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AFP\RailGrpAll\FRP\002 Projects\009 South Eastern\0004 Finance\10_ITT\Financial Model Template\"/>
    </mc:Choice>
  </mc:AlternateContent>
  <bookViews>
    <workbookView xWindow="0" yWindow="0" windowWidth="28800" windowHeight="11610" tabRatio="670"/>
  </bookViews>
  <sheets>
    <sheet name="DfT Templates" sheetId="1" r:id="rId1"/>
    <sheet name="Template Cover" sheetId="2" r:id="rId2"/>
    <sheet name="Template Control" sheetId="3" r:id="rId3"/>
    <sheet name="Version Control" sheetId="4" r:id="rId4"/>
    <sheet name="Templated Inputs" sheetId="5" r:id="rId5"/>
    <sheet name="Timeline" sheetId="6" r:id="rId6"/>
    <sheet name="Indices &amp; Rates" sheetId="7" r:id="rId7"/>
    <sheet name="Line Items" sheetId="8" r:id="rId8"/>
    <sheet name="Templated Outputs" sheetId="9" r:id="rId9"/>
    <sheet name="Pax Revenue" sheetId="10" r:id="rId10"/>
    <sheet name="Other Revenue" sheetId="11" r:id="rId11"/>
    <sheet name="Staff" sheetId="12" r:id="rId12"/>
    <sheet name="Other Opex" sheetId="13" r:id="rId13"/>
    <sheet name="RS Charges" sheetId="14" r:id="rId14"/>
    <sheet name="Infrastructure" sheetId="15" r:id="rId15"/>
    <sheet name="Performance" sheetId="16" r:id="rId16"/>
    <sheet name="TOC Capex" sheetId="17" r:id="rId17"/>
    <sheet name="Financial Statements" sheetId="18" r:id="rId18"/>
    <sheet name="P&amp;L1" sheetId="19" r:id="rId19"/>
    <sheet name="P&amp;L2" sheetId="20" r:id="rId20"/>
    <sheet name="P&amp;L3" sheetId="21" r:id="rId21"/>
    <sheet name="CF" sheetId="22" r:id="rId22"/>
    <sheet name="BS" sheetId="23" r:id="rId23"/>
    <sheet name="Output Calculations" sheetId="24" r:id="rId24"/>
    <sheet name="FAA" sheetId="25" r:id="rId25"/>
    <sheet name="NPV" sheetId="26" r:id="rId26"/>
    <sheet name="FO&amp;C" sheetId="27" r:id="rId27"/>
    <sheet name="Funding" sheetId="28" r:id="rId28"/>
  </sheets>
  <definedNames>
    <definedName name="__index_cell_dflysheet" localSheetId="0">'DfT Templates'!$C$11</definedName>
    <definedName name="_xlnm._FilterDatabase" localSheetId="21" hidden="1">CF!$G$18:$AI$82</definedName>
    <definedName name="_xlnm._FilterDatabase" localSheetId="14" hidden="1">Infrastructure!$G$18:$AI$1643</definedName>
    <definedName name="_xlnm._FilterDatabase" localSheetId="12" hidden="1">'Other Opex'!$G$17:$AI$326</definedName>
    <definedName name="_xlnm._FilterDatabase" localSheetId="10" hidden="1">'Other Revenue'!$G$17:$AI$600</definedName>
    <definedName name="_xlnm._FilterDatabase" localSheetId="9" hidden="1">'Pax Revenue'!$G$11:$AI$745</definedName>
    <definedName name="_xlnm._FilterDatabase" localSheetId="15" hidden="1">Performance!$G$18:$AI$301</definedName>
    <definedName name="_xlnm._FilterDatabase" localSheetId="13" hidden="1">'RS Charges'!$G$18:$AI$1658</definedName>
    <definedName name="_xlnm._FilterDatabase" localSheetId="11" hidden="1">Staff!$G$17:$AI$474</definedName>
    <definedName name="_xlnm._FilterDatabase" localSheetId="16" hidden="1">'TOC Capex'!$G$17:$AI$304</definedName>
    <definedName name="BaseFpyPCS">Funding!$G$20:$AI$20</definedName>
    <definedName name="Disc_Base">Timeline!$D$17</definedName>
    <definedName name="Franchise_End_1">Timeline!$C$22</definedName>
    <definedName name="Franchise_End_2">Timeline!$C$23</definedName>
    <definedName name="Franchise_Start">Timeline!$C$21</definedName>
    <definedName name="LIVEFpyPCS">Funding!$G$21:$AI$21</definedName>
    <definedName name="Model_Option">'Line Items'!$D$2778:$D$2798</definedName>
    <definedName name="Option_Switch">'Template Control'!$F$24</definedName>
    <definedName name="Output_Price_Base">Timeline!$E$16</definedName>
    <definedName name="Owner" hidden="1">'Template Cover'!$F$12</definedName>
    <definedName name="_xlnm.Print_Area" localSheetId="6">'Indices &amp; Rates'!$A$1:$AI$109</definedName>
    <definedName name="_xlnm.Print_Area" localSheetId="10">'Other Revenue'!$A$1:$AK$603</definedName>
    <definedName name="_xlnm.Print_Area" localSheetId="18">'P&amp;L1'!$B$2:$AI$570</definedName>
    <definedName name="_xlnm.Print_Area" localSheetId="9">'Pax Revenue'!$A$1:$AK$754</definedName>
    <definedName name="_xlnm.Print_Titles" localSheetId="22">BS!$1:$12</definedName>
    <definedName name="_xlnm.Print_Titles" localSheetId="21">CF!$1:$12</definedName>
    <definedName name="_xlnm.Print_Titles" localSheetId="24">FAA!$1:$8</definedName>
    <definedName name="_xlnm.Print_Titles" localSheetId="26">'FO&amp;C'!$1:$12</definedName>
    <definedName name="_xlnm.Print_Titles" localSheetId="27">Funding!$1:$12</definedName>
    <definedName name="_xlnm.Print_Titles" localSheetId="6">'Indices &amp; Rates'!$1:$12</definedName>
    <definedName name="_xlnm.Print_Titles" localSheetId="14">Infrastructure!$1:$12</definedName>
    <definedName name="_xlnm.Print_Titles" localSheetId="7">'Line Items'!$1:$8</definedName>
    <definedName name="_xlnm.Print_Titles" localSheetId="25">NPV!$1:$12</definedName>
    <definedName name="_xlnm.Print_Titles" localSheetId="12">'Other Opex'!$1:$12</definedName>
    <definedName name="_xlnm.Print_Titles" localSheetId="10">'Other Revenue'!$1:$12</definedName>
    <definedName name="_xlnm.Print_Titles" localSheetId="18">'P&amp;L1'!$1:$12</definedName>
    <definedName name="_xlnm.Print_Titles" localSheetId="19">'P&amp;L2'!$1:$12</definedName>
    <definedName name="_xlnm.Print_Titles" localSheetId="20">'P&amp;L3'!$1:$12</definedName>
    <definedName name="_xlnm.Print_Titles" localSheetId="9">'Pax Revenue'!$1:$12</definedName>
    <definedName name="_xlnm.Print_Titles" localSheetId="15">Performance!$1:$12</definedName>
    <definedName name="_xlnm.Print_Titles" localSheetId="13">'RS Charges'!$1:$12</definedName>
    <definedName name="_xlnm.Print_Titles" localSheetId="11">Staff!$1:$12</definedName>
    <definedName name="_xlnm.Print_Titles" localSheetId="16">'TOC Capex'!$1:$12</definedName>
    <definedName name="_xlnm.Print_Titles" localSheetId="3">'Version Control'!$1:$8</definedName>
    <definedName name="Project" hidden="1">'Template Cover'!$F$13</definedName>
    <definedName name="RiskAdjustmentScenarios">'Line Items'!$D$2861:$D$2862</definedName>
    <definedName name="RN_Switch">'Template Control'!$F$15</definedName>
    <definedName name="Staff_Groups">'Line Items'!$H$653:$H$657</definedName>
    <definedName name="Version" hidden="1">'Template Cover'!$F$14</definedName>
  </definedNames>
  <calcPr calcId="152511"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22" i="28" l="1"/>
  <c r="G7" i="7" l="1"/>
  <c r="C10" i="26" l="1"/>
  <c r="D48" i="27" l="1"/>
  <c r="B44" i="6"/>
  <c r="B43" i="6"/>
  <c r="L43" i="6"/>
  <c r="AE32" i="6" l="1" a="1"/>
  <c r="AE32" i="6" s="1"/>
  <c r="AG32" i="6" a="1"/>
  <c r="AG32" i="6" s="1"/>
  <c r="AE31" i="6" a="1"/>
  <c r="AE31" i="6" s="1"/>
  <c r="C36" i="25" l="1"/>
  <c r="D36" i="25" s="1"/>
  <c r="D1568" i="15" l="1"/>
  <c r="D1567" i="15"/>
  <c r="D1566" i="15"/>
  <c r="D1565" i="15"/>
  <c r="D1564" i="15"/>
  <c r="D1563" i="15"/>
  <c r="D1562" i="15"/>
  <c r="D1561" i="15"/>
  <c r="D1560" i="15"/>
  <c r="I314" i="13" l="1"/>
  <c r="AI408" i="19" l="1"/>
  <c r="AI407" i="19"/>
  <c r="AI314" i="13" l="1"/>
  <c r="AG314" i="13"/>
  <c r="AE314" i="13"/>
  <c r="H314" i="13"/>
  <c r="J314" i="13"/>
  <c r="K314" i="13"/>
  <c r="L314" i="13"/>
  <c r="M314" i="13"/>
  <c r="N314" i="13"/>
  <c r="O314" i="13"/>
  <c r="P314" i="13"/>
  <c r="Q314" i="13"/>
  <c r="R314" i="13"/>
  <c r="S314" i="13"/>
  <c r="T314" i="13"/>
  <c r="U314" i="13"/>
  <c r="V314" i="13"/>
  <c r="W314" i="13"/>
  <c r="X314" i="13"/>
  <c r="Y314" i="13"/>
  <c r="Z314" i="13"/>
  <c r="AA314" i="13"/>
  <c r="AB314" i="13"/>
  <c r="AC314" i="13"/>
  <c r="G314" i="13"/>
  <c r="G324" i="13" s="1"/>
  <c r="AI267" i="16" l="1"/>
  <c r="AG267" i="16"/>
  <c r="B297" i="19"/>
  <c r="G297" i="19"/>
  <c r="H297" i="19"/>
  <c r="I297" i="19"/>
  <c r="J297" i="19"/>
  <c r="K297" i="19"/>
  <c r="L297" i="19"/>
  <c r="M297" i="19"/>
  <c r="N297" i="19"/>
  <c r="O297" i="19"/>
  <c r="P297" i="19"/>
  <c r="Q297" i="19"/>
  <c r="R297" i="19"/>
  <c r="S297" i="19"/>
  <c r="T297" i="19"/>
  <c r="U297" i="19"/>
  <c r="V297" i="19"/>
  <c r="W297" i="19"/>
  <c r="X297" i="19"/>
  <c r="Y297" i="19"/>
  <c r="Z297" i="19"/>
  <c r="AA297" i="19"/>
  <c r="AB297" i="19"/>
  <c r="AC297" i="19"/>
  <c r="AE297" i="19"/>
  <c r="AG297" i="19"/>
  <c r="AI297" i="19"/>
  <c r="B298" i="19"/>
  <c r="G298" i="19"/>
  <c r="H298" i="19"/>
  <c r="I298" i="19"/>
  <c r="J298" i="19"/>
  <c r="K298" i="19"/>
  <c r="L298" i="19"/>
  <c r="M298" i="19"/>
  <c r="N298" i="19"/>
  <c r="O298" i="19"/>
  <c r="P298" i="19"/>
  <c r="Q298" i="19"/>
  <c r="R298" i="19"/>
  <c r="S298" i="19"/>
  <c r="T298" i="19"/>
  <c r="U298" i="19"/>
  <c r="V298" i="19"/>
  <c r="W298" i="19"/>
  <c r="X298" i="19"/>
  <c r="Y298" i="19"/>
  <c r="Z298" i="19"/>
  <c r="AA298" i="19"/>
  <c r="AB298" i="19"/>
  <c r="AC298" i="19"/>
  <c r="AE298" i="19"/>
  <c r="AG298" i="19"/>
  <c r="AI298" i="19"/>
  <c r="B299" i="19"/>
  <c r="G299" i="19"/>
  <c r="H299" i="19"/>
  <c r="I299" i="19"/>
  <c r="J299" i="19"/>
  <c r="K299" i="19"/>
  <c r="L299" i="19"/>
  <c r="M299" i="19"/>
  <c r="N299" i="19"/>
  <c r="O299" i="19"/>
  <c r="P299" i="19"/>
  <c r="Q299" i="19"/>
  <c r="R299" i="19"/>
  <c r="S299" i="19"/>
  <c r="T299" i="19"/>
  <c r="U299" i="19"/>
  <c r="V299" i="19"/>
  <c r="W299" i="19"/>
  <c r="X299" i="19"/>
  <c r="Y299" i="19"/>
  <c r="Z299" i="19"/>
  <c r="AA299" i="19"/>
  <c r="AB299" i="19"/>
  <c r="AC299" i="19"/>
  <c r="AE299" i="19"/>
  <c r="AG299" i="19"/>
  <c r="AI299" i="19"/>
  <c r="B300" i="19"/>
  <c r="G300" i="19"/>
  <c r="H300" i="19"/>
  <c r="I300" i="19"/>
  <c r="J300" i="19"/>
  <c r="K300" i="19"/>
  <c r="L300" i="19"/>
  <c r="M300" i="19"/>
  <c r="N300" i="19"/>
  <c r="O300" i="19"/>
  <c r="P300" i="19"/>
  <c r="Q300" i="19"/>
  <c r="R300" i="19"/>
  <c r="S300" i="19"/>
  <c r="T300" i="19"/>
  <c r="U300" i="19"/>
  <c r="V300" i="19"/>
  <c r="W300" i="19"/>
  <c r="X300" i="19"/>
  <c r="Y300" i="19"/>
  <c r="Z300" i="19"/>
  <c r="AA300" i="19"/>
  <c r="AB300" i="19"/>
  <c r="AC300" i="19"/>
  <c r="AE300" i="19"/>
  <c r="AG300" i="19"/>
  <c r="AI300" i="19"/>
  <c r="B301" i="19"/>
  <c r="G301" i="19"/>
  <c r="H301" i="19"/>
  <c r="I301" i="19"/>
  <c r="J301" i="19"/>
  <c r="K301" i="19"/>
  <c r="L301" i="19"/>
  <c r="M301" i="19"/>
  <c r="N301" i="19"/>
  <c r="O301" i="19"/>
  <c r="P301" i="19"/>
  <c r="Q301" i="19"/>
  <c r="R301" i="19"/>
  <c r="S301" i="19"/>
  <c r="T301" i="19"/>
  <c r="U301" i="19"/>
  <c r="V301" i="19"/>
  <c r="W301" i="19"/>
  <c r="X301" i="19"/>
  <c r="Y301" i="19"/>
  <c r="Z301" i="19"/>
  <c r="AA301" i="19"/>
  <c r="AB301" i="19"/>
  <c r="AC301" i="19"/>
  <c r="AE301" i="19"/>
  <c r="AG301" i="19"/>
  <c r="AI301" i="19"/>
  <c r="B302" i="19"/>
  <c r="G302" i="19"/>
  <c r="H302" i="19"/>
  <c r="I302" i="19"/>
  <c r="J302" i="19"/>
  <c r="K302" i="19"/>
  <c r="L302" i="19"/>
  <c r="M302" i="19"/>
  <c r="N302" i="19"/>
  <c r="O302" i="19"/>
  <c r="P302" i="19"/>
  <c r="Q302" i="19"/>
  <c r="R302" i="19"/>
  <c r="S302" i="19"/>
  <c r="T302" i="19"/>
  <c r="U302" i="19"/>
  <c r="V302" i="19"/>
  <c r="W302" i="19"/>
  <c r="X302" i="19"/>
  <c r="Y302" i="19"/>
  <c r="Z302" i="19"/>
  <c r="AA302" i="19"/>
  <c r="AB302" i="19"/>
  <c r="AC302" i="19"/>
  <c r="AE302" i="19"/>
  <c r="AG302" i="19"/>
  <c r="AI302" i="19"/>
  <c r="B303" i="19"/>
  <c r="G303" i="19"/>
  <c r="H303" i="19"/>
  <c r="I303" i="19"/>
  <c r="J303" i="19"/>
  <c r="K303" i="19"/>
  <c r="L303" i="19"/>
  <c r="M303" i="19"/>
  <c r="N303" i="19"/>
  <c r="O303" i="19"/>
  <c r="P303" i="19"/>
  <c r="Q303" i="19"/>
  <c r="R303" i="19"/>
  <c r="S303" i="19"/>
  <c r="T303" i="19"/>
  <c r="U303" i="19"/>
  <c r="V303" i="19"/>
  <c r="W303" i="19"/>
  <c r="X303" i="19"/>
  <c r="Y303" i="19"/>
  <c r="Z303" i="19"/>
  <c r="AA303" i="19"/>
  <c r="AB303" i="19"/>
  <c r="AC303" i="19"/>
  <c r="AE303" i="19"/>
  <c r="AG303" i="19"/>
  <c r="AI303" i="19"/>
  <c r="B304" i="19"/>
  <c r="G304" i="19"/>
  <c r="H304" i="19"/>
  <c r="I304" i="19"/>
  <c r="J304" i="19"/>
  <c r="K304" i="19"/>
  <c r="L304" i="19"/>
  <c r="M304" i="19"/>
  <c r="N304" i="19"/>
  <c r="O304" i="19"/>
  <c r="P304" i="19"/>
  <c r="Q304" i="19"/>
  <c r="R304" i="19"/>
  <c r="S304" i="19"/>
  <c r="T304" i="19"/>
  <c r="U304" i="19"/>
  <c r="V304" i="19"/>
  <c r="W304" i="19"/>
  <c r="X304" i="19"/>
  <c r="Y304" i="19"/>
  <c r="Z304" i="19"/>
  <c r="AA304" i="19"/>
  <c r="AB304" i="19"/>
  <c r="AC304" i="19"/>
  <c r="AE304" i="19"/>
  <c r="AG304" i="19"/>
  <c r="AI304" i="19"/>
  <c r="B305" i="19"/>
  <c r="G305" i="19"/>
  <c r="H305" i="19"/>
  <c r="I305" i="19"/>
  <c r="J305" i="19"/>
  <c r="K305" i="19"/>
  <c r="L305" i="19"/>
  <c r="M305" i="19"/>
  <c r="N305" i="19"/>
  <c r="O305" i="19"/>
  <c r="P305" i="19"/>
  <c r="Q305" i="19"/>
  <c r="R305" i="19"/>
  <c r="S305" i="19"/>
  <c r="T305" i="19"/>
  <c r="U305" i="19"/>
  <c r="V305" i="19"/>
  <c r="W305" i="19"/>
  <c r="X305" i="19"/>
  <c r="Y305" i="19"/>
  <c r="Z305" i="19"/>
  <c r="AA305" i="19"/>
  <c r="AB305" i="19"/>
  <c r="AC305" i="19"/>
  <c r="AE305" i="19"/>
  <c r="AG305" i="19"/>
  <c r="AI305" i="19"/>
  <c r="B306" i="19"/>
  <c r="G306" i="19"/>
  <c r="H306" i="19"/>
  <c r="I306" i="19"/>
  <c r="J306" i="19"/>
  <c r="K306" i="19"/>
  <c r="L306" i="19"/>
  <c r="M306" i="19"/>
  <c r="N306" i="19"/>
  <c r="O306" i="19"/>
  <c r="P306" i="19"/>
  <c r="Q306" i="19"/>
  <c r="R306" i="19"/>
  <c r="S306" i="19"/>
  <c r="T306" i="19"/>
  <c r="U306" i="19"/>
  <c r="V306" i="19"/>
  <c r="W306" i="19"/>
  <c r="X306" i="19"/>
  <c r="Y306" i="19"/>
  <c r="Z306" i="19"/>
  <c r="AA306" i="19"/>
  <c r="AB306" i="19"/>
  <c r="AC306" i="19"/>
  <c r="AE306" i="19"/>
  <c r="AG306" i="19"/>
  <c r="AI306" i="19"/>
  <c r="B242" i="19"/>
  <c r="G242" i="19"/>
  <c r="H242" i="19"/>
  <c r="I242" i="19"/>
  <c r="J242" i="19"/>
  <c r="K242" i="19"/>
  <c r="L242" i="19"/>
  <c r="M242" i="19"/>
  <c r="N242" i="19"/>
  <c r="O242" i="19"/>
  <c r="P242" i="19"/>
  <c r="Q242" i="19"/>
  <c r="R242" i="19"/>
  <c r="S242" i="19"/>
  <c r="T242" i="19"/>
  <c r="U242" i="19"/>
  <c r="V242" i="19"/>
  <c r="W242" i="19"/>
  <c r="X242" i="19"/>
  <c r="Y242" i="19"/>
  <c r="Z242" i="19"/>
  <c r="AA242" i="19"/>
  <c r="AB242" i="19"/>
  <c r="AC242" i="19"/>
  <c r="AE242" i="19"/>
  <c r="AG242" i="19"/>
  <c r="AI242" i="19"/>
  <c r="B243" i="19"/>
  <c r="G243" i="19"/>
  <c r="H243" i="19"/>
  <c r="I243" i="19"/>
  <c r="J243" i="19"/>
  <c r="K243" i="19"/>
  <c r="L243" i="19"/>
  <c r="M243" i="19"/>
  <c r="N243" i="19"/>
  <c r="O243" i="19"/>
  <c r="P243" i="19"/>
  <c r="Q243" i="19"/>
  <c r="R243" i="19"/>
  <c r="S243" i="19"/>
  <c r="T243" i="19"/>
  <c r="U243" i="19"/>
  <c r="V243" i="19"/>
  <c r="W243" i="19"/>
  <c r="X243" i="19"/>
  <c r="Y243" i="19"/>
  <c r="Z243" i="19"/>
  <c r="AA243" i="19"/>
  <c r="AB243" i="19"/>
  <c r="AC243" i="19"/>
  <c r="AE243" i="19"/>
  <c r="AG243" i="19"/>
  <c r="AI243" i="19"/>
  <c r="B244" i="19"/>
  <c r="G244" i="19"/>
  <c r="H244" i="19"/>
  <c r="I244" i="19"/>
  <c r="J244" i="19"/>
  <c r="K244" i="19"/>
  <c r="L244" i="19"/>
  <c r="M244" i="19"/>
  <c r="N244" i="19"/>
  <c r="O244" i="19"/>
  <c r="P244" i="19"/>
  <c r="Q244" i="19"/>
  <c r="R244" i="19"/>
  <c r="S244" i="19"/>
  <c r="T244" i="19"/>
  <c r="U244" i="19"/>
  <c r="V244" i="19"/>
  <c r="W244" i="19"/>
  <c r="X244" i="19"/>
  <c r="Y244" i="19"/>
  <c r="Z244" i="19"/>
  <c r="AA244" i="19"/>
  <c r="AB244" i="19"/>
  <c r="AC244" i="19"/>
  <c r="AE244" i="19"/>
  <c r="AG244" i="19"/>
  <c r="AI244" i="19"/>
  <c r="B245" i="19"/>
  <c r="G245" i="19"/>
  <c r="H245" i="19"/>
  <c r="I245" i="19"/>
  <c r="J245" i="19"/>
  <c r="K245" i="19"/>
  <c r="L245" i="19"/>
  <c r="M245" i="19"/>
  <c r="N245" i="19"/>
  <c r="O245" i="19"/>
  <c r="P245" i="19"/>
  <c r="Q245" i="19"/>
  <c r="R245" i="19"/>
  <c r="S245" i="19"/>
  <c r="T245" i="19"/>
  <c r="U245" i="19"/>
  <c r="V245" i="19"/>
  <c r="W245" i="19"/>
  <c r="X245" i="19"/>
  <c r="Y245" i="19"/>
  <c r="Z245" i="19"/>
  <c r="AA245" i="19"/>
  <c r="AB245" i="19"/>
  <c r="AC245" i="19"/>
  <c r="AE245" i="19"/>
  <c r="AG245" i="19"/>
  <c r="AI245" i="19"/>
  <c r="B246" i="19"/>
  <c r="G246" i="19"/>
  <c r="H246" i="19"/>
  <c r="I246" i="19"/>
  <c r="J246" i="19"/>
  <c r="K246" i="19"/>
  <c r="L246" i="19"/>
  <c r="M246" i="19"/>
  <c r="N246" i="19"/>
  <c r="O246" i="19"/>
  <c r="P246" i="19"/>
  <c r="Q246" i="19"/>
  <c r="R246" i="19"/>
  <c r="S246" i="19"/>
  <c r="T246" i="19"/>
  <c r="U246" i="19"/>
  <c r="V246" i="19"/>
  <c r="W246" i="19"/>
  <c r="X246" i="19"/>
  <c r="Y246" i="19"/>
  <c r="Z246" i="19"/>
  <c r="AA246" i="19"/>
  <c r="AB246" i="19"/>
  <c r="AC246" i="19"/>
  <c r="AE246" i="19"/>
  <c r="AG246" i="19"/>
  <c r="AI246" i="19"/>
  <c r="B247" i="19"/>
  <c r="G247" i="19"/>
  <c r="H247" i="19"/>
  <c r="I247" i="19"/>
  <c r="J247" i="19"/>
  <c r="K247" i="19"/>
  <c r="L247" i="19"/>
  <c r="M247" i="19"/>
  <c r="N247" i="19"/>
  <c r="O247" i="19"/>
  <c r="P247" i="19"/>
  <c r="Q247" i="19"/>
  <c r="R247" i="19"/>
  <c r="S247" i="19"/>
  <c r="T247" i="19"/>
  <c r="U247" i="19"/>
  <c r="V247" i="19"/>
  <c r="W247" i="19"/>
  <c r="X247" i="19"/>
  <c r="Y247" i="19"/>
  <c r="Z247" i="19"/>
  <c r="AA247" i="19"/>
  <c r="AB247" i="19"/>
  <c r="AC247" i="19"/>
  <c r="AE247" i="19"/>
  <c r="AG247" i="19"/>
  <c r="AI247" i="19"/>
  <c r="B248" i="19"/>
  <c r="G248" i="19"/>
  <c r="H248" i="19"/>
  <c r="I248" i="19"/>
  <c r="J248" i="19"/>
  <c r="K248" i="19"/>
  <c r="L248" i="19"/>
  <c r="M248" i="19"/>
  <c r="N248" i="19"/>
  <c r="O248" i="19"/>
  <c r="P248" i="19"/>
  <c r="Q248" i="19"/>
  <c r="R248" i="19"/>
  <c r="S248" i="19"/>
  <c r="T248" i="19"/>
  <c r="U248" i="19"/>
  <c r="V248" i="19"/>
  <c r="W248" i="19"/>
  <c r="X248" i="19"/>
  <c r="Y248" i="19"/>
  <c r="Z248" i="19"/>
  <c r="AA248" i="19"/>
  <c r="AB248" i="19"/>
  <c r="AC248" i="19"/>
  <c r="AE248" i="19"/>
  <c r="AG248" i="19"/>
  <c r="AI248" i="19"/>
  <c r="B249" i="19"/>
  <c r="G249" i="19"/>
  <c r="H249" i="19"/>
  <c r="I249" i="19"/>
  <c r="J249" i="19"/>
  <c r="K249" i="19"/>
  <c r="L249" i="19"/>
  <c r="M249" i="19"/>
  <c r="N249" i="19"/>
  <c r="O249" i="19"/>
  <c r="P249" i="19"/>
  <c r="Q249" i="19"/>
  <c r="R249" i="19"/>
  <c r="S249" i="19"/>
  <c r="T249" i="19"/>
  <c r="U249" i="19"/>
  <c r="V249" i="19"/>
  <c r="W249" i="19"/>
  <c r="X249" i="19"/>
  <c r="Y249" i="19"/>
  <c r="Z249" i="19"/>
  <c r="AA249" i="19"/>
  <c r="AB249" i="19"/>
  <c r="AC249" i="19"/>
  <c r="AE249" i="19"/>
  <c r="AG249" i="19"/>
  <c r="AI249" i="19"/>
  <c r="B250" i="19"/>
  <c r="G250" i="19"/>
  <c r="H250" i="19"/>
  <c r="I250" i="19"/>
  <c r="J250" i="19"/>
  <c r="K250" i="19"/>
  <c r="L250" i="19"/>
  <c r="M250" i="19"/>
  <c r="N250" i="19"/>
  <c r="O250" i="19"/>
  <c r="P250" i="19"/>
  <c r="Q250" i="19"/>
  <c r="R250" i="19"/>
  <c r="S250" i="19"/>
  <c r="T250" i="19"/>
  <c r="U250" i="19"/>
  <c r="V250" i="19"/>
  <c r="W250" i="19"/>
  <c r="X250" i="19"/>
  <c r="Y250" i="19"/>
  <c r="Z250" i="19"/>
  <c r="AA250" i="19"/>
  <c r="AB250" i="19"/>
  <c r="AC250" i="19"/>
  <c r="AE250" i="19"/>
  <c r="AG250" i="19"/>
  <c r="AI250" i="19"/>
  <c r="B251" i="19"/>
  <c r="G251" i="19"/>
  <c r="H251" i="19"/>
  <c r="I251" i="19"/>
  <c r="J251" i="19"/>
  <c r="K251" i="19"/>
  <c r="L251" i="19"/>
  <c r="M251" i="19"/>
  <c r="N251" i="19"/>
  <c r="O251" i="19"/>
  <c r="P251" i="19"/>
  <c r="Q251" i="19"/>
  <c r="R251" i="19"/>
  <c r="S251" i="19"/>
  <c r="T251" i="19"/>
  <c r="U251" i="19"/>
  <c r="V251" i="19"/>
  <c r="W251" i="19"/>
  <c r="X251" i="19"/>
  <c r="Y251" i="19"/>
  <c r="Z251" i="19"/>
  <c r="AA251" i="19"/>
  <c r="AB251" i="19"/>
  <c r="AC251" i="19"/>
  <c r="AE251" i="19"/>
  <c r="AG251" i="19"/>
  <c r="AI251" i="19"/>
  <c r="AI503" i="19" l="1"/>
  <c r="AI502" i="19"/>
  <c r="AI501" i="19"/>
  <c r="AI500" i="19"/>
  <c r="AI499" i="19"/>
  <c r="AI498" i="19"/>
  <c r="AI497" i="19"/>
  <c r="AI496" i="19"/>
  <c r="AI495" i="19"/>
  <c r="AI494" i="19"/>
  <c r="AG503" i="19"/>
  <c r="AG502" i="19"/>
  <c r="AG501" i="19"/>
  <c r="AG500" i="19"/>
  <c r="AG499" i="19"/>
  <c r="AG498" i="19"/>
  <c r="AG497" i="19"/>
  <c r="AG496" i="19"/>
  <c r="AG495" i="19"/>
  <c r="AG494" i="19"/>
  <c r="AE503" i="19"/>
  <c r="AE502" i="19"/>
  <c r="AE501" i="19"/>
  <c r="AE500" i="19"/>
  <c r="AE499" i="19"/>
  <c r="AE498" i="19"/>
  <c r="AE497" i="19"/>
  <c r="AE496" i="19"/>
  <c r="AE495" i="19"/>
  <c r="AE494" i="19"/>
  <c r="AC503" i="19"/>
  <c r="AB503" i="19"/>
  <c r="AA503" i="19"/>
  <c r="Z503" i="19"/>
  <c r="Y503" i="19"/>
  <c r="X503" i="19"/>
  <c r="W503" i="19"/>
  <c r="V503" i="19"/>
  <c r="U503" i="19"/>
  <c r="T503" i="19"/>
  <c r="S503" i="19"/>
  <c r="R503" i="19"/>
  <c r="Q503" i="19"/>
  <c r="P503" i="19"/>
  <c r="O503" i="19"/>
  <c r="N503" i="19"/>
  <c r="M503" i="19"/>
  <c r="L503" i="19"/>
  <c r="K503" i="19"/>
  <c r="J503" i="19"/>
  <c r="I503" i="19"/>
  <c r="H503" i="19"/>
  <c r="G503" i="19"/>
  <c r="AC502" i="19"/>
  <c r="AB502" i="19"/>
  <c r="AA502" i="19"/>
  <c r="Z502" i="19"/>
  <c r="Y502" i="19"/>
  <c r="X502" i="19"/>
  <c r="W502" i="19"/>
  <c r="V502" i="19"/>
  <c r="U502" i="19"/>
  <c r="T502" i="19"/>
  <c r="S502" i="19"/>
  <c r="R502" i="19"/>
  <c r="Q502" i="19"/>
  <c r="P502" i="19"/>
  <c r="O502" i="19"/>
  <c r="N502" i="19"/>
  <c r="M502" i="19"/>
  <c r="L502" i="19"/>
  <c r="K502" i="19"/>
  <c r="J502" i="19"/>
  <c r="I502" i="19"/>
  <c r="H502" i="19"/>
  <c r="G502" i="19"/>
  <c r="AC501" i="19"/>
  <c r="AB501" i="19"/>
  <c r="AA501" i="19"/>
  <c r="Z501" i="19"/>
  <c r="Y501" i="19"/>
  <c r="X501" i="19"/>
  <c r="W501" i="19"/>
  <c r="V501" i="19"/>
  <c r="U501" i="19"/>
  <c r="T501" i="19"/>
  <c r="S501" i="19"/>
  <c r="R501" i="19"/>
  <c r="Q501" i="19"/>
  <c r="P501" i="19"/>
  <c r="O501" i="19"/>
  <c r="N501" i="19"/>
  <c r="M501" i="19"/>
  <c r="L501" i="19"/>
  <c r="K501" i="19"/>
  <c r="J501" i="19"/>
  <c r="I501" i="19"/>
  <c r="H501" i="19"/>
  <c r="G501" i="19"/>
  <c r="AC500" i="19"/>
  <c r="AB500" i="19"/>
  <c r="AA500" i="19"/>
  <c r="Z500" i="19"/>
  <c r="Y500" i="19"/>
  <c r="X500" i="19"/>
  <c r="W500" i="19"/>
  <c r="V500" i="19"/>
  <c r="U500" i="19"/>
  <c r="T500" i="19"/>
  <c r="S500" i="19"/>
  <c r="R500" i="19"/>
  <c r="Q500" i="19"/>
  <c r="P500" i="19"/>
  <c r="O500" i="19"/>
  <c r="N500" i="19"/>
  <c r="M500" i="19"/>
  <c r="L500" i="19"/>
  <c r="K500" i="19"/>
  <c r="J500" i="19"/>
  <c r="I500" i="19"/>
  <c r="H500" i="19"/>
  <c r="G500" i="19"/>
  <c r="AC499" i="19"/>
  <c r="AB499" i="19"/>
  <c r="AA499" i="19"/>
  <c r="Z499" i="19"/>
  <c r="Y499" i="19"/>
  <c r="X499" i="19"/>
  <c r="W499" i="19"/>
  <c r="V499" i="19"/>
  <c r="U499" i="19"/>
  <c r="T499" i="19"/>
  <c r="S499" i="19"/>
  <c r="R499" i="19"/>
  <c r="Q499" i="19"/>
  <c r="P499" i="19"/>
  <c r="O499" i="19"/>
  <c r="N499" i="19"/>
  <c r="M499" i="19"/>
  <c r="L499" i="19"/>
  <c r="K499" i="19"/>
  <c r="J499" i="19"/>
  <c r="I499" i="19"/>
  <c r="H499" i="19"/>
  <c r="G499" i="19"/>
  <c r="AC498" i="19"/>
  <c r="AB498" i="19"/>
  <c r="AA498" i="19"/>
  <c r="Z498" i="19"/>
  <c r="Y498" i="19"/>
  <c r="X498" i="19"/>
  <c r="W498" i="19"/>
  <c r="V498" i="19"/>
  <c r="U498" i="19"/>
  <c r="T498" i="19"/>
  <c r="S498" i="19"/>
  <c r="R498" i="19"/>
  <c r="Q498" i="19"/>
  <c r="P498" i="19"/>
  <c r="O498" i="19"/>
  <c r="N498" i="19"/>
  <c r="M498" i="19"/>
  <c r="L498" i="19"/>
  <c r="K498" i="19"/>
  <c r="J498" i="19"/>
  <c r="I498" i="19"/>
  <c r="H498" i="19"/>
  <c r="G498" i="19"/>
  <c r="AC497" i="19"/>
  <c r="AB497" i="19"/>
  <c r="AA497" i="19"/>
  <c r="Z497" i="19"/>
  <c r="Y497" i="19"/>
  <c r="X497" i="19"/>
  <c r="W497" i="19"/>
  <c r="V497" i="19"/>
  <c r="U497" i="19"/>
  <c r="T497" i="19"/>
  <c r="S497" i="19"/>
  <c r="R497" i="19"/>
  <c r="Q497" i="19"/>
  <c r="P497" i="19"/>
  <c r="O497" i="19"/>
  <c r="N497" i="19"/>
  <c r="M497" i="19"/>
  <c r="L497" i="19"/>
  <c r="K497" i="19"/>
  <c r="J497" i="19"/>
  <c r="I497" i="19"/>
  <c r="H497" i="19"/>
  <c r="G497" i="19"/>
  <c r="AC496" i="19"/>
  <c r="AB496" i="19"/>
  <c r="AA496" i="19"/>
  <c r="Z496" i="19"/>
  <c r="Y496" i="19"/>
  <c r="X496" i="19"/>
  <c r="W496" i="19"/>
  <c r="V496" i="19"/>
  <c r="U496" i="19"/>
  <c r="T496" i="19"/>
  <c r="S496" i="19"/>
  <c r="R496" i="19"/>
  <c r="Q496" i="19"/>
  <c r="P496" i="19"/>
  <c r="O496" i="19"/>
  <c r="N496" i="19"/>
  <c r="M496" i="19"/>
  <c r="L496" i="19"/>
  <c r="K496" i="19"/>
  <c r="J496" i="19"/>
  <c r="I496" i="19"/>
  <c r="H496" i="19"/>
  <c r="G496" i="19"/>
  <c r="AC495" i="19"/>
  <c r="AB495" i="19"/>
  <c r="AA495" i="19"/>
  <c r="Z495" i="19"/>
  <c r="Y495" i="19"/>
  <c r="X495" i="19"/>
  <c r="W495" i="19"/>
  <c r="V495" i="19"/>
  <c r="U495" i="19"/>
  <c r="T495" i="19"/>
  <c r="S495" i="19"/>
  <c r="R495" i="19"/>
  <c r="Q495" i="19"/>
  <c r="P495" i="19"/>
  <c r="O495" i="19"/>
  <c r="N495" i="19"/>
  <c r="M495" i="19"/>
  <c r="L495" i="19"/>
  <c r="K495" i="19"/>
  <c r="J495" i="19"/>
  <c r="I495" i="19"/>
  <c r="H495" i="19"/>
  <c r="G495" i="19"/>
  <c r="AC494" i="19"/>
  <c r="AB494" i="19"/>
  <c r="AA494" i="19"/>
  <c r="Z494" i="19"/>
  <c r="Y494" i="19"/>
  <c r="X494" i="19"/>
  <c r="W494" i="19"/>
  <c r="V494" i="19"/>
  <c r="U494" i="19"/>
  <c r="T494" i="19"/>
  <c r="S494" i="19"/>
  <c r="R494" i="19"/>
  <c r="Q494" i="19"/>
  <c r="P494" i="19"/>
  <c r="O494" i="19"/>
  <c r="N494" i="19"/>
  <c r="M494" i="19"/>
  <c r="L494" i="19"/>
  <c r="K494" i="19"/>
  <c r="J494" i="19"/>
  <c r="I494" i="19"/>
  <c r="H494" i="19"/>
  <c r="G494" i="19"/>
  <c r="F494" i="19"/>
  <c r="B495" i="19"/>
  <c r="B496" i="19"/>
  <c r="B497" i="19"/>
  <c r="B498" i="19"/>
  <c r="B499" i="19"/>
  <c r="B500" i="19"/>
  <c r="B501" i="19"/>
  <c r="B502" i="19"/>
  <c r="B503" i="19"/>
  <c r="B504" i="19"/>
  <c r="D472" i="15" l="1"/>
  <c r="D473" i="15"/>
  <c r="D474" i="15"/>
  <c r="D475" i="15"/>
  <c r="D476" i="15"/>
  <c r="D477" i="15"/>
  <c r="D478" i="15"/>
  <c r="D479" i="15"/>
  <c r="D480" i="15"/>
  <c r="D481" i="15"/>
  <c r="D482" i="15"/>
  <c r="D483" i="15"/>
  <c r="D484" i="15"/>
  <c r="D485" i="15"/>
  <c r="D486" i="15"/>
  <c r="D487" i="15"/>
  <c r="D488" i="15"/>
  <c r="D489" i="15"/>
  <c r="D490" i="15"/>
  <c r="D491" i="15"/>
  <c r="D492" i="15"/>
  <c r="D493" i="15"/>
  <c r="D494" i="15"/>
  <c r="D495" i="15"/>
  <c r="D496" i="15"/>
  <c r="D497" i="15"/>
  <c r="D498" i="15"/>
  <c r="D499" i="15"/>
  <c r="D500" i="15"/>
  <c r="D501" i="15"/>
  <c r="D502" i="15"/>
  <c r="D503" i="15"/>
  <c r="D504" i="15"/>
  <c r="D505" i="15"/>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471" i="15"/>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799"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05"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12" i="14"/>
  <c r="D413" i="14"/>
  <c r="D414" i="14"/>
  <c r="D415" i="14"/>
  <c r="D416" i="14"/>
  <c r="D417" i="14"/>
  <c r="D418" i="14"/>
  <c r="D419" i="14"/>
  <c r="D420" i="14"/>
  <c r="D421" i="14"/>
  <c r="D422" i="14"/>
  <c r="D423" i="14"/>
  <c r="D424" i="14"/>
  <c r="D425" i="14"/>
  <c r="D426" i="14"/>
  <c r="D427" i="14"/>
  <c r="D428" i="14"/>
  <c r="D429" i="14"/>
  <c r="D430" i="14"/>
  <c r="D411" i="14"/>
  <c r="D498" i="19"/>
  <c r="D499" i="19"/>
  <c r="D500" i="19"/>
  <c r="D501" i="19"/>
  <c r="D502" i="19"/>
  <c r="AG529" i="19" l="1"/>
  <c r="AI529" i="19"/>
  <c r="AG524" i="19"/>
  <c r="AI524" i="19"/>
  <c r="AI31" i="6" l="1" a="1"/>
  <c r="AI31" i="6" s="1"/>
  <c r="AG31" i="6" a="1"/>
  <c r="AG31" i="6" s="1"/>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587" i="14"/>
  <c r="D1581"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23" i="14"/>
  <c r="D1522"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458" i="14"/>
  <c r="D1457"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393" i="14"/>
  <c r="D1392"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28" i="14"/>
  <c r="D1327"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60" i="14"/>
  <c r="D125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195" i="14"/>
  <c r="D1194"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30" i="14"/>
  <c r="D1129"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065" i="14"/>
  <c r="D1064"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279" i="14"/>
  <c r="D278"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49" i="14"/>
  <c r="D148"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19" i="14"/>
  <c r="D18" i="14"/>
  <c r="D1516" i="15"/>
  <c r="D1517" i="15"/>
  <c r="D1518" i="15"/>
  <c r="D1519" i="15"/>
  <c r="D1520" i="15"/>
  <c r="B478" i="19"/>
  <c r="AE1471" i="15"/>
  <c r="AE478" i="19" s="1"/>
  <c r="AG1471" i="15"/>
  <c r="AG478" i="19" s="1"/>
  <c r="AI1471" i="15"/>
  <c r="AI478" i="19" s="1"/>
  <c r="H1471" i="15"/>
  <c r="H478" i="19" s="1"/>
  <c r="I1471" i="15"/>
  <c r="I478" i="19" s="1"/>
  <c r="J1471" i="15"/>
  <c r="J478" i="19" s="1"/>
  <c r="K1471" i="15"/>
  <c r="K478" i="19" s="1"/>
  <c r="L1471" i="15"/>
  <c r="L478" i="19" s="1"/>
  <c r="M1471" i="15"/>
  <c r="M478" i="19" s="1"/>
  <c r="N1471" i="15"/>
  <c r="N478" i="19" s="1"/>
  <c r="O1471" i="15"/>
  <c r="O478" i="19" s="1"/>
  <c r="P1471" i="15"/>
  <c r="P478" i="19" s="1"/>
  <c r="Q1471" i="15"/>
  <c r="Q478" i="19" s="1"/>
  <c r="R1471" i="15"/>
  <c r="R478" i="19" s="1"/>
  <c r="S1471" i="15"/>
  <c r="S478" i="19" s="1"/>
  <c r="T1471" i="15"/>
  <c r="T478" i="19" s="1"/>
  <c r="U1471" i="15"/>
  <c r="U478" i="19" s="1"/>
  <c r="V1471" i="15"/>
  <c r="V478" i="19" s="1"/>
  <c r="W1471" i="15"/>
  <c r="W478" i="19" s="1"/>
  <c r="X1471" i="15"/>
  <c r="X478" i="19" s="1"/>
  <c r="Y1471" i="15"/>
  <c r="Y478" i="19" s="1"/>
  <c r="Z1471" i="15"/>
  <c r="Z478" i="19" s="1"/>
  <c r="AA1471" i="15"/>
  <c r="AA478" i="19" s="1"/>
  <c r="AB1471" i="15"/>
  <c r="AB478" i="19" s="1"/>
  <c r="AC1471" i="15"/>
  <c r="AC478" i="19" s="1"/>
  <c r="G1471" i="15"/>
  <c r="G478" i="19" s="1"/>
  <c r="F1451" i="15"/>
  <c r="F1452" i="15" s="1"/>
  <c r="F1453" i="15" s="1"/>
  <c r="F1454" i="15" s="1"/>
  <c r="F1455" i="15" s="1"/>
  <c r="F1456" i="15" s="1"/>
  <c r="F1457" i="15" s="1"/>
  <c r="F1458" i="15" s="1"/>
  <c r="F1459" i="15" s="1"/>
  <c r="F1460" i="15" s="1"/>
  <c r="F1461" i="15" s="1"/>
  <c r="F1462" i="15" s="1"/>
  <c r="F1463" i="15" s="1"/>
  <c r="F1464" i="15" s="1"/>
  <c r="F1465" i="15" s="1"/>
  <c r="F1466" i="15" s="1"/>
  <c r="F1467" i="15" s="1"/>
  <c r="F1468" i="15" s="1"/>
  <c r="F1469" i="15" s="1"/>
  <c r="F1471" i="15" s="1"/>
  <c r="F478" i="19" s="1"/>
  <c r="D1451" i="15"/>
  <c r="D1452" i="15"/>
  <c r="D1453" i="15"/>
  <c r="D1454" i="15"/>
  <c r="D1455" i="15"/>
  <c r="D1456" i="15"/>
  <c r="D1457" i="15"/>
  <c r="D1458" i="15"/>
  <c r="D1459" i="15"/>
  <c r="D1460" i="15"/>
  <c r="D1461" i="15"/>
  <c r="D1462" i="15"/>
  <c r="D1463" i="15"/>
  <c r="D1464" i="15"/>
  <c r="D1465" i="15"/>
  <c r="D1466" i="15"/>
  <c r="D1467" i="15"/>
  <c r="D1468" i="15"/>
  <c r="D1469" i="15"/>
  <c r="D1450" i="15"/>
  <c r="C1449" i="15"/>
  <c r="D478" i="19" s="1"/>
  <c r="D1471" i="15" l="1"/>
  <c r="D126" i="13"/>
  <c r="D242" i="19" s="1"/>
  <c r="D127" i="13"/>
  <c r="D243" i="19" s="1"/>
  <c r="D128" i="13"/>
  <c r="D244" i="19" s="1"/>
  <c r="D129" i="13"/>
  <c r="D245" i="19" s="1"/>
  <c r="D130" i="13"/>
  <c r="D246" i="19" s="1"/>
  <c r="D131" i="13"/>
  <c r="D247" i="19" s="1"/>
  <c r="D132" i="13"/>
  <c r="D248" i="19" s="1"/>
  <c r="D133" i="13"/>
  <c r="D249" i="19" s="1"/>
  <c r="D134" i="13"/>
  <c r="D250" i="19" s="1"/>
  <c r="D135" i="13"/>
  <c r="D251" i="19" s="1"/>
  <c r="D186" i="13"/>
  <c r="D297" i="19" s="1"/>
  <c r="D187" i="13"/>
  <c r="D298" i="19" s="1"/>
  <c r="D188" i="13"/>
  <c r="D299" i="19" s="1"/>
  <c r="D189" i="13"/>
  <c r="D300" i="19" s="1"/>
  <c r="D190" i="13"/>
  <c r="D301" i="19" s="1"/>
  <c r="D191" i="13"/>
  <c r="D302" i="19" s="1"/>
  <c r="D192" i="13"/>
  <c r="D303" i="19" s="1"/>
  <c r="D193" i="13"/>
  <c r="D304" i="19" s="1"/>
  <c r="D194" i="13"/>
  <c r="D305" i="19" s="1"/>
  <c r="D195" i="13"/>
  <c r="D306" i="19" s="1"/>
  <c r="C83" i="26"/>
  <c r="C11" i="1" l="1"/>
  <c r="C71" i="26" l="1"/>
  <c r="C70" i="26"/>
  <c r="D2492" i="8"/>
  <c r="D2491" i="8"/>
  <c r="D2490" i="8"/>
  <c r="D2489" i="8"/>
  <c r="D2488" i="8"/>
  <c r="C504" i="19" s="1"/>
  <c r="D2487" i="8"/>
  <c r="D2486" i="8"/>
  <c r="C478" i="19" s="1"/>
  <c r="D2485" i="8"/>
  <c r="D2484" i="8"/>
  <c r="D2483" i="8"/>
  <c r="D2482" i="8"/>
  <c r="D2481" i="8"/>
  <c r="D2480" i="8"/>
  <c r="D2479" i="8"/>
  <c r="D2478" i="8"/>
  <c r="D2477" i="8"/>
  <c r="D2476" i="8"/>
  <c r="D2475" i="8"/>
  <c r="D2474" i="8"/>
  <c r="D2473" i="8"/>
  <c r="D2472" i="8"/>
  <c r="D2471" i="8"/>
  <c r="D2470" i="8"/>
  <c r="D2469" i="8"/>
  <c r="D2468" i="8"/>
  <c r="D2467" i="8"/>
  <c r="D2466" i="8"/>
  <c r="D2465" i="8"/>
  <c r="D2464" i="8"/>
  <c r="D2463" i="8"/>
  <c r="D2462" i="8"/>
  <c r="D2461" i="8"/>
  <c r="D2460" i="8"/>
  <c r="D2459" i="8"/>
  <c r="D2458" i="8"/>
  <c r="D2457" i="8"/>
  <c r="D2456" i="8"/>
  <c r="D2455" i="8"/>
  <c r="D2454" i="8"/>
  <c r="D2453" i="8"/>
  <c r="D2452" i="8"/>
  <c r="D2451" i="8"/>
  <c r="D2450" i="8"/>
  <c r="D2449" i="8"/>
  <c r="D2448" i="8"/>
  <c r="D2447" i="8"/>
  <c r="D2446" i="8"/>
  <c r="D2445" i="8"/>
  <c r="D2444" i="8"/>
  <c r="D2443" i="8"/>
  <c r="C298" i="19" l="1"/>
  <c r="C300" i="19"/>
  <c r="C302" i="19"/>
  <c r="C304" i="19"/>
  <c r="C306" i="19"/>
  <c r="C297" i="19"/>
  <c r="C299" i="19"/>
  <c r="C301" i="19"/>
  <c r="C303" i="19"/>
  <c r="C305" i="19"/>
  <c r="C243" i="19"/>
  <c r="C245" i="19"/>
  <c r="C247" i="19"/>
  <c r="C249" i="19"/>
  <c r="C251" i="19"/>
  <c r="C242" i="19"/>
  <c r="C244" i="19"/>
  <c r="C246" i="19"/>
  <c r="C248" i="19"/>
  <c r="C250" i="19"/>
  <c r="C495" i="19"/>
  <c r="C497" i="19"/>
  <c r="C499" i="19"/>
  <c r="C501" i="19"/>
  <c r="C503" i="19"/>
  <c r="C496" i="19"/>
  <c r="C498" i="19"/>
  <c r="C502" i="19"/>
  <c r="C500" i="19"/>
  <c r="D1558" i="8"/>
  <c r="D1557" i="8"/>
  <c r="D1556" i="8"/>
  <c r="D1555" i="8"/>
  <c r="D1554" i="8"/>
  <c r="D1553" i="8"/>
  <c r="D1552" i="8"/>
  <c r="D1551" i="8"/>
  <c r="D1550" i="8"/>
  <c r="D1549" i="8"/>
  <c r="D1548" i="8"/>
  <c r="D1547" i="8"/>
  <c r="D1546" i="8"/>
  <c r="D1545" i="8"/>
  <c r="D1544" i="8"/>
  <c r="D1543" i="8"/>
  <c r="D1542" i="8"/>
  <c r="D1541" i="8"/>
  <c r="D1540" i="8"/>
  <c r="D1539" i="8"/>
  <c r="D1538" i="8"/>
  <c r="D1537" i="8"/>
  <c r="D1536" i="8"/>
  <c r="D1535" i="8"/>
  <c r="D1534" i="8"/>
  <c r="D1533" i="8"/>
  <c r="D1532" i="8"/>
  <c r="D1531" i="8"/>
  <c r="D1530" i="8"/>
  <c r="D1529" i="8"/>
  <c r="D1528" i="8"/>
  <c r="D1527" i="8"/>
  <c r="D1526" i="8"/>
  <c r="D1525" i="8"/>
  <c r="D1524" i="8"/>
  <c r="D1523" i="8"/>
  <c r="D1522" i="8"/>
  <c r="D1521" i="8"/>
  <c r="D1520" i="8"/>
  <c r="D1519" i="8"/>
  <c r="D1518" i="8"/>
  <c r="D1517" i="8"/>
  <c r="D1516" i="8"/>
  <c r="D1515" i="8"/>
  <c r="D1514" i="8"/>
  <c r="D1513" i="8"/>
  <c r="D1512" i="8"/>
  <c r="D1511" i="8"/>
  <c r="D1510" i="8"/>
  <c r="D1509" i="8"/>
  <c r="D1508" i="8"/>
  <c r="D1507" i="8"/>
  <c r="D1506" i="8"/>
  <c r="D1505" i="8"/>
  <c r="D1504" i="8"/>
  <c r="D1503" i="8"/>
  <c r="D1502" i="8"/>
  <c r="D1501" i="8"/>
  <c r="D1500" i="8"/>
  <c r="D1499" i="8"/>
  <c r="L19" i="7" l="1"/>
  <c r="K19" i="7"/>
  <c r="F48" i="28"/>
  <c r="F49" i="28" s="1"/>
  <c r="F50" i="28" s="1"/>
  <c r="H11" i="28"/>
  <c r="G11" i="28"/>
  <c r="H10" i="28"/>
  <c r="G10" i="28"/>
  <c r="C10" i="28"/>
  <c r="H9" i="28"/>
  <c r="G9" i="28"/>
  <c r="G7" i="28"/>
  <c r="B7" i="28"/>
  <c r="G6" i="28"/>
  <c r="B6" i="28"/>
  <c r="G5" i="28"/>
  <c r="B5" i="28"/>
  <c r="G4" i="28"/>
  <c r="B4" i="28"/>
  <c r="G3" i="28"/>
  <c r="B3" i="28"/>
  <c r="B2" i="28"/>
  <c r="D207" i="27"/>
  <c r="D205" i="27"/>
  <c r="E204" i="27"/>
  <c r="E205" i="27" s="1"/>
  <c r="D204" i="27"/>
  <c r="D203" i="27"/>
  <c r="D202" i="27"/>
  <c r="D138" i="27"/>
  <c r="D136" i="27"/>
  <c r="D134" i="27"/>
  <c r="D133" i="27"/>
  <c r="D99" i="27"/>
  <c r="D127" i="27" s="1"/>
  <c r="D98" i="27"/>
  <c r="D126" i="27" s="1"/>
  <c r="D97" i="27"/>
  <c r="D125" i="27" s="1"/>
  <c r="D96" i="27"/>
  <c r="D124" i="27" s="1"/>
  <c r="D95" i="27"/>
  <c r="D123" i="27" s="1"/>
  <c r="D94" i="27"/>
  <c r="D122" i="27" s="1"/>
  <c r="D93" i="27"/>
  <c r="D121" i="27" s="1"/>
  <c r="D92" i="27"/>
  <c r="D120" i="27" s="1"/>
  <c r="D91" i="27"/>
  <c r="D119" i="27" s="1"/>
  <c r="D90" i="27"/>
  <c r="D118" i="27" s="1"/>
  <c r="D89" i="27"/>
  <c r="D117" i="27" s="1"/>
  <c r="D88" i="27"/>
  <c r="D116" i="27" s="1"/>
  <c r="D87" i="27"/>
  <c r="D115" i="27" s="1"/>
  <c r="D86" i="27"/>
  <c r="D114" i="27" s="1"/>
  <c r="D85" i="27"/>
  <c r="D113" i="27" s="1"/>
  <c r="D84" i="27"/>
  <c r="D112" i="27" s="1"/>
  <c r="D83" i="27"/>
  <c r="D111" i="27" s="1"/>
  <c r="D82" i="27"/>
  <c r="D110" i="27" s="1"/>
  <c r="D81" i="27"/>
  <c r="D109" i="27" s="1"/>
  <c r="D80" i="27"/>
  <c r="D108" i="27" s="1"/>
  <c r="D79" i="27"/>
  <c r="D107" i="27" s="1"/>
  <c r="D78" i="27"/>
  <c r="D106" i="27" s="1"/>
  <c r="E77" i="27"/>
  <c r="E78" i="27" s="1"/>
  <c r="E79" i="27" s="1"/>
  <c r="E80" i="27" s="1"/>
  <c r="E81" i="27" s="1"/>
  <c r="E82" i="27" s="1"/>
  <c r="E83" i="27" s="1"/>
  <c r="E84" i="27" s="1"/>
  <c r="E85" i="27" s="1"/>
  <c r="E86" i="27" s="1"/>
  <c r="E87" i="27" s="1"/>
  <c r="E88" i="27" s="1"/>
  <c r="E89" i="27" s="1"/>
  <c r="E90" i="27" s="1"/>
  <c r="E91" i="27" s="1"/>
  <c r="E92" i="27" s="1"/>
  <c r="E93" i="27" s="1"/>
  <c r="E94" i="27" s="1"/>
  <c r="E95" i="27" s="1"/>
  <c r="E96" i="27" s="1"/>
  <c r="E97" i="27" s="1"/>
  <c r="E98" i="27" s="1"/>
  <c r="E99" i="27" s="1"/>
  <c r="E101" i="27" s="1"/>
  <c r="E104" i="27" s="1"/>
  <c r="E105" i="27" s="1"/>
  <c r="E106" i="27" s="1"/>
  <c r="E107" i="27" s="1"/>
  <c r="E108" i="27" s="1"/>
  <c r="E109" i="27" s="1"/>
  <c r="E110" i="27" s="1"/>
  <c r="E111" i="27" s="1"/>
  <c r="E112" i="27" s="1"/>
  <c r="E113" i="27" s="1"/>
  <c r="E114" i="27" s="1"/>
  <c r="E115" i="27" s="1"/>
  <c r="E116" i="27" s="1"/>
  <c r="E117" i="27" s="1"/>
  <c r="E118" i="27" s="1"/>
  <c r="E119" i="27" s="1"/>
  <c r="E120" i="27" s="1"/>
  <c r="E121" i="27" s="1"/>
  <c r="E122" i="27" s="1"/>
  <c r="E123" i="27" s="1"/>
  <c r="E124" i="27" s="1"/>
  <c r="E125" i="27" s="1"/>
  <c r="E126" i="27" s="1"/>
  <c r="E127" i="27" s="1"/>
  <c r="E129" i="27" s="1"/>
  <c r="E134" i="27" s="1"/>
  <c r="D77" i="27"/>
  <c r="D105" i="27" s="1"/>
  <c r="D76" i="27"/>
  <c r="D104" i="27" s="1"/>
  <c r="H65" i="27"/>
  <c r="D49" i="27"/>
  <c r="D68" i="27" s="1"/>
  <c r="D67" i="27"/>
  <c r="D47" i="27"/>
  <c r="D66" i="27" s="1"/>
  <c r="AI65" i="27"/>
  <c r="AG65" i="27"/>
  <c r="AE65" i="27"/>
  <c r="AC65" i="27"/>
  <c r="AB65" i="27"/>
  <c r="AA65" i="27"/>
  <c r="Z65" i="27"/>
  <c r="Y65" i="27"/>
  <c r="X65" i="27"/>
  <c r="W65" i="27"/>
  <c r="V65" i="27"/>
  <c r="U65" i="27"/>
  <c r="T65" i="27"/>
  <c r="S65" i="27"/>
  <c r="R65" i="27"/>
  <c r="Q65" i="27"/>
  <c r="P65" i="27"/>
  <c r="O65" i="27"/>
  <c r="N65" i="27"/>
  <c r="M65" i="27"/>
  <c r="L65" i="27"/>
  <c r="K65" i="27"/>
  <c r="J65" i="27"/>
  <c r="I65" i="27"/>
  <c r="G65" i="27"/>
  <c r="D46" i="27"/>
  <c r="D65" i="27" s="1"/>
  <c r="AI64" i="27"/>
  <c r="AG64" i="27"/>
  <c r="AE64" i="27"/>
  <c r="AC64" i="27"/>
  <c r="AB64" i="27"/>
  <c r="AA64" i="27"/>
  <c r="Z64" i="27"/>
  <c r="Y64" i="27"/>
  <c r="X64" i="27"/>
  <c r="W64" i="27"/>
  <c r="V64" i="27"/>
  <c r="U64" i="27"/>
  <c r="T64" i="27"/>
  <c r="S64" i="27"/>
  <c r="R64" i="27"/>
  <c r="Q64" i="27"/>
  <c r="P64" i="27"/>
  <c r="O64" i="27"/>
  <c r="N64" i="27"/>
  <c r="M64" i="27"/>
  <c r="L64" i="27"/>
  <c r="K64" i="27"/>
  <c r="J64" i="27"/>
  <c r="I64" i="27"/>
  <c r="H64" i="27"/>
  <c r="G64" i="27"/>
  <c r="D45" i="27"/>
  <c r="D64" i="27" s="1"/>
  <c r="D44" i="27"/>
  <c r="D63" i="27" s="1"/>
  <c r="D43" i="27"/>
  <c r="D62" i="27" s="1"/>
  <c r="D42" i="27"/>
  <c r="D61" i="27" s="1"/>
  <c r="D41" i="27"/>
  <c r="D60" i="27" s="1"/>
  <c r="D40" i="27"/>
  <c r="D59" i="27" s="1"/>
  <c r="D39" i="27"/>
  <c r="D58" i="27" s="1"/>
  <c r="D38" i="27"/>
  <c r="D57" i="27" s="1"/>
  <c r="D37" i="27"/>
  <c r="D56" i="27" s="1"/>
  <c r="E36" i="27"/>
  <c r="E37" i="27" s="1"/>
  <c r="E38" i="27" s="1"/>
  <c r="E39" i="27" s="1"/>
  <c r="E40" i="27" s="1"/>
  <c r="E41" i="27" s="1"/>
  <c r="E42" i="27" s="1"/>
  <c r="E43" i="27" s="1"/>
  <c r="E44" i="27" s="1"/>
  <c r="E45" i="27" s="1"/>
  <c r="E46" i="27" s="1"/>
  <c r="E47" i="27" s="1"/>
  <c r="D36" i="27"/>
  <c r="D55" i="27" s="1"/>
  <c r="D35" i="27"/>
  <c r="D54" i="27" s="1"/>
  <c r="D22" i="27"/>
  <c r="D21" i="27"/>
  <c r="D20" i="27"/>
  <c r="H11" i="27"/>
  <c r="G11" i="27"/>
  <c r="H10" i="27"/>
  <c r="G10" i="27"/>
  <c r="D10" i="27"/>
  <c r="H9" i="27"/>
  <c r="G9" i="27"/>
  <c r="G7" i="27"/>
  <c r="B7" i="27"/>
  <c r="G6" i="27"/>
  <c r="B6" i="27"/>
  <c r="G5" i="27"/>
  <c r="B5" i="27"/>
  <c r="G4" i="27"/>
  <c r="B4" i="27"/>
  <c r="G3" i="27"/>
  <c r="B3" i="27"/>
  <c r="B2" i="27"/>
  <c r="C85" i="26"/>
  <c r="C79" i="26"/>
  <c r="C78" i="26"/>
  <c r="E74" i="26"/>
  <c r="E73" i="26"/>
  <c r="C73" i="26"/>
  <c r="H71" i="26"/>
  <c r="G71" i="26"/>
  <c r="H70" i="26"/>
  <c r="H72" i="26" s="1"/>
  <c r="H73" i="26" s="1"/>
  <c r="G70" i="26"/>
  <c r="G72" i="26" s="1"/>
  <c r="G73" i="26" s="1"/>
  <c r="E57" i="26"/>
  <c r="E58" i="26" s="1"/>
  <c r="E59" i="26" s="1"/>
  <c r="E47" i="26"/>
  <c r="E48" i="26" s="1"/>
  <c r="E49" i="26" s="1"/>
  <c r="H42" i="26"/>
  <c r="H75" i="26" s="1"/>
  <c r="G42" i="26"/>
  <c r="G75" i="26" s="1"/>
  <c r="E42" i="26"/>
  <c r="E75" i="26" s="1"/>
  <c r="C42" i="26"/>
  <c r="C75" i="26" s="1"/>
  <c r="C41" i="26"/>
  <c r="C74" i="26" s="1"/>
  <c r="E32" i="26"/>
  <c r="E28" i="26"/>
  <c r="C28" i="26"/>
  <c r="C27" i="26"/>
  <c r="C26" i="26"/>
  <c r="E25" i="26"/>
  <c r="E26" i="26" s="1"/>
  <c r="C25" i="26"/>
  <c r="C24" i="26"/>
  <c r="E19" i="26"/>
  <c r="E20" i="26" s="1"/>
  <c r="E21" i="26" s="1"/>
  <c r="E17" i="26"/>
  <c r="F16" i="26"/>
  <c r="H11" i="26"/>
  <c r="G11" i="26"/>
  <c r="H10" i="26"/>
  <c r="G10" i="26"/>
  <c r="H9" i="26"/>
  <c r="G9" i="26"/>
  <c r="G7" i="26"/>
  <c r="B7" i="26"/>
  <c r="G6" i="26"/>
  <c r="B6" i="26"/>
  <c r="G5" i="26"/>
  <c r="B5" i="26"/>
  <c r="G4" i="26"/>
  <c r="B4" i="26"/>
  <c r="G3" i="26"/>
  <c r="B3" i="26"/>
  <c r="B2" i="26"/>
  <c r="I416" i="25"/>
  <c r="J416" i="25" s="1"/>
  <c r="F416" i="25"/>
  <c r="E416" i="25"/>
  <c r="I415" i="25"/>
  <c r="K415" i="25" s="1"/>
  <c r="F415" i="25"/>
  <c r="E415" i="25"/>
  <c r="I414" i="25"/>
  <c r="F414" i="25"/>
  <c r="E414" i="25"/>
  <c r="I413" i="25"/>
  <c r="K413" i="25" s="1"/>
  <c r="F413" i="25"/>
  <c r="E413" i="25"/>
  <c r="I412" i="25"/>
  <c r="J412" i="25" s="1"/>
  <c r="F412" i="25"/>
  <c r="E412" i="25"/>
  <c r="I411" i="25"/>
  <c r="K411" i="25" s="1"/>
  <c r="F411" i="25"/>
  <c r="E411" i="25"/>
  <c r="I410" i="25"/>
  <c r="J410" i="25" s="1"/>
  <c r="F410" i="25"/>
  <c r="E410" i="25"/>
  <c r="I409" i="25"/>
  <c r="J409" i="25" s="1"/>
  <c r="F409" i="25"/>
  <c r="E409" i="25"/>
  <c r="I408" i="25"/>
  <c r="J408" i="25" s="1"/>
  <c r="F408" i="25"/>
  <c r="E408" i="25"/>
  <c r="I407" i="25"/>
  <c r="K407" i="25" s="1"/>
  <c r="F407" i="25"/>
  <c r="E407" i="25"/>
  <c r="I406" i="25"/>
  <c r="F406" i="25"/>
  <c r="E406" i="25"/>
  <c r="I405" i="25"/>
  <c r="K405" i="25" s="1"/>
  <c r="F405" i="25"/>
  <c r="E405" i="25"/>
  <c r="I404" i="25"/>
  <c r="J404" i="25" s="1"/>
  <c r="F404" i="25"/>
  <c r="E404" i="25"/>
  <c r="I380" i="25"/>
  <c r="H380" i="25"/>
  <c r="I379" i="25"/>
  <c r="H379" i="25"/>
  <c r="I378" i="25"/>
  <c r="H378" i="25"/>
  <c r="I377" i="25"/>
  <c r="H377" i="25"/>
  <c r="I376" i="25"/>
  <c r="H376" i="25"/>
  <c r="I375" i="25"/>
  <c r="H375" i="25"/>
  <c r="I374" i="25"/>
  <c r="H374" i="25"/>
  <c r="I373" i="25"/>
  <c r="H373" i="25"/>
  <c r="I372" i="25"/>
  <c r="H372" i="25"/>
  <c r="I371" i="25"/>
  <c r="H371" i="25"/>
  <c r="I370" i="25"/>
  <c r="H370" i="25"/>
  <c r="I369" i="25"/>
  <c r="H369" i="25"/>
  <c r="I347" i="25"/>
  <c r="J347" i="25" s="1"/>
  <c r="I346" i="25"/>
  <c r="I345" i="25"/>
  <c r="I344" i="25"/>
  <c r="J344" i="25" s="1"/>
  <c r="I343" i="25"/>
  <c r="K343" i="25" s="1"/>
  <c r="I342" i="25"/>
  <c r="I341" i="25"/>
  <c r="I340" i="25"/>
  <c r="J340" i="25" s="1"/>
  <c r="I339" i="25"/>
  <c r="J339" i="25" s="1"/>
  <c r="I338" i="25"/>
  <c r="I337" i="25"/>
  <c r="I336" i="25"/>
  <c r="J336" i="25" s="1"/>
  <c r="I335" i="25"/>
  <c r="K335" i="25" s="1"/>
  <c r="I311" i="25"/>
  <c r="H311" i="25"/>
  <c r="I310" i="25"/>
  <c r="H310" i="25"/>
  <c r="I309" i="25"/>
  <c r="H309" i="25"/>
  <c r="I308" i="25"/>
  <c r="H308" i="25"/>
  <c r="I307" i="25"/>
  <c r="H307" i="25"/>
  <c r="I306" i="25"/>
  <c r="H306" i="25"/>
  <c r="I305" i="25"/>
  <c r="H305" i="25"/>
  <c r="I304" i="25"/>
  <c r="H304" i="25"/>
  <c r="I303" i="25"/>
  <c r="H303" i="25"/>
  <c r="I302" i="25"/>
  <c r="H302" i="25"/>
  <c r="I301" i="25"/>
  <c r="H301" i="25"/>
  <c r="F57" i="25"/>
  <c r="C57" i="25"/>
  <c r="C79" i="28" s="1"/>
  <c r="F56" i="25"/>
  <c r="C56" i="25"/>
  <c r="H56" i="25" s="1"/>
  <c r="F55" i="25"/>
  <c r="F85" i="25" s="1"/>
  <c r="C55" i="25"/>
  <c r="C77" i="28" s="1"/>
  <c r="F54" i="25"/>
  <c r="F84" i="25" s="1"/>
  <c r="C54" i="25"/>
  <c r="L54" i="25" s="1"/>
  <c r="F53" i="25"/>
  <c r="C53" i="25"/>
  <c r="C75" i="28" s="1"/>
  <c r="F52" i="25"/>
  <c r="C52" i="25"/>
  <c r="L52" i="25" s="1"/>
  <c r="F51" i="25"/>
  <c r="F81" i="25" s="1"/>
  <c r="C51" i="25"/>
  <c r="C73" i="28" s="1"/>
  <c r="F50" i="25"/>
  <c r="F80" i="25" s="1"/>
  <c r="C50" i="25"/>
  <c r="P50" i="25" s="1"/>
  <c r="F49" i="25"/>
  <c r="C49" i="25"/>
  <c r="C71" i="28" s="1"/>
  <c r="F48" i="25"/>
  <c r="C48" i="25"/>
  <c r="N48" i="25" s="1"/>
  <c r="F47" i="25"/>
  <c r="F77" i="25" s="1"/>
  <c r="C47" i="25"/>
  <c r="C69" i="28" s="1"/>
  <c r="F46" i="25"/>
  <c r="C46" i="25"/>
  <c r="P46" i="25" s="1"/>
  <c r="F45" i="25"/>
  <c r="C45" i="25"/>
  <c r="C67" i="28" s="1"/>
  <c r="F44" i="25"/>
  <c r="C44" i="25"/>
  <c r="F43" i="25"/>
  <c r="F73" i="25" s="1"/>
  <c r="C43" i="25"/>
  <c r="C65" i="28" s="1"/>
  <c r="F42" i="25"/>
  <c r="F72" i="25" s="1"/>
  <c r="C42" i="25"/>
  <c r="F41" i="25"/>
  <c r="C41" i="25"/>
  <c r="C63" i="28" s="1"/>
  <c r="F40" i="25"/>
  <c r="F70" i="25" s="1"/>
  <c r="C40" i="25"/>
  <c r="F39" i="25"/>
  <c r="F69" i="25" s="1"/>
  <c r="C39" i="25"/>
  <c r="C61" i="28" s="1"/>
  <c r="F38" i="25"/>
  <c r="F68" i="25" s="1"/>
  <c r="C38" i="25"/>
  <c r="F37" i="25"/>
  <c r="F59" i="28" s="1"/>
  <c r="C37" i="25"/>
  <c r="C59" i="28" s="1"/>
  <c r="F36" i="25"/>
  <c r="F94" i="25" s="1"/>
  <c r="F123" i="25" s="1"/>
  <c r="AI29" i="25"/>
  <c r="AG29" i="25"/>
  <c r="AE29" i="25"/>
  <c r="AC29" i="25"/>
  <c r="AB29" i="25"/>
  <c r="AA29" i="25"/>
  <c r="Z29" i="25"/>
  <c r="Y29" i="25"/>
  <c r="X29" i="25"/>
  <c r="W29" i="25"/>
  <c r="V29" i="25"/>
  <c r="U29" i="25"/>
  <c r="T29" i="25"/>
  <c r="S29" i="25"/>
  <c r="R29" i="25"/>
  <c r="Q29" i="25"/>
  <c r="P29" i="25"/>
  <c r="O29" i="25"/>
  <c r="N29" i="25"/>
  <c r="M29" i="25"/>
  <c r="L29" i="25"/>
  <c r="K29" i="25"/>
  <c r="J29" i="25"/>
  <c r="I29" i="25"/>
  <c r="H29" i="25"/>
  <c r="G29" i="25"/>
  <c r="D27" i="25"/>
  <c r="P35" i="25" s="1"/>
  <c r="D26" i="25"/>
  <c r="O35" i="25" s="1"/>
  <c r="O93" i="25" s="1"/>
  <c r="D25" i="25"/>
  <c r="N35" i="25" s="1"/>
  <c r="D24" i="25"/>
  <c r="M35" i="25" s="1"/>
  <c r="D23" i="25"/>
  <c r="L35" i="25" s="1"/>
  <c r="D22" i="25"/>
  <c r="K35" i="25" s="1"/>
  <c r="K93" i="25" s="1"/>
  <c r="D21" i="25"/>
  <c r="J35" i="25" s="1"/>
  <c r="D20" i="25"/>
  <c r="I35" i="25" s="1"/>
  <c r="F19" i="25"/>
  <c r="F20" i="25" s="1"/>
  <c r="F21" i="25" s="1"/>
  <c r="F22" i="25" s="1"/>
  <c r="F23" i="25" s="1"/>
  <c r="F24" i="25" s="1"/>
  <c r="F25" i="25" s="1"/>
  <c r="F26" i="25" s="1"/>
  <c r="F27" i="25" s="1"/>
  <c r="F29" i="25" s="1"/>
  <c r="D19" i="25"/>
  <c r="H35" i="25" s="1"/>
  <c r="H93" i="25" s="1"/>
  <c r="D18" i="25"/>
  <c r="G35" i="25" s="1"/>
  <c r="H11" i="25"/>
  <c r="G11" i="25"/>
  <c r="H10" i="25"/>
  <c r="G10" i="25"/>
  <c r="C10" i="25"/>
  <c r="H9" i="25"/>
  <c r="G9" i="25"/>
  <c r="G7" i="25"/>
  <c r="B7" i="25"/>
  <c r="G6" i="25"/>
  <c r="B6" i="25"/>
  <c r="G5" i="25"/>
  <c r="B5" i="25"/>
  <c r="G4" i="25"/>
  <c r="B4" i="25"/>
  <c r="G3" i="25"/>
  <c r="B3" i="25"/>
  <c r="B2" i="25"/>
  <c r="C11" i="24"/>
  <c r="D140" i="23"/>
  <c r="C138" i="23"/>
  <c r="C137" i="23"/>
  <c r="C136" i="23"/>
  <c r="C135" i="23"/>
  <c r="C134" i="23"/>
  <c r="C133" i="23"/>
  <c r="C132" i="23"/>
  <c r="D132" i="23" s="1"/>
  <c r="C131" i="23"/>
  <c r="C130" i="23"/>
  <c r="C129" i="23"/>
  <c r="C128" i="23"/>
  <c r="C127" i="23"/>
  <c r="C126" i="23"/>
  <c r="C125" i="23"/>
  <c r="C124" i="23"/>
  <c r="C123" i="23"/>
  <c r="AK123" i="23" s="1"/>
  <c r="C122" i="23"/>
  <c r="C121" i="23"/>
  <c r="AK121" i="23" s="1"/>
  <c r="C120" i="23"/>
  <c r="D120" i="23" s="1"/>
  <c r="C119" i="23"/>
  <c r="C118" i="23"/>
  <c r="C117" i="23"/>
  <c r="C116" i="23"/>
  <c r="C115" i="23"/>
  <c r="C114" i="23"/>
  <c r="C113" i="23"/>
  <c r="F112" i="23"/>
  <c r="F113" i="23" s="1"/>
  <c r="F114" i="23" s="1"/>
  <c r="F115" i="23" s="1"/>
  <c r="F116" i="23" s="1"/>
  <c r="F117" i="23" s="1"/>
  <c r="F118" i="23" s="1"/>
  <c r="F119" i="23" s="1"/>
  <c r="F120" i="23" s="1"/>
  <c r="F121" i="23" s="1"/>
  <c r="F122" i="23" s="1"/>
  <c r="F123" i="23" s="1"/>
  <c r="F124" i="23" s="1"/>
  <c r="F125" i="23" s="1"/>
  <c r="F126" i="23" s="1"/>
  <c r="F127" i="23" s="1"/>
  <c r="F128" i="23" s="1"/>
  <c r="F129" i="23" s="1"/>
  <c r="F130" i="23" s="1"/>
  <c r="F131" i="23" s="1"/>
  <c r="F132" i="23" s="1"/>
  <c r="F133" i="23" s="1"/>
  <c r="F134" i="23" s="1"/>
  <c r="F135" i="23" s="1"/>
  <c r="F136" i="23" s="1"/>
  <c r="F137" i="23" s="1"/>
  <c r="F138" i="23" s="1"/>
  <c r="F140" i="23" s="1"/>
  <c r="C112" i="23"/>
  <c r="C111" i="23"/>
  <c r="D109" i="23"/>
  <c r="C107" i="23"/>
  <c r="C106" i="23"/>
  <c r="C105" i="23"/>
  <c r="C104" i="23"/>
  <c r="C103" i="23"/>
  <c r="C102" i="23"/>
  <c r="C101" i="23"/>
  <c r="Q101" i="23" s="1"/>
  <c r="C100" i="23"/>
  <c r="C99" i="23"/>
  <c r="D99" i="23" s="1"/>
  <c r="C98" i="23"/>
  <c r="AK98" i="23" s="1"/>
  <c r="C97" i="23"/>
  <c r="D97" i="23" s="1"/>
  <c r="C96" i="23"/>
  <c r="C95" i="23"/>
  <c r="C94" i="23"/>
  <c r="C93" i="23"/>
  <c r="I93" i="23" s="1"/>
  <c r="C92" i="23"/>
  <c r="B90" i="23"/>
  <c r="D88" i="23"/>
  <c r="D86" i="23"/>
  <c r="D85" i="23"/>
  <c r="AK83" i="23"/>
  <c r="AK86" i="23" s="1"/>
  <c r="D83" i="23"/>
  <c r="D81" i="23"/>
  <c r="D80" i="23"/>
  <c r="F79" i="23"/>
  <c r="F80" i="23" s="1"/>
  <c r="F81" i="23" s="1"/>
  <c r="F83" i="23" s="1"/>
  <c r="F86" i="23" s="1"/>
  <c r="F88" i="23" s="1"/>
  <c r="D79" i="23"/>
  <c r="AI83" i="23"/>
  <c r="AI86" i="23" s="1"/>
  <c r="AE83" i="23"/>
  <c r="AE86" i="23" s="1"/>
  <c r="AC83" i="23"/>
  <c r="AC86" i="23" s="1"/>
  <c r="AB83" i="23"/>
  <c r="AB86" i="23" s="1"/>
  <c r="Z83" i="23"/>
  <c r="Z86" i="23" s="1"/>
  <c r="Y83" i="23"/>
  <c r="Y86" i="23" s="1"/>
  <c r="X83" i="23"/>
  <c r="X86" i="23" s="1"/>
  <c r="V83" i="23"/>
  <c r="V86" i="23" s="1"/>
  <c r="U83" i="23"/>
  <c r="U86" i="23" s="1"/>
  <c r="T83" i="23"/>
  <c r="T86" i="23" s="1"/>
  <c r="R83" i="23"/>
  <c r="R86" i="23" s="1"/>
  <c r="Q83" i="23"/>
  <c r="Q86" i="23" s="1"/>
  <c r="P83" i="23"/>
  <c r="P86" i="23" s="1"/>
  <c r="N83" i="23"/>
  <c r="N86" i="23" s="1"/>
  <c r="M83" i="23"/>
  <c r="M86" i="23" s="1"/>
  <c r="L83" i="23"/>
  <c r="L86" i="23" s="1"/>
  <c r="J83" i="23"/>
  <c r="J86" i="23" s="1"/>
  <c r="I83" i="23"/>
  <c r="I86" i="23" s="1"/>
  <c r="H83" i="23"/>
  <c r="H86" i="23" s="1"/>
  <c r="D78" i="23"/>
  <c r="D77" i="23"/>
  <c r="D75" i="23"/>
  <c r="D69" i="23"/>
  <c r="D68" i="23"/>
  <c r="D67" i="23"/>
  <c r="D66" i="23"/>
  <c r="F65" i="23"/>
  <c r="F66" i="23" s="1"/>
  <c r="F67" i="23" s="1"/>
  <c r="F68" i="23" s="1"/>
  <c r="F69" i="23" s="1"/>
  <c r="F70" i="23" s="1"/>
  <c r="F71" i="23" s="1"/>
  <c r="F72" i="23" s="1"/>
  <c r="F73" i="23" s="1"/>
  <c r="F75" i="23" s="1"/>
  <c r="F85" i="23" s="1"/>
  <c r="D65" i="23"/>
  <c r="D64" i="23"/>
  <c r="D63" i="23"/>
  <c r="D61" i="23"/>
  <c r="AK59" i="23"/>
  <c r="D59" i="23"/>
  <c r="D52" i="23"/>
  <c r="D51" i="23"/>
  <c r="D50" i="23"/>
  <c r="D49" i="23"/>
  <c r="D48" i="23"/>
  <c r="D47" i="23"/>
  <c r="D46" i="23"/>
  <c r="D45" i="23"/>
  <c r="D44" i="23"/>
  <c r="D43" i="23"/>
  <c r="F42" i="23"/>
  <c r="F43" i="23" s="1"/>
  <c r="F44" i="23" s="1"/>
  <c r="F45" i="23" s="1"/>
  <c r="F46" i="23" s="1"/>
  <c r="F47" i="23" s="1"/>
  <c r="F48" i="23" s="1"/>
  <c r="F49" i="23" s="1"/>
  <c r="F50" i="23" s="1"/>
  <c r="F51" i="23" s="1"/>
  <c r="F52" i="23" s="1"/>
  <c r="F53" i="23" s="1"/>
  <c r="F54" i="23" s="1"/>
  <c r="F55" i="23" s="1"/>
  <c r="F56" i="23" s="1"/>
  <c r="F57" i="23" s="1"/>
  <c r="F59" i="23" s="1"/>
  <c r="F61" i="23" s="1"/>
  <c r="D42" i="23"/>
  <c r="AE59" i="23"/>
  <c r="AC59" i="23"/>
  <c r="AB59" i="23"/>
  <c r="Z59" i="23"/>
  <c r="Y59" i="23"/>
  <c r="X59" i="23"/>
  <c r="V59" i="23"/>
  <c r="U59" i="23"/>
  <c r="T59" i="23"/>
  <c r="R59" i="23"/>
  <c r="Q59" i="23"/>
  <c r="P59" i="23"/>
  <c r="O59" i="23"/>
  <c r="N59" i="23"/>
  <c r="M59" i="23"/>
  <c r="L59" i="23"/>
  <c r="J59" i="23"/>
  <c r="I59" i="23"/>
  <c r="H59" i="23"/>
  <c r="D41" i="23"/>
  <c r="D40" i="23"/>
  <c r="AK38" i="23"/>
  <c r="D38" i="23"/>
  <c r="D30" i="23"/>
  <c r="D29" i="23"/>
  <c r="D28" i="23"/>
  <c r="D27" i="23"/>
  <c r="D26" i="23"/>
  <c r="D25" i="23"/>
  <c r="T38" i="23"/>
  <c r="D24" i="23"/>
  <c r="F23" i="23"/>
  <c r="F24" i="23" s="1"/>
  <c r="F25" i="23" s="1"/>
  <c r="F26" i="23" s="1"/>
  <c r="F27" i="23" s="1"/>
  <c r="F28" i="23" s="1"/>
  <c r="F29" i="23" s="1"/>
  <c r="F30" i="23" s="1"/>
  <c r="F31" i="23" s="1"/>
  <c r="F32" i="23" s="1"/>
  <c r="F33" i="23" s="1"/>
  <c r="F34" i="23" s="1"/>
  <c r="F35" i="23" s="1"/>
  <c r="F36" i="23" s="1"/>
  <c r="F38" i="23" s="1"/>
  <c r="D23" i="23"/>
  <c r="AG38" i="23"/>
  <c r="AE38" i="23"/>
  <c r="AA38" i="23"/>
  <c r="Z38" i="23"/>
  <c r="W38" i="23"/>
  <c r="V38" i="23"/>
  <c r="S38" i="23"/>
  <c r="R38" i="23"/>
  <c r="O38" i="23"/>
  <c r="N38" i="23"/>
  <c r="K38" i="23"/>
  <c r="J38" i="23"/>
  <c r="G38" i="23"/>
  <c r="D22" i="23"/>
  <c r="D21" i="23"/>
  <c r="AK19" i="23"/>
  <c r="D19" i="23"/>
  <c r="AC19" i="23"/>
  <c r="Z19" i="23"/>
  <c r="Y19" i="23"/>
  <c r="V19" i="23"/>
  <c r="U19" i="23"/>
  <c r="Q19" i="23"/>
  <c r="M19" i="23"/>
  <c r="I19" i="23"/>
  <c r="F17" i="23"/>
  <c r="F19" i="23" s="1"/>
  <c r="D17" i="23"/>
  <c r="AI19" i="23"/>
  <c r="AG19" i="23"/>
  <c r="AB19" i="23"/>
  <c r="AA19" i="23"/>
  <c r="X19" i="23"/>
  <c r="W19" i="23"/>
  <c r="T19" i="23"/>
  <c r="S19" i="23"/>
  <c r="P19" i="23"/>
  <c r="O19" i="23"/>
  <c r="L19" i="23"/>
  <c r="K19" i="23"/>
  <c r="J19" i="23"/>
  <c r="H19" i="23"/>
  <c r="G19" i="23"/>
  <c r="D16" i="23"/>
  <c r="D15" i="23"/>
  <c r="H11" i="23"/>
  <c r="G11" i="23"/>
  <c r="H10" i="23"/>
  <c r="G10" i="23"/>
  <c r="D10" i="23"/>
  <c r="H9" i="23"/>
  <c r="G9" i="23"/>
  <c r="G7" i="23"/>
  <c r="B7" i="23"/>
  <c r="G6" i="23"/>
  <c r="B6" i="23"/>
  <c r="G5" i="23"/>
  <c r="B5" i="23"/>
  <c r="G4" i="23"/>
  <c r="B4" i="23"/>
  <c r="G3" i="23"/>
  <c r="B3" i="23"/>
  <c r="B2" i="23"/>
  <c r="AB82" i="22"/>
  <c r="Y82" i="22"/>
  <c r="T82" i="22"/>
  <c r="Q82" i="22"/>
  <c r="L82" i="22"/>
  <c r="I82" i="22"/>
  <c r="AI82" i="22"/>
  <c r="AG82" i="22"/>
  <c r="AE82" i="22"/>
  <c r="AC82" i="22"/>
  <c r="AA82" i="22"/>
  <c r="Z82" i="22"/>
  <c r="X82" i="22"/>
  <c r="W82" i="22"/>
  <c r="V82" i="22"/>
  <c r="U82" i="22"/>
  <c r="S82" i="22"/>
  <c r="R82" i="22"/>
  <c r="P82" i="22"/>
  <c r="O82" i="22"/>
  <c r="N82" i="22"/>
  <c r="M82" i="22"/>
  <c r="K82" i="22"/>
  <c r="J82" i="22"/>
  <c r="H82" i="22"/>
  <c r="G82" i="22"/>
  <c r="D80" i="22"/>
  <c r="D79" i="22"/>
  <c r="D78" i="22"/>
  <c r="D76" i="22"/>
  <c r="D74" i="22"/>
  <c r="D72" i="22"/>
  <c r="D71" i="22"/>
  <c r="D70" i="22"/>
  <c r="D69" i="22"/>
  <c r="D67" i="22"/>
  <c r="D65" i="22"/>
  <c r="D63" i="22"/>
  <c r="D62" i="22"/>
  <c r="D61" i="22"/>
  <c r="D60" i="22"/>
  <c r="D59" i="22"/>
  <c r="D58" i="22"/>
  <c r="D57" i="22"/>
  <c r="D56" i="22"/>
  <c r="D55" i="22"/>
  <c r="D54" i="22"/>
  <c r="D53" i="22"/>
  <c r="F52" i="22"/>
  <c r="F53" i="22" s="1"/>
  <c r="F54" i="22" s="1"/>
  <c r="F55" i="22" s="1"/>
  <c r="F56" i="22" s="1"/>
  <c r="F57" i="22" s="1"/>
  <c r="F58" i="22" s="1"/>
  <c r="F59" i="22" s="1"/>
  <c r="F60" i="22" s="1"/>
  <c r="F61" i="22" s="1"/>
  <c r="F62" i="22" s="1"/>
  <c r="F63" i="22" s="1"/>
  <c r="F65" i="22" s="1"/>
  <c r="F67" i="22" s="1"/>
  <c r="F69" i="22" s="1"/>
  <c r="F70" i="22" s="1"/>
  <c r="F71" i="22" s="1"/>
  <c r="D52" i="22"/>
  <c r="AG65" i="22"/>
  <c r="AE65" i="22"/>
  <c r="AC65" i="22"/>
  <c r="AA65" i="22"/>
  <c r="Z65" i="22"/>
  <c r="Y65" i="22"/>
  <c r="W65" i="22"/>
  <c r="V65" i="22"/>
  <c r="U65" i="22"/>
  <c r="T65" i="22"/>
  <c r="S65" i="22"/>
  <c r="R65" i="22"/>
  <c r="Q65" i="22"/>
  <c r="O65" i="22"/>
  <c r="N65" i="22"/>
  <c r="M65" i="22"/>
  <c r="K65" i="22"/>
  <c r="J65" i="22"/>
  <c r="I65" i="22"/>
  <c r="G65" i="22"/>
  <c r="D51" i="22"/>
  <c r="D50" i="22"/>
  <c r="D48" i="22"/>
  <c r="D46" i="22"/>
  <c r="D45" i="22"/>
  <c r="D44" i="22"/>
  <c r="D43" i="22"/>
  <c r="D42" i="22"/>
  <c r="D41" i="22"/>
  <c r="D40" i="22"/>
  <c r="D39" i="22"/>
  <c r="D38" i="22"/>
  <c r="D37" i="22"/>
  <c r="D36" i="22"/>
  <c r="F35" i="22"/>
  <c r="F36" i="22" s="1"/>
  <c r="F37" i="22" s="1"/>
  <c r="F38" i="22" s="1"/>
  <c r="F39" i="22" s="1"/>
  <c r="F40" i="22" s="1"/>
  <c r="F41" i="22" s="1"/>
  <c r="F42" i="22" s="1"/>
  <c r="F43" i="22" s="1"/>
  <c r="F44" i="22" s="1"/>
  <c r="F45" i="22" s="1"/>
  <c r="F46" i="22" s="1"/>
  <c r="F48" i="22" s="1"/>
  <c r="D35" i="22"/>
  <c r="AG48" i="22"/>
  <c r="AE48" i="22"/>
  <c r="AC48" i="22"/>
  <c r="AA48" i="22"/>
  <c r="Z48" i="22"/>
  <c r="Y48" i="22"/>
  <c r="W48" i="22"/>
  <c r="V48" i="22"/>
  <c r="U48" i="22"/>
  <c r="S48" i="22"/>
  <c r="R48" i="22"/>
  <c r="Q48" i="22"/>
  <c r="O48" i="22"/>
  <c r="N48" i="22"/>
  <c r="M48" i="22"/>
  <c r="K48" i="22"/>
  <c r="J48" i="22"/>
  <c r="I48" i="22"/>
  <c r="G48" i="22"/>
  <c r="D34" i="22"/>
  <c r="D33" i="22"/>
  <c r="D31" i="22"/>
  <c r="D29" i="22"/>
  <c r="D28" i="22"/>
  <c r="F27" i="22"/>
  <c r="F28" i="22" s="1"/>
  <c r="F29" i="22" s="1"/>
  <c r="F31" i="22" s="1"/>
  <c r="D27" i="22"/>
  <c r="D26" i="22"/>
  <c r="D24" i="22"/>
  <c r="E22" i="22"/>
  <c r="E21" i="22"/>
  <c r="E20" i="22"/>
  <c r="E19" i="22"/>
  <c r="F18" i="22"/>
  <c r="F19" i="22" s="1"/>
  <c r="F20" i="22" s="1"/>
  <c r="F21" i="22" s="1"/>
  <c r="F22" i="22" s="1"/>
  <c r="F24" i="22" s="1"/>
  <c r="E18" i="22"/>
  <c r="D17" i="22"/>
  <c r="D16" i="22"/>
  <c r="D15" i="22"/>
  <c r="H11" i="22"/>
  <c r="G11" i="22"/>
  <c r="H10" i="22"/>
  <c r="G10" i="22"/>
  <c r="D10" i="22"/>
  <c r="H9" i="22"/>
  <c r="G9" i="22"/>
  <c r="G7" i="22"/>
  <c r="B7" i="22"/>
  <c r="G6" i="22"/>
  <c r="B6" i="22"/>
  <c r="G5" i="22"/>
  <c r="B5" i="22"/>
  <c r="G4" i="22"/>
  <c r="B4" i="22"/>
  <c r="G3" i="22"/>
  <c r="B3" i="22"/>
  <c r="B2" i="22"/>
  <c r="D69" i="21"/>
  <c r="D67" i="21"/>
  <c r="F65" i="21"/>
  <c r="F67" i="21" s="1"/>
  <c r="F69" i="21" s="1"/>
  <c r="D65" i="21"/>
  <c r="D63" i="21"/>
  <c r="F61" i="21"/>
  <c r="F63" i="21" s="1"/>
  <c r="D61" i="21"/>
  <c r="F59" i="21"/>
  <c r="D59" i="21"/>
  <c r="D57" i="21"/>
  <c r="D55" i="21"/>
  <c r="AI54" i="21"/>
  <c r="AI39" i="26" s="1"/>
  <c r="AG54" i="21"/>
  <c r="AG39" i="26" s="1"/>
  <c r="AE54" i="21"/>
  <c r="AE39" i="26" s="1"/>
  <c r="AC54" i="21"/>
  <c r="AC39" i="26" s="1"/>
  <c r="AB54" i="21"/>
  <c r="AB39" i="26" s="1"/>
  <c r="AA54" i="21"/>
  <c r="AA39" i="26" s="1"/>
  <c r="Z54" i="21"/>
  <c r="Z39" i="26" s="1"/>
  <c r="Y54" i="21"/>
  <c r="Y39" i="26" s="1"/>
  <c r="X54" i="21"/>
  <c r="X39" i="26" s="1"/>
  <c r="W54" i="21"/>
  <c r="W39" i="26" s="1"/>
  <c r="V54" i="21"/>
  <c r="V39" i="26" s="1"/>
  <c r="U54" i="21"/>
  <c r="U39" i="26" s="1"/>
  <c r="T54" i="21"/>
  <c r="T39" i="26" s="1"/>
  <c r="S54" i="21"/>
  <c r="S39" i="26" s="1"/>
  <c r="R54" i="21"/>
  <c r="R39" i="26" s="1"/>
  <c r="Q54" i="21"/>
  <c r="Q39" i="26" s="1"/>
  <c r="P54" i="21"/>
  <c r="P39" i="26" s="1"/>
  <c r="O54" i="21"/>
  <c r="O39" i="26" s="1"/>
  <c r="N54" i="21"/>
  <c r="N39" i="26" s="1"/>
  <c r="M54" i="21"/>
  <c r="M39" i="26" s="1"/>
  <c r="L54" i="21"/>
  <c r="L39" i="26" s="1"/>
  <c r="K54" i="21"/>
  <c r="K39" i="26" s="1"/>
  <c r="J54" i="21"/>
  <c r="J39" i="26" s="1"/>
  <c r="I54" i="21"/>
  <c r="I39" i="26" s="1"/>
  <c r="H54" i="21"/>
  <c r="H39" i="26" s="1"/>
  <c r="G54" i="21"/>
  <c r="G39" i="26" s="1"/>
  <c r="D54" i="21"/>
  <c r="C39" i="26" s="1"/>
  <c r="D53" i="21"/>
  <c r="D52" i="21"/>
  <c r="F51" i="21"/>
  <c r="D51" i="21"/>
  <c r="C38" i="26" s="1"/>
  <c r="D49" i="21"/>
  <c r="D47" i="21"/>
  <c r="D46" i="21"/>
  <c r="D45" i="21"/>
  <c r="D44" i="21"/>
  <c r="D43" i="21"/>
  <c r="D42" i="21"/>
  <c r="D41" i="21"/>
  <c r="D40" i="21"/>
  <c r="D39" i="21"/>
  <c r="D38" i="21"/>
  <c r="D37" i="21"/>
  <c r="D36" i="21"/>
  <c r="F35" i="21"/>
  <c r="D35" i="21"/>
  <c r="D33" i="21"/>
  <c r="D31" i="21"/>
  <c r="D30" i="21"/>
  <c r="D28" i="21"/>
  <c r="D26" i="21"/>
  <c r="D18" i="21"/>
  <c r="H11" i="21"/>
  <c r="G11" i="21"/>
  <c r="H10" i="21"/>
  <c r="G10" i="21"/>
  <c r="D10" i="21"/>
  <c r="H9" i="21"/>
  <c r="G9" i="21"/>
  <c r="G7" i="21"/>
  <c r="B7" i="21"/>
  <c r="G6" i="21"/>
  <c r="B6" i="21"/>
  <c r="G5" i="21"/>
  <c r="B5" i="21"/>
  <c r="G4" i="21"/>
  <c r="B4" i="21"/>
  <c r="G3" i="21"/>
  <c r="B3" i="21"/>
  <c r="B2" i="21"/>
  <c r="D112" i="20"/>
  <c r="D110" i="20"/>
  <c r="F108" i="20"/>
  <c r="F110" i="20" s="1"/>
  <c r="F112" i="20" s="1"/>
  <c r="D108" i="20"/>
  <c r="D106" i="20"/>
  <c r="F104" i="20"/>
  <c r="F106" i="20" s="1"/>
  <c r="D104" i="20"/>
  <c r="F102" i="20"/>
  <c r="D102" i="20"/>
  <c r="D100" i="20"/>
  <c r="D98" i="20"/>
  <c r="AI97" i="20"/>
  <c r="AG97" i="20"/>
  <c r="AE97" i="20"/>
  <c r="AC97" i="20"/>
  <c r="AB97" i="20"/>
  <c r="AA97" i="20"/>
  <c r="Z97" i="20"/>
  <c r="Y97" i="20"/>
  <c r="X97" i="20"/>
  <c r="W97" i="20"/>
  <c r="V97" i="20"/>
  <c r="U97" i="20"/>
  <c r="T97" i="20"/>
  <c r="S97" i="20"/>
  <c r="R97" i="20"/>
  <c r="Q97" i="20"/>
  <c r="P97" i="20"/>
  <c r="O97" i="20"/>
  <c r="N97" i="20"/>
  <c r="M97" i="20"/>
  <c r="L97" i="20"/>
  <c r="K97" i="20"/>
  <c r="J97" i="20"/>
  <c r="I97" i="20"/>
  <c r="H97" i="20"/>
  <c r="G97" i="20"/>
  <c r="D97" i="20"/>
  <c r="D96" i="20"/>
  <c r="D95" i="20"/>
  <c r="F94" i="20"/>
  <c r="D94" i="20"/>
  <c r="D92" i="20"/>
  <c r="D90" i="20"/>
  <c r="D89" i="20"/>
  <c r="D88" i="20"/>
  <c r="D87" i="20"/>
  <c r="D86" i="20"/>
  <c r="D85" i="20"/>
  <c r="D84" i="20"/>
  <c r="D83" i="20"/>
  <c r="D82" i="20"/>
  <c r="D81" i="20"/>
  <c r="D80" i="20"/>
  <c r="D79" i="20"/>
  <c r="F78" i="20"/>
  <c r="D78" i="20"/>
  <c r="D76" i="20"/>
  <c r="D74" i="20"/>
  <c r="D73" i="20"/>
  <c r="D71" i="20"/>
  <c r="D69" i="20"/>
  <c r="D41" i="20"/>
  <c r="H11" i="20"/>
  <c r="G11" i="20"/>
  <c r="H10" i="20"/>
  <c r="G10" i="20"/>
  <c r="D10" i="20"/>
  <c r="H9" i="20"/>
  <c r="G9" i="20"/>
  <c r="G7" i="20"/>
  <c r="B7" i="20"/>
  <c r="G6" i="20"/>
  <c r="B6" i="20"/>
  <c r="G5" i="20"/>
  <c r="B5" i="20"/>
  <c r="G4" i="20"/>
  <c r="B4" i="20"/>
  <c r="G3" i="20"/>
  <c r="B3" i="20"/>
  <c r="B2" i="20"/>
  <c r="R112" i="20"/>
  <c r="P69" i="21"/>
  <c r="D568" i="19"/>
  <c r="F566" i="19"/>
  <c r="F568" i="19" s="1"/>
  <c r="D566" i="19"/>
  <c r="AI65" i="21"/>
  <c r="X65" i="21"/>
  <c r="R108" i="20"/>
  <c r="P65" i="21"/>
  <c r="H65" i="21"/>
  <c r="D564" i="19"/>
  <c r="F562" i="19"/>
  <c r="D562" i="19"/>
  <c r="AE104" i="20"/>
  <c r="Z104" i="20"/>
  <c r="Y61" i="21"/>
  <c r="V104" i="20"/>
  <c r="R104" i="20"/>
  <c r="Q61" i="21"/>
  <c r="N104" i="20"/>
  <c r="J104" i="20"/>
  <c r="I61" i="21"/>
  <c r="D560" i="19"/>
  <c r="AI59" i="21"/>
  <c r="AC59" i="21"/>
  <c r="Y59" i="21"/>
  <c r="U59" i="21"/>
  <c r="T59" i="21"/>
  <c r="R102" i="20"/>
  <c r="Q59" i="21"/>
  <c r="O59" i="21"/>
  <c r="M59" i="21"/>
  <c r="I59" i="21"/>
  <c r="D558" i="19"/>
  <c r="D556" i="19"/>
  <c r="AI55" i="21"/>
  <c r="AB55" i="21"/>
  <c r="X55" i="21"/>
  <c r="T55" i="21"/>
  <c r="S55" i="21"/>
  <c r="R98" i="20"/>
  <c r="P55" i="21"/>
  <c r="L55" i="21"/>
  <c r="H55" i="21"/>
  <c r="D554" i="19"/>
  <c r="D553" i="19"/>
  <c r="AE96" i="20"/>
  <c r="AC53" i="21"/>
  <c r="Z96" i="20"/>
  <c r="X53" i="21"/>
  <c r="V96" i="20"/>
  <c r="S53" i="21"/>
  <c r="R96" i="20"/>
  <c r="N96" i="20"/>
  <c r="M53" i="21"/>
  <c r="J96" i="20"/>
  <c r="H53" i="21"/>
  <c r="D552" i="19"/>
  <c r="AG52" i="21"/>
  <c r="AE95" i="20"/>
  <c r="Z95" i="20"/>
  <c r="V95" i="20"/>
  <c r="T52" i="21"/>
  <c r="R95" i="20"/>
  <c r="O52" i="21"/>
  <c r="N95" i="20"/>
  <c r="J95" i="20"/>
  <c r="F551" i="19"/>
  <c r="F95" i="20" s="1"/>
  <c r="D551" i="19"/>
  <c r="AI51" i="21"/>
  <c r="AI38" i="26" s="1"/>
  <c r="AI40" i="26" s="1"/>
  <c r="AE94" i="20"/>
  <c r="AA51" i="21"/>
  <c r="AA38" i="26" s="1"/>
  <c r="Z94" i="20"/>
  <c r="V94" i="20"/>
  <c r="R94" i="20"/>
  <c r="P51" i="21"/>
  <c r="P38" i="26" s="1"/>
  <c r="N94" i="20"/>
  <c r="K51" i="21"/>
  <c r="K38" i="26" s="1"/>
  <c r="J94" i="20"/>
  <c r="D550" i="19"/>
  <c r="D548" i="19"/>
  <c r="AG47" i="21"/>
  <c r="AC47" i="21"/>
  <c r="Y47" i="21"/>
  <c r="U47" i="21"/>
  <c r="T47" i="21"/>
  <c r="Q47" i="21"/>
  <c r="O47" i="21"/>
  <c r="M47" i="21"/>
  <c r="I47" i="21"/>
  <c r="D546" i="19"/>
  <c r="AI46" i="21"/>
  <c r="AC46" i="21"/>
  <c r="AA46" i="21"/>
  <c r="Y46" i="21"/>
  <c r="U46" i="21"/>
  <c r="Q46" i="21"/>
  <c r="P46" i="21"/>
  <c r="M46" i="21"/>
  <c r="K46" i="21"/>
  <c r="I46" i="21"/>
  <c r="D545" i="19"/>
  <c r="AC45" i="21"/>
  <c r="AB45" i="21"/>
  <c r="Y45" i="21"/>
  <c r="W45" i="21"/>
  <c r="U45" i="21"/>
  <c r="Q45" i="21"/>
  <c r="M45" i="21"/>
  <c r="L45" i="21"/>
  <c r="I45" i="21"/>
  <c r="G45" i="21"/>
  <c r="D544" i="19"/>
  <c r="AC44" i="21"/>
  <c r="Y44" i="21"/>
  <c r="X44" i="21"/>
  <c r="U44" i="21"/>
  <c r="S44" i="21"/>
  <c r="Q44" i="21"/>
  <c r="M44" i="21"/>
  <c r="I44" i="21"/>
  <c r="H44" i="21"/>
  <c r="D543" i="19"/>
  <c r="AG43" i="21"/>
  <c r="AC43" i="21"/>
  <c r="Y43" i="21"/>
  <c r="U43" i="21"/>
  <c r="T43" i="21"/>
  <c r="Q43" i="21"/>
  <c r="O43" i="21"/>
  <c r="M43" i="21"/>
  <c r="I43" i="21"/>
  <c r="D542" i="19"/>
  <c r="AI42" i="21"/>
  <c r="AC42" i="21"/>
  <c r="AA42" i="21"/>
  <c r="Y42" i="21"/>
  <c r="U42" i="21"/>
  <c r="Q42" i="21"/>
  <c r="P42" i="21"/>
  <c r="M42" i="21"/>
  <c r="K42" i="21"/>
  <c r="I42" i="21"/>
  <c r="D541" i="19"/>
  <c r="AC41" i="21"/>
  <c r="AB41" i="21"/>
  <c r="Y41" i="21"/>
  <c r="W41" i="21"/>
  <c r="U41" i="21"/>
  <c r="Q41" i="21"/>
  <c r="M41" i="21"/>
  <c r="L41" i="21"/>
  <c r="I41" i="21"/>
  <c r="G41" i="21"/>
  <c r="D540" i="19"/>
  <c r="AC40" i="21"/>
  <c r="Y40" i="21"/>
  <c r="X40" i="21"/>
  <c r="U40" i="21"/>
  <c r="S40" i="21"/>
  <c r="Q40" i="21"/>
  <c r="M40" i="21"/>
  <c r="I40" i="21"/>
  <c r="H40" i="21"/>
  <c r="D539" i="19"/>
  <c r="AG39" i="21"/>
  <c r="AC39" i="21"/>
  <c r="Y39" i="21"/>
  <c r="U39" i="21"/>
  <c r="T39" i="21"/>
  <c r="Q39" i="21"/>
  <c r="O39" i="21"/>
  <c r="M39" i="21"/>
  <c r="I39" i="21"/>
  <c r="D538" i="19"/>
  <c r="AI38" i="21"/>
  <c r="AC38" i="21"/>
  <c r="AA38" i="21"/>
  <c r="Y38" i="21"/>
  <c r="U38" i="21"/>
  <c r="Q38" i="21"/>
  <c r="P38" i="21"/>
  <c r="M38" i="21"/>
  <c r="K38" i="21"/>
  <c r="I38" i="21"/>
  <c r="D537" i="19"/>
  <c r="AC37" i="21"/>
  <c r="AB37" i="21"/>
  <c r="Y37" i="21"/>
  <c r="W37" i="21"/>
  <c r="U37" i="21"/>
  <c r="Q37" i="21"/>
  <c r="M37" i="21"/>
  <c r="L37" i="21"/>
  <c r="I37" i="21"/>
  <c r="G37" i="21"/>
  <c r="D536" i="19"/>
  <c r="AC36" i="21"/>
  <c r="Y36" i="21"/>
  <c r="X36" i="21"/>
  <c r="U36" i="21"/>
  <c r="S36" i="21"/>
  <c r="Q36" i="21"/>
  <c r="M36" i="21"/>
  <c r="I36" i="21"/>
  <c r="H36" i="21"/>
  <c r="F535" i="19"/>
  <c r="D535" i="19"/>
  <c r="AG35" i="21"/>
  <c r="AC35" i="21"/>
  <c r="Y35" i="21"/>
  <c r="U35" i="21"/>
  <c r="T35" i="21"/>
  <c r="Q35" i="21"/>
  <c r="O35" i="21"/>
  <c r="M35" i="21"/>
  <c r="I35" i="21"/>
  <c r="D534" i="19"/>
  <c r="D532" i="19"/>
  <c r="C530" i="19"/>
  <c r="B530" i="19"/>
  <c r="C529" i="19"/>
  <c r="B529" i="19"/>
  <c r="C528" i="19"/>
  <c r="B528" i="19"/>
  <c r="C527" i="19"/>
  <c r="B527" i="19"/>
  <c r="F526" i="19"/>
  <c r="C526" i="19"/>
  <c r="B526" i="19"/>
  <c r="C525" i="19"/>
  <c r="B525" i="19"/>
  <c r="C524" i="19"/>
  <c r="B524" i="19"/>
  <c r="C523" i="19"/>
  <c r="B523" i="19"/>
  <c r="C522" i="19"/>
  <c r="B522" i="19"/>
  <c r="F521" i="19"/>
  <c r="C521" i="19"/>
  <c r="B521" i="19"/>
  <c r="D519" i="19"/>
  <c r="D517" i="19"/>
  <c r="F482" i="19"/>
  <c r="F407" i="19"/>
  <c r="AI405" i="19"/>
  <c r="AG405" i="19"/>
  <c r="AE405" i="19"/>
  <c r="AC405" i="19"/>
  <c r="AB405" i="19"/>
  <c r="AA405" i="19"/>
  <c r="Z405" i="19"/>
  <c r="Y405" i="19"/>
  <c r="X405" i="19"/>
  <c r="W405" i="19"/>
  <c r="V405" i="19"/>
  <c r="U405" i="19"/>
  <c r="T405" i="19"/>
  <c r="S405" i="19"/>
  <c r="R405" i="19"/>
  <c r="Q405" i="19"/>
  <c r="P405" i="19"/>
  <c r="O405" i="19"/>
  <c r="N405" i="19"/>
  <c r="M405" i="19"/>
  <c r="L405" i="19"/>
  <c r="K405" i="19"/>
  <c r="J405" i="19"/>
  <c r="I405" i="19"/>
  <c r="H405" i="19"/>
  <c r="G405" i="19"/>
  <c r="AI404" i="19"/>
  <c r="AG404" i="19"/>
  <c r="AE404" i="19"/>
  <c r="AC404" i="19"/>
  <c r="AB404" i="19"/>
  <c r="AA404" i="19"/>
  <c r="Z404" i="19"/>
  <c r="Y404" i="19"/>
  <c r="X404" i="19"/>
  <c r="W404" i="19"/>
  <c r="V404" i="19"/>
  <c r="U404" i="19"/>
  <c r="T404" i="19"/>
  <c r="S404" i="19"/>
  <c r="R404" i="19"/>
  <c r="Q404" i="19"/>
  <c r="P404" i="19"/>
  <c r="O404" i="19"/>
  <c r="N404" i="19"/>
  <c r="M404" i="19"/>
  <c r="L404" i="19"/>
  <c r="K404" i="19"/>
  <c r="J404" i="19"/>
  <c r="I404" i="19"/>
  <c r="H404" i="19"/>
  <c r="G404" i="19"/>
  <c r="AI403" i="19"/>
  <c r="AG403" i="19"/>
  <c r="AE403" i="19"/>
  <c r="AC403" i="19"/>
  <c r="AB403" i="19"/>
  <c r="AA403" i="19"/>
  <c r="Z403" i="19"/>
  <c r="Y403" i="19"/>
  <c r="X403" i="19"/>
  <c r="W403" i="19"/>
  <c r="V403" i="19"/>
  <c r="U403" i="19"/>
  <c r="T403" i="19"/>
  <c r="S403" i="19"/>
  <c r="R403" i="19"/>
  <c r="Q403" i="19"/>
  <c r="P403" i="19"/>
  <c r="O403" i="19"/>
  <c r="N403" i="19"/>
  <c r="M403" i="19"/>
  <c r="L403" i="19"/>
  <c r="K403" i="19"/>
  <c r="J403" i="19"/>
  <c r="I403" i="19"/>
  <c r="H403" i="19"/>
  <c r="G403" i="19"/>
  <c r="AI402" i="19"/>
  <c r="AG402" i="19"/>
  <c r="AE402" i="19"/>
  <c r="AC402" i="19"/>
  <c r="AB402" i="19"/>
  <c r="AA402" i="19"/>
  <c r="Z402" i="19"/>
  <c r="Y402" i="19"/>
  <c r="X402" i="19"/>
  <c r="W402" i="19"/>
  <c r="V402" i="19"/>
  <c r="U402" i="19"/>
  <c r="T402" i="19"/>
  <c r="S402" i="19"/>
  <c r="R402" i="19"/>
  <c r="Q402" i="19"/>
  <c r="P402" i="19"/>
  <c r="O402" i="19"/>
  <c r="N402" i="19"/>
  <c r="M402" i="19"/>
  <c r="L402" i="19"/>
  <c r="K402" i="19"/>
  <c r="J402" i="19"/>
  <c r="I402" i="19"/>
  <c r="H402" i="19"/>
  <c r="G402" i="19"/>
  <c r="F353" i="19"/>
  <c r="F308" i="19"/>
  <c r="F253" i="19"/>
  <c r="F183" i="19"/>
  <c r="F138" i="19"/>
  <c r="F97" i="19"/>
  <c r="D95" i="19"/>
  <c r="F64" i="19"/>
  <c r="F37" i="19"/>
  <c r="AI36" i="19"/>
  <c r="AG36" i="19"/>
  <c r="AE36" i="19"/>
  <c r="AC36" i="19"/>
  <c r="AB36" i="19"/>
  <c r="AA36" i="19"/>
  <c r="Z36" i="19"/>
  <c r="Y36" i="19"/>
  <c r="X36" i="19"/>
  <c r="W36" i="19"/>
  <c r="V36" i="19"/>
  <c r="U36" i="19"/>
  <c r="T36" i="19"/>
  <c r="S36" i="19"/>
  <c r="R36" i="19"/>
  <c r="Q36" i="19"/>
  <c r="P36" i="19"/>
  <c r="O36" i="19"/>
  <c r="N36" i="19"/>
  <c r="M36" i="19"/>
  <c r="L36" i="19"/>
  <c r="K36" i="19"/>
  <c r="J36" i="19"/>
  <c r="I36" i="19"/>
  <c r="H36" i="19"/>
  <c r="G36" i="19"/>
  <c r="F36" i="19"/>
  <c r="H11" i="19"/>
  <c r="G11" i="19"/>
  <c r="H10" i="19"/>
  <c r="G10" i="19"/>
  <c r="D10" i="19"/>
  <c r="H9" i="19"/>
  <c r="G9" i="19"/>
  <c r="G7" i="19"/>
  <c r="B7" i="19"/>
  <c r="G6" i="19"/>
  <c r="B6" i="19"/>
  <c r="G5" i="19"/>
  <c r="B5" i="19"/>
  <c r="G4" i="19"/>
  <c r="B4" i="19"/>
  <c r="G3" i="19"/>
  <c r="B3" i="19"/>
  <c r="B2" i="19"/>
  <c r="C11" i="18"/>
  <c r="F302" i="17"/>
  <c r="F303" i="17" s="1"/>
  <c r="F304" i="17" s="1"/>
  <c r="D295" i="17"/>
  <c r="AI293" i="17"/>
  <c r="AG293" i="17"/>
  <c r="AE293" i="17"/>
  <c r="AC293" i="17"/>
  <c r="AB293" i="17"/>
  <c r="AA293" i="17"/>
  <c r="Z293" i="17"/>
  <c r="Y293" i="17"/>
  <c r="X293" i="17"/>
  <c r="W293" i="17"/>
  <c r="V293" i="17"/>
  <c r="U293" i="17"/>
  <c r="T293" i="17"/>
  <c r="S293" i="17"/>
  <c r="R293" i="17"/>
  <c r="Q293" i="17"/>
  <c r="P293" i="17"/>
  <c r="O293" i="17"/>
  <c r="N293" i="17"/>
  <c r="M293" i="17"/>
  <c r="L293" i="17"/>
  <c r="K293" i="17"/>
  <c r="J293" i="17"/>
  <c r="I293" i="17"/>
  <c r="H293" i="17"/>
  <c r="G293" i="17"/>
  <c r="AI292" i="17"/>
  <c r="AG292" i="17"/>
  <c r="AE292" i="17"/>
  <c r="AC292" i="17"/>
  <c r="AB292" i="17"/>
  <c r="AA292" i="17"/>
  <c r="Z292" i="17"/>
  <c r="Y292" i="17"/>
  <c r="X292" i="17"/>
  <c r="W292" i="17"/>
  <c r="V292" i="17"/>
  <c r="U292" i="17"/>
  <c r="T292" i="17"/>
  <c r="S292" i="17"/>
  <c r="R292" i="17"/>
  <c r="Q292" i="17"/>
  <c r="P292" i="17"/>
  <c r="O292" i="17"/>
  <c r="N292" i="17"/>
  <c r="M292" i="17"/>
  <c r="L292" i="17"/>
  <c r="K292" i="17"/>
  <c r="J292" i="17"/>
  <c r="I292" i="17"/>
  <c r="H292" i="17"/>
  <c r="G292" i="17"/>
  <c r="AI291" i="17"/>
  <c r="AG291" i="17"/>
  <c r="AE291" i="17"/>
  <c r="AC291" i="17"/>
  <c r="AB291" i="17"/>
  <c r="AA291" i="17"/>
  <c r="Z291" i="17"/>
  <c r="Y291" i="17"/>
  <c r="X291" i="17"/>
  <c r="W291" i="17"/>
  <c r="V291" i="17"/>
  <c r="U291" i="17"/>
  <c r="T291" i="17"/>
  <c r="S291" i="17"/>
  <c r="R291" i="17"/>
  <c r="Q291" i="17"/>
  <c r="P291" i="17"/>
  <c r="O291" i="17"/>
  <c r="N291" i="17"/>
  <c r="M291" i="17"/>
  <c r="L291" i="17"/>
  <c r="K291" i="17"/>
  <c r="J291" i="17"/>
  <c r="I291" i="17"/>
  <c r="H291" i="17"/>
  <c r="G291" i="17"/>
  <c r="AI290" i="17"/>
  <c r="AG290" i="17"/>
  <c r="AE290" i="17"/>
  <c r="AC290" i="17"/>
  <c r="AB290" i="17"/>
  <c r="AA290" i="17"/>
  <c r="Z290" i="17"/>
  <c r="Y290" i="17"/>
  <c r="X290" i="17"/>
  <c r="W290" i="17"/>
  <c r="V290" i="17"/>
  <c r="U290" i="17"/>
  <c r="T290" i="17"/>
  <c r="S290" i="17"/>
  <c r="R290" i="17"/>
  <c r="Q290" i="17"/>
  <c r="P290" i="17"/>
  <c r="O290" i="17"/>
  <c r="N290" i="17"/>
  <c r="M290" i="17"/>
  <c r="L290" i="17"/>
  <c r="K290" i="17"/>
  <c r="J290" i="17"/>
  <c r="I290" i="17"/>
  <c r="H290" i="17"/>
  <c r="G290" i="17"/>
  <c r="AI289" i="17"/>
  <c r="AG289" i="17"/>
  <c r="AE289" i="17"/>
  <c r="AC289" i="17"/>
  <c r="AB289" i="17"/>
  <c r="AA289" i="17"/>
  <c r="Z289" i="17"/>
  <c r="Y289" i="17"/>
  <c r="X289" i="17"/>
  <c r="W289" i="17"/>
  <c r="V289" i="17"/>
  <c r="U289" i="17"/>
  <c r="T289" i="17"/>
  <c r="S289" i="17"/>
  <c r="R289" i="17"/>
  <c r="Q289" i="17"/>
  <c r="P289" i="17"/>
  <c r="O289" i="17"/>
  <c r="N289" i="17"/>
  <c r="M289" i="17"/>
  <c r="L289" i="17"/>
  <c r="K289" i="17"/>
  <c r="J289" i="17"/>
  <c r="I289" i="17"/>
  <c r="H289" i="17"/>
  <c r="G289" i="17"/>
  <c r="AI288" i="17"/>
  <c r="AG288" i="17"/>
  <c r="AE288" i="17"/>
  <c r="AC288" i="17"/>
  <c r="AB288" i="17"/>
  <c r="AA288" i="17"/>
  <c r="Z288" i="17"/>
  <c r="Y288" i="17"/>
  <c r="X288" i="17"/>
  <c r="W288" i="17"/>
  <c r="V288" i="17"/>
  <c r="U288" i="17"/>
  <c r="T288" i="17"/>
  <c r="S288" i="17"/>
  <c r="R288" i="17"/>
  <c r="Q288" i="17"/>
  <c r="P288" i="17"/>
  <c r="O288" i="17"/>
  <c r="N288" i="17"/>
  <c r="M288" i="17"/>
  <c r="L288" i="17"/>
  <c r="K288" i="17"/>
  <c r="J288" i="17"/>
  <c r="I288" i="17"/>
  <c r="H288" i="17"/>
  <c r="G288" i="17"/>
  <c r="AI287" i="17"/>
  <c r="AG287" i="17"/>
  <c r="AE287" i="17"/>
  <c r="AC287" i="17"/>
  <c r="AB287" i="17"/>
  <c r="AA287" i="17"/>
  <c r="Z287" i="17"/>
  <c r="Y287" i="17"/>
  <c r="X287" i="17"/>
  <c r="W287" i="17"/>
  <c r="V287" i="17"/>
  <c r="U287" i="17"/>
  <c r="T287" i="17"/>
  <c r="S287" i="17"/>
  <c r="R287" i="17"/>
  <c r="Q287" i="17"/>
  <c r="P287" i="17"/>
  <c r="O287" i="17"/>
  <c r="N287" i="17"/>
  <c r="M287" i="17"/>
  <c r="L287" i="17"/>
  <c r="K287" i="17"/>
  <c r="J287" i="17"/>
  <c r="I287" i="17"/>
  <c r="H287" i="17"/>
  <c r="G287" i="17"/>
  <c r="AI286" i="17"/>
  <c r="AG286" i="17"/>
  <c r="AE286" i="17"/>
  <c r="AC286" i="17"/>
  <c r="AB286" i="17"/>
  <c r="AA286" i="17"/>
  <c r="Z286" i="17"/>
  <c r="Y286" i="17"/>
  <c r="X286" i="17"/>
  <c r="W286" i="17"/>
  <c r="V286" i="17"/>
  <c r="U286" i="17"/>
  <c r="T286" i="17"/>
  <c r="S286" i="17"/>
  <c r="R286" i="17"/>
  <c r="Q286" i="17"/>
  <c r="P286" i="17"/>
  <c r="O286" i="17"/>
  <c r="N286" i="17"/>
  <c r="M286" i="17"/>
  <c r="L286" i="17"/>
  <c r="K286" i="17"/>
  <c r="J286" i="17"/>
  <c r="I286" i="17"/>
  <c r="H286" i="17"/>
  <c r="G286" i="17"/>
  <c r="AI285" i="17"/>
  <c r="AG285" i="17"/>
  <c r="AE285" i="17"/>
  <c r="AC285" i="17"/>
  <c r="AB285" i="17"/>
  <c r="AA285" i="17"/>
  <c r="Z285" i="17"/>
  <c r="Y285" i="17"/>
  <c r="X285" i="17"/>
  <c r="W285" i="17"/>
  <c r="V285" i="17"/>
  <c r="U285" i="17"/>
  <c r="T285" i="17"/>
  <c r="S285" i="17"/>
  <c r="R285" i="17"/>
  <c r="Q285" i="17"/>
  <c r="P285" i="17"/>
  <c r="O285" i="17"/>
  <c r="N285" i="17"/>
  <c r="M285" i="17"/>
  <c r="L285" i="17"/>
  <c r="K285" i="17"/>
  <c r="J285" i="17"/>
  <c r="I285" i="17"/>
  <c r="H285" i="17"/>
  <c r="G285" i="17"/>
  <c r="AI284" i="17"/>
  <c r="AG284" i="17"/>
  <c r="AE284" i="17"/>
  <c r="AC284" i="17"/>
  <c r="AB284" i="17"/>
  <c r="AA284" i="17"/>
  <c r="Z284" i="17"/>
  <c r="Y284" i="17"/>
  <c r="X284" i="17"/>
  <c r="W284" i="17"/>
  <c r="V284" i="17"/>
  <c r="U284" i="17"/>
  <c r="T284" i="17"/>
  <c r="S284" i="17"/>
  <c r="R284" i="17"/>
  <c r="Q284" i="17"/>
  <c r="P284" i="17"/>
  <c r="O284" i="17"/>
  <c r="N284" i="17"/>
  <c r="M284" i="17"/>
  <c r="L284" i="17"/>
  <c r="K284" i="17"/>
  <c r="J284" i="17"/>
  <c r="I284" i="17"/>
  <c r="H284" i="17"/>
  <c r="G284" i="17"/>
  <c r="AI283" i="17"/>
  <c r="AG283" i="17"/>
  <c r="AE283" i="17"/>
  <c r="AC283" i="17"/>
  <c r="AB283" i="17"/>
  <c r="AA283" i="17"/>
  <c r="Z283" i="17"/>
  <c r="Y283" i="17"/>
  <c r="X283" i="17"/>
  <c r="W283" i="17"/>
  <c r="V283" i="17"/>
  <c r="U283" i="17"/>
  <c r="T283" i="17"/>
  <c r="S283" i="17"/>
  <c r="R283" i="17"/>
  <c r="Q283" i="17"/>
  <c r="P283" i="17"/>
  <c r="O283" i="17"/>
  <c r="N283" i="17"/>
  <c r="M283" i="17"/>
  <c r="L283" i="17"/>
  <c r="K283" i="17"/>
  <c r="J283" i="17"/>
  <c r="I283" i="17"/>
  <c r="H283" i="17"/>
  <c r="G283" i="17"/>
  <c r="AI282" i="17"/>
  <c r="AG282" i="17"/>
  <c r="AE282" i="17"/>
  <c r="AC282" i="17"/>
  <c r="AB282" i="17"/>
  <c r="AA282" i="17"/>
  <c r="Z282" i="17"/>
  <c r="Y282" i="17"/>
  <c r="X282" i="17"/>
  <c r="W282" i="17"/>
  <c r="V282" i="17"/>
  <c r="U282" i="17"/>
  <c r="T282" i="17"/>
  <c r="S282" i="17"/>
  <c r="R282" i="17"/>
  <c r="Q282" i="17"/>
  <c r="P282" i="17"/>
  <c r="O282" i="17"/>
  <c r="N282" i="17"/>
  <c r="M282" i="17"/>
  <c r="L282" i="17"/>
  <c r="K282" i="17"/>
  <c r="J282" i="17"/>
  <c r="I282" i="17"/>
  <c r="H282" i="17"/>
  <c r="G282" i="17"/>
  <c r="AI281" i="17"/>
  <c r="AG281" i="17"/>
  <c r="AE281" i="17"/>
  <c r="AC281" i="17"/>
  <c r="AB281" i="17"/>
  <c r="AA281" i="17"/>
  <c r="Z281" i="17"/>
  <c r="Y281" i="17"/>
  <c r="X281" i="17"/>
  <c r="W281" i="17"/>
  <c r="V281" i="17"/>
  <c r="U281" i="17"/>
  <c r="T281" i="17"/>
  <c r="S281" i="17"/>
  <c r="R281" i="17"/>
  <c r="Q281" i="17"/>
  <c r="P281" i="17"/>
  <c r="O281" i="17"/>
  <c r="N281" i="17"/>
  <c r="M281" i="17"/>
  <c r="L281" i="17"/>
  <c r="K281" i="17"/>
  <c r="J281" i="17"/>
  <c r="I281" i="17"/>
  <c r="H281" i="17"/>
  <c r="G281" i="17"/>
  <c r="AI280" i="17"/>
  <c r="AG280" i="17"/>
  <c r="AE280" i="17"/>
  <c r="AC280" i="17"/>
  <c r="AB280" i="17"/>
  <c r="AA280" i="17"/>
  <c r="Z280" i="17"/>
  <c r="Y280" i="17"/>
  <c r="X280" i="17"/>
  <c r="W280" i="17"/>
  <c r="V280" i="17"/>
  <c r="U280" i="17"/>
  <c r="T280" i="17"/>
  <c r="S280" i="17"/>
  <c r="R280" i="17"/>
  <c r="Q280" i="17"/>
  <c r="P280" i="17"/>
  <c r="O280" i="17"/>
  <c r="N280" i="17"/>
  <c r="M280" i="17"/>
  <c r="L280" i="17"/>
  <c r="K280" i="17"/>
  <c r="J280" i="17"/>
  <c r="I280" i="17"/>
  <c r="H280" i="17"/>
  <c r="G280" i="17"/>
  <c r="AI279" i="17"/>
  <c r="AG279" i="17"/>
  <c r="AE279" i="17"/>
  <c r="AC279" i="17"/>
  <c r="AB279" i="17"/>
  <c r="AA279" i="17"/>
  <c r="Z279" i="17"/>
  <c r="Y279" i="17"/>
  <c r="X279" i="17"/>
  <c r="W279" i="17"/>
  <c r="V279" i="17"/>
  <c r="U279" i="17"/>
  <c r="T279" i="17"/>
  <c r="S279" i="17"/>
  <c r="R279" i="17"/>
  <c r="Q279" i="17"/>
  <c r="P279" i="17"/>
  <c r="O279" i="17"/>
  <c r="N279" i="17"/>
  <c r="M279" i="17"/>
  <c r="L279" i="17"/>
  <c r="K279" i="17"/>
  <c r="J279" i="17"/>
  <c r="I279" i="17"/>
  <c r="H279" i="17"/>
  <c r="G279" i="17"/>
  <c r="AI278" i="17"/>
  <c r="AG278" i="17"/>
  <c r="AE278" i="17"/>
  <c r="AC278" i="17"/>
  <c r="AB278" i="17"/>
  <c r="AA278" i="17"/>
  <c r="Z278" i="17"/>
  <c r="Y278" i="17"/>
  <c r="X278" i="17"/>
  <c r="W278" i="17"/>
  <c r="V278" i="17"/>
  <c r="U278" i="17"/>
  <c r="T278" i="17"/>
  <c r="S278" i="17"/>
  <c r="R278" i="17"/>
  <c r="Q278" i="17"/>
  <c r="P278" i="17"/>
  <c r="O278" i="17"/>
  <c r="N278" i="17"/>
  <c r="M278" i="17"/>
  <c r="L278" i="17"/>
  <c r="K278" i="17"/>
  <c r="J278" i="17"/>
  <c r="I278" i="17"/>
  <c r="H278" i="17"/>
  <c r="G278" i="17"/>
  <c r="AI277" i="17"/>
  <c r="AG277" i="17"/>
  <c r="AE277" i="17"/>
  <c r="AC277" i="17"/>
  <c r="AB277" i="17"/>
  <c r="AA277" i="17"/>
  <c r="Z277" i="17"/>
  <c r="Y277" i="17"/>
  <c r="X277" i="17"/>
  <c r="W277" i="17"/>
  <c r="V277" i="17"/>
  <c r="U277" i="17"/>
  <c r="T277" i="17"/>
  <c r="S277" i="17"/>
  <c r="R277" i="17"/>
  <c r="Q277" i="17"/>
  <c r="P277" i="17"/>
  <c r="O277" i="17"/>
  <c r="N277" i="17"/>
  <c r="M277" i="17"/>
  <c r="L277" i="17"/>
  <c r="K277" i="17"/>
  <c r="J277" i="17"/>
  <c r="I277" i="17"/>
  <c r="H277" i="17"/>
  <c r="G277" i="17"/>
  <c r="AI276" i="17"/>
  <c r="AG276" i="17"/>
  <c r="AE276" i="17"/>
  <c r="AC276" i="17"/>
  <c r="AB276" i="17"/>
  <c r="AA276" i="17"/>
  <c r="Z276" i="17"/>
  <c r="Y276" i="17"/>
  <c r="X276" i="17"/>
  <c r="W276" i="17"/>
  <c r="V276" i="17"/>
  <c r="U276" i="17"/>
  <c r="T276" i="17"/>
  <c r="S276" i="17"/>
  <c r="R276" i="17"/>
  <c r="Q276" i="17"/>
  <c r="P276" i="17"/>
  <c r="O276" i="17"/>
  <c r="N276" i="17"/>
  <c r="M276" i="17"/>
  <c r="L276" i="17"/>
  <c r="K276" i="17"/>
  <c r="J276" i="17"/>
  <c r="I276" i="17"/>
  <c r="H276" i="17"/>
  <c r="G276" i="17"/>
  <c r="AI275" i="17"/>
  <c r="AG275" i="17"/>
  <c r="AE275" i="17"/>
  <c r="AC275" i="17"/>
  <c r="AB275" i="17"/>
  <c r="AA275" i="17"/>
  <c r="Z275" i="17"/>
  <c r="Y275" i="17"/>
  <c r="X275" i="17"/>
  <c r="W275" i="17"/>
  <c r="V275" i="17"/>
  <c r="U275" i="17"/>
  <c r="T275" i="17"/>
  <c r="S275" i="17"/>
  <c r="R275" i="17"/>
  <c r="Q275" i="17"/>
  <c r="P275" i="17"/>
  <c r="O275" i="17"/>
  <c r="N275" i="17"/>
  <c r="M275" i="17"/>
  <c r="L275" i="17"/>
  <c r="K275" i="17"/>
  <c r="J275" i="17"/>
  <c r="I275" i="17"/>
  <c r="H275" i="17"/>
  <c r="G275" i="17"/>
  <c r="AI274" i="17"/>
  <c r="AG274" i="17"/>
  <c r="AE274" i="17"/>
  <c r="AC274" i="17"/>
  <c r="AB274" i="17"/>
  <c r="AA274" i="17"/>
  <c r="Z274" i="17"/>
  <c r="Y274" i="17"/>
  <c r="X274" i="17"/>
  <c r="W274" i="17"/>
  <c r="V274" i="17"/>
  <c r="U274" i="17"/>
  <c r="T274" i="17"/>
  <c r="S274" i="17"/>
  <c r="R274" i="17"/>
  <c r="Q274" i="17"/>
  <c r="P274" i="17"/>
  <c r="O274" i="17"/>
  <c r="N274" i="17"/>
  <c r="M274" i="17"/>
  <c r="L274" i="17"/>
  <c r="K274" i="17"/>
  <c r="J274" i="17"/>
  <c r="I274" i="17"/>
  <c r="H274" i="17"/>
  <c r="G274" i="17"/>
  <c r="AI273" i="17"/>
  <c r="AG273" i="17"/>
  <c r="AE273" i="17"/>
  <c r="AC273" i="17"/>
  <c r="AB273" i="17"/>
  <c r="AA273" i="17"/>
  <c r="Z273" i="17"/>
  <c r="Y273" i="17"/>
  <c r="X273" i="17"/>
  <c r="W273" i="17"/>
  <c r="V273" i="17"/>
  <c r="U273" i="17"/>
  <c r="T273" i="17"/>
  <c r="S273" i="17"/>
  <c r="R273" i="17"/>
  <c r="Q273" i="17"/>
  <c r="P273" i="17"/>
  <c r="O273" i="17"/>
  <c r="N273" i="17"/>
  <c r="M273" i="17"/>
  <c r="L273" i="17"/>
  <c r="K273" i="17"/>
  <c r="J273" i="17"/>
  <c r="I273" i="17"/>
  <c r="H273" i="17"/>
  <c r="G273" i="17"/>
  <c r="AI272" i="17"/>
  <c r="AG272" i="17"/>
  <c r="AE272" i="17"/>
  <c r="AC272" i="17"/>
  <c r="AB272" i="17"/>
  <c r="AA272" i="17"/>
  <c r="Z272" i="17"/>
  <c r="Y272" i="17"/>
  <c r="X272" i="17"/>
  <c r="W272" i="17"/>
  <c r="V272" i="17"/>
  <c r="U272" i="17"/>
  <c r="T272" i="17"/>
  <c r="S272" i="17"/>
  <c r="R272" i="17"/>
  <c r="Q272" i="17"/>
  <c r="P272" i="17"/>
  <c r="O272" i="17"/>
  <c r="N272" i="17"/>
  <c r="M272" i="17"/>
  <c r="L272" i="17"/>
  <c r="K272" i="17"/>
  <c r="J272" i="17"/>
  <c r="I272" i="17"/>
  <c r="H272" i="17"/>
  <c r="G272" i="17"/>
  <c r="AI271" i="17"/>
  <c r="AG271" i="17"/>
  <c r="AE271" i="17"/>
  <c r="AC271" i="17"/>
  <c r="AB271" i="17"/>
  <c r="AA271" i="17"/>
  <c r="Z271" i="17"/>
  <c r="Y271" i="17"/>
  <c r="X271" i="17"/>
  <c r="W271" i="17"/>
  <c r="V271" i="17"/>
  <c r="U271" i="17"/>
  <c r="T271" i="17"/>
  <c r="S271" i="17"/>
  <c r="R271" i="17"/>
  <c r="Q271" i="17"/>
  <c r="P271" i="17"/>
  <c r="O271" i="17"/>
  <c r="N271" i="17"/>
  <c r="M271" i="17"/>
  <c r="L271" i="17"/>
  <c r="K271" i="17"/>
  <c r="J271" i="17"/>
  <c r="I271" i="17"/>
  <c r="H271" i="17"/>
  <c r="G271" i="17"/>
  <c r="AI270" i="17"/>
  <c r="AG270" i="17"/>
  <c r="AE270" i="17"/>
  <c r="AC270" i="17"/>
  <c r="AB270" i="17"/>
  <c r="AA270" i="17"/>
  <c r="Z270" i="17"/>
  <c r="Y270" i="17"/>
  <c r="X270" i="17"/>
  <c r="W270" i="17"/>
  <c r="V270" i="17"/>
  <c r="U270" i="17"/>
  <c r="T270" i="17"/>
  <c r="S270" i="17"/>
  <c r="R270" i="17"/>
  <c r="Q270" i="17"/>
  <c r="P270" i="17"/>
  <c r="O270" i="17"/>
  <c r="N270" i="17"/>
  <c r="M270" i="17"/>
  <c r="L270" i="17"/>
  <c r="K270" i="17"/>
  <c r="J270" i="17"/>
  <c r="I270" i="17"/>
  <c r="H270" i="17"/>
  <c r="G270" i="17"/>
  <c r="AI269" i="17"/>
  <c r="AG269" i="17"/>
  <c r="AE269" i="17"/>
  <c r="AC269" i="17"/>
  <c r="AB269" i="17"/>
  <c r="AA269" i="17"/>
  <c r="Z269" i="17"/>
  <c r="Y269" i="17"/>
  <c r="X269" i="17"/>
  <c r="W269" i="17"/>
  <c r="V269" i="17"/>
  <c r="U269" i="17"/>
  <c r="T269" i="17"/>
  <c r="S269" i="17"/>
  <c r="R269" i="17"/>
  <c r="Q269" i="17"/>
  <c r="P269" i="17"/>
  <c r="O269" i="17"/>
  <c r="N269" i="17"/>
  <c r="M269" i="17"/>
  <c r="L269" i="17"/>
  <c r="K269" i="17"/>
  <c r="J269" i="17"/>
  <c r="I269" i="17"/>
  <c r="H269" i="17"/>
  <c r="G269" i="17"/>
  <c r="AI268" i="17"/>
  <c r="AG268" i="17"/>
  <c r="AE268" i="17"/>
  <c r="AC268" i="17"/>
  <c r="AB268" i="17"/>
  <c r="AA268" i="17"/>
  <c r="Z268" i="17"/>
  <c r="Y268" i="17"/>
  <c r="X268" i="17"/>
  <c r="W268" i="17"/>
  <c r="V268" i="17"/>
  <c r="U268" i="17"/>
  <c r="T268" i="17"/>
  <c r="S268" i="17"/>
  <c r="R268" i="17"/>
  <c r="Q268" i="17"/>
  <c r="P268" i="17"/>
  <c r="O268" i="17"/>
  <c r="N268" i="17"/>
  <c r="M268" i="17"/>
  <c r="L268" i="17"/>
  <c r="K268" i="17"/>
  <c r="J268" i="17"/>
  <c r="I268" i="17"/>
  <c r="H268" i="17"/>
  <c r="G268" i="17"/>
  <c r="AI267" i="17"/>
  <c r="AG267" i="17"/>
  <c r="AE267" i="17"/>
  <c r="AC267" i="17"/>
  <c r="AB267" i="17"/>
  <c r="AA267" i="17"/>
  <c r="Z267" i="17"/>
  <c r="Y267" i="17"/>
  <c r="X267" i="17"/>
  <c r="W267" i="17"/>
  <c r="V267" i="17"/>
  <c r="U267" i="17"/>
  <c r="T267" i="17"/>
  <c r="S267" i="17"/>
  <c r="R267" i="17"/>
  <c r="Q267" i="17"/>
  <c r="P267" i="17"/>
  <c r="O267" i="17"/>
  <c r="N267" i="17"/>
  <c r="M267" i="17"/>
  <c r="L267" i="17"/>
  <c r="K267" i="17"/>
  <c r="J267" i="17"/>
  <c r="I267" i="17"/>
  <c r="H267" i="17"/>
  <c r="G267" i="17"/>
  <c r="AI266" i="17"/>
  <c r="AG266" i="17"/>
  <c r="AE266" i="17"/>
  <c r="AC266" i="17"/>
  <c r="AB266" i="17"/>
  <c r="AA266" i="17"/>
  <c r="Z266" i="17"/>
  <c r="Y266" i="17"/>
  <c r="X266" i="17"/>
  <c r="W266" i="17"/>
  <c r="V266" i="17"/>
  <c r="U266" i="17"/>
  <c r="T266" i="17"/>
  <c r="S266" i="17"/>
  <c r="R266" i="17"/>
  <c r="Q266" i="17"/>
  <c r="P266" i="17"/>
  <c r="O266" i="17"/>
  <c r="N266" i="17"/>
  <c r="M266" i="17"/>
  <c r="L266" i="17"/>
  <c r="K266" i="17"/>
  <c r="J266" i="17"/>
  <c r="I266" i="17"/>
  <c r="H266" i="17"/>
  <c r="G266" i="17"/>
  <c r="AI265" i="17"/>
  <c r="AG265" i="17"/>
  <c r="AE265" i="17"/>
  <c r="AC265" i="17"/>
  <c r="AB265" i="17"/>
  <c r="AA265" i="17"/>
  <c r="Z265" i="17"/>
  <c r="Y265" i="17"/>
  <c r="X265" i="17"/>
  <c r="W265" i="17"/>
  <c r="V265" i="17"/>
  <c r="U265" i="17"/>
  <c r="T265" i="17"/>
  <c r="S265" i="17"/>
  <c r="R265" i="17"/>
  <c r="Q265" i="17"/>
  <c r="P265" i="17"/>
  <c r="O265" i="17"/>
  <c r="N265" i="17"/>
  <c r="M265" i="17"/>
  <c r="L265" i="17"/>
  <c r="K265" i="17"/>
  <c r="J265" i="17"/>
  <c r="I265" i="17"/>
  <c r="H265" i="17"/>
  <c r="G265" i="17"/>
  <c r="AI264" i="17"/>
  <c r="AG264" i="17"/>
  <c r="AE264" i="17"/>
  <c r="AC264" i="17"/>
  <c r="AB264" i="17"/>
  <c r="AA264" i="17"/>
  <c r="Z264" i="17"/>
  <c r="Y264" i="17"/>
  <c r="X264" i="17"/>
  <c r="W264" i="17"/>
  <c r="V264" i="17"/>
  <c r="U264" i="17"/>
  <c r="T264" i="17"/>
  <c r="S264" i="17"/>
  <c r="R264" i="17"/>
  <c r="Q264" i="17"/>
  <c r="P264" i="17"/>
  <c r="O264" i="17"/>
  <c r="N264" i="17"/>
  <c r="M264" i="17"/>
  <c r="L264" i="17"/>
  <c r="K264" i="17"/>
  <c r="J264" i="17"/>
  <c r="I264" i="17"/>
  <c r="H264" i="17"/>
  <c r="G264" i="17"/>
  <c r="AI260" i="17"/>
  <c r="AG260" i="17"/>
  <c r="AE260" i="17"/>
  <c r="AC260" i="17"/>
  <c r="AB260" i="17"/>
  <c r="AA260" i="17"/>
  <c r="Z260" i="17"/>
  <c r="Y260" i="17"/>
  <c r="X260" i="17"/>
  <c r="W260" i="17"/>
  <c r="V260" i="17"/>
  <c r="U260" i="17"/>
  <c r="T260" i="17"/>
  <c r="S260" i="17"/>
  <c r="R260" i="17"/>
  <c r="Q260" i="17"/>
  <c r="P260" i="17"/>
  <c r="O260" i="17"/>
  <c r="N260" i="17"/>
  <c r="M260" i="17"/>
  <c r="L260" i="17"/>
  <c r="K260" i="17"/>
  <c r="J260" i="17"/>
  <c r="I260" i="17"/>
  <c r="H260" i="17"/>
  <c r="G260" i="17"/>
  <c r="D260" i="17"/>
  <c r="AI225" i="17"/>
  <c r="AG225" i="17"/>
  <c r="AE225" i="17"/>
  <c r="AC225" i="17"/>
  <c r="AB225" i="17"/>
  <c r="AA225" i="17"/>
  <c r="Z225" i="17"/>
  <c r="Y225" i="17"/>
  <c r="X225" i="17"/>
  <c r="W225" i="17"/>
  <c r="V225" i="17"/>
  <c r="U225" i="17"/>
  <c r="T225" i="17"/>
  <c r="S225" i="17"/>
  <c r="R225" i="17"/>
  <c r="Q225" i="17"/>
  <c r="P225" i="17"/>
  <c r="O225" i="17"/>
  <c r="N225" i="17"/>
  <c r="M225" i="17"/>
  <c r="L225" i="17"/>
  <c r="K225" i="17"/>
  <c r="J225" i="17"/>
  <c r="I225" i="17"/>
  <c r="H225" i="17"/>
  <c r="G225" i="17"/>
  <c r="D225" i="17"/>
  <c r="F194" i="17"/>
  <c r="F229" i="17" s="1"/>
  <c r="F264" i="17" s="1"/>
  <c r="AI190" i="17"/>
  <c r="AG190" i="17"/>
  <c r="AE190" i="17"/>
  <c r="AC190" i="17"/>
  <c r="AB190" i="17"/>
  <c r="AA190" i="17"/>
  <c r="Z190" i="17"/>
  <c r="Y190" i="17"/>
  <c r="X190" i="17"/>
  <c r="W190" i="17"/>
  <c r="V190" i="17"/>
  <c r="U190" i="17"/>
  <c r="T190" i="17"/>
  <c r="S190" i="17"/>
  <c r="R190" i="17"/>
  <c r="Q190" i="17"/>
  <c r="P190" i="17"/>
  <c r="O190" i="17"/>
  <c r="N190" i="17"/>
  <c r="M190" i="17"/>
  <c r="L190" i="17"/>
  <c r="K190" i="17"/>
  <c r="J190" i="17"/>
  <c r="I190" i="17"/>
  <c r="H190" i="17"/>
  <c r="G190" i="17"/>
  <c r="D190" i="17"/>
  <c r="F160" i="17"/>
  <c r="F161" i="17" s="1"/>
  <c r="D153" i="17"/>
  <c r="D118" i="17"/>
  <c r="AI118" i="17"/>
  <c r="AG118" i="17"/>
  <c r="AC118" i="17"/>
  <c r="AC303" i="17" s="1"/>
  <c r="AB118" i="17"/>
  <c r="AB303" i="17" s="1"/>
  <c r="AA118" i="17"/>
  <c r="AA303" i="17" s="1"/>
  <c r="Y118" i="17"/>
  <c r="X118" i="17"/>
  <c r="W118" i="17"/>
  <c r="U118" i="17"/>
  <c r="T118" i="17"/>
  <c r="S118" i="17"/>
  <c r="Q118" i="17"/>
  <c r="P118" i="17"/>
  <c r="O118" i="17"/>
  <c r="M118" i="17"/>
  <c r="M303" i="17" s="1"/>
  <c r="L118" i="17"/>
  <c r="L303" i="17" s="1"/>
  <c r="K118" i="17"/>
  <c r="K303" i="17" s="1"/>
  <c r="I118" i="17"/>
  <c r="H118" i="17"/>
  <c r="G118" i="17"/>
  <c r="D83" i="17"/>
  <c r="AI83" i="17"/>
  <c r="AC83" i="17"/>
  <c r="AB83" i="17"/>
  <c r="Y83" i="17"/>
  <c r="X83" i="17"/>
  <c r="U83" i="17"/>
  <c r="T83" i="17"/>
  <c r="Q83" i="17"/>
  <c r="P83" i="17"/>
  <c r="M83" i="17"/>
  <c r="L83" i="17"/>
  <c r="I83" i="17"/>
  <c r="H83" i="17"/>
  <c r="F52" i="17"/>
  <c r="F87" i="17" s="1"/>
  <c r="F122" i="17" s="1"/>
  <c r="D48" i="17"/>
  <c r="AI151" i="17"/>
  <c r="AG151" i="17"/>
  <c r="AE151" i="17"/>
  <c r="AC151" i="17"/>
  <c r="AB151" i="17"/>
  <c r="AA151" i="17"/>
  <c r="Z151" i="17"/>
  <c r="Y151" i="17"/>
  <c r="X151" i="17"/>
  <c r="W151" i="17"/>
  <c r="V151" i="17"/>
  <c r="U151" i="17"/>
  <c r="T151" i="17"/>
  <c r="S151" i="17"/>
  <c r="R151" i="17"/>
  <c r="Q151" i="17"/>
  <c r="P151" i="17"/>
  <c r="O151" i="17"/>
  <c r="N151" i="17"/>
  <c r="M151" i="17"/>
  <c r="L151" i="17"/>
  <c r="K151" i="17"/>
  <c r="J151" i="17"/>
  <c r="I151" i="17"/>
  <c r="H151" i="17"/>
  <c r="G151" i="17"/>
  <c r="AI150" i="17"/>
  <c r="AG150" i="17"/>
  <c r="AE150" i="17"/>
  <c r="AC150" i="17"/>
  <c r="AB150" i="17"/>
  <c r="AA150" i="17"/>
  <c r="Z150" i="17"/>
  <c r="Y150" i="17"/>
  <c r="X150" i="17"/>
  <c r="W150" i="17"/>
  <c r="V150" i="17"/>
  <c r="U150" i="17"/>
  <c r="T150" i="17"/>
  <c r="S150" i="17"/>
  <c r="R150" i="17"/>
  <c r="Q150" i="17"/>
  <c r="P150" i="17"/>
  <c r="O150" i="17"/>
  <c r="N150" i="17"/>
  <c r="M150" i="17"/>
  <c r="L150" i="17"/>
  <c r="K150" i="17"/>
  <c r="J150" i="17"/>
  <c r="I150" i="17"/>
  <c r="H150" i="17"/>
  <c r="G150" i="17"/>
  <c r="AI149" i="17"/>
  <c r="AG149" i="17"/>
  <c r="AE149" i="17"/>
  <c r="AC149" i="17"/>
  <c r="AB149" i="17"/>
  <c r="AA149" i="17"/>
  <c r="Z149" i="17"/>
  <c r="Y149" i="17"/>
  <c r="X149" i="17"/>
  <c r="W149" i="17"/>
  <c r="U149" i="17"/>
  <c r="T149" i="17"/>
  <c r="S149" i="17"/>
  <c r="R149" i="17"/>
  <c r="Q149" i="17"/>
  <c r="P149" i="17"/>
  <c r="O149" i="17"/>
  <c r="N149" i="17"/>
  <c r="M149" i="17"/>
  <c r="L149" i="17"/>
  <c r="K149" i="17"/>
  <c r="J149" i="17"/>
  <c r="I149" i="17"/>
  <c r="H149" i="17"/>
  <c r="G149" i="17"/>
  <c r="AI148" i="17"/>
  <c r="AG148" i="17"/>
  <c r="AE148" i="17"/>
  <c r="AC148" i="17"/>
  <c r="AB148" i="17"/>
  <c r="AA148" i="17"/>
  <c r="Z148" i="17"/>
  <c r="Y148" i="17"/>
  <c r="X148" i="17"/>
  <c r="W148" i="17"/>
  <c r="V148" i="17"/>
  <c r="U148" i="17"/>
  <c r="T148" i="17"/>
  <c r="S148" i="17"/>
  <c r="R148" i="17"/>
  <c r="Q148" i="17"/>
  <c r="P148" i="17"/>
  <c r="O148" i="17"/>
  <c r="N148" i="17"/>
  <c r="M148" i="17"/>
  <c r="L148" i="17"/>
  <c r="K148" i="17"/>
  <c r="J148" i="17"/>
  <c r="I148" i="17"/>
  <c r="H148" i="17"/>
  <c r="G148" i="17"/>
  <c r="AI147" i="17"/>
  <c r="AG147" i="17"/>
  <c r="AE147" i="17"/>
  <c r="AC147" i="17"/>
  <c r="AB147" i="17"/>
  <c r="AA147" i="17"/>
  <c r="Z147" i="17"/>
  <c r="Y147" i="17"/>
  <c r="X147" i="17"/>
  <c r="W147" i="17"/>
  <c r="V147" i="17"/>
  <c r="U147" i="17"/>
  <c r="T147" i="17"/>
  <c r="S147" i="17"/>
  <c r="R147" i="17"/>
  <c r="Q147" i="17"/>
  <c r="P147" i="17"/>
  <c r="O147" i="17"/>
  <c r="N147" i="17"/>
  <c r="M147" i="17"/>
  <c r="L147" i="17"/>
  <c r="K147" i="17"/>
  <c r="J147" i="17"/>
  <c r="I147" i="17"/>
  <c r="H147" i="17"/>
  <c r="G147" i="17"/>
  <c r="AI146" i="17"/>
  <c r="AG146" i="17"/>
  <c r="AE146" i="17"/>
  <c r="AC146" i="17"/>
  <c r="AB146" i="17"/>
  <c r="AA146" i="17"/>
  <c r="Z146" i="17"/>
  <c r="Y146" i="17"/>
  <c r="X146" i="17"/>
  <c r="W146" i="17"/>
  <c r="V146" i="17"/>
  <c r="U146" i="17"/>
  <c r="T146" i="17"/>
  <c r="S146" i="17"/>
  <c r="R146" i="17"/>
  <c r="Q146" i="17"/>
  <c r="P146" i="17"/>
  <c r="O146" i="17"/>
  <c r="N146" i="17"/>
  <c r="M146" i="17"/>
  <c r="L146" i="17"/>
  <c r="K146" i="17"/>
  <c r="J146" i="17"/>
  <c r="I146" i="17"/>
  <c r="H146" i="17"/>
  <c r="G146" i="17"/>
  <c r="AI145" i="17"/>
  <c r="AG145" i="17"/>
  <c r="AE145" i="17"/>
  <c r="AC145" i="17"/>
  <c r="AB145" i="17"/>
  <c r="AA145" i="17"/>
  <c r="Z145" i="17"/>
  <c r="Y145" i="17"/>
  <c r="X145" i="17"/>
  <c r="W145" i="17"/>
  <c r="U145" i="17"/>
  <c r="T145" i="17"/>
  <c r="S145" i="17"/>
  <c r="R145" i="17"/>
  <c r="Q145" i="17"/>
  <c r="P145" i="17"/>
  <c r="O145" i="17"/>
  <c r="N145" i="17"/>
  <c r="M145" i="17"/>
  <c r="L145" i="17"/>
  <c r="K145" i="17"/>
  <c r="J145" i="17"/>
  <c r="I145" i="17"/>
  <c r="H145" i="17"/>
  <c r="G145" i="17"/>
  <c r="AI144" i="17"/>
  <c r="AG144" i="17"/>
  <c r="AE144" i="17"/>
  <c r="AC144" i="17"/>
  <c r="AB144" i="17"/>
  <c r="AA144" i="17"/>
  <c r="Z144" i="17"/>
  <c r="Y144" i="17"/>
  <c r="X144" i="17"/>
  <c r="W144" i="17"/>
  <c r="V144" i="17"/>
  <c r="U144" i="17"/>
  <c r="T144" i="17"/>
  <c r="S144" i="17"/>
  <c r="R144" i="17"/>
  <c r="Q144" i="17"/>
  <c r="P144" i="17"/>
  <c r="O144" i="17"/>
  <c r="N144" i="17"/>
  <c r="M144" i="17"/>
  <c r="L144" i="17"/>
  <c r="K144" i="17"/>
  <c r="J144" i="17"/>
  <c r="I144" i="17"/>
  <c r="H144" i="17"/>
  <c r="G144" i="17"/>
  <c r="AI143" i="17"/>
  <c r="AG143" i="17"/>
  <c r="AE143" i="17"/>
  <c r="AC143" i="17"/>
  <c r="AB143" i="17"/>
  <c r="AA143" i="17"/>
  <c r="Z143" i="17"/>
  <c r="Y143" i="17"/>
  <c r="X143" i="17"/>
  <c r="W143" i="17"/>
  <c r="V143" i="17"/>
  <c r="U143" i="17"/>
  <c r="T143" i="17"/>
  <c r="S143" i="17"/>
  <c r="R143" i="17"/>
  <c r="Q143" i="17"/>
  <c r="P143" i="17"/>
  <c r="O143" i="17"/>
  <c r="N143" i="17"/>
  <c r="M143" i="17"/>
  <c r="L143" i="17"/>
  <c r="K143" i="17"/>
  <c r="J143" i="17"/>
  <c r="I143" i="17"/>
  <c r="H143" i="17"/>
  <c r="G143" i="17"/>
  <c r="AI142" i="17"/>
  <c r="AG142" i="17"/>
  <c r="AE142" i="17"/>
  <c r="AC142" i="17"/>
  <c r="AB142" i="17"/>
  <c r="AA142" i="17"/>
  <c r="Z142" i="17"/>
  <c r="Y142" i="17"/>
  <c r="X142" i="17"/>
  <c r="W142" i="17"/>
  <c r="V142" i="17"/>
  <c r="U142" i="17"/>
  <c r="T142" i="17"/>
  <c r="S142" i="17"/>
  <c r="R142" i="17"/>
  <c r="Q142" i="17"/>
  <c r="P142" i="17"/>
  <c r="O142" i="17"/>
  <c r="N142" i="17"/>
  <c r="M142" i="17"/>
  <c r="L142" i="17"/>
  <c r="K142" i="17"/>
  <c r="J142" i="17"/>
  <c r="I142" i="17"/>
  <c r="H142" i="17"/>
  <c r="G142" i="17"/>
  <c r="AI141" i="17"/>
  <c r="AG141" i="17"/>
  <c r="AE141" i="17"/>
  <c r="AC141" i="17"/>
  <c r="AB141" i="17"/>
  <c r="AA141" i="17"/>
  <c r="Z141" i="17"/>
  <c r="Y141" i="17"/>
  <c r="X141" i="17"/>
  <c r="W141" i="17"/>
  <c r="U141" i="17"/>
  <c r="T141" i="17"/>
  <c r="S141" i="17"/>
  <c r="R141" i="17"/>
  <c r="Q141" i="17"/>
  <c r="P141" i="17"/>
  <c r="O141" i="17"/>
  <c r="N141" i="17"/>
  <c r="M141" i="17"/>
  <c r="L141" i="17"/>
  <c r="K141" i="17"/>
  <c r="J141" i="17"/>
  <c r="I141" i="17"/>
  <c r="H141" i="17"/>
  <c r="G141" i="17"/>
  <c r="AI140" i="17"/>
  <c r="AG140" i="17"/>
  <c r="AE140" i="17"/>
  <c r="AC140" i="17"/>
  <c r="AB140" i="17"/>
  <c r="AA140" i="17"/>
  <c r="Z140" i="17"/>
  <c r="Y140" i="17"/>
  <c r="X140" i="17"/>
  <c r="W140" i="17"/>
  <c r="V140" i="17"/>
  <c r="U140" i="17"/>
  <c r="T140" i="17"/>
  <c r="S140" i="17"/>
  <c r="R140" i="17"/>
  <c r="Q140" i="17"/>
  <c r="P140" i="17"/>
  <c r="O140" i="17"/>
  <c r="N140" i="17"/>
  <c r="M140" i="17"/>
  <c r="L140" i="17"/>
  <c r="K140" i="17"/>
  <c r="J140" i="17"/>
  <c r="I140" i="17"/>
  <c r="H140" i="17"/>
  <c r="G140" i="17"/>
  <c r="AI139" i="17"/>
  <c r="AG139" i="17"/>
  <c r="AE139" i="17"/>
  <c r="AC139" i="17"/>
  <c r="AB139" i="17"/>
  <c r="AA139" i="17"/>
  <c r="Y139" i="17"/>
  <c r="X139" i="17"/>
  <c r="W139" i="17"/>
  <c r="U139" i="17"/>
  <c r="T139" i="17"/>
  <c r="S139" i="17"/>
  <c r="Q139" i="17"/>
  <c r="P139" i="17"/>
  <c r="O139" i="17"/>
  <c r="N139" i="17"/>
  <c r="M139" i="17"/>
  <c r="L139" i="17"/>
  <c r="K139" i="17"/>
  <c r="I139" i="17"/>
  <c r="H139" i="17"/>
  <c r="G139" i="17"/>
  <c r="AI138" i="17"/>
  <c r="AG138" i="17"/>
  <c r="AE138" i="17"/>
  <c r="AC138" i="17"/>
  <c r="AB138" i="17"/>
  <c r="AA138" i="17"/>
  <c r="Z138" i="17"/>
  <c r="Y138" i="17"/>
  <c r="X138" i="17"/>
  <c r="W138" i="17"/>
  <c r="V138" i="17"/>
  <c r="U138" i="17"/>
  <c r="T138" i="17"/>
  <c r="S138" i="17"/>
  <c r="R138" i="17"/>
  <c r="Q138" i="17"/>
  <c r="P138" i="17"/>
  <c r="O138" i="17"/>
  <c r="N138" i="17"/>
  <c r="M138" i="17"/>
  <c r="L138" i="17"/>
  <c r="K138" i="17"/>
  <c r="J138" i="17"/>
  <c r="I138" i="17"/>
  <c r="H138" i="17"/>
  <c r="G138" i="17"/>
  <c r="AI137" i="17"/>
  <c r="AG137" i="17"/>
  <c r="AE137" i="17"/>
  <c r="AC137" i="17"/>
  <c r="AB137" i="17"/>
  <c r="AA137" i="17"/>
  <c r="Z137" i="17"/>
  <c r="Y137" i="17"/>
  <c r="X137" i="17"/>
  <c r="W137" i="17"/>
  <c r="V137" i="17"/>
  <c r="U137" i="17"/>
  <c r="T137" i="17"/>
  <c r="S137" i="17"/>
  <c r="R137" i="17"/>
  <c r="Q137" i="17"/>
  <c r="P137" i="17"/>
  <c r="O137" i="17"/>
  <c r="N137" i="17"/>
  <c r="M137" i="17"/>
  <c r="L137" i="17"/>
  <c r="K137" i="17"/>
  <c r="J137" i="17"/>
  <c r="I137" i="17"/>
  <c r="H137" i="17"/>
  <c r="G137" i="17"/>
  <c r="AI136" i="17"/>
  <c r="AG136" i="17"/>
  <c r="AE136" i="17"/>
  <c r="AC136" i="17"/>
  <c r="AB136" i="17"/>
  <c r="AA136" i="17"/>
  <c r="Z136" i="17"/>
  <c r="Y136" i="17"/>
  <c r="X136" i="17"/>
  <c r="W136" i="17"/>
  <c r="V136" i="17"/>
  <c r="U136" i="17"/>
  <c r="T136" i="17"/>
  <c r="S136" i="17"/>
  <c r="R136" i="17"/>
  <c r="Q136" i="17"/>
  <c r="P136" i="17"/>
  <c r="O136" i="17"/>
  <c r="N136" i="17"/>
  <c r="M136" i="17"/>
  <c r="L136" i="17"/>
  <c r="K136" i="17"/>
  <c r="J136" i="17"/>
  <c r="I136" i="17"/>
  <c r="H136" i="17"/>
  <c r="G136" i="17"/>
  <c r="AI135" i="17"/>
  <c r="AG135" i="17"/>
  <c r="AE135" i="17"/>
  <c r="AC135" i="17"/>
  <c r="AB135" i="17"/>
  <c r="AA135" i="17"/>
  <c r="Z135" i="17"/>
  <c r="Y135" i="17"/>
  <c r="X135" i="17"/>
  <c r="W135" i="17"/>
  <c r="V135" i="17"/>
  <c r="U135" i="17"/>
  <c r="T135" i="17"/>
  <c r="S135" i="17"/>
  <c r="R135" i="17"/>
  <c r="Q135" i="17"/>
  <c r="P135" i="17"/>
  <c r="O135" i="17"/>
  <c r="N135" i="17"/>
  <c r="M135" i="17"/>
  <c r="L135" i="17"/>
  <c r="K135" i="17"/>
  <c r="J135" i="17"/>
  <c r="I135" i="17"/>
  <c r="H135" i="17"/>
  <c r="G135" i="17"/>
  <c r="AI134" i="17"/>
  <c r="AG134" i="17"/>
  <c r="AE134" i="17"/>
  <c r="AC134" i="17"/>
  <c r="AB134" i="17"/>
  <c r="AA134" i="17"/>
  <c r="Z134" i="17"/>
  <c r="Y134" i="17"/>
  <c r="X134" i="17"/>
  <c r="W134" i="17"/>
  <c r="V134" i="17"/>
  <c r="U134" i="17"/>
  <c r="T134" i="17"/>
  <c r="S134" i="17"/>
  <c r="R134" i="17"/>
  <c r="Q134" i="17"/>
  <c r="P134" i="17"/>
  <c r="O134" i="17"/>
  <c r="N134" i="17"/>
  <c r="M134" i="17"/>
  <c r="L134" i="17"/>
  <c r="K134" i="17"/>
  <c r="J134" i="17"/>
  <c r="I134" i="17"/>
  <c r="H134" i="17"/>
  <c r="G134" i="17"/>
  <c r="AI133" i="17"/>
  <c r="AG133" i="17"/>
  <c r="AE133" i="17"/>
  <c r="AC133" i="17"/>
  <c r="AB133" i="17"/>
  <c r="AA133" i="17"/>
  <c r="Z133" i="17"/>
  <c r="Y133" i="17"/>
  <c r="X133" i="17"/>
  <c r="W133" i="17"/>
  <c r="U133" i="17"/>
  <c r="T133" i="17"/>
  <c r="S133" i="17"/>
  <c r="Q133" i="17"/>
  <c r="P133" i="17"/>
  <c r="O133" i="17"/>
  <c r="N133" i="17"/>
  <c r="M133" i="17"/>
  <c r="L133" i="17"/>
  <c r="K133" i="17"/>
  <c r="I133" i="17"/>
  <c r="H133" i="17"/>
  <c r="G133" i="17"/>
  <c r="AI132" i="17"/>
  <c r="AG132" i="17"/>
  <c r="AE132" i="17"/>
  <c r="AC132" i="17"/>
  <c r="AB132" i="17"/>
  <c r="AA132" i="17"/>
  <c r="Z132" i="17"/>
  <c r="Y132" i="17"/>
  <c r="X132" i="17"/>
  <c r="W132" i="17"/>
  <c r="V132" i="17"/>
  <c r="U132" i="17"/>
  <c r="T132" i="17"/>
  <c r="S132" i="17"/>
  <c r="R132" i="17"/>
  <c r="Q132" i="17"/>
  <c r="P132" i="17"/>
  <c r="O132" i="17"/>
  <c r="N132" i="17"/>
  <c r="M132" i="17"/>
  <c r="L132" i="17"/>
  <c r="K132" i="17"/>
  <c r="J132" i="17"/>
  <c r="I132" i="17"/>
  <c r="H132" i="17"/>
  <c r="G132" i="17"/>
  <c r="AI131" i="17"/>
  <c r="AG131" i="17"/>
  <c r="AE131" i="17"/>
  <c r="AC131" i="17"/>
  <c r="AB131" i="17"/>
  <c r="AA131" i="17"/>
  <c r="Z131" i="17"/>
  <c r="Y131" i="17"/>
  <c r="X131" i="17"/>
  <c r="W131" i="17"/>
  <c r="V131" i="17"/>
  <c r="U131" i="17"/>
  <c r="T131" i="17"/>
  <c r="S131" i="17"/>
  <c r="R131" i="17"/>
  <c r="Q131" i="17"/>
  <c r="P131" i="17"/>
  <c r="O131" i="17"/>
  <c r="N131" i="17"/>
  <c r="M131" i="17"/>
  <c r="L131" i="17"/>
  <c r="K131" i="17"/>
  <c r="J131" i="17"/>
  <c r="I131" i="17"/>
  <c r="H131" i="17"/>
  <c r="G131" i="17"/>
  <c r="AI130" i="17"/>
  <c r="AG130" i="17"/>
  <c r="AE130" i="17"/>
  <c r="AC130" i="17"/>
  <c r="AB130" i="17"/>
  <c r="AA130" i="17"/>
  <c r="Z130" i="17"/>
  <c r="Y130" i="17"/>
  <c r="X130" i="17"/>
  <c r="W130" i="17"/>
  <c r="V130" i="17"/>
  <c r="U130" i="17"/>
  <c r="T130" i="17"/>
  <c r="S130" i="17"/>
  <c r="R130" i="17"/>
  <c r="Q130" i="17"/>
  <c r="P130" i="17"/>
  <c r="O130" i="17"/>
  <c r="N130" i="17"/>
  <c r="M130" i="17"/>
  <c r="L130" i="17"/>
  <c r="K130" i="17"/>
  <c r="J130" i="17"/>
  <c r="I130" i="17"/>
  <c r="H130" i="17"/>
  <c r="G130" i="17"/>
  <c r="AI129" i="17"/>
  <c r="AG129" i="17"/>
  <c r="AE129" i="17"/>
  <c r="AC129" i="17"/>
  <c r="AB129" i="17"/>
  <c r="AA129" i="17"/>
  <c r="Z129" i="17"/>
  <c r="Y129" i="17"/>
  <c r="X129" i="17"/>
  <c r="W129" i="17"/>
  <c r="U129" i="17"/>
  <c r="T129" i="17"/>
  <c r="S129" i="17"/>
  <c r="R129" i="17"/>
  <c r="Q129" i="17"/>
  <c r="P129" i="17"/>
  <c r="O129" i="17"/>
  <c r="N129" i="17"/>
  <c r="M129" i="17"/>
  <c r="L129" i="17"/>
  <c r="K129" i="17"/>
  <c r="J129" i="17"/>
  <c r="I129" i="17"/>
  <c r="H129" i="17"/>
  <c r="G129" i="17"/>
  <c r="AI128" i="17"/>
  <c r="AG128" i="17"/>
  <c r="AE128" i="17"/>
  <c r="AC128" i="17"/>
  <c r="AB128" i="17"/>
  <c r="AA128" i="17"/>
  <c r="Z128" i="17"/>
  <c r="Y128" i="17"/>
  <c r="X128" i="17"/>
  <c r="W128" i="17"/>
  <c r="V128" i="17"/>
  <c r="U128" i="17"/>
  <c r="T128" i="17"/>
  <c r="S128" i="17"/>
  <c r="R128" i="17"/>
  <c r="Q128" i="17"/>
  <c r="P128" i="17"/>
  <c r="O128" i="17"/>
  <c r="N128" i="17"/>
  <c r="M128" i="17"/>
  <c r="L128" i="17"/>
  <c r="K128" i="17"/>
  <c r="J128" i="17"/>
  <c r="I128" i="17"/>
  <c r="H128" i="17"/>
  <c r="G128" i="17"/>
  <c r="AI127" i="17"/>
  <c r="AG127" i="17"/>
  <c r="AE127" i="17"/>
  <c r="AC127" i="17"/>
  <c r="AB127" i="17"/>
  <c r="AA127" i="17"/>
  <c r="Z127" i="17"/>
  <c r="Y127" i="17"/>
  <c r="X127" i="17"/>
  <c r="W127" i="17"/>
  <c r="V127" i="17"/>
  <c r="U127" i="17"/>
  <c r="T127" i="17"/>
  <c r="S127" i="17"/>
  <c r="R127" i="17"/>
  <c r="Q127" i="17"/>
  <c r="P127" i="17"/>
  <c r="O127" i="17"/>
  <c r="N127" i="17"/>
  <c r="M127" i="17"/>
  <c r="L127" i="17"/>
  <c r="K127" i="17"/>
  <c r="J127" i="17"/>
  <c r="I127" i="17"/>
  <c r="H127" i="17"/>
  <c r="G127" i="17"/>
  <c r="AI126" i="17"/>
  <c r="AG126" i="17"/>
  <c r="AE126" i="17"/>
  <c r="AC126" i="17"/>
  <c r="AB126" i="17"/>
  <c r="AA126" i="17"/>
  <c r="Z126" i="17"/>
  <c r="Y126" i="17"/>
  <c r="X126" i="17"/>
  <c r="W126" i="17"/>
  <c r="V126" i="17"/>
  <c r="U126" i="17"/>
  <c r="T126" i="17"/>
  <c r="S126" i="17"/>
  <c r="R126" i="17"/>
  <c r="Q126" i="17"/>
  <c r="P126" i="17"/>
  <c r="O126" i="17"/>
  <c r="N126" i="17"/>
  <c r="M126" i="17"/>
  <c r="L126" i="17"/>
  <c r="K126" i="17"/>
  <c r="J126" i="17"/>
  <c r="I126" i="17"/>
  <c r="H126" i="17"/>
  <c r="G126" i="17"/>
  <c r="AI125" i="17"/>
  <c r="AG125" i="17"/>
  <c r="AE125" i="17"/>
  <c r="AC125" i="17"/>
  <c r="AB125" i="17"/>
  <c r="AA125" i="17"/>
  <c r="Z125" i="17"/>
  <c r="Y125" i="17"/>
  <c r="X125" i="17"/>
  <c r="W125" i="17"/>
  <c r="U125" i="17"/>
  <c r="T125" i="17"/>
  <c r="S125" i="17"/>
  <c r="R125" i="17"/>
  <c r="Q125" i="17"/>
  <c r="P125" i="17"/>
  <c r="O125" i="17"/>
  <c r="N125" i="17"/>
  <c r="M125" i="17"/>
  <c r="L125" i="17"/>
  <c r="K125" i="17"/>
  <c r="J125" i="17"/>
  <c r="I125" i="17"/>
  <c r="H125" i="17"/>
  <c r="G125" i="17"/>
  <c r="AI124" i="17"/>
  <c r="AG124" i="17"/>
  <c r="AE124" i="17"/>
  <c r="AC124" i="17"/>
  <c r="AB124" i="17"/>
  <c r="AA124" i="17"/>
  <c r="Z124" i="17"/>
  <c r="Y124" i="17"/>
  <c r="X124" i="17"/>
  <c r="W124" i="17"/>
  <c r="V124" i="17"/>
  <c r="U124" i="17"/>
  <c r="T124" i="17"/>
  <c r="S124" i="17"/>
  <c r="R124" i="17"/>
  <c r="Q124" i="17"/>
  <c r="P124" i="17"/>
  <c r="O124" i="17"/>
  <c r="N124" i="17"/>
  <c r="M124" i="17"/>
  <c r="L124" i="17"/>
  <c r="K124" i="17"/>
  <c r="J124" i="17"/>
  <c r="I124" i="17"/>
  <c r="H124" i="17"/>
  <c r="G124" i="17"/>
  <c r="AI123" i="17"/>
  <c r="AG123" i="17"/>
  <c r="AC123" i="17"/>
  <c r="AB123" i="17"/>
  <c r="AA123" i="17"/>
  <c r="Y123" i="17"/>
  <c r="X123" i="17"/>
  <c r="W123" i="17"/>
  <c r="U123" i="17"/>
  <c r="T123" i="17"/>
  <c r="S123" i="17"/>
  <c r="Q123" i="17"/>
  <c r="P123" i="17"/>
  <c r="O123" i="17"/>
  <c r="M123" i="17"/>
  <c r="L123" i="17"/>
  <c r="K123" i="17"/>
  <c r="I123" i="17"/>
  <c r="H123" i="17"/>
  <c r="G123" i="17"/>
  <c r="F18" i="17"/>
  <c r="AI122" i="17"/>
  <c r="AG122" i="17"/>
  <c r="AC122" i="17"/>
  <c r="AB122" i="17"/>
  <c r="AA122" i="17"/>
  <c r="Z122" i="17"/>
  <c r="Y122" i="17"/>
  <c r="X122" i="17"/>
  <c r="W122" i="17"/>
  <c r="V122" i="17"/>
  <c r="U122" i="17"/>
  <c r="T122" i="17"/>
  <c r="S122" i="17"/>
  <c r="Q122" i="17"/>
  <c r="P122" i="17"/>
  <c r="O122" i="17"/>
  <c r="M122" i="17"/>
  <c r="L122" i="17"/>
  <c r="K122" i="17"/>
  <c r="J122" i="17"/>
  <c r="I122" i="17"/>
  <c r="H122" i="17"/>
  <c r="G122" i="17"/>
  <c r="H11" i="17"/>
  <c r="G11" i="17"/>
  <c r="H10" i="17"/>
  <c r="G10" i="17"/>
  <c r="D10" i="17"/>
  <c r="H9" i="17"/>
  <c r="G9" i="17"/>
  <c r="G7" i="17"/>
  <c r="B7" i="17"/>
  <c r="G6" i="17"/>
  <c r="B6" i="17"/>
  <c r="G5" i="17"/>
  <c r="B5" i="17"/>
  <c r="G4" i="17"/>
  <c r="B4" i="17"/>
  <c r="G3" i="17"/>
  <c r="B3" i="17"/>
  <c r="B2" i="17"/>
  <c r="D312" i="16"/>
  <c r="D300" i="16"/>
  <c r="D299" i="16"/>
  <c r="D298" i="16"/>
  <c r="D297" i="16"/>
  <c r="D296" i="16"/>
  <c r="D295" i="16"/>
  <c r="D294" i="16"/>
  <c r="F293" i="16"/>
  <c r="F294" i="16" s="1"/>
  <c r="F295" i="16" s="1"/>
  <c r="F296" i="16" s="1"/>
  <c r="F297" i="16" s="1"/>
  <c r="F298" i="16" s="1"/>
  <c r="F299" i="16" s="1"/>
  <c r="F300" i="16" s="1"/>
  <c r="D293" i="16"/>
  <c r="D292" i="16"/>
  <c r="D289" i="16"/>
  <c r="D288" i="16"/>
  <c r="D287" i="16"/>
  <c r="D286" i="16"/>
  <c r="F285" i="16"/>
  <c r="F286" i="16" s="1"/>
  <c r="F287" i="16" s="1"/>
  <c r="F288" i="16" s="1"/>
  <c r="F289" i="16" s="1"/>
  <c r="D285" i="16"/>
  <c r="D284" i="16"/>
  <c r="D281" i="16"/>
  <c r="D280" i="16"/>
  <c r="D279" i="16"/>
  <c r="D278" i="16"/>
  <c r="D277" i="16"/>
  <c r="F276" i="16"/>
  <c r="F277" i="16" s="1"/>
  <c r="F278" i="16" s="1"/>
  <c r="F279" i="16" s="1"/>
  <c r="F280" i="16" s="1"/>
  <c r="F281" i="16" s="1"/>
  <c r="D276" i="16"/>
  <c r="D275" i="16"/>
  <c r="D270" i="16"/>
  <c r="AI514" i="19"/>
  <c r="AG514" i="19"/>
  <c r="AE267" i="16"/>
  <c r="AC267" i="16"/>
  <c r="AC514" i="19" s="1"/>
  <c r="AB267" i="16"/>
  <c r="AB514" i="19" s="1"/>
  <c r="AA267" i="16"/>
  <c r="AA514" i="19" s="1"/>
  <c r="Z267" i="16"/>
  <c r="Y267" i="16"/>
  <c r="Y514" i="19" s="1"/>
  <c r="X267" i="16"/>
  <c r="X514" i="19" s="1"/>
  <c r="W267" i="16"/>
  <c r="W514" i="19" s="1"/>
  <c r="V267" i="16"/>
  <c r="U267" i="16"/>
  <c r="U514" i="19" s="1"/>
  <c r="T267" i="16"/>
  <c r="T514" i="19" s="1"/>
  <c r="S267" i="16"/>
  <c r="S514" i="19" s="1"/>
  <c r="R267" i="16"/>
  <c r="Q267" i="16"/>
  <c r="Q514" i="19" s="1"/>
  <c r="P267" i="16"/>
  <c r="P514" i="19" s="1"/>
  <c r="O267" i="16"/>
  <c r="O514" i="19" s="1"/>
  <c r="N267" i="16"/>
  <c r="M267" i="16"/>
  <c r="M514" i="19" s="1"/>
  <c r="L267" i="16"/>
  <c r="L514" i="19" s="1"/>
  <c r="K267" i="16"/>
  <c r="K514" i="19" s="1"/>
  <c r="J267" i="16"/>
  <c r="I267" i="16"/>
  <c r="I514" i="19" s="1"/>
  <c r="H267" i="16"/>
  <c r="H514" i="19" s="1"/>
  <c r="G267" i="16"/>
  <c r="G514" i="19" s="1"/>
  <c r="F267" i="16"/>
  <c r="D259" i="16"/>
  <c r="D258" i="16"/>
  <c r="D257" i="16"/>
  <c r="D256" i="16"/>
  <c r="AG261" i="16"/>
  <c r="AG268" i="16" s="1"/>
  <c r="AE261" i="16"/>
  <c r="AE268" i="16" s="1"/>
  <c r="AA261" i="16"/>
  <c r="AA268" i="16" s="1"/>
  <c r="Z261" i="16"/>
  <c r="Z268" i="16" s="1"/>
  <c r="W261" i="16"/>
  <c r="W268" i="16" s="1"/>
  <c r="V261" i="16"/>
  <c r="V268" i="16" s="1"/>
  <c r="S261" i="16"/>
  <c r="S268" i="16" s="1"/>
  <c r="R261" i="16"/>
  <c r="R268" i="16" s="1"/>
  <c r="O261" i="16"/>
  <c r="O268" i="16" s="1"/>
  <c r="N261" i="16"/>
  <c r="N268" i="16" s="1"/>
  <c r="K261" i="16"/>
  <c r="K268" i="16" s="1"/>
  <c r="J261" i="16"/>
  <c r="J268" i="16" s="1"/>
  <c r="G261" i="16"/>
  <c r="G268" i="16" s="1"/>
  <c r="D255" i="16"/>
  <c r="D252" i="16"/>
  <c r="D267" i="16" s="1"/>
  <c r="AI249" i="16"/>
  <c r="AI266" i="16" s="1"/>
  <c r="AG249" i="16"/>
  <c r="AG266" i="16" s="1"/>
  <c r="AE249" i="16"/>
  <c r="AE266" i="16" s="1"/>
  <c r="AC249" i="16"/>
  <c r="AC266" i="16" s="1"/>
  <c r="AB249" i="16"/>
  <c r="AB266" i="16" s="1"/>
  <c r="AA249" i="16"/>
  <c r="AA266" i="16" s="1"/>
  <c r="Z249" i="16"/>
  <c r="Z266" i="16" s="1"/>
  <c r="Y249" i="16"/>
  <c r="Y266" i="16" s="1"/>
  <c r="X249" i="16"/>
  <c r="X266" i="16" s="1"/>
  <c r="W249" i="16"/>
  <c r="W266" i="16" s="1"/>
  <c r="V249" i="16"/>
  <c r="V266" i="16" s="1"/>
  <c r="U249" i="16"/>
  <c r="U266" i="16" s="1"/>
  <c r="T249" i="16"/>
  <c r="T266" i="16" s="1"/>
  <c r="S249" i="16"/>
  <c r="S266" i="16" s="1"/>
  <c r="R249" i="16"/>
  <c r="R266" i="16" s="1"/>
  <c r="Q249" i="16"/>
  <c r="Q266" i="16" s="1"/>
  <c r="P249" i="16"/>
  <c r="P266" i="16" s="1"/>
  <c r="O249" i="16"/>
  <c r="O266" i="16" s="1"/>
  <c r="N249" i="16"/>
  <c r="N266" i="16" s="1"/>
  <c r="M249" i="16"/>
  <c r="M266" i="16" s="1"/>
  <c r="L249" i="16"/>
  <c r="L266" i="16" s="1"/>
  <c r="K249" i="16"/>
  <c r="K266" i="16" s="1"/>
  <c r="J249" i="16"/>
  <c r="J266" i="16" s="1"/>
  <c r="I249" i="16"/>
  <c r="I266" i="16" s="1"/>
  <c r="H249" i="16"/>
  <c r="H266" i="16" s="1"/>
  <c r="G249" i="16"/>
  <c r="G266" i="16" s="1"/>
  <c r="D249" i="16"/>
  <c r="D266" i="16" s="1"/>
  <c r="D247" i="16"/>
  <c r="D246" i="16"/>
  <c r="D245" i="16"/>
  <c r="D244" i="16"/>
  <c r="D243" i="16"/>
  <c r="D242" i="16"/>
  <c r="D241" i="16"/>
  <c r="F240" i="16"/>
  <c r="F241" i="16" s="1"/>
  <c r="F242" i="16" s="1"/>
  <c r="F243" i="16" s="1"/>
  <c r="F244" i="16" s="1"/>
  <c r="F245" i="16" s="1"/>
  <c r="F246" i="16" s="1"/>
  <c r="F247" i="16" s="1"/>
  <c r="F249" i="16" s="1"/>
  <c r="F266" i="16" s="1"/>
  <c r="D240" i="16"/>
  <c r="D239" i="16"/>
  <c r="AI236" i="16"/>
  <c r="AI265" i="16" s="1"/>
  <c r="AG236" i="16"/>
  <c r="AG265" i="16" s="1"/>
  <c r="AE236" i="16"/>
  <c r="AE265" i="16" s="1"/>
  <c r="AC236" i="16"/>
  <c r="AC265" i="16" s="1"/>
  <c r="AC512" i="19" s="1"/>
  <c r="AB236" i="16"/>
  <c r="AB265" i="16" s="1"/>
  <c r="AA236" i="16"/>
  <c r="AA265" i="16" s="1"/>
  <c r="Z236" i="16"/>
  <c r="Z265" i="16" s="1"/>
  <c r="Z307" i="16" s="1"/>
  <c r="Y236" i="16"/>
  <c r="Y265" i="16" s="1"/>
  <c r="Y512" i="19" s="1"/>
  <c r="X236" i="16"/>
  <c r="X265" i="16" s="1"/>
  <c r="W236" i="16"/>
  <c r="W265" i="16" s="1"/>
  <c r="V236" i="16"/>
  <c r="V265" i="16" s="1"/>
  <c r="U236" i="16"/>
  <c r="U265" i="16" s="1"/>
  <c r="U512" i="19" s="1"/>
  <c r="T236" i="16"/>
  <c r="T265" i="16" s="1"/>
  <c r="S236" i="16"/>
  <c r="S265" i="16" s="1"/>
  <c r="R236" i="16"/>
  <c r="R265" i="16" s="1"/>
  <c r="Q236" i="16"/>
  <c r="Q265" i="16" s="1"/>
  <c r="Q512" i="19" s="1"/>
  <c r="P236" i="16"/>
  <c r="P265" i="16" s="1"/>
  <c r="O236" i="16"/>
  <c r="O265" i="16" s="1"/>
  <c r="N236" i="16"/>
  <c r="N265" i="16" s="1"/>
  <c r="M236" i="16"/>
  <c r="M265" i="16" s="1"/>
  <c r="M512" i="19" s="1"/>
  <c r="L236" i="16"/>
  <c r="L265" i="16" s="1"/>
  <c r="K236" i="16"/>
  <c r="K265" i="16" s="1"/>
  <c r="J236" i="16"/>
  <c r="J265" i="16" s="1"/>
  <c r="I236" i="16"/>
  <c r="I265" i="16" s="1"/>
  <c r="I512" i="19" s="1"/>
  <c r="H236" i="16"/>
  <c r="H265" i="16" s="1"/>
  <c r="G236" i="16"/>
  <c r="G265" i="16" s="1"/>
  <c r="D236" i="16"/>
  <c r="D265" i="16" s="1"/>
  <c r="D234" i="16"/>
  <c r="D233" i="16"/>
  <c r="D232" i="16"/>
  <c r="D231" i="16"/>
  <c r="F230" i="16"/>
  <c r="F231" i="16" s="1"/>
  <c r="F232" i="16" s="1"/>
  <c r="F233" i="16" s="1"/>
  <c r="F234" i="16" s="1"/>
  <c r="F236" i="16" s="1"/>
  <c r="F265" i="16" s="1"/>
  <c r="D230" i="16"/>
  <c r="D229" i="16"/>
  <c r="D226" i="16"/>
  <c r="D264" i="16" s="1"/>
  <c r="D511" i="19" s="1"/>
  <c r="D224" i="16"/>
  <c r="D223" i="16"/>
  <c r="D222" i="16"/>
  <c r="D221" i="16"/>
  <c r="D220" i="16"/>
  <c r="D219" i="16"/>
  <c r="F218" i="16"/>
  <c r="F219" i="16" s="1"/>
  <c r="F220" i="16" s="1"/>
  <c r="F221" i="16" s="1"/>
  <c r="F222" i="16" s="1"/>
  <c r="F223" i="16" s="1"/>
  <c r="F224" i="16" s="1"/>
  <c r="F226" i="16" s="1"/>
  <c r="F264" i="16" s="1"/>
  <c r="D218" i="16"/>
  <c r="D217" i="16"/>
  <c r="B212" i="16"/>
  <c r="D261" i="16" s="1"/>
  <c r="D268" i="16" s="1"/>
  <c r="D515" i="19" s="1"/>
  <c r="D209" i="16"/>
  <c r="D305" i="16" s="1"/>
  <c r="O201" i="16"/>
  <c r="O207" i="16" s="1"/>
  <c r="O510" i="19" s="1"/>
  <c r="AG201" i="16"/>
  <c r="AG207" i="16" s="1"/>
  <c r="AG510" i="19" s="1"/>
  <c r="AE201" i="16"/>
  <c r="AE207" i="16" s="1"/>
  <c r="AE510" i="19" s="1"/>
  <c r="AC201" i="16"/>
  <c r="AC207" i="16" s="1"/>
  <c r="AC510" i="19" s="1"/>
  <c r="Z201" i="16"/>
  <c r="Z207" i="16" s="1"/>
  <c r="Z510" i="19" s="1"/>
  <c r="Y201" i="16"/>
  <c r="Y207" i="16" s="1"/>
  <c r="Y510" i="19" s="1"/>
  <c r="V201" i="16"/>
  <c r="V207" i="16" s="1"/>
  <c r="V510" i="19" s="1"/>
  <c r="U201" i="16"/>
  <c r="U207" i="16" s="1"/>
  <c r="U510" i="19" s="1"/>
  <c r="R201" i="16"/>
  <c r="R207" i="16" s="1"/>
  <c r="R510" i="19" s="1"/>
  <c r="Q201" i="16"/>
  <c r="Q207" i="16" s="1"/>
  <c r="Q510" i="19" s="1"/>
  <c r="N201" i="16"/>
  <c r="N207" i="16" s="1"/>
  <c r="N510" i="19" s="1"/>
  <c r="M201" i="16"/>
  <c r="M207" i="16" s="1"/>
  <c r="M510" i="19" s="1"/>
  <c r="J201" i="16"/>
  <c r="J207" i="16" s="1"/>
  <c r="J510" i="19" s="1"/>
  <c r="I201" i="16"/>
  <c r="I207" i="16" s="1"/>
  <c r="I510" i="19" s="1"/>
  <c r="F180" i="16"/>
  <c r="C179" i="16"/>
  <c r="D201" i="16" s="1"/>
  <c r="D207" i="16" s="1"/>
  <c r="D510" i="19" s="1"/>
  <c r="AC177" i="16"/>
  <c r="AC206" i="16" s="1"/>
  <c r="AC509" i="19" s="1"/>
  <c r="Y177" i="16"/>
  <c r="Y206" i="16" s="1"/>
  <c r="Y509" i="19" s="1"/>
  <c r="U177" i="16"/>
  <c r="U206" i="16" s="1"/>
  <c r="U509" i="19" s="1"/>
  <c r="T177" i="16"/>
  <c r="T206" i="16" s="1"/>
  <c r="T509" i="19" s="1"/>
  <c r="Q177" i="16"/>
  <c r="Q206" i="16" s="1"/>
  <c r="Q509" i="19" s="1"/>
  <c r="M177" i="16"/>
  <c r="M206" i="16" s="1"/>
  <c r="M509" i="19" s="1"/>
  <c r="I177" i="16"/>
  <c r="I206" i="16" s="1"/>
  <c r="I509" i="19" s="1"/>
  <c r="F156" i="16"/>
  <c r="C155" i="16"/>
  <c r="D177" i="16" s="1"/>
  <c r="D206" i="16" s="1"/>
  <c r="D509" i="19" s="1"/>
  <c r="AI153" i="16"/>
  <c r="AI205" i="16" s="1"/>
  <c r="AI508" i="19" s="1"/>
  <c r="AG153" i="16"/>
  <c r="AG205" i="16" s="1"/>
  <c r="AG508" i="19" s="1"/>
  <c r="AB153" i="16"/>
  <c r="AB205" i="16" s="1"/>
  <c r="AB508" i="19" s="1"/>
  <c r="AA153" i="16"/>
  <c r="AA205" i="16" s="1"/>
  <c r="AA508" i="19" s="1"/>
  <c r="Z153" i="16"/>
  <c r="Z205" i="16" s="1"/>
  <c r="Z508" i="19" s="1"/>
  <c r="X153" i="16"/>
  <c r="X205" i="16" s="1"/>
  <c r="X508" i="19" s="1"/>
  <c r="W153" i="16"/>
  <c r="W205" i="16" s="1"/>
  <c r="W508" i="19" s="1"/>
  <c r="V153" i="16"/>
  <c r="V205" i="16" s="1"/>
  <c r="V508" i="19" s="1"/>
  <c r="T153" i="16"/>
  <c r="T205" i="16" s="1"/>
  <c r="T508" i="19" s="1"/>
  <c r="S153" i="16"/>
  <c r="S205" i="16" s="1"/>
  <c r="S508" i="19" s="1"/>
  <c r="R153" i="16"/>
  <c r="R205" i="16" s="1"/>
  <c r="R508" i="19" s="1"/>
  <c r="P153" i="16"/>
  <c r="P205" i="16" s="1"/>
  <c r="P508" i="19" s="1"/>
  <c r="O153" i="16"/>
  <c r="O205" i="16" s="1"/>
  <c r="O508" i="19" s="1"/>
  <c r="N153" i="16"/>
  <c r="N205" i="16" s="1"/>
  <c r="N508" i="19" s="1"/>
  <c r="L153" i="16"/>
  <c r="L205" i="16" s="1"/>
  <c r="L508" i="19" s="1"/>
  <c r="K153" i="16"/>
  <c r="K205" i="16" s="1"/>
  <c r="K508" i="19" s="1"/>
  <c r="J153" i="16"/>
  <c r="J205" i="16" s="1"/>
  <c r="J508" i="19" s="1"/>
  <c r="H153" i="16"/>
  <c r="H205" i="16" s="1"/>
  <c r="H508" i="19" s="1"/>
  <c r="G153" i="16"/>
  <c r="G205" i="16" s="1"/>
  <c r="G508" i="19" s="1"/>
  <c r="F132" i="16"/>
  <c r="C131" i="16"/>
  <c r="D153" i="16" s="1"/>
  <c r="D205" i="16" s="1"/>
  <c r="D508" i="19" s="1"/>
  <c r="F109" i="16"/>
  <c r="F110" i="16" s="1"/>
  <c r="F111" i="16" s="1"/>
  <c r="AI129" i="16"/>
  <c r="AI204" i="16" s="1"/>
  <c r="AB129" i="16"/>
  <c r="AB204" i="16" s="1"/>
  <c r="X129" i="16"/>
  <c r="X204" i="16" s="1"/>
  <c r="T129" i="16"/>
  <c r="T204" i="16" s="1"/>
  <c r="P129" i="16"/>
  <c r="P204" i="16" s="1"/>
  <c r="L129" i="16"/>
  <c r="L204" i="16" s="1"/>
  <c r="H129" i="16"/>
  <c r="H204" i="16" s="1"/>
  <c r="C107" i="16"/>
  <c r="D129" i="16" s="1"/>
  <c r="D204" i="16" s="1"/>
  <c r="D507" i="19" s="1"/>
  <c r="F84" i="16"/>
  <c r="C83" i="16"/>
  <c r="F62" i="16"/>
  <c r="C61" i="16"/>
  <c r="F40" i="16"/>
  <c r="C39" i="16"/>
  <c r="F19" i="16"/>
  <c r="F63" i="16" s="1"/>
  <c r="C17" i="16"/>
  <c r="H11" i="16"/>
  <c r="G11" i="16"/>
  <c r="H10" i="16"/>
  <c r="G10" i="16"/>
  <c r="D10" i="16"/>
  <c r="H9" i="16"/>
  <c r="G9" i="16"/>
  <c r="G7" i="16"/>
  <c r="B7" i="16"/>
  <c r="G6" i="16"/>
  <c r="B6" i="16"/>
  <c r="G5" i="16"/>
  <c r="B5" i="16"/>
  <c r="G4" i="16"/>
  <c r="B4" i="16"/>
  <c r="G3" i="16"/>
  <c r="B3" i="16"/>
  <c r="B2" i="16"/>
  <c r="D1643" i="15"/>
  <c r="AI530" i="19"/>
  <c r="AG530" i="19"/>
  <c r="AE530" i="19"/>
  <c r="AC530" i="19"/>
  <c r="AB530" i="19"/>
  <c r="AA530" i="19"/>
  <c r="Z530" i="19"/>
  <c r="Y530" i="19"/>
  <c r="X530" i="19"/>
  <c r="W530" i="19"/>
  <c r="V530" i="19"/>
  <c r="U530" i="19"/>
  <c r="T530" i="19"/>
  <c r="S530" i="19"/>
  <c r="R530" i="19"/>
  <c r="Q530" i="19"/>
  <c r="P530" i="19"/>
  <c r="O530" i="19"/>
  <c r="N530" i="19"/>
  <c r="M530" i="19"/>
  <c r="L530" i="19"/>
  <c r="K530" i="19"/>
  <c r="J530" i="19"/>
  <c r="I530" i="19"/>
  <c r="H530" i="19"/>
  <c r="G530" i="19"/>
  <c r="F1641" i="15"/>
  <c r="F530" i="19" s="1"/>
  <c r="F532" i="19" s="1"/>
  <c r="AE529" i="19"/>
  <c r="AC529" i="19"/>
  <c r="AB529" i="19"/>
  <c r="AA529" i="19"/>
  <c r="Z529" i="19"/>
  <c r="Y529" i="19"/>
  <c r="X529" i="19"/>
  <c r="W529" i="19"/>
  <c r="V529" i="19"/>
  <c r="U529" i="19"/>
  <c r="T529" i="19"/>
  <c r="S529" i="19"/>
  <c r="R529" i="19"/>
  <c r="Q529" i="19"/>
  <c r="P529" i="19"/>
  <c r="O529" i="19"/>
  <c r="N529" i="19"/>
  <c r="M529" i="19"/>
  <c r="L529" i="19"/>
  <c r="K529" i="19"/>
  <c r="J529" i="19"/>
  <c r="I529" i="19"/>
  <c r="H529" i="19"/>
  <c r="G529" i="19"/>
  <c r="AI528" i="19"/>
  <c r="AG528" i="19"/>
  <c r="AE528" i="19"/>
  <c r="AC528" i="19"/>
  <c r="AB528" i="19"/>
  <c r="AA528" i="19"/>
  <c r="Z528" i="19"/>
  <c r="Y528" i="19"/>
  <c r="X528" i="19"/>
  <c r="W528" i="19"/>
  <c r="V528" i="19"/>
  <c r="U528" i="19"/>
  <c r="T528" i="19"/>
  <c r="S528" i="19"/>
  <c r="R528" i="19"/>
  <c r="Q528" i="19"/>
  <c r="P528" i="19"/>
  <c r="O528" i="19"/>
  <c r="N528" i="19"/>
  <c r="M528" i="19"/>
  <c r="L528" i="19"/>
  <c r="K528" i="19"/>
  <c r="J528" i="19"/>
  <c r="I528" i="19"/>
  <c r="H528" i="19"/>
  <c r="G528" i="19"/>
  <c r="AI527" i="19"/>
  <c r="AG527" i="19"/>
  <c r="AE527" i="19"/>
  <c r="AC527" i="19"/>
  <c r="AB527" i="19"/>
  <c r="AA527" i="19"/>
  <c r="Z527" i="19"/>
  <c r="Y527" i="19"/>
  <c r="X527" i="19"/>
  <c r="W527" i="19"/>
  <c r="V527" i="19"/>
  <c r="U527" i="19"/>
  <c r="T527" i="19"/>
  <c r="S527" i="19"/>
  <c r="R527" i="19"/>
  <c r="Q527" i="19"/>
  <c r="P527" i="19"/>
  <c r="O527" i="19"/>
  <c r="N527" i="19"/>
  <c r="M527" i="19"/>
  <c r="L527" i="19"/>
  <c r="K527" i="19"/>
  <c r="J527" i="19"/>
  <c r="I527" i="19"/>
  <c r="H527" i="19"/>
  <c r="G527" i="19"/>
  <c r="F1638" i="15"/>
  <c r="F527" i="19" s="1"/>
  <c r="AI526" i="19"/>
  <c r="AG526" i="19"/>
  <c r="AE526" i="19"/>
  <c r="AC526" i="19"/>
  <c r="AB526" i="19"/>
  <c r="AA526" i="19"/>
  <c r="Z526" i="19"/>
  <c r="Y526" i="19"/>
  <c r="X526" i="19"/>
  <c r="W526" i="19"/>
  <c r="V526" i="19"/>
  <c r="U526" i="19"/>
  <c r="T526" i="19"/>
  <c r="S526" i="19"/>
  <c r="R526" i="19"/>
  <c r="Q526" i="19"/>
  <c r="P526" i="19"/>
  <c r="O526" i="19"/>
  <c r="N526" i="19"/>
  <c r="M526" i="19"/>
  <c r="L526" i="19"/>
  <c r="K526" i="19"/>
  <c r="J526" i="19"/>
  <c r="I526" i="19"/>
  <c r="H526" i="19"/>
  <c r="G526" i="19"/>
  <c r="D1632" i="15"/>
  <c r="AI525" i="19"/>
  <c r="AG525" i="19"/>
  <c r="AE525" i="19"/>
  <c r="AC525" i="19"/>
  <c r="AB525" i="19"/>
  <c r="AA525" i="19"/>
  <c r="Z525" i="19"/>
  <c r="Y525" i="19"/>
  <c r="X525" i="19"/>
  <c r="W525" i="19"/>
  <c r="V525" i="19"/>
  <c r="U525" i="19"/>
  <c r="T525" i="19"/>
  <c r="S525" i="19"/>
  <c r="R525" i="19"/>
  <c r="Q525" i="19"/>
  <c r="P525" i="19"/>
  <c r="O525" i="19"/>
  <c r="N525" i="19"/>
  <c r="M525" i="19"/>
  <c r="L525" i="19"/>
  <c r="K525" i="19"/>
  <c r="J525" i="19"/>
  <c r="I525" i="19"/>
  <c r="H525" i="19"/>
  <c r="G525" i="19"/>
  <c r="F1630" i="15"/>
  <c r="F525" i="19" s="1"/>
  <c r="AE524" i="19"/>
  <c r="AC524" i="19"/>
  <c r="AB524" i="19"/>
  <c r="AA524" i="19"/>
  <c r="Z524" i="19"/>
  <c r="Y524" i="19"/>
  <c r="X524" i="19"/>
  <c r="W524" i="19"/>
  <c r="V524" i="19"/>
  <c r="U524" i="19"/>
  <c r="T524" i="19"/>
  <c r="S524" i="19"/>
  <c r="R524" i="19"/>
  <c r="Q524" i="19"/>
  <c r="P524" i="19"/>
  <c r="O524" i="19"/>
  <c r="N524" i="19"/>
  <c r="M524" i="19"/>
  <c r="L524" i="19"/>
  <c r="K524" i="19"/>
  <c r="J524" i="19"/>
  <c r="I524" i="19"/>
  <c r="H524" i="19"/>
  <c r="G524" i="19"/>
  <c r="AI523" i="19"/>
  <c r="AG523" i="19"/>
  <c r="AE523" i="19"/>
  <c r="AC523" i="19"/>
  <c r="AB523" i="19"/>
  <c r="AA523" i="19"/>
  <c r="Z523" i="19"/>
  <c r="Y523" i="19"/>
  <c r="X523" i="19"/>
  <c r="W523" i="19"/>
  <c r="V523" i="19"/>
  <c r="U523" i="19"/>
  <c r="T523" i="19"/>
  <c r="S523" i="19"/>
  <c r="R523" i="19"/>
  <c r="Q523" i="19"/>
  <c r="P523" i="19"/>
  <c r="O523" i="19"/>
  <c r="N523" i="19"/>
  <c r="M523" i="19"/>
  <c r="L523" i="19"/>
  <c r="K523" i="19"/>
  <c r="J523" i="19"/>
  <c r="I523" i="19"/>
  <c r="H523" i="19"/>
  <c r="G523" i="19"/>
  <c r="AI522" i="19"/>
  <c r="AG522" i="19"/>
  <c r="AE522" i="19"/>
  <c r="AC522" i="19"/>
  <c r="AB522" i="19"/>
  <c r="AA522" i="19"/>
  <c r="Z522" i="19"/>
  <c r="Y522" i="19"/>
  <c r="X522" i="19"/>
  <c r="W522" i="19"/>
  <c r="V522" i="19"/>
  <c r="U522" i="19"/>
  <c r="S522" i="19"/>
  <c r="R522" i="19"/>
  <c r="Q522" i="19"/>
  <c r="P522" i="19"/>
  <c r="O522" i="19"/>
  <c r="N522" i="19"/>
  <c r="M522" i="19"/>
  <c r="L522" i="19"/>
  <c r="K522" i="19"/>
  <c r="J522" i="19"/>
  <c r="I522" i="19"/>
  <c r="H522" i="19"/>
  <c r="G522" i="19"/>
  <c r="F1627" i="15"/>
  <c r="F522" i="19" s="1"/>
  <c r="AI521" i="19"/>
  <c r="AG521" i="19"/>
  <c r="AE521" i="19"/>
  <c r="AC521" i="19"/>
  <c r="AB521" i="19"/>
  <c r="AA521" i="19"/>
  <c r="Z521" i="19"/>
  <c r="Y521" i="19"/>
  <c r="X521" i="19"/>
  <c r="W521" i="19"/>
  <c r="V521" i="19"/>
  <c r="U521" i="19"/>
  <c r="T521" i="19"/>
  <c r="S521" i="19"/>
  <c r="R521" i="19"/>
  <c r="Q521" i="19"/>
  <c r="P521" i="19"/>
  <c r="O521" i="19"/>
  <c r="N521" i="19"/>
  <c r="M521" i="19"/>
  <c r="L521" i="19"/>
  <c r="K521" i="19"/>
  <c r="J521" i="19"/>
  <c r="I521" i="19"/>
  <c r="H521" i="19"/>
  <c r="G521" i="19"/>
  <c r="D1621" i="15"/>
  <c r="F1599" i="15"/>
  <c r="F1600" i="15" s="1"/>
  <c r="F1601" i="15" s="1"/>
  <c r="F1602" i="15" s="1"/>
  <c r="F1604" i="15" s="1"/>
  <c r="AI1604" i="15"/>
  <c r="AI1619" i="15" s="1"/>
  <c r="AG1604" i="15"/>
  <c r="AG1619" i="15" s="1"/>
  <c r="AE1604" i="15"/>
  <c r="AC1604" i="15"/>
  <c r="AB1604" i="15"/>
  <c r="AA1604" i="15"/>
  <c r="Z1604" i="15"/>
  <c r="Y1604" i="15"/>
  <c r="X1604" i="15"/>
  <c r="V1604" i="15"/>
  <c r="U1604" i="15"/>
  <c r="T1604" i="15"/>
  <c r="S1604" i="15"/>
  <c r="S506" i="19" s="1"/>
  <c r="R1604" i="15"/>
  <c r="Q1604" i="15"/>
  <c r="P1604" i="15"/>
  <c r="O1604" i="15"/>
  <c r="N1604" i="15"/>
  <c r="M1604" i="15"/>
  <c r="L1604" i="15"/>
  <c r="K1604" i="15"/>
  <c r="J1604" i="15"/>
  <c r="I1604" i="15"/>
  <c r="H1604" i="15"/>
  <c r="B1596" i="15"/>
  <c r="D1619" i="15" s="1"/>
  <c r="F1588" i="15"/>
  <c r="F1589" i="15" s="1"/>
  <c r="F1590" i="15" s="1"/>
  <c r="F1591" i="15" s="1"/>
  <c r="F1593" i="15" s="1"/>
  <c r="AI1593" i="15"/>
  <c r="AI1618" i="15" s="1"/>
  <c r="AE1593" i="15"/>
  <c r="AC1593" i="15"/>
  <c r="AB1593" i="15"/>
  <c r="AA1593" i="15"/>
  <c r="Z1593" i="15"/>
  <c r="Y1593" i="15"/>
  <c r="X1593" i="15"/>
  <c r="V1593" i="15"/>
  <c r="U1593" i="15"/>
  <c r="T1593" i="15"/>
  <c r="S1593" i="15"/>
  <c r="R1593" i="15"/>
  <c r="Q1593" i="15"/>
  <c r="P1593" i="15"/>
  <c r="N1593" i="15"/>
  <c r="M1593" i="15"/>
  <c r="L1593" i="15"/>
  <c r="K1593" i="15"/>
  <c r="J1593" i="15"/>
  <c r="I1593" i="15"/>
  <c r="H1593" i="15"/>
  <c r="B1585" i="15"/>
  <c r="D1618" i="15" s="1"/>
  <c r="F1577" i="15"/>
  <c r="F1578" i="15" s="1"/>
  <c r="F1579" i="15" s="1"/>
  <c r="F1580" i="15" s="1"/>
  <c r="F1582" i="15" s="1"/>
  <c r="AI1582" i="15"/>
  <c r="AI1617" i="15" s="1"/>
  <c r="AE1582" i="15"/>
  <c r="AC1582" i="15"/>
  <c r="AB1582" i="15"/>
  <c r="Z1582" i="15"/>
  <c r="Y1582" i="15"/>
  <c r="X1582" i="15"/>
  <c r="V1582" i="15"/>
  <c r="U1582" i="15"/>
  <c r="T1582" i="15"/>
  <c r="R1582" i="15"/>
  <c r="Q1582" i="15"/>
  <c r="P1582" i="15"/>
  <c r="N1582" i="15"/>
  <c r="M1582" i="15"/>
  <c r="L1582" i="15"/>
  <c r="J1582" i="15"/>
  <c r="J1617" i="15" s="1"/>
  <c r="I1582" i="15"/>
  <c r="H1582" i="15"/>
  <c r="B1574" i="15"/>
  <c r="D1617" i="15" s="1"/>
  <c r="F1561" i="15"/>
  <c r="AI1571" i="15"/>
  <c r="AE1571" i="15"/>
  <c r="AC1571" i="15"/>
  <c r="AB1571" i="15"/>
  <c r="Z1571" i="15"/>
  <c r="Y1571" i="15"/>
  <c r="X1571" i="15"/>
  <c r="W1571" i="15"/>
  <c r="V1571" i="15"/>
  <c r="U1571" i="15"/>
  <c r="T1571" i="15"/>
  <c r="S1571" i="15"/>
  <c r="R1571" i="15"/>
  <c r="Q1571" i="15"/>
  <c r="P1571" i="15"/>
  <c r="O1571" i="15"/>
  <c r="N1571" i="15"/>
  <c r="M1571" i="15"/>
  <c r="L1571" i="15"/>
  <c r="K1571" i="15"/>
  <c r="J1571" i="15"/>
  <c r="I1571" i="15"/>
  <c r="H1571" i="15"/>
  <c r="G1571" i="15"/>
  <c r="F1552" i="15"/>
  <c r="F1553" i="15" s="1"/>
  <c r="F1554" i="15" s="1"/>
  <c r="F1555" i="15" s="1"/>
  <c r="F1557" i="15" s="1"/>
  <c r="AI1557" i="15"/>
  <c r="AI493" i="19" s="1"/>
  <c r="AE1557" i="15"/>
  <c r="AE493" i="19" s="1"/>
  <c r="AC1557" i="15"/>
  <c r="AC493" i="19" s="1"/>
  <c r="AB1557" i="15"/>
  <c r="AB493" i="19" s="1"/>
  <c r="AA1557" i="15"/>
  <c r="AA493" i="19" s="1"/>
  <c r="Z1557" i="15"/>
  <c r="Z493" i="19" s="1"/>
  <c r="Y1557" i="15"/>
  <c r="Y493" i="19" s="1"/>
  <c r="X1557" i="15"/>
  <c r="X493" i="19" s="1"/>
  <c r="V1557" i="15"/>
  <c r="V493" i="19" s="1"/>
  <c r="U1557" i="15"/>
  <c r="U493" i="19" s="1"/>
  <c r="T1557" i="15"/>
  <c r="T493" i="19" s="1"/>
  <c r="S1557" i="15"/>
  <c r="S493" i="19" s="1"/>
  <c r="R1557" i="15"/>
  <c r="R493" i="19" s="1"/>
  <c r="Q1557" i="15"/>
  <c r="Q493" i="19" s="1"/>
  <c r="P1557" i="15"/>
  <c r="P493" i="19" s="1"/>
  <c r="N1557" i="15"/>
  <c r="N493" i="19" s="1"/>
  <c r="M1557" i="15"/>
  <c r="M493" i="19" s="1"/>
  <c r="L1557" i="15"/>
  <c r="L493" i="19" s="1"/>
  <c r="K1557" i="15"/>
  <c r="K493" i="19" s="1"/>
  <c r="J1557" i="15"/>
  <c r="J493" i="19" s="1"/>
  <c r="I1557" i="15"/>
  <c r="I493" i="19" s="1"/>
  <c r="H1557" i="15"/>
  <c r="H493" i="19" s="1"/>
  <c r="C1550" i="15"/>
  <c r="D1557" i="15" s="1"/>
  <c r="D493" i="19" s="1"/>
  <c r="F1543" i="15"/>
  <c r="F1544" i="15" s="1"/>
  <c r="F1545" i="15" s="1"/>
  <c r="F1546" i="15" s="1"/>
  <c r="F1548" i="15" s="1"/>
  <c r="F492" i="19" s="1"/>
  <c r="AI1548" i="15"/>
  <c r="AI492" i="19" s="1"/>
  <c r="AE1548" i="15"/>
  <c r="AE492" i="19" s="1"/>
  <c r="AC1548" i="15"/>
  <c r="AC492" i="19" s="1"/>
  <c r="AB1548" i="15"/>
  <c r="AB492" i="19" s="1"/>
  <c r="Z1548" i="15"/>
  <c r="Z492" i="19" s="1"/>
  <c r="Y1548" i="15"/>
  <c r="Y492" i="19" s="1"/>
  <c r="X1548" i="15"/>
  <c r="X492" i="19" s="1"/>
  <c r="V1548" i="15"/>
  <c r="V492" i="19" s="1"/>
  <c r="U1548" i="15"/>
  <c r="U492" i="19" s="1"/>
  <c r="T1548" i="15"/>
  <c r="T492" i="19" s="1"/>
  <c r="R1548" i="15"/>
  <c r="R492" i="19" s="1"/>
  <c r="Q1548" i="15"/>
  <c r="Q492" i="19" s="1"/>
  <c r="P1548" i="15"/>
  <c r="P492" i="19" s="1"/>
  <c r="N1548" i="15"/>
  <c r="N492" i="19" s="1"/>
  <c r="M1548" i="15"/>
  <c r="M492" i="19" s="1"/>
  <c r="L1548" i="15"/>
  <c r="L492" i="19" s="1"/>
  <c r="J1548" i="15"/>
  <c r="J492" i="19" s="1"/>
  <c r="I1548" i="15"/>
  <c r="I492" i="19" s="1"/>
  <c r="H1548" i="15"/>
  <c r="H492" i="19" s="1"/>
  <c r="C1541" i="15"/>
  <c r="D1548" i="15" s="1"/>
  <c r="D492" i="19" s="1"/>
  <c r="AI491" i="19"/>
  <c r="AG491" i="19"/>
  <c r="AE491" i="19"/>
  <c r="AC491" i="19"/>
  <c r="AB491" i="19"/>
  <c r="AA491" i="19"/>
  <c r="Z491" i="19"/>
  <c r="Y491" i="19"/>
  <c r="X491" i="19"/>
  <c r="W491" i="19"/>
  <c r="V491" i="19"/>
  <c r="U491" i="19"/>
  <c r="T491" i="19"/>
  <c r="S491" i="19"/>
  <c r="R491" i="19"/>
  <c r="Q491" i="19"/>
  <c r="P491" i="19"/>
  <c r="O491" i="19"/>
  <c r="N491" i="19"/>
  <c r="M491" i="19"/>
  <c r="L491" i="19"/>
  <c r="K491" i="19"/>
  <c r="J491" i="19"/>
  <c r="I491" i="19"/>
  <c r="H491" i="19"/>
  <c r="G491" i="19"/>
  <c r="AI490" i="19"/>
  <c r="AG490" i="19"/>
  <c r="AE490" i="19"/>
  <c r="AC490" i="19"/>
  <c r="AB490" i="19"/>
  <c r="AA490" i="19"/>
  <c r="Z490" i="19"/>
  <c r="Y490" i="19"/>
  <c r="X490" i="19"/>
  <c r="W490" i="19"/>
  <c r="V490" i="19"/>
  <c r="U490" i="19"/>
  <c r="T490" i="19"/>
  <c r="S490" i="19"/>
  <c r="R490" i="19"/>
  <c r="Q490" i="19"/>
  <c r="P490" i="19"/>
  <c r="O490" i="19"/>
  <c r="N490" i="19"/>
  <c r="M490" i="19"/>
  <c r="L490" i="19"/>
  <c r="K490" i="19"/>
  <c r="J490" i="19"/>
  <c r="I490" i="19"/>
  <c r="H490" i="19"/>
  <c r="G490" i="19"/>
  <c r="AI489" i="19"/>
  <c r="AG489" i="19"/>
  <c r="AE489" i="19"/>
  <c r="AC489" i="19"/>
  <c r="AB489" i="19"/>
  <c r="AA489" i="19"/>
  <c r="Z489" i="19"/>
  <c r="Y489" i="19"/>
  <c r="X489" i="19"/>
  <c r="W489" i="19"/>
  <c r="V489" i="19"/>
  <c r="U489" i="19"/>
  <c r="T489" i="19"/>
  <c r="S489" i="19"/>
  <c r="R489" i="19"/>
  <c r="Q489" i="19"/>
  <c r="P489" i="19"/>
  <c r="O489" i="19"/>
  <c r="N489" i="19"/>
  <c r="M489" i="19"/>
  <c r="L489" i="19"/>
  <c r="K489" i="19"/>
  <c r="J489" i="19"/>
  <c r="I489" i="19"/>
  <c r="H489" i="19"/>
  <c r="G489" i="19"/>
  <c r="AI488" i="19"/>
  <c r="AG488" i="19"/>
  <c r="AE488" i="19"/>
  <c r="AC488" i="19"/>
  <c r="AB488" i="19"/>
  <c r="AA488" i="19"/>
  <c r="Z488" i="19"/>
  <c r="Y488" i="19"/>
  <c r="X488" i="19"/>
  <c r="W488" i="19"/>
  <c r="V488" i="19"/>
  <c r="U488" i="19"/>
  <c r="T488" i="19"/>
  <c r="S488" i="19"/>
  <c r="R488" i="19"/>
  <c r="Q488" i="19"/>
  <c r="P488" i="19"/>
  <c r="O488" i="19"/>
  <c r="N488" i="19"/>
  <c r="M488" i="19"/>
  <c r="L488" i="19"/>
  <c r="K488" i="19"/>
  <c r="J488" i="19"/>
  <c r="I488" i="19"/>
  <c r="H488" i="19"/>
  <c r="G488" i="19"/>
  <c r="AI487" i="19"/>
  <c r="AG487" i="19"/>
  <c r="AE487" i="19"/>
  <c r="AC487" i="19"/>
  <c r="AB487" i="19"/>
  <c r="AA487" i="19"/>
  <c r="Z487" i="19"/>
  <c r="Y487" i="19"/>
  <c r="X487" i="19"/>
  <c r="W487" i="19"/>
  <c r="V487" i="19"/>
  <c r="U487" i="19"/>
  <c r="T487" i="19"/>
  <c r="S487" i="19"/>
  <c r="R487" i="19"/>
  <c r="Q487" i="19"/>
  <c r="P487" i="19"/>
  <c r="O487" i="19"/>
  <c r="N487" i="19"/>
  <c r="M487" i="19"/>
  <c r="L487" i="19"/>
  <c r="K487" i="19"/>
  <c r="J487" i="19"/>
  <c r="I487" i="19"/>
  <c r="H487" i="19"/>
  <c r="G487" i="19"/>
  <c r="AI486" i="19"/>
  <c r="AG486" i="19"/>
  <c r="AE486" i="19"/>
  <c r="AC486" i="19"/>
  <c r="AB486" i="19"/>
  <c r="AA486" i="19"/>
  <c r="Z486" i="19"/>
  <c r="Y486" i="19"/>
  <c r="X486" i="19"/>
  <c r="W486" i="19"/>
  <c r="V486" i="19"/>
  <c r="U486" i="19"/>
  <c r="T486" i="19"/>
  <c r="S486" i="19"/>
  <c r="R486" i="19"/>
  <c r="Q486" i="19"/>
  <c r="P486" i="19"/>
  <c r="O486" i="19"/>
  <c r="N486" i="19"/>
  <c r="M486" i="19"/>
  <c r="L486" i="19"/>
  <c r="K486" i="19"/>
  <c r="J486" i="19"/>
  <c r="I486" i="19"/>
  <c r="H486" i="19"/>
  <c r="G486" i="19"/>
  <c r="AI485" i="19"/>
  <c r="AG485" i="19"/>
  <c r="AE485" i="19"/>
  <c r="AC485" i="19"/>
  <c r="AB485" i="19"/>
  <c r="AA485" i="19"/>
  <c r="Z485" i="19"/>
  <c r="Y485" i="19"/>
  <c r="X485" i="19"/>
  <c r="W485" i="19"/>
  <c r="V485" i="19"/>
  <c r="U485" i="19"/>
  <c r="T485" i="19"/>
  <c r="S485" i="19"/>
  <c r="R485" i="19"/>
  <c r="Q485" i="19"/>
  <c r="P485" i="19"/>
  <c r="O485" i="19"/>
  <c r="N485" i="19"/>
  <c r="M485" i="19"/>
  <c r="L485" i="19"/>
  <c r="K485" i="19"/>
  <c r="J485" i="19"/>
  <c r="I485" i="19"/>
  <c r="H485" i="19"/>
  <c r="G485" i="19"/>
  <c r="AI484" i="19"/>
  <c r="AG484" i="19"/>
  <c r="AE484" i="19"/>
  <c r="AC484" i="19"/>
  <c r="AB484" i="19"/>
  <c r="AA484" i="19"/>
  <c r="Z484" i="19"/>
  <c r="Y484" i="19"/>
  <c r="X484" i="19"/>
  <c r="W484" i="19"/>
  <c r="V484" i="19"/>
  <c r="U484" i="19"/>
  <c r="T484" i="19"/>
  <c r="S484" i="19"/>
  <c r="R484" i="19"/>
  <c r="Q484" i="19"/>
  <c r="P484" i="19"/>
  <c r="O484" i="19"/>
  <c r="N484" i="19"/>
  <c r="M484" i="19"/>
  <c r="L484" i="19"/>
  <c r="K484" i="19"/>
  <c r="J484" i="19"/>
  <c r="I484" i="19"/>
  <c r="H484" i="19"/>
  <c r="G484" i="19"/>
  <c r="AI483" i="19"/>
  <c r="AG483" i="19"/>
  <c r="AE483" i="19"/>
  <c r="AC483" i="19"/>
  <c r="AB483" i="19"/>
  <c r="AA483" i="19"/>
  <c r="Z483" i="19"/>
  <c r="Y483" i="19"/>
  <c r="X483" i="19"/>
  <c r="W483" i="19"/>
  <c r="V483" i="19"/>
  <c r="U483" i="19"/>
  <c r="T483" i="19"/>
  <c r="S483" i="19"/>
  <c r="R483" i="19"/>
  <c r="Q483" i="19"/>
  <c r="P483" i="19"/>
  <c r="O483" i="19"/>
  <c r="N483" i="19"/>
  <c r="M483" i="19"/>
  <c r="L483" i="19"/>
  <c r="K483" i="19"/>
  <c r="J483" i="19"/>
  <c r="I483" i="19"/>
  <c r="H483" i="19"/>
  <c r="G483" i="19"/>
  <c r="F1529" i="15"/>
  <c r="F483" i="19" s="1"/>
  <c r="AI482" i="19"/>
  <c r="AG482" i="19"/>
  <c r="AE482" i="19"/>
  <c r="AC482" i="19"/>
  <c r="AB482" i="19"/>
  <c r="AA482" i="19"/>
  <c r="Z482" i="19"/>
  <c r="Y482" i="19"/>
  <c r="X482" i="19"/>
  <c r="W482" i="19"/>
  <c r="V482" i="19"/>
  <c r="U482" i="19"/>
  <c r="T482" i="19"/>
  <c r="S482" i="19"/>
  <c r="R482" i="19"/>
  <c r="Q482" i="19"/>
  <c r="P482" i="19"/>
  <c r="O482" i="19"/>
  <c r="N482" i="19"/>
  <c r="M482" i="19"/>
  <c r="L482" i="19"/>
  <c r="K482" i="19"/>
  <c r="J482" i="19"/>
  <c r="I482" i="19"/>
  <c r="H482" i="19"/>
  <c r="G482" i="19"/>
  <c r="C1527" i="15"/>
  <c r="D1539" i="15" s="1"/>
  <c r="B1525" i="15"/>
  <c r="D1616" i="15" s="1"/>
  <c r="F1503" i="15"/>
  <c r="F1504" i="15" s="1"/>
  <c r="F1505" i="15" s="1"/>
  <c r="F1506" i="15" s="1"/>
  <c r="F1507" i="15" s="1"/>
  <c r="F1508" i="15" s="1"/>
  <c r="F1509" i="15" s="1"/>
  <c r="F1510" i="15" s="1"/>
  <c r="F1511" i="15" s="1"/>
  <c r="F1512" i="15" s="1"/>
  <c r="F1513" i="15" s="1"/>
  <c r="F1514" i="15" s="1"/>
  <c r="F1515" i="15" s="1"/>
  <c r="AG1523" i="15"/>
  <c r="AG481" i="19" s="1"/>
  <c r="AE1523" i="15"/>
  <c r="AE481" i="19" s="1"/>
  <c r="AA1523" i="15"/>
  <c r="AA481" i="19" s="1"/>
  <c r="Z1523" i="15"/>
  <c r="Z481" i="19" s="1"/>
  <c r="W1523" i="15"/>
  <c r="W481" i="19" s="1"/>
  <c r="V1523" i="15"/>
  <c r="V481" i="19" s="1"/>
  <c r="T1523" i="15"/>
  <c r="T481" i="19" s="1"/>
  <c r="S1523" i="15"/>
  <c r="S481" i="19" s="1"/>
  <c r="R1523" i="15"/>
  <c r="R481" i="19" s="1"/>
  <c r="O1523" i="15"/>
  <c r="O481" i="19" s="1"/>
  <c r="N1523" i="15"/>
  <c r="N481" i="19" s="1"/>
  <c r="K1523" i="15"/>
  <c r="K481" i="19" s="1"/>
  <c r="J1523" i="15"/>
  <c r="J481" i="19" s="1"/>
  <c r="G1523" i="15"/>
  <c r="G481" i="19" s="1"/>
  <c r="C1501" i="15"/>
  <c r="D481" i="19" s="1"/>
  <c r="AB1499" i="15"/>
  <c r="AB480" i="19" s="1"/>
  <c r="T1499" i="15"/>
  <c r="T480" i="19" s="1"/>
  <c r="L1499" i="15"/>
  <c r="L480" i="19" s="1"/>
  <c r="F1489" i="15"/>
  <c r="F1490" i="15" s="1"/>
  <c r="F1491" i="15" s="1"/>
  <c r="F1492" i="15" s="1"/>
  <c r="F1493" i="15" s="1"/>
  <c r="F1494" i="15" s="1"/>
  <c r="F1495" i="15" s="1"/>
  <c r="F1496" i="15" s="1"/>
  <c r="F1497" i="15" s="1"/>
  <c r="F1499" i="15" s="1"/>
  <c r="F480" i="19" s="1"/>
  <c r="AI1499" i="15"/>
  <c r="AI480" i="19" s="1"/>
  <c r="AG1499" i="15"/>
  <c r="AG480" i="19" s="1"/>
  <c r="AA1499" i="15"/>
  <c r="AA480" i="19" s="1"/>
  <c r="W1499" i="15"/>
  <c r="W480" i="19" s="1"/>
  <c r="S1499" i="15"/>
  <c r="S480" i="19" s="1"/>
  <c r="P1499" i="15"/>
  <c r="P480" i="19" s="1"/>
  <c r="O1499" i="15"/>
  <c r="O480" i="19" s="1"/>
  <c r="M1499" i="15"/>
  <c r="M480" i="19" s="1"/>
  <c r="K1499" i="15"/>
  <c r="K480" i="19" s="1"/>
  <c r="J1499" i="15"/>
  <c r="J480" i="19" s="1"/>
  <c r="I1499" i="15"/>
  <c r="I480" i="19" s="1"/>
  <c r="G1499" i="15"/>
  <c r="G480" i="19" s="1"/>
  <c r="C1487" i="15"/>
  <c r="D480" i="19" s="1"/>
  <c r="F1475" i="15"/>
  <c r="F1476" i="15" s="1"/>
  <c r="F1477" i="15" s="1"/>
  <c r="F1478" i="15" s="1"/>
  <c r="F1479" i="15" s="1"/>
  <c r="F1480" i="15" s="1"/>
  <c r="F1481" i="15" s="1"/>
  <c r="F1482" i="15" s="1"/>
  <c r="F1483" i="15" s="1"/>
  <c r="F1485" i="15" s="1"/>
  <c r="F479" i="19" s="1"/>
  <c r="AI1485" i="15"/>
  <c r="AI479" i="19" s="1"/>
  <c r="AE1485" i="15"/>
  <c r="AE479" i="19" s="1"/>
  <c r="AB1485" i="15"/>
  <c r="AB479" i="19" s="1"/>
  <c r="Z1485" i="15"/>
  <c r="Z479" i="19" s="1"/>
  <c r="X1485" i="15"/>
  <c r="X479" i="19" s="1"/>
  <c r="V1485" i="15"/>
  <c r="V479" i="19" s="1"/>
  <c r="T1485" i="15"/>
  <c r="T479" i="19" s="1"/>
  <c r="R1485" i="15"/>
  <c r="R479" i="19" s="1"/>
  <c r="P1485" i="15"/>
  <c r="P479" i="19" s="1"/>
  <c r="N1485" i="15"/>
  <c r="N479" i="19" s="1"/>
  <c r="L1485" i="15"/>
  <c r="L479" i="19" s="1"/>
  <c r="J1485" i="15"/>
  <c r="J479" i="19" s="1"/>
  <c r="H1485" i="15"/>
  <c r="H479" i="19" s="1"/>
  <c r="C1473" i="15"/>
  <c r="D479" i="19" s="1"/>
  <c r="F1197" i="15"/>
  <c r="F1198" i="15" s="1"/>
  <c r="F1199" i="15" s="1"/>
  <c r="F1200" i="15" s="1"/>
  <c r="F1201" i="15" s="1"/>
  <c r="F1202" i="15" s="1"/>
  <c r="F1203" i="15" s="1"/>
  <c r="F1204" i="15" s="1"/>
  <c r="F1205" i="15" s="1"/>
  <c r="F1206" i="15" s="1"/>
  <c r="F1207" i="15" s="1"/>
  <c r="F1208" i="15" s="1"/>
  <c r="F1209" i="15" s="1"/>
  <c r="F1210" i="15" s="1"/>
  <c r="F1211" i="15" s="1"/>
  <c r="F1212" i="15" s="1"/>
  <c r="F1213" i="15" s="1"/>
  <c r="F1214" i="15" s="1"/>
  <c r="F1215" i="15" s="1"/>
  <c r="F1216" i="15" s="1"/>
  <c r="F1217" i="15" s="1"/>
  <c r="F1218" i="15" s="1"/>
  <c r="F1219" i="15" s="1"/>
  <c r="F1220" i="15" s="1"/>
  <c r="F1221" i="15" s="1"/>
  <c r="F1222" i="15" s="1"/>
  <c r="F1223" i="15" s="1"/>
  <c r="F1224" i="15" s="1"/>
  <c r="F1225" i="15" s="1"/>
  <c r="F1226" i="15" s="1"/>
  <c r="F1227" i="15" s="1"/>
  <c r="F1228" i="15" s="1"/>
  <c r="F1229" i="15" s="1"/>
  <c r="F1230" i="15" s="1"/>
  <c r="F1231" i="15" s="1"/>
  <c r="F1232" i="15" s="1"/>
  <c r="F1233" i="15" s="1"/>
  <c r="F1234" i="15" s="1"/>
  <c r="F1235" i="15" s="1"/>
  <c r="F1236" i="15" s="1"/>
  <c r="F1237" i="15" s="1"/>
  <c r="F1238" i="15" s="1"/>
  <c r="F1239" i="15" s="1"/>
  <c r="F1240" i="15" s="1"/>
  <c r="F1241" i="15" s="1"/>
  <c r="F1242" i="15" s="1"/>
  <c r="F1243" i="15" s="1"/>
  <c r="F1244" i="15" s="1"/>
  <c r="F1245" i="15" s="1"/>
  <c r="F1246" i="15" s="1"/>
  <c r="F1247" i="15" s="1"/>
  <c r="F1248" i="15" s="1"/>
  <c r="F1249" i="15" s="1"/>
  <c r="F1250" i="15" s="1"/>
  <c r="F1251" i="15" s="1"/>
  <c r="F1252" i="15" s="1"/>
  <c r="F1253" i="15" s="1"/>
  <c r="F1254" i="15" s="1"/>
  <c r="F1255" i="15" s="1"/>
  <c r="F1256" i="15" s="1"/>
  <c r="F1257" i="15" s="1"/>
  <c r="F1258" i="15" s="1"/>
  <c r="F1259" i="15" s="1"/>
  <c r="F1260" i="15" s="1"/>
  <c r="F1261" i="15" s="1"/>
  <c r="F1262" i="15" s="1"/>
  <c r="F1263" i="15" s="1"/>
  <c r="F1264" i="15" s="1"/>
  <c r="F1265" i="15" s="1"/>
  <c r="F1266" i="15" s="1"/>
  <c r="F1267" i="15" s="1"/>
  <c r="F1268" i="15" s="1"/>
  <c r="F1269" i="15" s="1"/>
  <c r="F1270" i="15" s="1"/>
  <c r="F1271" i="15" s="1"/>
  <c r="F1272" i="15" s="1"/>
  <c r="F1273" i="15" s="1"/>
  <c r="F1274" i="15" s="1"/>
  <c r="F1275" i="15" s="1"/>
  <c r="F1276" i="15" s="1"/>
  <c r="F1277" i="15" s="1"/>
  <c r="F1278" i="15" s="1"/>
  <c r="F1279" i="15" s="1"/>
  <c r="F1280" i="15" s="1"/>
  <c r="F1281" i="15" s="1"/>
  <c r="F1282" i="15" s="1"/>
  <c r="F1283" i="15" s="1"/>
  <c r="F1284" i="15" s="1"/>
  <c r="F1285" i="15" s="1"/>
  <c r="F1286" i="15" s="1"/>
  <c r="F1287" i="15" s="1"/>
  <c r="F1288" i="15" s="1"/>
  <c r="F1289" i="15" s="1"/>
  <c r="F1290" i="15" s="1"/>
  <c r="F1291" i="15" s="1"/>
  <c r="F1292" i="15" s="1"/>
  <c r="F1293" i="15" s="1"/>
  <c r="F1294" i="15" s="1"/>
  <c r="F1295" i="15" s="1"/>
  <c r="F1296" i="15" s="1"/>
  <c r="F1297" i="15" s="1"/>
  <c r="F1298" i="15" s="1"/>
  <c r="F1299" i="15" s="1"/>
  <c r="F1300" i="15" s="1"/>
  <c r="F1301" i="15" s="1"/>
  <c r="F1302" i="15" s="1"/>
  <c r="F1303" i="15" s="1"/>
  <c r="F1304" i="15" s="1"/>
  <c r="F1305" i="15" s="1"/>
  <c r="F1306" i="15" s="1"/>
  <c r="F1307" i="15" s="1"/>
  <c r="F1308" i="15" s="1"/>
  <c r="F1309" i="15" s="1"/>
  <c r="F1310" i="15" s="1"/>
  <c r="F1311" i="15" s="1"/>
  <c r="F1312" i="15" s="1"/>
  <c r="F1313" i="15" s="1"/>
  <c r="F1314" i="15" s="1"/>
  <c r="F1315" i="15" s="1"/>
  <c r="F1316" i="15" s="1"/>
  <c r="F1317" i="15" s="1"/>
  <c r="F1318" i="15" s="1"/>
  <c r="F1319" i="15" s="1"/>
  <c r="F1320" i="15" s="1"/>
  <c r="F1321" i="15" s="1"/>
  <c r="F1322" i="15" s="1"/>
  <c r="F1323" i="15" s="1"/>
  <c r="F1324" i="15" s="1"/>
  <c r="F1325" i="15" s="1"/>
  <c r="F1326" i="15" s="1"/>
  <c r="F1327" i="15" s="1"/>
  <c r="F1328" i="15" s="1"/>
  <c r="F1329" i="15" s="1"/>
  <c r="F1330" i="15" s="1"/>
  <c r="F1331" i="15" s="1"/>
  <c r="F1332" i="15" s="1"/>
  <c r="F1333" i="15" s="1"/>
  <c r="F1334" i="15" s="1"/>
  <c r="F1335" i="15" s="1"/>
  <c r="F1336" i="15" s="1"/>
  <c r="F1337" i="15" s="1"/>
  <c r="F1338" i="15" s="1"/>
  <c r="F1339" i="15" s="1"/>
  <c r="F1340" i="15" s="1"/>
  <c r="F1341" i="15" s="1"/>
  <c r="F1342" i="15" s="1"/>
  <c r="F1343" i="15" s="1"/>
  <c r="F1344" i="15" s="1"/>
  <c r="F1345" i="15" s="1"/>
  <c r="F1346" i="15" s="1"/>
  <c r="F1347" i="15" s="1"/>
  <c r="F1348" i="15" s="1"/>
  <c r="F1349" i="15" s="1"/>
  <c r="F1350" i="15" s="1"/>
  <c r="F1351" i="15" s="1"/>
  <c r="F1352" i="15" s="1"/>
  <c r="F1353" i="15" s="1"/>
  <c r="F1354" i="15" s="1"/>
  <c r="F1355" i="15" s="1"/>
  <c r="F1356" i="15" s="1"/>
  <c r="F1357" i="15" s="1"/>
  <c r="F1358" i="15" s="1"/>
  <c r="F1359" i="15" s="1"/>
  <c r="F1360" i="15" s="1"/>
  <c r="F1361" i="15" s="1"/>
  <c r="F1362" i="15" s="1"/>
  <c r="F1363" i="15" s="1"/>
  <c r="F1364" i="15" s="1"/>
  <c r="F1365" i="15" s="1"/>
  <c r="F1366" i="15" s="1"/>
  <c r="F1367" i="15" s="1"/>
  <c r="F1368" i="15" s="1"/>
  <c r="F1369" i="15" s="1"/>
  <c r="F1370" i="15" s="1"/>
  <c r="F1371" i="15" s="1"/>
  <c r="F1372" i="15" s="1"/>
  <c r="F1373" i="15" s="1"/>
  <c r="F1374" i="15" s="1"/>
  <c r="F1375" i="15" s="1"/>
  <c r="F1376" i="15" s="1"/>
  <c r="F1377" i="15" s="1"/>
  <c r="F1378" i="15" s="1"/>
  <c r="F1379" i="15" s="1"/>
  <c r="F1380" i="15" s="1"/>
  <c r="F1381" i="15" s="1"/>
  <c r="F1382" i="15" s="1"/>
  <c r="F1383" i="15" s="1"/>
  <c r="F1384" i="15" s="1"/>
  <c r="F1385" i="15" s="1"/>
  <c r="F1386" i="15" s="1"/>
  <c r="F1387" i="15" s="1"/>
  <c r="F1388" i="15" s="1"/>
  <c r="F1389" i="15" s="1"/>
  <c r="F1390" i="15" s="1"/>
  <c r="F1391" i="15" s="1"/>
  <c r="F1392" i="15" s="1"/>
  <c r="F1393" i="15" s="1"/>
  <c r="F1394" i="15" s="1"/>
  <c r="F1395" i="15" s="1"/>
  <c r="F1396" i="15" s="1"/>
  <c r="F1397" i="15" s="1"/>
  <c r="F1398" i="15" s="1"/>
  <c r="F1399" i="15" s="1"/>
  <c r="F1400" i="15" s="1"/>
  <c r="F1401" i="15" s="1"/>
  <c r="F1402" i="15" s="1"/>
  <c r="F1403" i="15" s="1"/>
  <c r="F1404" i="15" s="1"/>
  <c r="F1405" i="15" s="1"/>
  <c r="F1406" i="15" s="1"/>
  <c r="F1407" i="15" s="1"/>
  <c r="F1408" i="15" s="1"/>
  <c r="F1409" i="15" s="1"/>
  <c r="F1410" i="15" s="1"/>
  <c r="F1411" i="15" s="1"/>
  <c r="F1412" i="15" s="1"/>
  <c r="F1413" i="15" s="1"/>
  <c r="F1414" i="15" s="1"/>
  <c r="F1415" i="15" s="1"/>
  <c r="F1416" i="15" s="1"/>
  <c r="F1417" i="15" s="1"/>
  <c r="F1418" i="15" s="1"/>
  <c r="F1419" i="15" s="1"/>
  <c r="F1420" i="15" s="1"/>
  <c r="F1421" i="15" s="1"/>
  <c r="F1422" i="15" s="1"/>
  <c r="F1423" i="15" s="1"/>
  <c r="F1424" i="15" s="1"/>
  <c r="F1425" i="15" s="1"/>
  <c r="F1426" i="15" s="1"/>
  <c r="F1427" i="15" s="1"/>
  <c r="F1428" i="15" s="1"/>
  <c r="F1429" i="15" s="1"/>
  <c r="F1430" i="15" s="1"/>
  <c r="F1431" i="15" s="1"/>
  <c r="F1432" i="15" s="1"/>
  <c r="F1433" i="15" s="1"/>
  <c r="F1434" i="15" s="1"/>
  <c r="F1435" i="15" s="1"/>
  <c r="F1436" i="15" s="1"/>
  <c r="F1437" i="15" s="1"/>
  <c r="F1438" i="15" s="1"/>
  <c r="F1439" i="15" s="1"/>
  <c r="F1440" i="15" s="1"/>
  <c r="F1441" i="15" s="1"/>
  <c r="F1442" i="15" s="1"/>
  <c r="F1443" i="15" s="1"/>
  <c r="F1444" i="15" s="1"/>
  <c r="F1445" i="15" s="1"/>
  <c r="F1447" i="15" s="1"/>
  <c r="F477" i="19" s="1"/>
  <c r="AI1447" i="15"/>
  <c r="AI477" i="19" s="1"/>
  <c r="AG1447" i="15"/>
  <c r="AG477" i="19" s="1"/>
  <c r="AE1447" i="15"/>
  <c r="AE477" i="19" s="1"/>
  <c r="AC1447" i="15"/>
  <c r="AC477" i="19" s="1"/>
  <c r="AB1447" i="15"/>
  <c r="AB477" i="19" s="1"/>
  <c r="AA1447" i="15"/>
  <c r="AA477" i="19" s="1"/>
  <c r="Z1447" i="15"/>
  <c r="Z477" i="19" s="1"/>
  <c r="Y1447" i="15"/>
  <c r="Y477" i="19" s="1"/>
  <c r="X1447" i="15"/>
  <c r="X477" i="19" s="1"/>
  <c r="W1447" i="15"/>
  <c r="W477" i="19" s="1"/>
  <c r="V1447" i="15"/>
  <c r="V477" i="19" s="1"/>
  <c r="U1447" i="15"/>
  <c r="U477" i="19" s="1"/>
  <c r="T1447" i="15"/>
  <c r="T477" i="19" s="1"/>
  <c r="S1447" i="15"/>
  <c r="S477" i="19" s="1"/>
  <c r="R1447" i="15"/>
  <c r="R477" i="19" s="1"/>
  <c r="Q1447" i="15"/>
  <c r="Q477" i="19" s="1"/>
  <c r="P1447" i="15"/>
  <c r="P477" i="19" s="1"/>
  <c r="O1447" i="15"/>
  <c r="O477" i="19" s="1"/>
  <c r="N1447" i="15"/>
  <c r="N477" i="19" s="1"/>
  <c r="M1447" i="15"/>
  <c r="M477" i="19" s="1"/>
  <c r="L1447" i="15"/>
  <c r="L477" i="19" s="1"/>
  <c r="K1447" i="15"/>
  <c r="K477" i="19" s="1"/>
  <c r="J1447" i="15"/>
  <c r="J477" i="19" s="1"/>
  <c r="I1447" i="15"/>
  <c r="I477" i="19" s="1"/>
  <c r="H1447" i="15"/>
  <c r="H477" i="19" s="1"/>
  <c r="G1447" i="15"/>
  <c r="G477" i="19" s="1"/>
  <c r="C1195" i="15"/>
  <c r="D477" i="19" s="1"/>
  <c r="F943" i="15"/>
  <c r="F944" i="15" s="1"/>
  <c r="F945" i="15" s="1"/>
  <c r="F946" i="15" s="1"/>
  <c r="F947" i="15" s="1"/>
  <c r="F948" i="15" s="1"/>
  <c r="F949" i="15" s="1"/>
  <c r="F950" i="15" s="1"/>
  <c r="F951" i="15" s="1"/>
  <c r="F952" i="15" s="1"/>
  <c r="F953" i="15" s="1"/>
  <c r="F954" i="15" s="1"/>
  <c r="F955" i="15" s="1"/>
  <c r="F956" i="15" s="1"/>
  <c r="F957" i="15" s="1"/>
  <c r="F958" i="15" s="1"/>
  <c r="F959" i="15" s="1"/>
  <c r="F960" i="15" s="1"/>
  <c r="F961" i="15" s="1"/>
  <c r="F962" i="15" s="1"/>
  <c r="F963" i="15" s="1"/>
  <c r="F964" i="15" s="1"/>
  <c r="F965" i="15" s="1"/>
  <c r="F966" i="15" s="1"/>
  <c r="F967" i="15" s="1"/>
  <c r="F968" i="15" s="1"/>
  <c r="F969" i="15" s="1"/>
  <c r="F970" i="15" s="1"/>
  <c r="F971" i="15" s="1"/>
  <c r="F972" i="15" s="1"/>
  <c r="F973" i="15" s="1"/>
  <c r="F974" i="15" s="1"/>
  <c r="F975" i="15" s="1"/>
  <c r="F976" i="15" s="1"/>
  <c r="F977" i="15" s="1"/>
  <c r="F978" i="15" s="1"/>
  <c r="F979" i="15" s="1"/>
  <c r="F980" i="15" s="1"/>
  <c r="F981" i="15" s="1"/>
  <c r="F982" i="15" s="1"/>
  <c r="F983" i="15" s="1"/>
  <c r="F984" i="15" s="1"/>
  <c r="F985" i="15" s="1"/>
  <c r="F986" i="15" s="1"/>
  <c r="F987" i="15" s="1"/>
  <c r="F988" i="15" s="1"/>
  <c r="F989" i="15" s="1"/>
  <c r="F990" i="15" s="1"/>
  <c r="F991" i="15" s="1"/>
  <c r="F992" i="15" s="1"/>
  <c r="F993" i="15" s="1"/>
  <c r="F994" i="15" s="1"/>
  <c r="F995" i="15" s="1"/>
  <c r="F996" i="15" s="1"/>
  <c r="F997" i="15" s="1"/>
  <c r="F998" i="15" s="1"/>
  <c r="F999" i="15" s="1"/>
  <c r="F1000" i="15" s="1"/>
  <c r="F1001" i="15" s="1"/>
  <c r="F1002" i="15" s="1"/>
  <c r="F1003" i="15" s="1"/>
  <c r="F1004" i="15" s="1"/>
  <c r="F1005" i="15" s="1"/>
  <c r="F1006" i="15" s="1"/>
  <c r="F1007" i="15" s="1"/>
  <c r="F1008" i="15" s="1"/>
  <c r="F1009" i="15" s="1"/>
  <c r="F1010" i="15" s="1"/>
  <c r="F1011" i="15" s="1"/>
  <c r="F1012" i="15" s="1"/>
  <c r="F1013" i="15" s="1"/>
  <c r="F1014" i="15" s="1"/>
  <c r="F1015" i="15" s="1"/>
  <c r="F1016" i="15" s="1"/>
  <c r="F1017" i="15" s="1"/>
  <c r="F1018" i="15" s="1"/>
  <c r="F1019" i="15" s="1"/>
  <c r="F1020" i="15" s="1"/>
  <c r="F1021" i="15" s="1"/>
  <c r="F1022" i="15" s="1"/>
  <c r="F1023" i="15" s="1"/>
  <c r="F1024" i="15" s="1"/>
  <c r="F1025" i="15" s="1"/>
  <c r="F1026" i="15" s="1"/>
  <c r="F1027" i="15" s="1"/>
  <c r="F1028" i="15" s="1"/>
  <c r="F1029" i="15" s="1"/>
  <c r="F1030" i="15" s="1"/>
  <c r="F1031" i="15" s="1"/>
  <c r="F1032" i="15" s="1"/>
  <c r="F1033" i="15" s="1"/>
  <c r="F1034" i="15" s="1"/>
  <c r="F1035" i="15" s="1"/>
  <c r="F1036" i="15" s="1"/>
  <c r="F1037" i="15" s="1"/>
  <c r="F1038" i="15" s="1"/>
  <c r="F1039" i="15" s="1"/>
  <c r="F1040" i="15" s="1"/>
  <c r="F1041" i="15" s="1"/>
  <c r="F1042" i="15" s="1"/>
  <c r="F1043" i="15" s="1"/>
  <c r="F1044" i="15" s="1"/>
  <c r="F1045" i="15" s="1"/>
  <c r="F1046" i="15" s="1"/>
  <c r="F1047" i="15" s="1"/>
  <c r="F1048" i="15" s="1"/>
  <c r="F1049" i="15" s="1"/>
  <c r="F1050" i="15" s="1"/>
  <c r="F1051" i="15" s="1"/>
  <c r="F1052" i="15" s="1"/>
  <c r="F1053" i="15" s="1"/>
  <c r="F1054" i="15" s="1"/>
  <c r="F1055" i="15" s="1"/>
  <c r="F1056" i="15" s="1"/>
  <c r="F1057" i="15" s="1"/>
  <c r="F1058" i="15" s="1"/>
  <c r="F1059" i="15" s="1"/>
  <c r="F1060" i="15" s="1"/>
  <c r="F1061" i="15" s="1"/>
  <c r="F1062" i="15" s="1"/>
  <c r="F1063" i="15" s="1"/>
  <c r="F1064" i="15" s="1"/>
  <c r="F1065" i="15" s="1"/>
  <c r="F1066" i="15" s="1"/>
  <c r="F1067" i="15" s="1"/>
  <c r="F1068" i="15" s="1"/>
  <c r="F1069" i="15" s="1"/>
  <c r="F1070" i="15" s="1"/>
  <c r="F1071" i="15" s="1"/>
  <c r="F1072" i="15" s="1"/>
  <c r="F1073" i="15" s="1"/>
  <c r="F1074" i="15" s="1"/>
  <c r="F1075" i="15" s="1"/>
  <c r="F1076" i="15" s="1"/>
  <c r="F1077" i="15" s="1"/>
  <c r="F1078" i="15" s="1"/>
  <c r="F1079" i="15" s="1"/>
  <c r="F1080" i="15" s="1"/>
  <c r="F1081" i="15" s="1"/>
  <c r="F1082" i="15" s="1"/>
  <c r="F1083" i="15" s="1"/>
  <c r="F1084" i="15" s="1"/>
  <c r="F1085" i="15" s="1"/>
  <c r="F1086" i="15" s="1"/>
  <c r="F1087" i="15" s="1"/>
  <c r="F1088" i="15" s="1"/>
  <c r="F1089" i="15" s="1"/>
  <c r="F1090" i="15" s="1"/>
  <c r="F1091" i="15" s="1"/>
  <c r="F1092" i="15" s="1"/>
  <c r="F1093" i="15" s="1"/>
  <c r="F1094" i="15" s="1"/>
  <c r="F1095" i="15" s="1"/>
  <c r="F1096" i="15" s="1"/>
  <c r="F1097" i="15" s="1"/>
  <c r="F1098" i="15" s="1"/>
  <c r="F1099" i="15" s="1"/>
  <c r="F1100" i="15" s="1"/>
  <c r="F1101" i="15" s="1"/>
  <c r="F1102" i="15" s="1"/>
  <c r="F1103" i="15" s="1"/>
  <c r="F1104" i="15" s="1"/>
  <c r="F1105" i="15" s="1"/>
  <c r="F1106" i="15" s="1"/>
  <c r="F1107" i="15" s="1"/>
  <c r="F1108" i="15" s="1"/>
  <c r="F1109" i="15" s="1"/>
  <c r="F1110" i="15" s="1"/>
  <c r="F1111" i="15" s="1"/>
  <c r="F1112" i="15" s="1"/>
  <c r="F1113" i="15" s="1"/>
  <c r="F1114" i="15" s="1"/>
  <c r="F1115" i="15" s="1"/>
  <c r="F1116" i="15" s="1"/>
  <c r="F1117" i="15" s="1"/>
  <c r="F1118" i="15" s="1"/>
  <c r="F1119" i="15" s="1"/>
  <c r="F1120" i="15" s="1"/>
  <c r="F1121" i="15" s="1"/>
  <c r="F1122" i="15" s="1"/>
  <c r="F1123" i="15" s="1"/>
  <c r="F1124" i="15" s="1"/>
  <c r="F1125" i="15" s="1"/>
  <c r="F1126" i="15" s="1"/>
  <c r="F1127" i="15" s="1"/>
  <c r="F1128" i="15" s="1"/>
  <c r="F1129" i="15" s="1"/>
  <c r="F1130" i="15" s="1"/>
  <c r="F1131" i="15" s="1"/>
  <c r="F1132" i="15" s="1"/>
  <c r="F1133" i="15" s="1"/>
  <c r="F1134" i="15" s="1"/>
  <c r="F1135" i="15" s="1"/>
  <c r="F1136" i="15" s="1"/>
  <c r="F1137" i="15" s="1"/>
  <c r="F1138" i="15" s="1"/>
  <c r="F1139" i="15" s="1"/>
  <c r="F1140" i="15" s="1"/>
  <c r="F1141" i="15" s="1"/>
  <c r="F1142" i="15" s="1"/>
  <c r="F1143" i="15" s="1"/>
  <c r="F1144" i="15" s="1"/>
  <c r="F1145" i="15" s="1"/>
  <c r="F1146" i="15" s="1"/>
  <c r="F1147" i="15" s="1"/>
  <c r="F1148" i="15" s="1"/>
  <c r="F1149" i="15" s="1"/>
  <c r="F1150" i="15" s="1"/>
  <c r="F1151" i="15" s="1"/>
  <c r="F1152" i="15" s="1"/>
  <c r="F1153" i="15" s="1"/>
  <c r="F1154" i="15" s="1"/>
  <c r="F1155" i="15" s="1"/>
  <c r="F1156" i="15" s="1"/>
  <c r="F1157" i="15" s="1"/>
  <c r="F1158" i="15" s="1"/>
  <c r="F1159" i="15" s="1"/>
  <c r="F1160" i="15" s="1"/>
  <c r="F1161" i="15" s="1"/>
  <c r="F1162" i="15" s="1"/>
  <c r="F1163" i="15" s="1"/>
  <c r="F1164" i="15" s="1"/>
  <c r="F1165" i="15" s="1"/>
  <c r="F1166" i="15" s="1"/>
  <c r="F1167" i="15" s="1"/>
  <c r="F1168" i="15" s="1"/>
  <c r="F1169" i="15" s="1"/>
  <c r="F1170" i="15" s="1"/>
  <c r="F1171" i="15" s="1"/>
  <c r="F1172" i="15" s="1"/>
  <c r="F1173" i="15" s="1"/>
  <c r="F1174" i="15" s="1"/>
  <c r="F1175" i="15" s="1"/>
  <c r="F1176" i="15" s="1"/>
  <c r="F1177" i="15" s="1"/>
  <c r="F1178" i="15" s="1"/>
  <c r="F1179" i="15" s="1"/>
  <c r="F1180" i="15" s="1"/>
  <c r="F1181" i="15" s="1"/>
  <c r="F1182" i="15" s="1"/>
  <c r="F1183" i="15" s="1"/>
  <c r="F1184" i="15" s="1"/>
  <c r="F1185" i="15" s="1"/>
  <c r="F1186" i="15" s="1"/>
  <c r="F1187" i="15" s="1"/>
  <c r="F1188" i="15" s="1"/>
  <c r="F1189" i="15" s="1"/>
  <c r="F1190" i="15" s="1"/>
  <c r="F1191" i="15" s="1"/>
  <c r="F1193" i="15" s="1"/>
  <c r="F476" i="19" s="1"/>
  <c r="C941" i="15"/>
  <c r="AI939" i="15"/>
  <c r="L939" i="15"/>
  <c r="W939" i="15"/>
  <c r="F937" i="15"/>
  <c r="F939" i="15" s="1"/>
  <c r="F936" i="15"/>
  <c r="AC939" i="15"/>
  <c r="AB939" i="15"/>
  <c r="Y939" i="15"/>
  <c r="X939" i="15"/>
  <c r="U939" i="15"/>
  <c r="T939" i="15"/>
  <c r="Q939" i="15"/>
  <c r="P939" i="15"/>
  <c r="M939" i="15"/>
  <c r="I939" i="15"/>
  <c r="H939" i="15"/>
  <c r="G939" i="15"/>
  <c r="C934" i="15"/>
  <c r="D939" i="15" s="1"/>
  <c r="B932" i="15"/>
  <c r="D1615" i="15" s="1"/>
  <c r="D927" i="15"/>
  <c r="F877" i="15"/>
  <c r="F878" i="15" s="1"/>
  <c r="F879" i="15" s="1"/>
  <c r="F880" i="15" s="1"/>
  <c r="F881" i="15" s="1"/>
  <c r="F882" i="15" s="1"/>
  <c r="F883" i="15" s="1"/>
  <c r="F884" i="15" s="1"/>
  <c r="F885" i="15" s="1"/>
  <c r="F886" i="15" s="1"/>
  <c r="F887" i="15" s="1"/>
  <c r="F888" i="15" s="1"/>
  <c r="F889" i="15" s="1"/>
  <c r="F890" i="15" s="1"/>
  <c r="F891" i="15" s="1"/>
  <c r="F892" i="15" s="1"/>
  <c r="F893" i="15" s="1"/>
  <c r="F894" i="15" s="1"/>
  <c r="F895" i="15" s="1"/>
  <c r="F896" i="15" s="1"/>
  <c r="F897" i="15" s="1"/>
  <c r="F898" i="15" s="1"/>
  <c r="F899" i="15" s="1"/>
  <c r="F900" i="15" s="1"/>
  <c r="F901" i="15" s="1"/>
  <c r="F902" i="15" s="1"/>
  <c r="F903" i="15" s="1"/>
  <c r="F904" i="15" s="1"/>
  <c r="F905" i="15" s="1"/>
  <c r="F906" i="15" s="1"/>
  <c r="F907" i="15" s="1"/>
  <c r="F908" i="15" s="1"/>
  <c r="F909" i="15" s="1"/>
  <c r="F910" i="15" s="1"/>
  <c r="F911" i="15" s="1"/>
  <c r="F912" i="15" s="1"/>
  <c r="F913" i="15" s="1"/>
  <c r="F914" i="15" s="1"/>
  <c r="F915" i="15" s="1"/>
  <c r="F916" i="15" s="1"/>
  <c r="F917" i="15" s="1"/>
  <c r="F918" i="15" s="1"/>
  <c r="F919" i="15" s="1"/>
  <c r="F920" i="15" s="1"/>
  <c r="F921" i="15" s="1"/>
  <c r="F922" i="15" s="1"/>
  <c r="F923" i="15" s="1"/>
  <c r="F924" i="15" s="1"/>
  <c r="F925" i="15" s="1"/>
  <c r="F927" i="15" s="1"/>
  <c r="F929" i="15" s="1"/>
  <c r="D873" i="15"/>
  <c r="F823" i="15"/>
  <c r="F824" i="15" s="1"/>
  <c r="F825" i="15" s="1"/>
  <c r="F826" i="15" s="1"/>
  <c r="F827" i="15" s="1"/>
  <c r="F828" i="15" s="1"/>
  <c r="F829" i="15" s="1"/>
  <c r="F830" i="15" s="1"/>
  <c r="F831" i="15" s="1"/>
  <c r="F832" i="15" s="1"/>
  <c r="F833" i="15" s="1"/>
  <c r="F834" i="15" s="1"/>
  <c r="F835" i="15" s="1"/>
  <c r="F836" i="15" s="1"/>
  <c r="F837" i="15" s="1"/>
  <c r="F838" i="15" s="1"/>
  <c r="F839" i="15" s="1"/>
  <c r="F840" i="15" s="1"/>
  <c r="F841" i="15" s="1"/>
  <c r="F842" i="15" s="1"/>
  <c r="F843" i="15" s="1"/>
  <c r="F844" i="15" s="1"/>
  <c r="F845" i="15" s="1"/>
  <c r="F846" i="15" s="1"/>
  <c r="F847" i="15" s="1"/>
  <c r="F848" i="15" s="1"/>
  <c r="F849" i="15" s="1"/>
  <c r="F850" i="15" s="1"/>
  <c r="F851" i="15" s="1"/>
  <c r="F852" i="15" s="1"/>
  <c r="F853" i="15" s="1"/>
  <c r="F854" i="15" s="1"/>
  <c r="F855" i="15" s="1"/>
  <c r="F856" i="15" s="1"/>
  <c r="F857" i="15" s="1"/>
  <c r="F858" i="15" s="1"/>
  <c r="F859" i="15" s="1"/>
  <c r="F860" i="15" s="1"/>
  <c r="F861" i="15" s="1"/>
  <c r="F862" i="15" s="1"/>
  <c r="F863" i="15" s="1"/>
  <c r="F864" i="15" s="1"/>
  <c r="F865" i="15" s="1"/>
  <c r="F866" i="15" s="1"/>
  <c r="F867" i="15" s="1"/>
  <c r="F868" i="15" s="1"/>
  <c r="F869" i="15" s="1"/>
  <c r="F870" i="15" s="1"/>
  <c r="F871" i="15" s="1"/>
  <c r="F873" i="15" s="1"/>
  <c r="F769" i="15"/>
  <c r="F770" i="15" s="1"/>
  <c r="F771" i="15" s="1"/>
  <c r="F772" i="15" s="1"/>
  <c r="F773" i="15" s="1"/>
  <c r="F774" i="15" s="1"/>
  <c r="F775" i="15" s="1"/>
  <c r="F776" i="15" s="1"/>
  <c r="F777" i="15" s="1"/>
  <c r="F778" i="15" s="1"/>
  <c r="F779" i="15" s="1"/>
  <c r="F780" i="15" s="1"/>
  <c r="F781" i="15" s="1"/>
  <c r="F782" i="15" s="1"/>
  <c r="F783" i="15" s="1"/>
  <c r="F784" i="15" s="1"/>
  <c r="F785" i="15" s="1"/>
  <c r="F786" i="15" s="1"/>
  <c r="F787" i="15" s="1"/>
  <c r="F788" i="15" s="1"/>
  <c r="F789" i="15" s="1"/>
  <c r="F790" i="15" s="1"/>
  <c r="F791" i="15" s="1"/>
  <c r="F792" i="15" s="1"/>
  <c r="F793" i="15" s="1"/>
  <c r="F794" i="15" s="1"/>
  <c r="F795" i="15" s="1"/>
  <c r="F796" i="15" s="1"/>
  <c r="F797" i="15" s="1"/>
  <c r="F798" i="15" s="1"/>
  <c r="F799" i="15" s="1"/>
  <c r="F800" i="15" s="1"/>
  <c r="F801" i="15" s="1"/>
  <c r="F802" i="15" s="1"/>
  <c r="F803" i="15" s="1"/>
  <c r="F804" i="15" s="1"/>
  <c r="F805" i="15" s="1"/>
  <c r="F806" i="15" s="1"/>
  <c r="F807" i="15" s="1"/>
  <c r="F808" i="15" s="1"/>
  <c r="F809" i="15" s="1"/>
  <c r="F810" i="15" s="1"/>
  <c r="F811" i="15" s="1"/>
  <c r="F812" i="15" s="1"/>
  <c r="F813" i="15" s="1"/>
  <c r="F814" i="15" s="1"/>
  <c r="F815" i="15" s="1"/>
  <c r="F816" i="15" s="1"/>
  <c r="F817" i="15" s="1"/>
  <c r="F717" i="15"/>
  <c r="F718" i="15" s="1"/>
  <c r="F719" i="15" s="1"/>
  <c r="F720" i="15" s="1"/>
  <c r="F721" i="15" s="1"/>
  <c r="F722" i="15" s="1"/>
  <c r="F723" i="15" s="1"/>
  <c r="F724" i="15" s="1"/>
  <c r="F725" i="15" s="1"/>
  <c r="F726" i="15" s="1"/>
  <c r="F727" i="15" s="1"/>
  <c r="F728" i="15" s="1"/>
  <c r="F729" i="15" s="1"/>
  <c r="F730" i="15" s="1"/>
  <c r="F731" i="15" s="1"/>
  <c r="F732" i="15" s="1"/>
  <c r="F733" i="15" s="1"/>
  <c r="F734" i="15" s="1"/>
  <c r="F735" i="15" s="1"/>
  <c r="F736" i="15" s="1"/>
  <c r="F737" i="15" s="1"/>
  <c r="F738" i="15" s="1"/>
  <c r="F739" i="15" s="1"/>
  <c r="F740" i="15" s="1"/>
  <c r="F741" i="15" s="1"/>
  <c r="F742" i="15" s="1"/>
  <c r="F743" i="15" s="1"/>
  <c r="F744" i="15" s="1"/>
  <c r="F745" i="15" s="1"/>
  <c r="F746" i="15" s="1"/>
  <c r="F747" i="15" s="1"/>
  <c r="F748" i="15" s="1"/>
  <c r="F749" i="15" s="1"/>
  <c r="F750" i="15" s="1"/>
  <c r="F751" i="15" s="1"/>
  <c r="F752" i="15" s="1"/>
  <c r="F753" i="15" s="1"/>
  <c r="F754" i="15" s="1"/>
  <c r="F755" i="15" s="1"/>
  <c r="F756" i="15" s="1"/>
  <c r="F757" i="15" s="1"/>
  <c r="F758" i="15" s="1"/>
  <c r="F759" i="15" s="1"/>
  <c r="F760" i="15" s="1"/>
  <c r="F761" i="15" s="1"/>
  <c r="F762" i="15" s="1"/>
  <c r="F763" i="15" s="1"/>
  <c r="F764" i="15" s="1"/>
  <c r="F765" i="15" s="1"/>
  <c r="R822" i="15"/>
  <c r="N822" i="15"/>
  <c r="J822" i="15"/>
  <c r="AI925" i="15"/>
  <c r="AE925" i="15"/>
  <c r="AC925" i="15"/>
  <c r="AB925" i="15"/>
  <c r="Z925" i="15"/>
  <c r="Y925" i="15"/>
  <c r="X925" i="15"/>
  <c r="V925" i="15"/>
  <c r="U925" i="15"/>
  <c r="T925" i="15"/>
  <c r="R925" i="15"/>
  <c r="Q925" i="15"/>
  <c r="P925" i="15"/>
  <c r="N925" i="15"/>
  <c r="M925" i="15"/>
  <c r="L925" i="15"/>
  <c r="J925" i="15"/>
  <c r="I925" i="15"/>
  <c r="H925" i="15"/>
  <c r="AI924" i="15"/>
  <c r="AE924" i="15"/>
  <c r="AC924" i="15"/>
  <c r="AB924" i="15"/>
  <c r="Z924" i="15"/>
  <c r="Y924" i="15"/>
  <c r="X924" i="15"/>
  <c r="V924" i="15"/>
  <c r="U924" i="15"/>
  <c r="T924" i="15"/>
  <c r="R924" i="15"/>
  <c r="Q924" i="15"/>
  <c r="P924" i="15"/>
  <c r="N924" i="15"/>
  <c r="M924" i="15"/>
  <c r="L924" i="15"/>
  <c r="J924" i="15"/>
  <c r="I924" i="15"/>
  <c r="H924" i="15"/>
  <c r="AI923" i="15"/>
  <c r="AE923" i="15"/>
  <c r="AC923" i="15"/>
  <c r="AB923" i="15"/>
  <c r="Z923" i="15"/>
  <c r="Y923" i="15"/>
  <c r="X923" i="15"/>
  <c r="V923" i="15"/>
  <c r="U923" i="15"/>
  <c r="T923" i="15"/>
  <c r="R923" i="15"/>
  <c r="Q923" i="15"/>
  <c r="P923" i="15"/>
  <c r="N923" i="15"/>
  <c r="M923" i="15"/>
  <c r="L923" i="15"/>
  <c r="J923" i="15"/>
  <c r="I923" i="15"/>
  <c r="H923" i="15"/>
  <c r="AI922" i="15"/>
  <c r="AE922" i="15"/>
  <c r="AC922" i="15"/>
  <c r="AB922" i="15"/>
  <c r="Z922" i="15"/>
  <c r="Y922" i="15"/>
  <c r="X922" i="15"/>
  <c r="V922" i="15"/>
  <c r="U922" i="15"/>
  <c r="T922" i="15"/>
  <c r="R922" i="15"/>
  <c r="Q922" i="15"/>
  <c r="P922" i="15"/>
  <c r="N922" i="15"/>
  <c r="M922" i="15"/>
  <c r="L922" i="15"/>
  <c r="J922" i="15"/>
  <c r="I922" i="15"/>
  <c r="H922" i="15"/>
  <c r="AI921" i="15"/>
  <c r="AE921" i="15"/>
  <c r="AC921" i="15"/>
  <c r="AB921" i="15"/>
  <c r="Z921" i="15"/>
  <c r="Y921" i="15"/>
  <c r="X921" i="15"/>
  <c r="V921" i="15"/>
  <c r="U921" i="15"/>
  <c r="T921" i="15"/>
  <c r="R921" i="15"/>
  <c r="Q921" i="15"/>
  <c r="P921" i="15"/>
  <c r="N921" i="15"/>
  <c r="M921" i="15"/>
  <c r="L921" i="15"/>
  <c r="J921" i="15"/>
  <c r="I921" i="15"/>
  <c r="H921" i="15"/>
  <c r="AI920" i="15"/>
  <c r="AE920" i="15"/>
  <c r="AC920" i="15"/>
  <c r="AB920" i="15"/>
  <c r="Z920" i="15"/>
  <c r="Y920" i="15"/>
  <c r="X920" i="15"/>
  <c r="V920" i="15"/>
  <c r="U920" i="15"/>
  <c r="T920" i="15"/>
  <c r="R920" i="15"/>
  <c r="Q920" i="15"/>
  <c r="P920" i="15"/>
  <c r="N920" i="15"/>
  <c r="M920" i="15"/>
  <c r="L920" i="15"/>
  <c r="J920" i="15"/>
  <c r="I920" i="15"/>
  <c r="H920" i="15"/>
  <c r="AI919" i="15"/>
  <c r="AE919" i="15"/>
  <c r="AC919" i="15"/>
  <c r="AB919" i="15"/>
  <c r="Z919" i="15"/>
  <c r="Y919" i="15"/>
  <c r="X919" i="15"/>
  <c r="V919" i="15"/>
  <c r="U919" i="15"/>
  <c r="T919" i="15"/>
  <c r="R919" i="15"/>
  <c r="Q919" i="15"/>
  <c r="P919" i="15"/>
  <c r="N919" i="15"/>
  <c r="M919" i="15"/>
  <c r="L919" i="15"/>
  <c r="J919" i="15"/>
  <c r="I919" i="15"/>
  <c r="H919" i="15"/>
  <c r="AI918" i="15"/>
  <c r="AE918" i="15"/>
  <c r="AC918" i="15"/>
  <c r="AB918" i="15"/>
  <c r="Z918" i="15"/>
  <c r="Y918" i="15"/>
  <c r="X918" i="15"/>
  <c r="V918" i="15"/>
  <c r="U918" i="15"/>
  <c r="T918" i="15"/>
  <c r="R918" i="15"/>
  <c r="Q918" i="15"/>
  <c r="P918" i="15"/>
  <c r="N918" i="15"/>
  <c r="M918" i="15"/>
  <c r="L918" i="15"/>
  <c r="J918" i="15"/>
  <c r="I918" i="15"/>
  <c r="H918" i="15"/>
  <c r="AI917" i="15"/>
  <c r="AE917" i="15"/>
  <c r="AC917" i="15"/>
  <c r="AB917" i="15"/>
  <c r="Z917" i="15"/>
  <c r="Y917" i="15"/>
  <c r="X917" i="15"/>
  <c r="V917" i="15"/>
  <c r="U917" i="15"/>
  <c r="T917" i="15"/>
  <c r="R917" i="15"/>
  <c r="Q917" i="15"/>
  <c r="P917" i="15"/>
  <c r="N917" i="15"/>
  <c r="M917" i="15"/>
  <c r="L917" i="15"/>
  <c r="J917" i="15"/>
  <c r="I917" i="15"/>
  <c r="H917" i="15"/>
  <c r="AI916" i="15"/>
  <c r="AE916" i="15"/>
  <c r="AC916" i="15"/>
  <c r="AB916" i="15"/>
  <c r="Z916" i="15"/>
  <c r="Y916" i="15"/>
  <c r="X916" i="15"/>
  <c r="V916" i="15"/>
  <c r="U916" i="15"/>
  <c r="T916" i="15"/>
  <c r="R916" i="15"/>
  <c r="Q916" i="15"/>
  <c r="P916" i="15"/>
  <c r="N916" i="15"/>
  <c r="M916" i="15"/>
  <c r="L916" i="15"/>
  <c r="J916" i="15"/>
  <c r="I916" i="15"/>
  <c r="H916" i="15"/>
  <c r="AI915" i="15"/>
  <c r="AE915" i="15"/>
  <c r="AC915" i="15"/>
  <c r="AB915" i="15"/>
  <c r="Z915" i="15"/>
  <c r="Y915" i="15"/>
  <c r="X915" i="15"/>
  <c r="V915" i="15"/>
  <c r="U915" i="15"/>
  <c r="T915" i="15"/>
  <c r="R915" i="15"/>
  <c r="Q915" i="15"/>
  <c r="P915" i="15"/>
  <c r="N915" i="15"/>
  <c r="M915" i="15"/>
  <c r="L915" i="15"/>
  <c r="J915" i="15"/>
  <c r="I915" i="15"/>
  <c r="H915" i="15"/>
  <c r="AI914" i="15"/>
  <c r="AE914" i="15"/>
  <c r="AC914" i="15"/>
  <c r="AB914" i="15"/>
  <c r="Z914" i="15"/>
  <c r="Y914" i="15"/>
  <c r="X914" i="15"/>
  <c r="V914" i="15"/>
  <c r="U914" i="15"/>
  <c r="T914" i="15"/>
  <c r="R914" i="15"/>
  <c r="Q914" i="15"/>
  <c r="P914" i="15"/>
  <c r="N914" i="15"/>
  <c r="M914" i="15"/>
  <c r="L914" i="15"/>
  <c r="J914" i="15"/>
  <c r="I914" i="15"/>
  <c r="H914" i="15"/>
  <c r="AI913" i="15"/>
  <c r="AE913" i="15"/>
  <c r="AC913" i="15"/>
  <c r="AB913" i="15"/>
  <c r="Z913" i="15"/>
  <c r="Y913" i="15"/>
  <c r="X913" i="15"/>
  <c r="V913" i="15"/>
  <c r="U913" i="15"/>
  <c r="T913" i="15"/>
  <c r="R913" i="15"/>
  <c r="Q913" i="15"/>
  <c r="P913" i="15"/>
  <c r="N913" i="15"/>
  <c r="M913" i="15"/>
  <c r="L913" i="15"/>
  <c r="J913" i="15"/>
  <c r="I913" i="15"/>
  <c r="H913" i="15"/>
  <c r="AI912" i="15"/>
  <c r="AE912" i="15"/>
  <c r="AC912" i="15"/>
  <c r="AB912" i="15"/>
  <c r="Z912" i="15"/>
  <c r="Y912" i="15"/>
  <c r="X912" i="15"/>
  <c r="V912" i="15"/>
  <c r="U912" i="15"/>
  <c r="T912" i="15"/>
  <c r="R912" i="15"/>
  <c r="Q912" i="15"/>
  <c r="P912" i="15"/>
  <c r="N912" i="15"/>
  <c r="M912" i="15"/>
  <c r="L912" i="15"/>
  <c r="J912" i="15"/>
  <c r="I912" i="15"/>
  <c r="H912" i="15"/>
  <c r="AI911" i="15"/>
  <c r="AE911" i="15"/>
  <c r="AC911" i="15"/>
  <c r="AB911" i="15"/>
  <c r="Z911" i="15"/>
  <c r="Y911" i="15"/>
  <c r="X911" i="15"/>
  <c r="V911" i="15"/>
  <c r="U911" i="15"/>
  <c r="T911" i="15"/>
  <c r="R911" i="15"/>
  <c r="Q911" i="15"/>
  <c r="P911" i="15"/>
  <c r="N911" i="15"/>
  <c r="M911" i="15"/>
  <c r="L911" i="15"/>
  <c r="J911" i="15"/>
  <c r="I911" i="15"/>
  <c r="H911" i="15"/>
  <c r="AI910" i="15"/>
  <c r="AE910" i="15"/>
  <c r="AC910" i="15"/>
  <c r="AB910" i="15"/>
  <c r="Z910" i="15"/>
  <c r="Y910" i="15"/>
  <c r="X910" i="15"/>
  <c r="V910" i="15"/>
  <c r="U910" i="15"/>
  <c r="T910" i="15"/>
  <c r="R910" i="15"/>
  <c r="Q910" i="15"/>
  <c r="P910" i="15"/>
  <c r="N910" i="15"/>
  <c r="M910" i="15"/>
  <c r="L910" i="15"/>
  <c r="J910" i="15"/>
  <c r="I910" i="15"/>
  <c r="H910" i="15"/>
  <c r="AI909" i="15"/>
  <c r="AE909" i="15"/>
  <c r="AC909" i="15"/>
  <c r="AB909" i="15"/>
  <c r="Z909" i="15"/>
  <c r="Y909" i="15"/>
  <c r="X909" i="15"/>
  <c r="V909" i="15"/>
  <c r="U909" i="15"/>
  <c r="T909" i="15"/>
  <c r="R909" i="15"/>
  <c r="Q909" i="15"/>
  <c r="P909" i="15"/>
  <c r="N909" i="15"/>
  <c r="M909" i="15"/>
  <c r="L909" i="15"/>
  <c r="J909" i="15"/>
  <c r="I909" i="15"/>
  <c r="H909" i="15"/>
  <c r="AI908" i="15"/>
  <c r="AE908" i="15"/>
  <c r="AC908" i="15"/>
  <c r="AB908" i="15"/>
  <c r="Z908" i="15"/>
  <c r="Y908" i="15"/>
  <c r="X908" i="15"/>
  <c r="V908" i="15"/>
  <c r="U908" i="15"/>
  <c r="T908" i="15"/>
  <c r="R908" i="15"/>
  <c r="Q908" i="15"/>
  <c r="P908" i="15"/>
  <c r="N908" i="15"/>
  <c r="M908" i="15"/>
  <c r="L908" i="15"/>
  <c r="J908" i="15"/>
  <c r="I908" i="15"/>
  <c r="H908" i="15"/>
  <c r="AI907" i="15"/>
  <c r="AE907" i="15"/>
  <c r="AC907" i="15"/>
  <c r="AB907" i="15"/>
  <c r="Z907" i="15"/>
  <c r="Y907" i="15"/>
  <c r="X907" i="15"/>
  <c r="V907" i="15"/>
  <c r="U907" i="15"/>
  <c r="T907" i="15"/>
  <c r="R907" i="15"/>
  <c r="Q907" i="15"/>
  <c r="P907" i="15"/>
  <c r="N907" i="15"/>
  <c r="M907" i="15"/>
  <c r="L907" i="15"/>
  <c r="J907" i="15"/>
  <c r="I907" i="15"/>
  <c r="H907" i="15"/>
  <c r="AI906" i="15"/>
  <c r="AE906" i="15"/>
  <c r="AC906" i="15"/>
  <c r="AB906" i="15"/>
  <c r="Z906" i="15"/>
  <c r="Y906" i="15"/>
  <c r="X906" i="15"/>
  <c r="V906" i="15"/>
  <c r="U906" i="15"/>
  <c r="T906" i="15"/>
  <c r="R906" i="15"/>
  <c r="Q906" i="15"/>
  <c r="P906" i="15"/>
  <c r="N906" i="15"/>
  <c r="M906" i="15"/>
  <c r="L906" i="15"/>
  <c r="J906" i="15"/>
  <c r="I906" i="15"/>
  <c r="H906" i="15"/>
  <c r="AI905" i="15"/>
  <c r="AE905" i="15"/>
  <c r="AC905" i="15"/>
  <c r="AB905" i="15"/>
  <c r="Z905" i="15"/>
  <c r="Y905" i="15"/>
  <c r="X905" i="15"/>
  <c r="V905" i="15"/>
  <c r="U905" i="15"/>
  <c r="T905" i="15"/>
  <c r="R905" i="15"/>
  <c r="Q905" i="15"/>
  <c r="P905" i="15"/>
  <c r="N905" i="15"/>
  <c r="M905" i="15"/>
  <c r="L905" i="15"/>
  <c r="J905" i="15"/>
  <c r="I905" i="15"/>
  <c r="H905" i="15"/>
  <c r="AI904" i="15"/>
  <c r="AE904" i="15"/>
  <c r="AC904" i="15"/>
  <c r="AB904" i="15"/>
  <c r="Z904" i="15"/>
  <c r="Y904" i="15"/>
  <c r="X904" i="15"/>
  <c r="V904" i="15"/>
  <c r="U904" i="15"/>
  <c r="T904" i="15"/>
  <c r="R904" i="15"/>
  <c r="Q904" i="15"/>
  <c r="P904" i="15"/>
  <c r="N904" i="15"/>
  <c r="M904" i="15"/>
  <c r="L904" i="15"/>
  <c r="J904" i="15"/>
  <c r="I904" i="15"/>
  <c r="H904" i="15"/>
  <c r="AI903" i="15"/>
  <c r="AE903" i="15"/>
  <c r="AC903" i="15"/>
  <c r="AB903" i="15"/>
  <c r="Z903" i="15"/>
  <c r="Y903" i="15"/>
  <c r="X903" i="15"/>
  <c r="V903" i="15"/>
  <c r="U903" i="15"/>
  <c r="T903" i="15"/>
  <c r="R903" i="15"/>
  <c r="Q903" i="15"/>
  <c r="P903" i="15"/>
  <c r="N903" i="15"/>
  <c r="M903" i="15"/>
  <c r="L903" i="15"/>
  <c r="J903" i="15"/>
  <c r="I903" i="15"/>
  <c r="H903" i="15"/>
  <c r="AI902" i="15"/>
  <c r="AE902" i="15"/>
  <c r="AC902" i="15"/>
  <c r="AB902" i="15"/>
  <c r="Z902" i="15"/>
  <c r="Y902" i="15"/>
  <c r="X902" i="15"/>
  <c r="V902" i="15"/>
  <c r="U902" i="15"/>
  <c r="T902" i="15"/>
  <c r="R902" i="15"/>
  <c r="Q902" i="15"/>
  <c r="P902" i="15"/>
  <c r="N902" i="15"/>
  <c r="M902" i="15"/>
  <c r="L902" i="15"/>
  <c r="J902" i="15"/>
  <c r="I902" i="15"/>
  <c r="H902" i="15"/>
  <c r="AI901" i="15"/>
  <c r="AE901" i="15"/>
  <c r="AC901" i="15"/>
  <c r="AB901" i="15"/>
  <c r="Z901" i="15"/>
  <c r="Y901" i="15"/>
  <c r="X901" i="15"/>
  <c r="V901" i="15"/>
  <c r="U901" i="15"/>
  <c r="T901" i="15"/>
  <c r="R901" i="15"/>
  <c r="Q901" i="15"/>
  <c r="P901" i="15"/>
  <c r="N901" i="15"/>
  <c r="M901" i="15"/>
  <c r="L901" i="15"/>
  <c r="J901" i="15"/>
  <c r="I901" i="15"/>
  <c r="H901" i="15"/>
  <c r="AI900" i="15"/>
  <c r="AE900" i="15"/>
  <c r="AC900" i="15"/>
  <c r="AB900" i="15"/>
  <c r="Z900" i="15"/>
  <c r="Y900" i="15"/>
  <c r="X900" i="15"/>
  <c r="V900" i="15"/>
  <c r="U900" i="15"/>
  <c r="T900" i="15"/>
  <c r="R900" i="15"/>
  <c r="Q900" i="15"/>
  <c r="P900" i="15"/>
  <c r="N900" i="15"/>
  <c r="M900" i="15"/>
  <c r="L900" i="15"/>
  <c r="J900" i="15"/>
  <c r="I900" i="15"/>
  <c r="H900" i="15"/>
  <c r="AI899" i="15"/>
  <c r="AE899" i="15"/>
  <c r="AC899" i="15"/>
  <c r="AB899" i="15"/>
  <c r="Z899" i="15"/>
  <c r="Y899" i="15"/>
  <c r="X899" i="15"/>
  <c r="V899" i="15"/>
  <c r="U899" i="15"/>
  <c r="T899" i="15"/>
  <c r="R899" i="15"/>
  <c r="Q899" i="15"/>
  <c r="P899" i="15"/>
  <c r="N899" i="15"/>
  <c r="M899" i="15"/>
  <c r="L899" i="15"/>
  <c r="J899" i="15"/>
  <c r="I899" i="15"/>
  <c r="H899" i="15"/>
  <c r="AI898" i="15"/>
  <c r="AE898" i="15"/>
  <c r="AC898" i="15"/>
  <c r="AB898" i="15"/>
  <c r="Z898" i="15"/>
  <c r="Y898" i="15"/>
  <c r="X898" i="15"/>
  <c r="V898" i="15"/>
  <c r="U898" i="15"/>
  <c r="T898" i="15"/>
  <c r="R898" i="15"/>
  <c r="Q898" i="15"/>
  <c r="P898" i="15"/>
  <c r="N898" i="15"/>
  <c r="M898" i="15"/>
  <c r="L898" i="15"/>
  <c r="J898" i="15"/>
  <c r="I898" i="15"/>
  <c r="H898" i="15"/>
  <c r="AI897" i="15"/>
  <c r="AE897" i="15"/>
  <c r="AC897" i="15"/>
  <c r="AB897" i="15"/>
  <c r="Z897" i="15"/>
  <c r="Y897" i="15"/>
  <c r="X897" i="15"/>
  <c r="V897" i="15"/>
  <c r="U897" i="15"/>
  <c r="T897" i="15"/>
  <c r="R897" i="15"/>
  <c r="Q897" i="15"/>
  <c r="P897" i="15"/>
  <c r="N897" i="15"/>
  <c r="M897" i="15"/>
  <c r="L897" i="15"/>
  <c r="J897" i="15"/>
  <c r="I897" i="15"/>
  <c r="H897" i="15"/>
  <c r="AI896" i="15"/>
  <c r="AE896" i="15"/>
  <c r="AC896" i="15"/>
  <c r="AB896" i="15"/>
  <c r="Z896" i="15"/>
  <c r="Y896" i="15"/>
  <c r="X896" i="15"/>
  <c r="V896" i="15"/>
  <c r="U896" i="15"/>
  <c r="T896" i="15"/>
  <c r="R896" i="15"/>
  <c r="Q896" i="15"/>
  <c r="P896" i="15"/>
  <c r="N896" i="15"/>
  <c r="M896" i="15"/>
  <c r="L896" i="15"/>
  <c r="J896" i="15"/>
  <c r="I896" i="15"/>
  <c r="H896" i="15"/>
  <c r="AI895" i="15"/>
  <c r="AE895" i="15"/>
  <c r="AC895" i="15"/>
  <c r="AB895" i="15"/>
  <c r="Z895" i="15"/>
  <c r="Y895" i="15"/>
  <c r="X895" i="15"/>
  <c r="V895" i="15"/>
  <c r="U895" i="15"/>
  <c r="T895" i="15"/>
  <c r="R895" i="15"/>
  <c r="Q895" i="15"/>
  <c r="P895" i="15"/>
  <c r="N895" i="15"/>
  <c r="M895" i="15"/>
  <c r="L895" i="15"/>
  <c r="J895" i="15"/>
  <c r="I895" i="15"/>
  <c r="H895" i="15"/>
  <c r="AI894" i="15"/>
  <c r="AE894" i="15"/>
  <c r="AC894" i="15"/>
  <c r="AB894" i="15"/>
  <c r="Z894" i="15"/>
  <c r="Y894" i="15"/>
  <c r="X894" i="15"/>
  <c r="V894" i="15"/>
  <c r="U894" i="15"/>
  <c r="T894" i="15"/>
  <c r="R894" i="15"/>
  <c r="Q894" i="15"/>
  <c r="P894" i="15"/>
  <c r="N894" i="15"/>
  <c r="M894" i="15"/>
  <c r="L894" i="15"/>
  <c r="J894" i="15"/>
  <c r="I894" i="15"/>
  <c r="H894" i="15"/>
  <c r="AI893" i="15"/>
  <c r="AE893" i="15"/>
  <c r="AC893" i="15"/>
  <c r="AB893" i="15"/>
  <c r="Z893" i="15"/>
  <c r="Y893" i="15"/>
  <c r="X893" i="15"/>
  <c r="V893" i="15"/>
  <c r="U893" i="15"/>
  <c r="T893" i="15"/>
  <c r="R893" i="15"/>
  <c r="Q893" i="15"/>
  <c r="P893" i="15"/>
  <c r="N893" i="15"/>
  <c r="M893" i="15"/>
  <c r="L893" i="15"/>
  <c r="J893" i="15"/>
  <c r="I893" i="15"/>
  <c r="H893" i="15"/>
  <c r="AI892" i="15"/>
  <c r="AE892" i="15"/>
  <c r="AC892" i="15"/>
  <c r="AB892" i="15"/>
  <c r="Z892" i="15"/>
  <c r="Y892" i="15"/>
  <c r="X892" i="15"/>
  <c r="V892" i="15"/>
  <c r="U892" i="15"/>
  <c r="T892" i="15"/>
  <c r="R892" i="15"/>
  <c r="Q892" i="15"/>
  <c r="P892" i="15"/>
  <c r="N892" i="15"/>
  <c r="M892" i="15"/>
  <c r="L892" i="15"/>
  <c r="J892" i="15"/>
  <c r="I892" i="15"/>
  <c r="H892" i="15"/>
  <c r="AI891" i="15"/>
  <c r="AE891" i="15"/>
  <c r="AC891" i="15"/>
  <c r="AB891" i="15"/>
  <c r="Z891" i="15"/>
  <c r="Y891" i="15"/>
  <c r="X891" i="15"/>
  <c r="V891" i="15"/>
  <c r="U891" i="15"/>
  <c r="T891" i="15"/>
  <c r="R891" i="15"/>
  <c r="Q891" i="15"/>
  <c r="P891" i="15"/>
  <c r="N891" i="15"/>
  <c r="M891" i="15"/>
  <c r="L891" i="15"/>
  <c r="J891" i="15"/>
  <c r="I891" i="15"/>
  <c r="H891" i="15"/>
  <c r="AI890" i="15"/>
  <c r="AE890" i="15"/>
  <c r="AC890" i="15"/>
  <c r="AB890" i="15"/>
  <c r="Z890" i="15"/>
  <c r="Y890" i="15"/>
  <c r="X890" i="15"/>
  <c r="V890" i="15"/>
  <c r="U890" i="15"/>
  <c r="T890" i="15"/>
  <c r="R890" i="15"/>
  <c r="Q890" i="15"/>
  <c r="P890" i="15"/>
  <c r="N890" i="15"/>
  <c r="M890" i="15"/>
  <c r="L890" i="15"/>
  <c r="J890" i="15"/>
  <c r="I890" i="15"/>
  <c r="H890" i="15"/>
  <c r="AI889" i="15"/>
  <c r="AE889" i="15"/>
  <c r="AC889" i="15"/>
  <c r="AB889" i="15"/>
  <c r="Z889" i="15"/>
  <c r="Y889" i="15"/>
  <c r="X889" i="15"/>
  <c r="V889" i="15"/>
  <c r="U889" i="15"/>
  <c r="T889" i="15"/>
  <c r="R889" i="15"/>
  <c r="Q889" i="15"/>
  <c r="P889" i="15"/>
  <c r="N889" i="15"/>
  <c r="M889" i="15"/>
  <c r="L889" i="15"/>
  <c r="J889" i="15"/>
  <c r="I889" i="15"/>
  <c r="H889" i="15"/>
  <c r="AI888" i="15"/>
  <c r="AE888" i="15"/>
  <c r="AC888" i="15"/>
  <c r="AB888" i="15"/>
  <c r="Z888" i="15"/>
  <c r="Y888" i="15"/>
  <c r="X888" i="15"/>
  <c r="V888" i="15"/>
  <c r="U888" i="15"/>
  <c r="T888" i="15"/>
  <c r="R888" i="15"/>
  <c r="Q888" i="15"/>
  <c r="P888" i="15"/>
  <c r="N888" i="15"/>
  <c r="M888" i="15"/>
  <c r="L888" i="15"/>
  <c r="J888" i="15"/>
  <c r="I888" i="15"/>
  <c r="H888" i="15"/>
  <c r="AI887" i="15"/>
  <c r="AE887" i="15"/>
  <c r="AC887" i="15"/>
  <c r="AB887" i="15"/>
  <c r="Z887" i="15"/>
  <c r="Y887" i="15"/>
  <c r="X887" i="15"/>
  <c r="V887" i="15"/>
  <c r="U887" i="15"/>
  <c r="T887" i="15"/>
  <c r="R887" i="15"/>
  <c r="Q887" i="15"/>
  <c r="P887" i="15"/>
  <c r="N887" i="15"/>
  <c r="M887" i="15"/>
  <c r="L887" i="15"/>
  <c r="J887" i="15"/>
  <c r="I887" i="15"/>
  <c r="H887" i="15"/>
  <c r="AI886" i="15"/>
  <c r="AE886" i="15"/>
  <c r="AC886" i="15"/>
  <c r="AB886" i="15"/>
  <c r="Z886" i="15"/>
  <c r="Y886" i="15"/>
  <c r="X886" i="15"/>
  <c r="V886" i="15"/>
  <c r="U886" i="15"/>
  <c r="T886" i="15"/>
  <c r="R886" i="15"/>
  <c r="Q886" i="15"/>
  <c r="P886" i="15"/>
  <c r="N886" i="15"/>
  <c r="M886" i="15"/>
  <c r="L886" i="15"/>
  <c r="J886" i="15"/>
  <c r="I886" i="15"/>
  <c r="H886" i="15"/>
  <c r="AI885" i="15"/>
  <c r="AE885" i="15"/>
  <c r="AC885" i="15"/>
  <c r="AB885" i="15"/>
  <c r="Z885" i="15"/>
  <c r="Y885" i="15"/>
  <c r="X885" i="15"/>
  <c r="V885" i="15"/>
  <c r="U885" i="15"/>
  <c r="T885" i="15"/>
  <c r="R885" i="15"/>
  <c r="Q885" i="15"/>
  <c r="P885" i="15"/>
  <c r="N885" i="15"/>
  <c r="M885" i="15"/>
  <c r="L885" i="15"/>
  <c r="J885" i="15"/>
  <c r="I885" i="15"/>
  <c r="H885" i="15"/>
  <c r="AI884" i="15"/>
  <c r="AE884" i="15"/>
  <c r="AC884" i="15"/>
  <c r="AB884" i="15"/>
  <c r="Z884" i="15"/>
  <c r="Y884" i="15"/>
  <c r="X884" i="15"/>
  <c r="V884" i="15"/>
  <c r="U884" i="15"/>
  <c r="T884" i="15"/>
  <c r="R884" i="15"/>
  <c r="Q884" i="15"/>
  <c r="P884" i="15"/>
  <c r="N884" i="15"/>
  <c r="M884" i="15"/>
  <c r="L884" i="15"/>
  <c r="J884" i="15"/>
  <c r="I884" i="15"/>
  <c r="H884" i="15"/>
  <c r="AI883" i="15"/>
  <c r="AE883" i="15"/>
  <c r="AC883" i="15"/>
  <c r="AB883" i="15"/>
  <c r="Z883" i="15"/>
  <c r="Y883" i="15"/>
  <c r="X883" i="15"/>
  <c r="V883" i="15"/>
  <c r="U883" i="15"/>
  <c r="T883" i="15"/>
  <c r="R883" i="15"/>
  <c r="Q883" i="15"/>
  <c r="P883" i="15"/>
  <c r="N883" i="15"/>
  <c r="M883" i="15"/>
  <c r="L883" i="15"/>
  <c r="J883" i="15"/>
  <c r="I883" i="15"/>
  <c r="H883" i="15"/>
  <c r="AI882" i="15"/>
  <c r="AE882" i="15"/>
  <c r="AC882" i="15"/>
  <c r="AB882" i="15"/>
  <c r="Z882" i="15"/>
  <c r="Y882" i="15"/>
  <c r="X882" i="15"/>
  <c r="V882" i="15"/>
  <c r="U882" i="15"/>
  <c r="T882" i="15"/>
  <c r="R882" i="15"/>
  <c r="Q882" i="15"/>
  <c r="P882" i="15"/>
  <c r="N882" i="15"/>
  <c r="M882" i="15"/>
  <c r="L882" i="15"/>
  <c r="J882" i="15"/>
  <c r="I882" i="15"/>
  <c r="H882" i="15"/>
  <c r="AI881" i="15"/>
  <c r="AE881" i="15"/>
  <c r="AC881" i="15"/>
  <c r="AB881" i="15"/>
  <c r="Z881" i="15"/>
  <c r="Y881" i="15"/>
  <c r="X881" i="15"/>
  <c r="V881" i="15"/>
  <c r="U881" i="15"/>
  <c r="T881" i="15"/>
  <c r="R881" i="15"/>
  <c r="Q881" i="15"/>
  <c r="P881" i="15"/>
  <c r="N881" i="15"/>
  <c r="M881" i="15"/>
  <c r="L881" i="15"/>
  <c r="J881" i="15"/>
  <c r="I881" i="15"/>
  <c r="H881" i="15"/>
  <c r="AI880" i="15"/>
  <c r="AE880" i="15"/>
  <c r="AC880" i="15"/>
  <c r="AB880" i="15"/>
  <c r="Z880" i="15"/>
  <c r="Y880" i="15"/>
  <c r="X880" i="15"/>
  <c r="V880" i="15"/>
  <c r="U880" i="15"/>
  <c r="T880" i="15"/>
  <c r="R880" i="15"/>
  <c r="Q880" i="15"/>
  <c r="P880" i="15"/>
  <c r="N880" i="15"/>
  <c r="M880" i="15"/>
  <c r="L880" i="15"/>
  <c r="J880" i="15"/>
  <c r="I880" i="15"/>
  <c r="H880" i="15"/>
  <c r="AI879" i="15"/>
  <c r="AE879" i="15"/>
  <c r="AC879" i="15"/>
  <c r="AB879" i="15"/>
  <c r="Z879" i="15"/>
  <c r="Y879" i="15"/>
  <c r="X879" i="15"/>
  <c r="V879" i="15"/>
  <c r="U879" i="15"/>
  <c r="T879" i="15"/>
  <c r="R879" i="15"/>
  <c r="Q879" i="15"/>
  <c r="P879" i="15"/>
  <c r="N879" i="15"/>
  <c r="M879" i="15"/>
  <c r="L879" i="15"/>
  <c r="J879" i="15"/>
  <c r="I879" i="15"/>
  <c r="H879" i="15"/>
  <c r="AI878" i="15"/>
  <c r="AE878" i="15"/>
  <c r="AC878" i="15"/>
  <c r="AB878" i="15"/>
  <c r="Z878" i="15"/>
  <c r="Y878" i="15"/>
  <c r="X878" i="15"/>
  <c r="V878" i="15"/>
  <c r="U878" i="15"/>
  <c r="T878" i="15"/>
  <c r="R878" i="15"/>
  <c r="Q878" i="15"/>
  <c r="P878" i="15"/>
  <c r="N878" i="15"/>
  <c r="M878" i="15"/>
  <c r="L878" i="15"/>
  <c r="J878" i="15"/>
  <c r="I878" i="15"/>
  <c r="H878" i="15"/>
  <c r="AI877" i="15"/>
  <c r="AE877" i="15"/>
  <c r="AC877" i="15"/>
  <c r="AB877" i="15"/>
  <c r="Z877" i="15"/>
  <c r="Y877" i="15"/>
  <c r="X877" i="15"/>
  <c r="V877" i="15"/>
  <c r="U877" i="15"/>
  <c r="T877" i="15"/>
  <c r="R877" i="15"/>
  <c r="Q877" i="15"/>
  <c r="P877" i="15"/>
  <c r="N877" i="15"/>
  <c r="M877" i="15"/>
  <c r="L877" i="15"/>
  <c r="J877" i="15"/>
  <c r="I877" i="15"/>
  <c r="H877" i="15"/>
  <c r="F665" i="15"/>
  <c r="F666" i="15" s="1"/>
  <c r="F667" i="15" s="1"/>
  <c r="F668" i="15" s="1"/>
  <c r="F669" i="15" s="1"/>
  <c r="F670" i="15" s="1"/>
  <c r="F671" i="15" s="1"/>
  <c r="F672" i="15" s="1"/>
  <c r="F673" i="15" s="1"/>
  <c r="F674" i="15" s="1"/>
  <c r="F675" i="15" s="1"/>
  <c r="F676" i="15" s="1"/>
  <c r="F677" i="15" s="1"/>
  <c r="F678" i="15" s="1"/>
  <c r="F679" i="15" s="1"/>
  <c r="F680" i="15" s="1"/>
  <c r="F681" i="15" s="1"/>
  <c r="F682" i="15" s="1"/>
  <c r="F683" i="15" s="1"/>
  <c r="F684" i="15" s="1"/>
  <c r="F685" i="15" s="1"/>
  <c r="F686" i="15" s="1"/>
  <c r="F687" i="15" s="1"/>
  <c r="F688" i="15" s="1"/>
  <c r="F689" i="15" s="1"/>
  <c r="F690" i="15" s="1"/>
  <c r="F691" i="15" s="1"/>
  <c r="F692" i="15" s="1"/>
  <c r="F693" i="15" s="1"/>
  <c r="F694" i="15" s="1"/>
  <c r="F695" i="15" s="1"/>
  <c r="F696" i="15" s="1"/>
  <c r="F697" i="15" s="1"/>
  <c r="F698" i="15" s="1"/>
  <c r="F699" i="15" s="1"/>
  <c r="F700" i="15" s="1"/>
  <c r="F701" i="15" s="1"/>
  <c r="F702" i="15" s="1"/>
  <c r="F703" i="15" s="1"/>
  <c r="F704" i="15" s="1"/>
  <c r="F705" i="15" s="1"/>
  <c r="F706" i="15" s="1"/>
  <c r="F707" i="15" s="1"/>
  <c r="F708" i="15" s="1"/>
  <c r="F709" i="15" s="1"/>
  <c r="F710" i="15" s="1"/>
  <c r="F711" i="15" s="1"/>
  <c r="F712" i="15" s="1"/>
  <c r="F713" i="15" s="1"/>
  <c r="AI876" i="15"/>
  <c r="AE876" i="15"/>
  <c r="AC876" i="15"/>
  <c r="AB876" i="15"/>
  <c r="Z876" i="15"/>
  <c r="Y876" i="15"/>
  <c r="X876" i="15"/>
  <c r="V876" i="15"/>
  <c r="U876" i="15"/>
  <c r="T876" i="15"/>
  <c r="R876" i="15"/>
  <c r="Q876" i="15"/>
  <c r="P876" i="15"/>
  <c r="N876" i="15"/>
  <c r="M876" i="15"/>
  <c r="L876" i="15"/>
  <c r="J876" i="15"/>
  <c r="I876" i="15"/>
  <c r="H876" i="15"/>
  <c r="AI871" i="15"/>
  <c r="AG871" i="15"/>
  <c r="AC871" i="15"/>
  <c r="AB871" i="15"/>
  <c r="AA871" i="15"/>
  <c r="Y871" i="15"/>
  <c r="X871" i="15"/>
  <c r="W871" i="15"/>
  <c r="U871" i="15"/>
  <c r="T871" i="15"/>
  <c r="S871" i="15"/>
  <c r="Q871" i="15"/>
  <c r="P871" i="15"/>
  <c r="O871" i="15"/>
  <c r="M871" i="15"/>
  <c r="L871" i="15"/>
  <c r="K871" i="15"/>
  <c r="I871" i="15"/>
  <c r="H871" i="15"/>
  <c r="G871" i="15"/>
  <c r="AI870" i="15"/>
  <c r="AG870" i="15"/>
  <c r="AC870" i="15"/>
  <c r="AB870" i="15"/>
  <c r="AA870" i="15"/>
  <c r="Y870" i="15"/>
  <c r="X870" i="15"/>
  <c r="W870" i="15"/>
  <c r="U870" i="15"/>
  <c r="T870" i="15"/>
  <c r="S870" i="15"/>
  <c r="Q870" i="15"/>
  <c r="P870" i="15"/>
  <c r="O870" i="15"/>
  <c r="M870" i="15"/>
  <c r="L870" i="15"/>
  <c r="K870" i="15"/>
  <c r="I870" i="15"/>
  <c r="H870" i="15"/>
  <c r="G870" i="15"/>
  <c r="AI869" i="15"/>
  <c r="AG869" i="15"/>
  <c r="AC869" i="15"/>
  <c r="AB869" i="15"/>
  <c r="AA869" i="15"/>
  <c r="Y869" i="15"/>
  <c r="X869" i="15"/>
  <c r="W869" i="15"/>
  <c r="U869" i="15"/>
  <c r="T869" i="15"/>
  <c r="S869" i="15"/>
  <c r="Q869" i="15"/>
  <c r="P869" i="15"/>
  <c r="O869" i="15"/>
  <c r="M869" i="15"/>
  <c r="L869" i="15"/>
  <c r="K869" i="15"/>
  <c r="I869" i="15"/>
  <c r="H869" i="15"/>
  <c r="G869" i="15"/>
  <c r="AI868" i="15"/>
  <c r="AG868" i="15"/>
  <c r="AC868" i="15"/>
  <c r="AB868" i="15"/>
  <c r="AA868" i="15"/>
  <c r="Y868" i="15"/>
  <c r="X868" i="15"/>
  <c r="W868" i="15"/>
  <c r="U868" i="15"/>
  <c r="T868" i="15"/>
  <c r="S868" i="15"/>
  <c r="Q868" i="15"/>
  <c r="P868" i="15"/>
  <c r="O868" i="15"/>
  <c r="M868" i="15"/>
  <c r="L868" i="15"/>
  <c r="K868" i="15"/>
  <c r="I868" i="15"/>
  <c r="H868" i="15"/>
  <c r="G868" i="15"/>
  <c r="AI867" i="15"/>
  <c r="AG867" i="15"/>
  <c r="AC867" i="15"/>
  <c r="AB867" i="15"/>
  <c r="AA867" i="15"/>
  <c r="Y867" i="15"/>
  <c r="X867" i="15"/>
  <c r="W867" i="15"/>
  <c r="U867" i="15"/>
  <c r="T867" i="15"/>
  <c r="S867" i="15"/>
  <c r="Q867" i="15"/>
  <c r="P867" i="15"/>
  <c r="O867" i="15"/>
  <c r="M867" i="15"/>
  <c r="L867" i="15"/>
  <c r="K867" i="15"/>
  <c r="I867" i="15"/>
  <c r="H867" i="15"/>
  <c r="G867" i="15"/>
  <c r="AI866" i="15"/>
  <c r="AG866" i="15"/>
  <c r="AC866" i="15"/>
  <c r="AB866" i="15"/>
  <c r="AA866" i="15"/>
  <c r="Y866" i="15"/>
  <c r="X866" i="15"/>
  <c r="W866" i="15"/>
  <c r="U866" i="15"/>
  <c r="T866" i="15"/>
  <c r="S866" i="15"/>
  <c r="Q866" i="15"/>
  <c r="P866" i="15"/>
  <c r="O866" i="15"/>
  <c r="M866" i="15"/>
  <c r="L866" i="15"/>
  <c r="K866" i="15"/>
  <c r="I866" i="15"/>
  <c r="H866" i="15"/>
  <c r="G866" i="15"/>
  <c r="AI865" i="15"/>
  <c r="AG865" i="15"/>
  <c r="AC865" i="15"/>
  <c r="AB865" i="15"/>
  <c r="AA865" i="15"/>
  <c r="Y865" i="15"/>
  <c r="X865" i="15"/>
  <c r="W865" i="15"/>
  <c r="U865" i="15"/>
  <c r="T865" i="15"/>
  <c r="S865" i="15"/>
  <c r="Q865" i="15"/>
  <c r="P865" i="15"/>
  <c r="O865" i="15"/>
  <c r="M865" i="15"/>
  <c r="L865" i="15"/>
  <c r="K865" i="15"/>
  <c r="I865" i="15"/>
  <c r="H865" i="15"/>
  <c r="G865" i="15"/>
  <c r="AI864" i="15"/>
  <c r="AG864" i="15"/>
  <c r="AC864" i="15"/>
  <c r="AB864" i="15"/>
  <c r="AA864" i="15"/>
  <c r="Y864" i="15"/>
  <c r="X864" i="15"/>
  <c r="W864" i="15"/>
  <c r="U864" i="15"/>
  <c r="T864" i="15"/>
  <c r="S864" i="15"/>
  <c r="Q864" i="15"/>
  <c r="P864" i="15"/>
  <c r="O864" i="15"/>
  <c r="M864" i="15"/>
  <c r="L864" i="15"/>
  <c r="K864" i="15"/>
  <c r="I864" i="15"/>
  <c r="H864" i="15"/>
  <c r="G864" i="15"/>
  <c r="AI863" i="15"/>
  <c r="AG863" i="15"/>
  <c r="AC863" i="15"/>
  <c r="AB863" i="15"/>
  <c r="AA863" i="15"/>
  <c r="Y863" i="15"/>
  <c r="X863" i="15"/>
  <c r="W863" i="15"/>
  <c r="U863" i="15"/>
  <c r="T863" i="15"/>
  <c r="S863" i="15"/>
  <c r="Q863" i="15"/>
  <c r="P863" i="15"/>
  <c r="O863" i="15"/>
  <c r="M863" i="15"/>
  <c r="L863" i="15"/>
  <c r="K863" i="15"/>
  <c r="I863" i="15"/>
  <c r="H863" i="15"/>
  <c r="G863" i="15"/>
  <c r="AI862" i="15"/>
  <c r="AG862" i="15"/>
  <c r="AC862" i="15"/>
  <c r="AB862" i="15"/>
  <c r="AA862" i="15"/>
  <c r="Y862" i="15"/>
  <c r="X862" i="15"/>
  <c r="W862" i="15"/>
  <c r="U862" i="15"/>
  <c r="T862" i="15"/>
  <c r="S862" i="15"/>
  <c r="Q862" i="15"/>
  <c r="P862" i="15"/>
  <c r="O862" i="15"/>
  <c r="M862" i="15"/>
  <c r="L862" i="15"/>
  <c r="K862" i="15"/>
  <c r="I862" i="15"/>
  <c r="H862" i="15"/>
  <c r="G862" i="15"/>
  <c r="AI861" i="15"/>
  <c r="AG861" i="15"/>
  <c r="AC861" i="15"/>
  <c r="AB861" i="15"/>
  <c r="AA861" i="15"/>
  <c r="Y861" i="15"/>
  <c r="X861" i="15"/>
  <c r="W861" i="15"/>
  <c r="U861" i="15"/>
  <c r="T861" i="15"/>
  <c r="S861" i="15"/>
  <c r="Q861" i="15"/>
  <c r="P861" i="15"/>
  <c r="O861" i="15"/>
  <c r="M861" i="15"/>
  <c r="L861" i="15"/>
  <c r="K861" i="15"/>
  <c r="I861" i="15"/>
  <c r="H861" i="15"/>
  <c r="G861" i="15"/>
  <c r="AI860" i="15"/>
  <c r="AG860" i="15"/>
  <c r="AC860" i="15"/>
  <c r="AB860" i="15"/>
  <c r="AA860" i="15"/>
  <c r="Y860" i="15"/>
  <c r="X860" i="15"/>
  <c r="W860" i="15"/>
  <c r="U860" i="15"/>
  <c r="T860" i="15"/>
  <c r="S860" i="15"/>
  <c r="Q860" i="15"/>
  <c r="P860" i="15"/>
  <c r="O860" i="15"/>
  <c r="M860" i="15"/>
  <c r="L860" i="15"/>
  <c r="K860" i="15"/>
  <c r="I860" i="15"/>
  <c r="H860" i="15"/>
  <c r="G860" i="15"/>
  <c r="AI859" i="15"/>
  <c r="AG859" i="15"/>
  <c r="AC859" i="15"/>
  <c r="AB859" i="15"/>
  <c r="AA859" i="15"/>
  <c r="Y859" i="15"/>
  <c r="X859" i="15"/>
  <c r="W859" i="15"/>
  <c r="U859" i="15"/>
  <c r="T859" i="15"/>
  <c r="S859" i="15"/>
  <c r="Q859" i="15"/>
  <c r="P859" i="15"/>
  <c r="O859" i="15"/>
  <c r="M859" i="15"/>
  <c r="L859" i="15"/>
  <c r="K859" i="15"/>
  <c r="I859" i="15"/>
  <c r="H859" i="15"/>
  <c r="G859" i="15"/>
  <c r="AI858" i="15"/>
  <c r="AG858" i="15"/>
  <c r="AC858" i="15"/>
  <c r="AB858" i="15"/>
  <c r="AA858" i="15"/>
  <c r="Y858" i="15"/>
  <c r="X858" i="15"/>
  <c r="W858" i="15"/>
  <c r="U858" i="15"/>
  <c r="T858" i="15"/>
  <c r="S858" i="15"/>
  <c r="Q858" i="15"/>
  <c r="P858" i="15"/>
  <c r="O858" i="15"/>
  <c r="M858" i="15"/>
  <c r="L858" i="15"/>
  <c r="K858" i="15"/>
  <c r="I858" i="15"/>
  <c r="H858" i="15"/>
  <c r="G858" i="15"/>
  <c r="AI857" i="15"/>
  <c r="AG857" i="15"/>
  <c r="AC857" i="15"/>
  <c r="AB857" i="15"/>
  <c r="AA857" i="15"/>
  <c r="Y857" i="15"/>
  <c r="X857" i="15"/>
  <c r="W857" i="15"/>
  <c r="U857" i="15"/>
  <c r="T857" i="15"/>
  <c r="S857" i="15"/>
  <c r="Q857" i="15"/>
  <c r="P857" i="15"/>
  <c r="O857" i="15"/>
  <c r="M857" i="15"/>
  <c r="L857" i="15"/>
  <c r="K857" i="15"/>
  <c r="I857" i="15"/>
  <c r="H857" i="15"/>
  <c r="G857" i="15"/>
  <c r="AI856" i="15"/>
  <c r="AG856" i="15"/>
  <c r="AC856" i="15"/>
  <c r="AB856" i="15"/>
  <c r="AA856" i="15"/>
  <c r="Y856" i="15"/>
  <c r="X856" i="15"/>
  <c r="W856" i="15"/>
  <c r="U856" i="15"/>
  <c r="T856" i="15"/>
  <c r="S856" i="15"/>
  <c r="Q856" i="15"/>
  <c r="P856" i="15"/>
  <c r="O856" i="15"/>
  <c r="M856" i="15"/>
  <c r="L856" i="15"/>
  <c r="K856" i="15"/>
  <c r="I856" i="15"/>
  <c r="H856" i="15"/>
  <c r="G856" i="15"/>
  <c r="AI855" i="15"/>
  <c r="AG855" i="15"/>
  <c r="AC855" i="15"/>
  <c r="AB855" i="15"/>
  <c r="AA855" i="15"/>
  <c r="Y855" i="15"/>
  <c r="X855" i="15"/>
  <c r="W855" i="15"/>
  <c r="U855" i="15"/>
  <c r="T855" i="15"/>
  <c r="S855" i="15"/>
  <c r="Q855" i="15"/>
  <c r="P855" i="15"/>
  <c r="O855" i="15"/>
  <c r="M855" i="15"/>
  <c r="L855" i="15"/>
  <c r="K855" i="15"/>
  <c r="I855" i="15"/>
  <c r="H855" i="15"/>
  <c r="G855" i="15"/>
  <c r="AI854" i="15"/>
  <c r="AG854" i="15"/>
  <c r="AC854" i="15"/>
  <c r="AB854" i="15"/>
  <c r="AA854" i="15"/>
  <c r="Y854" i="15"/>
  <c r="X854" i="15"/>
  <c r="W854" i="15"/>
  <c r="U854" i="15"/>
  <c r="T854" i="15"/>
  <c r="S854" i="15"/>
  <c r="Q854" i="15"/>
  <c r="P854" i="15"/>
  <c r="O854" i="15"/>
  <c r="M854" i="15"/>
  <c r="L854" i="15"/>
  <c r="K854" i="15"/>
  <c r="I854" i="15"/>
  <c r="H854" i="15"/>
  <c r="G854" i="15"/>
  <c r="AI853" i="15"/>
  <c r="AG853" i="15"/>
  <c r="AC853" i="15"/>
  <c r="AB853" i="15"/>
  <c r="AA853" i="15"/>
  <c r="Y853" i="15"/>
  <c r="X853" i="15"/>
  <c r="W853" i="15"/>
  <c r="U853" i="15"/>
  <c r="T853" i="15"/>
  <c r="S853" i="15"/>
  <c r="Q853" i="15"/>
  <c r="P853" i="15"/>
  <c r="O853" i="15"/>
  <c r="M853" i="15"/>
  <c r="L853" i="15"/>
  <c r="K853" i="15"/>
  <c r="I853" i="15"/>
  <c r="H853" i="15"/>
  <c r="G853" i="15"/>
  <c r="AI852" i="15"/>
  <c r="AG852" i="15"/>
  <c r="AC852" i="15"/>
  <c r="AB852" i="15"/>
  <c r="AA852" i="15"/>
  <c r="Y852" i="15"/>
  <c r="X852" i="15"/>
  <c r="W852" i="15"/>
  <c r="U852" i="15"/>
  <c r="T852" i="15"/>
  <c r="S852" i="15"/>
  <c r="Q852" i="15"/>
  <c r="P852" i="15"/>
  <c r="O852" i="15"/>
  <c r="M852" i="15"/>
  <c r="L852" i="15"/>
  <c r="K852" i="15"/>
  <c r="I852" i="15"/>
  <c r="H852" i="15"/>
  <c r="G852" i="15"/>
  <c r="AI851" i="15"/>
  <c r="AG851" i="15"/>
  <c r="AC851" i="15"/>
  <c r="AB851" i="15"/>
  <c r="AA851" i="15"/>
  <c r="Y851" i="15"/>
  <c r="X851" i="15"/>
  <c r="W851" i="15"/>
  <c r="U851" i="15"/>
  <c r="T851" i="15"/>
  <c r="S851" i="15"/>
  <c r="Q851" i="15"/>
  <c r="P851" i="15"/>
  <c r="O851" i="15"/>
  <c r="M851" i="15"/>
  <c r="L851" i="15"/>
  <c r="K851" i="15"/>
  <c r="I851" i="15"/>
  <c r="H851" i="15"/>
  <c r="G851" i="15"/>
  <c r="AI850" i="15"/>
  <c r="AG850" i="15"/>
  <c r="AC850" i="15"/>
  <c r="AB850" i="15"/>
  <c r="AA850" i="15"/>
  <c r="Y850" i="15"/>
  <c r="X850" i="15"/>
  <c r="W850" i="15"/>
  <c r="U850" i="15"/>
  <c r="T850" i="15"/>
  <c r="S850" i="15"/>
  <c r="Q850" i="15"/>
  <c r="P850" i="15"/>
  <c r="O850" i="15"/>
  <c r="M850" i="15"/>
  <c r="L850" i="15"/>
  <c r="K850" i="15"/>
  <c r="I850" i="15"/>
  <c r="H850" i="15"/>
  <c r="G850" i="15"/>
  <c r="AI849" i="15"/>
  <c r="AG849" i="15"/>
  <c r="AC849" i="15"/>
  <c r="AB849" i="15"/>
  <c r="AA849" i="15"/>
  <c r="Y849" i="15"/>
  <c r="X849" i="15"/>
  <c r="W849" i="15"/>
  <c r="U849" i="15"/>
  <c r="T849" i="15"/>
  <c r="S849" i="15"/>
  <c r="Q849" i="15"/>
  <c r="P849" i="15"/>
  <c r="O849" i="15"/>
  <c r="M849" i="15"/>
  <c r="L849" i="15"/>
  <c r="K849" i="15"/>
  <c r="I849" i="15"/>
  <c r="H849" i="15"/>
  <c r="G849" i="15"/>
  <c r="AI848" i="15"/>
  <c r="AG848" i="15"/>
  <c r="AC848" i="15"/>
  <c r="AB848" i="15"/>
  <c r="AA848" i="15"/>
  <c r="Y848" i="15"/>
  <c r="X848" i="15"/>
  <c r="W848" i="15"/>
  <c r="U848" i="15"/>
  <c r="T848" i="15"/>
  <c r="S848" i="15"/>
  <c r="Q848" i="15"/>
  <c r="P848" i="15"/>
  <c r="O848" i="15"/>
  <c r="M848" i="15"/>
  <c r="L848" i="15"/>
  <c r="K848" i="15"/>
  <c r="I848" i="15"/>
  <c r="H848" i="15"/>
  <c r="G848" i="15"/>
  <c r="AI847" i="15"/>
  <c r="AG847" i="15"/>
  <c r="AC847" i="15"/>
  <c r="AB847" i="15"/>
  <c r="AA847" i="15"/>
  <c r="Y847" i="15"/>
  <c r="X847" i="15"/>
  <c r="W847" i="15"/>
  <c r="U847" i="15"/>
  <c r="T847" i="15"/>
  <c r="S847" i="15"/>
  <c r="Q847" i="15"/>
  <c r="P847" i="15"/>
  <c r="O847" i="15"/>
  <c r="M847" i="15"/>
  <c r="L847" i="15"/>
  <c r="K847" i="15"/>
  <c r="I847" i="15"/>
  <c r="H847" i="15"/>
  <c r="G847" i="15"/>
  <c r="AI846" i="15"/>
  <c r="AG846" i="15"/>
  <c r="AC846" i="15"/>
  <c r="AB846" i="15"/>
  <c r="AA846" i="15"/>
  <c r="Y846" i="15"/>
  <c r="X846" i="15"/>
  <c r="W846" i="15"/>
  <c r="U846" i="15"/>
  <c r="T846" i="15"/>
  <c r="S846" i="15"/>
  <c r="Q846" i="15"/>
  <c r="P846" i="15"/>
  <c r="O846" i="15"/>
  <c r="M846" i="15"/>
  <c r="L846" i="15"/>
  <c r="K846" i="15"/>
  <c r="I846" i="15"/>
  <c r="H846" i="15"/>
  <c r="G846" i="15"/>
  <c r="AI845" i="15"/>
  <c r="AG845" i="15"/>
  <c r="AC845" i="15"/>
  <c r="AB845" i="15"/>
  <c r="AA845" i="15"/>
  <c r="Y845" i="15"/>
  <c r="X845" i="15"/>
  <c r="W845" i="15"/>
  <c r="U845" i="15"/>
  <c r="T845" i="15"/>
  <c r="S845" i="15"/>
  <c r="Q845" i="15"/>
  <c r="P845" i="15"/>
  <c r="O845" i="15"/>
  <c r="M845" i="15"/>
  <c r="L845" i="15"/>
  <c r="K845" i="15"/>
  <c r="I845" i="15"/>
  <c r="H845" i="15"/>
  <c r="G845" i="15"/>
  <c r="AI844" i="15"/>
  <c r="AG844" i="15"/>
  <c r="AC844" i="15"/>
  <c r="AB844" i="15"/>
  <c r="AA844" i="15"/>
  <c r="Y844" i="15"/>
  <c r="X844" i="15"/>
  <c r="W844" i="15"/>
  <c r="U844" i="15"/>
  <c r="T844" i="15"/>
  <c r="S844" i="15"/>
  <c r="Q844" i="15"/>
  <c r="P844" i="15"/>
  <c r="O844" i="15"/>
  <c r="M844" i="15"/>
  <c r="L844" i="15"/>
  <c r="K844" i="15"/>
  <c r="I844" i="15"/>
  <c r="H844" i="15"/>
  <c r="G844" i="15"/>
  <c r="AI843" i="15"/>
  <c r="AG843" i="15"/>
  <c r="AC843" i="15"/>
  <c r="AB843" i="15"/>
  <c r="AA843" i="15"/>
  <c r="Y843" i="15"/>
  <c r="X843" i="15"/>
  <c r="W843" i="15"/>
  <c r="U843" i="15"/>
  <c r="T843" i="15"/>
  <c r="S843" i="15"/>
  <c r="Q843" i="15"/>
  <c r="P843" i="15"/>
  <c r="O843" i="15"/>
  <c r="M843" i="15"/>
  <c r="L843" i="15"/>
  <c r="K843" i="15"/>
  <c r="I843" i="15"/>
  <c r="H843" i="15"/>
  <c r="G843" i="15"/>
  <c r="AI842" i="15"/>
  <c r="AG842" i="15"/>
  <c r="AC842" i="15"/>
  <c r="AB842" i="15"/>
  <c r="AA842" i="15"/>
  <c r="Y842" i="15"/>
  <c r="X842" i="15"/>
  <c r="W842" i="15"/>
  <c r="U842" i="15"/>
  <c r="T842" i="15"/>
  <c r="S842" i="15"/>
  <c r="Q842" i="15"/>
  <c r="P842" i="15"/>
  <c r="O842" i="15"/>
  <c r="M842" i="15"/>
  <c r="L842" i="15"/>
  <c r="K842" i="15"/>
  <c r="I842" i="15"/>
  <c r="H842" i="15"/>
  <c r="G842" i="15"/>
  <c r="AI841" i="15"/>
  <c r="AG841" i="15"/>
  <c r="AC841" i="15"/>
  <c r="AB841" i="15"/>
  <c r="AA841" i="15"/>
  <c r="Y841" i="15"/>
  <c r="X841" i="15"/>
  <c r="W841" i="15"/>
  <c r="U841" i="15"/>
  <c r="T841" i="15"/>
  <c r="S841" i="15"/>
  <c r="Q841" i="15"/>
  <c r="P841" i="15"/>
  <c r="O841" i="15"/>
  <c r="M841" i="15"/>
  <c r="L841" i="15"/>
  <c r="K841" i="15"/>
  <c r="I841" i="15"/>
  <c r="H841" i="15"/>
  <c r="G841" i="15"/>
  <c r="AI840" i="15"/>
  <c r="AG840" i="15"/>
  <c r="AC840" i="15"/>
  <c r="AB840" i="15"/>
  <c r="AA840" i="15"/>
  <c r="Y840" i="15"/>
  <c r="X840" i="15"/>
  <c r="W840" i="15"/>
  <c r="U840" i="15"/>
  <c r="T840" i="15"/>
  <c r="S840" i="15"/>
  <c r="Q840" i="15"/>
  <c r="P840" i="15"/>
  <c r="O840" i="15"/>
  <c r="M840" i="15"/>
  <c r="L840" i="15"/>
  <c r="K840" i="15"/>
  <c r="I840" i="15"/>
  <c r="H840" i="15"/>
  <c r="G840" i="15"/>
  <c r="AI839" i="15"/>
  <c r="AG839" i="15"/>
  <c r="AC839" i="15"/>
  <c r="AB839" i="15"/>
  <c r="AA839" i="15"/>
  <c r="Y839" i="15"/>
  <c r="X839" i="15"/>
  <c r="W839" i="15"/>
  <c r="U839" i="15"/>
  <c r="T839" i="15"/>
  <c r="S839" i="15"/>
  <c r="Q839" i="15"/>
  <c r="P839" i="15"/>
  <c r="O839" i="15"/>
  <c r="M839" i="15"/>
  <c r="L839" i="15"/>
  <c r="K839" i="15"/>
  <c r="I839" i="15"/>
  <c r="H839" i="15"/>
  <c r="G839" i="15"/>
  <c r="AI838" i="15"/>
  <c r="AG838" i="15"/>
  <c r="AC838" i="15"/>
  <c r="AB838" i="15"/>
  <c r="AA838" i="15"/>
  <c r="Y838" i="15"/>
  <c r="X838" i="15"/>
  <c r="W838" i="15"/>
  <c r="U838" i="15"/>
  <c r="T838" i="15"/>
  <c r="S838" i="15"/>
  <c r="Q838" i="15"/>
  <c r="P838" i="15"/>
  <c r="O838" i="15"/>
  <c r="M838" i="15"/>
  <c r="L838" i="15"/>
  <c r="K838" i="15"/>
  <c r="I838" i="15"/>
  <c r="H838" i="15"/>
  <c r="G838" i="15"/>
  <c r="AI837" i="15"/>
  <c r="AG837" i="15"/>
  <c r="AC837" i="15"/>
  <c r="AB837" i="15"/>
  <c r="AA837" i="15"/>
  <c r="Y837" i="15"/>
  <c r="X837" i="15"/>
  <c r="W837" i="15"/>
  <c r="U837" i="15"/>
  <c r="T837" i="15"/>
  <c r="S837" i="15"/>
  <c r="Q837" i="15"/>
  <c r="P837" i="15"/>
  <c r="O837" i="15"/>
  <c r="M837" i="15"/>
  <c r="L837" i="15"/>
  <c r="K837" i="15"/>
  <c r="I837" i="15"/>
  <c r="H837" i="15"/>
  <c r="G837" i="15"/>
  <c r="AI836" i="15"/>
  <c r="AG836" i="15"/>
  <c r="AC836" i="15"/>
  <c r="AB836" i="15"/>
  <c r="AA836" i="15"/>
  <c r="Y836" i="15"/>
  <c r="X836" i="15"/>
  <c r="W836" i="15"/>
  <c r="U836" i="15"/>
  <c r="T836" i="15"/>
  <c r="S836" i="15"/>
  <c r="Q836" i="15"/>
  <c r="P836" i="15"/>
  <c r="O836" i="15"/>
  <c r="M836" i="15"/>
  <c r="L836" i="15"/>
  <c r="K836" i="15"/>
  <c r="I836" i="15"/>
  <c r="H836" i="15"/>
  <c r="G836" i="15"/>
  <c r="AI835" i="15"/>
  <c r="AG835" i="15"/>
  <c r="AC835" i="15"/>
  <c r="AB835" i="15"/>
  <c r="AA835" i="15"/>
  <c r="Y835" i="15"/>
  <c r="X835" i="15"/>
  <c r="W835" i="15"/>
  <c r="U835" i="15"/>
  <c r="T835" i="15"/>
  <c r="S835" i="15"/>
  <c r="Q835" i="15"/>
  <c r="P835" i="15"/>
  <c r="O835" i="15"/>
  <c r="M835" i="15"/>
  <c r="L835" i="15"/>
  <c r="K835" i="15"/>
  <c r="I835" i="15"/>
  <c r="H835" i="15"/>
  <c r="G835" i="15"/>
  <c r="AI834" i="15"/>
  <c r="AG834" i="15"/>
  <c r="AC834" i="15"/>
  <c r="AB834" i="15"/>
  <c r="AA834" i="15"/>
  <c r="Y834" i="15"/>
  <c r="X834" i="15"/>
  <c r="W834" i="15"/>
  <c r="U834" i="15"/>
  <c r="T834" i="15"/>
  <c r="S834" i="15"/>
  <c r="Q834" i="15"/>
  <c r="P834" i="15"/>
  <c r="O834" i="15"/>
  <c r="M834" i="15"/>
  <c r="L834" i="15"/>
  <c r="K834" i="15"/>
  <c r="I834" i="15"/>
  <c r="H834" i="15"/>
  <c r="G834" i="15"/>
  <c r="AI833" i="15"/>
  <c r="AG833" i="15"/>
  <c r="AC833" i="15"/>
  <c r="AB833" i="15"/>
  <c r="AA833" i="15"/>
  <c r="Y833" i="15"/>
  <c r="X833" i="15"/>
  <c r="W833" i="15"/>
  <c r="U833" i="15"/>
  <c r="T833" i="15"/>
  <c r="S833" i="15"/>
  <c r="Q833" i="15"/>
  <c r="P833" i="15"/>
  <c r="O833" i="15"/>
  <c r="M833" i="15"/>
  <c r="L833" i="15"/>
  <c r="K833" i="15"/>
  <c r="I833" i="15"/>
  <c r="H833" i="15"/>
  <c r="G833" i="15"/>
  <c r="AI832" i="15"/>
  <c r="AG832" i="15"/>
  <c r="AC832" i="15"/>
  <c r="AB832" i="15"/>
  <c r="AA832" i="15"/>
  <c r="Y832" i="15"/>
  <c r="X832" i="15"/>
  <c r="W832" i="15"/>
  <c r="U832" i="15"/>
  <c r="T832" i="15"/>
  <c r="S832" i="15"/>
  <c r="Q832" i="15"/>
  <c r="P832" i="15"/>
  <c r="O832" i="15"/>
  <c r="M832" i="15"/>
  <c r="L832" i="15"/>
  <c r="K832" i="15"/>
  <c r="I832" i="15"/>
  <c r="H832" i="15"/>
  <c r="G832" i="15"/>
  <c r="AI831" i="15"/>
  <c r="AG831" i="15"/>
  <c r="AC831" i="15"/>
  <c r="AB831" i="15"/>
  <c r="AA831" i="15"/>
  <c r="Y831" i="15"/>
  <c r="X831" i="15"/>
  <c r="W831" i="15"/>
  <c r="U831" i="15"/>
  <c r="T831" i="15"/>
  <c r="S831" i="15"/>
  <c r="Q831" i="15"/>
  <c r="P831" i="15"/>
  <c r="O831" i="15"/>
  <c r="M831" i="15"/>
  <c r="L831" i="15"/>
  <c r="K831" i="15"/>
  <c r="I831" i="15"/>
  <c r="H831" i="15"/>
  <c r="G831" i="15"/>
  <c r="AI830" i="15"/>
  <c r="AG830" i="15"/>
  <c r="AC830" i="15"/>
  <c r="AB830" i="15"/>
  <c r="AA830" i="15"/>
  <c r="Y830" i="15"/>
  <c r="X830" i="15"/>
  <c r="W830" i="15"/>
  <c r="U830" i="15"/>
  <c r="T830" i="15"/>
  <c r="S830" i="15"/>
  <c r="Q830" i="15"/>
  <c r="P830" i="15"/>
  <c r="O830" i="15"/>
  <c r="M830" i="15"/>
  <c r="L830" i="15"/>
  <c r="K830" i="15"/>
  <c r="I830" i="15"/>
  <c r="H830" i="15"/>
  <c r="G830" i="15"/>
  <c r="AI829" i="15"/>
  <c r="AG829" i="15"/>
  <c r="AC829" i="15"/>
  <c r="AB829" i="15"/>
  <c r="AA829" i="15"/>
  <c r="Y829" i="15"/>
  <c r="X829" i="15"/>
  <c r="W829" i="15"/>
  <c r="U829" i="15"/>
  <c r="T829" i="15"/>
  <c r="S829" i="15"/>
  <c r="Q829" i="15"/>
  <c r="P829" i="15"/>
  <c r="O829" i="15"/>
  <c r="M829" i="15"/>
  <c r="L829" i="15"/>
  <c r="K829" i="15"/>
  <c r="I829" i="15"/>
  <c r="H829" i="15"/>
  <c r="G829" i="15"/>
  <c r="AI828" i="15"/>
  <c r="AG828" i="15"/>
  <c r="AC828" i="15"/>
  <c r="AB828" i="15"/>
  <c r="AA828" i="15"/>
  <c r="Y828" i="15"/>
  <c r="X828" i="15"/>
  <c r="W828" i="15"/>
  <c r="U828" i="15"/>
  <c r="T828" i="15"/>
  <c r="S828" i="15"/>
  <c r="Q828" i="15"/>
  <c r="P828" i="15"/>
  <c r="O828" i="15"/>
  <c r="M828" i="15"/>
  <c r="L828" i="15"/>
  <c r="K828" i="15"/>
  <c r="I828" i="15"/>
  <c r="H828" i="15"/>
  <c r="G828" i="15"/>
  <c r="AI827" i="15"/>
  <c r="AG827" i="15"/>
  <c r="AC827" i="15"/>
  <c r="AB827" i="15"/>
  <c r="AA827" i="15"/>
  <c r="Y827" i="15"/>
  <c r="X827" i="15"/>
  <c r="W827" i="15"/>
  <c r="U827" i="15"/>
  <c r="T827" i="15"/>
  <c r="S827" i="15"/>
  <c r="Q827" i="15"/>
  <c r="P827" i="15"/>
  <c r="O827" i="15"/>
  <c r="M827" i="15"/>
  <c r="L827" i="15"/>
  <c r="K827" i="15"/>
  <c r="I827" i="15"/>
  <c r="H827" i="15"/>
  <c r="G827" i="15"/>
  <c r="AI826" i="15"/>
  <c r="AG826" i="15"/>
  <c r="AC826" i="15"/>
  <c r="AB826" i="15"/>
  <c r="AA826" i="15"/>
  <c r="Y826" i="15"/>
  <c r="X826" i="15"/>
  <c r="W826" i="15"/>
  <c r="U826" i="15"/>
  <c r="T826" i="15"/>
  <c r="S826" i="15"/>
  <c r="Q826" i="15"/>
  <c r="P826" i="15"/>
  <c r="O826" i="15"/>
  <c r="M826" i="15"/>
  <c r="L826" i="15"/>
  <c r="K826" i="15"/>
  <c r="I826" i="15"/>
  <c r="H826" i="15"/>
  <c r="G826" i="15"/>
  <c r="AI825" i="15"/>
  <c r="AG825" i="15"/>
  <c r="AC825" i="15"/>
  <c r="AB825" i="15"/>
  <c r="AA825" i="15"/>
  <c r="Y825" i="15"/>
  <c r="X825" i="15"/>
  <c r="W825" i="15"/>
  <c r="U825" i="15"/>
  <c r="T825" i="15"/>
  <c r="S825" i="15"/>
  <c r="Q825" i="15"/>
  <c r="P825" i="15"/>
  <c r="O825" i="15"/>
  <c r="M825" i="15"/>
  <c r="L825" i="15"/>
  <c r="K825" i="15"/>
  <c r="I825" i="15"/>
  <c r="H825" i="15"/>
  <c r="G825" i="15"/>
  <c r="AI824" i="15"/>
  <c r="AG824" i="15"/>
  <c r="AC824" i="15"/>
  <c r="AB824" i="15"/>
  <c r="AA824" i="15"/>
  <c r="Y824" i="15"/>
  <c r="X824" i="15"/>
  <c r="W824" i="15"/>
  <c r="U824" i="15"/>
  <c r="T824" i="15"/>
  <c r="S824" i="15"/>
  <c r="Q824" i="15"/>
  <c r="P824" i="15"/>
  <c r="O824" i="15"/>
  <c r="M824" i="15"/>
  <c r="L824" i="15"/>
  <c r="K824" i="15"/>
  <c r="I824" i="15"/>
  <c r="H824" i="15"/>
  <c r="G824" i="15"/>
  <c r="AI823" i="15"/>
  <c r="AG823" i="15"/>
  <c r="AC823" i="15"/>
  <c r="AB823" i="15"/>
  <c r="AA823" i="15"/>
  <c r="Y823" i="15"/>
  <c r="X823" i="15"/>
  <c r="W823" i="15"/>
  <c r="U823" i="15"/>
  <c r="T823" i="15"/>
  <c r="S823" i="15"/>
  <c r="Q823" i="15"/>
  <c r="P823" i="15"/>
  <c r="O823" i="15"/>
  <c r="M823" i="15"/>
  <c r="L823" i="15"/>
  <c r="K823" i="15"/>
  <c r="I823" i="15"/>
  <c r="H823" i="15"/>
  <c r="G823" i="15"/>
  <c r="F613" i="15"/>
  <c r="F614" i="15" s="1"/>
  <c r="F615" i="15" s="1"/>
  <c r="F616" i="15" s="1"/>
  <c r="F617" i="15" s="1"/>
  <c r="F618" i="15" s="1"/>
  <c r="F619" i="15" s="1"/>
  <c r="F620" i="15" s="1"/>
  <c r="F621" i="15" s="1"/>
  <c r="F622" i="15" s="1"/>
  <c r="F623" i="15" s="1"/>
  <c r="F624" i="15" s="1"/>
  <c r="F625" i="15" s="1"/>
  <c r="F626" i="15" s="1"/>
  <c r="F627" i="15" s="1"/>
  <c r="F628" i="15" s="1"/>
  <c r="F629" i="15" s="1"/>
  <c r="F630" i="15" s="1"/>
  <c r="F631" i="15" s="1"/>
  <c r="F632" i="15" s="1"/>
  <c r="F633" i="15" s="1"/>
  <c r="F634" i="15" s="1"/>
  <c r="F635" i="15" s="1"/>
  <c r="F636" i="15" s="1"/>
  <c r="F637" i="15" s="1"/>
  <c r="F638" i="15" s="1"/>
  <c r="F639" i="15" s="1"/>
  <c r="F640" i="15" s="1"/>
  <c r="F641" i="15" s="1"/>
  <c r="F642" i="15" s="1"/>
  <c r="F643" i="15" s="1"/>
  <c r="F644" i="15" s="1"/>
  <c r="F645" i="15" s="1"/>
  <c r="F646" i="15" s="1"/>
  <c r="F647" i="15" s="1"/>
  <c r="F648" i="15" s="1"/>
  <c r="F649" i="15" s="1"/>
  <c r="F650" i="15" s="1"/>
  <c r="F651" i="15" s="1"/>
  <c r="F652" i="15" s="1"/>
  <c r="F653" i="15" s="1"/>
  <c r="F654" i="15" s="1"/>
  <c r="F655" i="15" s="1"/>
  <c r="F656" i="15" s="1"/>
  <c r="F657" i="15" s="1"/>
  <c r="F658" i="15" s="1"/>
  <c r="F659" i="15" s="1"/>
  <c r="F660" i="15" s="1"/>
  <c r="F661" i="15" s="1"/>
  <c r="AI822" i="15"/>
  <c r="AG822" i="15"/>
  <c r="AC822" i="15"/>
  <c r="AB822" i="15"/>
  <c r="AA822" i="15"/>
  <c r="Y822" i="15"/>
  <c r="X822" i="15"/>
  <c r="W822" i="15"/>
  <c r="U822" i="15"/>
  <c r="T822" i="15"/>
  <c r="S822" i="15"/>
  <c r="Q822" i="15"/>
  <c r="P822" i="15"/>
  <c r="O822" i="15"/>
  <c r="M822" i="15"/>
  <c r="L822" i="15"/>
  <c r="K822" i="15"/>
  <c r="I822" i="15"/>
  <c r="H822" i="15"/>
  <c r="G822" i="15"/>
  <c r="B609" i="15"/>
  <c r="D1614" i="15" s="1"/>
  <c r="D475" i="19" s="1"/>
  <c r="F604" i="15"/>
  <c r="F606" i="15" s="1"/>
  <c r="F600" i="15"/>
  <c r="B596" i="15"/>
  <c r="D1613" i="15" s="1"/>
  <c r="D474" i="19" s="1"/>
  <c r="D594" i="15"/>
  <c r="F534" i="15"/>
  <c r="F535" i="15" s="1"/>
  <c r="F536" i="15" s="1"/>
  <c r="F537" i="15" s="1"/>
  <c r="F538" i="15" s="1"/>
  <c r="F539" i="15" s="1"/>
  <c r="F540" i="15" s="1"/>
  <c r="F541" i="15" s="1"/>
  <c r="F542" i="15" s="1"/>
  <c r="F543" i="15" s="1"/>
  <c r="F544" i="15" s="1"/>
  <c r="F545" i="15" s="1"/>
  <c r="F546" i="15" s="1"/>
  <c r="F547" i="15" s="1"/>
  <c r="F548" i="15" s="1"/>
  <c r="F549" i="15" s="1"/>
  <c r="F550" i="15" s="1"/>
  <c r="F551" i="15" s="1"/>
  <c r="F552" i="15" s="1"/>
  <c r="F553" i="15" s="1"/>
  <c r="F554" i="15" s="1"/>
  <c r="F555" i="15" s="1"/>
  <c r="F556" i="15" s="1"/>
  <c r="F557" i="15" s="1"/>
  <c r="F558" i="15" s="1"/>
  <c r="F559" i="15" s="1"/>
  <c r="F560" i="15" s="1"/>
  <c r="F561" i="15" s="1"/>
  <c r="F562" i="15" s="1"/>
  <c r="F563" i="15" s="1"/>
  <c r="F564" i="15" s="1"/>
  <c r="F565" i="15" s="1"/>
  <c r="F566" i="15" s="1"/>
  <c r="F567" i="15" s="1"/>
  <c r="F568" i="15" s="1"/>
  <c r="F569" i="15" s="1"/>
  <c r="F570" i="15" s="1"/>
  <c r="F571" i="15" s="1"/>
  <c r="F572" i="15" s="1"/>
  <c r="F573" i="15" s="1"/>
  <c r="F574" i="15" s="1"/>
  <c r="F575" i="15" s="1"/>
  <c r="F576" i="15" s="1"/>
  <c r="F577" i="15" s="1"/>
  <c r="F578" i="15" s="1"/>
  <c r="F579" i="15" s="1"/>
  <c r="F580" i="15" s="1"/>
  <c r="F581" i="15" s="1"/>
  <c r="F582" i="15" s="1"/>
  <c r="F583" i="15" s="1"/>
  <c r="F584" i="15" s="1"/>
  <c r="F585" i="15" s="1"/>
  <c r="F586" i="15" s="1"/>
  <c r="F587" i="15" s="1"/>
  <c r="F588" i="15" s="1"/>
  <c r="F589" i="15" s="1"/>
  <c r="F590" i="15" s="1"/>
  <c r="F591" i="15" s="1"/>
  <c r="F592" i="15" s="1"/>
  <c r="F594" i="15" s="1"/>
  <c r="F472" i="15"/>
  <c r="F473" i="15" s="1"/>
  <c r="F474" i="15" s="1"/>
  <c r="F475" i="15" s="1"/>
  <c r="F476" i="15" s="1"/>
  <c r="F477" i="15" s="1"/>
  <c r="F478" i="15" s="1"/>
  <c r="F479" i="15" s="1"/>
  <c r="F480" i="15" s="1"/>
  <c r="F481" i="15" s="1"/>
  <c r="F482" i="15" s="1"/>
  <c r="F483" i="15" s="1"/>
  <c r="F484" i="15" s="1"/>
  <c r="F485" i="15" s="1"/>
  <c r="F486" i="15" s="1"/>
  <c r="F487" i="15" s="1"/>
  <c r="F488" i="15" s="1"/>
  <c r="F489" i="15" s="1"/>
  <c r="F490" i="15" s="1"/>
  <c r="F491" i="15" s="1"/>
  <c r="F492" i="15" s="1"/>
  <c r="F493" i="15" s="1"/>
  <c r="F494" i="15" s="1"/>
  <c r="F495" i="15" s="1"/>
  <c r="F496" i="15" s="1"/>
  <c r="F497" i="15" s="1"/>
  <c r="F498" i="15" s="1"/>
  <c r="F499" i="15" s="1"/>
  <c r="F500" i="15" s="1"/>
  <c r="F501" i="15" s="1"/>
  <c r="F502" i="15" s="1"/>
  <c r="F503" i="15" s="1"/>
  <c r="F504" i="15" s="1"/>
  <c r="F505" i="15" s="1"/>
  <c r="F506" i="15" s="1"/>
  <c r="F507" i="15" s="1"/>
  <c r="F508" i="15" s="1"/>
  <c r="F509" i="15" s="1"/>
  <c r="F510" i="15" s="1"/>
  <c r="F511" i="15" s="1"/>
  <c r="F512" i="15" s="1"/>
  <c r="F513" i="15" s="1"/>
  <c r="F514" i="15" s="1"/>
  <c r="F515" i="15" s="1"/>
  <c r="F516" i="15" s="1"/>
  <c r="F517" i="15" s="1"/>
  <c r="F518" i="15" s="1"/>
  <c r="F519" i="15" s="1"/>
  <c r="F520" i="15" s="1"/>
  <c r="F521" i="15" s="1"/>
  <c r="F522" i="15" s="1"/>
  <c r="F523" i="15" s="1"/>
  <c r="F524" i="15" s="1"/>
  <c r="F525" i="15" s="1"/>
  <c r="F526" i="15" s="1"/>
  <c r="F527" i="15" s="1"/>
  <c r="F528" i="15" s="1"/>
  <c r="F529" i="15" s="1"/>
  <c r="F530" i="15" s="1"/>
  <c r="B465" i="15"/>
  <c r="D1612" i="15" s="1"/>
  <c r="D473" i="19" s="1"/>
  <c r="D463" i="15"/>
  <c r="F403" i="15"/>
  <c r="F404" i="15" s="1"/>
  <c r="F405" i="15" s="1"/>
  <c r="F406" i="15" s="1"/>
  <c r="F407" i="15" s="1"/>
  <c r="F408" i="15" s="1"/>
  <c r="F409" i="15" s="1"/>
  <c r="F410" i="15" s="1"/>
  <c r="F411" i="15" s="1"/>
  <c r="F412" i="15" s="1"/>
  <c r="F413" i="15" s="1"/>
  <c r="F414" i="15" s="1"/>
  <c r="F415" i="15" s="1"/>
  <c r="F416" i="15" s="1"/>
  <c r="F417" i="15" s="1"/>
  <c r="F418" i="15" s="1"/>
  <c r="F419" i="15" s="1"/>
  <c r="F420" i="15" s="1"/>
  <c r="F421" i="15" s="1"/>
  <c r="F422" i="15" s="1"/>
  <c r="F423" i="15" s="1"/>
  <c r="F424" i="15" s="1"/>
  <c r="F425" i="15" s="1"/>
  <c r="F426" i="15" s="1"/>
  <c r="F427" i="15" s="1"/>
  <c r="F428" i="15" s="1"/>
  <c r="F429" i="15" s="1"/>
  <c r="F430" i="15" s="1"/>
  <c r="F431" i="15" s="1"/>
  <c r="F432" i="15" s="1"/>
  <c r="F433" i="15" s="1"/>
  <c r="F434" i="15" s="1"/>
  <c r="F435" i="15" s="1"/>
  <c r="F436" i="15" s="1"/>
  <c r="F437" i="15" s="1"/>
  <c r="F438" i="15" s="1"/>
  <c r="F439" i="15" s="1"/>
  <c r="F440" i="15" s="1"/>
  <c r="F441" i="15" s="1"/>
  <c r="F442" i="15" s="1"/>
  <c r="F443" i="15" s="1"/>
  <c r="F444" i="15" s="1"/>
  <c r="F445" i="15" s="1"/>
  <c r="F446" i="15" s="1"/>
  <c r="F447" i="15" s="1"/>
  <c r="F448" i="15" s="1"/>
  <c r="F449" i="15" s="1"/>
  <c r="F450" i="15" s="1"/>
  <c r="F451" i="15" s="1"/>
  <c r="F452" i="15" s="1"/>
  <c r="F453" i="15" s="1"/>
  <c r="F454" i="15" s="1"/>
  <c r="F455" i="15" s="1"/>
  <c r="F456" i="15" s="1"/>
  <c r="F457" i="15" s="1"/>
  <c r="F458" i="15" s="1"/>
  <c r="F459" i="15" s="1"/>
  <c r="F460" i="15" s="1"/>
  <c r="F461" i="15" s="1"/>
  <c r="F463" i="15" s="1"/>
  <c r="F341" i="15"/>
  <c r="F342" i="15" s="1"/>
  <c r="F343" i="15" s="1"/>
  <c r="F344" i="15" s="1"/>
  <c r="F345" i="15" s="1"/>
  <c r="F346" i="15" s="1"/>
  <c r="F347" i="15" s="1"/>
  <c r="F348" i="15" s="1"/>
  <c r="F349" i="15" s="1"/>
  <c r="F350" i="15" s="1"/>
  <c r="F351" i="15" s="1"/>
  <c r="F352" i="15" s="1"/>
  <c r="F353" i="15" s="1"/>
  <c r="F354" i="15" s="1"/>
  <c r="F355" i="15" s="1"/>
  <c r="F356" i="15" s="1"/>
  <c r="F357" i="15" s="1"/>
  <c r="F358" i="15" s="1"/>
  <c r="F359" i="15" s="1"/>
  <c r="F360" i="15" s="1"/>
  <c r="F361" i="15" s="1"/>
  <c r="F362" i="15" s="1"/>
  <c r="F363" i="15" s="1"/>
  <c r="F364" i="15" s="1"/>
  <c r="F365" i="15" s="1"/>
  <c r="F366" i="15" s="1"/>
  <c r="F367" i="15" s="1"/>
  <c r="F368" i="15" s="1"/>
  <c r="F369" i="15" s="1"/>
  <c r="F370" i="15" s="1"/>
  <c r="F371" i="15" s="1"/>
  <c r="F372" i="15" s="1"/>
  <c r="F373" i="15" s="1"/>
  <c r="F374" i="15" s="1"/>
  <c r="F375" i="15" s="1"/>
  <c r="F376" i="15" s="1"/>
  <c r="F377" i="15" s="1"/>
  <c r="F378" i="15" s="1"/>
  <c r="F379" i="15" s="1"/>
  <c r="F380" i="15" s="1"/>
  <c r="F381" i="15" s="1"/>
  <c r="F382" i="15" s="1"/>
  <c r="F383" i="15" s="1"/>
  <c r="F384" i="15" s="1"/>
  <c r="F385" i="15" s="1"/>
  <c r="F386" i="15" s="1"/>
  <c r="F387" i="15" s="1"/>
  <c r="F388" i="15" s="1"/>
  <c r="F389" i="15" s="1"/>
  <c r="F390" i="15" s="1"/>
  <c r="F391" i="15" s="1"/>
  <c r="F392" i="15" s="1"/>
  <c r="F393" i="15" s="1"/>
  <c r="F394" i="15" s="1"/>
  <c r="F395" i="15" s="1"/>
  <c r="F396" i="15" s="1"/>
  <c r="F397" i="15" s="1"/>
  <c r="F398" i="15" s="1"/>
  <c r="F399" i="15" s="1"/>
  <c r="B337" i="15"/>
  <c r="D1611" i="15" s="1"/>
  <c r="D472" i="19" s="1"/>
  <c r="T335" i="15"/>
  <c r="F332" i="15"/>
  <c r="F333" i="15" s="1"/>
  <c r="F335" i="15" s="1"/>
  <c r="AE335" i="15"/>
  <c r="Z335" i="15"/>
  <c r="V335" i="15"/>
  <c r="R335" i="15"/>
  <c r="N335" i="15"/>
  <c r="J335" i="15"/>
  <c r="B329" i="15"/>
  <c r="D1610" i="15" s="1"/>
  <c r="D471" i="19" s="1"/>
  <c r="F173" i="15"/>
  <c r="F174" i="15" s="1"/>
  <c r="F175" i="15" s="1"/>
  <c r="F176" i="15" s="1"/>
  <c r="F177" i="15" s="1"/>
  <c r="F178" i="15" s="1"/>
  <c r="F179" i="15" s="1"/>
  <c r="F180" i="15" s="1"/>
  <c r="F181" i="15" s="1"/>
  <c r="F182" i="15" s="1"/>
  <c r="F183" i="15" s="1"/>
  <c r="F184" i="15" s="1"/>
  <c r="F185" i="15" s="1"/>
  <c r="F186" i="15" s="1"/>
  <c r="F187" i="15" s="1"/>
  <c r="F188" i="15" s="1"/>
  <c r="F189" i="15" s="1"/>
  <c r="F190" i="15" s="1"/>
  <c r="F191" i="15" s="1"/>
  <c r="F192" i="15" s="1"/>
  <c r="F193" i="15" s="1"/>
  <c r="F194" i="15" s="1"/>
  <c r="F195" i="15" s="1"/>
  <c r="F196" i="15" s="1"/>
  <c r="F197" i="15" s="1"/>
  <c r="F198" i="15" s="1"/>
  <c r="F199" i="15" s="1"/>
  <c r="F200" i="15" s="1"/>
  <c r="F201" i="15" s="1"/>
  <c r="F202" i="15" s="1"/>
  <c r="F203" i="15" s="1"/>
  <c r="F204" i="15" s="1"/>
  <c r="F205" i="15" s="1"/>
  <c r="F206" i="15" s="1"/>
  <c r="F207" i="15" s="1"/>
  <c r="F208" i="15" s="1"/>
  <c r="F209" i="15" s="1"/>
  <c r="F210" i="15" s="1"/>
  <c r="F211" i="15" s="1"/>
  <c r="F212" i="15" s="1"/>
  <c r="F213" i="15" s="1"/>
  <c r="F214" i="15" s="1"/>
  <c r="F215" i="15" s="1"/>
  <c r="F216" i="15" s="1"/>
  <c r="F217" i="15" s="1"/>
  <c r="F218" i="15" s="1"/>
  <c r="F219" i="15" s="1"/>
  <c r="F220" i="15" s="1"/>
  <c r="F221" i="15" s="1"/>
  <c r="F222" i="15" s="1"/>
  <c r="F223" i="15" s="1"/>
  <c r="F224" i="15" s="1"/>
  <c r="F225" i="15" s="1"/>
  <c r="F226" i="15" s="1"/>
  <c r="F227" i="15" s="1"/>
  <c r="F228" i="15" s="1"/>
  <c r="F229" i="15" s="1"/>
  <c r="F230" i="15" s="1"/>
  <c r="F231" i="15" s="1"/>
  <c r="F232" i="15" s="1"/>
  <c r="F233" i="15" s="1"/>
  <c r="F234" i="15" s="1"/>
  <c r="F235" i="15" s="1"/>
  <c r="F236" i="15" s="1"/>
  <c r="F237" i="15" s="1"/>
  <c r="F238" i="15" s="1"/>
  <c r="F239" i="15" s="1"/>
  <c r="F240" i="15" s="1"/>
  <c r="F241" i="15" s="1"/>
  <c r="F242" i="15" s="1"/>
  <c r="F243" i="15" s="1"/>
  <c r="F244" i="15" s="1"/>
  <c r="F245" i="15" s="1"/>
  <c r="F246" i="15" s="1"/>
  <c r="F247" i="15" s="1"/>
  <c r="F248" i="15" s="1"/>
  <c r="F249" i="15" s="1"/>
  <c r="F250" i="15" s="1"/>
  <c r="F251" i="15" s="1"/>
  <c r="F252" i="15" s="1"/>
  <c r="F253" i="15" s="1"/>
  <c r="F254" i="15" s="1"/>
  <c r="F255" i="15" s="1"/>
  <c r="F256" i="15" s="1"/>
  <c r="F257" i="15" s="1"/>
  <c r="F258" i="15" s="1"/>
  <c r="F259" i="15" s="1"/>
  <c r="F260" i="15" s="1"/>
  <c r="F261" i="15" s="1"/>
  <c r="F262" i="15" s="1"/>
  <c r="F263" i="15" s="1"/>
  <c r="F264" i="15" s="1"/>
  <c r="F265" i="15" s="1"/>
  <c r="F266" i="15" s="1"/>
  <c r="F267" i="15" s="1"/>
  <c r="F268" i="15" s="1"/>
  <c r="F269" i="15" s="1"/>
  <c r="F270" i="15" s="1"/>
  <c r="F271" i="15" s="1"/>
  <c r="F272" i="15" s="1"/>
  <c r="F273" i="15" s="1"/>
  <c r="F274" i="15" s="1"/>
  <c r="F275" i="15" s="1"/>
  <c r="F276" i="15" s="1"/>
  <c r="F277" i="15" s="1"/>
  <c r="F278" i="15" s="1"/>
  <c r="F279" i="15" s="1"/>
  <c r="F280" i="15" s="1"/>
  <c r="F281" i="15" s="1"/>
  <c r="F282" i="15" s="1"/>
  <c r="F283" i="15" s="1"/>
  <c r="F284" i="15" s="1"/>
  <c r="F285" i="15" s="1"/>
  <c r="F286" i="15" s="1"/>
  <c r="F287" i="15" s="1"/>
  <c r="F288" i="15" s="1"/>
  <c r="F289" i="15" s="1"/>
  <c r="F290" i="15" s="1"/>
  <c r="F291" i="15" s="1"/>
  <c r="F292" i="15" s="1"/>
  <c r="F293" i="15" s="1"/>
  <c r="F294" i="15" s="1"/>
  <c r="F295" i="15" s="1"/>
  <c r="F296" i="15" s="1"/>
  <c r="F297" i="15" s="1"/>
  <c r="F298" i="15" s="1"/>
  <c r="F299" i="15" s="1"/>
  <c r="F300" i="15" s="1"/>
  <c r="F301" i="15" s="1"/>
  <c r="F302" i="15" s="1"/>
  <c r="F303" i="15" s="1"/>
  <c r="F304" i="15" s="1"/>
  <c r="F305" i="15" s="1"/>
  <c r="F306" i="15" s="1"/>
  <c r="F307" i="15" s="1"/>
  <c r="F308" i="15" s="1"/>
  <c r="F309" i="15" s="1"/>
  <c r="F310" i="15" s="1"/>
  <c r="F311" i="15" s="1"/>
  <c r="F312" i="15" s="1"/>
  <c r="F313" i="15" s="1"/>
  <c r="F314" i="15" s="1"/>
  <c r="F315" i="15" s="1"/>
  <c r="F316" i="15" s="1"/>
  <c r="F317" i="15" s="1"/>
  <c r="F318" i="15" s="1"/>
  <c r="F319" i="15" s="1"/>
  <c r="F320" i="15" s="1"/>
  <c r="F321" i="15" s="1"/>
  <c r="F323" i="15" s="1"/>
  <c r="F470" i="19" s="1"/>
  <c r="AI323" i="15"/>
  <c r="AI470" i="19" s="1"/>
  <c r="AE323" i="15"/>
  <c r="AE470" i="19" s="1"/>
  <c r="AB323" i="15"/>
  <c r="AB470" i="19" s="1"/>
  <c r="Z323" i="15"/>
  <c r="Z470" i="19" s="1"/>
  <c r="X323" i="15"/>
  <c r="X470" i="19" s="1"/>
  <c r="V323" i="15"/>
  <c r="V470" i="19" s="1"/>
  <c r="T323" i="15"/>
  <c r="T470" i="19" s="1"/>
  <c r="R323" i="15"/>
  <c r="R470" i="19" s="1"/>
  <c r="P323" i="15"/>
  <c r="P470" i="19" s="1"/>
  <c r="N323" i="15"/>
  <c r="N470" i="19" s="1"/>
  <c r="L323" i="15"/>
  <c r="L470" i="19" s="1"/>
  <c r="J323" i="15"/>
  <c r="J470" i="19" s="1"/>
  <c r="H323" i="15"/>
  <c r="H470" i="19" s="1"/>
  <c r="C171" i="15"/>
  <c r="D323" i="15" s="1"/>
  <c r="D470" i="19" s="1"/>
  <c r="F19" i="15"/>
  <c r="F20" i="15" s="1"/>
  <c r="F21" i="15" s="1"/>
  <c r="F22" i="15" s="1"/>
  <c r="F23" i="15" s="1"/>
  <c r="F24" i="15" s="1"/>
  <c r="F25" i="15" s="1"/>
  <c r="F26" i="15" s="1"/>
  <c r="F27" i="15" s="1"/>
  <c r="F28" i="15" s="1"/>
  <c r="F29" i="15" s="1"/>
  <c r="F30" i="15" s="1"/>
  <c r="F31" i="15" s="1"/>
  <c r="F32" i="15" s="1"/>
  <c r="F33" i="15" s="1"/>
  <c r="F34" i="15" s="1"/>
  <c r="F35" i="15" s="1"/>
  <c r="F36" i="15" s="1"/>
  <c r="F37" i="15" s="1"/>
  <c r="F38" i="15" s="1"/>
  <c r="F39" i="15" s="1"/>
  <c r="F40" i="15" s="1"/>
  <c r="F41" i="15" s="1"/>
  <c r="F42" i="15" s="1"/>
  <c r="F43" i="15" s="1"/>
  <c r="F44" i="15" s="1"/>
  <c r="F45" i="15" s="1"/>
  <c r="F46" i="15" s="1"/>
  <c r="F47" i="15" s="1"/>
  <c r="F48" i="15" s="1"/>
  <c r="F49" i="15" s="1"/>
  <c r="F50" i="15" s="1"/>
  <c r="F51" i="15" s="1"/>
  <c r="F52" i="15" s="1"/>
  <c r="F53" i="15" s="1"/>
  <c r="F54" i="15" s="1"/>
  <c r="F55" i="15" s="1"/>
  <c r="F56" i="15" s="1"/>
  <c r="F57" i="15" s="1"/>
  <c r="F58" i="15" s="1"/>
  <c r="F59" i="15" s="1"/>
  <c r="F60" i="15" s="1"/>
  <c r="F61" i="15" s="1"/>
  <c r="F62" i="15" s="1"/>
  <c r="F63" i="15" s="1"/>
  <c r="F64" i="15" s="1"/>
  <c r="F65" i="15" s="1"/>
  <c r="F66" i="15" s="1"/>
  <c r="F67" i="15" s="1"/>
  <c r="F68" i="15" s="1"/>
  <c r="F69" i="15" s="1"/>
  <c r="F70" i="15" s="1"/>
  <c r="F71" i="15" s="1"/>
  <c r="F72" i="15" s="1"/>
  <c r="F73" i="15" s="1"/>
  <c r="F74" i="15" s="1"/>
  <c r="F75" i="15" s="1"/>
  <c r="F76" i="15" s="1"/>
  <c r="F77" i="15" s="1"/>
  <c r="F78" i="15" s="1"/>
  <c r="F79" i="15" s="1"/>
  <c r="F80" i="15" s="1"/>
  <c r="F81" i="15" s="1"/>
  <c r="F82" i="15" s="1"/>
  <c r="F83" i="15" s="1"/>
  <c r="F84" i="15" s="1"/>
  <c r="F85" i="15" s="1"/>
  <c r="F86" i="15" s="1"/>
  <c r="F87" i="15" s="1"/>
  <c r="F88" i="15" s="1"/>
  <c r="F89" i="15" s="1"/>
  <c r="F90" i="15" s="1"/>
  <c r="F91" i="15" s="1"/>
  <c r="F92" i="15" s="1"/>
  <c r="F93" i="15" s="1"/>
  <c r="F94" i="15" s="1"/>
  <c r="F95" i="15" s="1"/>
  <c r="F96" i="15" s="1"/>
  <c r="F97" i="15" s="1"/>
  <c r="F98" i="15" s="1"/>
  <c r="F99" i="15" s="1"/>
  <c r="F100" i="15" s="1"/>
  <c r="F101" i="15" s="1"/>
  <c r="F102" i="15" s="1"/>
  <c r="F103" i="15" s="1"/>
  <c r="F104" i="15" s="1"/>
  <c r="F105" i="15" s="1"/>
  <c r="F106" i="15" s="1"/>
  <c r="F107" i="15" s="1"/>
  <c r="F108" i="15" s="1"/>
  <c r="F109" i="15" s="1"/>
  <c r="F110" i="15" s="1"/>
  <c r="F111" i="15" s="1"/>
  <c r="F112" i="15" s="1"/>
  <c r="F113" i="15" s="1"/>
  <c r="F114" i="15" s="1"/>
  <c r="F115" i="15" s="1"/>
  <c r="F116" i="15" s="1"/>
  <c r="F117" i="15" s="1"/>
  <c r="F118" i="15" s="1"/>
  <c r="F119" i="15" s="1"/>
  <c r="F120" i="15" s="1"/>
  <c r="F121" i="15" s="1"/>
  <c r="F122" i="15" s="1"/>
  <c r="F123" i="15" s="1"/>
  <c r="F124" i="15" s="1"/>
  <c r="F125" i="15" s="1"/>
  <c r="F126" i="15" s="1"/>
  <c r="F127" i="15" s="1"/>
  <c r="F128" i="15" s="1"/>
  <c r="F129" i="15" s="1"/>
  <c r="F130" i="15" s="1"/>
  <c r="F131" i="15" s="1"/>
  <c r="F132" i="15" s="1"/>
  <c r="F133" i="15" s="1"/>
  <c r="F134" i="15" s="1"/>
  <c r="F135" i="15" s="1"/>
  <c r="F136" i="15" s="1"/>
  <c r="F137" i="15" s="1"/>
  <c r="F138" i="15" s="1"/>
  <c r="F139" i="15" s="1"/>
  <c r="F140" i="15" s="1"/>
  <c r="F141" i="15" s="1"/>
  <c r="F142" i="15" s="1"/>
  <c r="F143" i="15" s="1"/>
  <c r="F144" i="15" s="1"/>
  <c r="F145" i="15" s="1"/>
  <c r="F146" i="15" s="1"/>
  <c r="F147" i="15" s="1"/>
  <c r="F148" i="15" s="1"/>
  <c r="F149" i="15" s="1"/>
  <c r="F150" i="15" s="1"/>
  <c r="F151" i="15" s="1"/>
  <c r="F152" i="15" s="1"/>
  <c r="F153" i="15" s="1"/>
  <c r="F154" i="15" s="1"/>
  <c r="F155" i="15" s="1"/>
  <c r="F156" i="15" s="1"/>
  <c r="F157" i="15" s="1"/>
  <c r="F158" i="15" s="1"/>
  <c r="F159" i="15" s="1"/>
  <c r="F160" i="15" s="1"/>
  <c r="F161" i="15" s="1"/>
  <c r="F162" i="15" s="1"/>
  <c r="F163" i="15" s="1"/>
  <c r="F164" i="15" s="1"/>
  <c r="F165" i="15" s="1"/>
  <c r="F166" i="15" s="1"/>
  <c r="F167" i="15" s="1"/>
  <c r="F169" i="15" s="1"/>
  <c r="AE169" i="15"/>
  <c r="Z169" i="15"/>
  <c r="V169" i="15"/>
  <c r="R169" i="15"/>
  <c r="N169" i="15"/>
  <c r="J169" i="15"/>
  <c r="C17" i="15"/>
  <c r="D169" i="15" s="1"/>
  <c r="D469" i="19" s="1"/>
  <c r="B15" i="15"/>
  <c r="D1609" i="15" s="1"/>
  <c r="H11" i="15"/>
  <c r="G11" i="15"/>
  <c r="H10" i="15"/>
  <c r="G10" i="15"/>
  <c r="D10" i="15"/>
  <c r="H9" i="15"/>
  <c r="G9" i="15"/>
  <c r="G7" i="15"/>
  <c r="B7" i="15"/>
  <c r="G6" i="15"/>
  <c r="B6" i="15"/>
  <c r="G5" i="15"/>
  <c r="B5" i="15"/>
  <c r="G4" i="15"/>
  <c r="B4" i="15"/>
  <c r="G3" i="15"/>
  <c r="B3" i="15"/>
  <c r="B2" i="15"/>
  <c r="D1658" i="14"/>
  <c r="D1648" i="14"/>
  <c r="D1583" i="14"/>
  <c r="D1656" i="14" s="1"/>
  <c r="D1518" i="14"/>
  <c r="D1655" i="14" s="1"/>
  <c r="D1453" i="14"/>
  <c r="D1654" i="14" s="1"/>
  <c r="F1392" i="14"/>
  <c r="F1587" i="14" s="1"/>
  <c r="F409" i="19" s="1"/>
  <c r="D1388" i="14"/>
  <c r="D1653" i="14" s="1"/>
  <c r="F1328" i="14"/>
  <c r="F1329" i="14" s="1"/>
  <c r="D1320" i="14"/>
  <c r="D1255" i="14"/>
  <c r="D1190" i="14"/>
  <c r="F1129" i="14"/>
  <c r="F1194" i="14" s="1"/>
  <c r="F1259" i="14" s="1"/>
  <c r="F1260" i="14" s="1"/>
  <c r="F1261" i="14" s="1"/>
  <c r="F1262" i="14" s="1"/>
  <c r="F1263" i="14" s="1"/>
  <c r="F1264" i="14" s="1"/>
  <c r="F1265" i="14" s="1"/>
  <c r="F1266" i="14" s="1"/>
  <c r="F1267" i="14" s="1"/>
  <c r="F1268" i="14" s="1"/>
  <c r="F1269" i="14" s="1"/>
  <c r="F1270" i="14" s="1"/>
  <c r="F1271" i="14" s="1"/>
  <c r="F1272" i="14" s="1"/>
  <c r="F1273" i="14" s="1"/>
  <c r="F1274" i="14" s="1"/>
  <c r="F1275" i="14" s="1"/>
  <c r="F1276" i="14" s="1"/>
  <c r="F1277" i="14" s="1"/>
  <c r="F1278" i="14" s="1"/>
  <c r="F1279" i="14" s="1"/>
  <c r="F1280" i="14" s="1"/>
  <c r="F1281" i="14" s="1"/>
  <c r="F1282" i="14" s="1"/>
  <c r="F1283" i="14" s="1"/>
  <c r="F1284" i="14" s="1"/>
  <c r="F1285" i="14" s="1"/>
  <c r="F1286" i="14" s="1"/>
  <c r="F1287" i="14" s="1"/>
  <c r="F1288" i="14" s="1"/>
  <c r="F1289" i="14" s="1"/>
  <c r="F1290" i="14" s="1"/>
  <c r="F1291" i="14" s="1"/>
  <c r="F1292" i="14" s="1"/>
  <c r="F1293" i="14" s="1"/>
  <c r="F1294" i="14" s="1"/>
  <c r="F1295" i="14" s="1"/>
  <c r="F1296" i="14" s="1"/>
  <c r="F1297" i="14" s="1"/>
  <c r="F1298" i="14" s="1"/>
  <c r="F1299" i="14" s="1"/>
  <c r="F1300" i="14" s="1"/>
  <c r="F1301" i="14" s="1"/>
  <c r="F1302" i="14" s="1"/>
  <c r="F1303" i="14" s="1"/>
  <c r="F1304" i="14" s="1"/>
  <c r="F1305" i="14" s="1"/>
  <c r="F1306" i="14" s="1"/>
  <c r="F1307" i="14" s="1"/>
  <c r="F1308" i="14" s="1"/>
  <c r="F1309" i="14" s="1"/>
  <c r="F1310" i="14" s="1"/>
  <c r="F1311" i="14" s="1"/>
  <c r="F1312" i="14" s="1"/>
  <c r="F1313" i="14" s="1"/>
  <c r="F1314" i="14" s="1"/>
  <c r="F1315" i="14" s="1"/>
  <c r="F1316" i="14" s="1"/>
  <c r="F1317" i="14" s="1"/>
  <c r="F1318" i="14" s="1"/>
  <c r="F1320" i="14" s="1"/>
  <c r="D1125" i="14"/>
  <c r="F1065" i="14"/>
  <c r="F1130" i="14" s="1"/>
  <c r="F1195" i="14" s="1"/>
  <c r="D1057" i="14"/>
  <c r="F997" i="14"/>
  <c r="F998" i="14" s="1"/>
  <c r="F999" i="14" s="1"/>
  <c r="F1000" i="14" s="1"/>
  <c r="F1001" i="14" s="1"/>
  <c r="F1002" i="14" s="1"/>
  <c r="F1003" i="14" s="1"/>
  <c r="F1004" i="14" s="1"/>
  <c r="F1005" i="14" s="1"/>
  <c r="F1006" i="14" s="1"/>
  <c r="F1007" i="14" s="1"/>
  <c r="F1008" i="14" s="1"/>
  <c r="F1009" i="14" s="1"/>
  <c r="F1010" i="14" s="1"/>
  <c r="F1011" i="14" s="1"/>
  <c r="F1012" i="14" s="1"/>
  <c r="F1013" i="14" s="1"/>
  <c r="F1014" i="14" s="1"/>
  <c r="F1015" i="14" s="1"/>
  <c r="F1016" i="14" s="1"/>
  <c r="F1017" i="14" s="1"/>
  <c r="F1018" i="14" s="1"/>
  <c r="F1019" i="14" s="1"/>
  <c r="F1020" i="14" s="1"/>
  <c r="F1021" i="14" s="1"/>
  <c r="F1022" i="14" s="1"/>
  <c r="F1023" i="14" s="1"/>
  <c r="F1024" i="14" s="1"/>
  <c r="F1025" i="14" s="1"/>
  <c r="F1026" i="14" s="1"/>
  <c r="F1027" i="14" s="1"/>
  <c r="F1028" i="14" s="1"/>
  <c r="F1029" i="14" s="1"/>
  <c r="F1030" i="14" s="1"/>
  <c r="F1031" i="14" s="1"/>
  <c r="F1032" i="14" s="1"/>
  <c r="F1033" i="14" s="1"/>
  <c r="F1034" i="14" s="1"/>
  <c r="F1035" i="14" s="1"/>
  <c r="F1036" i="14" s="1"/>
  <c r="F1037" i="14" s="1"/>
  <c r="F1038" i="14" s="1"/>
  <c r="F1039" i="14" s="1"/>
  <c r="F1040" i="14" s="1"/>
  <c r="F1041" i="14" s="1"/>
  <c r="F1042" i="14" s="1"/>
  <c r="F1043" i="14" s="1"/>
  <c r="F1044" i="14" s="1"/>
  <c r="F1045" i="14" s="1"/>
  <c r="F1046" i="14" s="1"/>
  <c r="F1047" i="14" s="1"/>
  <c r="F1048" i="14" s="1"/>
  <c r="F1049" i="14" s="1"/>
  <c r="F1050" i="14" s="1"/>
  <c r="F1051" i="14" s="1"/>
  <c r="F1052" i="14" s="1"/>
  <c r="F1053" i="14" s="1"/>
  <c r="F1054" i="14" s="1"/>
  <c r="F1055" i="14" s="1"/>
  <c r="F1057" i="14" s="1"/>
  <c r="AC1057" i="14"/>
  <c r="AC604" i="15" s="1"/>
  <c r="Y1057" i="14"/>
  <c r="Y604" i="15" s="1"/>
  <c r="U1057" i="14"/>
  <c r="U604" i="15" s="1"/>
  <c r="Q1057" i="14"/>
  <c r="Q604" i="15" s="1"/>
  <c r="M1057" i="14"/>
  <c r="M604" i="15" s="1"/>
  <c r="I1057" i="14"/>
  <c r="I604" i="15" s="1"/>
  <c r="D992" i="14"/>
  <c r="F932" i="14"/>
  <c r="F933" i="14" s="1"/>
  <c r="F934" i="14" s="1"/>
  <c r="F935" i="14" s="1"/>
  <c r="F936" i="14" s="1"/>
  <c r="F937" i="14" s="1"/>
  <c r="F938" i="14" s="1"/>
  <c r="F939" i="14" s="1"/>
  <c r="F940" i="14" s="1"/>
  <c r="F941" i="14" s="1"/>
  <c r="F942" i="14" s="1"/>
  <c r="F943" i="14" s="1"/>
  <c r="F944" i="14" s="1"/>
  <c r="F945" i="14" s="1"/>
  <c r="F946" i="14" s="1"/>
  <c r="F947" i="14" s="1"/>
  <c r="F948" i="14" s="1"/>
  <c r="F949" i="14" s="1"/>
  <c r="F950" i="14" s="1"/>
  <c r="F951" i="14" s="1"/>
  <c r="F952" i="14" s="1"/>
  <c r="F953" i="14" s="1"/>
  <c r="F954" i="14" s="1"/>
  <c r="F955" i="14" s="1"/>
  <c r="F956" i="14" s="1"/>
  <c r="F957" i="14" s="1"/>
  <c r="F958" i="14" s="1"/>
  <c r="F959" i="14" s="1"/>
  <c r="F960" i="14" s="1"/>
  <c r="F961" i="14" s="1"/>
  <c r="F962" i="14" s="1"/>
  <c r="F963" i="14" s="1"/>
  <c r="F964" i="14" s="1"/>
  <c r="F965" i="14" s="1"/>
  <c r="F966" i="14" s="1"/>
  <c r="F967" i="14" s="1"/>
  <c r="F968" i="14" s="1"/>
  <c r="F969" i="14" s="1"/>
  <c r="F970" i="14" s="1"/>
  <c r="F971" i="14" s="1"/>
  <c r="F972" i="14" s="1"/>
  <c r="F973" i="14" s="1"/>
  <c r="F974" i="14" s="1"/>
  <c r="F975" i="14" s="1"/>
  <c r="F976" i="14" s="1"/>
  <c r="F977" i="14" s="1"/>
  <c r="F978" i="14" s="1"/>
  <c r="F979" i="14" s="1"/>
  <c r="F980" i="14" s="1"/>
  <c r="F981" i="14" s="1"/>
  <c r="F982" i="14" s="1"/>
  <c r="F983" i="14" s="1"/>
  <c r="F984" i="14" s="1"/>
  <c r="F985" i="14" s="1"/>
  <c r="F986" i="14" s="1"/>
  <c r="F987" i="14" s="1"/>
  <c r="F988" i="14" s="1"/>
  <c r="F989" i="14" s="1"/>
  <c r="F990" i="14" s="1"/>
  <c r="F992" i="14" s="1"/>
  <c r="AG992" i="14"/>
  <c r="AC992" i="14"/>
  <c r="AC603" i="15" s="1"/>
  <c r="AA992" i="14"/>
  <c r="W992" i="14"/>
  <c r="O992" i="14"/>
  <c r="M992" i="14"/>
  <c r="M603" i="15" s="1"/>
  <c r="K992" i="14"/>
  <c r="G992" i="14"/>
  <c r="D924" i="14"/>
  <c r="F864" i="14"/>
  <c r="F865" i="14" s="1"/>
  <c r="F866" i="14" s="1"/>
  <c r="F867" i="14" s="1"/>
  <c r="F868" i="14" s="1"/>
  <c r="F869" i="14" s="1"/>
  <c r="F870" i="14" s="1"/>
  <c r="F871" i="14" s="1"/>
  <c r="F872" i="14" s="1"/>
  <c r="F873" i="14" s="1"/>
  <c r="F874" i="14" s="1"/>
  <c r="F875" i="14" s="1"/>
  <c r="F876" i="14" s="1"/>
  <c r="F877" i="14" s="1"/>
  <c r="F878" i="14" s="1"/>
  <c r="F879" i="14" s="1"/>
  <c r="F880" i="14" s="1"/>
  <c r="F881" i="14" s="1"/>
  <c r="F882" i="14" s="1"/>
  <c r="F883" i="14" s="1"/>
  <c r="F884" i="14" s="1"/>
  <c r="F885" i="14" s="1"/>
  <c r="F886" i="14" s="1"/>
  <c r="F887" i="14" s="1"/>
  <c r="F888" i="14" s="1"/>
  <c r="F889" i="14" s="1"/>
  <c r="F890" i="14" s="1"/>
  <c r="F891" i="14" s="1"/>
  <c r="F892" i="14" s="1"/>
  <c r="F893" i="14" s="1"/>
  <c r="F894" i="14" s="1"/>
  <c r="F895" i="14" s="1"/>
  <c r="F896" i="14" s="1"/>
  <c r="F897" i="14" s="1"/>
  <c r="F898" i="14" s="1"/>
  <c r="F899" i="14" s="1"/>
  <c r="F900" i="14" s="1"/>
  <c r="F901" i="14" s="1"/>
  <c r="F902" i="14" s="1"/>
  <c r="F903" i="14" s="1"/>
  <c r="F904" i="14" s="1"/>
  <c r="F905" i="14" s="1"/>
  <c r="F906" i="14" s="1"/>
  <c r="F907" i="14" s="1"/>
  <c r="F908" i="14" s="1"/>
  <c r="F909" i="14" s="1"/>
  <c r="F910" i="14" s="1"/>
  <c r="F911" i="14" s="1"/>
  <c r="F912" i="14" s="1"/>
  <c r="F913" i="14" s="1"/>
  <c r="F914" i="14" s="1"/>
  <c r="F915" i="14" s="1"/>
  <c r="F916" i="14" s="1"/>
  <c r="F917" i="14" s="1"/>
  <c r="F918" i="14" s="1"/>
  <c r="F919" i="14" s="1"/>
  <c r="F920" i="14" s="1"/>
  <c r="F921" i="14" s="1"/>
  <c r="F922" i="14" s="1"/>
  <c r="F924" i="14" s="1"/>
  <c r="D860" i="14"/>
  <c r="F800" i="14"/>
  <c r="F801" i="14" s="1"/>
  <c r="F802" i="14" s="1"/>
  <c r="F803" i="14" s="1"/>
  <c r="F804" i="14" s="1"/>
  <c r="F805" i="14" s="1"/>
  <c r="F806" i="14" s="1"/>
  <c r="F807" i="14" s="1"/>
  <c r="F808" i="14" s="1"/>
  <c r="F809" i="14" s="1"/>
  <c r="F810" i="14" s="1"/>
  <c r="F811" i="14" s="1"/>
  <c r="F812" i="14" s="1"/>
  <c r="F813" i="14" s="1"/>
  <c r="F814" i="14" s="1"/>
  <c r="F815" i="14" s="1"/>
  <c r="F816" i="14" s="1"/>
  <c r="F817" i="14" s="1"/>
  <c r="F818" i="14" s="1"/>
  <c r="F819" i="14" s="1"/>
  <c r="F820" i="14" s="1"/>
  <c r="F821" i="14" s="1"/>
  <c r="F822" i="14" s="1"/>
  <c r="F823" i="14" s="1"/>
  <c r="F824" i="14" s="1"/>
  <c r="F825" i="14" s="1"/>
  <c r="F826" i="14" s="1"/>
  <c r="F827" i="14" s="1"/>
  <c r="F828" i="14" s="1"/>
  <c r="F829" i="14" s="1"/>
  <c r="F830" i="14" s="1"/>
  <c r="F831" i="14" s="1"/>
  <c r="F832" i="14" s="1"/>
  <c r="F833" i="14" s="1"/>
  <c r="F834" i="14" s="1"/>
  <c r="F835" i="14" s="1"/>
  <c r="F836" i="14" s="1"/>
  <c r="F837" i="14" s="1"/>
  <c r="F838" i="14" s="1"/>
  <c r="F839" i="14" s="1"/>
  <c r="F840" i="14" s="1"/>
  <c r="F841" i="14" s="1"/>
  <c r="F842" i="14" s="1"/>
  <c r="F843" i="14" s="1"/>
  <c r="F844" i="14" s="1"/>
  <c r="F845" i="14" s="1"/>
  <c r="F846" i="14" s="1"/>
  <c r="F847" i="14" s="1"/>
  <c r="F848" i="14" s="1"/>
  <c r="F849" i="14" s="1"/>
  <c r="F850" i="14" s="1"/>
  <c r="F851" i="14" s="1"/>
  <c r="F852" i="14" s="1"/>
  <c r="F853" i="14" s="1"/>
  <c r="F854" i="14" s="1"/>
  <c r="F855" i="14" s="1"/>
  <c r="F856" i="14" s="1"/>
  <c r="F857" i="14" s="1"/>
  <c r="F858" i="14" s="1"/>
  <c r="F860" i="14" s="1"/>
  <c r="D796" i="14"/>
  <c r="F736" i="14"/>
  <c r="F737" i="14" s="1"/>
  <c r="F738" i="14" s="1"/>
  <c r="F739" i="14" s="1"/>
  <c r="F740" i="14" s="1"/>
  <c r="F741" i="14" s="1"/>
  <c r="F742" i="14" s="1"/>
  <c r="F743" i="14" s="1"/>
  <c r="F744" i="14" s="1"/>
  <c r="F745" i="14" s="1"/>
  <c r="F746" i="14" s="1"/>
  <c r="F747" i="14" s="1"/>
  <c r="F748" i="14" s="1"/>
  <c r="F749" i="14" s="1"/>
  <c r="F750" i="14" s="1"/>
  <c r="F751" i="14" s="1"/>
  <c r="F752" i="14" s="1"/>
  <c r="F753" i="14" s="1"/>
  <c r="F754" i="14" s="1"/>
  <c r="F755" i="14" s="1"/>
  <c r="F756" i="14" s="1"/>
  <c r="F757" i="14" s="1"/>
  <c r="F758" i="14" s="1"/>
  <c r="F759" i="14" s="1"/>
  <c r="F760" i="14" s="1"/>
  <c r="F761" i="14" s="1"/>
  <c r="F762" i="14" s="1"/>
  <c r="F763" i="14" s="1"/>
  <c r="F764" i="14" s="1"/>
  <c r="F765" i="14" s="1"/>
  <c r="F766" i="14" s="1"/>
  <c r="F767" i="14" s="1"/>
  <c r="F768" i="14" s="1"/>
  <c r="F769" i="14" s="1"/>
  <c r="F770" i="14" s="1"/>
  <c r="F771" i="14" s="1"/>
  <c r="F772" i="14" s="1"/>
  <c r="F773" i="14" s="1"/>
  <c r="F774" i="14" s="1"/>
  <c r="F775" i="14" s="1"/>
  <c r="F776" i="14" s="1"/>
  <c r="F777" i="14" s="1"/>
  <c r="F778" i="14" s="1"/>
  <c r="F779" i="14" s="1"/>
  <c r="F780" i="14" s="1"/>
  <c r="F781" i="14" s="1"/>
  <c r="F782" i="14" s="1"/>
  <c r="F783" i="14" s="1"/>
  <c r="F784" i="14" s="1"/>
  <c r="F785" i="14" s="1"/>
  <c r="F786" i="14" s="1"/>
  <c r="F787" i="14" s="1"/>
  <c r="F788" i="14" s="1"/>
  <c r="F789" i="14" s="1"/>
  <c r="F790" i="14" s="1"/>
  <c r="F791" i="14" s="1"/>
  <c r="F792" i="14" s="1"/>
  <c r="F793" i="14" s="1"/>
  <c r="F794" i="14" s="1"/>
  <c r="F796" i="14" s="1"/>
  <c r="D730" i="14"/>
  <c r="Y730" i="14"/>
  <c r="U730" i="14"/>
  <c r="Q730" i="14"/>
  <c r="I730" i="14"/>
  <c r="F670" i="14"/>
  <c r="F671" i="14" s="1"/>
  <c r="F672" i="14" s="1"/>
  <c r="F673" i="14" s="1"/>
  <c r="F674" i="14" s="1"/>
  <c r="F675" i="14" s="1"/>
  <c r="F676" i="14" s="1"/>
  <c r="F677" i="14" s="1"/>
  <c r="F678" i="14" s="1"/>
  <c r="F679" i="14" s="1"/>
  <c r="F680" i="14" s="1"/>
  <c r="F681" i="14" s="1"/>
  <c r="F682" i="14" s="1"/>
  <c r="F683" i="14" s="1"/>
  <c r="F684" i="14" s="1"/>
  <c r="F685" i="14" s="1"/>
  <c r="F686" i="14" s="1"/>
  <c r="F687" i="14" s="1"/>
  <c r="F688" i="14" s="1"/>
  <c r="F689" i="14" s="1"/>
  <c r="F690" i="14" s="1"/>
  <c r="F691" i="14" s="1"/>
  <c r="F692" i="14" s="1"/>
  <c r="F693" i="14" s="1"/>
  <c r="F694" i="14" s="1"/>
  <c r="F695" i="14" s="1"/>
  <c r="F696" i="14" s="1"/>
  <c r="F697" i="14" s="1"/>
  <c r="F698" i="14" s="1"/>
  <c r="F699" i="14" s="1"/>
  <c r="F700" i="14" s="1"/>
  <c r="F701" i="14" s="1"/>
  <c r="F702" i="14" s="1"/>
  <c r="F703" i="14" s="1"/>
  <c r="F704" i="14" s="1"/>
  <c r="F705" i="14" s="1"/>
  <c r="F706" i="14" s="1"/>
  <c r="F707" i="14" s="1"/>
  <c r="F708" i="14" s="1"/>
  <c r="F709" i="14" s="1"/>
  <c r="F710" i="14" s="1"/>
  <c r="F711" i="14" s="1"/>
  <c r="F712" i="14" s="1"/>
  <c r="F713" i="14" s="1"/>
  <c r="F714" i="14" s="1"/>
  <c r="F715" i="14" s="1"/>
  <c r="F716" i="14" s="1"/>
  <c r="F717" i="14" s="1"/>
  <c r="F718" i="14" s="1"/>
  <c r="F719" i="14" s="1"/>
  <c r="F720" i="14" s="1"/>
  <c r="F721" i="14" s="1"/>
  <c r="F722" i="14" s="1"/>
  <c r="F723" i="14" s="1"/>
  <c r="F724" i="14" s="1"/>
  <c r="F725" i="14" s="1"/>
  <c r="F726" i="14" s="1"/>
  <c r="F727" i="14" s="1"/>
  <c r="F728" i="14" s="1"/>
  <c r="F730" i="14" s="1"/>
  <c r="AI730" i="14"/>
  <c r="AE730" i="14"/>
  <c r="AB730" i="14"/>
  <c r="Z730" i="14"/>
  <c r="X730" i="14"/>
  <c r="V730" i="14"/>
  <c r="T730" i="14"/>
  <c r="R730" i="14"/>
  <c r="P730" i="14"/>
  <c r="N730" i="14"/>
  <c r="L730" i="14"/>
  <c r="J730" i="14"/>
  <c r="H730" i="14"/>
  <c r="D666" i="14"/>
  <c r="F606" i="14"/>
  <c r="F607" i="14" s="1"/>
  <c r="F608" i="14" s="1"/>
  <c r="F609" i="14" s="1"/>
  <c r="F610" i="14" s="1"/>
  <c r="F611" i="14" s="1"/>
  <c r="F612" i="14" s="1"/>
  <c r="F613" i="14" s="1"/>
  <c r="F614" i="14" s="1"/>
  <c r="F615" i="14" s="1"/>
  <c r="F616" i="14" s="1"/>
  <c r="F617" i="14" s="1"/>
  <c r="F618" i="14" s="1"/>
  <c r="F619" i="14" s="1"/>
  <c r="F620" i="14" s="1"/>
  <c r="F621" i="14" s="1"/>
  <c r="F622" i="14" s="1"/>
  <c r="F623" i="14" s="1"/>
  <c r="F624" i="14" s="1"/>
  <c r="F625" i="14" s="1"/>
  <c r="F626" i="14" s="1"/>
  <c r="F627" i="14" s="1"/>
  <c r="F628" i="14" s="1"/>
  <c r="F629" i="14" s="1"/>
  <c r="F630" i="14" s="1"/>
  <c r="F631" i="14" s="1"/>
  <c r="F632" i="14" s="1"/>
  <c r="F633" i="14" s="1"/>
  <c r="F634" i="14" s="1"/>
  <c r="F635" i="14" s="1"/>
  <c r="F636" i="14" s="1"/>
  <c r="F637" i="14" s="1"/>
  <c r="F638" i="14" s="1"/>
  <c r="F639" i="14" s="1"/>
  <c r="F640" i="14" s="1"/>
  <c r="F641" i="14" s="1"/>
  <c r="F642" i="14" s="1"/>
  <c r="F643" i="14" s="1"/>
  <c r="F644" i="14" s="1"/>
  <c r="F645" i="14" s="1"/>
  <c r="F646" i="14" s="1"/>
  <c r="F647" i="14" s="1"/>
  <c r="F648" i="14" s="1"/>
  <c r="F649" i="14" s="1"/>
  <c r="F650" i="14" s="1"/>
  <c r="F651" i="14" s="1"/>
  <c r="F652" i="14" s="1"/>
  <c r="F653" i="14" s="1"/>
  <c r="F654" i="14" s="1"/>
  <c r="F655" i="14" s="1"/>
  <c r="F656" i="14" s="1"/>
  <c r="F657" i="14" s="1"/>
  <c r="F658" i="14" s="1"/>
  <c r="F659" i="14" s="1"/>
  <c r="F660" i="14" s="1"/>
  <c r="F661" i="14" s="1"/>
  <c r="F662" i="14" s="1"/>
  <c r="F663" i="14" s="1"/>
  <c r="F664" i="14" s="1"/>
  <c r="F666" i="14" s="1"/>
  <c r="AE666" i="14"/>
  <c r="AB666" i="14"/>
  <c r="Z666" i="14"/>
  <c r="V666" i="14"/>
  <c r="T666" i="14"/>
  <c r="R666" i="14"/>
  <c r="N666" i="14"/>
  <c r="L666" i="14"/>
  <c r="J666" i="14"/>
  <c r="D602" i="14"/>
  <c r="AA602" i="14"/>
  <c r="W602" i="14"/>
  <c r="S602" i="14"/>
  <c r="K602" i="14"/>
  <c r="G602" i="14"/>
  <c r="F542" i="14"/>
  <c r="F543" i="14" s="1"/>
  <c r="F544" i="14" s="1"/>
  <c r="F545" i="14" s="1"/>
  <c r="F546" i="14" s="1"/>
  <c r="F547" i="14" s="1"/>
  <c r="F548" i="14" s="1"/>
  <c r="F549" i="14" s="1"/>
  <c r="F550" i="14" s="1"/>
  <c r="F551" i="14" s="1"/>
  <c r="F552" i="14" s="1"/>
  <c r="F553" i="14" s="1"/>
  <c r="F554" i="14" s="1"/>
  <c r="F555" i="14" s="1"/>
  <c r="F556" i="14" s="1"/>
  <c r="F557" i="14" s="1"/>
  <c r="F558" i="14" s="1"/>
  <c r="F559" i="14" s="1"/>
  <c r="F560" i="14" s="1"/>
  <c r="F561" i="14" s="1"/>
  <c r="F562" i="14" s="1"/>
  <c r="F563" i="14" s="1"/>
  <c r="F564" i="14" s="1"/>
  <c r="F565" i="14" s="1"/>
  <c r="F566" i="14" s="1"/>
  <c r="F567" i="14" s="1"/>
  <c r="F568" i="14" s="1"/>
  <c r="F569" i="14" s="1"/>
  <c r="F570" i="14" s="1"/>
  <c r="F571" i="14" s="1"/>
  <c r="F572" i="14" s="1"/>
  <c r="F573" i="14" s="1"/>
  <c r="F574" i="14" s="1"/>
  <c r="F575" i="14" s="1"/>
  <c r="F576" i="14" s="1"/>
  <c r="F577" i="14" s="1"/>
  <c r="F578" i="14" s="1"/>
  <c r="F579" i="14" s="1"/>
  <c r="F580" i="14" s="1"/>
  <c r="F581" i="14" s="1"/>
  <c r="F582" i="14" s="1"/>
  <c r="F583" i="14" s="1"/>
  <c r="F584" i="14" s="1"/>
  <c r="F585" i="14" s="1"/>
  <c r="F586" i="14" s="1"/>
  <c r="F587" i="14" s="1"/>
  <c r="F588" i="14" s="1"/>
  <c r="F589" i="14" s="1"/>
  <c r="F590" i="14" s="1"/>
  <c r="F591" i="14" s="1"/>
  <c r="F592" i="14" s="1"/>
  <c r="F593" i="14" s="1"/>
  <c r="F594" i="14" s="1"/>
  <c r="F595" i="14" s="1"/>
  <c r="F596" i="14" s="1"/>
  <c r="F597" i="14" s="1"/>
  <c r="F598" i="14" s="1"/>
  <c r="F599" i="14" s="1"/>
  <c r="F600" i="14" s="1"/>
  <c r="F602" i="14" s="1"/>
  <c r="AI602" i="14"/>
  <c r="AE602" i="14"/>
  <c r="AB602" i="14"/>
  <c r="Z602" i="14"/>
  <c r="X602" i="14"/>
  <c r="V602" i="14"/>
  <c r="T602" i="14"/>
  <c r="R602" i="14"/>
  <c r="P602" i="14"/>
  <c r="N602" i="14"/>
  <c r="L602" i="14"/>
  <c r="J602" i="14"/>
  <c r="H602" i="14"/>
  <c r="D536" i="14"/>
  <c r="AI922" i="14"/>
  <c r="AG922" i="14"/>
  <c r="AE922" i="14"/>
  <c r="AB922" i="14"/>
  <c r="AA922" i="14"/>
  <c r="Z922" i="14"/>
  <c r="X922" i="14"/>
  <c r="W922" i="14"/>
  <c r="V922" i="14"/>
  <c r="T922" i="14"/>
  <c r="S922" i="14"/>
  <c r="R922" i="14"/>
  <c r="P922" i="14"/>
  <c r="O922" i="14"/>
  <c r="N922" i="14"/>
  <c r="L922" i="14"/>
  <c r="K922" i="14"/>
  <c r="J922" i="14"/>
  <c r="H922" i="14"/>
  <c r="G922" i="14"/>
  <c r="AI921" i="14"/>
  <c r="AG921" i="14"/>
  <c r="AE921" i="14"/>
  <c r="AB921" i="14"/>
  <c r="AA921" i="14"/>
  <c r="Z921" i="14"/>
  <c r="X921" i="14"/>
  <c r="W921" i="14"/>
  <c r="V921" i="14"/>
  <c r="T921" i="14"/>
  <c r="S921" i="14"/>
  <c r="R921" i="14"/>
  <c r="P921" i="14"/>
  <c r="O921" i="14"/>
  <c r="N921" i="14"/>
  <c r="L921" i="14"/>
  <c r="K921" i="14"/>
  <c r="J921" i="14"/>
  <c r="H921" i="14"/>
  <c r="G921" i="14"/>
  <c r="AI920" i="14"/>
  <c r="AG920" i="14"/>
  <c r="AE920" i="14"/>
  <c r="AB920" i="14"/>
  <c r="AA920" i="14"/>
  <c r="Z920" i="14"/>
  <c r="X920" i="14"/>
  <c r="W920" i="14"/>
  <c r="V920" i="14"/>
  <c r="T920" i="14"/>
  <c r="S920" i="14"/>
  <c r="R920" i="14"/>
  <c r="P920" i="14"/>
  <c r="O920" i="14"/>
  <c r="N920" i="14"/>
  <c r="L920" i="14"/>
  <c r="K920" i="14"/>
  <c r="J920" i="14"/>
  <c r="H920" i="14"/>
  <c r="G920" i="14"/>
  <c r="AI919" i="14"/>
  <c r="AG919" i="14"/>
  <c r="AE919" i="14"/>
  <c r="AB919" i="14"/>
  <c r="AA919" i="14"/>
  <c r="Z919" i="14"/>
  <c r="X919" i="14"/>
  <c r="W919" i="14"/>
  <c r="V919" i="14"/>
  <c r="T919" i="14"/>
  <c r="S919" i="14"/>
  <c r="R919" i="14"/>
  <c r="P919" i="14"/>
  <c r="O919" i="14"/>
  <c r="N919" i="14"/>
  <c r="L919" i="14"/>
  <c r="K919" i="14"/>
  <c r="J919" i="14"/>
  <c r="H919" i="14"/>
  <c r="G919" i="14"/>
  <c r="AI918" i="14"/>
  <c r="AG918" i="14"/>
  <c r="AE918" i="14"/>
  <c r="AB918" i="14"/>
  <c r="AA918" i="14"/>
  <c r="Z918" i="14"/>
  <c r="X918" i="14"/>
  <c r="W918" i="14"/>
  <c r="V918" i="14"/>
  <c r="T918" i="14"/>
  <c r="S918" i="14"/>
  <c r="R918" i="14"/>
  <c r="P918" i="14"/>
  <c r="O918" i="14"/>
  <c r="N918" i="14"/>
  <c r="L918" i="14"/>
  <c r="K918" i="14"/>
  <c r="J918" i="14"/>
  <c r="H918" i="14"/>
  <c r="G918" i="14"/>
  <c r="AI917" i="14"/>
  <c r="AG917" i="14"/>
  <c r="AE917" i="14"/>
  <c r="AB917" i="14"/>
  <c r="AA917" i="14"/>
  <c r="Z917" i="14"/>
  <c r="X917" i="14"/>
  <c r="W917" i="14"/>
  <c r="V917" i="14"/>
  <c r="T917" i="14"/>
  <c r="S917" i="14"/>
  <c r="R917" i="14"/>
  <c r="P917" i="14"/>
  <c r="O917" i="14"/>
  <c r="N917" i="14"/>
  <c r="L917" i="14"/>
  <c r="K917" i="14"/>
  <c r="J917" i="14"/>
  <c r="H917" i="14"/>
  <c r="G917" i="14"/>
  <c r="AI916" i="14"/>
  <c r="AG916" i="14"/>
  <c r="AE916" i="14"/>
  <c r="AB916" i="14"/>
  <c r="AA916" i="14"/>
  <c r="Z916" i="14"/>
  <c r="X916" i="14"/>
  <c r="W916" i="14"/>
  <c r="V916" i="14"/>
  <c r="T916" i="14"/>
  <c r="S916" i="14"/>
  <c r="R916" i="14"/>
  <c r="P916" i="14"/>
  <c r="O916" i="14"/>
  <c r="N916" i="14"/>
  <c r="L916" i="14"/>
  <c r="K916" i="14"/>
  <c r="J916" i="14"/>
  <c r="H916" i="14"/>
  <c r="G916" i="14"/>
  <c r="AI915" i="14"/>
  <c r="AG915" i="14"/>
  <c r="AE915" i="14"/>
  <c r="AB915" i="14"/>
  <c r="AA915" i="14"/>
  <c r="Z915" i="14"/>
  <c r="X915" i="14"/>
  <c r="W915" i="14"/>
  <c r="V915" i="14"/>
  <c r="T915" i="14"/>
  <c r="S915" i="14"/>
  <c r="R915" i="14"/>
  <c r="P915" i="14"/>
  <c r="O915" i="14"/>
  <c r="N915" i="14"/>
  <c r="L915" i="14"/>
  <c r="K915" i="14"/>
  <c r="J915" i="14"/>
  <c r="H915" i="14"/>
  <c r="G915" i="14"/>
  <c r="AI914" i="14"/>
  <c r="AG914" i="14"/>
  <c r="AE914" i="14"/>
  <c r="AB914" i="14"/>
  <c r="AA914" i="14"/>
  <c r="Z914" i="14"/>
  <c r="X914" i="14"/>
  <c r="W914" i="14"/>
  <c r="V914" i="14"/>
  <c r="T914" i="14"/>
  <c r="S914" i="14"/>
  <c r="R914" i="14"/>
  <c r="P914" i="14"/>
  <c r="O914" i="14"/>
  <c r="N914" i="14"/>
  <c r="L914" i="14"/>
  <c r="K914" i="14"/>
  <c r="J914" i="14"/>
  <c r="H914" i="14"/>
  <c r="G914" i="14"/>
  <c r="AI913" i="14"/>
  <c r="AG913" i="14"/>
  <c r="AE913" i="14"/>
  <c r="AB913" i="14"/>
  <c r="AA913" i="14"/>
  <c r="Z913" i="14"/>
  <c r="X913" i="14"/>
  <c r="W913" i="14"/>
  <c r="V913" i="14"/>
  <c r="T913" i="14"/>
  <c r="S913" i="14"/>
  <c r="R913" i="14"/>
  <c r="P913" i="14"/>
  <c r="O913" i="14"/>
  <c r="N913" i="14"/>
  <c r="L913" i="14"/>
  <c r="K913" i="14"/>
  <c r="J913" i="14"/>
  <c r="H913" i="14"/>
  <c r="G913" i="14"/>
  <c r="AI912" i="14"/>
  <c r="AG912" i="14"/>
  <c r="AE912" i="14"/>
  <c r="AB912" i="14"/>
  <c r="AA912" i="14"/>
  <c r="Z912" i="14"/>
  <c r="X912" i="14"/>
  <c r="W912" i="14"/>
  <c r="V912" i="14"/>
  <c r="T912" i="14"/>
  <c r="S912" i="14"/>
  <c r="R912" i="14"/>
  <c r="P912" i="14"/>
  <c r="O912" i="14"/>
  <c r="N912" i="14"/>
  <c r="L912" i="14"/>
  <c r="K912" i="14"/>
  <c r="J912" i="14"/>
  <c r="H912" i="14"/>
  <c r="G912" i="14"/>
  <c r="AI911" i="14"/>
  <c r="AG911" i="14"/>
  <c r="AE911" i="14"/>
  <c r="AB911" i="14"/>
  <c r="AA911" i="14"/>
  <c r="Z911" i="14"/>
  <c r="X911" i="14"/>
  <c r="W911" i="14"/>
  <c r="V911" i="14"/>
  <c r="T911" i="14"/>
  <c r="S911" i="14"/>
  <c r="R911" i="14"/>
  <c r="P911" i="14"/>
  <c r="O911" i="14"/>
  <c r="N911" i="14"/>
  <c r="L911" i="14"/>
  <c r="K911" i="14"/>
  <c r="J911" i="14"/>
  <c r="H911" i="14"/>
  <c r="G911" i="14"/>
  <c r="AI910" i="14"/>
  <c r="AG910" i="14"/>
  <c r="AE910" i="14"/>
  <c r="AB910" i="14"/>
  <c r="AA910" i="14"/>
  <c r="Z910" i="14"/>
  <c r="X910" i="14"/>
  <c r="W910" i="14"/>
  <c r="V910" i="14"/>
  <c r="T910" i="14"/>
  <c r="S910" i="14"/>
  <c r="R910" i="14"/>
  <c r="P910" i="14"/>
  <c r="O910" i="14"/>
  <c r="N910" i="14"/>
  <c r="L910" i="14"/>
  <c r="K910" i="14"/>
  <c r="J910" i="14"/>
  <c r="H910" i="14"/>
  <c r="G910" i="14"/>
  <c r="AI909" i="14"/>
  <c r="AG909" i="14"/>
  <c r="AE909" i="14"/>
  <c r="AB909" i="14"/>
  <c r="AA909" i="14"/>
  <c r="Z909" i="14"/>
  <c r="X909" i="14"/>
  <c r="W909" i="14"/>
  <c r="V909" i="14"/>
  <c r="T909" i="14"/>
  <c r="S909" i="14"/>
  <c r="R909" i="14"/>
  <c r="P909" i="14"/>
  <c r="O909" i="14"/>
  <c r="N909" i="14"/>
  <c r="L909" i="14"/>
  <c r="K909" i="14"/>
  <c r="J909" i="14"/>
  <c r="H909" i="14"/>
  <c r="G909" i="14"/>
  <c r="AI908" i="14"/>
  <c r="AG908" i="14"/>
  <c r="AE908" i="14"/>
  <c r="AB908" i="14"/>
  <c r="AA908" i="14"/>
  <c r="Z908" i="14"/>
  <c r="X908" i="14"/>
  <c r="W908" i="14"/>
  <c r="V908" i="14"/>
  <c r="T908" i="14"/>
  <c r="S908" i="14"/>
  <c r="R908" i="14"/>
  <c r="P908" i="14"/>
  <c r="O908" i="14"/>
  <c r="N908" i="14"/>
  <c r="L908" i="14"/>
  <c r="K908" i="14"/>
  <c r="J908" i="14"/>
  <c r="H908" i="14"/>
  <c r="G908" i="14"/>
  <c r="AI907" i="14"/>
  <c r="AG907" i="14"/>
  <c r="AE907" i="14"/>
  <c r="AB907" i="14"/>
  <c r="AA907" i="14"/>
  <c r="Z907" i="14"/>
  <c r="X907" i="14"/>
  <c r="W907" i="14"/>
  <c r="V907" i="14"/>
  <c r="T907" i="14"/>
  <c r="S907" i="14"/>
  <c r="R907" i="14"/>
  <c r="P907" i="14"/>
  <c r="O907" i="14"/>
  <c r="N907" i="14"/>
  <c r="L907" i="14"/>
  <c r="K907" i="14"/>
  <c r="J907" i="14"/>
  <c r="H907" i="14"/>
  <c r="G907" i="14"/>
  <c r="AI906" i="14"/>
  <c r="AG906" i="14"/>
  <c r="AE906" i="14"/>
  <c r="AB906" i="14"/>
  <c r="AA906" i="14"/>
  <c r="Z906" i="14"/>
  <c r="X906" i="14"/>
  <c r="W906" i="14"/>
  <c r="V906" i="14"/>
  <c r="T906" i="14"/>
  <c r="S906" i="14"/>
  <c r="R906" i="14"/>
  <c r="P906" i="14"/>
  <c r="O906" i="14"/>
  <c r="N906" i="14"/>
  <c r="L906" i="14"/>
  <c r="K906" i="14"/>
  <c r="J906" i="14"/>
  <c r="H906" i="14"/>
  <c r="G906" i="14"/>
  <c r="AI905" i="14"/>
  <c r="AG905" i="14"/>
  <c r="AE905" i="14"/>
  <c r="AB905" i="14"/>
  <c r="AA905" i="14"/>
  <c r="Z905" i="14"/>
  <c r="X905" i="14"/>
  <c r="W905" i="14"/>
  <c r="V905" i="14"/>
  <c r="T905" i="14"/>
  <c r="S905" i="14"/>
  <c r="R905" i="14"/>
  <c r="P905" i="14"/>
  <c r="O905" i="14"/>
  <c r="N905" i="14"/>
  <c r="L905" i="14"/>
  <c r="K905" i="14"/>
  <c r="J905" i="14"/>
  <c r="H905" i="14"/>
  <c r="G905" i="14"/>
  <c r="AI904" i="14"/>
  <c r="AG904" i="14"/>
  <c r="AE904" i="14"/>
  <c r="AB904" i="14"/>
  <c r="AA904" i="14"/>
  <c r="Z904" i="14"/>
  <c r="X904" i="14"/>
  <c r="W904" i="14"/>
  <c r="V904" i="14"/>
  <c r="T904" i="14"/>
  <c r="S904" i="14"/>
  <c r="R904" i="14"/>
  <c r="P904" i="14"/>
  <c r="O904" i="14"/>
  <c r="N904" i="14"/>
  <c r="L904" i="14"/>
  <c r="K904" i="14"/>
  <c r="J904" i="14"/>
  <c r="H904" i="14"/>
  <c r="G904" i="14"/>
  <c r="AI903" i="14"/>
  <c r="AG903" i="14"/>
  <c r="AE903" i="14"/>
  <c r="AB903" i="14"/>
  <c r="AA903" i="14"/>
  <c r="Z903" i="14"/>
  <c r="X903" i="14"/>
  <c r="W903" i="14"/>
  <c r="V903" i="14"/>
  <c r="T903" i="14"/>
  <c r="S903" i="14"/>
  <c r="R903" i="14"/>
  <c r="P903" i="14"/>
  <c r="O903" i="14"/>
  <c r="N903" i="14"/>
  <c r="L903" i="14"/>
  <c r="K903" i="14"/>
  <c r="J903" i="14"/>
  <c r="H903" i="14"/>
  <c r="G903" i="14"/>
  <c r="AI902" i="14"/>
  <c r="AG902" i="14"/>
  <c r="AE902" i="14"/>
  <c r="AB902" i="14"/>
  <c r="AA902" i="14"/>
  <c r="Z902" i="14"/>
  <c r="X902" i="14"/>
  <c r="W902" i="14"/>
  <c r="V902" i="14"/>
  <c r="T902" i="14"/>
  <c r="S902" i="14"/>
  <c r="R902" i="14"/>
  <c r="P902" i="14"/>
  <c r="O902" i="14"/>
  <c r="N902" i="14"/>
  <c r="L902" i="14"/>
  <c r="K902" i="14"/>
  <c r="J902" i="14"/>
  <c r="H902" i="14"/>
  <c r="G902" i="14"/>
  <c r="AI901" i="14"/>
  <c r="AG901" i="14"/>
  <c r="AE901" i="14"/>
  <c r="AB901" i="14"/>
  <c r="AA901" i="14"/>
  <c r="Z901" i="14"/>
  <c r="X901" i="14"/>
  <c r="W901" i="14"/>
  <c r="V901" i="14"/>
  <c r="T901" i="14"/>
  <c r="S901" i="14"/>
  <c r="R901" i="14"/>
  <c r="P901" i="14"/>
  <c r="O901" i="14"/>
  <c r="N901" i="14"/>
  <c r="L901" i="14"/>
  <c r="K901" i="14"/>
  <c r="J901" i="14"/>
  <c r="H901" i="14"/>
  <c r="G901" i="14"/>
  <c r="AI900" i="14"/>
  <c r="AG900" i="14"/>
  <c r="AE900" i="14"/>
  <c r="AB900" i="14"/>
  <c r="AA900" i="14"/>
  <c r="Z900" i="14"/>
  <c r="X900" i="14"/>
  <c r="W900" i="14"/>
  <c r="V900" i="14"/>
  <c r="T900" i="14"/>
  <c r="S900" i="14"/>
  <c r="R900" i="14"/>
  <c r="P900" i="14"/>
  <c r="O900" i="14"/>
  <c r="N900" i="14"/>
  <c r="L900" i="14"/>
  <c r="K900" i="14"/>
  <c r="J900" i="14"/>
  <c r="H900" i="14"/>
  <c r="G900" i="14"/>
  <c r="AI899" i="14"/>
  <c r="AG899" i="14"/>
  <c r="AE899" i="14"/>
  <c r="AB899" i="14"/>
  <c r="AA899" i="14"/>
  <c r="Z899" i="14"/>
  <c r="X899" i="14"/>
  <c r="W899" i="14"/>
  <c r="V899" i="14"/>
  <c r="T899" i="14"/>
  <c r="S899" i="14"/>
  <c r="R899" i="14"/>
  <c r="P899" i="14"/>
  <c r="O899" i="14"/>
  <c r="N899" i="14"/>
  <c r="L899" i="14"/>
  <c r="K899" i="14"/>
  <c r="J899" i="14"/>
  <c r="H899" i="14"/>
  <c r="G899" i="14"/>
  <c r="AI898" i="14"/>
  <c r="AG898" i="14"/>
  <c r="AE898" i="14"/>
  <c r="AB898" i="14"/>
  <c r="AA898" i="14"/>
  <c r="Z898" i="14"/>
  <c r="X898" i="14"/>
  <c r="W898" i="14"/>
  <c r="V898" i="14"/>
  <c r="T898" i="14"/>
  <c r="S898" i="14"/>
  <c r="R898" i="14"/>
  <c r="P898" i="14"/>
  <c r="O898" i="14"/>
  <c r="N898" i="14"/>
  <c r="L898" i="14"/>
  <c r="K898" i="14"/>
  <c r="J898" i="14"/>
  <c r="H898" i="14"/>
  <c r="G898" i="14"/>
  <c r="AI897" i="14"/>
  <c r="AG897" i="14"/>
  <c r="AE897" i="14"/>
  <c r="AB897" i="14"/>
  <c r="AA897" i="14"/>
  <c r="Z897" i="14"/>
  <c r="X897" i="14"/>
  <c r="W897" i="14"/>
  <c r="V897" i="14"/>
  <c r="T897" i="14"/>
  <c r="S897" i="14"/>
  <c r="R897" i="14"/>
  <c r="P897" i="14"/>
  <c r="O897" i="14"/>
  <c r="N897" i="14"/>
  <c r="L897" i="14"/>
  <c r="K897" i="14"/>
  <c r="J897" i="14"/>
  <c r="H897" i="14"/>
  <c r="G897" i="14"/>
  <c r="AI896" i="14"/>
  <c r="AG896" i="14"/>
  <c r="AE896" i="14"/>
  <c r="AB896" i="14"/>
  <c r="AA896" i="14"/>
  <c r="Z896" i="14"/>
  <c r="X896" i="14"/>
  <c r="W896" i="14"/>
  <c r="V896" i="14"/>
  <c r="T896" i="14"/>
  <c r="S896" i="14"/>
  <c r="R896" i="14"/>
  <c r="P896" i="14"/>
  <c r="O896" i="14"/>
  <c r="N896" i="14"/>
  <c r="L896" i="14"/>
  <c r="K896" i="14"/>
  <c r="J896" i="14"/>
  <c r="H896" i="14"/>
  <c r="G896" i="14"/>
  <c r="AI895" i="14"/>
  <c r="AG895" i="14"/>
  <c r="AE895" i="14"/>
  <c r="AB895" i="14"/>
  <c r="AA895" i="14"/>
  <c r="Z895" i="14"/>
  <c r="X895" i="14"/>
  <c r="W895" i="14"/>
  <c r="V895" i="14"/>
  <c r="T895" i="14"/>
  <c r="S895" i="14"/>
  <c r="R895" i="14"/>
  <c r="P895" i="14"/>
  <c r="O895" i="14"/>
  <c r="N895" i="14"/>
  <c r="L895" i="14"/>
  <c r="K895" i="14"/>
  <c r="J895" i="14"/>
  <c r="H895" i="14"/>
  <c r="G895" i="14"/>
  <c r="AI894" i="14"/>
  <c r="AG894" i="14"/>
  <c r="AE894" i="14"/>
  <c r="AB894" i="14"/>
  <c r="AA894" i="14"/>
  <c r="Z894" i="14"/>
  <c r="X894" i="14"/>
  <c r="W894" i="14"/>
  <c r="V894" i="14"/>
  <c r="T894" i="14"/>
  <c r="S894" i="14"/>
  <c r="R894" i="14"/>
  <c r="P894" i="14"/>
  <c r="O894" i="14"/>
  <c r="N894" i="14"/>
  <c r="L894" i="14"/>
  <c r="K894" i="14"/>
  <c r="J894" i="14"/>
  <c r="H894" i="14"/>
  <c r="G894" i="14"/>
  <c r="AI893" i="14"/>
  <c r="AG893" i="14"/>
  <c r="AE893" i="14"/>
  <c r="AB893" i="14"/>
  <c r="AA893" i="14"/>
  <c r="Z893" i="14"/>
  <c r="X893" i="14"/>
  <c r="W893" i="14"/>
  <c r="V893" i="14"/>
  <c r="T893" i="14"/>
  <c r="S893" i="14"/>
  <c r="R893" i="14"/>
  <c r="P893" i="14"/>
  <c r="O893" i="14"/>
  <c r="N893" i="14"/>
  <c r="L893" i="14"/>
  <c r="K893" i="14"/>
  <c r="J893" i="14"/>
  <c r="H893" i="14"/>
  <c r="G893" i="14"/>
  <c r="AI892" i="14"/>
  <c r="AG892" i="14"/>
  <c r="AE892" i="14"/>
  <c r="AB892" i="14"/>
  <c r="AA892" i="14"/>
  <c r="Z892" i="14"/>
  <c r="X892" i="14"/>
  <c r="W892" i="14"/>
  <c r="V892" i="14"/>
  <c r="T892" i="14"/>
  <c r="S892" i="14"/>
  <c r="R892" i="14"/>
  <c r="P892" i="14"/>
  <c r="O892" i="14"/>
  <c r="N892" i="14"/>
  <c r="L892" i="14"/>
  <c r="K892" i="14"/>
  <c r="J892" i="14"/>
  <c r="H892" i="14"/>
  <c r="G892" i="14"/>
  <c r="AI891" i="14"/>
  <c r="AG891" i="14"/>
  <c r="AE891" i="14"/>
  <c r="AB891" i="14"/>
  <c r="AA891" i="14"/>
  <c r="Z891" i="14"/>
  <c r="X891" i="14"/>
  <c r="W891" i="14"/>
  <c r="V891" i="14"/>
  <c r="T891" i="14"/>
  <c r="S891" i="14"/>
  <c r="R891" i="14"/>
  <c r="P891" i="14"/>
  <c r="O891" i="14"/>
  <c r="N891" i="14"/>
  <c r="L891" i="14"/>
  <c r="K891" i="14"/>
  <c r="J891" i="14"/>
  <c r="H891" i="14"/>
  <c r="G891" i="14"/>
  <c r="AI890" i="14"/>
  <c r="AG890" i="14"/>
  <c r="AE890" i="14"/>
  <c r="AB890" i="14"/>
  <c r="AA890" i="14"/>
  <c r="Z890" i="14"/>
  <c r="X890" i="14"/>
  <c r="W890" i="14"/>
  <c r="V890" i="14"/>
  <c r="T890" i="14"/>
  <c r="S890" i="14"/>
  <c r="R890" i="14"/>
  <c r="P890" i="14"/>
  <c r="O890" i="14"/>
  <c r="N890" i="14"/>
  <c r="L890" i="14"/>
  <c r="K890" i="14"/>
  <c r="J890" i="14"/>
  <c r="H890" i="14"/>
  <c r="G890" i="14"/>
  <c r="AI889" i="14"/>
  <c r="AG889" i="14"/>
  <c r="AE889" i="14"/>
  <c r="AB889" i="14"/>
  <c r="AA889" i="14"/>
  <c r="Z889" i="14"/>
  <c r="X889" i="14"/>
  <c r="W889" i="14"/>
  <c r="V889" i="14"/>
  <c r="T889" i="14"/>
  <c r="S889" i="14"/>
  <c r="R889" i="14"/>
  <c r="P889" i="14"/>
  <c r="O889" i="14"/>
  <c r="N889" i="14"/>
  <c r="L889" i="14"/>
  <c r="K889" i="14"/>
  <c r="J889" i="14"/>
  <c r="H889" i="14"/>
  <c r="G889" i="14"/>
  <c r="AI888" i="14"/>
  <c r="AG888" i="14"/>
  <c r="AE888" i="14"/>
  <c r="AB888" i="14"/>
  <c r="AA888" i="14"/>
  <c r="Z888" i="14"/>
  <c r="X888" i="14"/>
  <c r="W888" i="14"/>
  <c r="V888" i="14"/>
  <c r="T888" i="14"/>
  <c r="S888" i="14"/>
  <c r="R888" i="14"/>
  <c r="P888" i="14"/>
  <c r="O888" i="14"/>
  <c r="N888" i="14"/>
  <c r="L888" i="14"/>
  <c r="K888" i="14"/>
  <c r="J888" i="14"/>
  <c r="H888" i="14"/>
  <c r="G888" i="14"/>
  <c r="AI887" i="14"/>
  <c r="AG887" i="14"/>
  <c r="AE887" i="14"/>
  <c r="AB887" i="14"/>
  <c r="AA887" i="14"/>
  <c r="Z887" i="14"/>
  <c r="X887" i="14"/>
  <c r="W887" i="14"/>
  <c r="V887" i="14"/>
  <c r="T887" i="14"/>
  <c r="S887" i="14"/>
  <c r="R887" i="14"/>
  <c r="P887" i="14"/>
  <c r="O887" i="14"/>
  <c r="N887" i="14"/>
  <c r="L887" i="14"/>
  <c r="K887" i="14"/>
  <c r="J887" i="14"/>
  <c r="H887" i="14"/>
  <c r="G887" i="14"/>
  <c r="AI886" i="14"/>
  <c r="AG886" i="14"/>
  <c r="AE886" i="14"/>
  <c r="AB886" i="14"/>
  <c r="AA886" i="14"/>
  <c r="Z886" i="14"/>
  <c r="X886" i="14"/>
  <c r="W886" i="14"/>
  <c r="V886" i="14"/>
  <c r="T886" i="14"/>
  <c r="S886" i="14"/>
  <c r="R886" i="14"/>
  <c r="P886" i="14"/>
  <c r="O886" i="14"/>
  <c r="N886" i="14"/>
  <c r="L886" i="14"/>
  <c r="K886" i="14"/>
  <c r="J886" i="14"/>
  <c r="H886" i="14"/>
  <c r="G886" i="14"/>
  <c r="AI885" i="14"/>
  <c r="AG885" i="14"/>
  <c r="AE885" i="14"/>
  <c r="AB885" i="14"/>
  <c r="AA885" i="14"/>
  <c r="Z885" i="14"/>
  <c r="X885" i="14"/>
  <c r="W885" i="14"/>
  <c r="V885" i="14"/>
  <c r="T885" i="14"/>
  <c r="S885" i="14"/>
  <c r="R885" i="14"/>
  <c r="P885" i="14"/>
  <c r="O885" i="14"/>
  <c r="N885" i="14"/>
  <c r="L885" i="14"/>
  <c r="K885" i="14"/>
  <c r="J885" i="14"/>
  <c r="H885" i="14"/>
  <c r="G885" i="14"/>
  <c r="AI884" i="14"/>
  <c r="AG884" i="14"/>
  <c r="AE884" i="14"/>
  <c r="AB884" i="14"/>
  <c r="AA884" i="14"/>
  <c r="Z884" i="14"/>
  <c r="X884" i="14"/>
  <c r="W884" i="14"/>
  <c r="V884" i="14"/>
  <c r="T884" i="14"/>
  <c r="S884" i="14"/>
  <c r="R884" i="14"/>
  <c r="P884" i="14"/>
  <c r="O884" i="14"/>
  <c r="N884" i="14"/>
  <c r="L884" i="14"/>
  <c r="K884" i="14"/>
  <c r="J884" i="14"/>
  <c r="H884" i="14"/>
  <c r="G884" i="14"/>
  <c r="AI883" i="14"/>
  <c r="AG883" i="14"/>
  <c r="AE883" i="14"/>
  <c r="AB883" i="14"/>
  <c r="AA883" i="14"/>
  <c r="Z883" i="14"/>
  <c r="X883" i="14"/>
  <c r="W883" i="14"/>
  <c r="V883" i="14"/>
  <c r="T883" i="14"/>
  <c r="S883" i="14"/>
  <c r="R883" i="14"/>
  <c r="P883" i="14"/>
  <c r="O883" i="14"/>
  <c r="N883" i="14"/>
  <c r="L883" i="14"/>
  <c r="K883" i="14"/>
  <c r="J883" i="14"/>
  <c r="H883" i="14"/>
  <c r="G883" i="14"/>
  <c r="AI882" i="14"/>
  <c r="AG882" i="14"/>
  <c r="AE882" i="14"/>
  <c r="AB882" i="14"/>
  <c r="AA882" i="14"/>
  <c r="Z882" i="14"/>
  <c r="Y882" i="14"/>
  <c r="X882" i="14"/>
  <c r="W882" i="14"/>
  <c r="V882" i="14"/>
  <c r="U882" i="14"/>
  <c r="T882" i="14"/>
  <c r="S882" i="14"/>
  <c r="R882" i="14"/>
  <c r="Q882" i="14"/>
  <c r="P882" i="14"/>
  <c r="O882" i="14"/>
  <c r="N882" i="14"/>
  <c r="M882" i="14"/>
  <c r="L882" i="14"/>
  <c r="K882" i="14"/>
  <c r="J882" i="14"/>
  <c r="I882" i="14"/>
  <c r="H882" i="14"/>
  <c r="G882" i="14"/>
  <c r="AI881" i="14"/>
  <c r="AG881" i="14"/>
  <c r="AE881" i="14"/>
  <c r="AB881" i="14"/>
  <c r="AA881" i="14"/>
  <c r="Z881" i="14"/>
  <c r="X881" i="14"/>
  <c r="W881" i="14"/>
  <c r="V881" i="14"/>
  <c r="T881" i="14"/>
  <c r="S881" i="14"/>
  <c r="R881" i="14"/>
  <c r="P881" i="14"/>
  <c r="O881" i="14"/>
  <c r="N881" i="14"/>
  <c r="L881" i="14"/>
  <c r="K881" i="14"/>
  <c r="J881" i="14"/>
  <c r="H881" i="14"/>
  <c r="G881" i="14"/>
  <c r="AI880" i="14"/>
  <c r="AG880" i="14"/>
  <c r="AE880" i="14"/>
  <c r="AC880" i="14"/>
  <c r="AB880" i="14"/>
  <c r="AA880" i="14"/>
  <c r="Z880" i="14"/>
  <c r="Y880" i="14"/>
  <c r="X880" i="14"/>
  <c r="W880" i="14"/>
  <c r="V880" i="14"/>
  <c r="U880" i="14"/>
  <c r="T880" i="14"/>
  <c r="S880" i="14"/>
  <c r="R880" i="14"/>
  <c r="Q880" i="14"/>
  <c r="P880" i="14"/>
  <c r="O880" i="14"/>
  <c r="N880" i="14"/>
  <c r="M880" i="14"/>
  <c r="L880" i="14"/>
  <c r="K880" i="14"/>
  <c r="J880" i="14"/>
  <c r="I880" i="14"/>
  <c r="H880" i="14"/>
  <c r="G880" i="14"/>
  <c r="AI879" i="14"/>
  <c r="AG879" i="14"/>
  <c r="AE879" i="14"/>
  <c r="AC879" i="14"/>
  <c r="AB879" i="14"/>
  <c r="AA879" i="14"/>
  <c r="Z879" i="14"/>
  <c r="Y879" i="14"/>
  <c r="X879" i="14"/>
  <c r="W879" i="14"/>
  <c r="V879" i="14"/>
  <c r="U879" i="14"/>
  <c r="T879" i="14"/>
  <c r="S879" i="14"/>
  <c r="R879" i="14"/>
  <c r="Q879" i="14"/>
  <c r="P879" i="14"/>
  <c r="O879" i="14"/>
  <c r="N879" i="14"/>
  <c r="M879" i="14"/>
  <c r="L879" i="14"/>
  <c r="K879" i="14"/>
  <c r="J879" i="14"/>
  <c r="I879" i="14"/>
  <c r="H879" i="14"/>
  <c r="G879" i="14"/>
  <c r="AI878" i="14"/>
  <c r="AG878" i="14"/>
  <c r="AE878" i="14"/>
  <c r="AC878" i="14"/>
  <c r="AB878" i="14"/>
  <c r="AA878" i="14"/>
  <c r="Z878" i="14"/>
  <c r="Y878" i="14"/>
  <c r="X878" i="14"/>
  <c r="W878" i="14"/>
  <c r="V878" i="14"/>
  <c r="U878" i="14"/>
  <c r="T878" i="14"/>
  <c r="S878" i="14"/>
  <c r="R878" i="14"/>
  <c r="Q878" i="14"/>
  <c r="P878" i="14"/>
  <c r="O878" i="14"/>
  <c r="N878" i="14"/>
  <c r="M878" i="14"/>
  <c r="L878" i="14"/>
  <c r="K878" i="14"/>
  <c r="J878" i="14"/>
  <c r="I878" i="14"/>
  <c r="H878" i="14"/>
  <c r="G878" i="14"/>
  <c r="AI877" i="14"/>
  <c r="AG877" i="14"/>
  <c r="AE877" i="14"/>
  <c r="AB877" i="14"/>
  <c r="AA877" i="14"/>
  <c r="Z877" i="14"/>
  <c r="X877" i="14"/>
  <c r="W877" i="14"/>
  <c r="V877" i="14"/>
  <c r="T877" i="14"/>
  <c r="S877" i="14"/>
  <c r="R877" i="14"/>
  <c r="P877" i="14"/>
  <c r="O877" i="14"/>
  <c r="N877" i="14"/>
  <c r="L877" i="14"/>
  <c r="K877" i="14"/>
  <c r="J877" i="14"/>
  <c r="H877" i="14"/>
  <c r="G877" i="14"/>
  <c r="AI876" i="14"/>
  <c r="AG876" i="14"/>
  <c r="AE876" i="14"/>
  <c r="AC876" i="14"/>
  <c r="AB876" i="14"/>
  <c r="AA876" i="14"/>
  <c r="Z876" i="14"/>
  <c r="Y876" i="14"/>
  <c r="X876" i="14"/>
  <c r="W876" i="14"/>
  <c r="V876" i="14"/>
  <c r="U876" i="14"/>
  <c r="T876" i="14"/>
  <c r="S876" i="14"/>
  <c r="R876" i="14"/>
  <c r="Q876" i="14"/>
  <c r="P876" i="14"/>
  <c r="O876" i="14"/>
  <c r="N876" i="14"/>
  <c r="M876" i="14"/>
  <c r="L876" i="14"/>
  <c r="K876" i="14"/>
  <c r="J876" i="14"/>
  <c r="I876" i="14"/>
  <c r="H876" i="14"/>
  <c r="G876" i="14"/>
  <c r="AI875" i="14"/>
  <c r="AG875" i="14"/>
  <c r="AE875" i="14"/>
  <c r="AC875" i="14"/>
  <c r="AB875" i="14"/>
  <c r="AA875" i="14"/>
  <c r="Z875" i="14"/>
  <c r="Y875" i="14"/>
  <c r="X875" i="14"/>
  <c r="W875" i="14"/>
  <c r="V875" i="14"/>
  <c r="U875" i="14"/>
  <c r="T875" i="14"/>
  <c r="S875" i="14"/>
  <c r="R875" i="14"/>
  <c r="Q875" i="14"/>
  <c r="P875" i="14"/>
  <c r="O875" i="14"/>
  <c r="N875" i="14"/>
  <c r="M875" i="14"/>
  <c r="L875" i="14"/>
  <c r="K875" i="14"/>
  <c r="J875" i="14"/>
  <c r="I875" i="14"/>
  <c r="H875" i="14"/>
  <c r="G875" i="14"/>
  <c r="AI874" i="14"/>
  <c r="AG874" i="14"/>
  <c r="AE874" i="14"/>
  <c r="AC874" i="14"/>
  <c r="AB874" i="14"/>
  <c r="AA874" i="14"/>
  <c r="Z874" i="14"/>
  <c r="Y874" i="14"/>
  <c r="X874" i="14"/>
  <c r="W874" i="14"/>
  <c r="V874" i="14"/>
  <c r="U874" i="14"/>
  <c r="T874" i="14"/>
  <c r="S874" i="14"/>
  <c r="R874" i="14"/>
  <c r="Q874" i="14"/>
  <c r="P874" i="14"/>
  <c r="O874" i="14"/>
  <c r="N874" i="14"/>
  <c r="M874" i="14"/>
  <c r="L874" i="14"/>
  <c r="K874" i="14"/>
  <c r="J874" i="14"/>
  <c r="I874" i="14"/>
  <c r="H874" i="14"/>
  <c r="G874" i="14"/>
  <c r="AI873" i="14"/>
  <c r="AG873" i="14"/>
  <c r="AE873" i="14"/>
  <c r="AB873" i="14"/>
  <c r="AA873" i="14"/>
  <c r="Z873" i="14"/>
  <c r="X873" i="14"/>
  <c r="W873" i="14"/>
  <c r="V873" i="14"/>
  <c r="T873" i="14"/>
  <c r="S873" i="14"/>
  <c r="R873" i="14"/>
  <c r="P873" i="14"/>
  <c r="O873" i="14"/>
  <c r="N873" i="14"/>
  <c r="L873" i="14"/>
  <c r="K873" i="14"/>
  <c r="J873" i="14"/>
  <c r="H873" i="14"/>
  <c r="G873" i="14"/>
  <c r="AI872" i="14"/>
  <c r="AG872" i="14"/>
  <c r="AE872" i="14"/>
  <c r="AC872" i="14"/>
  <c r="AB872" i="14"/>
  <c r="AA872" i="14"/>
  <c r="Z872" i="14"/>
  <c r="Y872" i="14"/>
  <c r="X872" i="14"/>
  <c r="W872" i="14"/>
  <c r="V872" i="14"/>
  <c r="U872" i="14"/>
  <c r="T872" i="14"/>
  <c r="S872" i="14"/>
  <c r="R872" i="14"/>
  <c r="Q872" i="14"/>
  <c r="P872" i="14"/>
  <c r="O872" i="14"/>
  <c r="N872" i="14"/>
  <c r="M872" i="14"/>
  <c r="L872" i="14"/>
  <c r="K872" i="14"/>
  <c r="J872" i="14"/>
  <c r="I872" i="14"/>
  <c r="H872" i="14"/>
  <c r="G872" i="14"/>
  <c r="AI871" i="14"/>
  <c r="AG871" i="14"/>
  <c r="AE871" i="14"/>
  <c r="AC871" i="14"/>
  <c r="AB871" i="14"/>
  <c r="AA871" i="14"/>
  <c r="Z871" i="14"/>
  <c r="Y871" i="14"/>
  <c r="X871" i="14"/>
  <c r="W871" i="14"/>
  <c r="V871" i="14"/>
  <c r="U871" i="14"/>
  <c r="T871" i="14"/>
  <c r="S871" i="14"/>
  <c r="R871" i="14"/>
  <c r="Q871" i="14"/>
  <c r="P871" i="14"/>
  <c r="O871" i="14"/>
  <c r="N871" i="14"/>
  <c r="M871" i="14"/>
  <c r="L871" i="14"/>
  <c r="K871" i="14"/>
  <c r="J871" i="14"/>
  <c r="I871" i="14"/>
  <c r="H871" i="14"/>
  <c r="G871" i="14"/>
  <c r="AI870" i="14"/>
  <c r="AG870" i="14"/>
  <c r="AE870" i="14"/>
  <c r="AC870" i="14"/>
  <c r="AB870" i="14"/>
  <c r="AA870" i="14"/>
  <c r="Z870" i="14"/>
  <c r="Y870" i="14"/>
  <c r="X870" i="14"/>
  <c r="W870" i="14"/>
  <c r="V870" i="14"/>
  <c r="U870" i="14"/>
  <c r="T870" i="14"/>
  <c r="S870" i="14"/>
  <c r="R870" i="14"/>
  <c r="Q870" i="14"/>
  <c r="P870" i="14"/>
  <c r="O870" i="14"/>
  <c r="N870" i="14"/>
  <c r="M870" i="14"/>
  <c r="L870" i="14"/>
  <c r="K870" i="14"/>
  <c r="J870" i="14"/>
  <c r="I870" i="14"/>
  <c r="H870" i="14"/>
  <c r="G870" i="14"/>
  <c r="AI869" i="14"/>
  <c r="AG869" i="14"/>
  <c r="AE869" i="14"/>
  <c r="AB869" i="14"/>
  <c r="AA869" i="14"/>
  <c r="Z869" i="14"/>
  <c r="X869" i="14"/>
  <c r="W869" i="14"/>
  <c r="V869" i="14"/>
  <c r="T869" i="14"/>
  <c r="S869" i="14"/>
  <c r="R869" i="14"/>
  <c r="P869" i="14"/>
  <c r="O869" i="14"/>
  <c r="N869" i="14"/>
  <c r="L869" i="14"/>
  <c r="K869" i="14"/>
  <c r="J869" i="14"/>
  <c r="H869" i="14"/>
  <c r="G869" i="14"/>
  <c r="AI868" i="14"/>
  <c r="AG868" i="14"/>
  <c r="AE868" i="14"/>
  <c r="AC868" i="14"/>
  <c r="AB868" i="14"/>
  <c r="AA868" i="14"/>
  <c r="Z868" i="14"/>
  <c r="Y868" i="14"/>
  <c r="X868" i="14"/>
  <c r="W868" i="14"/>
  <c r="V868" i="14"/>
  <c r="U868" i="14"/>
  <c r="T868" i="14"/>
  <c r="S868" i="14"/>
  <c r="R868" i="14"/>
  <c r="Q868" i="14"/>
  <c r="P868" i="14"/>
  <c r="O868" i="14"/>
  <c r="N868" i="14"/>
  <c r="M868" i="14"/>
  <c r="L868" i="14"/>
  <c r="K868" i="14"/>
  <c r="J868" i="14"/>
  <c r="I868" i="14"/>
  <c r="H868" i="14"/>
  <c r="G868" i="14"/>
  <c r="AI867" i="14"/>
  <c r="AG867" i="14"/>
  <c r="AE867" i="14"/>
  <c r="AC867" i="14"/>
  <c r="AB867" i="14"/>
  <c r="AA867" i="14"/>
  <c r="Z867" i="14"/>
  <c r="Y867" i="14"/>
  <c r="X867" i="14"/>
  <c r="W867" i="14"/>
  <c r="V867" i="14"/>
  <c r="U867" i="14"/>
  <c r="T867" i="14"/>
  <c r="S867" i="14"/>
  <c r="R867" i="14"/>
  <c r="Q867" i="14"/>
  <c r="P867" i="14"/>
  <c r="O867" i="14"/>
  <c r="N867" i="14"/>
  <c r="M867" i="14"/>
  <c r="L867" i="14"/>
  <c r="K867" i="14"/>
  <c r="J867" i="14"/>
  <c r="I867" i="14"/>
  <c r="H867" i="14"/>
  <c r="G867" i="14"/>
  <c r="AI866" i="14"/>
  <c r="AG866" i="14"/>
  <c r="AE866" i="14"/>
  <c r="AC866" i="14"/>
  <c r="AB866" i="14"/>
  <c r="AA866" i="14"/>
  <c r="Z866" i="14"/>
  <c r="Y866" i="14"/>
  <c r="X866" i="14"/>
  <c r="W866" i="14"/>
  <c r="V866" i="14"/>
  <c r="U866" i="14"/>
  <c r="T866" i="14"/>
  <c r="S866" i="14"/>
  <c r="R866" i="14"/>
  <c r="Q866" i="14"/>
  <c r="P866" i="14"/>
  <c r="O866" i="14"/>
  <c r="N866" i="14"/>
  <c r="M866" i="14"/>
  <c r="L866" i="14"/>
  <c r="K866" i="14"/>
  <c r="J866" i="14"/>
  <c r="I866" i="14"/>
  <c r="H866" i="14"/>
  <c r="G866" i="14"/>
  <c r="AI865" i="14"/>
  <c r="AG865" i="14"/>
  <c r="AE865" i="14"/>
  <c r="AB865" i="14"/>
  <c r="AA865" i="14"/>
  <c r="Z865" i="14"/>
  <c r="X865" i="14"/>
  <c r="W865" i="14"/>
  <c r="V865" i="14"/>
  <c r="T865" i="14"/>
  <c r="S865" i="14"/>
  <c r="R865" i="14"/>
  <c r="P865" i="14"/>
  <c r="O865" i="14"/>
  <c r="N865" i="14"/>
  <c r="L865" i="14"/>
  <c r="K865" i="14"/>
  <c r="J865" i="14"/>
  <c r="H865" i="14"/>
  <c r="G865" i="14"/>
  <c r="AI864" i="14"/>
  <c r="AG864" i="14"/>
  <c r="AE864" i="14"/>
  <c r="AC864" i="14"/>
  <c r="AB864" i="14"/>
  <c r="AA864" i="14"/>
  <c r="Z864" i="14"/>
  <c r="Y864" i="14"/>
  <c r="X864" i="14"/>
  <c r="W864" i="14"/>
  <c r="V864" i="14"/>
  <c r="U864" i="14"/>
  <c r="T864" i="14"/>
  <c r="S864" i="14"/>
  <c r="R864" i="14"/>
  <c r="Q864" i="14"/>
  <c r="P864" i="14"/>
  <c r="O864" i="14"/>
  <c r="N864" i="14"/>
  <c r="M864" i="14"/>
  <c r="L864" i="14"/>
  <c r="K864" i="14"/>
  <c r="J864" i="14"/>
  <c r="I864" i="14"/>
  <c r="H864" i="14"/>
  <c r="G864" i="14"/>
  <c r="F476" i="14"/>
  <c r="F477" i="14" s="1"/>
  <c r="F478" i="14" s="1"/>
  <c r="F479" i="14" s="1"/>
  <c r="F480" i="14" s="1"/>
  <c r="F481" i="14" s="1"/>
  <c r="F482" i="14" s="1"/>
  <c r="F483" i="14" s="1"/>
  <c r="F484" i="14" s="1"/>
  <c r="F485" i="14" s="1"/>
  <c r="F486" i="14" s="1"/>
  <c r="F487" i="14" s="1"/>
  <c r="F488" i="14" s="1"/>
  <c r="F489" i="14" s="1"/>
  <c r="F490" i="14" s="1"/>
  <c r="F491" i="14" s="1"/>
  <c r="F492" i="14" s="1"/>
  <c r="F493" i="14" s="1"/>
  <c r="F494" i="14" s="1"/>
  <c r="F495" i="14" s="1"/>
  <c r="F496" i="14" s="1"/>
  <c r="F497" i="14" s="1"/>
  <c r="F498" i="14" s="1"/>
  <c r="F499" i="14" s="1"/>
  <c r="F500" i="14" s="1"/>
  <c r="F501" i="14" s="1"/>
  <c r="F502" i="14" s="1"/>
  <c r="F503" i="14" s="1"/>
  <c r="F504" i="14" s="1"/>
  <c r="F505" i="14" s="1"/>
  <c r="F506" i="14" s="1"/>
  <c r="F507" i="14" s="1"/>
  <c r="F508" i="14" s="1"/>
  <c r="F509" i="14" s="1"/>
  <c r="F510" i="14" s="1"/>
  <c r="F511" i="14" s="1"/>
  <c r="F512" i="14" s="1"/>
  <c r="F513" i="14" s="1"/>
  <c r="F514" i="14" s="1"/>
  <c r="F515" i="14" s="1"/>
  <c r="F516" i="14" s="1"/>
  <c r="F517" i="14" s="1"/>
  <c r="F518" i="14" s="1"/>
  <c r="F519" i="14" s="1"/>
  <c r="F520" i="14" s="1"/>
  <c r="F521" i="14" s="1"/>
  <c r="F522" i="14" s="1"/>
  <c r="F523" i="14" s="1"/>
  <c r="F524" i="14" s="1"/>
  <c r="F525" i="14" s="1"/>
  <c r="F526" i="14" s="1"/>
  <c r="F527" i="14" s="1"/>
  <c r="F528" i="14" s="1"/>
  <c r="F529" i="14" s="1"/>
  <c r="F530" i="14" s="1"/>
  <c r="F531" i="14" s="1"/>
  <c r="F532" i="14" s="1"/>
  <c r="F533" i="14" s="1"/>
  <c r="F534" i="14" s="1"/>
  <c r="F536" i="14" s="1"/>
  <c r="AI536" i="14"/>
  <c r="AG863" i="14"/>
  <c r="AE863" i="14"/>
  <c r="AB536" i="14"/>
  <c r="AA863" i="14"/>
  <c r="Z863" i="14"/>
  <c r="X536" i="14"/>
  <c r="W863" i="14"/>
  <c r="V863" i="14"/>
  <c r="T536" i="14"/>
  <c r="S863" i="14"/>
  <c r="R863" i="14"/>
  <c r="P536" i="14"/>
  <c r="O863" i="14"/>
  <c r="N863" i="14"/>
  <c r="L536" i="14"/>
  <c r="K863" i="14"/>
  <c r="J863" i="14"/>
  <c r="H536" i="14"/>
  <c r="G863" i="14"/>
  <c r="D472" i="14"/>
  <c r="AI858" i="14"/>
  <c r="AG858" i="14"/>
  <c r="AG592" i="15" s="1"/>
  <c r="AE858" i="14"/>
  <c r="AC858" i="14"/>
  <c r="AB858" i="14"/>
  <c r="AA858" i="14"/>
  <c r="AA592" i="15" s="1"/>
  <c r="Z858" i="14"/>
  <c r="Y858" i="14"/>
  <c r="X858" i="14"/>
  <c r="W858" i="14"/>
  <c r="W592" i="15" s="1"/>
  <c r="V858" i="14"/>
  <c r="U858" i="14"/>
  <c r="T858" i="14"/>
  <c r="S858" i="14"/>
  <c r="S592" i="15" s="1"/>
  <c r="R858" i="14"/>
  <c r="Q858" i="14"/>
  <c r="P858" i="14"/>
  <c r="O858" i="14"/>
  <c r="O592" i="15" s="1"/>
  <c r="N858" i="14"/>
  <c r="M858" i="14"/>
  <c r="L858" i="14"/>
  <c r="K858" i="14"/>
  <c r="K592" i="15" s="1"/>
  <c r="J858" i="14"/>
  <c r="I858" i="14"/>
  <c r="H858" i="14"/>
  <c r="G858" i="14"/>
  <c r="G592" i="15" s="1"/>
  <c r="AG857" i="14"/>
  <c r="AG591" i="15" s="1"/>
  <c r="AE857" i="14"/>
  <c r="AC857" i="14"/>
  <c r="AA857" i="14"/>
  <c r="AA591" i="15" s="1"/>
  <c r="Z857" i="14"/>
  <c r="Y857" i="14"/>
  <c r="W857" i="14"/>
  <c r="W591" i="15" s="1"/>
  <c r="V857" i="14"/>
  <c r="U857" i="14"/>
  <c r="S857" i="14"/>
  <c r="S591" i="15" s="1"/>
  <c r="R857" i="14"/>
  <c r="Q857" i="14"/>
  <c r="O857" i="14"/>
  <c r="O591" i="15" s="1"/>
  <c r="N857" i="14"/>
  <c r="M857" i="14"/>
  <c r="K857" i="14"/>
  <c r="K591" i="15" s="1"/>
  <c r="J857" i="14"/>
  <c r="I857" i="14"/>
  <c r="G857" i="14"/>
  <c r="G591" i="15" s="1"/>
  <c r="AI856" i="14"/>
  <c r="AG856" i="14"/>
  <c r="AG590" i="15" s="1"/>
  <c r="AE856" i="14"/>
  <c r="AC856" i="14"/>
  <c r="AB856" i="14"/>
  <c r="AA856" i="14"/>
  <c r="AA590" i="15" s="1"/>
  <c r="Z856" i="14"/>
  <c r="Y856" i="14"/>
  <c r="X856" i="14"/>
  <c r="W856" i="14"/>
  <c r="W590" i="15" s="1"/>
  <c r="V856" i="14"/>
  <c r="U856" i="14"/>
  <c r="T856" i="14"/>
  <c r="S856" i="14"/>
  <c r="S590" i="15" s="1"/>
  <c r="R856" i="14"/>
  <c r="Q856" i="14"/>
  <c r="P856" i="14"/>
  <c r="O856" i="14"/>
  <c r="O590" i="15" s="1"/>
  <c r="N856" i="14"/>
  <c r="M856" i="14"/>
  <c r="L856" i="14"/>
  <c r="K856" i="14"/>
  <c r="K590" i="15" s="1"/>
  <c r="J856" i="14"/>
  <c r="I856" i="14"/>
  <c r="H856" i="14"/>
  <c r="G856" i="14"/>
  <c r="G590" i="15" s="1"/>
  <c r="AG855" i="14"/>
  <c r="AG589" i="15" s="1"/>
  <c r="AE855" i="14"/>
  <c r="AC855" i="14"/>
  <c r="AA855" i="14"/>
  <c r="AA589" i="15" s="1"/>
  <c r="Z855" i="14"/>
  <c r="Y855" i="14"/>
  <c r="W855" i="14"/>
  <c r="W589" i="15" s="1"/>
  <c r="V855" i="14"/>
  <c r="U855" i="14"/>
  <c r="S855" i="14"/>
  <c r="S589" i="15" s="1"/>
  <c r="R855" i="14"/>
  <c r="Q855" i="14"/>
  <c r="O855" i="14"/>
  <c r="O589" i="15" s="1"/>
  <c r="N855" i="14"/>
  <c r="M855" i="14"/>
  <c r="K855" i="14"/>
  <c r="K589" i="15" s="1"/>
  <c r="J855" i="14"/>
  <c r="I855" i="14"/>
  <c r="G855" i="14"/>
  <c r="G589" i="15" s="1"/>
  <c r="AI854" i="14"/>
  <c r="AG854" i="14"/>
  <c r="AG588" i="15" s="1"/>
  <c r="AE854" i="14"/>
  <c r="AC854" i="14"/>
  <c r="AB854" i="14"/>
  <c r="AA854" i="14"/>
  <c r="AA588" i="15" s="1"/>
  <c r="Z854" i="14"/>
  <c r="Y854" i="14"/>
  <c r="X854" i="14"/>
  <c r="W854" i="14"/>
  <c r="W588" i="15" s="1"/>
  <c r="V854" i="14"/>
  <c r="U854" i="14"/>
  <c r="T854" i="14"/>
  <c r="S854" i="14"/>
  <c r="S588" i="15" s="1"/>
  <c r="R854" i="14"/>
  <c r="Q854" i="14"/>
  <c r="P854" i="14"/>
  <c r="O854" i="14"/>
  <c r="O588" i="15" s="1"/>
  <c r="N854" i="14"/>
  <c r="M854" i="14"/>
  <c r="L854" i="14"/>
  <c r="K854" i="14"/>
  <c r="K588" i="15" s="1"/>
  <c r="J854" i="14"/>
  <c r="I854" i="14"/>
  <c r="H854" i="14"/>
  <c r="G854" i="14"/>
  <c r="G588" i="15" s="1"/>
  <c r="AG853" i="14"/>
  <c r="AG587" i="15" s="1"/>
  <c r="AE853" i="14"/>
  <c r="AC853" i="14"/>
  <c r="AA853" i="14"/>
  <c r="AA587" i="15" s="1"/>
  <c r="Z853" i="14"/>
  <c r="Y853" i="14"/>
  <c r="W853" i="14"/>
  <c r="W587" i="15" s="1"/>
  <c r="V853" i="14"/>
  <c r="U853" i="14"/>
  <c r="S853" i="14"/>
  <c r="S587" i="15" s="1"/>
  <c r="R853" i="14"/>
  <c r="Q853" i="14"/>
  <c r="O853" i="14"/>
  <c r="O587" i="15" s="1"/>
  <c r="N853" i="14"/>
  <c r="M853" i="14"/>
  <c r="K853" i="14"/>
  <c r="K587" i="15" s="1"/>
  <c r="J853" i="14"/>
  <c r="I853" i="14"/>
  <c r="G853" i="14"/>
  <c r="G587" i="15" s="1"/>
  <c r="AI852" i="14"/>
  <c r="AG852" i="14"/>
  <c r="AG586" i="15" s="1"/>
  <c r="AE852" i="14"/>
  <c r="AC852" i="14"/>
  <c r="AB852" i="14"/>
  <c r="AA852" i="14"/>
  <c r="AA586" i="15" s="1"/>
  <c r="Z852" i="14"/>
  <c r="Y852" i="14"/>
  <c r="X852" i="14"/>
  <c r="W852" i="14"/>
  <c r="W586" i="15" s="1"/>
  <c r="V852" i="14"/>
  <c r="U852" i="14"/>
  <c r="T852" i="14"/>
  <c r="S852" i="14"/>
  <c r="S586" i="15" s="1"/>
  <c r="R852" i="14"/>
  <c r="Q852" i="14"/>
  <c r="P852" i="14"/>
  <c r="O852" i="14"/>
  <c r="O586" i="15" s="1"/>
  <c r="N852" i="14"/>
  <c r="M852" i="14"/>
  <c r="L852" i="14"/>
  <c r="K852" i="14"/>
  <c r="K586" i="15" s="1"/>
  <c r="J852" i="14"/>
  <c r="I852" i="14"/>
  <c r="H852" i="14"/>
  <c r="G852" i="14"/>
  <c r="G586" i="15" s="1"/>
  <c r="AG851" i="14"/>
  <c r="AG585" i="15" s="1"/>
  <c r="AE851" i="14"/>
  <c r="AC851" i="14"/>
  <c r="AA851" i="14"/>
  <c r="AA585" i="15" s="1"/>
  <c r="Z851" i="14"/>
  <c r="Y851" i="14"/>
  <c r="W851" i="14"/>
  <c r="W585" i="15" s="1"/>
  <c r="V851" i="14"/>
  <c r="U851" i="14"/>
  <c r="S851" i="14"/>
  <c r="S585" i="15" s="1"/>
  <c r="R851" i="14"/>
  <c r="Q851" i="14"/>
  <c r="O851" i="14"/>
  <c r="O585" i="15" s="1"/>
  <c r="N851" i="14"/>
  <c r="M851" i="14"/>
  <c r="K851" i="14"/>
  <c r="K585" i="15" s="1"/>
  <c r="J851" i="14"/>
  <c r="I851" i="14"/>
  <c r="G851" i="14"/>
  <c r="G585" i="15" s="1"/>
  <c r="AI850" i="14"/>
  <c r="AG850" i="14"/>
  <c r="AG584" i="15" s="1"/>
  <c r="AE850" i="14"/>
  <c r="AC850" i="14"/>
  <c r="AB850" i="14"/>
  <c r="AA850" i="14"/>
  <c r="AA584" i="15" s="1"/>
  <c r="Z850" i="14"/>
  <c r="Y850" i="14"/>
  <c r="X850" i="14"/>
  <c r="W850" i="14"/>
  <c r="W584" i="15" s="1"/>
  <c r="V850" i="14"/>
  <c r="U850" i="14"/>
  <c r="T850" i="14"/>
  <c r="S850" i="14"/>
  <c r="S584" i="15" s="1"/>
  <c r="R850" i="14"/>
  <c r="Q850" i="14"/>
  <c r="P850" i="14"/>
  <c r="O850" i="14"/>
  <c r="O584" i="15" s="1"/>
  <c r="N850" i="14"/>
  <c r="M850" i="14"/>
  <c r="L850" i="14"/>
  <c r="K850" i="14"/>
  <c r="K584" i="15" s="1"/>
  <c r="J850" i="14"/>
  <c r="I850" i="14"/>
  <c r="H850" i="14"/>
  <c r="G850" i="14"/>
  <c r="G584" i="15" s="1"/>
  <c r="AG849" i="14"/>
  <c r="AG583" i="15" s="1"/>
  <c r="AE849" i="14"/>
  <c r="AC849" i="14"/>
  <c r="AA849" i="14"/>
  <c r="AA583" i="15" s="1"/>
  <c r="Z849" i="14"/>
  <c r="Y849" i="14"/>
  <c r="W849" i="14"/>
  <c r="W583" i="15" s="1"/>
  <c r="V849" i="14"/>
  <c r="U849" i="14"/>
  <c r="S849" i="14"/>
  <c r="S583" i="15" s="1"/>
  <c r="R849" i="14"/>
  <c r="Q849" i="14"/>
  <c r="O849" i="14"/>
  <c r="O583" i="15" s="1"/>
  <c r="N849" i="14"/>
  <c r="M849" i="14"/>
  <c r="K849" i="14"/>
  <c r="K583" i="15" s="1"/>
  <c r="J849" i="14"/>
  <c r="I849" i="14"/>
  <c r="G849" i="14"/>
  <c r="G583" i="15" s="1"/>
  <c r="AI848" i="14"/>
  <c r="AG848" i="14"/>
  <c r="AG582" i="15" s="1"/>
  <c r="AE848" i="14"/>
  <c r="AC848" i="14"/>
  <c r="AB848" i="14"/>
  <c r="AA848" i="14"/>
  <c r="AA582" i="15" s="1"/>
  <c r="Z848" i="14"/>
  <c r="Y848" i="14"/>
  <c r="X848" i="14"/>
  <c r="W848" i="14"/>
  <c r="W582" i="15" s="1"/>
  <c r="V848" i="14"/>
  <c r="U848" i="14"/>
  <c r="T848" i="14"/>
  <c r="S848" i="14"/>
  <c r="S582" i="15" s="1"/>
  <c r="R848" i="14"/>
  <c r="Q848" i="14"/>
  <c r="P848" i="14"/>
  <c r="O848" i="14"/>
  <c r="O582" i="15" s="1"/>
  <c r="N848" i="14"/>
  <c r="M848" i="14"/>
  <c r="L848" i="14"/>
  <c r="K848" i="14"/>
  <c r="K582" i="15" s="1"/>
  <c r="J848" i="14"/>
  <c r="I848" i="14"/>
  <c r="H848" i="14"/>
  <c r="G848" i="14"/>
  <c r="G582" i="15" s="1"/>
  <c r="AG847" i="14"/>
  <c r="AG581" i="15" s="1"/>
  <c r="AE847" i="14"/>
  <c r="AC847" i="14"/>
  <c r="AA847" i="14"/>
  <c r="AA581" i="15" s="1"/>
  <c r="Z847" i="14"/>
  <c r="Y847" i="14"/>
  <c r="W847" i="14"/>
  <c r="W581" i="15" s="1"/>
  <c r="V847" i="14"/>
  <c r="U847" i="14"/>
  <c r="S847" i="14"/>
  <c r="S581" i="15" s="1"/>
  <c r="R847" i="14"/>
  <c r="Q847" i="14"/>
  <c r="O847" i="14"/>
  <c r="O581" i="15" s="1"/>
  <c r="N847" i="14"/>
  <c r="M847" i="14"/>
  <c r="K847" i="14"/>
  <c r="K581" i="15" s="1"/>
  <c r="J847" i="14"/>
  <c r="I847" i="14"/>
  <c r="G847" i="14"/>
  <c r="G581" i="15" s="1"/>
  <c r="AI846" i="14"/>
  <c r="AG846" i="14"/>
  <c r="AG580" i="15" s="1"/>
  <c r="AE846" i="14"/>
  <c r="AC846" i="14"/>
  <c r="AB846" i="14"/>
  <c r="AA846" i="14"/>
  <c r="AA580" i="15" s="1"/>
  <c r="Z846" i="14"/>
  <c r="Y846" i="14"/>
  <c r="X846" i="14"/>
  <c r="W846" i="14"/>
  <c r="W580" i="15" s="1"/>
  <c r="V846" i="14"/>
  <c r="U846" i="14"/>
  <c r="T846" i="14"/>
  <c r="S846" i="14"/>
  <c r="S580" i="15" s="1"/>
  <c r="R846" i="14"/>
  <c r="Q846" i="14"/>
  <c r="P846" i="14"/>
  <c r="O846" i="14"/>
  <c r="O580" i="15" s="1"/>
  <c r="N846" i="14"/>
  <c r="M846" i="14"/>
  <c r="L846" i="14"/>
  <c r="K846" i="14"/>
  <c r="K580" i="15" s="1"/>
  <c r="J846" i="14"/>
  <c r="I846" i="14"/>
  <c r="H846" i="14"/>
  <c r="G846" i="14"/>
  <c r="G580" i="15" s="1"/>
  <c r="AG845" i="14"/>
  <c r="AG579" i="15" s="1"/>
  <c r="AE845" i="14"/>
  <c r="AC845" i="14"/>
  <c r="AA845" i="14"/>
  <c r="AA579" i="15" s="1"/>
  <c r="Z845" i="14"/>
  <c r="Y845" i="14"/>
  <c r="W845" i="14"/>
  <c r="W579" i="15" s="1"/>
  <c r="V845" i="14"/>
  <c r="U845" i="14"/>
  <c r="S845" i="14"/>
  <c r="S579" i="15" s="1"/>
  <c r="R845" i="14"/>
  <c r="Q845" i="14"/>
  <c r="O845" i="14"/>
  <c r="O579" i="15" s="1"/>
  <c r="N845" i="14"/>
  <c r="M845" i="14"/>
  <c r="K845" i="14"/>
  <c r="K579" i="15" s="1"/>
  <c r="J845" i="14"/>
  <c r="I845" i="14"/>
  <c r="G845" i="14"/>
  <c r="G579" i="15" s="1"/>
  <c r="AI844" i="14"/>
  <c r="AG844" i="14"/>
  <c r="AG578" i="15" s="1"/>
  <c r="AE844" i="14"/>
  <c r="AC844" i="14"/>
  <c r="AB844" i="14"/>
  <c r="AA844" i="14"/>
  <c r="AA578" i="15" s="1"/>
  <c r="Z844" i="14"/>
  <c r="Y844" i="14"/>
  <c r="X844" i="14"/>
  <c r="W844" i="14"/>
  <c r="W578" i="15" s="1"/>
  <c r="V844" i="14"/>
  <c r="U844" i="14"/>
  <c r="T844" i="14"/>
  <c r="S844" i="14"/>
  <c r="S578" i="15" s="1"/>
  <c r="R844" i="14"/>
  <c r="Q844" i="14"/>
  <c r="P844" i="14"/>
  <c r="O844" i="14"/>
  <c r="O578" i="15" s="1"/>
  <c r="N844" i="14"/>
  <c r="M844" i="14"/>
  <c r="L844" i="14"/>
  <c r="K844" i="14"/>
  <c r="K578" i="15" s="1"/>
  <c r="J844" i="14"/>
  <c r="I844" i="14"/>
  <c r="H844" i="14"/>
  <c r="G844" i="14"/>
  <c r="G578" i="15" s="1"/>
  <c r="AG843" i="14"/>
  <c r="AG577" i="15" s="1"/>
  <c r="AE843" i="14"/>
  <c r="AC843" i="14"/>
  <c r="AA843" i="14"/>
  <c r="AA577" i="15" s="1"/>
  <c r="Z843" i="14"/>
  <c r="Y843" i="14"/>
  <c r="W843" i="14"/>
  <c r="W577" i="15" s="1"/>
  <c r="V843" i="14"/>
  <c r="U843" i="14"/>
  <c r="S843" i="14"/>
  <c r="S577" i="15" s="1"/>
  <c r="R843" i="14"/>
  <c r="Q843" i="14"/>
  <c r="O843" i="14"/>
  <c r="O577" i="15" s="1"/>
  <c r="N843" i="14"/>
  <c r="M843" i="14"/>
  <c r="K843" i="14"/>
  <c r="K577" i="15" s="1"/>
  <c r="J843" i="14"/>
  <c r="I843" i="14"/>
  <c r="G843" i="14"/>
  <c r="G577" i="15" s="1"/>
  <c r="AI842" i="14"/>
  <c r="AG842" i="14"/>
  <c r="AG576" i="15" s="1"/>
  <c r="AE842" i="14"/>
  <c r="AC842" i="14"/>
  <c r="AB842" i="14"/>
  <c r="AA842" i="14"/>
  <c r="AA576" i="15" s="1"/>
  <c r="Z842" i="14"/>
  <c r="Y842" i="14"/>
  <c r="X842" i="14"/>
  <c r="W842" i="14"/>
  <c r="W576" i="15" s="1"/>
  <c r="V842" i="14"/>
  <c r="U842" i="14"/>
  <c r="T842" i="14"/>
  <c r="S842" i="14"/>
  <c r="S576" i="15" s="1"/>
  <c r="R842" i="14"/>
  <c r="Q842" i="14"/>
  <c r="P842" i="14"/>
  <c r="O842" i="14"/>
  <c r="O576" i="15" s="1"/>
  <c r="N842" i="14"/>
  <c r="M842" i="14"/>
  <c r="L842" i="14"/>
  <c r="K842" i="14"/>
  <c r="K576" i="15" s="1"/>
  <c r="J842" i="14"/>
  <c r="I842" i="14"/>
  <c r="H842" i="14"/>
  <c r="G842" i="14"/>
  <c r="G576" i="15" s="1"/>
  <c r="AG841" i="14"/>
  <c r="AG575" i="15" s="1"/>
  <c r="AE841" i="14"/>
  <c r="AC841" i="14"/>
  <c r="AA841" i="14"/>
  <c r="AA575" i="15" s="1"/>
  <c r="Z841" i="14"/>
  <c r="Y841" i="14"/>
  <c r="W841" i="14"/>
  <c r="W575" i="15" s="1"/>
  <c r="V841" i="14"/>
  <c r="U841" i="14"/>
  <c r="S841" i="14"/>
  <c r="S575" i="15" s="1"/>
  <c r="R841" i="14"/>
  <c r="Q841" i="14"/>
  <c r="O841" i="14"/>
  <c r="O575" i="15" s="1"/>
  <c r="N841" i="14"/>
  <c r="M841" i="14"/>
  <c r="K841" i="14"/>
  <c r="K575" i="15" s="1"/>
  <c r="J841" i="14"/>
  <c r="I841" i="14"/>
  <c r="G841" i="14"/>
  <c r="G575" i="15" s="1"/>
  <c r="AI840" i="14"/>
  <c r="AG840" i="14"/>
  <c r="AG574" i="15" s="1"/>
  <c r="AE840" i="14"/>
  <c r="AC840" i="14"/>
  <c r="AB840" i="14"/>
  <c r="AA840" i="14"/>
  <c r="AA574" i="15" s="1"/>
  <c r="Z840" i="14"/>
  <c r="Y840" i="14"/>
  <c r="X840" i="14"/>
  <c r="W840" i="14"/>
  <c r="W574" i="15" s="1"/>
  <c r="V840" i="14"/>
  <c r="U840" i="14"/>
  <c r="T840" i="14"/>
  <c r="S840" i="14"/>
  <c r="S574" i="15" s="1"/>
  <c r="R840" i="14"/>
  <c r="Q840" i="14"/>
  <c r="P840" i="14"/>
  <c r="O840" i="14"/>
  <c r="O574" i="15" s="1"/>
  <c r="N840" i="14"/>
  <c r="M840" i="14"/>
  <c r="L840" i="14"/>
  <c r="K840" i="14"/>
  <c r="K574" i="15" s="1"/>
  <c r="J840" i="14"/>
  <c r="I840" i="14"/>
  <c r="H840" i="14"/>
  <c r="G840" i="14"/>
  <c r="G574" i="15" s="1"/>
  <c r="AG839" i="14"/>
  <c r="AG573" i="15" s="1"/>
  <c r="AE839" i="14"/>
  <c r="AC839" i="14"/>
  <c r="AA839" i="14"/>
  <c r="AA573" i="15" s="1"/>
  <c r="Z839" i="14"/>
  <c r="Y839" i="14"/>
  <c r="W839" i="14"/>
  <c r="W573" i="15" s="1"/>
  <c r="V839" i="14"/>
  <c r="U839" i="14"/>
  <c r="S839" i="14"/>
  <c r="S573" i="15" s="1"/>
  <c r="R839" i="14"/>
  <c r="Q839" i="14"/>
  <c r="O839" i="14"/>
  <c r="O573" i="15" s="1"/>
  <c r="N839" i="14"/>
  <c r="M839" i="14"/>
  <c r="K839" i="14"/>
  <c r="K573" i="15" s="1"/>
  <c r="J839" i="14"/>
  <c r="I839" i="14"/>
  <c r="G839" i="14"/>
  <c r="G573" i="15" s="1"/>
  <c r="AI838" i="14"/>
  <c r="AG838" i="14"/>
  <c r="AG572" i="15" s="1"/>
  <c r="AE838" i="14"/>
  <c r="AC838" i="14"/>
  <c r="AB838" i="14"/>
  <c r="AA838" i="14"/>
  <c r="AA572" i="15" s="1"/>
  <c r="Z838" i="14"/>
  <c r="Y838" i="14"/>
  <c r="X838" i="14"/>
  <c r="W838" i="14"/>
  <c r="W572" i="15" s="1"/>
  <c r="V838" i="14"/>
  <c r="U838" i="14"/>
  <c r="T838" i="14"/>
  <c r="S838" i="14"/>
  <c r="S572" i="15" s="1"/>
  <c r="R838" i="14"/>
  <c r="Q838" i="14"/>
  <c r="P838" i="14"/>
  <c r="O838" i="14"/>
  <c r="O572" i="15" s="1"/>
  <c r="N838" i="14"/>
  <c r="M838" i="14"/>
  <c r="L838" i="14"/>
  <c r="K838" i="14"/>
  <c r="K572" i="15" s="1"/>
  <c r="J838" i="14"/>
  <c r="I838" i="14"/>
  <c r="H838" i="14"/>
  <c r="G838" i="14"/>
  <c r="G572" i="15" s="1"/>
  <c r="AG837" i="14"/>
  <c r="AG571" i="15" s="1"/>
  <c r="AE837" i="14"/>
  <c r="AC837" i="14"/>
  <c r="AA837" i="14"/>
  <c r="AA571" i="15" s="1"/>
  <c r="Z837" i="14"/>
  <c r="Y837" i="14"/>
  <c r="W837" i="14"/>
  <c r="W571" i="15" s="1"/>
  <c r="V837" i="14"/>
  <c r="U837" i="14"/>
  <c r="S837" i="14"/>
  <c r="S571" i="15" s="1"/>
  <c r="R837" i="14"/>
  <c r="Q837" i="14"/>
  <c r="O837" i="14"/>
  <c r="O571" i="15" s="1"/>
  <c r="N837" i="14"/>
  <c r="M837" i="14"/>
  <c r="K837" i="14"/>
  <c r="K571" i="15" s="1"/>
  <c r="J837" i="14"/>
  <c r="I837" i="14"/>
  <c r="G837" i="14"/>
  <c r="G571" i="15" s="1"/>
  <c r="AI836" i="14"/>
  <c r="AG836" i="14"/>
  <c r="AG570" i="15" s="1"/>
  <c r="AE836" i="14"/>
  <c r="AC836" i="14"/>
  <c r="AB836" i="14"/>
  <c r="AA836" i="14"/>
  <c r="AA570" i="15" s="1"/>
  <c r="Z836" i="14"/>
  <c r="Y836" i="14"/>
  <c r="X836" i="14"/>
  <c r="W836" i="14"/>
  <c r="W570" i="15" s="1"/>
  <c r="V836" i="14"/>
  <c r="U836" i="14"/>
  <c r="T836" i="14"/>
  <c r="S836" i="14"/>
  <c r="S570" i="15" s="1"/>
  <c r="R836" i="14"/>
  <c r="Q836" i="14"/>
  <c r="P836" i="14"/>
  <c r="O836" i="14"/>
  <c r="O570" i="15" s="1"/>
  <c r="N836" i="14"/>
  <c r="M836" i="14"/>
  <c r="L836" i="14"/>
  <c r="K836" i="14"/>
  <c r="K570" i="15" s="1"/>
  <c r="J836" i="14"/>
  <c r="I836" i="14"/>
  <c r="H836" i="14"/>
  <c r="G836" i="14"/>
  <c r="G570" i="15" s="1"/>
  <c r="AG835" i="14"/>
  <c r="AG569" i="15" s="1"/>
  <c r="AE835" i="14"/>
  <c r="AC835" i="14"/>
  <c r="AA835" i="14"/>
  <c r="AA569" i="15" s="1"/>
  <c r="Z835" i="14"/>
  <c r="Y835" i="14"/>
  <c r="W835" i="14"/>
  <c r="W569" i="15" s="1"/>
  <c r="V835" i="14"/>
  <c r="U835" i="14"/>
  <c r="S835" i="14"/>
  <c r="S569" i="15" s="1"/>
  <c r="R835" i="14"/>
  <c r="Q835" i="14"/>
  <c r="O835" i="14"/>
  <c r="O569" i="15" s="1"/>
  <c r="N835" i="14"/>
  <c r="M835" i="14"/>
  <c r="K835" i="14"/>
  <c r="K569" i="15" s="1"/>
  <c r="J835" i="14"/>
  <c r="I835" i="14"/>
  <c r="G835" i="14"/>
  <c r="G569" i="15" s="1"/>
  <c r="AI834" i="14"/>
  <c r="AG834" i="14"/>
  <c r="AG568" i="15" s="1"/>
  <c r="AE834" i="14"/>
  <c r="AC834" i="14"/>
  <c r="AB834" i="14"/>
  <c r="AA834" i="14"/>
  <c r="AA568" i="15" s="1"/>
  <c r="Z834" i="14"/>
  <c r="Y834" i="14"/>
  <c r="X834" i="14"/>
  <c r="W834" i="14"/>
  <c r="W568" i="15" s="1"/>
  <c r="V834" i="14"/>
  <c r="U834" i="14"/>
  <c r="T834" i="14"/>
  <c r="S834" i="14"/>
  <c r="S568" i="15" s="1"/>
  <c r="R834" i="14"/>
  <c r="Q834" i="14"/>
  <c r="P834" i="14"/>
  <c r="O834" i="14"/>
  <c r="O568" i="15" s="1"/>
  <c r="N834" i="14"/>
  <c r="M834" i="14"/>
  <c r="L834" i="14"/>
  <c r="K834" i="14"/>
  <c r="K568" i="15" s="1"/>
  <c r="J834" i="14"/>
  <c r="I834" i="14"/>
  <c r="H834" i="14"/>
  <c r="G834" i="14"/>
  <c r="G568" i="15" s="1"/>
  <c r="AG833" i="14"/>
  <c r="AG567" i="15" s="1"/>
  <c r="AE833" i="14"/>
  <c r="AC833" i="14"/>
  <c r="AA833" i="14"/>
  <c r="AA567" i="15" s="1"/>
  <c r="Z833" i="14"/>
  <c r="Y833" i="14"/>
  <c r="W833" i="14"/>
  <c r="W567" i="15" s="1"/>
  <c r="V833" i="14"/>
  <c r="U833" i="14"/>
  <c r="S833" i="14"/>
  <c r="S567" i="15" s="1"/>
  <c r="R833" i="14"/>
  <c r="Q833" i="14"/>
  <c r="O833" i="14"/>
  <c r="O567" i="15" s="1"/>
  <c r="N833" i="14"/>
  <c r="M833" i="14"/>
  <c r="K833" i="14"/>
  <c r="K567" i="15" s="1"/>
  <c r="J833" i="14"/>
  <c r="I833" i="14"/>
  <c r="G833" i="14"/>
  <c r="G567" i="15" s="1"/>
  <c r="AI832" i="14"/>
  <c r="AG832" i="14"/>
  <c r="AG566" i="15" s="1"/>
  <c r="AE832" i="14"/>
  <c r="AC832" i="14"/>
  <c r="AB832" i="14"/>
  <c r="AA832" i="14"/>
  <c r="AA566" i="15" s="1"/>
  <c r="Z832" i="14"/>
  <c r="Y832" i="14"/>
  <c r="X832" i="14"/>
  <c r="W832" i="14"/>
  <c r="W566" i="15" s="1"/>
  <c r="V832" i="14"/>
  <c r="U832" i="14"/>
  <c r="T832" i="14"/>
  <c r="S832" i="14"/>
  <c r="S566" i="15" s="1"/>
  <c r="R832" i="14"/>
  <c r="Q832" i="14"/>
  <c r="P832" i="14"/>
  <c r="O832" i="14"/>
  <c r="O566" i="15" s="1"/>
  <c r="N832" i="14"/>
  <c r="M832" i="14"/>
  <c r="L832" i="14"/>
  <c r="K832" i="14"/>
  <c r="K566" i="15" s="1"/>
  <c r="J832" i="14"/>
  <c r="I832" i="14"/>
  <c r="H832" i="14"/>
  <c r="G832" i="14"/>
  <c r="G566" i="15" s="1"/>
  <c r="AG831" i="14"/>
  <c r="AG565" i="15" s="1"/>
  <c r="AE831" i="14"/>
  <c r="AC831" i="14"/>
  <c r="AA831" i="14"/>
  <c r="AA565" i="15" s="1"/>
  <c r="Z831" i="14"/>
  <c r="Y831" i="14"/>
  <c r="W831" i="14"/>
  <c r="W565" i="15" s="1"/>
  <c r="V831" i="14"/>
  <c r="U831" i="14"/>
  <c r="S831" i="14"/>
  <c r="S565" i="15" s="1"/>
  <c r="R831" i="14"/>
  <c r="Q831" i="14"/>
  <c r="O831" i="14"/>
  <c r="O565" i="15" s="1"/>
  <c r="N831" i="14"/>
  <c r="M831" i="14"/>
  <c r="K831" i="14"/>
  <c r="K565" i="15" s="1"/>
  <c r="J831" i="14"/>
  <c r="I831" i="14"/>
  <c r="G831" i="14"/>
  <c r="G565" i="15" s="1"/>
  <c r="AI830" i="14"/>
  <c r="AG830" i="14"/>
  <c r="AG564" i="15" s="1"/>
  <c r="AE830" i="14"/>
  <c r="AC830" i="14"/>
  <c r="AB830" i="14"/>
  <c r="AA830" i="14"/>
  <c r="AA564" i="15" s="1"/>
  <c r="Z830" i="14"/>
  <c r="Y830" i="14"/>
  <c r="X830" i="14"/>
  <c r="W830" i="14"/>
  <c r="W564" i="15" s="1"/>
  <c r="V830" i="14"/>
  <c r="U830" i="14"/>
  <c r="T830" i="14"/>
  <c r="S830" i="14"/>
  <c r="S564" i="15" s="1"/>
  <c r="R830" i="14"/>
  <c r="Q830" i="14"/>
  <c r="P830" i="14"/>
  <c r="O830" i="14"/>
  <c r="O564" i="15" s="1"/>
  <c r="N830" i="14"/>
  <c r="M830" i="14"/>
  <c r="L830" i="14"/>
  <c r="K830" i="14"/>
  <c r="K564" i="15" s="1"/>
  <c r="J830" i="14"/>
  <c r="I830" i="14"/>
  <c r="H830" i="14"/>
  <c r="G830" i="14"/>
  <c r="G564" i="15" s="1"/>
  <c r="AG829" i="14"/>
  <c r="AG563" i="15" s="1"/>
  <c r="AE829" i="14"/>
  <c r="AC829" i="14"/>
  <c r="AA829" i="14"/>
  <c r="AA563" i="15" s="1"/>
  <c r="Z829" i="14"/>
  <c r="Y829" i="14"/>
  <c r="W829" i="14"/>
  <c r="W563" i="15" s="1"/>
  <c r="V829" i="14"/>
  <c r="U829" i="14"/>
  <c r="S829" i="14"/>
  <c r="S563" i="15" s="1"/>
  <c r="R829" i="14"/>
  <c r="Q829" i="14"/>
  <c r="O829" i="14"/>
  <c r="O563" i="15" s="1"/>
  <c r="N829" i="14"/>
  <c r="M829" i="14"/>
  <c r="K829" i="14"/>
  <c r="K563" i="15" s="1"/>
  <c r="J829" i="14"/>
  <c r="I829" i="14"/>
  <c r="G829" i="14"/>
  <c r="G563" i="15" s="1"/>
  <c r="AI828" i="14"/>
  <c r="AG828" i="14"/>
  <c r="AG562" i="15" s="1"/>
  <c r="AE828" i="14"/>
  <c r="AC828" i="14"/>
  <c r="AB828" i="14"/>
  <c r="AA828" i="14"/>
  <c r="AA562" i="15" s="1"/>
  <c r="Z828" i="14"/>
  <c r="Y828" i="14"/>
  <c r="X828" i="14"/>
  <c r="W828" i="14"/>
  <c r="W562" i="15" s="1"/>
  <c r="V828" i="14"/>
  <c r="U828" i="14"/>
  <c r="T828" i="14"/>
  <c r="S828" i="14"/>
  <c r="S562" i="15" s="1"/>
  <c r="R828" i="14"/>
  <c r="Q828" i="14"/>
  <c r="P828" i="14"/>
  <c r="O828" i="14"/>
  <c r="O562" i="15" s="1"/>
  <c r="N828" i="14"/>
  <c r="M828" i="14"/>
  <c r="L828" i="14"/>
  <c r="K828" i="14"/>
  <c r="K562" i="15" s="1"/>
  <c r="J828" i="14"/>
  <c r="I828" i="14"/>
  <c r="H828" i="14"/>
  <c r="G828" i="14"/>
  <c r="G562" i="15" s="1"/>
  <c r="AG827" i="14"/>
  <c r="AG561" i="15" s="1"/>
  <c r="AE827" i="14"/>
  <c r="AC827" i="14"/>
  <c r="AA827" i="14"/>
  <c r="AA561" i="15" s="1"/>
  <c r="Z827" i="14"/>
  <c r="Y827" i="14"/>
  <c r="W827" i="14"/>
  <c r="W561" i="15" s="1"/>
  <c r="V827" i="14"/>
  <c r="U827" i="14"/>
  <c r="S827" i="14"/>
  <c r="S561" i="15" s="1"/>
  <c r="R827" i="14"/>
  <c r="Q827" i="14"/>
  <c r="O827" i="14"/>
  <c r="O561" i="15" s="1"/>
  <c r="N827" i="14"/>
  <c r="M827" i="14"/>
  <c r="K827" i="14"/>
  <c r="K561" i="15" s="1"/>
  <c r="J827" i="14"/>
  <c r="I827" i="14"/>
  <c r="G827" i="14"/>
  <c r="G561" i="15" s="1"/>
  <c r="AI826" i="14"/>
  <c r="AG826" i="14"/>
  <c r="AG560" i="15" s="1"/>
  <c r="AE826" i="14"/>
  <c r="AC826" i="14"/>
  <c r="AB826" i="14"/>
  <c r="AA826" i="14"/>
  <c r="AA560" i="15" s="1"/>
  <c r="Z826" i="14"/>
  <c r="Y826" i="14"/>
  <c r="X826" i="14"/>
  <c r="W826" i="14"/>
  <c r="W560" i="15" s="1"/>
  <c r="V826" i="14"/>
  <c r="U826" i="14"/>
  <c r="T826" i="14"/>
  <c r="S826" i="14"/>
  <c r="S560" i="15" s="1"/>
  <c r="R826" i="14"/>
  <c r="Q826" i="14"/>
  <c r="P826" i="14"/>
  <c r="O826" i="14"/>
  <c r="O560" i="15" s="1"/>
  <c r="N826" i="14"/>
  <c r="M826" i="14"/>
  <c r="L826" i="14"/>
  <c r="K826" i="14"/>
  <c r="K560" i="15" s="1"/>
  <c r="J826" i="14"/>
  <c r="I826" i="14"/>
  <c r="H826" i="14"/>
  <c r="G826" i="14"/>
  <c r="G560" i="15" s="1"/>
  <c r="AG825" i="14"/>
  <c r="AG559" i="15" s="1"/>
  <c r="AE825" i="14"/>
  <c r="AC825" i="14"/>
  <c r="AA825" i="14"/>
  <c r="AA559" i="15" s="1"/>
  <c r="Z825" i="14"/>
  <c r="Y825" i="14"/>
  <c r="W825" i="14"/>
  <c r="W559" i="15" s="1"/>
  <c r="V825" i="14"/>
  <c r="U825" i="14"/>
  <c r="S825" i="14"/>
  <c r="S559" i="15" s="1"/>
  <c r="R825" i="14"/>
  <c r="Q825" i="14"/>
  <c r="O825" i="14"/>
  <c r="O559" i="15" s="1"/>
  <c r="N825" i="14"/>
  <c r="M825" i="14"/>
  <c r="K825" i="14"/>
  <c r="K559" i="15" s="1"/>
  <c r="J825" i="14"/>
  <c r="I825" i="14"/>
  <c r="G825" i="14"/>
  <c r="G559" i="15" s="1"/>
  <c r="AI824" i="14"/>
  <c r="AG824" i="14"/>
  <c r="AG558" i="15" s="1"/>
  <c r="AE824" i="14"/>
  <c r="AC824" i="14"/>
  <c r="AB824" i="14"/>
  <c r="AA824" i="14"/>
  <c r="AA558" i="15" s="1"/>
  <c r="Z824" i="14"/>
  <c r="Y824" i="14"/>
  <c r="X824" i="14"/>
  <c r="W824" i="14"/>
  <c r="W558" i="15" s="1"/>
  <c r="V824" i="14"/>
  <c r="U824" i="14"/>
  <c r="T824" i="14"/>
  <c r="S824" i="14"/>
  <c r="S558" i="15" s="1"/>
  <c r="R824" i="14"/>
  <c r="Q824" i="14"/>
  <c r="P824" i="14"/>
  <c r="O824" i="14"/>
  <c r="O558" i="15" s="1"/>
  <c r="N824" i="14"/>
  <c r="M824" i="14"/>
  <c r="L824" i="14"/>
  <c r="K824" i="14"/>
  <c r="K558" i="15" s="1"/>
  <c r="J824" i="14"/>
  <c r="I824" i="14"/>
  <c r="H824" i="14"/>
  <c r="G824" i="14"/>
  <c r="G558" i="15" s="1"/>
  <c r="AG823" i="14"/>
  <c r="AG557" i="15" s="1"/>
  <c r="AE823" i="14"/>
  <c r="AC823" i="14"/>
  <c r="AA823" i="14"/>
  <c r="AA557" i="15" s="1"/>
  <c r="Z823" i="14"/>
  <c r="Y823" i="14"/>
  <c r="W823" i="14"/>
  <c r="W557" i="15" s="1"/>
  <c r="V823" i="14"/>
  <c r="U823" i="14"/>
  <c r="S823" i="14"/>
  <c r="S557" i="15" s="1"/>
  <c r="R823" i="14"/>
  <c r="Q823" i="14"/>
  <c r="O823" i="14"/>
  <c r="O557" i="15" s="1"/>
  <c r="N823" i="14"/>
  <c r="M823" i="14"/>
  <c r="K823" i="14"/>
  <c r="K557" i="15" s="1"/>
  <c r="J823" i="14"/>
  <c r="I823" i="14"/>
  <c r="G823" i="14"/>
  <c r="G557" i="15" s="1"/>
  <c r="AI822" i="14"/>
  <c r="AG822" i="14"/>
  <c r="AG556" i="15" s="1"/>
  <c r="AE822" i="14"/>
  <c r="AC822" i="14"/>
  <c r="AB822" i="14"/>
  <c r="AA822" i="14"/>
  <c r="AA556" i="15" s="1"/>
  <c r="Z822" i="14"/>
  <c r="Y822" i="14"/>
  <c r="X822" i="14"/>
  <c r="W822" i="14"/>
  <c r="W556" i="15" s="1"/>
  <c r="V822" i="14"/>
  <c r="U822" i="14"/>
  <c r="T822" i="14"/>
  <c r="S822" i="14"/>
  <c r="S556" i="15" s="1"/>
  <c r="R822" i="14"/>
  <c r="Q822" i="14"/>
  <c r="P822" i="14"/>
  <c r="O822" i="14"/>
  <c r="O556" i="15" s="1"/>
  <c r="N822" i="14"/>
  <c r="M822" i="14"/>
  <c r="L822" i="14"/>
  <c r="K822" i="14"/>
  <c r="K556" i="15" s="1"/>
  <c r="J822" i="14"/>
  <c r="I822" i="14"/>
  <c r="H822" i="14"/>
  <c r="G822" i="14"/>
  <c r="G556" i="15" s="1"/>
  <c r="AG821" i="14"/>
  <c r="AG555" i="15" s="1"/>
  <c r="AE821" i="14"/>
  <c r="AC821" i="14"/>
  <c r="AA821" i="14"/>
  <c r="AA555" i="15" s="1"/>
  <c r="Z821" i="14"/>
  <c r="Y821" i="14"/>
  <c r="W821" i="14"/>
  <c r="W555" i="15" s="1"/>
  <c r="V821" i="14"/>
  <c r="U821" i="14"/>
  <c r="S821" i="14"/>
  <c r="S555" i="15" s="1"/>
  <c r="R821" i="14"/>
  <c r="Q821" i="14"/>
  <c r="O821" i="14"/>
  <c r="O555" i="15" s="1"/>
  <c r="N821" i="14"/>
  <c r="M821" i="14"/>
  <c r="K821" i="14"/>
  <c r="K555" i="15" s="1"/>
  <c r="J821" i="14"/>
  <c r="I821" i="14"/>
  <c r="G821" i="14"/>
  <c r="G555" i="15" s="1"/>
  <c r="AI820" i="14"/>
  <c r="AG820" i="14"/>
  <c r="AG554" i="15" s="1"/>
  <c r="AE820" i="14"/>
  <c r="AC820" i="14"/>
  <c r="AB820" i="14"/>
  <c r="AA820" i="14"/>
  <c r="AA554" i="15" s="1"/>
  <c r="Z820" i="14"/>
  <c r="Y820" i="14"/>
  <c r="X820" i="14"/>
  <c r="W820" i="14"/>
  <c r="W554" i="15" s="1"/>
  <c r="V820" i="14"/>
  <c r="U820" i="14"/>
  <c r="T820" i="14"/>
  <c r="S820" i="14"/>
  <c r="S554" i="15" s="1"/>
  <c r="R820" i="14"/>
  <c r="Q820" i="14"/>
  <c r="P820" i="14"/>
  <c r="O820" i="14"/>
  <c r="O554" i="15" s="1"/>
  <c r="N820" i="14"/>
  <c r="M820" i="14"/>
  <c r="L820" i="14"/>
  <c r="K820" i="14"/>
  <c r="K554" i="15" s="1"/>
  <c r="J820" i="14"/>
  <c r="I820" i="14"/>
  <c r="H820" i="14"/>
  <c r="G820" i="14"/>
  <c r="G554" i="15" s="1"/>
  <c r="AG819" i="14"/>
  <c r="AG553" i="15" s="1"/>
  <c r="AE819" i="14"/>
  <c r="AC819" i="14"/>
  <c r="AA819" i="14"/>
  <c r="AA553" i="15" s="1"/>
  <c r="Z819" i="14"/>
  <c r="Y819" i="14"/>
  <c r="W819" i="14"/>
  <c r="W553" i="15" s="1"/>
  <c r="V819" i="14"/>
  <c r="U819" i="14"/>
  <c r="S819" i="14"/>
  <c r="S553" i="15" s="1"/>
  <c r="R819" i="14"/>
  <c r="Q819" i="14"/>
  <c r="O819" i="14"/>
  <c r="O553" i="15" s="1"/>
  <c r="N819" i="14"/>
  <c r="M819" i="14"/>
  <c r="K819" i="14"/>
  <c r="K553" i="15" s="1"/>
  <c r="J819" i="14"/>
  <c r="I819" i="14"/>
  <c r="G819" i="14"/>
  <c r="G553" i="15" s="1"/>
  <c r="AI818" i="14"/>
  <c r="AG818" i="14"/>
  <c r="AG552" i="15" s="1"/>
  <c r="AE818" i="14"/>
  <c r="AC818" i="14"/>
  <c r="AB818" i="14"/>
  <c r="AA818" i="14"/>
  <c r="AA552" i="15" s="1"/>
  <c r="Z818" i="14"/>
  <c r="Y818" i="14"/>
  <c r="X818" i="14"/>
  <c r="W818" i="14"/>
  <c r="W552" i="15" s="1"/>
  <c r="V818" i="14"/>
  <c r="U818" i="14"/>
  <c r="T818" i="14"/>
  <c r="S818" i="14"/>
  <c r="S552" i="15" s="1"/>
  <c r="R818" i="14"/>
  <c r="Q818" i="14"/>
  <c r="P818" i="14"/>
  <c r="O818" i="14"/>
  <c r="O552" i="15" s="1"/>
  <c r="N818" i="14"/>
  <c r="M818" i="14"/>
  <c r="L818" i="14"/>
  <c r="K818" i="14"/>
  <c r="K552" i="15" s="1"/>
  <c r="J818" i="14"/>
  <c r="I818" i="14"/>
  <c r="H818" i="14"/>
  <c r="G818" i="14"/>
  <c r="G552" i="15" s="1"/>
  <c r="AG817" i="14"/>
  <c r="AG551" i="15" s="1"/>
  <c r="AE817" i="14"/>
  <c r="AC817" i="14"/>
  <c r="AA817" i="14"/>
  <c r="AA551" i="15" s="1"/>
  <c r="Z817" i="14"/>
  <c r="Y817" i="14"/>
  <c r="W817" i="14"/>
  <c r="W551" i="15" s="1"/>
  <c r="V817" i="14"/>
  <c r="U817" i="14"/>
  <c r="S817" i="14"/>
  <c r="S551" i="15" s="1"/>
  <c r="R817" i="14"/>
  <c r="Q817" i="14"/>
  <c r="O817" i="14"/>
  <c r="O551" i="15" s="1"/>
  <c r="N817" i="14"/>
  <c r="M817" i="14"/>
  <c r="K817" i="14"/>
  <c r="K551" i="15" s="1"/>
  <c r="J817" i="14"/>
  <c r="I817" i="14"/>
  <c r="G817" i="14"/>
  <c r="G551" i="15" s="1"/>
  <c r="AI816" i="14"/>
  <c r="AG816" i="14"/>
  <c r="AG550" i="15" s="1"/>
  <c r="AE816" i="14"/>
  <c r="AC816" i="14"/>
  <c r="AB816" i="14"/>
  <c r="AA816" i="14"/>
  <c r="AA550" i="15" s="1"/>
  <c r="Z816" i="14"/>
  <c r="Y816" i="14"/>
  <c r="X816" i="14"/>
  <c r="W816" i="14"/>
  <c r="W550" i="15" s="1"/>
  <c r="V816" i="14"/>
  <c r="U816" i="14"/>
  <c r="T816" i="14"/>
  <c r="S816" i="14"/>
  <c r="S550" i="15" s="1"/>
  <c r="R816" i="14"/>
  <c r="Q816" i="14"/>
  <c r="P816" i="14"/>
  <c r="O816" i="14"/>
  <c r="O550" i="15" s="1"/>
  <c r="N816" i="14"/>
  <c r="M816" i="14"/>
  <c r="L816" i="14"/>
  <c r="K816" i="14"/>
  <c r="K550" i="15" s="1"/>
  <c r="J816" i="14"/>
  <c r="I816" i="14"/>
  <c r="H816" i="14"/>
  <c r="G816" i="14"/>
  <c r="G550" i="15" s="1"/>
  <c r="AG815" i="14"/>
  <c r="AG549" i="15" s="1"/>
  <c r="AE815" i="14"/>
  <c r="AC815" i="14"/>
  <c r="AA815" i="14"/>
  <c r="AA549" i="15" s="1"/>
  <c r="Z815" i="14"/>
  <c r="Y815" i="14"/>
  <c r="W815" i="14"/>
  <c r="W549" i="15" s="1"/>
  <c r="V815" i="14"/>
  <c r="U815" i="14"/>
  <c r="S815" i="14"/>
  <c r="S549" i="15" s="1"/>
  <c r="R815" i="14"/>
  <c r="Q815" i="14"/>
  <c r="O815" i="14"/>
  <c r="O549" i="15" s="1"/>
  <c r="N815" i="14"/>
  <c r="M815" i="14"/>
  <c r="K815" i="14"/>
  <c r="K549" i="15" s="1"/>
  <c r="J815" i="14"/>
  <c r="I815" i="14"/>
  <c r="G815" i="14"/>
  <c r="G549" i="15" s="1"/>
  <c r="AI814" i="14"/>
  <c r="AG814" i="14"/>
  <c r="AG548" i="15" s="1"/>
  <c r="AE814" i="14"/>
  <c r="AC814" i="14"/>
  <c r="AB814" i="14"/>
  <c r="AA814" i="14"/>
  <c r="AA548" i="15" s="1"/>
  <c r="Z814" i="14"/>
  <c r="Y814" i="14"/>
  <c r="X814" i="14"/>
  <c r="W814" i="14"/>
  <c r="W548" i="15" s="1"/>
  <c r="V814" i="14"/>
  <c r="U814" i="14"/>
  <c r="T814" i="14"/>
  <c r="S814" i="14"/>
  <c r="S548" i="15" s="1"/>
  <c r="R814" i="14"/>
  <c r="Q814" i="14"/>
  <c r="P814" i="14"/>
  <c r="O814" i="14"/>
  <c r="O548" i="15" s="1"/>
  <c r="N814" i="14"/>
  <c r="M814" i="14"/>
  <c r="L814" i="14"/>
  <c r="K814" i="14"/>
  <c r="K548" i="15" s="1"/>
  <c r="J814" i="14"/>
  <c r="I814" i="14"/>
  <c r="H814" i="14"/>
  <c r="G814" i="14"/>
  <c r="G548" i="15" s="1"/>
  <c r="AG813" i="14"/>
  <c r="AG547" i="15" s="1"/>
  <c r="AE813" i="14"/>
  <c r="AC813" i="14"/>
  <c r="AA813" i="14"/>
  <c r="AA547" i="15" s="1"/>
  <c r="Z813" i="14"/>
  <c r="Y813" i="14"/>
  <c r="W813" i="14"/>
  <c r="W547" i="15" s="1"/>
  <c r="V813" i="14"/>
  <c r="U813" i="14"/>
  <c r="S813" i="14"/>
  <c r="S547" i="15" s="1"/>
  <c r="R813" i="14"/>
  <c r="Q813" i="14"/>
  <c r="O813" i="14"/>
  <c r="O547" i="15" s="1"/>
  <c r="N813" i="14"/>
  <c r="M813" i="14"/>
  <c r="K813" i="14"/>
  <c r="K547" i="15" s="1"/>
  <c r="J813" i="14"/>
  <c r="I813" i="14"/>
  <c r="G813" i="14"/>
  <c r="G547" i="15" s="1"/>
  <c r="AI812" i="14"/>
  <c r="AG812" i="14"/>
  <c r="AG546" i="15" s="1"/>
  <c r="AE812" i="14"/>
  <c r="AC812" i="14"/>
  <c r="AB812" i="14"/>
  <c r="AA812" i="14"/>
  <c r="AA546" i="15" s="1"/>
  <c r="Z812" i="14"/>
  <c r="Y812" i="14"/>
  <c r="X812" i="14"/>
  <c r="W812" i="14"/>
  <c r="W546" i="15" s="1"/>
  <c r="V812" i="14"/>
  <c r="U812" i="14"/>
  <c r="T812" i="14"/>
  <c r="S812" i="14"/>
  <c r="S546" i="15" s="1"/>
  <c r="R812" i="14"/>
  <c r="Q812" i="14"/>
  <c r="P812" i="14"/>
  <c r="O812" i="14"/>
  <c r="O546" i="15" s="1"/>
  <c r="N812" i="14"/>
  <c r="M812" i="14"/>
  <c r="L812" i="14"/>
  <c r="K812" i="14"/>
  <c r="K546" i="15" s="1"/>
  <c r="J812" i="14"/>
  <c r="I812" i="14"/>
  <c r="H812" i="14"/>
  <c r="G812" i="14"/>
  <c r="G546" i="15" s="1"/>
  <c r="AG811" i="14"/>
  <c r="AG545" i="15" s="1"/>
  <c r="AE811" i="14"/>
  <c r="AC811" i="14"/>
  <c r="AA811" i="14"/>
  <c r="AA545" i="15" s="1"/>
  <c r="Z811" i="14"/>
  <c r="Y811" i="14"/>
  <c r="W811" i="14"/>
  <c r="W545" i="15" s="1"/>
  <c r="V811" i="14"/>
  <c r="U811" i="14"/>
  <c r="S811" i="14"/>
  <c r="S545" i="15" s="1"/>
  <c r="R811" i="14"/>
  <c r="Q811" i="14"/>
  <c r="O811" i="14"/>
  <c r="O545" i="15" s="1"/>
  <c r="N811" i="14"/>
  <c r="M811" i="14"/>
  <c r="K811" i="14"/>
  <c r="K545" i="15" s="1"/>
  <c r="J811" i="14"/>
  <c r="I811" i="14"/>
  <c r="G811" i="14"/>
  <c r="G545" i="15" s="1"/>
  <c r="AI810" i="14"/>
  <c r="AG810" i="14"/>
  <c r="AG544" i="15" s="1"/>
  <c r="AE810" i="14"/>
  <c r="AC810" i="14"/>
  <c r="AB810" i="14"/>
  <c r="AA810" i="14"/>
  <c r="AA544" i="15" s="1"/>
  <c r="Z810" i="14"/>
  <c r="Y810" i="14"/>
  <c r="X810" i="14"/>
  <c r="W810" i="14"/>
  <c r="W544" i="15" s="1"/>
  <c r="V810" i="14"/>
  <c r="U810" i="14"/>
  <c r="T810" i="14"/>
  <c r="S810" i="14"/>
  <c r="S544" i="15" s="1"/>
  <c r="R810" i="14"/>
  <c r="Q810" i="14"/>
  <c r="P810" i="14"/>
  <c r="O810" i="14"/>
  <c r="O544" i="15" s="1"/>
  <c r="N810" i="14"/>
  <c r="M810" i="14"/>
  <c r="L810" i="14"/>
  <c r="K810" i="14"/>
  <c r="K544" i="15" s="1"/>
  <c r="J810" i="14"/>
  <c r="I810" i="14"/>
  <c r="H810" i="14"/>
  <c r="G810" i="14"/>
  <c r="G544" i="15" s="1"/>
  <c r="AG809" i="14"/>
  <c r="AG543" i="15" s="1"/>
  <c r="AE809" i="14"/>
  <c r="AC809" i="14"/>
  <c r="AA809" i="14"/>
  <c r="AA543" i="15" s="1"/>
  <c r="Z809" i="14"/>
  <c r="Y809" i="14"/>
  <c r="W809" i="14"/>
  <c r="W543" i="15" s="1"/>
  <c r="V809" i="14"/>
  <c r="U809" i="14"/>
  <c r="S809" i="14"/>
  <c r="S543" i="15" s="1"/>
  <c r="R809" i="14"/>
  <c r="Q809" i="14"/>
  <c r="O809" i="14"/>
  <c r="O543" i="15" s="1"/>
  <c r="N809" i="14"/>
  <c r="M809" i="14"/>
  <c r="K809" i="14"/>
  <c r="K543" i="15" s="1"/>
  <c r="J809" i="14"/>
  <c r="I809" i="14"/>
  <c r="G809" i="14"/>
  <c r="G543" i="15" s="1"/>
  <c r="AI808" i="14"/>
  <c r="AG808" i="14"/>
  <c r="AG542" i="15" s="1"/>
  <c r="AE808" i="14"/>
  <c r="AC808" i="14"/>
  <c r="AB808" i="14"/>
  <c r="AA808" i="14"/>
  <c r="AA542" i="15" s="1"/>
  <c r="Z808" i="14"/>
  <c r="Y808" i="14"/>
  <c r="X808" i="14"/>
  <c r="W808" i="14"/>
  <c r="W542" i="15" s="1"/>
  <c r="V808" i="14"/>
  <c r="U808" i="14"/>
  <c r="T808" i="14"/>
  <c r="S808" i="14"/>
  <c r="S542" i="15" s="1"/>
  <c r="R808" i="14"/>
  <c r="Q808" i="14"/>
  <c r="P808" i="14"/>
  <c r="O808" i="14"/>
  <c r="O542" i="15" s="1"/>
  <c r="N808" i="14"/>
  <c r="M808" i="14"/>
  <c r="L808" i="14"/>
  <c r="K808" i="14"/>
  <c r="K542" i="15" s="1"/>
  <c r="J808" i="14"/>
  <c r="I808" i="14"/>
  <c r="H808" i="14"/>
  <c r="G808" i="14"/>
  <c r="G542" i="15" s="1"/>
  <c r="AG807" i="14"/>
  <c r="AG541" i="15" s="1"/>
  <c r="AE807" i="14"/>
  <c r="AC807" i="14"/>
  <c r="AA807" i="14"/>
  <c r="AA541" i="15" s="1"/>
  <c r="Z807" i="14"/>
  <c r="Y807" i="14"/>
  <c r="W807" i="14"/>
  <c r="W541" i="15" s="1"/>
  <c r="V807" i="14"/>
  <c r="U807" i="14"/>
  <c r="S807" i="14"/>
  <c r="S541" i="15" s="1"/>
  <c r="R807" i="14"/>
  <c r="Q807" i="14"/>
  <c r="O807" i="14"/>
  <c r="O541" i="15" s="1"/>
  <c r="N807" i="14"/>
  <c r="M807" i="14"/>
  <c r="K807" i="14"/>
  <c r="K541" i="15" s="1"/>
  <c r="J807" i="14"/>
  <c r="I807" i="14"/>
  <c r="G807" i="14"/>
  <c r="G541" i="15" s="1"/>
  <c r="AI806" i="14"/>
  <c r="AG806" i="14"/>
  <c r="AG540" i="15" s="1"/>
  <c r="AE806" i="14"/>
  <c r="AC806" i="14"/>
  <c r="AB806" i="14"/>
  <c r="AA806" i="14"/>
  <c r="AA540" i="15" s="1"/>
  <c r="Z806" i="14"/>
  <c r="Y806" i="14"/>
  <c r="X806" i="14"/>
  <c r="W806" i="14"/>
  <c r="W540" i="15" s="1"/>
  <c r="V806" i="14"/>
  <c r="U806" i="14"/>
  <c r="T806" i="14"/>
  <c r="S806" i="14"/>
  <c r="S540" i="15" s="1"/>
  <c r="R806" i="14"/>
  <c r="Q806" i="14"/>
  <c r="P806" i="14"/>
  <c r="O806" i="14"/>
  <c r="O540" i="15" s="1"/>
  <c r="N806" i="14"/>
  <c r="M806" i="14"/>
  <c r="L806" i="14"/>
  <c r="K806" i="14"/>
  <c r="K540" i="15" s="1"/>
  <c r="J806" i="14"/>
  <c r="I806" i="14"/>
  <c r="H806" i="14"/>
  <c r="G806" i="14"/>
  <c r="G540" i="15" s="1"/>
  <c r="AG805" i="14"/>
  <c r="AG539" i="15" s="1"/>
  <c r="AE805" i="14"/>
  <c r="AC805" i="14"/>
  <c r="AA805" i="14"/>
  <c r="AA539" i="15" s="1"/>
  <c r="Z805" i="14"/>
  <c r="Y805" i="14"/>
  <c r="W805" i="14"/>
  <c r="W539" i="15" s="1"/>
  <c r="V805" i="14"/>
  <c r="U805" i="14"/>
  <c r="S805" i="14"/>
  <c r="S539" i="15" s="1"/>
  <c r="R805" i="14"/>
  <c r="Q805" i="14"/>
  <c r="O805" i="14"/>
  <c r="O539" i="15" s="1"/>
  <c r="N805" i="14"/>
  <c r="M805" i="14"/>
  <c r="K805" i="14"/>
  <c r="K539" i="15" s="1"/>
  <c r="J805" i="14"/>
  <c r="I805" i="14"/>
  <c r="G805" i="14"/>
  <c r="G539" i="15" s="1"/>
  <c r="AI804" i="14"/>
  <c r="AG804" i="14"/>
  <c r="AG538" i="15" s="1"/>
  <c r="AE804" i="14"/>
  <c r="AC804" i="14"/>
  <c r="AB804" i="14"/>
  <c r="AA804" i="14"/>
  <c r="AA538" i="15" s="1"/>
  <c r="Z804" i="14"/>
  <c r="Y804" i="14"/>
  <c r="X804" i="14"/>
  <c r="W804" i="14"/>
  <c r="W538" i="15" s="1"/>
  <c r="V804" i="14"/>
  <c r="U804" i="14"/>
  <c r="T804" i="14"/>
  <c r="S804" i="14"/>
  <c r="S538" i="15" s="1"/>
  <c r="R804" i="14"/>
  <c r="Q804" i="14"/>
  <c r="P804" i="14"/>
  <c r="O804" i="14"/>
  <c r="O538" i="15" s="1"/>
  <c r="N804" i="14"/>
  <c r="M804" i="14"/>
  <c r="L804" i="14"/>
  <c r="K804" i="14"/>
  <c r="K538" i="15" s="1"/>
  <c r="J804" i="14"/>
  <c r="I804" i="14"/>
  <c r="H804" i="14"/>
  <c r="G804" i="14"/>
  <c r="G538" i="15" s="1"/>
  <c r="AG803" i="14"/>
  <c r="AG537" i="15" s="1"/>
  <c r="AE803" i="14"/>
  <c r="AC803" i="14"/>
  <c r="AA803" i="14"/>
  <c r="AA537" i="15" s="1"/>
  <c r="Z803" i="14"/>
  <c r="Y803" i="14"/>
  <c r="W803" i="14"/>
  <c r="W537" i="15" s="1"/>
  <c r="V803" i="14"/>
  <c r="U803" i="14"/>
  <c r="S803" i="14"/>
  <c r="S537" i="15" s="1"/>
  <c r="R803" i="14"/>
  <c r="Q803" i="14"/>
  <c r="O803" i="14"/>
  <c r="O537" i="15" s="1"/>
  <c r="N803" i="14"/>
  <c r="M803" i="14"/>
  <c r="K803" i="14"/>
  <c r="K537" i="15" s="1"/>
  <c r="J803" i="14"/>
  <c r="I803" i="14"/>
  <c r="G803" i="14"/>
  <c r="G537" i="15" s="1"/>
  <c r="AI802" i="14"/>
  <c r="AG802" i="14"/>
  <c r="AG536" i="15" s="1"/>
  <c r="AE802" i="14"/>
  <c r="AC802" i="14"/>
  <c r="AB802" i="14"/>
  <c r="AA802" i="14"/>
  <c r="AA536" i="15" s="1"/>
  <c r="Z802" i="14"/>
  <c r="Y802" i="14"/>
  <c r="X802" i="14"/>
  <c r="W802" i="14"/>
  <c r="W536" i="15" s="1"/>
  <c r="V802" i="14"/>
  <c r="U802" i="14"/>
  <c r="T802" i="14"/>
  <c r="S802" i="14"/>
  <c r="S536" i="15" s="1"/>
  <c r="R802" i="14"/>
  <c r="Q802" i="14"/>
  <c r="P802" i="14"/>
  <c r="O802" i="14"/>
  <c r="O536" i="15" s="1"/>
  <c r="N802" i="14"/>
  <c r="M802" i="14"/>
  <c r="L802" i="14"/>
  <c r="K802" i="14"/>
  <c r="K536" i="15" s="1"/>
  <c r="J802" i="14"/>
  <c r="I802" i="14"/>
  <c r="H802" i="14"/>
  <c r="G802" i="14"/>
  <c r="G536" i="15" s="1"/>
  <c r="AG801" i="14"/>
  <c r="AG535" i="15" s="1"/>
  <c r="AE801" i="14"/>
  <c r="AC801" i="14"/>
  <c r="AA801" i="14"/>
  <c r="AA535" i="15" s="1"/>
  <c r="Z801" i="14"/>
  <c r="Y801" i="14"/>
  <c r="W472" i="14"/>
  <c r="V801" i="14"/>
  <c r="U801" i="14"/>
  <c r="S472" i="14"/>
  <c r="R801" i="14"/>
  <c r="Q801" i="14"/>
  <c r="O801" i="14"/>
  <c r="O535" i="15" s="1"/>
  <c r="N801" i="14"/>
  <c r="M801" i="14"/>
  <c r="K801" i="14"/>
  <c r="K535" i="15" s="1"/>
  <c r="J801" i="14"/>
  <c r="I801" i="14"/>
  <c r="G472" i="14"/>
  <c r="AI800" i="14"/>
  <c r="AG800" i="14"/>
  <c r="AG534" i="15" s="1"/>
  <c r="AE800" i="14"/>
  <c r="AC800" i="14"/>
  <c r="AB800" i="14"/>
  <c r="AA800" i="14"/>
  <c r="AA534" i="15" s="1"/>
  <c r="Z800" i="14"/>
  <c r="Y800" i="14"/>
  <c r="X800" i="14"/>
  <c r="W800" i="14"/>
  <c r="W534" i="15" s="1"/>
  <c r="V800" i="14"/>
  <c r="U800" i="14"/>
  <c r="T800" i="14"/>
  <c r="S800" i="14"/>
  <c r="S534" i="15" s="1"/>
  <c r="R800" i="14"/>
  <c r="Q800" i="14"/>
  <c r="P800" i="14"/>
  <c r="O800" i="14"/>
  <c r="O534" i="15" s="1"/>
  <c r="N800" i="14"/>
  <c r="M800" i="14"/>
  <c r="L800" i="14"/>
  <c r="K800" i="14"/>
  <c r="K534" i="15" s="1"/>
  <c r="J800" i="14"/>
  <c r="I800" i="14"/>
  <c r="H800" i="14"/>
  <c r="G800" i="14"/>
  <c r="G534" i="15" s="1"/>
  <c r="F412" i="14"/>
  <c r="F413" i="14" s="1"/>
  <c r="F414" i="14" s="1"/>
  <c r="F415" i="14" s="1"/>
  <c r="F416" i="14" s="1"/>
  <c r="F417" i="14" s="1"/>
  <c r="F418" i="14" s="1"/>
  <c r="F419" i="14" s="1"/>
  <c r="F420" i="14" s="1"/>
  <c r="F421" i="14" s="1"/>
  <c r="F422" i="14" s="1"/>
  <c r="F423" i="14" s="1"/>
  <c r="F424" i="14" s="1"/>
  <c r="F425" i="14" s="1"/>
  <c r="F426" i="14" s="1"/>
  <c r="F427" i="14" s="1"/>
  <c r="F428" i="14" s="1"/>
  <c r="F429" i="14" s="1"/>
  <c r="F430" i="14" s="1"/>
  <c r="F431" i="14" s="1"/>
  <c r="F432" i="14" s="1"/>
  <c r="F433" i="14" s="1"/>
  <c r="F434" i="14" s="1"/>
  <c r="F435" i="14" s="1"/>
  <c r="F436" i="14" s="1"/>
  <c r="F437" i="14" s="1"/>
  <c r="F438" i="14" s="1"/>
  <c r="F439" i="14" s="1"/>
  <c r="F440" i="14" s="1"/>
  <c r="F441" i="14" s="1"/>
  <c r="F442" i="14" s="1"/>
  <c r="F443" i="14" s="1"/>
  <c r="F444" i="14" s="1"/>
  <c r="F445" i="14" s="1"/>
  <c r="F446" i="14" s="1"/>
  <c r="F447" i="14" s="1"/>
  <c r="F448" i="14" s="1"/>
  <c r="F449" i="14" s="1"/>
  <c r="F450" i="14" s="1"/>
  <c r="F451" i="14" s="1"/>
  <c r="F452" i="14" s="1"/>
  <c r="F453" i="14" s="1"/>
  <c r="F454" i="14" s="1"/>
  <c r="F455" i="14" s="1"/>
  <c r="F456" i="14" s="1"/>
  <c r="F457" i="14" s="1"/>
  <c r="F458" i="14" s="1"/>
  <c r="F459" i="14" s="1"/>
  <c r="F460" i="14" s="1"/>
  <c r="F461" i="14" s="1"/>
  <c r="F462" i="14" s="1"/>
  <c r="F463" i="14" s="1"/>
  <c r="F464" i="14" s="1"/>
  <c r="F465" i="14" s="1"/>
  <c r="F466" i="14" s="1"/>
  <c r="F467" i="14" s="1"/>
  <c r="F468" i="14" s="1"/>
  <c r="F469" i="14" s="1"/>
  <c r="F470" i="14" s="1"/>
  <c r="F472" i="14" s="1"/>
  <c r="AI799" i="14"/>
  <c r="AG799" i="14"/>
  <c r="AG533" i="15" s="1"/>
  <c r="AE799" i="14"/>
  <c r="AC799" i="14"/>
  <c r="AB799" i="14"/>
  <c r="AA799" i="14"/>
  <c r="Z799" i="14"/>
  <c r="Y799" i="14"/>
  <c r="X799" i="14"/>
  <c r="W799" i="14"/>
  <c r="V799" i="14"/>
  <c r="U799" i="14"/>
  <c r="T799" i="14"/>
  <c r="S799" i="14"/>
  <c r="R799" i="14"/>
  <c r="Q799" i="14"/>
  <c r="P799" i="14"/>
  <c r="O799" i="14"/>
  <c r="O533" i="15" s="1"/>
  <c r="N799" i="14"/>
  <c r="M799" i="14"/>
  <c r="L799" i="14"/>
  <c r="K799" i="14"/>
  <c r="J799" i="14"/>
  <c r="I799" i="14"/>
  <c r="H799" i="14"/>
  <c r="G799" i="14"/>
  <c r="D408" i="14"/>
  <c r="AI794" i="14"/>
  <c r="AE794" i="14"/>
  <c r="AE461" i="15" s="1"/>
  <c r="AC794" i="14"/>
  <c r="AC461" i="15" s="1"/>
  <c r="AB794" i="14"/>
  <c r="Z794" i="14"/>
  <c r="Z461" i="15" s="1"/>
  <c r="Y794" i="14"/>
  <c r="Y461" i="15" s="1"/>
  <c r="X794" i="14"/>
  <c r="V794" i="14"/>
  <c r="V461" i="15" s="1"/>
  <c r="U794" i="14"/>
  <c r="U461" i="15" s="1"/>
  <c r="T794" i="14"/>
  <c r="R794" i="14"/>
  <c r="R461" i="15" s="1"/>
  <c r="Q794" i="14"/>
  <c r="Q461" i="15" s="1"/>
  <c r="P794" i="14"/>
  <c r="N794" i="14"/>
  <c r="N461" i="15" s="1"/>
  <c r="M794" i="14"/>
  <c r="M461" i="15" s="1"/>
  <c r="L794" i="14"/>
  <c r="J794" i="14"/>
  <c r="J461" i="15" s="1"/>
  <c r="I794" i="14"/>
  <c r="I461" i="15" s="1"/>
  <c r="H794" i="14"/>
  <c r="AI793" i="14"/>
  <c r="AG793" i="14"/>
  <c r="AE793" i="14"/>
  <c r="AE460" i="15" s="1"/>
  <c r="AC793" i="14"/>
  <c r="AC460" i="15" s="1"/>
  <c r="AB793" i="14"/>
  <c r="AA793" i="14"/>
  <c r="Z793" i="14"/>
  <c r="Z460" i="15" s="1"/>
  <c r="Y793" i="14"/>
  <c r="Y460" i="15" s="1"/>
  <c r="X793" i="14"/>
  <c r="W793" i="14"/>
  <c r="V793" i="14"/>
  <c r="V460" i="15" s="1"/>
  <c r="U793" i="14"/>
  <c r="U460" i="15" s="1"/>
  <c r="T793" i="14"/>
  <c r="S793" i="14"/>
  <c r="R793" i="14"/>
  <c r="R460" i="15" s="1"/>
  <c r="Q793" i="14"/>
  <c r="Q460" i="15" s="1"/>
  <c r="P793" i="14"/>
  <c r="O793" i="14"/>
  <c r="N793" i="14"/>
  <c r="N460" i="15" s="1"/>
  <c r="M793" i="14"/>
  <c r="M460" i="15" s="1"/>
  <c r="L793" i="14"/>
  <c r="K793" i="14"/>
  <c r="J793" i="14"/>
  <c r="J460" i="15" s="1"/>
  <c r="I793" i="14"/>
  <c r="I460" i="15" s="1"/>
  <c r="H793" i="14"/>
  <c r="G793" i="14"/>
  <c r="AI792" i="14"/>
  <c r="AE792" i="14"/>
  <c r="AE459" i="15" s="1"/>
  <c r="AC792" i="14"/>
  <c r="AC459" i="15" s="1"/>
  <c r="AB792" i="14"/>
  <c r="Z792" i="14"/>
  <c r="Z459" i="15" s="1"/>
  <c r="Y792" i="14"/>
  <c r="Y459" i="15" s="1"/>
  <c r="X792" i="14"/>
  <c r="V792" i="14"/>
  <c r="V459" i="15" s="1"/>
  <c r="U792" i="14"/>
  <c r="U459" i="15" s="1"/>
  <c r="T792" i="14"/>
  <c r="R792" i="14"/>
  <c r="R459" i="15" s="1"/>
  <c r="Q792" i="14"/>
  <c r="Q459" i="15" s="1"/>
  <c r="P792" i="14"/>
  <c r="N792" i="14"/>
  <c r="N459" i="15" s="1"/>
  <c r="M792" i="14"/>
  <c r="M459" i="15" s="1"/>
  <c r="L792" i="14"/>
  <c r="J792" i="14"/>
  <c r="J459" i="15" s="1"/>
  <c r="I792" i="14"/>
  <c r="I459" i="15" s="1"/>
  <c r="H792" i="14"/>
  <c r="AI791" i="14"/>
  <c r="AG791" i="14"/>
  <c r="AE791" i="14"/>
  <c r="AE458" i="15" s="1"/>
  <c r="AC791" i="14"/>
  <c r="AC458" i="15" s="1"/>
  <c r="AB791" i="14"/>
  <c r="AA791" i="14"/>
  <c r="Z791" i="14"/>
  <c r="Z458" i="15" s="1"/>
  <c r="Y791" i="14"/>
  <c r="Y458" i="15" s="1"/>
  <c r="X791" i="14"/>
  <c r="W791" i="14"/>
  <c r="V791" i="14"/>
  <c r="V458" i="15" s="1"/>
  <c r="U791" i="14"/>
  <c r="U458" i="15" s="1"/>
  <c r="T791" i="14"/>
  <c r="S791" i="14"/>
  <c r="R791" i="14"/>
  <c r="R458" i="15" s="1"/>
  <c r="Q791" i="14"/>
  <c r="Q458" i="15" s="1"/>
  <c r="P791" i="14"/>
  <c r="O791" i="14"/>
  <c r="N791" i="14"/>
  <c r="N458" i="15" s="1"/>
  <c r="M791" i="14"/>
  <c r="M458" i="15" s="1"/>
  <c r="L791" i="14"/>
  <c r="K791" i="14"/>
  <c r="J791" i="14"/>
  <c r="J458" i="15" s="1"/>
  <c r="I791" i="14"/>
  <c r="I458" i="15" s="1"/>
  <c r="H791" i="14"/>
  <c r="G791" i="14"/>
  <c r="AI790" i="14"/>
  <c r="AE790" i="14"/>
  <c r="AE457" i="15" s="1"/>
  <c r="AC790" i="14"/>
  <c r="AC457" i="15" s="1"/>
  <c r="AB790" i="14"/>
  <c r="Z790" i="14"/>
  <c r="Z457" i="15" s="1"/>
  <c r="Y790" i="14"/>
  <c r="Y457" i="15" s="1"/>
  <c r="X790" i="14"/>
  <c r="V790" i="14"/>
  <c r="V457" i="15" s="1"/>
  <c r="U790" i="14"/>
  <c r="U457" i="15" s="1"/>
  <c r="T790" i="14"/>
  <c r="R790" i="14"/>
  <c r="R457" i="15" s="1"/>
  <c r="Q790" i="14"/>
  <c r="Q457" i="15" s="1"/>
  <c r="P790" i="14"/>
  <c r="N790" i="14"/>
  <c r="N457" i="15" s="1"/>
  <c r="M790" i="14"/>
  <c r="M457" i="15" s="1"/>
  <c r="L790" i="14"/>
  <c r="J790" i="14"/>
  <c r="J457" i="15" s="1"/>
  <c r="I790" i="14"/>
  <c r="I457" i="15" s="1"/>
  <c r="H790" i="14"/>
  <c r="AI789" i="14"/>
  <c r="AG789" i="14"/>
  <c r="AE789" i="14"/>
  <c r="AE456" i="15" s="1"/>
  <c r="AC789" i="14"/>
  <c r="AC456" i="15" s="1"/>
  <c r="AB789" i="14"/>
  <c r="AA789" i="14"/>
  <c r="Z789" i="14"/>
  <c r="Z456" i="15" s="1"/>
  <c r="Y789" i="14"/>
  <c r="Y456" i="15" s="1"/>
  <c r="X789" i="14"/>
  <c r="W789" i="14"/>
  <c r="V789" i="14"/>
  <c r="V456" i="15" s="1"/>
  <c r="U789" i="14"/>
  <c r="U456" i="15" s="1"/>
  <c r="T789" i="14"/>
  <c r="S789" i="14"/>
  <c r="R789" i="14"/>
  <c r="R456" i="15" s="1"/>
  <c r="Q789" i="14"/>
  <c r="Q456" i="15" s="1"/>
  <c r="P789" i="14"/>
  <c r="O789" i="14"/>
  <c r="N789" i="14"/>
  <c r="N456" i="15" s="1"/>
  <c r="M789" i="14"/>
  <c r="M456" i="15" s="1"/>
  <c r="L789" i="14"/>
  <c r="K789" i="14"/>
  <c r="J789" i="14"/>
  <c r="J456" i="15" s="1"/>
  <c r="I789" i="14"/>
  <c r="I456" i="15" s="1"/>
  <c r="H789" i="14"/>
  <c r="G789" i="14"/>
  <c r="AI788" i="14"/>
  <c r="AE788" i="14"/>
  <c r="AE455" i="15" s="1"/>
  <c r="AC788" i="14"/>
  <c r="AC455" i="15" s="1"/>
  <c r="AB788" i="14"/>
  <c r="Z788" i="14"/>
  <c r="Z455" i="15" s="1"/>
  <c r="Y788" i="14"/>
  <c r="Y455" i="15" s="1"/>
  <c r="X788" i="14"/>
  <c r="V788" i="14"/>
  <c r="V455" i="15" s="1"/>
  <c r="U788" i="14"/>
  <c r="U455" i="15" s="1"/>
  <c r="T788" i="14"/>
  <c r="R788" i="14"/>
  <c r="R455" i="15" s="1"/>
  <c r="Q788" i="14"/>
  <c r="Q455" i="15" s="1"/>
  <c r="P788" i="14"/>
  <c r="N788" i="14"/>
  <c r="N455" i="15" s="1"/>
  <c r="M788" i="14"/>
  <c r="M455" i="15" s="1"/>
  <c r="L788" i="14"/>
  <c r="J788" i="14"/>
  <c r="J455" i="15" s="1"/>
  <c r="I788" i="14"/>
  <c r="I455" i="15" s="1"/>
  <c r="H788" i="14"/>
  <c r="AI787" i="14"/>
  <c r="AG787" i="14"/>
  <c r="AE787" i="14"/>
  <c r="AE454" i="15" s="1"/>
  <c r="AC787" i="14"/>
  <c r="AC454" i="15" s="1"/>
  <c r="AB787" i="14"/>
  <c r="AA787" i="14"/>
  <c r="Z787" i="14"/>
  <c r="Z454" i="15" s="1"/>
  <c r="Y787" i="14"/>
  <c r="Y454" i="15" s="1"/>
  <c r="X787" i="14"/>
  <c r="W787" i="14"/>
  <c r="V787" i="14"/>
  <c r="V454" i="15" s="1"/>
  <c r="U787" i="14"/>
  <c r="U454" i="15" s="1"/>
  <c r="T787" i="14"/>
  <c r="S787" i="14"/>
  <c r="R787" i="14"/>
  <c r="R454" i="15" s="1"/>
  <c r="Q787" i="14"/>
  <c r="Q454" i="15" s="1"/>
  <c r="P787" i="14"/>
  <c r="O787" i="14"/>
  <c r="N787" i="14"/>
  <c r="N454" i="15" s="1"/>
  <c r="M787" i="14"/>
  <c r="M454" i="15" s="1"/>
  <c r="L787" i="14"/>
  <c r="K787" i="14"/>
  <c r="J787" i="14"/>
  <c r="J454" i="15" s="1"/>
  <c r="I787" i="14"/>
  <c r="I454" i="15" s="1"/>
  <c r="H787" i="14"/>
  <c r="G787" i="14"/>
  <c r="AI786" i="14"/>
  <c r="AE786" i="14"/>
  <c r="AE453" i="15" s="1"/>
  <c r="AC786" i="14"/>
  <c r="AC453" i="15" s="1"/>
  <c r="AB786" i="14"/>
  <c r="Z786" i="14"/>
  <c r="Z453" i="15" s="1"/>
  <c r="Y786" i="14"/>
  <c r="Y453" i="15" s="1"/>
  <c r="X786" i="14"/>
  <c r="V786" i="14"/>
  <c r="V453" i="15" s="1"/>
  <c r="U786" i="14"/>
  <c r="U453" i="15" s="1"/>
  <c r="T786" i="14"/>
  <c r="R786" i="14"/>
  <c r="R453" i="15" s="1"/>
  <c r="Q786" i="14"/>
  <c r="Q453" i="15" s="1"/>
  <c r="P786" i="14"/>
  <c r="N786" i="14"/>
  <c r="N453" i="15" s="1"/>
  <c r="M786" i="14"/>
  <c r="M453" i="15" s="1"/>
  <c r="L786" i="14"/>
  <c r="J786" i="14"/>
  <c r="J453" i="15" s="1"/>
  <c r="I786" i="14"/>
  <c r="I453" i="15" s="1"/>
  <c r="H786" i="14"/>
  <c r="AI785" i="14"/>
  <c r="AG785" i="14"/>
  <c r="AE785" i="14"/>
  <c r="AE452" i="15" s="1"/>
  <c r="AC785" i="14"/>
  <c r="AC452" i="15" s="1"/>
  <c r="AB785" i="14"/>
  <c r="AA785" i="14"/>
  <c r="Z785" i="14"/>
  <c r="Z452" i="15" s="1"/>
  <c r="Y785" i="14"/>
  <c r="Y452" i="15" s="1"/>
  <c r="X785" i="14"/>
  <c r="W785" i="14"/>
  <c r="V785" i="14"/>
  <c r="V452" i="15" s="1"/>
  <c r="U785" i="14"/>
  <c r="U452" i="15" s="1"/>
  <c r="T785" i="14"/>
  <c r="S785" i="14"/>
  <c r="R785" i="14"/>
  <c r="R452" i="15" s="1"/>
  <c r="Q785" i="14"/>
  <c r="Q452" i="15" s="1"/>
  <c r="P785" i="14"/>
  <c r="O785" i="14"/>
  <c r="N785" i="14"/>
  <c r="N452" i="15" s="1"/>
  <c r="M785" i="14"/>
  <c r="M452" i="15" s="1"/>
  <c r="L785" i="14"/>
  <c r="K785" i="14"/>
  <c r="J785" i="14"/>
  <c r="J452" i="15" s="1"/>
  <c r="I785" i="14"/>
  <c r="I452" i="15" s="1"/>
  <c r="H785" i="14"/>
  <c r="G785" i="14"/>
  <c r="AI784" i="14"/>
  <c r="AE784" i="14"/>
  <c r="AE451" i="15" s="1"/>
  <c r="AC784" i="14"/>
  <c r="AC451" i="15" s="1"/>
  <c r="AB784" i="14"/>
  <c r="Z784" i="14"/>
  <c r="Z451" i="15" s="1"/>
  <c r="Y784" i="14"/>
  <c r="Y451" i="15" s="1"/>
  <c r="X784" i="14"/>
  <c r="V784" i="14"/>
  <c r="V451" i="15" s="1"/>
  <c r="U784" i="14"/>
  <c r="U451" i="15" s="1"/>
  <c r="T784" i="14"/>
  <c r="R784" i="14"/>
  <c r="R451" i="15" s="1"/>
  <c r="Q784" i="14"/>
  <c r="Q451" i="15" s="1"/>
  <c r="P784" i="14"/>
  <c r="N784" i="14"/>
  <c r="N451" i="15" s="1"/>
  <c r="M784" i="14"/>
  <c r="M451" i="15" s="1"/>
  <c r="L784" i="14"/>
  <c r="J784" i="14"/>
  <c r="J451" i="15" s="1"/>
  <c r="I784" i="14"/>
  <c r="I451" i="15" s="1"/>
  <c r="H784" i="14"/>
  <c r="AI783" i="14"/>
  <c r="AG783" i="14"/>
  <c r="AE783" i="14"/>
  <c r="AE450" i="15" s="1"/>
  <c r="AC783" i="14"/>
  <c r="AC450" i="15" s="1"/>
  <c r="AB783" i="14"/>
  <c r="AA783" i="14"/>
  <c r="Z783" i="14"/>
  <c r="Z450" i="15" s="1"/>
  <c r="Y783" i="14"/>
  <c r="Y450" i="15" s="1"/>
  <c r="X783" i="14"/>
  <c r="W783" i="14"/>
  <c r="V783" i="14"/>
  <c r="V450" i="15" s="1"/>
  <c r="U783" i="14"/>
  <c r="U450" i="15" s="1"/>
  <c r="T783" i="14"/>
  <c r="S783" i="14"/>
  <c r="R783" i="14"/>
  <c r="R450" i="15" s="1"/>
  <c r="Q783" i="14"/>
  <c r="Q450" i="15" s="1"/>
  <c r="P783" i="14"/>
  <c r="O783" i="14"/>
  <c r="N783" i="14"/>
  <c r="N450" i="15" s="1"/>
  <c r="M783" i="14"/>
  <c r="M450" i="15" s="1"/>
  <c r="L783" i="14"/>
  <c r="K783" i="14"/>
  <c r="J783" i="14"/>
  <c r="J450" i="15" s="1"/>
  <c r="I783" i="14"/>
  <c r="I450" i="15" s="1"/>
  <c r="H783" i="14"/>
  <c r="G783" i="14"/>
  <c r="AI782" i="14"/>
  <c r="AE782" i="14"/>
  <c r="AE449" i="15" s="1"/>
  <c r="AC782" i="14"/>
  <c r="AC449" i="15" s="1"/>
  <c r="AB782" i="14"/>
  <c r="Z782" i="14"/>
  <c r="Z449" i="15" s="1"/>
  <c r="Y782" i="14"/>
  <c r="Y449" i="15" s="1"/>
  <c r="X782" i="14"/>
  <c r="V782" i="14"/>
  <c r="V449" i="15" s="1"/>
  <c r="U782" i="14"/>
  <c r="U449" i="15" s="1"/>
  <c r="T782" i="14"/>
  <c r="R782" i="14"/>
  <c r="R449" i="15" s="1"/>
  <c r="Q782" i="14"/>
  <c r="Q449" i="15" s="1"/>
  <c r="P782" i="14"/>
  <c r="N782" i="14"/>
  <c r="N449" i="15" s="1"/>
  <c r="M782" i="14"/>
  <c r="M449" i="15" s="1"/>
  <c r="L782" i="14"/>
  <c r="J782" i="14"/>
  <c r="J449" i="15" s="1"/>
  <c r="I782" i="14"/>
  <c r="I449" i="15" s="1"/>
  <c r="H782" i="14"/>
  <c r="AI781" i="14"/>
  <c r="AG781" i="14"/>
  <c r="AE781" i="14"/>
  <c r="AE448" i="15" s="1"/>
  <c r="AC781" i="14"/>
  <c r="AC448" i="15" s="1"/>
  <c r="AB781" i="14"/>
  <c r="AA781" i="14"/>
  <c r="Z781" i="14"/>
  <c r="Z448" i="15" s="1"/>
  <c r="Y781" i="14"/>
  <c r="Y448" i="15" s="1"/>
  <c r="X781" i="14"/>
  <c r="W781" i="14"/>
  <c r="V781" i="14"/>
  <c r="V448" i="15" s="1"/>
  <c r="U781" i="14"/>
  <c r="U448" i="15" s="1"/>
  <c r="T781" i="14"/>
  <c r="S781" i="14"/>
  <c r="R781" i="14"/>
  <c r="R448" i="15" s="1"/>
  <c r="Q781" i="14"/>
  <c r="Q448" i="15" s="1"/>
  <c r="P781" i="14"/>
  <c r="O781" i="14"/>
  <c r="N781" i="14"/>
  <c r="N448" i="15" s="1"/>
  <c r="M781" i="14"/>
  <c r="M448" i="15" s="1"/>
  <c r="L781" i="14"/>
  <c r="K781" i="14"/>
  <c r="J781" i="14"/>
  <c r="J448" i="15" s="1"/>
  <c r="I781" i="14"/>
  <c r="I448" i="15" s="1"/>
  <c r="H781" i="14"/>
  <c r="G781" i="14"/>
  <c r="AI780" i="14"/>
  <c r="AE780" i="14"/>
  <c r="AE447" i="15" s="1"/>
  <c r="AC780" i="14"/>
  <c r="AC447" i="15" s="1"/>
  <c r="AB780" i="14"/>
  <c r="Z780" i="14"/>
  <c r="Z447" i="15" s="1"/>
  <c r="Y780" i="14"/>
  <c r="Y447" i="15" s="1"/>
  <c r="X780" i="14"/>
  <c r="V780" i="14"/>
  <c r="V447" i="15" s="1"/>
  <c r="U780" i="14"/>
  <c r="U447" i="15" s="1"/>
  <c r="T780" i="14"/>
  <c r="R780" i="14"/>
  <c r="R447" i="15" s="1"/>
  <c r="Q780" i="14"/>
  <c r="Q447" i="15" s="1"/>
  <c r="P780" i="14"/>
  <c r="N780" i="14"/>
  <c r="N447" i="15" s="1"/>
  <c r="M780" i="14"/>
  <c r="M447" i="15" s="1"/>
  <c r="L780" i="14"/>
  <c r="J780" i="14"/>
  <c r="J447" i="15" s="1"/>
  <c r="I780" i="14"/>
  <c r="I447" i="15" s="1"/>
  <c r="H780" i="14"/>
  <c r="AI779" i="14"/>
  <c r="AG779" i="14"/>
  <c r="AE779" i="14"/>
  <c r="AE446" i="15" s="1"/>
  <c r="AC779" i="14"/>
  <c r="AC446" i="15" s="1"/>
  <c r="AB779" i="14"/>
  <c r="AA779" i="14"/>
  <c r="Z779" i="14"/>
  <c r="Z446" i="15" s="1"/>
  <c r="Y779" i="14"/>
  <c r="Y446" i="15" s="1"/>
  <c r="X779" i="14"/>
  <c r="W779" i="14"/>
  <c r="V779" i="14"/>
  <c r="V446" i="15" s="1"/>
  <c r="U779" i="14"/>
  <c r="U446" i="15" s="1"/>
  <c r="T779" i="14"/>
  <c r="S779" i="14"/>
  <c r="R779" i="14"/>
  <c r="R446" i="15" s="1"/>
  <c r="Q779" i="14"/>
  <c r="Q446" i="15" s="1"/>
  <c r="P779" i="14"/>
  <c r="O779" i="14"/>
  <c r="N779" i="14"/>
  <c r="N446" i="15" s="1"/>
  <c r="M779" i="14"/>
  <c r="M446" i="15" s="1"/>
  <c r="L779" i="14"/>
  <c r="K779" i="14"/>
  <c r="J779" i="14"/>
  <c r="J446" i="15" s="1"/>
  <c r="I779" i="14"/>
  <c r="I446" i="15" s="1"/>
  <c r="H779" i="14"/>
  <c r="G779" i="14"/>
  <c r="AI778" i="14"/>
  <c r="AE778" i="14"/>
  <c r="AE445" i="15" s="1"/>
  <c r="AC778" i="14"/>
  <c r="AC445" i="15" s="1"/>
  <c r="AB778" i="14"/>
  <c r="Z778" i="14"/>
  <c r="Z445" i="15" s="1"/>
  <c r="Y778" i="14"/>
  <c r="Y445" i="15" s="1"/>
  <c r="X778" i="14"/>
  <c r="V778" i="14"/>
  <c r="V445" i="15" s="1"/>
  <c r="U778" i="14"/>
  <c r="U445" i="15" s="1"/>
  <c r="T778" i="14"/>
  <c r="R778" i="14"/>
  <c r="R445" i="15" s="1"/>
  <c r="Q778" i="14"/>
  <c r="Q445" i="15" s="1"/>
  <c r="P778" i="14"/>
  <c r="N778" i="14"/>
  <c r="N445" i="15" s="1"/>
  <c r="M778" i="14"/>
  <c r="M445" i="15" s="1"/>
  <c r="L778" i="14"/>
  <c r="J778" i="14"/>
  <c r="J445" i="15" s="1"/>
  <c r="I778" i="14"/>
  <c r="I445" i="15" s="1"/>
  <c r="H778" i="14"/>
  <c r="AI777" i="14"/>
  <c r="AG777" i="14"/>
  <c r="AE777" i="14"/>
  <c r="AE444" i="15" s="1"/>
  <c r="AC777" i="14"/>
  <c r="AC444" i="15" s="1"/>
  <c r="AB777" i="14"/>
  <c r="AA777" i="14"/>
  <c r="Z777" i="14"/>
  <c r="Z444" i="15" s="1"/>
  <c r="Y777" i="14"/>
  <c r="Y444" i="15" s="1"/>
  <c r="X777" i="14"/>
  <c r="W777" i="14"/>
  <c r="V777" i="14"/>
  <c r="V444" i="15" s="1"/>
  <c r="U777" i="14"/>
  <c r="U444" i="15" s="1"/>
  <c r="T777" i="14"/>
  <c r="S777" i="14"/>
  <c r="R777" i="14"/>
  <c r="R444" i="15" s="1"/>
  <c r="Q777" i="14"/>
  <c r="Q444" i="15" s="1"/>
  <c r="P777" i="14"/>
  <c r="O777" i="14"/>
  <c r="N777" i="14"/>
  <c r="N444" i="15" s="1"/>
  <c r="M777" i="14"/>
  <c r="M444" i="15" s="1"/>
  <c r="L777" i="14"/>
  <c r="K777" i="14"/>
  <c r="J777" i="14"/>
  <c r="J444" i="15" s="1"/>
  <c r="I777" i="14"/>
  <c r="I444" i="15" s="1"/>
  <c r="H777" i="14"/>
  <c r="G777" i="14"/>
  <c r="AI776" i="14"/>
  <c r="AE776" i="14"/>
  <c r="AE443" i="15" s="1"/>
  <c r="AC776" i="14"/>
  <c r="AC443" i="15" s="1"/>
  <c r="AB776" i="14"/>
  <c r="Z776" i="14"/>
  <c r="Z443" i="15" s="1"/>
  <c r="Y776" i="14"/>
  <c r="Y443" i="15" s="1"/>
  <c r="X776" i="14"/>
  <c r="V776" i="14"/>
  <c r="V443" i="15" s="1"/>
  <c r="U776" i="14"/>
  <c r="U443" i="15" s="1"/>
  <c r="T776" i="14"/>
  <c r="R776" i="14"/>
  <c r="R443" i="15" s="1"/>
  <c r="Q776" i="14"/>
  <c r="Q443" i="15" s="1"/>
  <c r="P776" i="14"/>
  <c r="N776" i="14"/>
  <c r="N443" i="15" s="1"/>
  <c r="M776" i="14"/>
  <c r="M443" i="15" s="1"/>
  <c r="L776" i="14"/>
  <c r="J776" i="14"/>
  <c r="J443" i="15" s="1"/>
  <c r="I776" i="14"/>
  <c r="I443" i="15" s="1"/>
  <c r="H776" i="14"/>
  <c r="AI775" i="14"/>
  <c r="AG775" i="14"/>
  <c r="AE775" i="14"/>
  <c r="AE442" i="15" s="1"/>
  <c r="AC775" i="14"/>
  <c r="AC442" i="15" s="1"/>
  <c r="AB775" i="14"/>
  <c r="AA775" i="14"/>
  <c r="Z775" i="14"/>
  <c r="Z442" i="15" s="1"/>
  <c r="Y775" i="14"/>
  <c r="Y442" i="15" s="1"/>
  <c r="X775" i="14"/>
  <c r="W775" i="14"/>
  <c r="V775" i="14"/>
  <c r="V442" i="15" s="1"/>
  <c r="U775" i="14"/>
  <c r="U442" i="15" s="1"/>
  <c r="T775" i="14"/>
  <c r="S775" i="14"/>
  <c r="R775" i="14"/>
  <c r="R442" i="15" s="1"/>
  <c r="Q775" i="14"/>
  <c r="Q442" i="15" s="1"/>
  <c r="P775" i="14"/>
  <c r="O775" i="14"/>
  <c r="N775" i="14"/>
  <c r="N442" i="15" s="1"/>
  <c r="M775" i="14"/>
  <c r="M442" i="15" s="1"/>
  <c r="L775" i="14"/>
  <c r="K775" i="14"/>
  <c r="J775" i="14"/>
  <c r="J442" i="15" s="1"/>
  <c r="I775" i="14"/>
  <c r="I442" i="15" s="1"/>
  <c r="H775" i="14"/>
  <c r="G775" i="14"/>
  <c r="AI774" i="14"/>
  <c r="AE774" i="14"/>
  <c r="AE441" i="15" s="1"/>
  <c r="AC774" i="14"/>
  <c r="AC441" i="15" s="1"/>
  <c r="AB774" i="14"/>
  <c r="Z774" i="14"/>
  <c r="Z441" i="15" s="1"/>
  <c r="Y774" i="14"/>
  <c r="X774" i="14"/>
  <c r="V774" i="14"/>
  <c r="V441" i="15" s="1"/>
  <c r="U774" i="14"/>
  <c r="U441" i="15" s="1"/>
  <c r="T774" i="14"/>
  <c r="R774" i="14"/>
  <c r="R441" i="15" s="1"/>
  <c r="Q774" i="14"/>
  <c r="Q441" i="15" s="1"/>
  <c r="P774" i="14"/>
  <c r="N774" i="14"/>
  <c r="N441" i="15" s="1"/>
  <c r="M774" i="14"/>
  <c r="M441" i="15" s="1"/>
  <c r="L774" i="14"/>
  <c r="J774" i="14"/>
  <c r="J441" i="15" s="1"/>
  <c r="I774" i="14"/>
  <c r="I441" i="15" s="1"/>
  <c r="H774" i="14"/>
  <c r="AI773" i="14"/>
  <c r="AG773" i="14"/>
  <c r="AE773" i="14"/>
  <c r="AE440" i="15" s="1"/>
  <c r="AC773" i="14"/>
  <c r="AC440" i="15" s="1"/>
  <c r="AB773" i="14"/>
  <c r="AA773" i="14"/>
  <c r="Z773" i="14"/>
  <c r="Z440" i="15" s="1"/>
  <c r="Y773" i="14"/>
  <c r="Y440" i="15" s="1"/>
  <c r="X773" i="14"/>
  <c r="W773" i="14"/>
  <c r="V773" i="14"/>
  <c r="V440" i="15" s="1"/>
  <c r="U773" i="14"/>
  <c r="U440" i="15" s="1"/>
  <c r="T773" i="14"/>
  <c r="S773" i="14"/>
  <c r="R773" i="14"/>
  <c r="R440" i="15" s="1"/>
  <c r="Q773" i="14"/>
  <c r="Q440" i="15" s="1"/>
  <c r="P773" i="14"/>
  <c r="O773" i="14"/>
  <c r="N773" i="14"/>
  <c r="N440" i="15" s="1"/>
  <c r="M773" i="14"/>
  <c r="M440" i="15" s="1"/>
  <c r="L773" i="14"/>
  <c r="K773" i="14"/>
  <c r="J773" i="14"/>
  <c r="J440" i="15" s="1"/>
  <c r="I773" i="14"/>
  <c r="I440" i="15" s="1"/>
  <c r="H773" i="14"/>
  <c r="G773" i="14"/>
  <c r="AI772" i="14"/>
  <c r="AE772" i="14"/>
  <c r="AE439" i="15" s="1"/>
  <c r="AC772" i="14"/>
  <c r="AC439" i="15" s="1"/>
  <c r="AB772" i="14"/>
  <c r="Z772" i="14"/>
  <c r="Z439" i="15" s="1"/>
  <c r="Y772" i="14"/>
  <c r="Y439" i="15" s="1"/>
  <c r="X772" i="14"/>
  <c r="V772" i="14"/>
  <c r="V439" i="15" s="1"/>
  <c r="U772" i="14"/>
  <c r="U439" i="15" s="1"/>
  <c r="T772" i="14"/>
  <c r="R772" i="14"/>
  <c r="R439" i="15" s="1"/>
  <c r="Q772" i="14"/>
  <c r="Q439" i="15" s="1"/>
  <c r="P772" i="14"/>
  <c r="N772" i="14"/>
  <c r="N439" i="15" s="1"/>
  <c r="M772" i="14"/>
  <c r="M439" i="15" s="1"/>
  <c r="L772" i="14"/>
  <c r="J772" i="14"/>
  <c r="J439" i="15" s="1"/>
  <c r="I772" i="14"/>
  <c r="I439" i="15" s="1"/>
  <c r="H772" i="14"/>
  <c r="AI771" i="14"/>
  <c r="AG771" i="14"/>
  <c r="AE771" i="14"/>
  <c r="AE438" i="15" s="1"/>
  <c r="AC771" i="14"/>
  <c r="AC438" i="15" s="1"/>
  <c r="AB771" i="14"/>
  <c r="AA771" i="14"/>
  <c r="Z771" i="14"/>
  <c r="Z438" i="15" s="1"/>
  <c r="Y771" i="14"/>
  <c r="Y438" i="15" s="1"/>
  <c r="X771" i="14"/>
  <c r="W771" i="14"/>
  <c r="V771" i="14"/>
  <c r="V438" i="15" s="1"/>
  <c r="U771" i="14"/>
  <c r="U438" i="15" s="1"/>
  <c r="T771" i="14"/>
  <c r="S771" i="14"/>
  <c r="R771" i="14"/>
  <c r="R438" i="15" s="1"/>
  <c r="Q771" i="14"/>
  <c r="Q438" i="15" s="1"/>
  <c r="P771" i="14"/>
  <c r="O771" i="14"/>
  <c r="N771" i="14"/>
  <c r="N438" i="15" s="1"/>
  <c r="M771" i="14"/>
  <c r="M438" i="15" s="1"/>
  <c r="L771" i="14"/>
  <c r="K771" i="14"/>
  <c r="J771" i="14"/>
  <c r="J438" i="15" s="1"/>
  <c r="I771" i="14"/>
  <c r="I438" i="15" s="1"/>
  <c r="H771" i="14"/>
  <c r="G771" i="14"/>
  <c r="AI770" i="14"/>
  <c r="AE770" i="14"/>
  <c r="AE437" i="15" s="1"/>
  <c r="AC770" i="14"/>
  <c r="AC437" i="15" s="1"/>
  <c r="AB770" i="14"/>
  <c r="Z770" i="14"/>
  <c r="Z437" i="15" s="1"/>
  <c r="Y770" i="14"/>
  <c r="Y437" i="15" s="1"/>
  <c r="X770" i="14"/>
  <c r="V770" i="14"/>
  <c r="V437" i="15" s="1"/>
  <c r="U770" i="14"/>
  <c r="U437" i="15" s="1"/>
  <c r="T770" i="14"/>
  <c r="R770" i="14"/>
  <c r="R437" i="15" s="1"/>
  <c r="Q770" i="14"/>
  <c r="Q437" i="15" s="1"/>
  <c r="P770" i="14"/>
  <c r="N770" i="14"/>
  <c r="N437" i="15" s="1"/>
  <c r="M770" i="14"/>
  <c r="M437" i="15" s="1"/>
  <c r="L770" i="14"/>
  <c r="J770" i="14"/>
  <c r="J437" i="15" s="1"/>
  <c r="I770" i="14"/>
  <c r="I437" i="15" s="1"/>
  <c r="H770" i="14"/>
  <c r="AI769" i="14"/>
  <c r="AG769" i="14"/>
  <c r="AE769" i="14"/>
  <c r="AE436" i="15" s="1"/>
  <c r="AC769" i="14"/>
  <c r="AC436" i="15" s="1"/>
  <c r="AB769" i="14"/>
  <c r="AA769" i="14"/>
  <c r="Z769" i="14"/>
  <c r="Z436" i="15" s="1"/>
  <c r="Y769" i="14"/>
  <c r="Y436" i="15" s="1"/>
  <c r="X769" i="14"/>
  <c r="W769" i="14"/>
  <c r="V769" i="14"/>
  <c r="V436" i="15" s="1"/>
  <c r="U769" i="14"/>
  <c r="U436" i="15" s="1"/>
  <c r="T769" i="14"/>
  <c r="S769" i="14"/>
  <c r="R769" i="14"/>
  <c r="R436" i="15" s="1"/>
  <c r="Q769" i="14"/>
  <c r="Q436" i="15" s="1"/>
  <c r="P769" i="14"/>
  <c r="O769" i="14"/>
  <c r="N769" i="14"/>
  <c r="N436" i="15" s="1"/>
  <c r="M769" i="14"/>
  <c r="M436" i="15" s="1"/>
  <c r="L769" i="14"/>
  <c r="K769" i="14"/>
  <c r="J769" i="14"/>
  <c r="J436" i="15" s="1"/>
  <c r="I769" i="14"/>
  <c r="I436" i="15" s="1"/>
  <c r="H769" i="14"/>
  <c r="G769" i="14"/>
  <c r="AI768" i="14"/>
  <c r="AE768" i="14"/>
  <c r="AE435" i="15" s="1"/>
  <c r="AC768" i="14"/>
  <c r="AC435" i="15" s="1"/>
  <c r="AB768" i="14"/>
  <c r="Z768" i="14"/>
  <c r="Z435" i="15" s="1"/>
  <c r="Y768" i="14"/>
  <c r="Y435" i="15" s="1"/>
  <c r="X768" i="14"/>
  <c r="V768" i="14"/>
  <c r="V435" i="15" s="1"/>
  <c r="U768" i="14"/>
  <c r="U435" i="15" s="1"/>
  <c r="T768" i="14"/>
  <c r="R768" i="14"/>
  <c r="R435" i="15" s="1"/>
  <c r="Q768" i="14"/>
  <c r="Q435" i="15" s="1"/>
  <c r="P768" i="14"/>
  <c r="N768" i="14"/>
  <c r="N435" i="15" s="1"/>
  <c r="M768" i="14"/>
  <c r="M435" i="15" s="1"/>
  <c r="L768" i="14"/>
  <c r="J768" i="14"/>
  <c r="J435" i="15" s="1"/>
  <c r="I768" i="14"/>
  <c r="I435" i="15" s="1"/>
  <c r="H768" i="14"/>
  <c r="AI767" i="14"/>
  <c r="AG767" i="14"/>
  <c r="AE767" i="14"/>
  <c r="AE434" i="15" s="1"/>
  <c r="AC767" i="14"/>
  <c r="AC434" i="15" s="1"/>
  <c r="AB767" i="14"/>
  <c r="AA767" i="14"/>
  <c r="Z767" i="14"/>
  <c r="Z434" i="15" s="1"/>
  <c r="Y767" i="14"/>
  <c r="Y434" i="15" s="1"/>
  <c r="X767" i="14"/>
  <c r="W767" i="14"/>
  <c r="V767" i="14"/>
  <c r="V434" i="15" s="1"/>
  <c r="U767" i="14"/>
  <c r="U434" i="15" s="1"/>
  <c r="T767" i="14"/>
  <c r="S767" i="14"/>
  <c r="R767" i="14"/>
  <c r="R434" i="15" s="1"/>
  <c r="Q767" i="14"/>
  <c r="Q434" i="15" s="1"/>
  <c r="P767" i="14"/>
  <c r="O767" i="14"/>
  <c r="N767" i="14"/>
  <c r="N434" i="15" s="1"/>
  <c r="M767" i="14"/>
  <c r="M434" i="15" s="1"/>
  <c r="L767" i="14"/>
  <c r="K767" i="14"/>
  <c r="J767" i="14"/>
  <c r="J434" i="15" s="1"/>
  <c r="I767" i="14"/>
  <c r="I434" i="15" s="1"/>
  <c r="H767" i="14"/>
  <c r="G767" i="14"/>
  <c r="AI766" i="14"/>
  <c r="AE766" i="14"/>
  <c r="AE433" i="15" s="1"/>
  <c r="AC766" i="14"/>
  <c r="AC433" i="15" s="1"/>
  <c r="AB766" i="14"/>
  <c r="Z766" i="14"/>
  <c r="Z433" i="15" s="1"/>
  <c r="Y766" i="14"/>
  <c r="Y433" i="15" s="1"/>
  <c r="X766" i="14"/>
  <c r="V766" i="14"/>
  <c r="V433" i="15" s="1"/>
  <c r="U766" i="14"/>
  <c r="U433" i="15" s="1"/>
  <c r="T766" i="14"/>
  <c r="R766" i="14"/>
  <c r="R433" i="15" s="1"/>
  <c r="Q766" i="14"/>
  <c r="Q433" i="15" s="1"/>
  <c r="P766" i="14"/>
  <c r="N766" i="14"/>
  <c r="N433" i="15" s="1"/>
  <c r="M766" i="14"/>
  <c r="M433" i="15" s="1"/>
  <c r="L766" i="14"/>
  <c r="J766" i="14"/>
  <c r="J433" i="15" s="1"/>
  <c r="I766" i="14"/>
  <c r="I433" i="15" s="1"/>
  <c r="H766" i="14"/>
  <c r="AI765" i="14"/>
  <c r="AG765" i="14"/>
  <c r="AE765" i="14"/>
  <c r="AE432" i="15" s="1"/>
  <c r="AC765" i="14"/>
  <c r="AC432" i="15" s="1"/>
  <c r="AB765" i="14"/>
  <c r="AA765" i="14"/>
  <c r="Z765" i="14"/>
  <c r="Z432" i="15" s="1"/>
  <c r="Y765" i="14"/>
  <c r="Y432" i="15" s="1"/>
  <c r="X765" i="14"/>
  <c r="W765" i="14"/>
  <c r="V765" i="14"/>
  <c r="V432" i="15" s="1"/>
  <c r="U765" i="14"/>
  <c r="U432" i="15" s="1"/>
  <c r="T765" i="14"/>
  <c r="S765" i="14"/>
  <c r="R765" i="14"/>
  <c r="R432" i="15" s="1"/>
  <c r="Q765" i="14"/>
  <c r="Q432" i="15" s="1"/>
  <c r="P765" i="14"/>
  <c r="O765" i="14"/>
  <c r="N765" i="14"/>
  <c r="N432" i="15" s="1"/>
  <c r="M765" i="14"/>
  <c r="M432" i="15" s="1"/>
  <c r="L765" i="14"/>
  <c r="K765" i="14"/>
  <c r="J765" i="14"/>
  <c r="J432" i="15" s="1"/>
  <c r="I765" i="14"/>
  <c r="I432" i="15" s="1"/>
  <c r="H765" i="14"/>
  <c r="G765" i="14"/>
  <c r="AI764" i="14"/>
  <c r="AE764" i="14"/>
  <c r="AE431" i="15" s="1"/>
  <c r="AC764" i="14"/>
  <c r="AC431" i="15" s="1"/>
  <c r="AB764" i="14"/>
  <c r="Z764" i="14"/>
  <c r="Z431" i="15" s="1"/>
  <c r="Y764" i="14"/>
  <c r="Y431" i="15" s="1"/>
  <c r="X764" i="14"/>
  <c r="V764" i="14"/>
  <c r="V431" i="15" s="1"/>
  <c r="U764" i="14"/>
  <c r="U431" i="15" s="1"/>
  <c r="T764" i="14"/>
  <c r="R764" i="14"/>
  <c r="R431" i="15" s="1"/>
  <c r="Q764" i="14"/>
  <c r="Q431" i="15" s="1"/>
  <c r="P764" i="14"/>
  <c r="N764" i="14"/>
  <c r="N431" i="15" s="1"/>
  <c r="M764" i="14"/>
  <c r="M431" i="15" s="1"/>
  <c r="L764" i="14"/>
  <c r="J764" i="14"/>
  <c r="J431" i="15" s="1"/>
  <c r="I764" i="14"/>
  <c r="I431" i="15" s="1"/>
  <c r="H764" i="14"/>
  <c r="AI763" i="14"/>
  <c r="AG763" i="14"/>
  <c r="AE763" i="14"/>
  <c r="AE430" i="15" s="1"/>
  <c r="AC763" i="14"/>
  <c r="AC430" i="15" s="1"/>
  <c r="AB763" i="14"/>
  <c r="AA763" i="14"/>
  <c r="Z763" i="14"/>
  <c r="Z430" i="15" s="1"/>
  <c r="Y763" i="14"/>
  <c r="Y430" i="15" s="1"/>
  <c r="X763" i="14"/>
  <c r="W763" i="14"/>
  <c r="V763" i="14"/>
  <c r="V430" i="15" s="1"/>
  <c r="U763" i="14"/>
  <c r="U430" i="15" s="1"/>
  <c r="T763" i="14"/>
  <c r="S763" i="14"/>
  <c r="R763" i="14"/>
  <c r="R430" i="15" s="1"/>
  <c r="Q763" i="14"/>
  <c r="Q430" i="15" s="1"/>
  <c r="P763" i="14"/>
  <c r="O763" i="14"/>
  <c r="N763" i="14"/>
  <c r="N430" i="15" s="1"/>
  <c r="M763" i="14"/>
  <c r="M430" i="15" s="1"/>
  <c r="L763" i="14"/>
  <c r="K763" i="14"/>
  <c r="J763" i="14"/>
  <c r="J430" i="15" s="1"/>
  <c r="I763" i="14"/>
  <c r="I430" i="15" s="1"/>
  <c r="H763" i="14"/>
  <c r="G763" i="14"/>
  <c r="AI762" i="14"/>
  <c r="AE762" i="14"/>
  <c r="AE429" i="15" s="1"/>
  <c r="AC762" i="14"/>
  <c r="AC429" i="15" s="1"/>
  <c r="AB762" i="14"/>
  <c r="Z762" i="14"/>
  <c r="Z429" i="15" s="1"/>
  <c r="Y762" i="14"/>
  <c r="Y429" i="15" s="1"/>
  <c r="X762" i="14"/>
  <c r="V762" i="14"/>
  <c r="V429" i="15" s="1"/>
  <c r="U762" i="14"/>
  <c r="U429" i="15" s="1"/>
  <c r="T762" i="14"/>
  <c r="R762" i="14"/>
  <c r="R429" i="15" s="1"/>
  <c r="Q762" i="14"/>
  <c r="Q429" i="15" s="1"/>
  <c r="P762" i="14"/>
  <c r="N762" i="14"/>
  <c r="N429" i="15" s="1"/>
  <c r="M762" i="14"/>
  <c r="M429" i="15" s="1"/>
  <c r="L762" i="14"/>
  <c r="J762" i="14"/>
  <c r="J429" i="15" s="1"/>
  <c r="I762" i="14"/>
  <c r="I429" i="15" s="1"/>
  <c r="H762" i="14"/>
  <c r="AI761" i="14"/>
  <c r="AG761" i="14"/>
  <c r="AE761" i="14"/>
  <c r="AE428" i="15" s="1"/>
  <c r="AC761" i="14"/>
  <c r="AC428" i="15" s="1"/>
  <c r="AB761" i="14"/>
  <c r="AA761" i="14"/>
  <c r="Z761" i="14"/>
  <c r="Z428" i="15" s="1"/>
  <c r="Y761" i="14"/>
  <c r="Y428" i="15" s="1"/>
  <c r="X761" i="14"/>
  <c r="W761" i="14"/>
  <c r="V761" i="14"/>
  <c r="V428" i="15" s="1"/>
  <c r="U761" i="14"/>
  <c r="U428" i="15" s="1"/>
  <c r="T761" i="14"/>
  <c r="S761" i="14"/>
  <c r="R761" i="14"/>
  <c r="R428" i="15" s="1"/>
  <c r="Q761" i="14"/>
  <c r="Q428" i="15" s="1"/>
  <c r="P761" i="14"/>
  <c r="O761" i="14"/>
  <c r="N761" i="14"/>
  <c r="N428" i="15" s="1"/>
  <c r="M761" i="14"/>
  <c r="M428" i="15" s="1"/>
  <c r="L761" i="14"/>
  <c r="K761" i="14"/>
  <c r="J761" i="14"/>
  <c r="J428" i="15" s="1"/>
  <c r="I761" i="14"/>
  <c r="I428" i="15" s="1"/>
  <c r="H761" i="14"/>
  <c r="G761" i="14"/>
  <c r="AI760" i="14"/>
  <c r="AE760" i="14"/>
  <c r="AE427" i="15" s="1"/>
  <c r="AC760" i="14"/>
  <c r="AC427" i="15" s="1"/>
  <c r="AB760" i="14"/>
  <c r="Z760" i="14"/>
  <c r="Z427" i="15" s="1"/>
  <c r="Y760" i="14"/>
  <c r="Y427" i="15" s="1"/>
  <c r="X760" i="14"/>
  <c r="V760" i="14"/>
  <c r="V427" i="15" s="1"/>
  <c r="U760" i="14"/>
  <c r="U427" i="15" s="1"/>
  <c r="T760" i="14"/>
  <c r="R760" i="14"/>
  <c r="R427" i="15" s="1"/>
  <c r="Q760" i="14"/>
  <c r="Q427" i="15" s="1"/>
  <c r="P760" i="14"/>
  <c r="N760" i="14"/>
  <c r="N427" i="15" s="1"/>
  <c r="M760" i="14"/>
  <c r="M427" i="15" s="1"/>
  <c r="L760" i="14"/>
  <c r="J760" i="14"/>
  <c r="J427" i="15" s="1"/>
  <c r="I760" i="14"/>
  <c r="I427" i="15" s="1"/>
  <c r="H760" i="14"/>
  <c r="AI759" i="14"/>
  <c r="AG759" i="14"/>
  <c r="AE759" i="14"/>
  <c r="AE426" i="15" s="1"/>
  <c r="AC759" i="14"/>
  <c r="AC426" i="15" s="1"/>
  <c r="AB759" i="14"/>
  <c r="AA759" i="14"/>
  <c r="Z759" i="14"/>
  <c r="Z426" i="15" s="1"/>
  <c r="Y759" i="14"/>
  <c r="Y426" i="15" s="1"/>
  <c r="X759" i="14"/>
  <c r="W759" i="14"/>
  <c r="V759" i="14"/>
  <c r="V426" i="15" s="1"/>
  <c r="U759" i="14"/>
  <c r="U426" i="15" s="1"/>
  <c r="T759" i="14"/>
  <c r="S759" i="14"/>
  <c r="R759" i="14"/>
  <c r="R426" i="15" s="1"/>
  <c r="Q759" i="14"/>
  <c r="Q426" i="15" s="1"/>
  <c r="P759" i="14"/>
  <c r="O759" i="14"/>
  <c r="N759" i="14"/>
  <c r="N426" i="15" s="1"/>
  <c r="M759" i="14"/>
  <c r="M426" i="15" s="1"/>
  <c r="L759" i="14"/>
  <c r="K759" i="14"/>
  <c r="J759" i="14"/>
  <c r="J426" i="15" s="1"/>
  <c r="I759" i="14"/>
  <c r="I426" i="15" s="1"/>
  <c r="H759" i="14"/>
  <c r="G759" i="14"/>
  <c r="AI758" i="14"/>
  <c r="AE758" i="14"/>
  <c r="AE425" i="15" s="1"/>
  <c r="AC758" i="14"/>
  <c r="AC425" i="15" s="1"/>
  <c r="AB758" i="14"/>
  <c r="Z758" i="14"/>
  <c r="Z425" i="15" s="1"/>
  <c r="Y758" i="14"/>
  <c r="Y425" i="15" s="1"/>
  <c r="X758" i="14"/>
  <c r="V758" i="14"/>
  <c r="V425" i="15" s="1"/>
  <c r="U758" i="14"/>
  <c r="U425" i="15" s="1"/>
  <c r="T758" i="14"/>
  <c r="R758" i="14"/>
  <c r="R425" i="15" s="1"/>
  <c r="Q758" i="14"/>
  <c r="Q425" i="15" s="1"/>
  <c r="P758" i="14"/>
  <c r="N758" i="14"/>
  <c r="N425" i="15" s="1"/>
  <c r="M758" i="14"/>
  <c r="M425" i="15" s="1"/>
  <c r="L758" i="14"/>
  <c r="J758" i="14"/>
  <c r="J425" i="15" s="1"/>
  <c r="I758" i="14"/>
  <c r="I425" i="15" s="1"/>
  <c r="H758" i="14"/>
  <c r="AI757" i="14"/>
  <c r="AG757" i="14"/>
  <c r="AE757" i="14"/>
  <c r="AE424" i="15" s="1"/>
  <c r="AC757" i="14"/>
  <c r="AC424" i="15" s="1"/>
  <c r="AB757" i="14"/>
  <c r="AA757" i="14"/>
  <c r="Z757" i="14"/>
  <c r="Z424" i="15" s="1"/>
  <c r="Y757" i="14"/>
  <c r="Y424" i="15" s="1"/>
  <c r="X757" i="14"/>
  <c r="W757" i="14"/>
  <c r="V757" i="14"/>
  <c r="V424" i="15" s="1"/>
  <c r="U757" i="14"/>
  <c r="U424" i="15" s="1"/>
  <c r="T757" i="14"/>
  <c r="S757" i="14"/>
  <c r="R757" i="14"/>
  <c r="R424" i="15" s="1"/>
  <c r="Q757" i="14"/>
  <c r="Q424" i="15" s="1"/>
  <c r="P757" i="14"/>
  <c r="O757" i="14"/>
  <c r="N757" i="14"/>
  <c r="N424" i="15" s="1"/>
  <c r="M757" i="14"/>
  <c r="M424" i="15" s="1"/>
  <c r="L757" i="14"/>
  <c r="K757" i="14"/>
  <c r="J757" i="14"/>
  <c r="J424" i="15" s="1"/>
  <c r="I757" i="14"/>
  <c r="I424" i="15" s="1"/>
  <c r="H757" i="14"/>
  <c r="G757" i="14"/>
  <c r="AI756" i="14"/>
  <c r="AE756" i="14"/>
  <c r="AE423" i="15" s="1"/>
  <c r="AC756" i="14"/>
  <c r="AC423" i="15" s="1"/>
  <c r="AB756" i="14"/>
  <c r="Z756" i="14"/>
  <c r="Z423" i="15" s="1"/>
  <c r="Y756" i="14"/>
  <c r="Y423" i="15" s="1"/>
  <c r="X756" i="14"/>
  <c r="V756" i="14"/>
  <c r="V423" i="15" s="1"/>
  <c r="U756" i="14"/>
  <c r="U423" i="15" s="1"/>
  <c r="T756" i="14"/>
  <c r="R756" i="14"/>
  <c r="R423" i="15" s="1"/>
  <c r="Q756" i="14"/>
  <c r="Q423" i="15" s="1"/>
  <c r="P756" i="14"/>
  <c r="N756" i="14"/>
  <c r="N423" i="15" s="1"/>
  <c r="M756" i="14"/>
  <c r="M423" i="15" s="1"/>
  <c r="L756" i="14"/>
  <c r="J756" i="14"/>
  <c r="J423" i="15" s="1"/>
  <c r="I756" i="14"/>
  <c r="I423" i="15" s="1"/>
  <c r="H756" i="14"/>
  <c r="AI755" i="14"/>
  <c r="AG755" i="14"/>
  <c r="AE755" i="14"/>
  <c r="AE422" i="15" s="1"/>
  <c r="AC755" i="14"/>
  <c r="AC422" i="15" s="1"/>
  <c r="AB755" i="14"/>
  <c r="AA755" i="14"/>
  <c r="Z755" i="14"/>
  <c r="Z422" i="15" s="1"/>
  <c r="Y755" i="14"/>
  <c r="Y422" i="15" s="1"/>
  <c r="X755" i="14"/>
  <c r="W755" i="14"/>
  <c r="V755" i="14"/>
  <c r="V422" i="15" s="1"/>
  <c r="U755" i="14"/>
  <c r="U422" i="15" s="1"/>
  <c r="T755" i="14"/>
  <c r="S755" i="14"/>
  <c r="R755" i="14"/>
  <c r="R422" i="15" s="1"/>
  <c r="Q755" i="14"/>
  <c r="Q422" i="15" s="1"/>
  <c r="P755" i="14"/>
  <c r="O755" i="14"/>
  <c r="N755" i="14"/>
  <c r="N422" i="15" s="1"/>
  <c r="M755" i="14"/>
  <c r="M422" i="15" s="1"/>
  <c r="L755" i="14"/>
  <c r="K755" i="14"/>
  <c r="J755" i="14"/>
  <c r="J422" i="15" s="1"/>
  <c r="I755" i="14"/>
  <c r="I422" i="15" s="1"/>
  <c r="H755" i="14"/>
  <c r="G755" i="14"/>
  <c r="AI754" i="14"/>
  <c r="AE754" i="14"/>
  <c r="AE421" i="15" s="1"/>
  <c r="AC754" i="14"/>
  <c r="AC421" i="15" s="1"/>
  <c r="AB754" i="14"/>
  <c r="Z754" i="14"/>
  <c r="Z421" i="15" s="1"/>
  <c r="Y754" i="14"/>
  <c r="Y421" i="15" s="1"/>
  <c r="X754" i="14"/>
  <c r="V754" i="14"/>
  <c r="V421" i="15" s="1"/>
  <c r="U754" i="14"/>
  <c r="U421" i="15" s="1"/>
  <c r="T754" i="14"/>
  <c r="R754" i="14"/>
  <c r="R421" i="15" s="1"/>
  <c r="Q754" i="14"/>
  <c r="Q421" i="15" s="1"/>
  <c r="P754" i="14"/>
  <c r="N754" i="14"/>
  <c r="N421" i="15" s="1"/>
  <c r="M754" i="14"/>
  <c r="M421" i="15" s="1"/>
  <c r="L754" i="14"/>
  <c r="J754" i="14"/>
  <c r="J421" i="15" s="1"/>
  <c r="I754" i="14"/>
  <c r="I421" i="15" s="1"/>
  <c r="H754" i="14"/>
  <c r="AI753" i="14"/>
  <c r="AG753" i="14"/>
  <c r="AE753" i="14"/>
  <c r="AE420" i="15" s="1"/>
  <c r="AC753" i="14"/>
  <c r="AC420" i="15" s="1"/>
  <c r="AB753" i="14"/>
  <c r="AA753" i="14"/>
  <c r="Z753" i="14"/>
  <c r="Z420" i="15" s="1"/>
  <c r="Y753" i="14"/>
  <c r="Y420" i="15" s="1"/>
  <c r="X753" i="14"/>
  <c r="W753" i="14"/>
  <c r="V753" i="14"/>
  <c r="V420" i="15" s="1"/>
  <c r="U753" i="14"/>
  <c r="U420" i="15" s="1"/>
  <c r="T753" i="14"/>
  <c r="S753" i="14"/>
  <c r="R753" i="14"/>
  <c r="R420" i="15" s="1"/>
  <c r="Q753" i="14"/>
  <c r="Q420" i="15" s="1"/>
  <c r="P753" i="14"/>
  <c r="O753" i="14"/>
  <c r="N753" i="14"/>
  <c r="N420" i="15" s="1"/>
  <c r="M753" i="14"/>
  <c r="M420" i="15" s="1"/>
  <c r="L753" i="14"/>
  <c r="K753" i="14"/>
  <c r="J753" i="14"/>
  <c r="J420" i="15" s="1"/>
  <c r="I753" i="14"/>
  <c r="I420" i="15" s="1"/>
  <c r="H753" i="14"/>
  <c r="G753" i="14"/>
  <c r="AI752" i="14"/>
  <c r="AE752" i="14"/>
  <c r="AE419" i="15" s="1"/>
  <c r="AC752" i="14"/>
  <c r="AC419" i="15" s="1"/>
  <c r="AB752" i="14"/>
  <c r="Z752" i="14"/>
  <c r="Z419" i="15" s="1"/>
  <c r="Y752" i="14"/>
  <c r="Y419" i="15" s="1"/>
  <c r="X752" i="14"/>
  <c r="V752" i="14"/>
  <c r="V419" i="15" s="1"/>
  <c r="U752" i="14"/>
  <c r="U419" i="15" s="1"/>
  <c r="T752" i="14"/>
  <c r="R752" i="14"/>
  <c r="R419" i="15" s="1"/>
  <c r="Q752" i="14"/>
  <c r="Q419" i="15" s="1"/>
  <c r="P752" i="14"/>
  <c r="N752" i="14"/>
  <c r="N419" i="15" s="1"/>
  <c r="M752" i="14"/>
  <c r="M419" i="15" s="1"/>
  <c r="L752" i="14"/>
  <c r="J752" i="14"/>
  <c r="J419" i="15" s="1"/>
  <c r="I752" i="14"/>
  <c r="I419" i="15" s="1"/>
  <c r="H752" i="14"/>
  <c r="AI751" i="14"/>
  <c r="AG751" i="14"/>
  <c r="AE751" i="14"/>
  <c r="AE418" i="15" s="1"/>
  <c r="AC751" i="14"/>
  <c r="AC418" i="15" s="1"/>
  <c r="AB751" i="14"/>
  <c r="AA751" i="14"/>
  <c r="Z751" i="14"/>
  <c r="Z418" i="15" s="1"/>
  <c r="Y751" i="14"/>
  <c r="Y418" i="15" s="1"/>
  <c r="X751" i="14"/>
  <c r="W751" i="14"/>
  <c r="V751" i="14"/>
  <c r="V418" i="15" s="1"/>
  <c r="U751" i="14"/>
  <c r="U418" i="15" s="1"/>
  <c r="T751" i="14"/>
  <c r="S751" i="14"/>
  <c r="R751" i="14"/>
  <c r="R418" i="15" s="1"/>
  <c r="Q751" i="14"/>
  <c r="Q418" i="15" s="1"/>
  <c r="P751" i="14"/>
  <c r="O751" i="14"/>
  <c r="N751" i="14"/>
  <c r="N418" i="15" s="1"/>
  <c r="M751" i="14"/>
  <c r="M418" i="15" s="1"/>
  <c r="L751" i="14"/>
  <c r="K751" i="14"/>
  <c r="J751" i="14"/>
  <c r="J418" i="15" s="1"/>
  <c r="I751" i="14"/>
  <c r="I418" i="15" s="1"/>
  <c r="H751" i="14"/>
  <c r="G751" i="14"/>
  <c r="AI750" i="14"/>
  <c r="AE750" i="14"/>
  <c r="AE417" i="15" s="1"/>
  <c r="AC750" i="14"/>
  <c r="AC417" i="15" s="1"/>
  <c r="AB750" i="14"/>
  <c r="Z750" i="14"/>
  <c r="Z417" i="15" s="1"/>
  <c r="Y750" i="14"/>
  <c r="Y417" i="15" s="1"/>
  <c r="X750" i="14"/>
  <c r="V750" i="14"/>
  <c r="V417" i="15" s="1"/>
  <c r="U750" i="14"/>
  <c r="U417" i="15" s="1"/>
  <c r="T750" i="14"/>
  <c r="R750" i="14"/>
  <c r="R417" i="15" s="1"/>
  <c r="Q750" i="14"/>
  <c r="Q417" i="15" s="1"/>
  <c r="P750" i="14"/>
  <c r="N750" i="14"/>
  <c r="N417" i="15" s="1"/>
  <c r="M750" i="14"/>
  <c r="M417" i="15" s="1"/>
  <c r="L750" i="14"/>
  <c r="J750" i="14"/>
  <c r="J417" i="15" s="1"/>
  <c r="I750" i="14"/>
  <c r="I417" i="15" s="1"/>
  <c r="H750" i="14"/>
  <c r="AI749" i="14"/>
  <c r="AG749" i="14"/>
  <c r="AE749" i="14"/>
  <c r="AE416" i="15" s="1"/>
  <c r="AC749" i="14"/>
  <c r="AC416" i="15" s="1"/>
  <c r="AB749" i="14"/>
  <c r="AA749" i="14"/>
  <c r="Z749" i="14"/>
  <c r="Z416" i="15" s="1"/>
  <c r="Y749" i="14"/>
  <c r="Y416" i="15" s="1"/>
  <c r="X749" i="14"/>
  <c r="W749" i="14"/>
  <c r="V749" i="14"/>
  <c r="V416" i="15" s="1"/>
  <c r="U749" i="14"/>
  <c r="U416" i="15" s="1"/>
  <c r="T749" i="14"/>
  <c r="S749" i="14"/>
  <c r="R749" i="14"/>
  <c r="R416" i="15" s="1"/>
  <c r="Q749" i="14"/>
  <c r="Q416" i="15" s="1"/>
  <c r="P749" i="14"/>
  <c r="O749" i="14"/>
  <c r="N749" i="14"/>
  <c r="N416" i="15" s="1"/>
  <c r="M749" i="14"/>
  <c r="M416" i="15" s="1"/>
  <c r="L749" i="14"/>
  <c r="K749" i="14"/>
  <c r="J749" i="14"/>
  <c r="J416" i="15" s="1"/>
  <c r="I749" i="14"/>
  <c r="I416" i="15" s="1"/>
  <c r="H749" i="14"/>
  <c r="G749" i="14"/>
  <c r="AI748" i="14"/>
  <c r="AE748" i="14"/>
  <c r="AE415" i="15" s="1"/>
  <c r="AC748" i="14"/>
  <c r="AC415" i="15" s="1"/>
  <c r="AB748" i="14"/>
  <c r="Z748" i="14"/>
  <c r="Z415" i="15" s="1"/>
  <c r="Y748" i="14"/>
  <c r="Y415" i="15" s="1"/>
  <c r="X748" i="14"/>
  <c r="V748" i="14"/>
  <c r="V415" i="15" s="1"/>
  <c r="U748" i="14"/>
  <c r="U415" i="15" s="1"/>
  <c r="T748" i="14"/>
  <c r="R748" i="14"/>
  <c r="R415" i="15" s="1"/>
  <c r="Q748" i="14"/>
  <c r="Q415" i="15" s="1"/>
  <c r="P748" i="14"/>
  <c r="N748" i="14"/>
  <c r="N415" i="15" s="1"/>
  <c r="M748" i="14"/>
  <c r="M415" i="15" s="1"/>
  <c r="L748" i="14"/>
  <c r="J748" i="14"/>
  <c r="J415" i="15" s="1"/>
  <c r="I748" i="14"/>
  <c r="I415" i="15" s="1"/>
  <c r="H748" i="14"/>
  <c r="AI747" i="14"/>
  <c r="AG747" i="14"/>
  <c r="AE747" i="14"/>
  <c r="AE414" i="15" s="1"/>
  <c r="AC747" i="14"/>
  <c r="AC414" i="15" s="1"/>
  <c r="AB747" i="14"/>
  <c r="AA747" i="14"/>
  <c r="Z747" i="14"/>
  <c r="Z414" i="15" s="1"/>
  <c r="Y747" i="14"/>
  <c r="Y414" i="15" s="1"/>
  <c r="X747" i="14"/>
  <c r="W747" i="14"/>
  <c r="V747" i="14"/>
  <c r="V414" i="15" s="1"/>
  <c r="U747" i="14"/>
  <c r="U414" i="15" s="1"/>
  <c r="T747" i="14"/>
  <c r="S747" i="14"/>
  <c r="R747" i="14"/>
  <c r="R414" i="15" s="1"/>
  <c r="Q747" i="14"/>
  <c r="Q414" i="15" s="1"/>
  <c r="P747" i="14"/>
  <c r="O747" i="14"/>
  <c r="N747" i="14"/>
  <c r="N414" i="15" s="1"/>
  <c r="M747" i="14"/>
  <c r="M414" i="15" s="1"/>
  <c r="L747" i="14"/>
  <c r="K747" i="14"/>
  <c r="J747" i="14"/>
  <c r="J414" i="15" s="1"/>
  <c r="I747" i="14"/>
  <c r="I414" i="15" s="1"/>
  <c r="H747" i="14"/>
  <c r="G747" i="14"/>
  <c r="AI746" i="14"/>
  <c r="AE746" i="14"/>
  <c r="AE413" i="15" s="1"/>
  <c r="AC746" i="14"/>
  <c r="AC413" i="15" s="1"/>
  <c r="AB746" i="14"/>
  <c r="Z746" i="14"/>
  <c r="Z413" i="15" s="1"/>
  <c r="Y746" i="14"/>
  <c r="Y413" i="15" s="1"/>
  <c r="X746" i="14"/>
  <c r="V746" i="14"/>
  <c r="V413" i="15" s="1"/>
  <c r="U746" i="14"/>
  <c r="U413" i="15" s="1"/>
  <c r="T746" i="14"/>
  <c r="R746" i="14"/>
  <c r="R413" i="15" s="1"/>
  <c r="Q746" i="14"/>
  <c r="Q413" i="15" s="1"/>
  <c r="P746" i="14"/>
  <c r="N746" i="14"/>
  <c r="N413" i="15" s="1"/>
  <c r="M746" i="14"/>
  <c r="M413" i="15" s="1"/>
  <c r="L746" i="14"/>
  <c r="J746" i="14"/>
  <c r="J413" i="15" s="1"/>
  <c r="I746" i="14"/>
  <c r="I413" i="15" s="1"/>
  <c r="H746" i="14"/>
  <c r="AI745" i="14"/>
  <c r="AG745" i="14"/>
  <c r="AE745" i="14"/>
  <c r="AE412" i="15" s="1"/>
  <c r="AC745" i="14"/>
  <c r="AC412" i="15" s="1"/>
  <c r="AB745" i="14"/>
  <c r="AA745" i="14"/>
  <c r="Z745" i="14"/>
  <c r="Z412" i="15" s="1"/>
  <c r="Y745" i="14"/>
  <c r="Y412" i="15" s="1"/>
  <c r="X745" i="14"/>
  <c r="W745" i="14"/>
  <c r="V745" i="14"/>
  <c r="V412" i="15" s="1"/>
  <c r="U745" i="14"/>
  <c r="U412" i="15" s="1"/>
  <c r="T745" i="14"/>
  <c r="S745" i="14"/>
  <c r="R745" i="14"/>
  <c r="R412" i="15" s="1"/>
  <c r="Q745" i="14"/>
  <c r="Q412" i="15" s="1"/>
  <c r="P745" i="14"/>
  <c r="O745" i="14"/>
  <c r="N745" i="14"/>
  <c r="N412" i="15" s="1"/>
  <c r="M745" i="14"/>
  <c r="M412" i="15" s="1"/>
  <c r="L745" i="14"/>
  <c r="K745" i="14"/>
  <c r="J745" i="14"/>
  <c r="J412" i="15" s="1"/>
  <c r="I745" i="14"/>
  <c r="I412" i="15" s="1"/>
  <c r="H745" i="14"/>
  <c r="G745" i="14"/>
  <c r="AI744" i="14"/>
  <c r="AE744" i="14"/>
  <c r="AE411" i="15" s="1"/>
  <c r="AC744" i="14"/>
  <c r="AC411" i="15" s="1"/>
  <c r="AB744" i="14"/>
  <c r="Z744" i="14"/>
  <c r="Z411" i="15" s="1"/>
  <c r="Y744" i="14"/>
  <c r="Y411" i="15" s="1"/>
  <c r="X744" i="14"/>
  <c r="V744" i="14"/>
  <c r="V411" i="15" s="1"/>
  <c r="U744" i="14"/>
  <c r="U411" i="15" s="1"/>
  <c r="T744" i="14"/>
  <c r="R744" i="14"/>
  <c r="R411" i="15" s="1"/>
  <c r="Q744" i="14"/>
  <c r="Q411" i="15" s="1"/>
  <c r="P744" i="14"/>
  <c r="N744" i="14"/>
  <c r="N411" i="15" s="1"/>
  <c r="M744" i="14"/>
  <c r="M411" i="15" s="1"/>
  <c r="L744" i="14"/>
  <c r="J744" i="14"/>
  <c r="J411" i="15" s="1"/>
  <c r="I744" i="14"/>
  <c r="I411" i="15" s="1"/>
  <c r="H744" i="14"/>
  <c r="AI743" i="14"/>
  <c r="AG743" i="14"/>
  <c r="AE743" i="14"/>
  <c r="AE410" i="15" s="1"/>
  <c r="AC743" i="14"/>
  <c r="AC410" i="15" s="1"/>
  <c r="AB743" i="14"/>
  <c r="AA743" i="14"/>
  <c r="Z743" i="14"/>
  <c r="Z410" i="15" s="1"/>
  <c r="Y743" i="14"/>
  <c r="Y410" i="15" s="1"/>
  <c r="X743" i="14"/>
  <c r="W743" i="14"/>
  <c r="V743" i="14"/>
  <c r="V410" i="15" s="1"/>
  <c r="U743" i="14"/>
  <c r="U410" i="15" s="1"/>
  <c r="T743" i="14"/>
  <c r="S743" i="14"/>
  <c r="R743" i="14"/>
  <c r="R410" i="15" s="1"/>
  <c r="Q743" i="14"/>
  <c r="Q410" i="15" s="1"/>
  <c r="P743" i="14"/>
  <c r="O743" i="14"/>
  <c r="N743" i="14"/>
  <c r="N410" i="15" s="1"/>
  <c r="M743" i="14"/>
  <c r="M410" i="15" s="1"/>
  <c r="L743" i="14"/>
  <c r="K743" i="14"/>
  <c r="J743" i="14"/>
  <c r="J410" i="15" s="1"/>
  <c r="I743" i="14"/>
  <c r="I410" i="15" s="1"/>
  <c r="H743" i="14"/>
  <c r="G743" i="14"/>
  <c r="AI742" i="14"/>
  <c r="AE742" i="14"/>
  <c r="AE409" i="15" s="1"/>
  <c r="AC742" i="14"/>
  <c r="AC409" i="15" s="1"/>
  <c r="AB742" i="14"/>
  <c r="Z742" i="14"/>
  <c r="Z409" i="15" s="1"/>
  <c r="Y742" i="14"/>
  <c r="Y409" i="15" s="1"/>
  <c r="X742" i="14"/>
  <c r="V742" i="14"/>
  <c r="V409" i="15" s="1"/>
  <c r="U742" i="14"/>
  <c r="U409" i="15" s="1"/>
  <c r="T742" i="14"/>
  <c r="R742" i="14"/>
  <c r="R409" i="15" s="1"/>
  <c r="Q742" i="14"/>
  <c r="Q409" i="15" s="1"/>
  <c r="P742" i="14"/>
  <c r="N742" i="14"/>
  <c r="N409" i="15" s="1"/>
  <c r="M742" i="14"/>
  <c r="M409" i="15" s="1"/>
  <c r="L742" i="14"/>
  <c r="J742" i="14"/>
  <c r="J409" i="15" s="1"/>
  <c r="I742" i="14"/>
  <c r="I409" i="15" s="1"/>
  <c r="H742" i="14"/>
  <c r="AI741" i="14"/>
  <c r="AG741" i="14"/>
  <c r="AE741" i="14"/>
  <c r="AE408" i="15" s="1"/>
  <c r="AC741" i="14"/>
  <c r="AC408" i="15" s="1"/>
  <c r="AB741" i="14"/>
  <c r="AA741" i="14"/>
  <c r="Z741" i="14"/>
  <c r="Z408" i="15" s="1"/>
  <c r="Y741" i="14"/>
  <c r="Y408" i="15" s="1"/>
  <c r="X741" i="14"/>
  <c r="W741" i="14"/>
  <c r="V741" i="14"/>
  <c r="V408" i="15" s="1"/>
  <c r="U741" i="14"/>
  <c r="U408" i="15" s="1"/>
  <c r="T741" i="14"/>
  <c r="S741" i="14"/>
  <c r="R741" i="14"/>
  <c r="R408" i="15" s="1"/>
  <c r="Q741" i="14"/>
  <c r="Q408" i="15" s="1"/>
  <c r="P741" i="14"/>
  <c r="O741" i="14"/>
  <c r="N741" i="14"/>
  <c r="N408" i="15" s="1"/>
  <c r="M741" i="14"/>
  <c r="M408" i="15" s="1"/>
  <c r="L741" i="14"/>
  <c r="K741" i="14"/>
  <c r="J741" i="14"/>
  <c r="J408" i="15" s="1"/>
  <c r="I741" i="14"/>
  <c r="I408" i="15" s="1"/>
  <c r="H741" i="14"/>
  <c r="G741" i="14"/>
  <c r="AI740" i="14"/>
  <c r="AE740" i="14"/>
  <c r="AE407" i="15" s="1"/>
  <c r="AC740" i="14"/>
  <c r="AC407" i="15" s="1"/>
  <c r="AB740" i="14"/>
  <c r="Z740" i="14"/>
  <c r="Z407" i="15" s="1"/>
  <c r="Y740" i="14"/>
  <c r="Y407" i="15" s="1"/>
  <c r="X740" i="14"/>
  <c r="V740" i="14"/>
  <c r="V407" i="15" s="1"/>
  <c r="U740" i="14"/>
  <c r="U407" i="15" s="1"/>
  <c r="T740" i="14"/>
  <c r="R740" i="14"/>
  <c r="R407" i="15" s="1"/>
  <c r="Q740" i="14"/>
  <c r="Q407" i="15" s="1"/>
  <c r="P740" i="14"/>
  <c r="N740" i="14"/>
  <c r="N407" i="15" s="1"/>
  <c r="M740" i="14"/>
  <c r="M407" i="15" s="1"/>
  <c r="L740" i="14"/>
  <c r="J740" i="14"/>
  <c r="J407" i="15" s="1"/>
  <c r="I740" i="14"/>
  <c r="I407" i="15" s="1"/>
  <c r="H740" i="14"/>
  <c r="AI739" i="14"/>
  <c r="AG739" i="14"/>
  <c r="AE739" i="14"/>
  <c r="AE406" i="15" s="1"/>
  <c r="AC739" i="14"/>
  <c r="AC406" i="15" s="1"/>
  <c r="AB739" i="14"/>
  <c r="AA739" i="14"/>
  <c r="Z739" i="14"/>
  <c r="Z406" i="15" s="1"/>
  <c r="Y739" i="14"/>
  <c r="Y406" i="15" s="1"/>
  <c r="X739" i="14"/>
  <c r="W739" i="14"/>
  <c r="V739" i="14"/>
  <c r="V406" i="15" s="1"/>
  <c r="U739" i="14"/>
  <c r="U406" i="15" s="1"/>
  <c r="T739" i="14"/>
  <c r="S739" i="14"/>
  <c r="R739" i="14"/>
  <c r="R406" i="15" s="1"/>
  <c r="Q739" i="14"/>
  <c r="Q406" i="15" s="1"/>
  <c r="P739" i="14"/>
  <c r="O739" i="14"/>
  <c r="N739" i="14"/>
  <c r="N406" i="15" s="1"/>
  <c r="M739" i="14"/>
  <c r="M406" i="15" s="1"/>
  <c r="L739" i="14"/>
  <c r="K739" i="14"/>
  <c r="J739" i="14"/>
  <c r="J406" i="15" s="1"/>
  <c r="I739" i="14"/>
  <c r="I406" i="15" s="1"/>
  <c r="H739" i="14"/>
  <c r="G739" i="14"/>
  <c r="AI738" i="14"/>
  <c r="AE738" i="14"/>
  <c r="AE405" i="15" s="1"/>
  <c r="AC738" i="14"/>
  <c r="AC405" i="15" s="1"/>
  <c r="AB738" i="14"/>
  <c r="Z738" i="14"/>
  <c r="Z405" i="15" s="1"/>
  <c r="Y738" i="14"/>
  <c r="Y405" i="15" s="1"/>
  <c r="X738" i="14"/>
  <c r="V738" i="14"/>
  <c r="V405" i="15" s="1"/>
  <c r="U738" i="14"/>
  <c r="U405" i="15" s="1"/>
  <c r="T738" i="14"/>
  <c r="R738" i="14"/>
  <c r="R405" i="15" s="1"/>
  <c r="Q738" i="14"/>
  <c r="Q405" i="15" s="1"/>
  <c r="P738" i="14"/>
  <c r="N738" i="14"/>
  <c r="N405" i="15" s="1"/>
  <c r="M738" i="14"/>
  <c r="M405" i="15" s="1"/>
  <c r="L738" i="14"/>
  <c r="J738" i="14"/>
  <c r="J405" i="15" s="1"/>
  <c r="I738" i="14"/>
  <c r="I405" i="15" s="1"/>
  <c r="H738" i="14"/>
  <c r="AI737" i="14"/>
  <c r="AG737" i="14"/>
  <c r="AE737" i="14"/>
  <c r="AE404" i="15" s="1"/>
  <c r="AC737" i="14"/>
  <c r="AC404" i="15" s="1"/>
  <c r="AB737" i="14"/>
  <c r="AA737" i="14"/>
  <c r="Z737" i="14"/>
  <c r="Z404" i="15" s="1"/>
  <c r="Y737" i="14"/>
  <c r="Y404" i="15" s="1"/>
  <c r="X737" i="14"/>
  <c r="W737" i="14"/>
  <c r="V737" i="14"/>
  <c r="V404" i="15" s="1"/>
  <c r="U737" i="14"/>
  <c r="U404" i="15" s="1"/>
  <c r="T737" i="14"/>
  <c r="S737" i="14"/>
  <c r="R737" i="14"/>
  <c r="R404" i="15" s="1"/>
  <c r="Q737" i="14"/>
  <c r="Q404" i="15" s="1"/>
  <c r="P737" i="14"/>
  <c r="O737" i="14"/>
  <c r="N737" i="14"/>
  <c r="N404" i="15" s="1"/>
  <c r="M737" i="14"/>
  <c r="M404" i="15" s="1"/>
  <c r="L737" i="14"/>
  <c r="K737" i="14"/>
  <c r="J737" i="14"/>
  <c r="J404" i="15" s="1"/>
  <c r="I737" i="14"/>
  <c r="I404" i="15" s="1"/>
  <c r="H737" i="14"/>
  <c r="G737" i="14"/>
  <c r="AI736" i="14"/>
  <c r="AE736" i="14"/>
  <c r="AE403" i="15" s="1"/>
  <c r="AC736" i="14"/>
  <c r="AC403" i="15" s="1"/>
  <c r="AB736" i="14"/>
  <c r="Z736" i="14"/>
  <c r="Z403" i="15" s="1"/>
  <c r="Y736" i="14"/>
  <c r="Y403" i="15" s="1"/>
  <c r="X736" i="14"/>
  <c r="V736" i="14"/>
  <c r="V403" i="15" s="1"/>
  <c r="U736" i="14"/>
  <c r="U403" i="15" s="1"/>
  <c r="T736" i="14"/>
  <c r="R736" i="14"/>
  <c r="R403" i="15" s="1"/>
  <c r="Q736" i="14"/>
  <c r="Q403" i="15" s="1"/>
  <c r="P736" i="14"/>
  <c r="N736" i="14"/>
  <c r="N403" i="15" s="1"/>
  <c r="M736" i="14"/>
  <c r="M403" i="15" s="1"/>
  <c r="L736" i="14"/>
  <c r="J736" i="14"/>
  <c r="J403" i="15" s="1"/>
  <c r="I736" i="14"/>
  <c r="I403" i="15" s="1"/>
  <c r="H736" i="14"/>
  <c r="F348" i="14"/>
  <c r="F349" i="14" s="1"/>
  <c r="F350" i="14" s="1"/>
  <c r="F351" i="14" s="1"/>
  <c r="F352" i="14" s="1"/>
  <c r="F353" i="14" s="1"/>
  <c r="F354" i="14" s="1"/>
  <c r="F355" i="14" s="1"/>
  <c r="F356" i="14" s="1"/>
  <c r="F357" i="14" s="1"/>
  <c r="F358" i="14" s="1"/>
  <c r="F359" i="14" s="1"/>
  <c r="F360" i="14" s="1"/>
  <c r="F361" i="14" s="1"/>
  <c r="F362" i="14" s="1"/>
  <c r="F363" i="14" s="1"/>
  <c r="F364" i="14" s="1"/>
  <c r="F365" i="14" s="1"/>
  <c r="F366" i="14" s="1"/>
  <c r="F367" i="14" s="1"/>
  <c r="F368" i="14" s="1"/>
  <c r="F369" i="14" s="1"/>
  <c r="F370" i="14" s="1"/>
  <c r="F371" i="14" s="1"/>
  <c r="F372" i="14" s="1"/>
  <c r="F373" i="14" s="1"/>
  <c r="F374" i="14" s="1"/>
  <c r="F375" i="14" s="1"/>
  <c r="F376" i="14" s="1"/>
  <c r="F377" i="14" s="1"/>
  <c r="F378" i="14" s="1"/>
  <c r="F379" i="14" s="1"/>
  <c r="F380" i="14" s="1"/>
  <c r="F381" i="14" s="1"/>
  <c r="F382" i="14" s="1"/>
  <c r="F383" i="14" s="1"/>
  <c r="F384" i="14" s="1"/>
  <c r="F385" i="14" s="1"/>
  <c r="F386" i="14" s="1"/>
  <c r="F387" i="14" s="1"/>
  <c r="F388" i="14" s="1"/>
  <c r="F389" i="14" s="1"/>
  <c r="F390" i="14" s="1"/>
  <c r="F391" i="14" s="1"/>
  <c r="F392" i="14" s="1"/>
  <c r="F393" i="14" s="1"/>
  <c r="F394" i="14" s="1"/>
  <c r="F395" i="14" s="1"/>
  <c r="F396" i="14" s="1"/>
  <c r="F397" i="14" s="1"/>
  <c r="F398" i="14" s="1"/>
  <c r="F399" i="14" s="1"/>
  <c r="F400" i="14" s="1"/>
  <c r="F401" i="14" s="1"/>
  <c r="F402" i="14" s="1"/>
  <c r="F403" i="14" s="1"/>
  <c r="F404" i="14" s="1"/>
  <c r="F405" i="14" s="1"/>
  <c r="F406" i="14" s="1"/>
  <c r="F408" i="14" s="1"/>
  <c r="AI735" i="14"/>
  <c r="AG735" i="14"/>
  <c r="AC735" i="14"/>
  <c r="AB735" i="14"/>
  <c r="AA735" i="14"/>
  <c r="Z735" i="14"/>
  <c r="Y735" i="14"/>
  <c r="X735" i="14"/>
  <c r="W735" i="14"/>
  <c r="V735" i="14"/>
  <c r="U735" i="14"/>
  <c r="T735" i="14"/>
  <c r="S735" i="14"/>
  <c r="R735" i="14"/>
  <c r="Q735" i="14"/>
  <c r="P735" i="14"/>
  <c r="O735" i="14"/>
  <c r="N735" i="14"/>
  <c r="N402" i="15" s="1"/>
  <c r="M735" i="14"/>
  <c r="L735" i="14"/>
  <c r="K735" i="14"/>
  <c r="J735" i="14"/>
  <c r="I735" i="14"/>
  <c r="H735" i="14"/>
  <c r="G735" i="14"/>
  <c r="D339" i="14"/>
  <c r="F279" i="14"/>
  <c r="F280" i="14" s="1"/>
  <c r="F281" i="14" s="1"/>
  <c r="F282" i="14" s="1"/>
  <c r="F283" i="14" s="1"/>
  <c r="F284" i="14" s="1"/>
  <c r="F285" i="14" s="1"/>
  <c r="F286" i="14" s="1"/>
  <c r="F287" i="14" s="1"/>
  <c r="F288" i="14" s="1"/>
  <c r="F289" i="14" s="1"/>
  <c r="F290" i="14" s="1"/>
  <c r="F291" i="14" s="1"/>
  <c r="F292" i="14" s="1"/>
  <c r="F293" i="14" s="1"/>
  <c r="F294" i="14" s="1"/>
  <c r="F295" i="14" s="1"/>
  <c r="F296" i="14" s="1"/>
  <c r="F297" i="14" s="1"/>
  <c r="F298" i="14" s="1"/>
  <c r="F299" i="14" s="1"/>
  <c r="F300" i="14" s="1"/>
  <c r="F301" i="14" s="1"/>
  <c r="F302" i="14" s="1"/>
  <c r="F303" i="14" s="1"/>
  <c r="F304" i="14" s="1"/>
  <c r="F305" i="14" s="1"/>
  <c r="F306" i="14" s="1"/>
  <c r="F307" i="14" s="1"/>
  <c r="F308" i="14" s="1"/>
  <c r="F309" i="14" s="1"/>
  <c r="F310" i="14" s="1"/>
  <c r="F311" i="14" s="1"/>
  <c r="F312" i="14" s="1"/>
  <c r="F313" i="14" s="1"/>
  <c r="F314" i="14" s="1"/>
  <c r="F315" i="14" s="1"/>
  <c r="F316" i="14" s="1"/>
  <c r="F317" i="14" s="1"/>
  <c r="F318" i="14" s="1"/>
  <c r="F319" i="14" s="1"/>
  <c r="F320" i="14" s="1"/>
  <c r="F321" i="14" s="1"/>
  <c r="F322" i="14" s="1"/>
  <c r="F323" i="14" s="1"/>
  <c r="F324" i="14" s="1"/>
  <c r="F325" i="14" s="1"/>
  <c r="F326" i="14" s="1"/>
  <c r="F327" i="14" s="1"/>
  <c r="F328" i="14" s="1"/>
  <c r="F329" i="14" s="1"/>
  <c r="F330" i="14" s="1"/>
  <c r="F331" i="14" s="1"/>
  <c r="F332" i="14" s="1"/>
  <c r="F333" i="14" s="1"/>
  <c r="F334" i="14" s="1"/>
  <c r="F335" i="14" s="1"/>
  <c r="F336" i="14" s="1"/>
  <c r="F337" i="14" s="1"/>
  <c r="F339" i="14" s="1"/>
  <c r="D273" i="14"/>
  <c r="D270" i="14"/>
  <c r="D266" i="14"/>
  <c r="D262" i="14"/>
  <c r="D258" i="14"/>
  <c r="D254" i="14"/>
  <c r="D250" i="14"/>
  <c r="D246" i="14"/>
  <c r="D242" i="14"/>
  <c r="D238" i="14"/>
  <c r="D234" i="14"/>
  <c r="D230" i="14"/>
  <c r="D226" i="14"/>
  <c r="D222" i="14"/>
  <c r="D218" i="14"/>
  <c r="D214" i="14"/>
  <c r="F213" i="14"/>
  <c r="F214" i="14" s="1"/>
  <c r="F215" i="14" s="1"/>
  <c r="F216" i="14" s="1"/>
  <c r="F217" i="14" s="1"/>
  <c r="F218" i="14" s="1"/>
  <c r="F219" i="14" s="1"/>
  <c r="F220" i="14" s="1"/>
  <c r="F221" i="14" s="1"/>
  <c r="F222" i="14" s="1"/>
  <c r="F223" i="14" s="1"/>
  <c r="F224" i="14" s="1"/>
  <c r="F225" i="14" s="1"/>
  <c r="F226" i="14" s="1"/>
  <c r="F227" i="14" s="1"/>
  <c r="F228" i="14" s="1"/>
  <c r="F229" i="14" s="1"/>
  <c r="F230" i="14" s="1"/>
  <c r="F231" i="14" s="1"/>
  <c r="F232" i="14" s="1"/>
  <c r="F233" i="14" s="1"/>
  <c r="F234" i="14" s="1"/>
  <c r="F235" i="14" s="1"/>
  <c r="F236" i="14" s="1"/>
  <c r="F237" i="14" s="1"/>
  <c r="F238" i="14" s="1"/>
  <c r="F239" i="14" s="1"/>
  <c r="F240" i="14" s="1"/>
  <c r="F241" i="14" s="1"/>
  <c r="F242" i="14" s="1"/>
  <c r="F243" i="14" s="1"/>
  <c r="F244" i="14" s="1"/>
  <c r="F245" i="14" s="1"/>
  <c r="F246" i="14" s="1"/>
  <c r="F247" i="14" s="1"/>
  <c r="F248" i="14" s="1"/>
  <c r="F249" i="14" s="1"/>
  <c r="F250" i="14" s="1"/>
  <c r="F251" i="14" s="1"/>
  <c r="F252" i="14" s="1"/>
  <c r="F253" i="14" s="1"/>
  <c r="F254" i="14" s="1"/>
  <c r="F255" i="14" s="1"/>
  <c r="F256" i="14" s="1"/>
  <c r="F257" i="14" s="1"/>
  <c r="F258" i="14" s="1"/>
  <c r="F259" i="14" s="1"/>
  <c r="F260" i="14" s="1"/>
  <c r="F261" i="14" s="1"/>
  <c r="F262" i="14" s="1"/>
  <c r="F263" i="14" s="1"/>
  <c r="F264" i="14" s="1"/>
  <c r="F265" i="14" s="1"/>
  <c r="F266" i="14" s="1"/>
  <c r="F267" i="14" s="1"/>
  <c r="F268" i="14" s="1"/>
  <c r="F269" i="14" s="1"/>
  <c r="F270" i="14" s="1"/>
  <c r="F271" i="14" s="1"/>
  <c r="F273" i="14" s="1"/>
  <c r="D213" i="14"/>
  <c r="AG273" i="14"/>
  <c r="AE273" i="14"/>
  <c r="AC273" i="14"/>
  <c r="AB273" i="14"/>
  <c r="AA273" i="14"/>
  <c r="Z273" i="14"/>
  <c r="Y273" i="14"/>
  <c r="W273" i="14"/>
  <c r="V273" i="14"/>
  <c r="U273" i="14"/>
  <c r="T273" i="14"/>
  <c r="R273" i="14"/>
  <c r="Q273" i="14"/>
  <c r="O273" i="14"/>
  <c r="N273" i="14"/>
  <c r="M273" i="14"/>
  <c r="L273" i="14"/>
  <c r="K273" i="14"/>
  <c r="J273" i="14"/>
  <c r="I273" i="14"/>
  <c r="G273" i="14"/>
  <c r="D209" i="14"/>
  <c r="F149" i="14"/>
  <c r="F150" i="14" s="1"/>
  <c r="F151" i="14" s="1"/>
  <c r="F152" i="14" s="1"/>
  <c r="F153" i="14" s="1"/>
  <c r="F154" i="14" s="1"/>
  <c r="F155" i="14" s="1"/>
  <c r="F156" i="14" s="1"/>
  <c r="F157" i="14" s="1"/>
  <c r="F158" i="14" s="1"/>
  <c r="F159" i="14" s="1"/>
  <c r="F160" i="14" s="1"/>
  <c r="F161" i="14" s="1"/>
  <c r="F162" i="14" s="1"/>
  <c r="F163" i="14" s="1"/>
  <c r="F164" i="14" s="1"/>
  <c r="F165" i="14" s="1"/>
  <c r="F166" i="14" s="1"/>
  <c r="F167" i="14" s="1"/>
  <c r="F168" i="14" s="1"/>
  <c r="F169" i="14" s="1"/>
  <c r="F170" i="14" s="1"/>
  <c r="F171" i="14" s="1"/>
  <c r="F172" i="14" s="1"/>
  <c r="F173" i="14" s="1"/>
  <c r="F174" i="14" s="1"/>
  <c r="F175" i="14" s="1"/>
  <c r="F176" i="14" s="1"/>
  <c r="F177" i="14" s="1"/>
  <c r="F178" i="14" s="1"/>
  <c r="F179" i="14" s="1"/>
  <c r="F180" i="14" s="1"/>
  <c r="F181" i="14" s="1"/>
  <c r="F182" i="14" s="1"/>
  <c r="F183" i="14" s="1"/>
  <c r="F184" i="14" s="1"/>
  <c r="F185" i="14" s="1"/>
  <c r="F186" i="14" s="1"/>
  <c r="F187" i="14" s="1"/>
  <c r="F188" i="14" s="1"/>
  <c r="F189" i="14" s="1"/>
  <c r="F190" i="14" s="1"/>
  <c r="F191" i="14" s="1"/>
  <c r="F192" i="14" s="1"/>
  <c r="F193" i="14" s="1"/>
  <c r="F194" i="14" s="1"/>
  <c r="F195" i="14" s="1"/>
  <c r="F196" i="14" s="1"/>
  <c r="F197" i="14" s="1"/>
  <c r="F198" i="14" s="1"/>
  <c r="F199" i="14" s="1"/>
  <c r="F200" i="14" s="1"/>
  <c r="F201" i="14" s="1"/>
  <c r="F202" i="14" s="1"/>
  <c r="F203" i="14" s="1"/>
  <c r="F204" i="14" s="1"/>
  <c r="F205" i="14" s="1"/>
  <c r="F206" i="14" s="1"/>
  <c r="F207" i="14" s="1"/>
  <c r="F209" i="14" s="1"/>
  <c r="AI209" i="14"/>
  <c r="AG209" i="14"/>
  <c r="AE209" i="14"/>
  <c r="AC209" i="14"/>
  <c r="AA209" i="14"/>
  <c r="Y209" i="14"/>
  <c r="W209" i="14"/>
  <c r="V209" i="14"/>
  <c r="U209" i="14"/>
  <c r="S209" i="14"/>
  <c r="Q209" i="14"/>
  <c r="P209" i="14"/>
  <c r="O209" i="14"/>
  <c r="N209" i="14"/>
  <c r="M209" i="14"/>
  <c r="K209" i="14"/>
  <c r="I209" i="14"/>
  <c r="G209" i="14"/>
  <c r="D143" i="14"/>
  <c r="D140" i="14"/>
  <c r="D139" i="14"/>
  <c r="D138" i="14"/>
  <c r="D136" i="14"/>
  <c r="D135" i="14"/>
  <c r="D134" i="14"/>
  <c r="D132" i="14"/>
  <c r="D131" i="14"/>
  <c r="D130" i="14"/>
  <c r="D128" i="14"/>
  <c r="D127" i="14"/>
  <c r="D126" i="14"/>
  <c r="D124" i="14"/>
  <c r="D123" i="14"/>
  <c r="D122" i="14"/>
  <c r="D120" i="14"/>
  <c r="D119" i="14"/>
  <c r="D118" i="14"/>
  <c r="D116" i="14"/>
  <c r="D115" i="14"/>
  <c r="D114" i="14"/>
  <c r="D112" i="14"/>
  <c r="D111" i="14"/>
  <c r="D110" i="14"/>
  <c r="D108" i="14"/>
  <c r="D107" i="14"/>
  <c r="D106" i="14"/>
  <c r="D104" i="14"/>
  <c r="D103" i="14"/>
  <c r="D102" i="14"/>
  <c r="D100" i="14"/>
  <c r="D99" i="14"/>
  <c r="D98" i="14"/>
  <c r="D96" i="14"/>
  <c r="D95" i="14"/>
  <c r="D94" i="14"/>
  <c r="D92" i="14"/>
  <c r="D91" i="14"/>
  <c r="D90" i="14"/>
  <c r="D88" i="14"/>
  <c r="D87" i="14"/>
  <c r="D86" i="14"/>
  <c r="D84" i="14"/>
  <c r="F83" i="14"/>
  <c r="F84" i="14" s="1"/>
  <c r="F85" i="14" s="1"/>
  <c r="F86" i="14" s="1"/>
  <c r="F87" i="14" s="1"/>
  <c r="F88" i="14" s="1"/>
  <c r="F89" i="14" s="1"/>
  <c r="F90" i="14" s="1"/>
  <c r="F91" i="14" s="1"/>
  <c r="F92" i="14" s="1"/>
  <c r="F93" i="14" s="1"/>
  <c r="F94" i="14" s="1"/>
  <c r="F95" i="14" s="1"/>
  <c r="F96" i="14" s="1"/>
  <c r="F97" i="14" s="1"/>
  <c r="F98" i="14" s="1"/>
  <c r="F99" i="14" s="1"/>
  <c r="F100" i="14" s="1"/>
  <c r="F101" i="14" s="1"/>
  <c r="F102" i="14" s="1"/>
  <c r="F103" i="14" s="1"/>
  <c r="F104" i="14" s="1"/>
  <c r="F105" i="14" s="1"/>
  <c r="F106" i="14" s="1"/>
  <c r="F107" i="14" s="1"/>
  <c r="F108" i="14" s="1"/>
  <c r="F109" i="14" s="1"/>
  <c r="F110" i="14" s="1"/>
  <c r="F111" i="14" s="1"/>
  <c r="F112" i="14" s="1"/>
  <c r="F113" i="14" s="1"/>
  <c r="F114" i="14" s="1"/>
  <c r="F115" i="14" s="1"/>
  <c r="F116" i="14" s="1"/>
  <c r="F117" i="14" s="1"/>
  <c r="F118" i="14" s="1"/>
  <c r="F119" i="14" s="1"/>
  <c r="F120" i="14" s="1"/>
  <c r="F121" i="14" s="1"/>
  <c r="F122" i="14" s="1"/>
  <c r="F123" i="14" s="1"/>
  <c r="F124" i="14" s="1"/>
  <c r="F125" i="14" s="1"/>
  <c r="F126" i="14" s="1"/>
  <c r="F127" i="14" s="1"/>
  <c r="F128" i="14" s="1"/>
  <c r="F129" i="14" s="1"/>
  <c r="F130" i="14" s="1"/>
  <c r="F131" i="14" s="1"/>
  <c r="F132" i="14" s="1"/>
  <c r="F133" i="14" s="1"/>
  <c r="F134" i="14" s="1"/>
  <c r="F135" i="14" s="1"/>
  <c r="F136" i="14" s="1"/>
  <c r="F137" i="14" s="1"/>
  <c r="F138" i="14" s="1"/>
  <c r="F139" i="14" s="1"/>
  <c r="F140" i="14" s="1"/>
  <c r="F141" i="14" s="1"/>
  <c r="F143" i="14" s="1"/>
  <c r="D83" i="14"/>
  <c r="AI143" i="14"/>
  <c r="AG143" i="14"/>
  <c r="AE143" i="14"/>
  <c r="AC143" i="14"/>
  <c r="AB143" i="14"/>
  <c r="AA143" i="14"/>
  <c r="Z143" i="14"/>
  <c r="Y143" i="14"/>
  <c r="X143" i="14"/>
  <c r="W143" i="14"/>
  <c r="V143" i="14"/>
  <c r="U143" i="14"/>
  <c r="T143" i="14"/>
  <c r="S143" i="14"/>
  <c r="R143" i="14"/>
  <c r="Q143" i="14"/>
  <c r="P143" i="14"/>
  <c r="O143" i="14"/>
  <c r="N143" i="14"/>
  <c r="M143" i="14"/>
  <c r="L143" i="14"/>
  <c r="K143" i="14"/>
  <c r="J143" i="14"/>
  <c r="I143" i="14"/>
  <c r="H143" i="14"/>
  <c r="G143" i="14"/>
  <c r="D79" i="14"/>
  <c r="AG337" i="14"/>
  <c r="AE337" i="14"/>
  <c r="AC1516" i="14"/>
  <c r="AB1581" i="14"/>
  <c r="AA337" i="14"/>
  <c r="Y337" i="14"/>
  <c r="U1581" i="14"/>
  <c r="S337" i="14"/>
  <c r="O337" i="14"/>
  <c r="N337" i="14"/>
  <c r="K337" i="14"/>
  <c r="J337" i="14"/>
  <c r="I337" i="14"/>
  <c r="H1516" i="14"/>
  <c r="AG336" i="14"/>
  <c r="AB1580" i="14"/>
  <c r="AA336" i="14"/>
  <c r="W336" i="14"/>
  <c r="V336" i="14"/>
  <c r="U336" i="14"/>
  <c r="P1450" i="14"/>
  <c r="O336" i="14"/>
  <c r="M336" i="14"/>
  <c r="K336" i="14"/>
  <c r="J336" i="14"/>
  <c r="G336" i="14"/>
  <c r="AC1514" i="14"/>
  <c r="AA335" i="14"/>
  <c r="Z1384" i="14"/>
  <c r="Y335" i="14"/>
  <c r="W335" i="14"/>
  <c r="T1579" i="14"/>
  <c r="S335" i="14"/>
  <c r="R335" i="14"/>
  <c r="Q335" i="14"/>
  <c r="K335" i="14"/>
  <c r="I335" i="14"/>
  <c r="H1514" i="14"/>
  <c r="G335" i="14"/>
  <c r="AG334" i="14"/>
  <c r="AE334" i="14"/>
  <c r="AC334" i="14"/>
  <c r="AB1513" i="14"/>
  <c r="Z1578" i="14"/>
  <c r="Y1383" i="14"/>
  <c r="W334" i="14"/>
  <c r="V1448" i="14"/>
  <c r="U334" i="14"/>
  <c r="S334" i="14"/>
  <c r="R334" i="14"/>
  <c r="O334" i="14"/>
  <c r="N334" i="14"/>
  <c r="M334" i="14"/>
  <c r="L1383" i="14"/>
  <c r="G334" i="14"/>
  <c r="AI1382" i="14"/>
  <c r="AG333" i="14"/>
  <c r="AE333" i="14"/>
  <c r="AA333" i="14"/>
  <c r="Z1577" i="14"/>
  <c r="V1447" i="14"/>
  <c r="T1577" i="14"/>
  <c r="S333" i="14"/>
  <c r="Q333" i="14"/>
  <c r="O333" i="14"/>
  <c r="K333" i="14"/>
  <c r="J333" i="14"/>
  <c r="I333" i="14"/>
  <c r="AG332" i="14"/>
  <c r="AC332" i="14"/>
  <c r="AB1511" i="14"/>
  <c r="AA332" i="14"/>
  <c r="Y1381" i="14"/>
  <c r="W332" i="14"/>
  <c r="V332" i="14"/>
  <c r="U332" i="14"/>
  <c r="R1576" i="14"/>
  <c r="O332" i="14"/>
  <c r="N1446" i="14"/>
  <c r="M332" i="14"/>
  <c r="K332" i="14"/>
  <c r="J332" i="14"/>
  <c r="G332" i="14"/>
  <c r="AB1445" i="14"/>
  <c r="AA331" i="14"/>
  <c r="Z1510" i="14"/>
  <c r="Y331" i="14"/>
  <c r="W331" i="14"/>
  <c r="V331" i="14"/>
  <c r="S331" i="14"/>
  <c r="Q331" i="14"/>
  <c r="N1445" i="14"/>
  <c r="K331" i="14"/>
  <c r="I331" i="14"/>
  <c r="G331" i="14"/>
  <c r="AI1574" i="14"/>
  <c r="AG330" i="14"/>
  <c r="AE1379" i="14"/>
  <c r="AC330" i="14"/>
  <c r="Z1509" i="14"/>
  <c r="X1379" i="14"/>
  <c r="W330" i="14"/>
  <c r="U330" i="14"/>
  <c r="S330" i="14"/>
  <c r="O330" i="14"/>
  <c r="N330" i="14"/>
  <c r="L1509" i="14"/>
  <c r="G330" i="14"/>
  <c r="AG329" i="14"/>
  <c r="AB1443" i="14"/>
  <c r="AA329" i="14"/>
  <c r="Y329" i="14"/>
  <c r="S329" i="14"/>
  <c r="O329" i="14"/>
  <c r="N329" i="14"/>
  <c r="M1443" i="14"/>
  <c r="K329" i="14"/>
  <c r="J329" i="14"/>
  <c r="I329" i="14"/>
  <c r="AG328" i="14"/>
  <c r="AE1377" i="14"/>
  <c r="AC328" i="14"/>
  <c r="AA328" i="14"/>
  <c r="Z328" i="14"/>
  <c r="Y1507" i="14"/>
  <c r="W328" i="14"/>
  <c r="U328" i="14"/>
  <c r="Q1572" i="14"/>
  <c r="O328" i="14"/>
  <c r="M328" i="14"/>
  <c r="L1507" i="14"/>
  <c r="K328" i="14"/>
  <c r="J328" i="14"/>
  <c r="G328" i="14"/>
  <c r="AI1506" i="14"/>
  <c r="AA327" i="14"/>
  <c r="W327" i="14"/>
  <c r="T1441" i="14"/>
  <c r="S327" i="14"/>
  <c r="R327" i="14"/>
  <c r="K327" i="14"/>
  <c r="I327" i="14"/>
  <c r="H1376" i="14"/>
  <c r="G327" i="14"/>
  <c r="AG326" i="14"/>
  <c r="AE326" i="14"/>
  <c r="AC326" i="14"/>
  <c r="Y1505" i="14"/>
  <c r="X1570" i="14"/>
  <c r="W326" i="14"/>
  <c r="V1375" i="14"/>
  <c r="U326" i="14"/>
  <c r="S326" i="14"/>
  <c r="O326" i="14"/>
  <c r="N326" i="14"/>
  <c r="M326" i="14"/>
  <c r="L1440" i="14"/>
  <c r="G326" i="14"/>
  <c r="AI1504" i="14"/>
  <c r="AG325" i="14"/>
  <c r="AE325" i="14"/>
  <c r="AA325" i="14"/>
  <c r="Z325" i="14"/>
  <c r="Y325" i="14"/>
  <c r="V1569" i="14"/>
  <c r="U1374" i="14"/>
  <c r="S325" i="14"/>
  <c r="R1439" i="14"/>
  <c r="Q325" i="14"/>
  <c r="O325" i="14"/>
  <c r="N325" i="14"/>
  <c r="K325" i="14"/>
  <c r="J325" i="14"/>
  <c r="I325" i="14"/>
  <c r="H1374" i="14"/>
  <c r="AG324" i="14"/>
  <c r="AE1503" i="14"/>
  <c r="AC324" i="14"/>
  <c r="AA324" i="14"/>
  <c r="Z324" i="14"/>
  <c r="X1503" i="14"/>
  <c r="W324" i="14"/>
  <c r="V1568" i="14"/>
  <c r="R1438" i="14"/>
  <c r="P1568" i="14"/>
  <c r="O324" i="14"/>
  <c r="M324" i="14"/>
  <c r="K324" i="14"/>
  <c r="G324" i="14"/>
  <c r="AE1502" i="14"/>
  <c r="AB1372" i="14"/>
  <c r="AA323" i="14"/>
  <c r="Y323" i="14"/>
  <c r="W323" i="14"/>
  <c r="S323" i="14"/>
  <c r="R323" i="14"/>
  <c r="Q323" i="14"/>
  <c r="N1567" i="14"/>
  <c r="K323" i="14"/>
  <c r="J1437" i="14"/>
  <c r="I323" i="14"/>
  <c r="G323" i="14"/>
  <c r="AG322" i="14"/>
  <c r="AE1501" i="14"/>
  <c r="AC322" i="14"/>
  <c r="X1436" i="14"/>
  <c r="W322" i="14"/>
  <c r="V1501" i="14"/>
  <c r="U322" i="14"/>
  <c r="S322" i="14"/>
  <c r="O322" i="14"/>
  <c r="M322" i="14"/>
  <c r="J1436" i="14"/>
  <c r="G322" i="14"/>
  <c r="AG321" i="14"/>
  <c r="AE321" i="14"/>
  <c r="AA321" i="14"/>
  <c r="Z1370" i="14"/>
  <c r="Y321" i="14"/>
  <c r="X1435" i="14"/>
  <c r="V1500" i="14"/>
  <c r="S321" i="14"/>
  <c r="Q321" i="14"/>
  <c r="O321" i="14"/>
  <c r="K321" i="14"/>
  <c r="J321" i="14"/>
  <c r="AG320" i="14"/>
  <c r="AC320" i="14"/>
  <c r="AB1564" i="14"/>
  <c r="AA320" i="14"/>
  <c r="W320" i="14"/>
  <c r="U320" i="14"/>
  <c r="T1369" i="14"/>
  <c r="O320" i="14"/>
  <c r="K320" i="14"/>
  <c r="J320" i="14"/>
  <c r="I1434" i="14"/>
  <c r="H1499" i="14"/>
  <c r="G320" i="14"/>
  <c r="AA319" i="14"/>
  <c r="Z1368" i="14"/>
  <c r="Y319" i="14"/>
  <c r="W319" i="14"/>
  <c r="V319" i="14"/>
  <c r="U1498" i="14"/>
  <c r="S319" i="14"/>
  <c r="Q319" i="14"/>
  <c r="P1433" i="14"/>
  <c r="M1563" i="14"/>
  <c r="K319" i="14"/>
  <c r="G319" i="14"/>
  <c r="AG318" i="14"/>
  <c r="AE318" i="14"/>
  <c r="AC318" i="14"/>
  <c r="W318" i="14"/>
  <c r="T1562" i="14"/>
  <c r="S318" i="14"/>
  <c r="O318" i="14"/>
  <c r="N318" i="14"/>
  <c r="H1432" i="14"/>
  <c r="G318" i="14"/>
  <c r="AG317" i="14"/>
  <c r="AE317" i="14"/>
  <c r="AB1496" i="14"/>
  <c r="AA317" i="14"/>
  <c r="Z317" i="14"/>
  <c r="Y317" i="14"/>
  <c r="U1496" i="14"/>
  <c r="S317" i="14"/>
  <c r="R1366" i="14"/>
  <c r="Q317" i="14"/>
  <c r="O317" i="14"/>
  <c r="K317" i="14"/>
  <c r="J317" i="14"/>
  <c r="I317" i="14"/>
  <c r="AI1365" i="14"/>
  <c r="AG316" i="14"/>
  <c r="AC316" i="14"/>
  <c r="AA316" i="14"/>
  <c r="Z316" i="14"/>
  <c r="W316" i="14"/>
  <c r="V316" i="14"/>
  <c r="U316" i="14"/>
  <c r="T1495" i="14"/>
  <c r="R1560" i="14"/>
  <c r="Q1365" i="14"/>
  <c r="O316" i="14"/>
  <c r="N1430" i="14"/>
  <c r="M316" i="14"/>
  <c r="L1560" i="14"/>
  <c r="K316" i="14"/>
  <c r="J316" i="14"/>
  <c r="H1430" i="14"/>
  <c r="G316" i="14"/>
  <c r="AI1364" i="14"/>
  <c r="AA315" i="14"/>
  <c r="Z1494" i="14"/>
  <c r="Y315" i="14"/>
  <c r="X1364" i="14"/>
  <c r="W315" i="14"/>
  <c r="V315" i="14"/>
  <c r="T1494" i="14"/>
  <c r="S315" i="14"/>
  <c r="R1559" i="14"/>
  <c r="N1429" i="14"/>
  <c r="K315" i="14"/>
  <c r="I315" i="14"/>
  <c r="G315" i="14"/>
  <c r="AG314" i="14"/>
  <c r="AE314" i="14"/>
  <c r="AC314" i="14"/>
  <c r="Z1493" i="14"/>
  <c r="X1363" i="14"/>
  <c r="W314" i="14"/>
  <c r="U314" i="14"/>
  <c r="S314" i="14"/>
  <c r="Q1363" i="14"/>
  <c r="O314" i="14"/>
  <c r="N314" i="14"/>
  <c r="M314" i="14"/>
  <c r="J1558" i="14"/>
  <c r="G314" i="14"/>
  <c r="AG313" i="14"/>
  <c r="AE313" i="14"/>
  <c r="AA313" i="14"/>
  <c r="Z1492" i="14"/>
  <c r="Y313" i="14"/>
  <c r="T1427" i="14"/>
  <c r="S313" i="14"/>
  <c r="R1492" i="14"/>
  <c r="Q313" i="14"/>
  <c r="O313" i="14"/>
  <c r="N313" i="14"/>
  <c r="K313" i="14"/>
  <c r="I313" i="14"/>
  <c r="AG312" i="14"/>
  <c r="AC312" i="14"/>
  <c r="AA312" i="14"/>
  <c r="Z312" i="14"/>
  <c r="X1556" i="14"/>
  <c r="W312" i="14"/>
  <c r="V1361" i="14"/>
  <c r="U312" i="14"/>
  <c r="R1491" i="14"/>
  <c r="P1361" i="14"/>
  <c r="O312" i="14"/>
  <c r="M312" i="14"/>
  <c r="K312" i="14"/>
  <c r="G312" i="14"/>
  <c r="AA311" i="14"/>
  <c r="Y311" i="14"/>
  <c r="W311" i="14"/>
  <c r="S311" i="14"/>
  <c r="Q311" i="14"/>
  <c r="P1360" i="14"/>
  <c r="K311" i="14"/>
  <c r="G311" i="14"/>
  <c r="AG310" i="14"/>
  <c r="AE310" i="14"/>
  <c r="AC310" i="14"/>
  <c r="W310" i="14"/>
  <c r="V1359" i="14"/>
  <c r="U310" i="14"/>
  <c r="S310" i="14"/>
  <c r="R310" i="14"/>
  <c r="O310" i="14"/>
  <c r="M310" i="14"/>
  <c r="G310" i="14"/>
  <c r="AG309" i="14"/>
  <c r="AE309" i="14"/>
  <c r="AA309" i="14"/>
  <c r="Z309" i="14"/>
  <c r="Y309" i="14"/>
  <c r="S309" i="14"/>
  <c r="P1553" i="14"/>
  <c r="O309" i="14"/>
  <c r="K309" i="14"/>
  <c r="J309" i="14"/>
  <c r="AI1422" i="14"/>
  <c r="AG308" i="14"/>
  <c r="AC308" i="14"/>
  <c r="AA308" i="14"/>
  <c r="Z308" i="14"/>
  <c r="X1487" i="14"/>
  <c r="W308" i="14"/>
  <c r="V308" i="14"/>
  <c r="U308" i="14"/>
  <c r="Q1487" i="14"/>
  <c r="O308" i="14"/>
  <c r="N1357" i="14"/>
  <c r="M308" i="14"/>
  <c r="K308" i="14"/>
  <c r="G308" i="14"/>
  <c r="AB1356" i="14"/>
  <c r="AA307" i="14"/>
  <c r="Y307" i="14"/>
  <c r="W307" i="14"/>
  <c r="V307" i="14"/>
  <c r="S307" i="14"/>
  <c r="R307" i="14"/>
  <c r="Q307" i="14"/>
  <c r="P1486" i="14"/>
  <c r="N1551" i="14"/>
  <c r="M1356" i="14"/>
  <c r="K307" i="14"/>
  <c r="J1421" i="14"/>
  <c r="I307" i="14"/>
  <c r="G307" i="14"/>
  <c r="AI1420" i="14"/>
  <c r="AG306" i="14"/>
  <c r="AE306" i="14"/>
  <c r="AC306" i="14"/>
  <c r="W306" i="14"/>
  <c r="V1485" i="14"/>
  <c r="U306" i="14"/>
  <c r="S306" i="14"/>
  <c r="R306" i="14"/>
  <c r="O306" i="14"/>
  <c r="N1550" i="14"/>
  <c r="J1420" i="14"/>
  <c r="H1550" i="14"/>
  <c r="G306" i="14"/>
  <c r="AG305" i="14"/>
  <c r="AA305" i="14"/>
  <c r="Z305" i="14"/>
  <c r="Y305" i="14"/>
  <c r="V1484" i="14"/>
  <c r="T1354" i="14"/>
  <c r="S305" i="14"/>
  <c r="Q305" i="14"/>
  <c r="O305" i="14"/>
  <c r="M1354" i="14"/>
  <c r="K305" i="14"/>
  <c r="J305" i="14"/>
  <c r="I305" i="14"/>
  <c r="AG304" i="14"/>
  <c r="AE1418" i="14"/>
  <c r="AC304" i="14"/>
  <c r="AA304" i="14"/>
  <c r="Z304" i="14"/>
  <c r="W304" i="14"/>
  <c r="V1483" i="14"/>
  <c r="U304" i="14"/>
  <c r="O304" i="14"/>
  <c r="N1483" i="14"/>
  <c r="M304" i="14"/>
  <c r="L1353" i="14"/>
  <c r="K304" i="14"/>
  <c r="J304" i="14"/>
  <c r="G304" i="14"/>
  <c r="AE1417" i="14"/>
  <c r="AA303" i="14"/>
  <c r="Y303" i="14"/>
  <c r="W303" i="14"/>
  <c r="V303" i="14"/>
  <c r="S303" i="14"/>
  <c r="R1352" i="14"/>
  <c r="Q303" i="14"/>
  <c r="N1482" i="14"/>
  <c r="L1352" i="14"/>
  <c r="I303" i="14"/>
  <c r="G303" i="14"/>
  <c r="AG302" i="14"/>
  <c r="AE302" i="14"/>
  <c r="AB1481" i="14"/>
  <c r="W302" i="14"/>
  <c r="U302" i="14"/>
  <c r="S302" i="14"/>
  <c r="R1351" i="14"/>
  <c r="P1416" i="14"/>
  <c r="O302" i="14"/>
  <c r="M302" i="14"/>
  <c r="G302" i="14"/>
  <c r="AG301" i="14"/>
  <c r="AE301" i="14"/>
  <c r="AC1415" i="14"/>
  <c r="AA301" i="14"/>
  <c r="Z301" i="14"/>
  <c r="Y301" i="14"/>
  <c r="S301" i="14"/>
  <c r="R1350" i="14"/>
  <c r="Q301" i="14"/>
  <c r="O301" i="14"/>
  <c r="N301" i="14"/>
  <c r="M1480" i="14"/>
  <c r="L1545" i="14"/>
  <c r="K301" i="14"/>
  <c r="I301" i="14"/>
  <c r="AG300" i="14"/>
  <c r="AB1479" i="14"/>
  <c r="AA300" i="14"/>
  <c r="Z300" i="14"/>
  <c r="W300" i="14"/>
  <c r="V300" i="14"/>
  <c r="U300" i="14"/>
  <c r="T1479" i="14"/>
  <c r="O300" i="14"/>
  <c r="K300" i="14"/>
  <c r="H1414" i="14"/>
  <c r="G300" i="14"/>
  <c r="AA299" i="14"/>
  <c r="Y299" i="14"/>
  <c r="X1348" i="14"/>
  <c r="W299" i="14"/>
  <c r="V299" i="14"/>
  <c r="S299" i="14"/>
  <c r="R299" i="14"/>
  <c r="Q299" i="14"/>
  <c r="M1478" i="14"/>
  <c r="J1348" i="14"/>
  <c r="I299" i="14"/>
  <c r="G299" i="14"/>
  <c r="AG298" i="14"/>
  <c r="AE298" i="14"/>
  <c r="AC298" i="14"/>
  <c r="X1347" i="14"/>
  <c r="W298" i="14"/>
  <c r="U298" i="14"/>
  <c r="S298" i="14"/>
  <c r="O298" i="14"/>
  <c r="N298" i="14"/>
  <c r="M298" i="14"/>
  <c r="J1542" i="14"/>
  <c r="I1347" i="14"/>
  <c r="G298" i="14"/>
  <c r="AI1541" i="14"/>
  <c r="AG297" i="14"/>
  <c r="AE297" i="14"/>
  <c r="AA297" i="14"/>
  <c r="Z297" i="14"/>
  <c r="Y297" i="14"/>
  <c r="S297" i="14"/>
  <c r="R1476" i="14"/>
  <c r="Q297" i="14"/>
  <c r="O297" i="14"/>
  <c r="N297" i="14"/>
  <c r="K297" i="14"/>
  <c r="J1541" i="14"/>
  <c r="AG296" i="14"/>
  <c r="AC296" i="14"/>
  <c r="AA296" i="14"/>
  <c r="W296" i="14"/>
  <c r="V296" i="14"/>
  <c r="U296" i="14"/>
  <c r="R1475" i="14"/>
  <c r="P1345" i="14"/>
  <c r="O296" i="14"/>
  <c r="M296" i="14"/>
  <c r="K296" i="14"/>
  <c r="I1345" i="14"/>
  <c r="G296" i="14"/>
  <c r="AE1539" i="14"/>
  <c r="AA295" i="14"/>
  <c r="Z1409" i="14"/>
  <c r="Y295" i="14"/>
  <c r="W295" i="14"/>
  <c r="V295" i="14"/>
  <c r="S295" i="14"/>
  <c r="R1474" i="14"/>
  <c r="Q295" i="14"/>
  <c r="L1409" i="14"/>
  <c r="J1474" i="14"/>
  <c r="I295" i="14"/>
  <c r="G295" i="14"/>
  <c r="AG294" i="14"/>
  <c r="AC294" i="14"/>
  <c r="Z1408" i="14"/>
  <c r="W294" i="14"/>
  <c r="U294" i="14"/>
  <c r="S294" i="14"/>
  <c r="P1538" i="14"/>
  <c r="O294" i="14"/>
  <c r="N1343" i="14"/>
  <c r="M294" i="14"/>
  <c r="J1473" i="14"/>
  <c r="H1343" i="14"/>
  <c r="G294" i="14"/>
  <c r="AG293" i="14"/>
  <c r="AA293" i="14"/>
  <c r="Z293" i="14"/>
  <c r="X1472" i="14"/>
  <c r="S293" i="14"/>
  <c r="Q293" i="14"/>
  <c r="P1537" i="14"/>
  <c r="O293" i="14"/>
  <c r="K293" i="14"/>
  <c r="I293" i="14"/>
  <c r="H1342" i="14"/>
  <c r="AG292" i="14"/>
  <c r="AA292" i="14"/>
  <c r="Z292" i="14"/>
  <c r="Y1406" i="14"/>
  <c r="W292" i="14"/>
  <c r="V292" i="14"/>
  <c r="U292" i="14"/>
  <c r="P1536" i="14"/>
  <c r="O292" i="14"/>
  <c r="N1341" i="14"/>
  <c r="M292" i="14"/>
  <c r="K292" i="14"/>
  <c r="J292" i="14"/>
  <c r="I1471" i="14"/>
  <c r="G292" i="14"/>
  <c r="AI1405" i="14"/>
  <c r="AC1535" i="14"/>
  <c r="AA291" i="14"/>
  <c r="X1470" i="14"/>
  <c r="W291" i="14"/>
  <c r="V291" i="14"/>
  <c r="S291" i="14"/>
  <c r="R291" i="14"/>
  <c r="Q291" i="14"/>
  <c r="P1470" i="14"/>
  <c r="I1470" i="14"/>
  <c r="G291" i="14"/>
  <c r="AI1404" i="14"/>
  <c r="AG290" i="14"/>
  <c r="AE290" i="14"/>
  <c r="AC1534" i="14"/>
  <c r="W290" i="14"/>
  <c r="U290" i="14"/>
  <c r="T1339" i="14"/>
  <c r="S290" i="14"/>
  <c r="R290" i="14"/>
  <c r="O290" i="14"/>
  <c r="N290" i="14"/>
  <c r="M290" i="14"/>
  <c r="I1469" i="14"/>
  <c r="G290" i="14"/>
  <c r="AG289" i="14"/>
  <c r="AA289" i="14"/>
  <c r="Z289" i="14"/>
  <c r="Y289" i="14"/>
  <c r="T1338" i="14"/>
  <c r="O289" i="14"/>
  <c r="N289" i="14"/>
  <c r="K289" i="14"/>
  <c r="J289" i="14"/>
  <c r="I289" i="14"/>
  <c r="H1468" i="14"/>
  <c r="AG288" i="14"/>
  <c r="AE1402" i="14"/>
  <c r="AC288" i="14"/>
  <c r="AB1532" i="14"/>
  <c r="AA288" i="14"/>
  <c r="Z288" i="14"/>
  <c r="W288" i="14"/>
  <c r="V288" i="14"/>
  <c r="U288" i="14"/>
  <c r="T1337" i="14"/>
  <c r="N1467" i="14"/>
  <c r="K288" i="14"/>
  <c r="J288" i="14"/>
  <c r="H1467" i="14"/>
  <c r="G288" i="14"/>
  <c r="AE1401" i="14"/>
  <c r="AB1531" i="14"/>
  <c r="AA287" i="14"/>
  <c r="Y287" i="14"/>
  <c r="W287" i="14"/>
  <c r="S287" i="14"/>
  <c r="R287" i="14"/>
  <c r="Q287" i="14"/>
  <c r="N1466" i="14"/>
  <c r="H1466" i="14"/>
  <c r="G287" i="14"/>
  <c r="AG286" i="14"/>
  <c r="AE286" i="14"/>
  <c r="AC286" i="14"/>
  <c r="Z1530" i="14"/>
  <c r="W286" i="14"/>
  <c r="V1400" i="14"/>
  <c r="U286" i="14"/>
  <c r="S286" i="14"/>
  <c r="R286" i="14"/>
  <c r="O286" i="14"/>
  <c r="N1465" i="14"/>
  <c r="M286" i="14"/>
  <c r="G286" i="14"/>
  <c r="AI1334" i="14"/>
  <c r="AG285" i="14"/>
  <c r="AE285" i="14"/>
  <c r="AA285" i="14"/>
  <c r="Y285" i="14"/>
  <c r="V1399" i="14"/>
  <c r="O285" i="14"/>
  <c r="N285" i="14"/>
  <c r="K285" i="14"/>
  <c r="J1334" i="14"/>
  <c r="I285" i="14"/>
  <c r="H1399" i="14"/>
  <c r="AG284" i="14"/>
  <c r="AC284" i="14"/>
  <c r="AA284" i="14"/>
  <c r="Z1528" i="14"/>
  <c r="W284" i="14"/>
  <c r="V284" i="14"/>
  <c r="L1528" i="14"/>
  <c r="K284" i="14"/>
  <c r="G284" i="14"/>
  <c r="AB1397" i="14"/>
  <c r="AA283" i="14"/>
  <c r="W283" i="14"/>
  <c r="V283" i="14"/>
  <c r="U1397" i="14"/>
  <c r="T1462" i="14"/>
  <c r="S283" i="14"/>
  <c r="R283" i="14"/>
  <c r="Q283" i="14"/>
  <c r="J1332" i="14"/>
  <c r="G283" i="14"/>
  <c r="AG282" i="14"/>
  <c r="AC282" i="14"/>
  <c r="AB1396" i="14"/>
  <c r="Y1526" i="14"/>
  <c r="W282" i="14"/>
  <c r="T1461" i="14"/>
  <c r="S282" i="14"/>
  <c r="R282" i="14"/>
  <c r="O282" i="14"/>
  <c r="N282" i="14"/>
  <c r="M282" i="14"/>
  <c r="G282" i="14"/>
  <c r="AG281" i="14"/>
  <c r="AB1395" i="14"/>
  <c r="AA281" i="14"/>
  <c r="Z281" i="14"/>
  <c r="Y1525" i="14"/>
  <c r="T1395" i="14"/>
  <c r="O281" i="14"/>
  <c r="N281" i="14"/>
  <c r="K281" i="14"/>
  <c r="J281" i="14"/>
  <c r="I281" i="14"/>
  <c r="AG280" i="14"/>
  <c r="AE1329" i="14"/>
  <c r="AC280" i="14"/>
  <c r="AA280" i="14"/>
  <c r="Z1394" i="14"/>
  <c r="W280" i="14"/>
  <c r="V280" i="14"/>
  <c r="U280" i="14"/>
  <c r="T1394" i="14"/>
  <c r="L1459" i="14"/>
  <c r="K280" i="14"/>
  <c r="J280" i="14"/>
  <c r="G280" i="14"/>
  <c r="AE1523" i="14"/>
  <c r="AC1328" i="14"/>
  <c r="AA279" i="14"/>
  <c r="Z1393" i="14"/>
  <c r="Y279" i="14"/>
  <c r="W279" i="14"/>
  <c r="V279" i="14"/>
  <c r="T1393" i="14"/>
  <c r="S279" i="14"/>
  <c r="R279" i="14"/>
  <c r="Q279" i="14"/>
  <c r="J1458" i="14"/>
  <c r="G279" i="14"/>
  <c r="F19" i="14"/>
  <c r="F20" i="14" s="1"/>
  <c r="F21" i="14" s="1"/>
  <c r="F22" i="14" s="1"/>
  <c r="F23" i="14" s="1"/>
  <c r="F24" i="14" s="1"/>
  <c r="F25" i="14" s="1"/>
  <c r="F26" i="14" s="1"/>
  <c r="F27" i="14" s="1"/>
  <c r="F28" i="14" s="1"/>
  <c r="F29" i="14" s="1"/>
  <c r="F30" i="14" s="1"/>
  <c r="F31" i="14" s="1"/>
  <c r="F32" i="14" s="1"/>
  <c r="F33" i="14" s="1"/>
  <c r="F34" i="14" s="1"/>
  <c r="F35" i="14" s="1"/>
  <c r="F36" i="14" s="1"/>
  <c r="F37" i="14" s="1"/>
  <c r="F38" i="14" s="1"/>
  <c r="F39" i="14" s="1"/>
  <c r="F40" i="14" s="1"/>
  <c r="F41" i="14" s="1"/>
  <c r="F42" i="14" s="1"/>
  <c r="F43" i="14" s="1"/>
  <c r="F44" i="14" s="1"/>
  <c r="F45" i="14" s="1"/>
  <c r="F46" i="14" s="1"/>
  <c r="F47" i="14" s="1"/>
  <c r="F48" i="14" s="1"/>
  <c r="F49" i="14" s="1"/>
  <c r="F50" i="14" s="1"/>
  <c r="F51" i="14" s="1"/>
  <c r="F52" i="14" s="1"/>
  <c r="F53" i="14" s="1"/>
  <c r="F54" i="14" s="1"/>
  <c r="F55" i="14" s="1"/>
  <c r="F56" i="14" s="1"/>
  <c r="F57" i="14" s="1"/>
  <c r="F58" i="14" s="1"/>
  <c r="F59" i="14" s="1"/>
  <c r="F60" i="14" s="1"/>
  <c r="F61" i="14" s="1"/>
  <c r="F62" i="14" s="1"/>
  <c r="F63" i="14" s="1"/>
  <c r="F64" i="14" s="1"/>
  <c r="F65" i="14" s="1"/>
  <c r="F66" i="14" s="1"/>
  <c r="F67" i="14" s="1"/>
  <c r="F68" i="14" s="1"/>
  <c r="F69" i="14" s="1"/>
  <c r="F70" i="14" s="1"/>
  <c r="F71" i="14" s="1"/>
  <c r="F72" i="14" s="1"/>
  <c r="F73" i="14" s="1"/>
  <c r="F74" i="14" s="1"/>
  <c r="F75" i="14" s="1"/>
  <c r="F76" i="14" s="1"/>
  <c r="F77" i="14" s="1"/>
  <c r="F79" i="14" s="1"/>
  <c r="AG278" i="14"/>
  <c r="AE1522" i="14"/>
  <c r="AC278" i="14"/>
  <c r="AB79" i="14"/>
  <c r="Z1392" i="14"/>
  <c r="X1522" i="14"/>
  <c r="W278" i="14"/>
  <c r="U278" i="14"/>
  <c r="S278" i="14"/>
  <c r="R1392" i="14"/>
  <c r="O278" i="14"/>
  <c r="N1327" i="14"/>
  <c r="M278" i="14"/>
  <c r="J1457" i="14"/>
  <c r="G278" i="14"/>
  <c r="H11" i="14"/>
  <c r="G11" i="14"/>
  <c r="H10" i="14"/>
  <c r="G10" i="14"/>
  <c r="D10" i="14"/>
  <c r="H9" i="14"/>
  <c r="G9" i="14"/>
  <c r="G7" i="14"/>
  <c r="B7" i="14"/>
  <c r="G6" i="14"/>
  <c r="B6" i="14"/>
  <c r="G5" i="14"/>
  <c r="B5" i="14"/>
  <c r="G4" i="14"/>
  <c r="B4" i="14"/>
  <c r="G3" i="14"/>
  <c r="B3" i="14"/>
  <c r="B2" i="14"/>
  <c r="B317" i="13"/>
  <c r="D326" i="13" s="1"/>
  <c r="AG408" i="19"/>
  <c r="AE408" i="19"/>
  <c r="AC408" i="19"/>
  <c r="AB408" i="19"/>
  <c r="AA408" i="19"/>
  <c r="Z408" i="19"/>
  <c r="Y408" i="19"/>
  <c r="X408" i="19"/>
  <c r="W408" i="19"/>
  <c r="V408" i="19"/>
  <c r="U408" i="19"/>
  <c r="T408" i="19"/>
  <c r="S408" i="19"/>
  <c r="R408" i="19"/>
  <c r="Q408" i="19"/>
  <c r="P408" i="19"/>
  <c r="O408" i="19"/>
  <c r="N408" i="19"/>
  <c r="M408" i="19"/>
  <c r="L408" i="19"/>
  <c r="K408" i="19"/>
  <c r="J408" i="19"/>
  <c r="I408" i="19"/>
  <c r="H408" i="19"/>
  <c r="G408" i="19"/>
  <c r="F312" i="13"/>
  <c r="F314" i="13" s="1"/>
  <c r="F324" i="13" s="1"/>
  <c r="AG407" i="19"/>
  <c r="AE407" i="19"/>
  <c r="AC407" i="19"/>
  <c r="AB407" i="19"/>
  <c r="AA407" i="19"/>
  <c r="Z407" i="19"/>
  <c r="Y407" i="19"/>
  <c r="X407" i="19"/>
  <c r="W407" i="19"/>
  <c r="V407" i="19"/>
  <c r="U407" i="19"/>
  <c r="T407" i="19"/>
  <c r="S407" i="19"/>
  <c r="R407" i="19"/>
  <c r="Q407" i="19"/>
  <c r="P407" i="19"/>
  <c r="O407" i="19"/>
  <c r="N407" i="19"/>
  <c r="M407" i="19"/>
  <c r="L407" i="19"/>
  <c r="K407" i="19"/>
  <c r="J407" i="19"/>
  <c r="I407" i="19"/>
  <c r="H407" i="19"/>
  <c r="G407" i="19"/>
  <c r="B309" i="13"/>
  <c r="D314" i="13" s="1"/>
  <c r="D324" i="13" s="1"/>
  <c r="AI406" i="19"/>
  <c r="AG406" i="19"/>
  <c r="AE406" i="19"/>
  <c r="AC406" i="19"/>
  <c r="AB406" i="19"/>
  <c r="AA406" i="19"/>
  <c r="Z406" i="19"/>
  <c r="Y406" i="19"/>
  <c r="X406" i="19"/>
  <c r="W406" i="19"/>
  <c r="V406" i="19"/>
  <c r="U406" i="19"/>
  <c r="T406" i="19"/>
  <c r="S406" i="19"/>
  <c r="R406" i="19"/>
  <c r="Q406" i="19"/>
  <c r="P406" i="19"/>
  <c r="O406" i="19"/>
  <c r="N406" i="19"/>
  <c r="M406" i="19"/>
  <c r="L406" i="19"/>
  <c r="K406" i="19"/>
  <c r="J406" i="19"/>
  <c r="I406" i="19"/>
  <c r="H406" i="19"/>
  <c r="G406" i="19"/>
  <c r="D305" i="13"/>
  <c r="D406" i="19" s="1"/>
  <c r="D304" i="13"/>
  <c r="D405" i="19" s="1"/>
  <c r="D303" i="13"/>
  <c r="D404" i="19" s="1"/>
  <c r="D302" i="13"/>
  <c r="D403" i="19" s="1"/>
  <c r="D301" i="13"/>
  <c r="D402" i="19" s="1"/>
  <c r="AI401" i="19"/>
  <c r="AG401" i="19"/>
  <c r="AE401" i="19"/>
  <c r="AC401" i="19"/>
  <c r="AB401" i="19"/>
  <c r="AA401" i="19"/>
  <c r="Z401" i="19"/>
  <c r="Y401" i="19"/>
  <c r="X401" i="19"/>
  <c r="W401" i="19"/>
  <c r="V401" i="19"/>
  <c r="U401" i="19"/>
  <c r="T401" i="19"/>
  <c r="S401" i="19"/>
  <c r="R401" i="19"/>
  <c r="Q401" i="19"/>
  <c r="P401" i="19"/>
  <c r="O401" i="19"/>
  <c r="N401" i="19"/>
  <c r="M401" i="19"/>
  <c r="L401" i="19"/>
  <c r="K401" i="19"/>
  <c r="J401" i="19"/>
  <c r="I401" i="19"/>
  <c r="H401" i="19"/>
  <c r="G401" i="19"/>
  <c r="AI400" i="19"/>
  <c r="AG400" i="19"/>
  <c r="AE400" i="19"/>
  <c r="AC400" i="19"/>
  <c r="AB400" i="19"/>
  <c r="AA400" i="19"/>
  <c r="Z400" i="19"/>
  <c r="Y400" i="19"/>
  <c r="X400" i="19"/>
  <c r="W400" i="19"/>
  <c r="V400" i="19"/>
  <c r="U400" i="19"/>
  <c r="T400" i="19"/>
  <c r="S400" i="19"/>
  <c r="R400" i="19"/>
  <c r="Q400" i="19"/>
  <c r="P400" i="19"/>
  <c r="O400" i="19"/>
  <c r="N400" i="19"/>
  <c r="M400" i="19"/>
  <c r="L400" i="19"/>
  <c r="K400" i="19"/>
  <c r="J400" i="19"/>
  <c r="I400" i="19"/>
  <c r="H400" i="19"/>
  <c r="G400" i="19"/>
  <c r="AI399" i="19"/>
  <c r="AG399" i="19"/>
  <c r="AE399" i="19"/>
  <c r="AC399" i="19"/>
  <c r="AB399" i="19"/>
  <c r="AA399" i="19"/>
  <c r="Z399" i="19"/>
  <c r="Y399" i="19"/>
  <c r="X399" i="19"/>
  <c r="W399" i="19"/>
  <c r="V399" i="19"/>
  <c r="U399" i="19"/>
  <c r="T399" i="19"/>
  <c r="S399" i="19"/>
  <c r="R399" i="19"/>
  <c r="Q399" i="19"/>
  <c r="P399" i="19"/>
  <c r="O399" i="19"/>
  <c r="N399" i="19"/>
  <c r="M399" i="19"/>
  <c r="L399" i="19"/>
  <c r="K399" i="19"/>
  <c r="J399" i="19"/>
  <c r="I399" i="19"/>
  <c r="H399" i="19"/>
  <c r="G399" i="19"/>
  <c r="AI398" i="19"/>
  <c r="AG398" i="19"/>
  <c r="AE398" i="19"/>
  <c r="AC398" i="19"/>
  <c r="AB398" i="19"/>
  <c r="AA398" i="19"/>
  <c r="Z398" i="19"/>
  <c r="Y398" i="19"/>
  <c r="X398" i="19"/>
  <c r="W398" i="19"/>
  <c r="V398" i="19"/>
  <c r="U398" i="19"/>
  <c r="T398" i="19"/>
  <c r="S398" i="19"/>
  <c r="R398" i="19"/>
  <c r="Q398" i="19"/>
  <c r="P398" i="19"/>
  <c r="O398" i="19"/>
  <c r="N398" i="19"/>
  <c r="M398" i="19"/>
  <c r="L398" i="19"/>
  <c r="K398" i="19"/>
  <c r="J398" i="19"/>
  <c r="I398" i="19"/>
  <c r="H398" i="19"/>
  <c r="G398" i="19"/>
  <c r="AI397" i="19"/>
  <c r="AG397" i="19"/>
  <c r="AE397" i="19"/>
  <c r="AC397" i="19"/>
  <c r="AB397" i="19"/>
  <c r="AA397" i="19"/>
  <c r="Z397" i="19"/>
  <c r="Y397" i="19"/>
  <c r="X397" i="19"/>
  <c r="W397" i="19"/>
  <c r="V397" i="19"/>
  <c r="U397" i="19"/>
  <c r="T397" i="19"/>
  <c r="S397" i="19"/>
  <c r="R397" i="19"/>
  <c r="Q397" i="19"/>
  <c r="P397" i="19"/>
  <c r="O397" i="19"/>
  <c r="N397" i="19"/>
  <c r="M397" i="19"/>
  <c r="L397" i="19"/>
  <c r="K397" i="19"/>
  <c r="J397" i="19"/>
  <c r="I397" i="19"/>
  <c r="H397" i="19"/>
  <c r="G397" i="19"/>
  <c r="AI396" i="19"/>
  <c r="AG396" i="19"/>
  <c r="AE396" i="19"/>
  <c r="AC396" i="19"/>
  <c r="AB396" i="19"/>
  <c r="AA396" i="19"/>
  <c r="Z396" i="19"/>
  <c r="Y396" i="19"/>
  <c r="X396" i="19"/>
  <c r="W396" i="19"/>
  <c r="V396" i="19"/>
  <c r="U396" i="19"/>
  <c r="T396" i="19"/>
  <c r="S396" i="19"/>
  <c r="R396" i="19"/>
  <c r="Q396" i="19"/>
  <c r="P396" i="19"/>
  <c r="O396" i="19"/>
  <c r="N396" i="19"/>
  <c r="M396" i="19"/>
  <c r="L396" i="19"/>
  <c r="K396" i="19"/>
  <c r="J396" i="19"/>
  <c r="I396" i="19"/>
  <c r="H396" i="19"/>
  <c r="G396" i="19"/>
  <c r="AI395" i="19"/>
  <c r="AG395" i="19"/>
  <c r="AE395" i="19"/>
  <c r="AC395" i="19"/>
  <c r="AB395" i="19"/>
  <c r="AA395" i="19"/>
  <c r="Z395" i="19"/>
  <c r="Y395" i="19"/>
  <c r="X395" i="19"/>
  <c r="W395" i="19"/>
  <c r="V395" i="19"/>
  <c r="U395" i="19"/>
  <c r="T395" i="19"/>
  <c r="S395" i="19"/>
  <c r="R395" i="19"/>
  <c r="Q395" i="19"/>
  <c r="P395" i="19"/>
  <c r="O395" i="19"/>
  <c r="N395" i="19"/>
  <c r="M395" i="19"/>
  <c r="L395" i="19"/>
  <c r="K395" i="19"/>
  <c r="J395" i="19"/>
  <c r="I395" i="19"/>
  <c r="H395" i="19"/>
  <c r="G395" i="19"/>
  <c r="AI394" i="19"/>
  <c r="AG394" i="19"/>
  <c r="AE394" i="19"/>
  <c r="AC394" i="19"/>
  <c r="AB394" i="19"/>
  <c r="AA394" i="19"/>
  <c r="Z394" i="19"/>
  <c r="Y394" i="19"/>
  <c r="X394" i="19"/>
  <c r="W394" i="19"/>
  <c r="V394" i="19"/>
  <c r="U394" i="19"/>
  <c r="T394" i="19"/>
  <c r="S394" i="19"/>
  <c r="R394" i="19"/>
  <c r="Q394" i="19"/>
  <c r="P394" i="19"/>
  <c r="O394" i="19"/>
  <c r="N394" i="19"/>
  <c r="M394" i="19"/>
  <c r="L394" i="19"/>
  <c r="K394" i="19"/>
  <c r="J394" i="19"/>
  <c r="I394" i="19"/>
  <c r="H394" i="19"/>
  <c r="G394" i="19"/>
  <c r="AI393" i="19"/>
  <c r="AG393" i="19"/>
  <c r="AE393" i="19"/>
  <c r="AC393" i="19"/>
  <c r="AB393" i="19"/>
  <c r="AA393" i="19"/>
  <c r="Z393" i="19"/>
  <c r="Y393" i="19"/>
  <c r="X393" i="19"/>
  <c r="W393" i="19"/>
  <c r="V393" i="19"/>
  <c r="U393" i="19"/>
  <c r="T393" i="19"/>
  <c r="S393" i="19"/>
  <c r="R393" i="19"/>
  <c r="Q393" i="19"/>
  <c r="P393" i="19"/>
  <c r="O393" i="19"/>
  <c r="N393" i="19"/>
  <c r="M393" i="19"/>
  <c r="L393" i="19"/>
  <c r="K393" i="19"/>
  <c r="J393" i="19"/>
  <c r="I393" i="19"/>
  <c r="H393" i="19"/>
  <c r="G393" i="19"/>
  <c r="AI392" i="19"/>
  <c r="AG392" i="19"/>
  <c r="AE392" i="19"/>
  <c r="AC392" i="19"/>
  <c r="AB392" i="19"/>
  <c r="AA392" i="19"/>
  <c r="Z392" i="19"/>
  <c r="Y392" i="19"/>
  <c r="X392" i="19"/>
  <c r="W392" i="19"/>
  <c r="V392" i="19"/>
  <c r="U392" i="19"/>
  <c r="T392" i="19"/>
  <c r="S392" i="19"/>
  <c r="R392" i="19"/>
  <c r="Q392" i="19"/>
  <c r="P392" i="19"/>
  <c r="O392" i="19"/>
  <c r="N392" i="19"/>
  <c r="M392" i="19"/>
  <c r="L392" i="19"/>
  <c r="K392" i="19"/>
  <c r="J392" i="19"/>
  <c r="I392" i="19"/>
  <c r="H392" i="19"/>
  <c r="G392" i="19"/>
  <c r="AI391" i="19"/>
  <c r="AG391" i="19"/>
  <c r="AE391" i="19"/>
  <c r="AC391" i="19"/>
  <c r="AB391" i="19"/>
  <c r="AA391" i="19"/>
  <c r="Z391" i="19"/>
  <c r="Y391" i="19"/>
  <c r="X391" i="19"/>
  <c r="W391" i="19"/>
  <c r="V391" i="19"/>
  <c r="U391" i="19"/>
  <c r="T391" i="19"/>
  <c r="S391" i="19"/>
  <c r="R391" i="19"/>
  <c r="Q391" i="19"/>
  <c r="P391" i="19"/>
  <c r="O391" i="19"/>
  <c r="N391" i="19"/>
  <c r="M391" i="19"/>
  <c r="L391" i="19"/>
  <c r="K391" i="19"/>
  <c r="J391" i="19"/>
  <c r="I391" i="19"/>
  <c r="H391" i="19"/>
  <c r="G391" i="19"/>
  <c r="AI390" i="19"/>
  <c r="AG390" i="19"/>
  <c r="AE390" i="19"/>
  <c r="AC390" i="19"/>
  <c r="AB390" i="19"/>
  <c r="AA390" i="19"/>
  <c r="Z390" i="19"/>
  <c r="Y390" i="19"/>
  <c r="X390" i="19"/>
  <c r="W390" i="19"/>
  <c r="V390" i="19"/>
  <c r="U390" i="19"/>
  <c r="T390" i="19"/>
  <c r="S390" i="19"/>
  <c r="R390" i="19"/>
  <c r="Q390" i="19"/>
  <c r="P390" i="19"/>
  <c r="O390" i="19"/>
  <c r="N390" i="19"/>
  <c r="M390" i="19"/>
  <c r="L390" i="19"/>
  <c r="K390" i="19"/>
  <c r="J390" i="19"/>
  <c r="I390" i="19"/>
  <c r="H390" i="19"/>
  <c r="G390" i="19"/>
  <c r="AI389" i="19"/>
  <c r="AG389" i="19"/>
  <c r="AE389" i="19"/>
  <c r="AC389" i="19"/>
  <c r="AB389" i="19"/>
  <c r="AA389" i="19"/>
  <c r="Z389" i="19"/>
  <c r="Y389" i="19"/>
  <c r="X389" i="19"/>
  <c r="W389" i="19"/>
  <c r="V389" i="19"/>
  <c r="U389" i="19"/>
  <c r="T389" i="19"/>
  <c r="S389" i="19"/>
  <c r="R389" i="19"/>
  <c r="Q389" i="19"/>
  <c r="P389" i="19"/>
  <c r="O389" i="19"/>
  <c r="N389" i="19"/>
  <c r="M389" i="19"/>
  <c r="L389" i="19"/>
  <c r="K389" i="19"/>
  <c r="J389" i="19"/>
  <c r="I389" i="19"/>
  <c r="H389" i="19"/>
  <c r="G389" i="19"/>
  <c r="AI388" i="19"/>
  <c r="AG388" i="19"/>
  <c r="AE388" i="19"/>
  <c r="AC388" i="19"/>
  <c r="AB388" i="19"/>
  <c r="AA388" i="19"/>
  <c r="Z388" i="19"/>
  <c r="Y388" i="19"/>
  <c r="X388" i="19"/>
  <c r="W388" i="19"/>
  <c r="V388" i="19"/>
  <c r="U388" i="19"/>
  <c r="T388" i="19"/>
  <c r="S388" i="19"/>
  <c r="R388" i="19"/>
  <c r="Q388" i="19"/>
  <c r="P388" i="19"/>
  <c r="O388" i="19"/>
  <c r="N388" i="19"/>
  <c r="M388" i="19"/>
  <c r="L388" i="19"/>
  <c r="K388" i="19"/>
  <c r="J388" i="19"/>
  <c r="I388" i="19"/>
  <c r="H388" i="19"/>
  <c r="G388" i="19"/>
  <c r="AI387" i="19"/>
  <c r="AG387" i="19"/>
  <c r="AE387" i="19"/>
  <c r="AC387" i="19"/>
  <c r="AB387" i="19"/>
  <c r="AA387" i="19"/>
  <c r="Z387" i="19"/>
  <c r="Y387" i="19"/>
  <c r="X387" i="19"/>
  <c r="W387" i="19"/>
  <c r="V387" i="19"/>
  <c r="U387" i="19"/>
  <c r="T387" i="19"/>
  <c r="S387" i="19"/>
  <c r="R387" i="19"/>
  <c r="Q387" i="19"/>
  <c r="P387" i="19"/>
  <c r="O387" i="19"/>
  <c r="N387" i="19"/>
  <c r="M387" i="19"/>
  <c r="L387" i="19"/>
  <c r="K387" i="19"/>
  <c r="J387" i="19"/>
  <c r="I387" i="19"/>
  <c r="H387" i="19"/>
  <c r="G387" i="19"/>
  <c r="AI386" i="19"/>
  <c r="AG386" i="19"/>
  <c r="AE386" i="19"/>
  <c r="AC386" i="19"/>
  <c r="AB386" i="19"/>
  <c r="AA386" i="19"/>
  <c r="Z386" i="19"/>
  <c r="Y386" i="19"/>
  <c r="X386" i="19"/>
  <c r="W386" i="19"/>
  <c r="V386" i="19"/>
  <c r="U386" i="19"/>
  <c r="T386" i="19"/>
  <c r="S386" i="19"/>
  <c r="R386" i="19"/>
  <c r="Q386" i="19"/>
  <c r="P386" i="19"/>
  <c r="O386" i="19"/>
  <c r="N386" i="19"/>
  <c r="M386" i="19"/>
  <c r="L386" i="19"/>
  <c r="K386" i="19"/>
  <c r="J386" i="19"/>
  <c r="I386" i="19"/>
  <c r="H386" i="19"/>
  <c r="G386" i="19"/>
  <c r="AI385" i="19"/>
  <c r="AG385" i="19"/>
  <c r="AE385" i="19"/>
  <c r="AC385" i="19"/>
  <c r="AB385" i="19"/>
  <c r="AA385" i="19"/>
  <c r="Z385" i="19"/>
  <c r="Y385" i="19"/>
  <c r="X385" i="19"/>
  <c r="W385" i="19"/>
  <c r="V385" i="19"/>
  <c r="U385" i="19"/>
  <c r="T385" i="19"/>
  <c r="S385" i="19"/>
  <c r="R385" i="19"/>
  <c r="Q385" i="19"/>
  <c r="P385" i="19"/>
  <c r="O385" i="19"/>
  <c r="N385" i="19"/>
  <c r="M385" i="19"/>
  <c r="L385" i="19"/>
  <c r="K385" i="19"/>
  <c r="J385" i="19"/>
  <c r="I385" i="19"/>
  <c r="H385" i="19"/>
  <c r="G385" i="19"/>
  <c r="AI384" i="19"/>
  <c r="AG384" i="19"/>
  <c r="AE384" i="19"/>
  <c r="AC384" i="19"/>
  <c r="AB384" i="19"/>
  <c r="AA384" i="19"/>
  <c r="Z384" i="19"/>
  <c r="Y384" i="19"/>
  <c r="X384" i="19"/>
  <c r="W384" i="19"/>
  <c r="V384" i="19"/>
  <c r="U384" i="19"/>
  <c r="T384" i="19"/>
  <c r="S384" i="19"/>
  <c r="R384" i="19"/>
  <c r="Q384" i="19"/>
  <c r="P384" i="19"/>
  <c r="O384" i="19"/>
  <c r="N384" i="19"/>
  <c r="M384" i="19"/>
  <c r="L384" i="19"/>
  <c r="K384" i="19"/>
  <c r="J384" i="19"/>
  <c r="I384" i="19"/>
  <c r="H384" i="19"/>
  <c r="G384" i="19"/>
  <c r="AI383" i="19"/>
  <c r="AG383" i="19"/>
  <c r="AE383" i="19"/>
  <c r="AC383" i="19"/>
  <c r="AB383" i="19"/>
  <c r="AA383" i="19"/>
  <c r="Z383" i="19"/>
  <c r="Y383" i="19"/>
  <c r="X383" i="19"/>
  <c r="W383" i="19"/>
  <c r="V383" i="19"/>
  <c r="U383" i="19"/>
  <c r="T383" i="19"/>
  <c r="S383" i="19"/>
  <c r="R383" i="19"/>
  <c r="Q383" i="19"/>
  <c r="P383" i="19"/>
  <c r="O383" i="19"/>
  <c r="N383" i="19"/>
  <c r="M383" i="19"/>
  <c r="L383" i="19"/>
  <c r="K383" i="19"/>
  <c r="J383" i="19"/>
  <c r="I383" i="19"/>
  <c r="H383" i="19"/>
  <c r="G383" i="19"/>
  <c r="AI382" i="19"/>
  <c r="AG382" i="19"/>
  <c r="AE382" i="19"/>
  <c r="AC382" i="19"/>
  <c r="AB382" i="19"/>
  <c r="AA382" i="19"/>
  <c r="Z382" i="19"/>
  <c r="Y382" i="19"/>
  <c r="X382" i="19"/>
  <c r="W382" i="19"/>
  <c r="V382" i="19"/>
  <c r="U382" i="19"/>
  <c r="T382" i="19"/>
  <c r="S382" i="19"/>
  <c r="R382" i="19"/>
  <c r="Q382" i="19"/>
  <c r="P382" i="19"/>
  <c r="O382" i="19"/>
  <c r="N382" i="19"/>
  <c r="M382" i="19"/>
  <c r="L382" i="19"/>
  <c r="K382" i="19"/>
  <c r="J382" i="19"/>
  <c r="I382" i="19"/>
  <c r="H382" i="19"/>
  <c r="G382" i="19"/>
  <c r="AI381" i="19"/>
  <c r="AG381" i="19"/>
  <c r="AE381" i="19"/>
  <c r="AC381" i="19"/>
  <c r="AB381" i="19"/>
  <c r="AA381" i="19"/>
  <c r="Z381" i="19"/>
  <c r="Y381" i="19"/>
  <c r="X381" i="19"/>
  <c r="W381" i="19"/>
  <c r="V381" i="19"/>
  <c r="U381" i="19"/>
  <c r="T381" i="19"/>
  <c r="S381" i="19"/>
  <c r="R381" i="19"/>
  <c r="Q381" i="19"/>
  <c r="P381" i="19"/>
  <c r="O381" i="19"/>
  <c r="N381" i="19"/>
  <c r="M381" i="19"/>
  <c r="L381" i="19"/>
  <c r="K381" i="19"/>
  <c r="J381" i="19"/>
  <c r="I381" i="19"/>
  <c r="H381" i="19"/>
  <c r="G381" i="19"/>
  <c r="AI380" i="19"/>
  <c r="AG380" i="19"/>
  <c r="AE380" i="19"/>
  <c r="AC380" i="19"/>
  <c r="AB380" i="19"/>
  <c r="AA380" i="19"/>
  <c r="Z380" i="19"/>
  <c r="Y380" i="19"/>
  <c r="X380" i="19"/>
  <c r="W380" i="19"/>
  <c r="V380" i="19"/>
  <c r="U380" i="19"/>
  <c r="T380" i="19"/>
  <c r="S380" i="19"/>
  <c r="R380" i="19"/>
  <c r="Q380" i="19"/>
  <c r="P380" i="19"/>
  <c r="O380" i="19"/>
  <c r="N380" i="19"/>
  <c r="M380" i="19"/>
  <c r="L380" i="19"/>
  <c r="K380" i="19"/>
  <c r="J380" i="19"/>
  <c r="I380" i="19"/>
  <c r="H380" i="19"/>
  <c r="G380" i="19"/>
  <c r="AI379" i="19"/>
  <c r="AG379" i="19"/>
  <c r="AE379" i="19"/>
  <c r="AC379" i="19"/>
  <c r="AB379" i="19"/>
  <c r="AA379" i="19"/>
  <c r="Z379" i="19"/>
  <c r="Y379" i="19"/>
  <c r="X379" i="19"/>
  <c r="W379" i="19"/>
  <c r="V379" i="19"/>
  <c r="U379" i="19"/>
  <c r="T379" i="19"/>
  <c r="S379" i="19"/>
  <c r="R379" i="19"/>
  <c r="Q379" i="19"/>
  <c r="P379" i="19"/>
  <c r="O379" i="19"/>
  <c r="N379" i="19"/>
  <c r="M379" i="19"/>
  <c r="L379" i="19"/>
  <c r="K379" i="19"/>
  <c r="J379" i="19"/>
  <c r="I379" i="19"/>
  <c r="H379" i="19"/>
  <c r="G379" i="19"/>
  <c r="AI378" i="19"/>
  <c r="AG378" i="19"/>
  <c r="AE378" i="19"/>
  <c r="AC378" i="19"/>
  <c r="AB378" i="19"/>
  <c r="AA378" i="19"/>
  <c r="Z378" i="19"/>
  <c r="Y378" i="19"/>
  <c r="X378" i="19"/>
  <c r="W378" i="19"/>
  <c r="V378" i="19"/>
  <c r="U378" i="19"/>
  <c r="T378" i="19"/>
  <c r="S378" i="19"/>
  <c r="R378" i="19"/>
  <c r="Q378" i="19"/>
  <c r="P378" i="19"/>
  <c r="O378" i="19"/>
  <c r="N378" i="19"/>
  <c r="M378" i="19"/>
  <c r="L378" i="19"/>
  <c r="K378" i="19"/>
  <c r="J378" i="19"/>
  <c r="I378" i="19"/>
  <c r="H378" i="19"/>
  <c r="G378" i="19"/>
  <c r="AI377" i="19"/>
  <c r="AG377" i="19"/>
  <c r="AE377" i="19"/>
  <c r="AC377" i="19"/>
  <c r="AB377" i="19"/>
  <c r="AA377" i="19"/>
  <c r="Z377" i="19"/>
  <c r="Y377" i="19"/>
  <c r="X377" i="19"/>
  <c r="W377" i="19"/>
  <c r="V377" i="19"/>
  <c r="U377" i="19"/>
  <c r="T377" i="19"/>
  <c r="S377" i="19"/>
  <c r="R377" i="19"/>
  <c r="Q377" i="19"/>
  <c r="P377" i="19"/>
  <c r="O377" i="19"/>
  <c r="N377" i="19"/>
  <c r="M377" i="19"/>
  <c r="L377" i="19"/>
  <c r="K377" i="19"/>
  <c r="J377" i="19"/>
  <c r="I377" i="19"/>
  <c r="H377" i="19"/>
  <c r="G377" i="19"/>
  <c r="AI376" i="19"/>
  <c r="AG376" i="19"/>
  <c r="AE376" i="19"/>
  <c r="AC376" i="19"/>
  <c r="AB376" i="19"/>
  <c r="AA376" i="19"/>
  <c r="Z376" i="19"/>
  <c r="Y376" i="19"/>
  <c r="X376" i="19"/>
  <c r="W376" i="19"/>
  <c r="V376" i="19"/>
  <c r="U376" i="19"/>
  <c r="T376" i="19"/>
  <c r="S376" i="19"/>
  <c r="R376" i="19"/>
  <c r="Q376" i="19"/>
  <c r="P376" i="19"/>
  <c r="O376" i="19"/>
  <c r="N376" i="19"/>
  <c r="M376" i="19"/>
  <c r="L376" i="19"/>
  <c r="K376" i="19"/>
  <c r="J376" i="19"/>
  <c r="I376" i="19"/>
  <c r="H376" i="19"/>
  <c r="G376" i="19"/>
  <c r="AI375" i="19"/>
  <c r="AG375" i="19"/>
  <c r="AE375" i="19"/>
  <c r="AC375" i="19"/>
  <c r="AB375" i="19"/>
  <c r="AA375" i="19"/>
  <c r="Z375" i="19"/>
  <c r="Y375" i="19"/>
  <c r="X375" i="19"/>
  <c r="W375" i="19"/>
  <c r="V375" i="19"/>
  <c r="U375" i="19"/>
  <c r="T375" i="19"/>
  <c r="S375" i="19"/>
  <c r="R375" i="19"/>
  <c r="Q375" i="19"/>
  <c r="P375" i="19"/>
  <c r="O375" i="19"/>
  <c r="N375" i="19"/>
  <c r="M375" i="19"/>
  <c r="L375" i="19"/>
  <c r="K375" i="19"/>
  <c r="J375" i="19"/>
  <c r="I375" i="19"/>
  <c r="H375" i="19"/>
  <c r="G375" i="19"/>
  <c r="AI374" i="19"/>
  <c r="AG374" i="19"/>
  <c r="AE374" i="19"/>
  <c r="AC374" i="19"/>
  <c r="AB374" i="19"/>
  <c r="AA374" i="19"/>
  <c r="Z374" i="19"/>
  <c r="Y374" i="19"/>
  <c r="X374" i="19"/>
  <c r="W374" i="19"/>
  <c r="V374" i="19"/>
  <c r="U374" i="19"/>
  <c r="T374" i="19"/>
  <c r="S374" i="19"/>
  <c r="R374" i="19"/>
  <c r="Q374" i="19"/>
  <c r="P374" i="19"/>
  <c r="O374" i="19"/>
  <c r="N374" i="19"/>
  <c r="M374" i="19"/>
  <c r="L374" i="19"/>
  <c r="K374" i="19"/>
  <c r="J374" i="19"/>
  <c r="I374" i="19"/>
  <c r="H374" i="19"/>
  <c r="G374" i="19"/>
  <c r="AI373" i="19"/>
  <c r="AG373" i="19"/>
  <c r="AE373" i="19"/>
  <c r="AC373" i="19"/>
  <c r="AB373" i="19"/>
  <c r="AA373" i="19"/>
  <c r="Z373" i="19"/>
  <c r="Y373" i="19"/>
  <c r="X373" i="19"/>
  <c r="W373" i="19"/>
  <c r="V373" i="19"/>
  <c r="U373" i="19"/>
  <c r="T373" i="19"/>
  <c r="S373" i="19"/>
  <c r="R373" i="19"/>
  <c r="Q373" i="19"/>
  <c r="P373" i="19"/>
  <c r="O373" i="19"/>
  <c r="N373" i="19"/>
  <c r="M373" i="19"/>
  <c r="L373" i="19"/>
  <c r="K373" i="19"/>
  <c r="J373" i="19"/>
  <c r="I373" i="19"/>
  <c r="H373" i="19"/>
  <c r="G373" i="19"/>
  <c r="AI372" i="19"/>
  <c r="AG372" i="19"/>
  <c r="AE372" i="19"/>
  <c r="AC372" i="19"/>
  <c r="AB372" i="19"/>
  <c r="AA372" i="19"/>
  <c r="Z372" i="19"/>
  <c r="Y372" i="19"/>
  <c r="X372" i="19"/>
  <c r="W372" i="19"/>
  <c r="V372" i="19"/>
  <c r="U372" i="19"/>
  <c r="T372" i="19"/>
  <c r="S372" i="19"/>
  <c r="R372" i="19"/>
  <c r="Q372" i="19"/>
  <c r="P372" i="19"/>
  <c r="O372" i="19"/>
  <c r="N372" i="19"/>
  <c r="M372" i="19"/>
  <c r="L372" i="19"/>
  <c r="K372" i="19"/>
  <c r="J372" i="19"/>
  <c r="I372" i="19"/>
  <c r="H372" i="19"/>
  <c r="G372" i="19"/>
  <c r="AI371" i="19"/>
  <c r="AG371" i="19"/>
  <c r="AE371" i="19"/>
  <c r="AC371" i="19"/>
  <c r="AB371" i="19"/>
  <c r="AA371" i="19"/>
  <c r="Z371" i="19"/>
  <c r="Y371" i="19"/>
  <c r="X371" i="19"/>
  <c r="W371" i="19"/>
  <c r="V371" i="19"/>
  <c r="U371" i="19"/>
  <c r="T371" i="19"/>
  <c r="S371" i="19"/>
  <c r="R371" i="19"/>
  <c r="Q371" i="19"/>
  <c r="P371" i="19"/>
  <c r="O371" i="19"/>
  <c r="N371" i="19"/>
  <c r="M371" i="19"/>
  <c r="L371" i="19"/>
  <c r="K371" i="19"/>
  <c r="J371" i="19"/>
  <c r="I371" i="19"/>
  <c r="H371" i="19"/>
  <c r="G371" i="19"/>
  <c r="AI370" i="19"/>
  <c r="AG370" i="19"/>
  <c r="AE370" i="19"/>
  <c r="AC370" i="19"/>
  <c r="AB370" i="19"/>
  <c r="AA370" i="19"/>
  <c r="Z370" i="19"/>
  <c r="Y370" i="19"/>
  <c r="X370" i="19"/>
  <c r="W370" i="19"/>
  <c r="V370" i="19"/>
  <c r="U370" i="19"/>
  <c r="T370" i="19"/>
  <c r="S370" i="19"/>
  <c r="R370" i="19"/>
  <c r="Q370" i="19"/>
  <c r="P370" i="19"/>
  <c r="O370" i="19"/>
  <c r="N370" i="19"/>
  <c r="M370" i="19"/>
  <c r="L370" i="19"/>
  <c r="K370" i="19"/>
  <c r="J370" i="19"/>
  <c r="I370" i="19"/>
  <c r="H370" i="19"/>
  <c r="G370" i="19"/>
  <c r="AI369" i="19"/>
  <c r="AG369" i="19"/>
  <c r="AE369" i="19"/>
  <c r="AC369" i="19"/>
  <c r="AB369" i="19"/>
  <c r="AA369" i="19"/>
  <c r="Z369" i="19"/>
  <c r="Y369" i="19"/>
  <c r="X369" i="19"/>
  <c r="W369" i="19"/>
  <c r="V369" i="19"/>
  <c r="U369" i="19"/>
  <c r="T369" i="19"/>
  <c r="S369" i="19"/>
  <c r="R369" i="19"/>
  <c r="Q369" i="19"/>
  <c r="P369" i="19"/>
  <c r="O369" i="19"/>
  <c r="N369" i="19"/>
  <c r="M369" i="19"/>
  <c r="L369" i="19"/>
  <c r="K369" i="19"/>
  <c r="J369" i="19"/>
  <c r="I369" i="19"/>
  <c r="H369" i="19"/>
  <c r="G369" i="19"/>
  <c r="AI368" i="19"/>
  <c r="AG368" i="19"/>
  <c r="AE368" i="19"/>
  <c r="AC368" i="19"/>
  <c r="AB368" i="19"/>
  <c r="AA368" i="19"/>
  <c r="Z368" i="19"/>
  <c r="Y368" i="19"/>
  <c r="X368" i="19"/>
  <c r="W368" i="19"/>
  <c r="V368" i="19"/>
  <c r="U368" i="19"/>
  <c r="T368" i="19"/>
  <c r="S368" i="19"/>
  <c r="R368" i="19"/>
  <c r="Q368" i="19"/>
  <c r="P368" i="19"/>
  <c r="O368" i="19"/>
  <c r="N368" i="19"/>
  <c r="M368" i="19"/>
  <c r="L368" i="19"/>
  <c r="K368" i="19"/>
  <c r="J368" i="19"/>
  <c r="I368" i="19"/>
  <c r="H368" i="19"/>
  <c r="G368" i="19"/>
  <c r="AI367" i="19"/>
  <c r="AG367" i="19"/>
  <c r="AE367" i="19"/>
  <c r="AC367" i="19"/>
  <c r="AB367" i="19"/>
  <c r="AA367" i="19"/>
  <c r="Z367" i="19"/>
  <c r="Y367" i="19"/>
  <c r="X367" i="19"/>
  <c r="W367" i="19"/>
  <c r="V367" i="19"/>
  <c r="U367" i="19"/>
  <c r="T367" i="19"/>
  <c r="S367" i="19"/>
  <c r="R367" i="19"/>
  <c r="Q367" i="19"/>
  <c r="P367" i="19"/>
  <c r="O367" i="19"/>
  <c r="N367" i="19"/>
  <c r="M367" i="19"/>
  <c r="L367" i="19"/>
  <c r="K367" i="19"/>
  <c r="J367" i="19"/>
  <c r="I367" i="19"/>
  <c r="H367" i="19"/>
  <c r="G367" i="19"/>
  <c r="AI366" i="19"/>
  <c r="AG366" i="19"/>
  <c r="AE366" i="19"/>
  <c r="AC366" i="19"/>
  <c r="AB366" i="19"/>
  <c r="AA366" i="19"/>
  <c r="Z366" i="19"/>
  <c r="Y366" i="19"/>
  <c r="X366" i="19"/>
  <c r="W366" i="19"/>
  <c r="V366" i="19"/>
  <c r="U366" i="19"/>
  <c r="T366" i="19"/>
  <c r="S366" i="19"/>
  <c r="R366" i="19"/>
  <c r="Q366" i="19"/>
  <c r="P366" i="19"/>
  <c r="O366" i="19"/>
  <c r="N366" i="19"/>
  <c r="M366" i="19"/>
  <c r="L366" i="19"/>
  <c r="K366" i="19"/>
  <c r="J366" i="19"/>
  <c r="I366" i="19"/>
  <c r="H366" i="19"/>
  <c r="G366" i="19"/>
  <c r="AI365" i="19"/>
  <c r="AG365" i="19"/>
  <c r="AE365" i="19"/>
  <c r="AC365" i="19"/>
  <c r="AB365" i="19"/>
  <c r="AA365" i="19"/>
  <c r="Z365" i="19"/>
  <c r="Y365" i="19"/>
  <c r="X365" i="19"/>
  <c r="W365" i="19"/>
  <c r="V365" i="19"/>
  <c r="U365" i="19"/>
  <c r="T365" i="19"/>
  <c r="S365" i="19"/>
  <c r="R365" i="19"/>
  <c r="Q365" i="19"/>
  <c r="P365" i="19"/>
  <c r="O365" i="19"/>
  <c r="N365" i="19"/>
  <c r="M365" i="19"/>
  <c r="L365" i="19"/>
  <c r="K365" i="19"/>
  <c r="J365" i="19"/>
  <c r="I365" i="19"/>
  <c r="H365" i="19"/>
  <c r="G365" i="19"/>
  <c r="AI364" i="19"/>
  <c r="AG364" i="19"/>
  <c r="AE364" i="19"/>
  <c r="AC364" i="19"/>
  <c r="AB364" i="19"/>
  <c r="AA364" i="19"/>
  <c r="Z364" i="19"/>
  <c r="Y364" i="19"/>
  <c r="X364" i="19"/>
  <c r="W364" i="19"/>
  <c r="V364" i="19"/>
  <c r="U364" i="19"/>
  <c r="T364" i="19"/>
  <c r="S364" i="19"/>
  <c r="R364" i="19"/>
  <c r="Q364" i="19"/>
  <c r="P364" i="19"/>
  <c r="O364" i="19"/>
  <c r="N364" i="19"/>
  <c r="M364" i="19"/>
  <c r="L364" i="19"/>
  <c r="K364" i="19"/>
  <c r="J364" i="19"/>
  <c r="I364" i="19"/>
  <c r="H364" i="19"/>
  <c r="G364" i="19"/>
  <c r="AI363" i="19"/>
  <c r="AG363" i="19"/>
  <c r="AE363" i="19"/>
  <c r="AC363" i="19"/>
  <c r="AB363" i="19"/>
  <c r="AA363" i="19"/>
  <c r="Z363" i="19"/>
  <c r="Y363" i="19"/>
  <c r="X363" i="19"/>
  <c r="W363" i="19"/>
  <c r="V363" i="19"/>
  <c r="U363" i="19"/>
  <c r="T363" i="19"/>
  <c r="S363" i="19"/>
  <c r="R363" i="19"/>
  <c r="Q363" i="19"/>
  <c r="P363" i="19"/>
  <c r="O363" i="19"/>
  <c r="N363" i="19"/>
  <c r="M363" i="19"/>
  <c r="L363" i="19"/>
  <c r="K363" i="19"/>
  <c r="J363" i="19"/>
  <c r="I363" i="19"/>
  <c r="H363" i="19"/>
  <c r="G363" i="19"/>
  <c r="AI362" i="19"/>
  <c r="AG362" i="19"/>
  <c r="AE362" i="19"/>
  <c r="AC362" i="19"/>
  <c r="AB362" i="19"/>
  <c r="AA362" i="19"/>
  <c r="Z362" i="19"/>
  <c r="Y362" i="19"/>
  <c r="X362" i="19"/>
  <c r="W362" i="19"/>
  <c r="V362" i="19"/>
  <c r="U362" i="19"/>
  <c r="T362" i="19"/>
  <c r="S362" i="19"/>
  <c r="R362" i="19"/>
  <c r="Q362" i="19"/>
  <c r="P362" i="19"/>
  <c r="O362" i="19"/>
  <c r="N362" i="19"/>
  <c r="M362" i="19"/>
  <c r="L362" i="19"/>
  <c r="K362" i="19"/>
  <c r="J362" i="19"/>
  <c r="I362" i="19"/>
  <c r="H362" i="19"/>
  <c r="G362" i="19"/>
  <c r="AI361" i="19"/>
  <c r="AG361" i="19"/>
  <c r="AE361" i="19"/>
  <c r="AC361" i="19"/>
  <c r="AB361" i="19"/>
  <c r="AA361" i="19"/>
  <c r="Z361" i="19"/>
  <c r="Y361" i="19"/>
  <c r="X361" i="19"/>
  <c r="W361" i="19"/>
  <c r="V361" i="19"/>
  <c r="U361" i="19"/>
  <c r="T361" i="19"/>
  <c r="S361" i="19"/>
  <c r="R361" i="19"/>
  <c r="Q361" i="19"/>
  <c r="P361" i="19"/>
  <c r="O361" i="19"/>
  <c r="N361" i="19"/>
  <c r="M361" i="19"/>
  <c r="L361" i="19"/>
  <c r="K361" i="19"/>
  <c r="J361" i="19"/>
  <c r="I361" i="19"/>
  <c r="H361" i="19"/>
  <c r="G361" i="19"/>
  <c r="AI360" i="19"/>
  <c r="AG360" i="19"/>
  <c r="AE360" i="19"/>
  <c r="AC360" i="19"/>
  <c r="AB360" i="19"/>
  <c r="AA360" i="19"/>
  <c r="Z360" i="19"/>
  <c r="Y360" i="19"/>
  <c r="X360" i="19"/>
  <c r="W360" i="19"/>
  <c r="V360" i="19"/>
  <c r="U360" i="19"/>
  <c r="T360" i="19"/>
  <c r="S360" i="19"/>
  <c r="R360" i="19"/>
  <c r="Q360" i="19"/>
  <c r="P360" i="19"/>
  <c r="O360" i="19"/>
  <c r="N360" i="19"/>
  <c r="M360" i="19"/>
  <c r="L360" i="19"/>
  <c r="K360" i="19"/>
  <c r="J360" i="19"/>
  <c r="I360" i="19"/>
  <c r="H360" i="19"/>
  <c r="G360" i="19"/>
  <c r="AI359" i="19"/>
  <c r="AG359" i="19"/>
  <c r="AE359" i="19"/>
  <c r="AC359" i="19"/>
  <c r="AB359" i="19"/>
  <c r="AA359" i="19"/>
  <c r="Z359" i="19"/>
  <c r="Y359" i="19"/>
  <c r="X359" i="19"/>
  <c r="W359" i="19"/>
  <c r="V359" i="19"/>
  <c r="U359" i="19"/>
  <c r="T359" i="19"/>
  <c r="S359" i="19"/>
  <c r="R359" i="19"/>
  <c r="Q359" i="19"/>
  <c r="P359" i="19"/>
  <c r="O359" i="19"/>
  <c r="N359" i="19"/>
  <c r="M359" i="19"/>
  <c r="L359" i="19"/>
  <c r="K359" i="19"/>
  <c r="J359" i="19"/>
  <c r="I359" i="19"/>
  <c r="H359" i="19"/>
  <c r="G359" i="19"/>
  <c r="AI358" i="19"/>
  <c r="AG358" i="19"/>
  <c r="AE358" i="19"/>
  <c r="AC358" i="19"/>
  <c r="AB358" i="19"/>
  <c r="AA358" i="19"/>
  <c r="Z358" i="19"/>
  <c r="Y358" i="19"/>
  <c r="X358" i="19"/>
  <c r="W358" i="19"/>
  <c r="V358" i="19"/>
  <c r="U358" i="19"/>
  <c r="T358" i="19"/>
  <c r="S358" i="19"/>
  <c r="R358" i="19"/>
  <c r="Q358" i="19"/>
  <c r="P358" i="19"/>
  <c r="O358" i="19"/>
  <c r="N358" i="19"/>
  <c r="M358" i="19"/>
  <c r="L358" i="19"/>
  <c r="K358" i="19"/>
  <c r="J358" i="19"/>
  <c r="I358" i="19"/>
  <c r="H358" i="19"/>
  <c r="G358" i="19"/>
  <c r="AI357" i="19"/>
  <c r="AG357" i="19"/>
  <c r="AE357" i="19"/>
  <c r="AC357" i="19"/>
  <c r="AB357" i="19"/>
  <c r="AA357" i="19"/>
  <c r="Z357" i="19"/>
  <c r="Y357" i="19"/>
  <c r="X357" i="19"/>
  <c r="W357" i="19"/>
  <c r="V357" i="19"/>
  <c r="U357" i="19"/>
  <c r="T357" i="19"/>
  <c r="S357" i="19"/>
  <c r="R357" i="19"/>
  <c r="Q357" i="19"/>
  <c r="P357" i="19"/>
  <c r="O357" i="19"/>
  <c r="N357" i="19"/>
  <c r="M357" i="19"/>
  <c r="L357" i="19"/>
  <c r="K357" i="19"/>
  <c r="J357" i="19"/>
  <c r="I357" i="19"/>
  <c r="H357" i="19"/>
  <c r="G357" i="19"/>
  <c r="AI356" i="19"/>
  <c r="AG356" i="19"/>
  <c r="AE356" i="19"/>
  <c r="AC356" i="19"/>
  <c r="AB356" i="19"/>
  <c r="AA356" i="19"/>
  <c r="Z356" i="19"/>
  <c r="Y356" i="19"/>
  <c r="X356" i="19"/>
  <c r="W356" i="19"/>
  <c r="V356" i="19"/>
  <c r="U356" i="19"/>
  <c r="T356" i="19"/>
  <c r="S356" i="19"/>
  <c r="R356" i="19"/>
  <c r="Q356" i="19"/>
  <c r="P356" i="19"/>
  <c r="O356" i="19"/>
  <c r="N356" i="19"/>
  <c r="M356" i="19"/>
  <c r="L356" i="19"/>
  <c r="K356" i="19"/>
  <c r="J356" i="19"/>
  <c r="I356" i="19"/>
  <c r="H356" i="19"/>
  <c r="G356" i="19"/>
  <c r="AI355" i="19"/>
  <c r="AG355" i="19"/>
  <c r="AE355" i="19"/>
  <c r="AC355" i="19"/>
  <c r="AB355" i="19"/>
  <c r="AA355" i="19"/>
  <c r="Z355" i="19"/>
  <c r="Y355" i="19"/>
  <c r="X355" i="19"/>
  <c r="W355" i="19"/>
  <c r="V355" i="19"/>
  <c r="U355" i="19"/>
  <c r="T355" i="19"/>
  <c r="S355" i="19"/>
  <c r="R355" i="19"/>
  <c r="Q355" i="19"/>
  <c r="P355" i="19"/>
  <c r="O355" i="19"/>
  <c r="N355" i="19"/>
  <c r="M355" i="19"/>
  <c r="L355" i="19"/>
  <c r="K355" i="19"/>
  <c r="J355" i="19"/>
  <c r="I355" i="19"/>
  <c r="H355" i="19"/>
  <c r="G355" i="19"/>
  <c r="AI354" i="19"/>
  <c r="AG354" i="19"/>
  <c r="AE354" i="19"/>
  <c r="AC354" i="19"/>
  <c r="AB354" i="19"/>
  <c r="AA354" i="19"/>
  <c r="Z354" i="19"/>
  <c r="Y354" i="19"/>
  <c r="X354" i="19"/>
  <c r="W354" i="19"/>
  <c r="V354" i="19"/>
  <c r="U354" i="19"/>
  <c r="T354" i="19"/>
  <c r="S354" i="19"/>
  <c r="R354" i="19"/>
  <c r="Q354" i="19"/>
  <c r="P354" i="19"/>
  <c r="O354" i="19"/>
  <c r="N354" i="19"/>
  <c r="M354" i="19"/>
  <c r="L354" i="19"/>
  <c r="K354" i="19"/>
  <c r="J354" i="19"/>
  <c r="I354" i="19"/>
  <c r="H354" i="19"/>
  <c r="G354" i="19"/>
  <c r="F253" i="13"/>
  <c r="F354" i="19" s="1"/>
  <c r="AI353" i="19"/>
  <c r="AG353" i="19"/>
  <c r="AE353" i="19"/>
  <c r="AC353" i="19"/>
  <c r="AB353" i="19"/>
  <c r="AA353" i="19"/>
  <c r="Z353" i="19"/>
  <c r="Y353" i="19"/>
  <c r="X353" i="19"/>
  <c r="W353" i="19"/>
  <c r="V353" i="19"/>
  <c r="U353" i="19"/>
  <c r="T353" i="19"/>
  <c r="S353" i="19"/>
  <c r="R353" i="19"/>
  <c r="Q353" i="19"/>
  <c r="P353" i="19"/>
  <c r="O353" i="19"/>
  <c r="N353" i="19"/>
  <c r="M353" i="19"/>
  <c r="L353" i="19"/>
  <c r="K353" i="19"/>
  <c r="J353" i="19"/>
  <c r="I353" i="19"/>
  <c r="H353" i="19"/>
  <c r="G353" i="19"/>
  <c r="B250" i="13"/>
  <c r="D307" i="13" s="1"/>
  <c r="D323" i="13" s="1"/>
  <c r="AI352" i="19"/>
  <c r="AG352" i="19"/>
  <c r="AE352" i="19"/>
  <c r="AC352" i="19"/>
  <c r="AB352" i="19"/>
  <c r="AA352" i="19"/>
  <c r="Z352" i="19"/>
  <c r="Y352" i="19"/>
  <c r="X352" i="19"/>
  <c r="W352" i="19"/>
  <c r="V352" i="19"/>
  <c r="U352" i="19"/>
  <c r="T352" i="19"/>
  <c r="S352" i="19"/>
  <c r="R352" i="19"/>
  <c r="Q352" i="19"/>
  <c r="P352" i="19"/>
  <c r="O352" i="19"/>
  <c r="N352" i="19"/>
  <c r="M352" i="19"/>
  <c r="L352" i="19"/>
  <c r="K352" i="19"/>
  <c r="J352" i="19"/>
  <c r="I352" i="19"/>
  <c r="H352" i="19"/>
  <c r="G352" i="19"/>
  <c r="AI351" i="19"/>
  <c r="AG351" i="19"/>
  <c r="AE351" i="19"/>
  <c r="AC351" i="19"/>
  <c r="AB351" i="19"/>
  <c r="AA351" i="19"/>
  <c r="Z351" i="19"/>
  <c r="Y351" i="19"/>
  <c r="X351" i="19"/>
  <c r="W351" i="19"/>
  <c r="V351" i="19"/>
  <c r="U351" i="19"/>
  <c r="T351" i="19"/>
  <c r="S351" i="19"/>
  <c r="R351" i="19"/>
  <c r="Q351" i="19"/>
  <c r="P351" i="19"/>
  <c r="O351" i="19"/>
  <c r="N351" i="19"/>
  <c r="M351" i="19"/>
  <c r="L351" i="19"/>
  <c r="K351" i="19"/>
  <c r="J351" i="19"/>
  <c r="I351" i="19"/>
  <c r="H351" i="19"/>
  <c r="G351" i="19"/>
  <c r="AI350" i="19"/>
  <c r="AG350" i="19"/>
  <c r="AE350" i="19"/>
  <c r="AC350" i="19"/>
  <c r="AB350" i="19"/>
  <c r="AA350" i="19"/>
  <c r="Z350" i="19"/>
  <c r="Y350" i="19"/>
  <c r="X350" i="19"/>
  <c r="W350" i="19"/>
  <c r="V350" i="19"/>
  <c r="U350" i="19"/>
  <c r="T350" i="19"/>
  <c r="S350" i="19"/>
  <c r="R350" i="19"/>
  <c r="Q350" i="19"/>
  <c r="P350" i="19"/>
  <c r="O350" i="19"/>
  <c r="N350" i="19"/>
  <c r="M350" i="19"/>
  <c r="L350" i="19"/>
  <c r="K350" i="19"/>
  <c r="J350" i="19"/>
  <c r="I350" i="19"/>
  <c r="H350" i="19"/>
  <c r="G350" i="19"/>
  <c r="AI349" i="19"/>
  <c r="AG349" i="19"/>
  <c r="AE349" i="19"/>
  <c r="AC349" i="19"/>
  <c r="AB349" i="19"/>
  <c r="AA349" i="19"/>
  <c r="Z349" i="19"/>
  <c r="Y349" i="19"/>
  <c r="X349" i="19"/>
  <c r="W349" i="19"/>
  <c r="V349" i="19"/>
  <c r="U349" i="19"/>
  <c r="T349" i="19"/>
  <c r="S349" i="19"/>
  <c r="R349" i="19"/>
  <c r="Q349" i="19"/>
  <c r="P349" i="19"/>
  <c r="O349" i="19"/>
  <c r="N349" i="19"/>
  <c r="M349" i="19"/>
  <c r="L349" i="19"/>
  <c r="K349" i="19"/>
  <c r="J349" i="19"/>
  <c r="I349" i="19"/>
  <c r="H349" i="19"/>
  <c r="G349" i="19"/>
  <c r="AI348" i="19"/>
  <c r="AG348" i="19"/>
  <c r="AE348" i="19"/>
  <c r="AC348" i="19"/>
  <c r="AB348" i="19"/>
  <c r="AA348" i="19"/>
  <c r="Z348" i="19"/>
  <c r="Y348" i="19"/>
  <c r="X348" i="19"/>
  <c r="W348" i="19"/>
  <c r="V348" i="19"/>
  <c r="U348" i="19"/>
  <c r="T348" i="19"/>
  <c r="S348" i="19"/>
  <c r="R348" i="19"/>
  <c r="Q348" i="19"/>
  <c r="P348" i="19"/>
  <c r="O348" i="19"/>
  <c r="N348" i="19"/>
  <c r="M348" i="19"/>
  <c r="L348" i="19"/>
  <c r="K348" i="19"/>
  <c r="J348" i="19"/>
  <c r="I348" i="19"/>
  <c r="H348" i="19"/>
  <c r="G348" i="19"/>
  <c r="AI347" i="19"/>
  <c r="AG347" i="19"/>
  <c r="AE347" i="19"/>
  <c r="AC347" i="19"/>
  <c r="AB347" i="19"/>
  <c r="AA347" i="19"/>
  <c r="Z347" i="19"/>
  <c r="Y347" i="19"/>
  <c r="X347" i="19"/>
  <c r="W347" i="19"/>
  <c r="V347" i="19"/>
  <c r="U347" i="19"/>
  <c r="T347" i="19"/>
  <c r="S347" i="19"/>
  <c r="R347" i="19"/>
  <c r="Q347" i="19"/>
  <c r="P347" i="19"/>
  <c r="O347" i="19"/>
  <c r="N347" i="19"/>
  <c r="M347" i="19"/>
  <c r="L347" i="19"/>
  <c r="K347" i="19"/>
  <c r="J347" i="19"/>
  <c r="I347" i="19"/>
  <c r="H347" i="19"/>
  <c r="G347" i="19"/>
  <c r="AI346" i="19"/>
  <c r="AG346" i="19"/>
  <c r="AE346" i="19"/>
  <c r="AC346" i="19"/>
  <c r="AB346" i="19"/>
  <c r="AA346" i="19"/>
  <c r="Z346" i="19"/>
  <c r="Y346" i="19"/>
  <c r="X346" i="19"/>
  <c r="W346" i="19"/>
  <c r="V346" i="19"/>
  <c r="U346" i="19"/>
  <c r="T346" i="19"/>
  <c r="S346" i="19"/>
  <c r="R346" i="19"/>
  <c r="Q346" i="19"/>
  <c r="P346" i="19"/>
  <c r="O346" i="19"/>
  <c r="N346" i="19"/>
  <c r="M346" i="19"/>
  <c r="L346" i="19"/>
  <c r="K346" i="19"/>
  <c r="J346" i="19"/>
  <c r="I346" i="19"/>
  <c r="H346" i="19"/>
  <c r="G346" i="19"/>
  <c r="AI345" i="19"/>
  <c r="AG345" i="19"/>
  <c r="AE345" i="19"/>
  <c r="AC345" i="19"/>
  <c r="AB345" i="19"/>
  <c r="AA345" i="19"/>
  <c r="Z345" i="19"/>
  <c r="Y345" i="19"/>
  <c r="X345" i="19"/>
  <c r="W345" i="19"/>
  <c r="V345" i="19"/>
  <c r="U345" i="19"/>
  <c r="T345" i="19"/>
  <c r="S345" i="19"/>
  <c r="R345" i="19"/>
  <c r="Q345" i="19"/>
  <c r="P345" i="19"/>
  <c r="O345" i="19"/>
  <c r="N345" i="19"/>
  <c r="M345" i="19"/>
  <c r="L345" i="19"/>
  <c r="K345" i="19"/>
  <c r="J345" i="19"/>
  <c r="I345" i="19"/>
  <c r="H345" i="19"/>
  <c r="G345" i="19"/>
  <c r="AI344" i="19"/>
  <c r="AG344" i="19"/>
  <c r="AE344" i="19"/>
  <c r="AC344" i="19"/>
  <c r="AB344" i="19"/>
  <c r="AA344" i="19"/>
  <c r="Z344" i="19"/>
  <c r="Y344" i="19"/>
  <c r="X344" i="19"/>
  <c r="W344" i="19"/>
  <c r="V344" i="19"/>
  <c r="U344" i="19"/>
  <c r="T344" i="19"/>
  <c r="S344" i="19"/>
  <c r="R344" i="19"/>
  <c r="Q344" i="19"/>
  <c r="P344" i="19"/>
  <c r="O344" i="19"/>
  <c r="N344" i="19"/>
  <c r="M344" i="19"/>
  <c r="L344" i="19"/>
  <c r="K344" i="19"/>
  <c r="J344" i="19"/>
  <c r="I344" i="19"/>
  <c r="H344" i="19"/>
  <c r="G344" i="19"/>
  <c r="AI343" i="19"/>
  <c r="AG343" i="19"/>
  <c r="AE343" i="19"/>
  <c r="AC343" i="19"/>
  <c r="AB343" i="19"/>
  <c r="AA343" i="19"/>
  <c r="Z343" i="19"/>
  <c r="Y343" i="19"/>
  <c r="X343" i="19"/>
  <c r="W343" i="19"/>
  <c r="V343" i="19"/>
  <c r="U343" i="19"/>
  <c r="T343" i="19"/>
  <c r="S343" i="19"/>
  <c r="R343" i="19"/>
  <c r="Q343" i="19"/>
  <c r="P343" i="19"/>
  <c r="O343" i="19"/>
  <c r="N343" i="19"/>
  <c r="M343" i="19"/>
  <c r="L343" i="19"/>
  <c r="K343" i="19"/>
  <c r="J343" i="19"/>
  <c r="I343" i="19"/>
  <c r="H343" i="19"/>
  <c r="G343" i="19"/>
  <c r="AI342" i="19"/>
  <c r="AG342" i="19"/>
  <c r="AE342" i="19"/>
  <c r="AC342" i="19"/>
  <c r="AB342" i="19"/>
  <c r="AA342" i="19"/>
  <c r="Z342" i="19"/>
  <c r="Y342" i="19"/>
  <c r="X342" i="19"/>
  <c r="W342" i="19"/>
  <c r="V342" i="19"/>
  <c r="U342" i="19"/>
  <c r="T342" i="19"/>
  <c r="S342" i="19"/>
  <c r="R342" i="19"/>
  <c r="Q342" i="19"/>
  <c r="P342" i="19"/>
  <c r="O342" i="19"/>
  <c r="N342" i="19"/>
  <c r="M342" i="19"/>
  <c r="L342" i="19"/>
  <c r="K342" i="19"/>
  <c r="J342" i="19"/>
  <c r="I342" i="19"/>
  <c r="H342" i="19"/>
  <c r="G342" i="19"/>
  <c r="AI341" i="19"/>
  <c r="AG341" i="19"/>
  <c r="AE341" i="19"/>
  <c r="AC341" i="19"/>
  <c r="AB341" i="19"/>
  <c r="AA341" i="19"/>
  <c r="Z341" i="19"/>
  <c r="Y341" i="19"/>
  <c r="X341" i="19"/>
  <c r="W341" i="19"/>
  <c r="V341" i="19"/>
  <c r="U341" i="19"/>
  <c r="T341" i="19"/>
  <c r="S341" i="19"/>
  <c r="R341" i="19"/>
  <c r="Q341" i="19"/>
  <c r="P341" i="19"/>
  <c r="O341" i="19"/>
  <c r="N341" i="19"/>
  <c r="M341" i="19"/>
  <c r="L341" i="19"/>
  <c r="K341" i="19"/>
  <c r="J341" i="19"/>
  <c r="I341" i="19"/>
  <c r="H341" i="19"/>
  <c r="G341" i="19"/>
  <c r="AI340" i="19"/>
  <c r="AG340" i="19"/>
  <c r="AE340" i="19"/>
  <c r="AC340" i="19"/>
  <c r="AB340" i="19"/>
  <c r="AA340" i="19"/>
  <c r="Z340" i="19"/>
  <c r="Y340" i="19"/>
  <c r="X340" i="19"/>
  <c r="W340" i="19"/>
  <c r="V340" i="19"/>
  <c r="U340" i="19"/>
  <c r="T340" i="19"/>
  <c r="S340" i="19"/>
  <c r="R340" i="19"/>
  <c r="Q340" i="19"/>
  <c r="P340" i="19"/>
  <c r="O340" i="19"/>
  <c r="N340" i="19"/>
  <c r="M340" i="19"/>
  <c r="L340" i="19"/>
  <c r="K340" i="19"/>
  <c r="J340" i="19"/>
  <c r="I340" i="19"/>
  <c r="H340" i="19"/>
  <c r="G340" i="19"/>
  <c r="AI339" i="19"/>
  <c r="AG339" i="19"/>
  <c r="AE339" i="19"/>
  <c r="AC339" i="19"/>
  <c r="AB339" i="19"/>
  <c r="AA339" i="19"/>
  <c r="Z339" i="19"/>
  <c r="Y339" i="19"/>
  <c r="X339" i="19"/>
  <c r="W339" i="19"/>
  <c r="V339" i="19"/>
  <c r="U339" i="19"/>
  <c r="T339" i="19"/>
  <c r="S339" i="19"/>
  <c r="R339" i="19"/>
  <c r="Q339" i="19"/>
  <c r="P339" i="19"/>
  <c r="O339" i="19"/>
  <c r="N339" i="19"/>
  <c r="M339" i="19"/>
  <c r="L339" i="19"/>
  <c r="K339" i="19"/>
  <c r="J339" i="19"/>
  <c r="I339" i="19"/>
  <c r="H339" i="19"/>
  <c r="G339" i="19"/>
  <c r="AI338" i="19"/>
  <c r="AG338" i="19"/>
  <c r="AE338" i="19"/>
  <c r="AC338" i="19"/>
  <c r="AB338" i="19"/>
  <c r="AA338" i="19"/>
  <c r="Z338" i="19"/>
  <c r="Y338" i="19"/>
  <c r="X338" i="19"/>
  <c r="W338" i="19"/>
  <c r="V338" i="19"/>
  <c r="U338" i="19"/>
  <c r="T338" i="19"/>
  <c r="S338" i="19"/>
  <c r="R338" i="19"/>
  <c r="Q338" i="19"/>
  <c r="P338" i="19"/>
  <c r="O338" i="19"/>
  <c r="N338" i="19"/>
  <c r="M338" i="19"/>
  <c r="L338" i="19"/>
  <c r="K338" i="19"/>
  <c r="J338" i="19"/>
  <c r="I338" i="19"/>
  <c r="H338" i="19"/>
  <c r="G338" i="19"/>
  <c r="AI337" i="19"/>
  <c r="AG337" i="19"/>
  <c r="AE337" i="19"/>
  <c r="AC337" i="19"/>
  <c r="AB337" i="19"/>
  <c r="AA337" i="19"/>
  <c r="Z337" i="19"/>
  <c r="Y337" i="19"/>
  <c r="X337" i="19"/>
  <c r="W337" i="19"/>
  <c r="V337" i="19"/>
  <c r="U337" i="19"/>
  <c r="T337" i="19"/>
  <c r="S337" i="19"/>
  <c r="R337" i="19"/>
  <c r="Q337" i="19"/>
  <c r="P337" i="19"/>
  <c r="O337" i="19"/>
  <c r="N337" i="19"/>
  <c r="M337" i="19"/>
  <c r="L337" i="19"/>
  <c r="K337" i="19"/>
  <c r="J337" i="19"/>
  <c r="I337" i="19"/>
  <c r="H337" i="19"/>
  <c r="G337" i="19"/>
  <c r="AI336" i="19"/>
  <c r="AG336" i="19"/>
  <c r="AE336" i="19"/>
  <c r="AC336" i="19"/>
  <c r="AB336" i="19"/>
  <c r="AA336" i="19"/>
  <c r="Z336" i="19"/>
  <c r="Y336" i="19"/>
  <c r="X336" i="19"/>
  <c r="W336" i="19"/>
  <c r="V336" i="19"/>
  <c r="U336" i="19"/>
  <c r="T336" i="19"/>
  <c r="S336" i="19"/>
  <c r="R336" i="19"/>
  <c r="Q336" i="19"/>
  <c r="P336" i="19"/>
  <c r="O336" i="19"/>
  <c r="N336" i="19"/>
  <c r="M336" i="19"/>
  <c r="L336" i="19"/>
  <c r="K336" i="19"/>
  <c r="J336" i="19"/>
  <c r="I336" i="19"/>
  <c r="H336" i="19"/>
  <c r="G336" i="19"/>
  <c r="AI335" i="19"/>
  <c r="AG335" i="19"/>
  <c r="AE335" i="19"/>
  <c r="AC335" i="19"/>
  <c r="AB335" i="19"/>
  <c r="AA335" i="19"/>
  <c r="Z335" i="19"/>
  <c r="Y335" i="19"/>
  <c r="X335" i="19"/>
  <c r="W335" i="19"/>
  <c r="V335" i="19"/>
  <c r="U335" i="19"/>
  <c r="T335" i="19"/>
  <c r="S335" i="19"/>
  <c r="R335" i="19"/>
  <c r="Q335" i="19"/>
  <c r="P335" i="19"/>
  <c r="O335" i="19"/>
  <c r="N335" i="19"/>
  <c r="M335" i="19"/>
  <c r="L335" i="19"/>
  <c r="K335" i="19"/>
  <c r="J335" i="19"/>
  <c r="I335" i="19"/>
  <c r="H335" i="19"/>
  <c r="G335" i="19"/>
  <c r="AI334" i="19"/>
  <c r="AG334" i="19"/>
  <c r="AE334" i="19"/>
  <c r="AC334" i="19"/>
  <c r="AB334" i="19"/>
  <c r="AA334" i="19"/>
  <c r="Z334" i="19"/>
  <c r="Y334" i="19"/>
  <c r="X334" i="19"/>
  <c r="W334" i="19"/>
  <c r="V334" i="19"/>
  <c r="U334" i="19"/>
  <c r="T334" i="19"/>
  <c r="S334" i="19"/>
  <c r="R334" i="19"/>
  <c r="Q334" i="19"/>
  <c r="P334" i="19"/>
  <c r="O334" i="19"/>
  <c r="N334" i="19"/>
  <c r="M334" i="19"/>
  <c r="L334" i="19"/>
  <c r="K334" i="19"/>
  <c r="J334" i="19"/>
  <c r="I334" i="19"/>
  <c r="H334" i="19"/>
  <c r="G334" i="19"/>
  <c r="AI333" i="19"/>
  <c r="AG333" i="19"/>
  <c r="AE333" i="19"/>
  <c r="AC333" i="19"/>
  <c r="AB333" i="19"/>
  <c r="AA333" i="19"/>
  <c r="Z333" i="19"/>
  <c r="Y333" i="19"/>
  <c r="X333" i="19"/>
  <c r="W333" i="19"/>
  <c r="V333" i="19"/>
  <c r="U333" i="19"/>
  <c r="T333" i="19"/>
  <c r="S333" i="19"/>
  <c r="R333" i="19"/>
  <c r="Q333" i="19"/>
  <c r="P333" i="19"/>
  <c r="O333" i="19"/>
  <c r="N333" i="19"/>
  <c r="M333" i="19"/>
  <c r="L333" i="19"/>
  <c r="K333" i="19"/>
  <c r="J333" i="19"/>
  <c r="I333" i="19"/>
  <c r="H333" i="19"/>
  <c r="G333" i="19"/>
  <c r="AI332" i="19"/>
  <c r="AG332" i="19"/>
  <c r="AE332" i="19"/>
  <c r="AC332" i="19"/>
  <c r="AB332" i="19"/>
  <c r="AA332" i="19"/>
  <c r="Z332" i="19"/>
  <c r="Y332" i="19"/>
  <c r="X332" i="19"/>
  <c r="W332" i="19"/>
  <c r="V332" i="19"/>
  <c r="U332" i="19"/>
  <c r="T332" i="19"/>
  <c r="S332" i="19"/>
  <c r="R332" i="19"/>
  <c r="Q332" i="19"/>
  <c r="P332" i="19"/>
  <c r="O332" i="19"/>
  <c r="N332" i="19"/>
  <c r="M332" i="19"/>
  <c r="L332" i="19"/>
  <c r="K332" i="19"/>
  <c r="J332" i="19"/>
  <c r="I332" i="19"/>
  <c r="H332" i="19"/>
  <c r="G332" i="19"/>
  <c r="AI331" i="19"/>
  <c r="AG331" i="19"/>
  <c r="AE331" i="19"/>
  <c r="AC331" i="19"/>
  <c r="AB331" i="19"/>
  <c r="AA331" i="19"/>
  <c r="Z331" i="19"/>
  <c r="Y331" i="19"/>
  <c r="X331" i="19"/>
  <c r="W331" i="19"/>
  <c r="V331" i="19"/>
  <c r="U331" i="19"/>
  <c r="T331" i="19"/>
  <c r="S331" i="19"/>
  <c r="R331" i="19"/>
  <c r="Q331" i="19"/>
  <c r="P331" i="19"/>
  <c r="O331" i="19"/>
  <c r="N331" i="19"/>
  <c r="M331" i="19"/>
  <c r="L331" i="19"/>
  <c r="K331" i="19"/>
  <c r="J331" i="19"/>
  <c r="I331" i="19"/>
  <c r="H331" i="19"/>
  <c r="G331" i="19"/>
  <c r="AI330" i="19"/>
  <c r="AG330" i="19"/>
  <c r="AE330" i="19"/>
  <c r="AC330" i="19"/>
  <c r="AB330" i="19"/>
  <c r="AA330" i="19"/>
  <c r="Z330" i="19"/>
  <c r="Y330" i="19"/>
  <c r="X330" i="19"/>
  <c r="W330" i="19"/>
  <c r="V330" i="19"/>
  <c r="U330" i="19"/>
  <c r="T330" i="19"/>
  <c r="S330" i="19"/>
  <c r="R330" i="19"/>
  <c r="Q330" i="19"/>
  <c r="P330" i="19"/>
  <c r="O330" i="19"/>
  <c r="N330" i="19"/>
  <c r="M330" i="19"/>
  <c r="L330" i="19"/>
  <c r="K330" i="19"/>
  <c r="J330" i="19"/>
  <c r="I330" i="19"/>
  <c r="H330" i="19"/>
  <c r="G330" i="19"/>
  <c r="AI329" i="19"/>
  <c r="AG329" i="19"/>
  <c r="AE329" i="19"/>
  <c r="AC329" i="19"/>
  <c r="AB329" i="19"/>
  <c r="AA329" i="19"/>
  <c r="Z329" i="19"/>
  <c r="Y329" i="19"/>
  <c r="X329" i="19"/>
  <c r="W329" i="19"/>
  <c r="V329" i="19"/>
  <c r="U329" i="19"/>
  <c r="T329" i="19"/>
  <c r="S329" i="19"/>
  <c r="R329" i="19"/>
  <c r="Q329" i="19"/>
  <c r="P329" i="19"/>
  <c r="O329" i="19"/>
  <c r="N329" i="19"/>
  <c r="M329" i="19"/>
  <c r="L329" i="19"/>
  <c r="K329" i="19"/>
  <c r="J329" i="19"/>
  <c r="I329" i="19"/>
  <c r="H329" i="19"/>
  <c r="G329" i="19"/>
  <c r="AI328" i="19"/>
  <c r="AG328" i="19"/>
  <c r="AE328" i="19"/>
  <c r="AC328" i="19"/>
  <c r="AB328" i="19"/>
  <c r="AA328" i="19"/>
  <c r="Z328" i="19"/>
  <c r="Y328" i="19"/>
  <c r="X328" i="19"/>
  <c r="W328" i="19"/>
  <c r="V328" i="19"/>
  <c r="U328" i="19"/>
  <c r="T328" i="19"/>
  <c r="S328" i="19"/>
  <c r="R328" i="19"/>
  <c r="Q328" i="19"/>
  <c r="P328" i="19"/>
  <c r="O328" i="19"/>
  <c r="N328" i="19"/>
  <c r="M328" i="19"/>
  <c r="L328" i="19"/>
  <c r="K328" i="19"/>
  <c r="J328" i="19"/>
  <c r="I328" i="19"/>
  <c r="H328" i="19"/>
  <c r="G328" i="19"/>
  <c r="AI327" i="19"/>
  <c r="AG327" i="19"/>
  <c r="AE327" i="19"/>
  <c r="AC327" i="19"/>
  <c r="AB327" i="19"/>
  <c r="AA327" i="19"/>
  <c r="Z327" i="19"/>
  <c r="Y327" i="19"/>
  <c r="X327" i="19"/>
  <c r="W327" i="19"/>
  <c r="V327" i="19"/>
  <c r="U327" i="19"/>
  <c r="T327" i="19"/>
  <c r="S327" i="19"/>
  <c r="R327" i="19"/>
  <c r="Q327" i="19"/>
  <c r="P327" i="19"/>
  <c r="O327" i="19"/>
  <c r="N327" i="19"/>
  <c r="M327" i="19"/>
  <c r="L327" i="19"/>
  <c r="K327" i="19"/>
  <c r="J327" i="19"/>
  <c r="I327" i="19"/>
  <c r="H327" i="19"/>
  <c r="G327" i="19"/>
  <c r="AI326" i="19"/>
  <c r="AG326" i="19"/>
  <c r="AE326" i="19"/>
  <c r="AC326" i="19"/>
  <c r="AB326" i="19"/>
  <c r="AA326" i="19"/>
  <c r="Z326" i="19"/>
  <c r="Y326" i="19"/>
  <c r="X326" i="19"/>
  <c r="W326" i="19"/>
  <c r="V326" i="19"/>
  <c r="U326" i="19"/>
  <c r="T326" i="19"/>
  <c r="S326" i="19"/>
  <c r="R326" i="19"/>
  <c r="Q326" i="19"/>
  <c r="P326" i="19"/>
  <c r="O326" i="19"/>
  <c r="N326" i="19"/>
  <c r="M326" i="19"/>
  <c r="L326" i="19"/>
  <c r="K326" i="19"/>
  <c r="J326" i="19"/>
  <c r="I326" i="19"/>
  <c r="H326" i="19"/>
  <c r="G326" i="19"/>
  <c r="AI325" i="19"/>
  <c r="AG325" i="19"/>
  <c r="AE325" i="19"/>
  <c r="AC325" i="19"/>
  <c r="AB325" i="19"/>
  <c r="AA325" i="19"/>
  <c r="Z325" i="19"/>
  <c r="Y325" i="19"/>
  <c r="X325" i="19"/>
  <c r="W325" i="19"/>
  <c r="V325" i="19"/>
  <c r="U325" i="19"/>
  <c r="T325" i="19"/>
  <c r="S325" i="19"/>
  <c r="R325" i="19"/>
  <c r="Q325" i="19"/>
  <c r="P325" i="19"/>
  <c r="O325" i="19"/>
  <c r="N325" i="19"/>
  <c r="M325" i="19"/>
  <c r="L325" i="19"/>
  <c r="K325" i="19"/>
  <c r="J325" i="19"/>
  <c r="I325" i="19"/>
  <c r="H325" i="19"/>
  <c r="G325" i="19"/>
  <c r="AI324" i="19"/>
  <c r="AG324" i="19"/>
  <c r="AE324" i="19"/>
  <c r="AC324" i="19"/>
  <c r="AB324" i="19"/>
  <c r="AA324" i="19"/>
  <c r="Z324" i="19"/>
  <c r="Y324" i="19"/>
  <c r="X324" i="19"/>
  <c r="W324" i="19"/>
  <c r="V324" i="19"/>
  <c r="U324" i="19"/>
  <c r="T324" i="19"/>
  <c r="S324" i="19"/>
  <c r="R324" i="19"/>
  <c r="Q324" i="19"/>
  <c r="P324" i="19"/>
  <c r="O324" i="19"/>
  <c r="N324" i="19"/>
  <c r="M324" i="19"/>
  <c r="L324" i="19"/>
  <c r="K324" i="19"/>
  <c r="J324" i="19"/>
  <c r="I324" i="19"/>
  <c r="H324" i="19"/>
  <c r="G324" i="19"/>
  <c r="AI323" i="19"/>
  <c r="AG323" i="19"/>
  <c r="AE323" i="19"/>
  <c r="AC323" i="19"/>
  <c r="AB323" i="19"/>
  <c r="AA323" i="19"/>
  <c r="Z323" i="19"/>
  <c r="Y323" i="19"/>
  <c r="X323" i="19"/>
  <c r="W323" i="19"/>
  <c r="V323" i="19"/>
  <c r="U323" i="19"/>
  <c r="T323" i="19"/>
  <c r="S323" i="19"/>
  <c r="R323" i="19"/>
  <c r="Q323" i="19"/>
  <c r="P323" i="19"/>
  <c r="O323" i="19"/>
  <c r="N323" i="19"/>
  <c r="M323" i="19"/>
  <c r="L323" i="19"/>
  <c r="K323" i="19"/>
  <c r="J323" i="19"/>
  <c r="I323" i="19"/>
  <c r="H323" i="19"/>
  <c r="G323" i="19"/>
  <c r="AI322" i="19"/>
  <c r="AG322" i="19"/>
  <c r="AE322" i="19"/>
  <c r="AC322" i="19"/>
  <c r="AB322" i="19"/>
  <c r="AA322" i="19"/>
  <c r="Z322" i="19"/>
  <c r="Y322" i="19"/>
  <c r="X322" i="19"/>
  <c r="W322" i="19"/>
  <c r="V322" i="19"/>
  <c r="U322" i="19"/>
  <c r="T322" i="19"/>
  <c r="S322" i="19"/>
  <c r="R322" i="19"/>
  <c r="Q322" i="19"/>
  <c r="P322" i="19"/>
  <c r="O322" i="19"/>
  <c r="N322" i="19"/>
  <c r="M322" i="19"/>
  <c r="L322" i="19"/>
  <c r="K322" i="19"/>
  <c r="J322" i="19"/>
  <c r="I322" i="19"/>
  <c r="H322" i="19"/>
  <c r="G322" i="19"/>
  <c r="AI321" i="19"/>
  <c r="AG321" i="19"/>
  <c r="AE321" i="19"/>
  <c r="AC321" i="19"/>
  <c r="AB321" i="19"/>
  <c r="AA321" i="19"/>
  <c r="Z321" i="19"/>
  <c r="Y321" i="19"/>
  <c r="X321" i="19"/>
  <c r="W321" i="19"/>
  <c r="V321" i="19"/>
  <c r="U321" i="19"/>
  <c r="T321" i="19"/>
  <c r="S321" i="19"/>
  <c r="R321" i="19"/>
  <c r="Q321" i="19"/>
  <c r="P321" i="19"/>
  <c r="O321" i="19"/>
  <c r="N321" i="19"/>
  <c r="M321" i="19"/>
  <c r="L321" i="19"/>
  <c r="K321" i="19"/>
  <c r="J321" i="19"/>
  <c r="I321" i="19"/>
  <c r="H321" i="19"/>
  <c r="G321" i="19"/>
  <c r="AI320" i="19"/>
  <c r="AG320" i="19"/>
  <c r="AE320" i="19"/>
  <c r="AC320" i="19"/>
  <c r="AB320" i="19"/>
  <c r="AA320" i="19"/>
  <c r="Z320" i="19"/>
  <c r="Y320" i="19"/>
  <c r="X320" i="19"/>
  <c r="W320" i="19"/>
  <c r="V320" i="19"/>
  <c r="U320" i="19"/>
  <c r="T320" i="19"/>
  <c r="S320" i="19"/>
  <c r="R320" i="19"/>
  <c r="Q320" i="19"/>
  <c r="P320" i="19"/>
  <c r="O320" i="19"/>
  <c r="N320" i="19"/>
  <c r="M320" i="19"/>
  <c r="L320" i="19"/>
  <c r="K320" i="19"/>
  <c r="J320" i="19"/>
  <c r="I320" i="19"/>
  <c r="H320" i="19"/>
  <c r="G320" i="19"/>
  <c r="AI319" i="19"/>
  <c r="AG319" i="19"/>
  <c r="AE319" i="19"/>
  <c r="AC319" i="19"/>
  <c r="AB319" i="19"/>
  <c r="AA319" i="19"/>
  <c r="Z319" i="19"/>
  <c r="Y319" i="19"/>
  <c r="X319" i="19"/>
  <c r="W319" i="19"/>
  <c r="V319" i="19"/>
  <c r="U319" i="19"/>
  <c r="T319" i="19"/>
  <c r="S319" i="19"/>
  <c r="R319" i="19"/>
  <c r="Q319" i="19"/>
  <c r="P319" i="19"/>
  <c r="O319" i="19"/>
  <c r="N319" i="19"/>
  <c r="M319" i="19"/>
  <c r="L319" i="19"/>
  <c r="K319" i="19"/>
  <c r="J319" i="19"/>
  <c r="I319" i="19"/>
  <c r="H319" i="19"/>
  <c r="G319" i="19"/>
  <c r="AI318" i="19"/>
  <c r="AG318" i="19"/>
  <c r="AE318" i="19"/>
  <c r="AC318" i="19"/>
  <c r="AB318" i="19"/>
  <c r="AA318" i="19"/>
  <c r="Z318" i="19"/>
  <c r="Y318" i="19"/>
  <c r="X318" i="19"/>
  <c r="W318" i="19"/>
  <c r="V318" i="19"/>
  <c r="U318" i="19"/>
  <c r="T318" i="19"/>
  <c r="S318" i="19"/>
  <c r="R318" i="19"/>
  <c r="Q318" i="19"/>
  <c r="P318" i="19"/>
  <c r="O318" i="19"/>
  <c r="N318" i="19"/>
  <c r="M318" i="19"/>
  <c r="L318" i="19"/>
  <c r="K318" i="19"/>
  <c r="J318" i="19"/>
  <c r="I318" i="19"/>
  <c r="H318" i="19"/>
  <c r="G318" i="19"/>
  <c r="AI317" i="19"/>
  <c r="AG317" i="19"/>
  <c r="AE317" i="19"/>
  <c r="AC317" i="19"/>
  <c r="AB317" i="19"/>
  <c r="AA317" i="19"/>
  <c r="Z317" i="19"/>
  <c r="Y317" i="19"/>
  <c r="X317" i="19"/>
  <c r="W317" i="19"/>
  <c r="V317" i="19"/>
  <c r="U317" i="19"/>
  <c r="T317" i="19"/>
  <c r="S317" i="19"/>
  <c r="R317" i="19"/>
  <c r="Q317" i="19"/>
  <c r="P317" i="19"/>
  <c r="O317" i="19"/>
  <c r="N317" i="19"/>
  <c r="M317" i="19"/>
  <c r="L317" i="19"/>
  <c r="K317" i="19"/>
  <c r="J317" i="19"/>
  <c r="I317" i="19"/>
  <c r="H317" i="19"/>
  <c r="G317" i="19"/>
  <c r="AI316" i="19"/>
  <c r="AG316" i="19"/>
  <c r="AE316" i="19"/>
  <c r="AC316" i="19"/>
  <c r="AB316" i="19"/>
  <c r="AA316" i="19"/>
  <c r="Z316" i="19"/>
  <c r="Y316" i="19"/>
  <c r="X316" i="19"/>
  <c r="W316" i="19"/>
  <c r="V316" i="19"/>
  <c r="U316" i="19"/>
  <c r="T316" i="19"/>
  <c r="S316" i="19"/>
  <c r="R316" i="19"/>
  <c r="Q316" i="19"/>
  <c r="P316" i="19"/>
  <c r="O316" i="19"/>
  <c r="N316" i="19"/>
  <c r="M316" i="19"/>
  <c r="L316" i="19"/>
  <c r="K316" i="19"/>
  <c r="J316" i="19"/>
  <c r="I316" i="19"/>
  <c r="H316" i="19"/>
  <c r="G316" i="19"/>
  <c r="AI315" i="19"/>
  <c r="AG315" i="19"/>
  <c r="AE315" i="19"/>
  <c r="AC315" i="19"/>
  <c r="AB315" i="19"/>
  <c r="AA315" i="19"/>
  <c r="Z315" i="19"/>
  <c r="Y315" i="19"/>
  <c r="X315" i="19"/>
  <c r="W315" i="19"/>
  <c r="V315" i="19"/>
  <c r="U315" i="19"/>
  <c r="T315" i="19"/>
  <c r="S315" i="19"/>
  <c r="R315" i="19"/>
  <c r="Q315" i="19"/>
  <c r="P315" i="19"/>
  <c r="O315" i="19"/>
  <c r="N315" i="19"/>
  <c r="M315" i="19"/>
  <c r="L315" i="19"/>
  <c r="K315" i="19"/>
  <c r="J315" i="19"/>
  <c r="I315" i="19"/>
  <c r="H315" i="19"/>
  <c r="G315" i="19"/>
  <c r="AI314" i="19"/>
  <c r="AG314" i="19"/>
  <c r="AE314" i="19"/>
  <c r="AC314" i="19"/>
  <c r="AB314" i="19"/>
  <c r="AA314" i="19"/>
  <c r="Z314" i="19"/>
  <c r="Y314" i="19"/>
  <c r="X314" i="19"/>
  <c r="W314" i="19"/>
  <c r="V314" i="19"/>
  <c r="U314" i="19"/>
  <c r="T314" i="19"/>
  <c r="S314" i="19"/>
  <c r="R314" i="19"/>
  <c r="Q314" i="19"/>
  <c r="P314" i="19"/>
  <c r="O314" i="19"/>
  <c r="N314" i="19"/>
  <c r="M314" i="19"/>
  <c r="L314" i="19"/>
  <c r="K314" i="19"/>
  <c r="J314" i="19"/>
  <c r="I314" i="19"/>
  <c r="H314" i="19"/>
  <c r="G314" i="19"/>
  <c r="AI313" i="19"/>
  <c r="AG313" i="19"/>
  <c r="AE313" i="19"/>
  <c r="AC313" i="19"/>
  <c r="AB313" i="19"/>
  <c r="AA313" i="19"/>
  <c r="Z313" i="19"/>
  <c r="Y313" i="19"/>
  <c r="X313" i="19"/>
  <c r="W313" i="19"/>
  <c r="V313" i="19"/>
  <c r="U313" i="19"/>
  <c r="T313" i="19"/>
  <c r="S313" i="19"/>
  <c r="R313" i="19"/>
  <c r="Q313" i="19"/>
  <c r="P313" i="19"/>
  <c r="O313" i="19"/>
  <c r="N313" i="19"/>
  <c r="M313" i="19"/>
  <c r="L313" i="19"/>
  <c r="K313" i="19"/>
  <c r="J313" i="19"/>
  <c r="I313" i="19"/>
  <c r="H313" i="19"/>
  <c r="G313" i="19"/>
  <c r="AI312" i="19"/>
  <c r="AG312" i="19"/>
  <c r="AE312" i="19"/>
  <c r="AC312" i="19"/>
  <c r="AB312" i="19"/>
  <c r="AA312" i="19"/>
  <c r="Z312" i="19"/>
  <c r="Y312" i="19"/>
  <c r="X312" i="19"/>
  <c r="W312" i="19"/>
  <c r="V312" i="19"/>
  <c r="U312" i="19"/>
  <c r="T312" i="19"/>
  <c r="S312" i="19"/>
  <c r="R312" i="19"/>
  <c r="Q312" i="19"/>
  <c r="P312" i="19"/>
  <c r="O312" i="19"/>
  <c r="N312" i="19"/>
  <c r="M312" i="19"/>
  <c r="L312" i="19"/>
  <c r="K312" i="19"/>
  <c r="J312" i="19"/>
  <c r="I312" i="19"/>
  <c r="H312" i="19"/>
  <c r="G312" i="19"/>
  <c r="AI311" i="19"/>
  <c r="AG311" i="19"/>
  <c r="AE311" i="19"/>
  <c r="AC311" i="19"/>
  <c r="AB311" i="19"/>
  <c r="AA311" i="19"/>
  <c r="Z311" i="19"/>
  <c r="Y311" i="19"/>
  <c r="X311" i="19"/>
  <c r="W311" i="19"/>
  <c r="V311" i="19"/>
  <c r="U311" i="19"/>
  <c r="T311" i="19"/>
  <c r="S311" i="19"/>
  <c r="R311" i="19"/>
  <c r="Q311" i="19"/>
  <c r="P311" i="19"/>
  <c r="O311" i="19"/>
  <c r="N311" i="19"/>
  <c r="M311" i="19"/>
  <c r="L311" i="19"/>
  <c r="K311" i="19"/>
  <c r="J311" i="19"/>
  <c r="I311" i="19"/>
  <c r="H311" i="19"/>
  <c r="G311" i="19"/>
  <c r="AI310" i="19"/>
  <c r="AG310" i="19"/>
  <c r="AE310" i="19"/>
  <c r="AC310" i="19"/>
  <c r="AB310" i="19"/>
  <c r="AA310" i="19"/>
  <c r="Z310" i="19"/>
  <c r="Y310" i="19"/>
  <c r="X310" i="19"/>
  <c r="W310" i="19"/>
  <c r="V310" i="19"/>
  <c r="U310" i="19"/>
  <c r="T310" i="19"/>
  <c r="S310" i="19"/>
  <c r="R310" i="19"/>
  <c r="Q310" i="19"/>
  <c r="P310" i="19"/>
  <c r="O310" i="19"/>
  <c r="N310" i="19"/>
  <c r="M310" i="19"/>
  <c r="L310" i="19"/>
  <c r="K310" i="19"/>
  <c r="J310" i="19"/>
  <c r="I310" i="19"/>
  <c r="H310" i="19"/>
  <c r="G310" i="19"/>
  <c r="AI309" i="19"/>
  <c r="AG309" i="19"/>
  <c r="AE309" i="19"/>
  <c r="AC309" i="19"/>
  <c r="AB309" i="19"/>
  <c r="AA309" i="19"/>
  <c r="Z309" i="19"/>
  <c r="Y309" i="19"/>
  <c r="X309" i="19"/>
  <c r="W309" i="19"/>
  <c r="V309" i="19"/>
  <c r="U309" i="19"/>
  <c r="T309" i="19"/>
  <c r="S309" i="19"/>
  <c r="R309" i="19"/>
  <c r="Q309" i="19"/>
  <c r="P309" i="19"/>
  <c r="O309" i="19"/>
  <c r="N309" i="19"/>
  <c r="M309" i="19"/>
  <c r="L309" i="19"/>
  <c r="K309" i="19"/>
  <c r="J309" i="19"/>
  <c r="I309" i="19"/>
  <c r="H309" i="19"/>
  <c r="G309" i="19"/>
  <c r="F203" i="13"/>
  <c r="F309" i="19" s="1"/>
  <c r="AI308" i="19"/>
  <c r="AG308" i="19"/>
  <c r="AE308" i="19"/>
  <c r="AC308" i="19"/>
  <c r="AB308" i="19"/>
  <c r="AA308" i="19"/>
  <c r="Z308" i="19"/>
  <c r="Y308" i="19"/>
  <c r="X308" i="19"/>
  <c r="W308" i="19"/>
  <c r="V308" i="19"/>
  <c r="U308" i="19"/>
  <c r="T308" i="19"/>
  <c r="S308" i="19"/>
  <c r="R308" i="19"/>
  <c r="Q308" i="19"/>
  <c r="P308" i="19"/>
  <c r="O308" i="19"/>
  <c r="N308" i="19"/>
  <c r="M308" i="19"/>
  <c r="L308" i="19"/>
  <c r="K308" i="19"/>
  <c r="J308" i="19"/>
  <c r="I308" i="19"/>
  <c r="H308" i="19"/>
  <c r="G308" i="19"/>
  <c r="B200" i="13"/>
  <c r="D248" i="13" s="1"/>
  <c r="D322" i="13" s="1"/>
  <c r="AI307" i="19"/>
  <c r="AG307" i="19"/>
  <c r="AE307" i="19"/>
  <c r="AC307" i="19"/>
  <c r="AB307" i="19"/>
  <c r="AA307" i="19"/>
  <c r="Z307" i="19"/>
  <c r="Y307" i="19"/>
  <c r="X307" i="19"/>
  <c r="W307" i="19"/>
  <c r="V307" i="19"/>
  <c r="U307" i="19"/>
  <c r="T307" i="19"/>
  <c r="S307" i="19"/>
  <c r="R307" i="19"/>
  <c r="Q307" i="19"/>
  <c r="P307" i="19"/>
  <c r="O307" i="19"/>
  <c r="N307" i="19"/>
  <c r="M307" i="19"/>
  <c r="L307" i="19"/>
  <c r="K307" i="19"/>
  <c r="J307" i="19"/>
  <c r="I307" i="19"/>
  <c r="H307" i="19"/>
  <c r="G307" i="19"/>
  <c r="AI296" i="19"/>
  <c r="AG296" i="19"/>
  <c r="AE296" i="19"/>
  <c r="AC296" i="19"/>
  <c r="AB296" i="19"/>
  <c r="AA296" i="19"/>
  <c r="Z296" i="19"/>
  <c r="Y296" i="19"/>
  <c r="X296" i="19"/>
  <c r="W296" i="19"/>
  <c r="V296" i="19"/>
  <c r="U296" i="19"/>
  <c r="T296" i="19"/>
  <c r="S296" i="19"/>
  <c r="R296" i="19"/>
  <c r="Q296" i="19"/>
  <c r="P296" i="19"/>
  <c r="O296" i="19"/>
  <c r="N296" i="19"/>
  <c r="M296" i="19"/>
  <c r="L296" i="19"/>
  <c r="K296" i="19"/>
  <c r="J296" i="19"/>
  <c r="I296" i="19"/>
  <c r="H296" i="19"/>
  <c r="G296" i="19"/>
  <c r="AI295" i="19"/>
  <c r="AG295" i="19"/>
  <c r="AE295" i="19"/>
  <c r="AC295" i="19"/>
  <c r="AB295" i="19"/>
  <c r="AA295" i="19"/>
  <c r="Z295" i="19"/>
  <c r="Y295" i="19"/>
  <c r="X295" i="19"/>
  <c r="W295" i="19"/>
  <c r="V295" i="19"/>
  <c r="U295" i="19"/>
  <c r="T295" i="19"/>
  <c r="S295" i="19"/>
  <c r="R295" i="19"/>
  <c r="Q295" i="19"/>
  <c r="P295" i="19"/>
  <c r="O295" i="19"/>
  <c r="N295" i="19"/>
  <c r="M295" i="19"/>
  <c r="L295" i="19"/>
  <c r="K295" i="19"/>
  <c r="J295" i="19"/>
  <c r="I295" i="19"/>
  <c r="H295" i="19"/>
  <c r="G295" i="19"/>
  <c r="AI294" i="19"/>
  <c r="AG294" i="19"/>
  <c r="AE294" i="19"/>
  <c r="AC294" i="19"/>
  <c r="AB294" i="19"/>
  <c r="AA294" i="19"/>
  <c r="Z294" i="19"/>
  <c r="Y294" i="19"/>
  <c r="X294" i="19"/>
  <c r="W294" i="19"/>
  <c r="V294" i="19"/>
  <c r="U294" i="19"/>
  <c r="T294" i="19"/>
  <c r="S294" i="19"/>
  <c r="R294" i="19"/>
  <c r="Q294" i="19"/>
  <c r="P294" i="19"/>
  <c r="O294" i="19"/>
  <c r="N294" i="19"/>
  <c r="M294" i="19"/>
  <c r="L294" i="19"/>
  <c r="K294" i="19"/>
  <c r="J294" i="19"/>
  <c r="I294" i="19"/>
  <c r="H294" i="19"/>
  <c r="G294" i="19"/>
  <c r="AI293" i="19"/>
  <c r="AG293" i="19"/>
  <c r="AE293" i="19"/>
  <c r="AC293" i="19"/>
  <c r="AB293" i="19"/>
  <c r="AA293" i="19"/>
  <c r="Z293" i="19"/>
  <c r="Y293" i="19"/>
  <c r="X293" i="19"/>
  <c r="W293" i="19"/>
  <c r="V293" i="19"/>
  <c r="U293" i="19"/>
  <c r="T293" i="19"/>
  <c r="S293" i="19"/>
  <c r="R293" i="19"/>
  <c r="Q293" i="19"/>
  <c r="P293" i="19"/>
  <c r="O293" i="19"/>
  <c r="N293" i="19"/>
  <c r="M293" i="19"/>
  <c r="L293" i="19"/>
  <c r="K293" i="19"/>
  <c r="J293" i="19"/>
  <c r="I293" i="19"/>
  <c r="H293" i="19"/>
  <c r="G293" i="19"/>
  <c r="AI292" i="19"/>
  <c r="AG292" i="19"/>
  <c r="AE292" i="19"/>
  <c r="AC292" i="19"/>
  <c r="AB292" i="19"/>
  <c r="AA292" i="19"/>
  <c r="Z292" i="19"/>
  <c r="Y292" i="19"/>
  <c r="X292" i="19"/>
  <c r="W292" i="19"/>
  <c r="V292" i="19"/>
  <c r="U292" i="19"/>
  <c r="T292" i="19"/>
  <c r="S292" i="19"/>
  <c r="R292" i="19"/>
  <c r="Q292" i="19"/>
  <c r="P292" i="19"/>
  <c r="O292" i="19"/>
  <c r="N292" i="19"/>
  <c r="M292" i="19"/>
  <c r="L292" i="19"/>
  <c r="K292" i="19"/>
  <c r="J292" i="19"/>
  <c r="I292" i="19"/>
  <c r="H292" i="19"/>
  <c r="G292" i="19"/>
  <c r="AI291" i="19"/>
  <c r="AG291" i="19"/>
  <c r="AE291" i="19"/>
  <c r="AC291" i="19"/>
  <c r="AB291" i="19"/>
  <c r="AA291" i="19"/>
  <c r="Z291" i="19"/>
  <c r="Y291" i="19"/>
  <c r="X291" i="19"/>
  <c r="W291" i="19"/>
  <c r="V291" i="19"/>
  <c r="U291" i="19"/>
  <c r="T291" i="19"/>
  <c r="S291" i="19"/>
  <c r="R291" i="19"/>
  <c r="Q291" i="19"/>
  <c r="P291" i="19"/>
  <c r="O291" i="19"/>
  <c r="N291" i="19"/>
  <c r="M291" i="19"/>
  <c r="L291" i="19"/>
  <c r="K291" i="19"/>
  <c r="J291" i="19"/>
  <c r="I291" i="19"/>
  <c r="H291" i="19"/>
  <c r="G291" i="19"/>
  <c r="AI290" i="19"/>
  <c r="AG290" i="19"/>
  <c r="AE290" i="19"/>
  <c r="AC290" i="19"/>
  <c r="AB290" i="19"/>
  <c r="AA290" i="19"/>
  <c r="Z290" i="19"/>
  <c r="Y290" i="19"/>
  <c r="X290" i="19"/>
  <c r="W290" i="19"/>
  <c r="V290" i="19"/>
  <c r="U290" i="19"/>
  <c r="T290" i="19"/>
  <c r="S290" i="19"/>
  <c r="R290" i="19"/>
  <c r="Q290" i="19"/>
  <c r="P290" i="19"/>
  <c r="O290" i="19"/>
  <c r="N290" i="19"/>
  <c r="M290" i="19"/>
  <c r="L290" i="19"/>
  <c r="K290" i="19"/>
  <c r="J290" i="19"/>
  <c r="I290" i="19"/>
  <c r="H290" i="19"/>
  <c r="G290" i="19"/>
  <c r="AI289" i="19"/>
  <c r="AG289" i="19"/>
  <c r="AE289" i="19"/>
  <c r="AC289" i="19"/>
  <c r="AB289" i="19"/>
  <c r="AA289" i="19"/>
  <c r="Z289" i="19"/>
  <c r="Y289" i="19"/>
  <c r="X289" i="19"/>
  <c r="W289" i="19"/>
  <c r="V289" i="19"/>
  <c r="U289" i="19"/>
  <c r="T289" i="19"/>
  <c r="S289" i="19"/>
  <c r="R289" i="19"/>
  <c r="Q289" i="19"/>
  <c r="P289" i="19"/>
  <c r="O289" i="19"/>
  <c r="N289" i="19"/>
  <c r="M289" i="19"/>
  <c r="L289" i="19"/>
  <c r="K289" i="19"/>
  <c r="J289" i="19"/>
  <c r="I289" i="19"/>
  <c r="H289" i="19"/>
  <c r="G289" i="19"/>
  <c r="AI288" i="19"/>
  <c r="AG288" i="19"/>
  <c r="AE288" i="19"/>
  <c r="AC288" i="19"/>
  <c r="AB288" i="19"/>
  <c r="AA288" i="19"/>
  <c r="Z288" i="19"/>
  <c r="Y288" i="19"/>
  <c r="X288" i="19"/>
  <c r="W288" i="19"/>
  <c r="V288" i="19"/>
  <c r="U288" i="19"/>
  <c r="T288" i="19"/>
  <c r="S288" i="19"/>
  <c r="R288" i="19"/>
  <c r="Q288" i="19"/>
  <c r="P288" i="19"/>
  <c r="O288" i="19"/>
  <c r="N288" i="19"/>
  <c r="M288" i="19"/>
  <c r="L288" i="19"/>
  <c r="K288" i="19"/>
  <c r="J288" i="19"/>
  <c r="I288" i="19"/>
  <c r="H288" i="19"/>
  <c r="G288" i="19"/>
  <c r="AI287" i="19"/>
  <c r="AG287" i="19"/>
  <c r="AE287" i="19"/>
  <c r="AC287" i="19"/>
  <c r="AB287" i="19"/>
  <c r="AA287" i="19"/>
  <c r="Z287" i="19"/>
  <c r="Y287" i="19"/>
  <c r="X287" i="19"/>
  <c r="W287" i="19"/>
  <c r="V287" i="19"/>
  <c r="U287" i="19"/>
  <c r="T287" i="19"/>
  <c r="S287" i="19"/>
  <c r="R287" i="19"/>
  <c r="Q287" i="19"/>
  <c r="P287" i="19"/>
  <c r="O287" i="19"/>
  <c r="N287" i="19"/>
  <c r="M287" i="19"/>
  <c r="L287" i="19"/>
  <c r="K287" i="19"/>
  <c r="J287" i="19"/>
  <c r="I287" i="19"/>
  <c r="H287" i="19"/>
  <c r="G287" i="19"/>
  <c r="AI286" i="19"/>
  <c r="AG286" i="19"/>
  <c r="AE286" i="19"/>
  <c r="AC286" i="19"/>
  <c r="AB286" i="19"/>
  <c r="AA286" i="19"/>
  <c r="Z286" i="19"/>
  <c r="Y286" i="19"/>
  <c r="X286" i="19"/>
  <c r="W286" i="19"/>
  <c r="V286" i="19"/>
  <c r="U286" i="19"/>
  <c r="T286" i="19"/>
  <c r="S286" i="19"/>
  <c r="R286" i="19"/>
  <c r="Q286" i="19"/>
  <c r="P286" i="19"/>
  <c r="O286" i="19"/>
  <c r="N286" i="19"/>
  <c r="M286" i="19"/>
  <c r="L286" i="19"/>
  <c r="K286" i="19"/>
  <c r="J286" i="19"/>
  <c r="I286" i="19"/>
  <c r="H286" i="19"/>
  <c r="G286" i="19"/>
  <c r="AI285" i="19"/>
  <c r="AG285" i="19"/>
  <c r="AE285" i="19"/>
  <c r="AC285" i="19"/>
  <c r="AB285" i="19"/>
  <c r="AA285" i="19"/>
  <c r="Z285" i="19"/>
  <c r="Y285" i="19"/>
  <c r="X285" i="19"/>
  <c r="W285" i="19"/>
  <c r="V285" i="19"/>
  <c r="U285" i="19"/>
  <c r="T285" i="19"/>
  <c r="S285" i="19"/>
  <c r="R285" i="19"/>
  <c r="Q285" i="19"/>
  <c r="P285" i="19"/>
  <c r="O285" i="19"/>
  <c r="N285" i="19"/>
  <c r="M285" i="19"/>
  <c r="L285" i="19"/>
  <c r="K285" i="19"/>
  <c r="J285" i="19"/>
  <c r="I285" i="19"/>
  <c r="H285" i="19"/>
  <c r="G285" i="19"/>
  <c r="AI284" i="19"/>
  <c r="AG284" i="19"/>
  <c r="AE284" i="19"/>
  <c r="AC284" i="19"/>
  <c r="AB284" i="19"/>
  <c r="AA284" i="19"/>
  <c r="Z284" i="19"/>
  <c r="Y284" i="19"/>
  <c r="X284" i="19"/>
  <c r="W284" i="19"/>
  <c r="V284" i="19"/>
  <c r="U284" i="19"/>
  <c r="T284" i="19"/>
  <c r="S284" i="19"/>
  <c r="R284" i="19"/>
  <c r="Q284" i="19"/>
  <c r="P284" i="19"/>
  <c r="O284" i="19"/>
  <c r="N284" i="19"/>
  <c r="M284" i="19"/>
  <c r="L284" i="19"/>
  <c r="K284" i="19"/>
  <c r="J284" i="19"/>
  <c r="I284" i="19"/>
  <c r="H284" i="19"/>
  <c r="G284" i="19"/>
  <c r="AI283" i="19"/>
  <c r="AG283" i="19"/>
  <c r="AE283" i="19"/>
  <c r="AC283" i="19"/>
  <c r="AB283" i="19"/>
  <c r="AA283" i="19"/>
  <c r="Z283" i="19"/>
  <c r="Y283" i="19"/>
  <c r="X283" i="19"/>
  <c r="W283" i="19"/>
  <c r="V283" i="19"/>
  <c r="U283" i="19"/>
  <c r="T283" i="19"/>
  <c r="S283" i="19"/>
  <c r="R283" i="19"/>
  <c r="Q283" i="19"/>
  <c r="P283" i="19"/>
  <c r="O283" i="19"/>
  <c r="N283" i="19"/>
  <c r="M283" i="19"/>
  <c r="L283" i="19"/>
  <c r="K283" i="19"/>
  <c r="J283" i="19"/>
  <c r="I283" i="19"/>
  <c r="H283" i="19"/>
  <c r="G283" i="19"/>
  <c r="AI282" i="19"/>
  <c r="AG282" i="19"/>
  <c r="AE282" i="19"/>
  <c r="AC282" i="19"/>
  <c r="AB282" i="19"/>
  <c r="AA282" i="19"/>
  <c r="Z282" i="19"/>
  <c r="Y282" i="19"/>
  <c r="X282" i="19"/>
  <c r="W282" i="19"/>
  <c r="V282" i="19"/>
  <c r="U282" i="19"/>
  <c r="T282" i="19"/>
  <c r="S282" i="19"/>
  <c r="R282" i="19"/>
  <c r="Q282" i="19"/>
  <c r="P282" i="19"/>
  <c r="O282" i="19"/>
  <c r="N282" i="19"/>
  <c r="M282" i="19"/>
  <c r="L282" i="19"/>
  <c r="K282" i="19"/>
  <c r="J282" i="19"/>
  <c r="I282" i="19"/>
  <c r="H282" i="19"/>
  <c r="G282" i="19"/>
  <c r="AI281" i="19"/>
  <c r="AG281" i="19"/>
  <c r="AE281" i="19"/>
  <c r="AC281" i="19"/>
  <c r="AB281" i="19"/>
  <c r="AA281" i="19"/>
  <c r="Z281" i="19"/>
  <c r="Y281" i="19"/>
  <c r="X281" i="19"/>
  <c r="W281" i="19"/>
  <c r="V281" i="19"/>
  <c r="U281" i="19"/>
  <c r="T281" i="19"/>
  <c r="S281" i="19"/>
  <c r="R281" i="19"/>
  <c r="Q281" i="19"/>
  <c r="P281" i="19"/>
  <c r="O281" i="19"/>
  <c r="N281" i="19"/>
  <c r="M281" i="19"/>
  <c r="L281" i="19"/>
  <c r="K281" i="19"/>
  <c r="J281" i="19"/>
  <c r="I281" i="19"/>
  <c r="H281" i="19"/>
  <c r="G281" i="19"/>
  <c r="AI280" i="19"/>
  <c r="AG280" i="19"/>
  <c r="AE280" i="19"/>
  <c r="AC280" i="19"/>
  <c r="AB280" i="19"/>
  <c r="AA280" i="19"/>
  <c r="Z280" i="19"/>
  <c r="Y280" i="19"/>
  <c r="X280" i="19"/>
  <c r="W280" i="19"/>
  <c r="V280" i="19"/>
  <c r="U280" i="19"/>
  <c r="T280" i="19"/>
  <c r="S280" i="19"/>
  <c r="R280" i="19"/>
  <c r="Q280" i="19"/>
  <c r="P280" i="19"/>
  <c r="O280" i="19"/>
  <c r="N280" i="19"/>
  <c r="M280" i="19"/>
  <c r="L280" i="19"/>
  <c r="K280" i="19"/>
  <c r="J280" i="19"/>
  <c r="I280" i="19"/>
  <c r="H280" i="19"/>
  <c r="G280" i="19"/>
  <c r="AI279" i="19"/>
  <c r="AG279" i="19"/>
  <c r="AE279" i="19"/>
  <c r="AC279" i="19"/>
  <c r="AB279" i="19"/>
  <c r="AA279" i="19"/>
  <c r="Z279" i="19"/>
  <c r="Y279" i="19"/>
  <c r="X279" i="19"/>
  <c r="W279" i="19"/>
  <c r="V279" i="19"/>
  <c r="U279" i="19"/>
  <c r="T279" i="19"/>
  <c r="S279" i="19"/>
  <c r="R279" i="19"/>
  <c r="Q279" i="19"/>
  <c r="P279" i="19"/>
  <c r="O279" i="19"/>
  <c r="N279" i="19"/>
  <c r="M279" i="19"/>
  <c r="L279" i="19"/>
  <c r="K279" i="19"/>
  <c r="J279" i="19"/>
  <c r="I279" i="19"/>
  <c r="H279" i="19"/>
  <c r="G279" i="19"/>
  <c r="AI278" i="19"/>
  <c r="AG278" i="19"/>
  <c r="AE278" i="19"/>
  <c r="AC278" i="19"/>
  <c r="AB278" i="19"/>
  <c r="AA278" i="19"/>
  <c r="Z278" i="19"/>
  <c r="Y278" i="19"/>
  <c r="X278" i="19"/>
  <c r="W278" i="19"/>
  <c r="V278" i="19"/>
  <c r="U278" i="19"/>
  <c r="T278" i="19"/>
  <c r="S278" i="19"/>
  <c r="R278" i="19"/>
  <c r="Q278" i="19"/>
  <c r="P278" i="19"/>
  <c r="O278" i="19"/>
  <c r="N278" i="19"/>
  <c r="M278" i="19"/>
  <c r="L278" i="19"/>
  <c r="K278" i="19"/>
  <c r="J278" i="19"/>
  <c r="I278" i="19"/>
  <c r="H278" i="19"/>
  <c r="G278" i="19"/>
  <c r="AI277" i="19"/>
  <c r="AG277" i="19"/>
  <c r="AE277" i="19"/>
  <c r="AC277" i="19"/>
  <c r="AB277" i="19"/>
  <c r="AA277" i="19"/>
  <c r="Z277" i="19"/>
  <c r="Y277" i="19"/>
  <c r="X277" i="19"/>
  <c r="W277" i="19"/>
  <c r="V277" i="19"/>
  <c r="U277" i="19"/>
  <c r="T277" i="19"/>
  <c r="S277" i="19"/>
  <c r="R277" i="19"/>
  <c r="Q277" i="19"/>
  <c r="P277" i="19"/>
  <c r="O277" i="19"/>
  <c r="N277" i="19"/>
  <c r="M277" i="19"/>
  <c r="L277" i="19"/>
  <c r="K277" i="19"/>
  <c r="J277" i="19"/>
  <c r="I277" i="19"/>
  <c r="H277" i="19"/>
  <c r="G277" i="19"/>
  <c r="AI276" i="19"/>
  <c r="AG276" i="19"/>
  <c r="AE276" i="19"/>
  <c r="AC276" i="19"/>
  <c r="AB276" i="19"/>
  <c r="AA276" i="19"/>
  <c r="Z276" i="19"/>
  <c r="Y276" i="19"/>
  <c r="X276" i="19"/>
  <c r="W276" i="19"/>
  <c r="V276" i="19"/>
  <c r="U276" i="19"/>
  <c r="T276" i="19"/>
  <c r="S276" i="19"/>
  <c r="R276" i="19"/>
  <c r="Q276" i="19"/>
  <c r="P276" i="19"/>
  <c r="O276" i="19"/>
  <c r="N276" i="19"/>
  <c r="M276" i="19"/>
  <c r="L276" i="19"/>
  <c r="K276" i="19"/>
  <c r="J276" i="19"/>
  <c r="I276" i="19"/>
  <c r="H276" i="19"/>
  <c r="G276" i="19"/>
  <c r="AI275" i="19"/>
  <c r="AG275" i="19"/>
  <c r="AE275" i="19"/>
  <c r="AC275" i="19"/>
  <c r="AB275" i="19"/>
  <c r="AA275" i="19"/>
  <c r="Z275" i="19"/>
  <c r="Y275" i="19"/>
  <c r="X275" i="19"/>
  <c r="W275" i="19"/>
  <c r="V275" i="19"/>
  <c r="U275" i="19"/>
  <c r="T275" i="19"/>
  <c r="S275" i="19"/>
  <c r="R275" i="19"/>
  <c r="Q275" i="19"/>
  <c r="P275" i="19"/>
  <c r="O275" i="19"/>
  <c r="N275" i="19"/>
  <c r="M275" i="19"/>
  <c r="L275" i="19"/>
  <c r="K275" i="19"/>
  <c r="J275" i="19"/>
  <c r="I275" i="19"/>
  <c r="H275" i="19"/>
  <c r="G275" i="19"/>
  <c r="AI274" i="19"/>
  <c r="AG274" i="19"/>
  <c r="AE274" i="19"/>
  <c r="AC274" i="19"/>
  <c r="AB274" i="19"/>
  <c r="AA274" i="19"/>
  <c r="Z274" i="19"/>
  <c r="Y274" i="19"/>
  <c r="X274" i="19"/>
  <c r="W274" i="19"/>
  <c r="V274" i="19"/>
  <c r="U274" i="19"/>
  <c r="T274" i="19"/>
  <c r="S274" i="19"/>
  <c r="R274" i="19"/>
  <c r="Q274" i="19"/>
  <c r="P274" i="19"/>
  <c r="O274" i="19"/>
  <c r="N274" i="19"/>
  <c r="M274" i="19"/>
  <c r="L274" i="19"/>
  <c r="K274" i="19"/>
  <c r="J274" i="19"/>
  <c r="I274" i="19"/>
  <c r="H274" i="19"/>
  <c r="G274" i="19"/>
  <c r="AI273" i="19"/>
  <c r="AG273" i="19"/>
  <c r="AE273" i="19"/>
  <c r="AC273" i="19"/>
  <c r="AB273" i="19"/>
  <c r="AA273" i="19"/>
  <c r="Z273" i="19"/>
  <c r="Y273" i="19"/>
  <c r="X273" i="19"/>
  <c r="W273" i="19"/>
  <c r="V273" i="19"/>
  <c r="U273" i="19"/>
  <c r="T273" i="19"/>
  <c r="S273" i="19"/>
  <c r="R273" i="19"/>
  <c r="Q273" i="19"/>
  <c r="P273" i="19"/>
  <c r="O273" i="19"/>
  <c r="N273" i="19"/>
  <c r="M273" i="19"/>
  <c r="L273" i="19"/>
  <c r="K273" i="19"/>
  <c r="J273" i="19"/>
  <c r="I273" i="19"/>
  <c r="H273" i="19"/>
  <c r="G273" i="19"/>
  <c r="AI272" i="19"/>
  <c r="AG272" i="19"/>
  <c r="AE272" i="19"/>
  <c r="AC272" i="19"/>
  <c r="AB272" i="19"/>
  <c r="AA272" i="19"/>
  <c r="Z272" i="19"/>
  <c r="Y272" i="19"/>
  <c r="X272" i="19"/>
  <c r="W272" i="19"/>
  <c r="V272" i="19"/>
  <c r="U272" i="19"/>
  <c r="T272" i="19"/>
  <c r="S272" i="19"/>
  <c r="R272" i="19"/>
  <c r="Q272" i="19"/>
  <c r="P272" i="19"/>
  <c r="O272" i="19"/>
  <c r="N272" i="19"/>
  <c r="M272" i="19"/>
  <c r="L272" i="19"/>
  <c r="K272" i="19"/>
  <c r="J272" i="19"/>
  <c r="I272" i="19"/>
  <c r="H272" i="19"/>
  <c r="G272" i="19"/>
  <c r="AI271" i="19"/>
  <c r="AG271" i="19"/>
  <c r="AE271" i="19"/>
  <c r="AC271" i="19"/>
  <c r="AB271" i="19"/>
  <c r="AA271" i="19"/>
  <c r="Z271" i="19"/>
  <c r="Y271" i="19"/>
  <c r="X271" i="19"/>
  <c r="W271" i="19"/>
  <c r="V271" i="19"/>
  <c r="U271" i="19"/>
  <c r="T271" i="19"/>
  <c r="S271" i="19"/>
  <c r="R271" i="19"/>
  <c r="Q271" i="19"/>
  <c r="P271" i="19"/>
  <c r="O271" i="19"/>
  <c r="N271" i="19"/>
  <c r="M271" i="19"/>
  <c r="L271" i="19"/>
  <c r="K271" i="19"/>
  <c r="J271" i="19"/>
  <c r="I271" i="19"/>
  <c r="H271" i="19"/>
  <c r="G271" i="19"/>
  <c r="AI270" i="19"/>
  <c r="AG270" i="19"/>
  <c r="AE270" i="19"/>
  <c r="AC270" i="19"/>
  <c r="AB270" i="19"/>
  <c r="AA270" i="19"/>
  <c r="Z270" i="19"/>
  <c r="Y270" i="19"/>
  <c r="X270" i="19"/>
  <c r="W270" i="19"/>
  <c r="V270" i="19"/>
  <c r="U270" i="19"/>
  <c r="T270" i="19"/>
  <c r="S270" i="19"/>
  <c r="R270" i="19"/>
  <c r="Q270" i="19"/>
  <c r="P270" i="19"/>
  <c r="O270" i="19"/>
  <c r="N270" i="19"/>
  <c r="M270" i="19"/>
  <c r="L270" i="19"/>
  <c r="K270" i="19"/>
  <c r="J270" i="19"/>
  <c r="I270" i="19"/>
  <c r="H270" i="19"/>
  <c r="G270" i="19"/>
  <c r="AI269" i="19"/>
  <c r="AG269" i="19"/>
  <c r="AE269" i="19"/>
  <c r="AC269" i="19"/>
  <c r="AB269" i="19"/>
  <c r="AA269" i="19"/>
  <c r="Z269" i="19"/>
  <c r="Y269" i="19"/>
  <c r="X269" i="19"/>
  <c r="W269" i="19"/>
  <c r="V269" i="19"/>
  <c r="U269" i="19"/>
  <c r="T269" i="19"/>
  <c r="S269" i="19"/>
  <c r="R269" i="19"/>
  <c r="Q269" i="19"/>
  <c r="P269" i="19"/>
  <c r="O269" i="19"/>
  <c r="N269" i="19"/>
  <c r="M269" i="19"/>
  <c r="L269" i="19"/>
  <c r="K269" i="19"/>
  <c r="J269" i="19"/>
  <c r="I269" i="19"/>
  <c r="H269" i="19"/>
  <c r="G269" i="19"/>
  <c r="AI268" i="19"/>
  <c r="AG268" i="19"/>
  <c r="AE268" i="19"/>
  <c r="AC268" i="19"/>
  <c r="AB268" i="19"/>
  <c r="AA268" i="19"/>
  <c r="Z268" i="19"/>
  <c r="Y268" i="19"/>
  <c r="X268" i="19"/>
  <c r="W268" i="19"/>
  <c r="V268" i="19"/>
  <c r="U268" i="19"/>
  <c r="T268" i="19"/>
  <c r="S268" i="19"/>
  <c r="R268" i="19"/>
  <c r="Q268" i="19"/>
  <c r="P268" i="19"/>
  <c r="O268" i="19"/>
  <c r="N268" i="19"/>
  <c r="M268" i="19"/>
  <c r="L268" i="19"/>
  <c r="K268" i="19"/>
  <c r="J268" i="19"/>
  <c r="I268" i="19"/>
  <c r="H268" i="19"/>
  <c r="G268" i="19"/>
  <c r="AI267" i="19"/>
  <c r="AG267" i="19"/>
  <c r="AE267" i="19"/>
  <c r="AC267" i="19"/>
  <c r="AB267" i="19"/>
  <c r="AA267" i="19"/>
  <c r="Z267" i="19"/>
  <c r="Y267" i="19"/>
  <c r="X267" i="19"/>
  <c r="W267" i="19"/>
  <c r="V267" i="19"/>
  <c r="U267" i="19"/>
  <c r="T267" i="19"/>
  <c r="S267" i="19"/>
  <c r="R267" i="19"/>
  <c r="Q267" i="19"/>
  <c r="P267" i="19"/>
  <c r="O267" i="19"/>
  <c r="N267" i="19"/>
  <c r="M267" i="19"/>
  <c r="L267" i="19"/>
  <c r="K267" i="19"/>
  <c r="J267" i="19"/>
  <c r="I267" i="19"/>
  <c r="H267" i="19"/>
  <c r="G267" i="19"/>
  <c r="AI266" i="19"/>
  <c r="AG266" i="19"/>
  <c r="AE266" i="19"/>
  <c r="AC266" i="19"/>
  <c r="AB266" i="19"/>
  <c r="AA266" i="19"/>
  <c r="Z266" i="19"/>
  <c r="Y266" i="19"/>
  <c r="X266" i="19"/>
  <c r="W266" i="19"/>
  <c r="V266" i="19"/>
  <c r="U266" i="19"/>
  <c r="T266" i="19"/>
  <c r="S266" i="19"/>
  <c r="R266" i="19"/>
  <c r="Q266" i="19"/>
  <c r="P266" i="19"/>
  <c r="O266" i="19"/>
  <c r="N266" i="19"/>
  <c r="M266" i="19"/>
  <c r="L266" i="19"/>
  <c r="K266" i="19"/>
  <c r="J266" i="19"/>
  <c r="I266" i="19"/>
  <c r="H266" i="19"/>
  <c r="G266" i="19"/>
  <c r="AI265" i="19"/>
  <c r="AG265" i="19"/>
  <c r="AE265" i="19"/>
  <c r="AC265" i="19"/>
  <c r="AB265" i="19"/>
  <c r="AA265" i="19"/>
  <c r="Z265" i="19"/>
  <c r="Y265" i="19"/>
  <c r="X265" i="19"/>
  <c r="W265" i="19"/>
  <c r="V265" i="19"/>
  <c r="U265" i="19"/>
  <c r="T265" i="19"/>
  <c r="S265" i="19"/>
  <c r="R265" i="19"/>
  <c r="Q265" i="19"/>
  <c r="P265" i="19"/>
  <c r="O265" i="19"/>
  <c r="N265" i="19"/>
  <c r="M265" i="19"/>
  <c r="L265" i="19"/>
  <c r="K265" i="19"/>
  <c r="J265" i="19"/>
  <c r="I265" i="19"/>
  <c r="H265" i="19"/>
  <c r="G265" i="19"/>
  <c r="AI264" i="19"/>
  <c r="AG264" i="19"/>
  <c r="AE264" i="19"/>
  <c r="AC264" i="19"/>
  <c r="AB264" i="19"/>
  <c r="AA264" i="19"/>
  <c r="Z264" i="19"/>
  <c r="Y264" i="19"/>
  <c r="X264" i="19"/>
  <c r="W264" i="19"/>
  <c r="V264" i="19"/>
  <c r="U264" i="19"/>
  <c r="T264" i="19"/>
  <c r="S264" i="19"/>
  <c r="R264" i="19"/>
  <c r="Q264" i="19"/>
  <c r="P264" i="19"/>
  <c r="O264" i="19"/>
  <c r="N264" i="19"/>
  <c r="M264" i="19"/>
  <c r="L264" i="19"/>
  <c r="K264" i="19"/>
  <c r="J264" i="19"/>
  <c r="I264" i="19"/>
  <c r="H264" i="19"/>
  <c r="G264" i="19"/>
  <c r="AI263" i="19"/>
  <c r="AG263" i="19"/>
  <c r="AE263" i="19"/>
  <c r="AC263" i="19"/>
  <c r="AB263" i="19"/>
  <c r="AA263" i="19"/>
  <c r="Z263" i="19"/>
  <c r="Y263" i="19"/>
  <c r="X263" i="19"/>
  <c r="W263" i="19"/>
  <c r="V263" i="19"/>
  <c r="U263" i="19"/>
  <c r="T263" i="19"/>
  <c r="S263" i="19"/>
  <c r="R263" i="19"/>
  <c r="Q263" i="19"/>
  <c r="P263" i="19"/>
  <c r="O263" i="19"/>
  <c r="N263" i="19"/>
  <c r="M263" i="19"/>
  <c r="L263" i="19"/>
  <c r="K263" i="19"/>
  <c r="J263" i="19"/>
  <c r="I263" i="19"/>
  <c r="H263" i="19"/>
  <c r="G263" i="19"/>
  <c r="AI262" i="19"/>
  <c r="AG262" i="19"/>
  <c r="AE262" i="19"/>
  <c r="AC262" i="19"/>
  <c r="AB262" i="19"/>
  <c r="AA262" i="19"/>
  <c r="Z262" i="19"/>
  <c r="Y262" i="19"/>
  <c r="X262" i="19"/>
  <c r="W262" i="19"/>
  <c r="V262" i="19"/>
  <c r="U262" i="19"/>
  <c r="T262" i="19"/>
  <c r="S262" i="19"/>
  <c r="R262" i="19"/>
  <c r="Q262" i="19"/>
  <c r="P262" i="19"/>
  <c r="O262" i="19"/>
  <c r="N262" i="19"/>
  <c r="M262" i="19"/>
  <c r="L262" i="19"/>
  <c r="K262" i="19"/>
  <c r="J262" i="19"/>
  <c r="I262" i="19"/>
  <c r="H262" i="19"/>
  <c r="G262" i="19"/>
  <c r="AI261" i="19"/>
  <c r="AG261" i="19"/>
  <c r="AE261" i="19"/>
  <c r="AC261" i="19"/>
  <c r="AB261" i="19"/>
  <c r="AA261" i="19"/>
  <c r="Z261" i="19"/>
  <c r="Y261" i="19"/>
  <c r="X261" i="19"/>
  <c r="W261" i="19"/>
  <c r="V261" i="19"/>
  <c r="U261" i="19"/>
  <c r="T261" i="19"/>
  <c r="S261" i="19"/>
  <c r="R261" i="19"/>
  <c r="Q261" i="19"/>
  <c r="P261" i="19"/>
  <c r="O261" i="19"/>
  <c r="N261" i="19"/>
  <c r="M261" i="19"/>
  <c r="L261" i="19"/>
  <c r="K261" i="19"/>
  <c r="J261" i="19"/>
  <c r="I261" i="19"/>
  <c r="H261" i="19"/>
  <c r="G261" i="19"/>
  <c r="AI260" i="19"/>
  <c r="AG260" i="19"/>
  <c r="AE260" i="19"/>
  <c r="AC260" i="19"/>
  <c r="AB260" i="19"/>
  <c r="AA260" i="19"/>
  <c r="Z260" i="19"/>
  <c r="Y260" i="19"/>
  <c r="X260" i="19"/>
  <c r="W260" i="19"/>
  <c r="V260" i="19"/>
  <c r="U260" i="19"/>
  <c r="T260" i="19"/>
  <c r="S260" i="19"/>
  <c r="R260" i="19"/>
  <c r="Q260" i="19"/>
  <c r="P260" i="19"/>
  <c r="O260" i="19"/>
  <c r="N260" i="19"/>
  <c r="M260" i="19"/>
  <c r="L260" i="19"/>
  <c r="K260" i="19"/>
  <c r="J260" i="19"/>
  <c r="I260" i="19"/>
  <c r="H260" i="19"/>
  <c r="G260" i="19"/>
  <c r="AI259" i="19"/>
  <c r="AG259" i="19"/>
  <c r="AE259" i="19"/>
  <c r="AC259" i="19"/>
  <c r="AB259" i="19"/>
  <c r="AA259" i="19"/>
  <c r="Z259" i="19"/>
  <c r="Y259" i="19"/>
  <c r="X259" i="19"/>
  <c r="W259" i="19"/>
  <c r="V259" i="19"/>
  <c r="U259" i="19"/>
  <c r="T259" i="19"/>
  <c r="S259" i="19"/>
  <c r="R259" i="19"/>
  <c r="Q259" i="19"/>
  <c r="P259" i="19"/>
  <c r="O259" i="19"/>
  <c r="N259" i="19"/>
  <c r="M259" i="19"/>
  <c r="L259" i="19"/>
  <c r="K259" i="19"/>
  <c r="J259" i="19"/>
  <c r="I259" i="19"/>
  <c r="H259" i="19"/>
  <c r="G259" i="19"/>
  <c r="AI258" i="19"/>
  <c r="AG258" i="19"/>
  <c r="AE258" i="19"/>
  <c r="AC258" i="19"/>
  <c r="AB258" i="19"/>
  <c r="AA258" i="19"/>
  <c r="Z258" i="19"/>
  <c r="Y258" i="19"/>
  <c r="X258" i="19"/>
  <c r="W258" i="19"/>
  <c r="V258" i="19"/>
  <c r="U258" i="19"/>
  <c r="T258" i="19"/>
  <c r="S258" i="19"/>
  <c r="R258" i="19"/>
  <c r="Q258" i="19"/>
  <c r="P258" i="19"/>
  <c r="O258" i="19"/>
  <c r="N258" i="19"/>
  <c r="M258" i="19"/>
  <c r="L258" i="19"/>
  <c r="K258" i="19"/>
  <c r="J258" i="19"/>
  <c r="I258" i="19"/>
  <c r="H258" i="19"/>
  <c r="G258" i="19"/>
  <c r="AI257" i="19"/>
  <c r="AG257" i="19"/>
  <c r="AE257" i="19"/>
  <c r="AC257" i="19"/>
  <c r="AB257" i="19"/>
  <c r="AA257" i="19"/>
  <c r="Z257" i="19"/>
  <c r="Y257" i="19"/>
  <c r="X257" i="19"/>
  <c r="W257" i="19"/>
  <c r="V257" i="19"/>
  <c r="U257" i="19"/>
  <c r="T257" i="19"/>
  <c r="S257" i="19"/>
  <c r="R257" i="19"/>
  <c r="Q257" i="19"/>
  <c r="P257" i="19"/>
  <c r="O257" i="19"/>
  <c r="N257" i="19"/>
  <c r="M257" i="19"/>
  <c r="L257" i="19"/>
  <c r="K257" i="19"/>
  <c r="J257" i="19"/>
  <c r="I257" i="19"/>
  <c r="H257" i="19"/>
  <c r="G257" i="19"/>
  <c r="AI256" i="19"/>
  <c r="AG256" i="19"/>
  <c r="AE256" i="19"/>
  <c r="AC256" i="19"/>
  <c r="AB256" i="19"/>
  <c r="AA256" i="19"/>
  <c r="Z256" i="19"/>
  <c r="Y256" i="19"/>
  <c r="X256" i="19"/>
  <c r="W256" i="19"/>
  <c r="V256" i="19"/>
  <c r="U256" i="19"/>
  <c r="T256" i="19"/>
  <c r="S256" i="19"/>
  <c r="R256" i="19"/>
  <c r="Q256" i="19"/>
  <c r="P256" i="19"/>
  <c r="O256" i="19"/>
  <c r="N256" i="19"/>
  <c r="M256" i="19"/>
  <c r="L256" i="19"/>
  <c r="K256" i="19"/>
  <c r="J256" i="19"/>
  <c r="I256" i="19"/>
  <c r="H256" i="19"/>
  <c r="G256" i="19"/>
  <c r="AI255" i="19"/>
  <c r="AG255" i="19"/>
  <c r="AE255" i="19"/>
  <c r="AC255" i="19"/>
  <c r="AB255" i="19"/>
  <c r="AA255" i="19"/>
  <c r="Z255" i="19"/>
  <c r="Y255" i="19"/>
  <c r="X255" i="19"/>
  <c r="W255" i="19"/>
  <c r="V255" i="19"/>
  <c r="U255" i="19"/>
  <c r="T255" i="19"/>
  <c r="S255" i="19"/>
  <c r="R255" i="19"/>
  <c r="Q255" i="19"/>
  <c r="P255" i="19"/>
  <c r="O255" i="19"/>
  <c r="N255" i="19"/>
  <c r="M255" i="19"/>
  <c r="L255" i="19"/>
  <c r="K255" i="19"/>
  <c r="J255" i="19"/>
  <c r="I255" i="19"/>
  <c r="H255" i="19"/>
  <c r="G255" i="19"/>
  <c r="AI254" i="19"/>
  <c r="AG254" i="19"/>
  <c r="AE254" i="19"/>
  <c r="AC254" i="19"/>
  <c r="AB254" i="19"/>
  <c r="AA254" i="19"/>
  <c r="Z254" i="19"/>
  <c r="Y254" i="19"/>
  <c r="X254" i="19"/>
  <c r="W254" i="19"/>
  <c r="V254" i="19"/>
  <c r="U254" i="19"/>
  <c r="T254" i="19"/>
  <c r="S254" i="19"/>
  <c r="R254" i="19"/>
  <c r="Q254" i="19"/>
  <c r="P254" i="19"/>
  <c r="O254" i="19"/>
  <c r="N254" i="19"/>
  <c r="M254" i="19"/>
  <c r="L254" i="19"/>
  <c r="K254" i="19"/>
  <c r="J254" i="19"/>
  <c r="I254" i="19"/>
  <c r="H254" i="19"/>
  <c r="G254" i="19"/>
  <c r="F143" i="13"/>
  <c r="F254" i="19" s="1"/>
  <c r="AI253" i="19"/>
  <c r="AG253" i="19"/>
  <c r="AE253" i="19"/>
  <c r="AC253" i="19"/>
  <c r="AB253" i="19"/>
  <c r="AA253" i="19"/>
  <c r="Z253" i="19"/>
  <c r="Y253" i="19"/>
  <c r="X253" i="19"/>
  <c r="W253" i="19"/>
  <c r="V253" i="19"/>
  <c r="U253" i="19"/>
  <c r="T253" i="19"/>
  <c r="S253" i="19"/>
  <c r="R253" i="19"/>
  <c r="Q253" i="19"/>
  <c r="P253" i="19"/>
  <c r="O253" i="19"/>
  <c r="N253" i="19"/>
  <c r="M253" i="19"/>
  <c r="L253" i="19"/>
  <c r="K253" i="19"/>
  <c r="J253" i="19"/>
  <c r="I253" i="19"/>
  <c r="H253" i="19"/>
  <c r="G253" i="19"/>
  <c r="B140" i="13"/>
  <c r="D198" i="13" s="1"/>
  <c r="D321" i="13" s="1"/>
  <c r="AI252" i="19"/>
  <c r="AG252" i="19"/>
  <c r="AE252" i="19"/>
  <c r="AC252" i="19"/>
  <c r="AB252" i="19"/>
  <c r="AA252" i="19"/>
  <c r="Z252" i="19"/>
  <c r="Y252" i="19"/>
  <c r="X252" i="19"/>
  <c r="W252" i="19"/>
  <c r="V252" i="19"/>
  <c r="U252" i="19"/>
  <c r="T252" i="19"/>
  <c r="S252" i="19"/>
  <c r="R252" i="19"/>
  <c r="Q252" i="19"/>
  <c r="P252" i="19"/>
  <c r="O252" i="19"/>
  <c r="N252" i="19"/>
  <c r="M252" i="19"/>
  <c r="L252" i="19"/>
  <c r="K252" i="19"/>
  <c r="J252" i="19"/>
  <c r="I252" i="19"/>
  <c r="H252" i="19"/>
  <c r="G252" i="19"/>
  <c r="AI241" i="19"/>
  <c r="AG241" i="19"/>
  <c r="AE241" i="19"/>
  <c r="AC241" i="19"/>
  <c r="AB241" i="19"/>
  <c r="AA241" i="19"/>
  <c r="Z241" i="19"/>
  <c r="Y241" i="19"/>
  <c r="X241" i="19"/>
  <c r="W241" i="19"/>
  <c r="V241" i="19"/>
  <c r="U241" i="19"/>
  <c r="T241" i="19"/>
  <c r="S241" i="19"/>
  <c r="R241" i="19"/>
  <c r="Q241" i="19"/>
  <c r="P241" i="19"/>
  <c r="O241" i="19"/>
  <c r="N241" i="19"/>
  <c r="M241" i="19"/>
  <c r="L241" i="19"/>
  <c r="K241" i="19"/>
  <c r="J241" i="19"/>
  <c r="I241" i="19"/>
  <c r="H241" i="19"/>
  <c r="G241" i="19"/>
  <c r="AI240" i="19"/>
  <c r="AG240" i="19"/>
  <c r="AE240" i="19"/>
  <c r="AC240" i="19"/>
  <c r="AB240" i="19"/>
  <c r="AA240" i="19"/>
  <c r="Z240" i="19"/>
  <c r="Y240" i="19"/>
  <c r="X240" i="19"/>
  <c r="W240" i="19"/>
  <c r="V240" i="19"/>
  <c r="U240" i="19"/>
  <c r="T240" i="19"/>
  <c r="S240" i="19"/>
  <c r="R240" i="19"/>
  <c r="Q240" i="19"/>
  <c r="P240" i="19"/>
  <c r="O240" i="19"/>
  <c r="N240" i="19"/>
  <c r="M240" i="19"/>
  <c r="L240" i="19"/>
  <c r="K240" i="19"/>
  <c r="J240" i="19"/>
  <c r="I240" i="19"/>
  <c r="H240" i="19"/>
  <c r="G240" i="19"/>
  <c r="AI239" i="19"/>
  <c r="AG239" i="19"/>
  <c r="AE239" i="19"/>
  <c r="AC239" i="19"/>
  <c r="AB239" i="19"/>
  <c r="AA239" i="19"/>
  <c r="Z239" i="19"/>
  <c r="Y239" i="19"/>
  <c r="X239" i="19"/>
  <c r="W239" i="19"/>
  <c r="V239" i="19"/>
  <c r="U239" i="19"/>
  <c r="T239" i="19"/>
  <c r="S239" i="19"/>
  <c r="R239" i="19"/>
  <c r="Q239" i="19"/>
  <c r="P239" i="19"/>
  <c r="O239" i="19"/>
  <c r="N239" i="19"/>
  <c r="M239" i="19"/>
  <c r="L239" i="19"/>
  <c r="K239" i="19"/>
  <c r="J239" i="19"/>
  <c r="I239" i="19"/>
  <c r="H239" i="19"/>
  <c r="G239" i="19"/>
  <c r="AI238" i="19"/>
  <c r="AG238" i="19"/>
  <c r="AE238" i="19"/>
  <c r="AC238" i="19"/>
  <c r="AB238" i="19"/>
  <c r="AA238" i="19"/>
  <c r="Z238" i="19"/>
  <c r="Y238" i="19"/>
  <c r="X238" i="19"/>
  <c r="W238" i="19"/>
  <c r="V238" i="19"/>
  <c r="U238" i="19"/>
  <c r="T238" i="19"/>
  <c r="S238" i="19"/>
  <c r="R238" i="19"/>
  <c r="Q238" i="19"/>
  <c r="P238" i="19"/>
  <c r="O238" i="19"/>
  <c r="N238" i="19"/>
  <c r="M238" i="19"/>
  <c r="L238" i="19"/>
  <c r="K238" i="19"/>
  <c r="J238" i="19"/>
  <c r="I238" i="19"/>
  <c r="H238" i="19"/>
  <c r="G238" i="19"/>
  <c r="AI237" i="19"/>
  <c r="AG237" i="19"/>
  <c r="AE237" i="19"/>
  <c r="AC237" i="19"/>
  <c r="AB237" i="19"/>
  <c r="AA237" i="19"/>
  <c r="Z237" i="19"/>
  <c r="Y237" i="19"/>
  <c r="X237" i="19"/>
  <c r="W237" i="19"/>
  <c r="V237" i="19"/>
  <c r="U237" i="19"/>
  <c r="T237" i="19"/>
  <c r="S237" i="19"/>
  <c r="R237" i="19"/>
  <c r="Q237" i="19"/>
  <c r="P237" i="19"/>
  <c r="O237" i="19"/>
  <c r="N237" i="19"/>
  <c r="M237" i="19"/>
  <c r="L237" i="19"/>
  <c r="K237" i="19"/>
  <c r="J237" i="19"/>
  <c r="I237" i="19"/>
  <c r="H237" i="19"/>
  <c r="G237" i="19"/>
  <c r="AI236" i="19"/>
  <c r="AG236" i="19"/>
  <c r="AE236" i="19"/>
  <c r="AC236" i="19"/>
  <c r="AB236" i="19"/>
  <c r="AA236" i="19"/>
  <c r="Z236" i="19"/>
  <c r="Y236" i="19"/>
  <c r="X236" i="19"/>
  <c r="W236" i="19"/>
  <c r="V236" i="19"/>
  <c r="U236" i="19"/>
  <c r="T236" i="19"/>
  <c r="S236" i="19"/>
  <c r="R236" i="19"/>
  <c r="Q236" i="19"/>
  <c r="P236" i="19"/>
  <c r="O236" i="19"/>
  <c r="N236" i="19"/>
  <c r="M236" i="19"/>
  <c r="L236" i="19"/>
  <c r="K236" i="19"/>
  <c r="J236" i="19"/>
  <c r="I236" i="19"/>
  <c r="H236" i="19"/>
  <c r="G236" i="19"/>
  <c r="AI235" i="19"/>
  <c r="AG235" i="19"/>
  <c r="AE235" i="19"/>
  <c r="AC235" i="19"/>
  <c r="AB235" i="19"/>
  <c r="AA235" i="19"/>
  <c r="Z235" i="19"/>
  <c r="Y235" i="19"/>
  <c r="X235" i="19"/>
  <c r="W235" i="19"/>
  <c r="V235" i="19"/>
  <c r="U235" i="19"/>
  <c r="T235" i="19"/>
  <c r="S235" i="19"/>
  <c r="R235" i="19"/>
  <c r="Q235" i="19"/>
  <c r="P235" i="19"/>
  <c r="O235" i="19"/>
  <c r="N235" i="19"/>
  <c r="M235" i="19"/>
  <c r="L235" i="19"/>
  <c r="K235" i="19"/>
  <c r="J235" i="19"/>
  <c r="I235" i="19"/>
  <c r="H235" i="19"/>
  <c r="G235" i="19"/>
  <c r="AI234" i="19"/>
  <c r="AG234" i="19"/>
  <c r="AE234" i="19"/>
  <c r="AC234" i="19"/>
  <c r="AB234" i="19"/>
  <c r="AA234" i="19"/>
  <c r="Z234" i="19"/>
  <c r="Y234" i="19"/>
  <c r="X234" i="19"/>
  <c r="W234" i="19"/>
  <c r="V234" i="19"/>
  <c r="U234" i="19"/>
  <c r="T234" i="19"/>
  <c r="S234" i="19"/>
  <c r="R234" i="19"/>
  <c r="Q234" i="19"/>
  <c r="P234" i="19"/>
  <c r="O234" i="19"/>
  <c r="N234" i="19"/>
  <c r="M234" i="19"/>
  <c r="L234" i="19"/>
  <c r="K234" i="19"/>
  <c r="J234" i="19"/>
  <c r="I234" i="19"/>
  <c r="H234" i="19"/>
  <c r="G234" i="19"/>
  <c r="AI233" i="19"/>
  <c r="AG233" i="19"/>
  <c r="AE233" i="19"/>
  <c r="AC233" i="19"/>
  <c r="AB233" i="19"/>
  <c r="AA233" i="19"/>
  <c r="Z233" i="19"/>
  <c r="Y233" i="19"/>
  <c r="X233" i="19"/>
  <c r="W233" i="19"/>
  <c r="V233" i="19"/>
  <c r="U233" i="19"/>
  <c r="T233" i="19"/>
  <c r="S233" i="19"/>
  <c r="R233" i="19"/>
  <c r="Q233" i="19"/>
  <c r="P233" i="19"/>
  <c r="O233" i="19"/>
  <c r="N233" i="19"/>
  <c r="M233" i="19"/>
  <c r="L233" i="19"/>
  <c r="K233" i="19"/>
  <c r="J233" i="19"/>
  <c r="I233" i="19"/>
  <c r="H233" i="19"/>
  <c r="G233" i="19"/>
  <c r="AI232" i="19"/>
  <c r="AG232" i="19"/>
  <c r="AE232" i="19"/>
  <c r="AC232" i="19"/>
  <c r="AB232" i="19"/>
  <c r="AA232" i="19"/>
  <c r="Z232" i="19"/>
  <c r="Y232" i="19"/>
  <c r="X232" i="19"/>
  <c r="W232" i="19"/>
  <c r="V232" i="19"/>
  <c r="U232" i="19"/>
  <c r="T232" i="19"/>
  <c r="S232" i="19"/>
  <c r="R232" i="19"/>
  <c r="Q232" i="19"/>
  <c r="P232" i="19"/>
  <c r="O232" i="19"/>
  <c r="N232" i="19"/>
  <c r="M232" i="19"/>
  <c r="L232" i="19"/>
  <c r="K232" i="19"/>
  <c r="J232" i="19"/>
  <c r="I232" i="19"/>
  <c r="H232" i="19"/>
  <c r="G232" i="19"/>
  <c r="AI231" i="19"/>
  <c r="AG231" i="19"/>
  <c r="AE231" i="19"/>
  <c r="AC231" i="19"/>
  <c r="AB231" i="19"/>
  <c r="AA231" i="19"/>
  <c r="Z231" i="19"/>
  <c r="Y231" i="19"/>
  <c r="X231" i="19"/>
  <c r="W231" i="19"/>
  <c r="V231" i="19"/>
  <c r="U231" i="19"/>
  <c r="T231" i="19"/>
  <c r="S231" i="19"/>
  <c r="R231" i="19"/>
  <c r="Q231" i="19"/>
  <c r="P231" i="19"/>
  <c r="O231" i="19"/>
  <c r="N231" i="19"/>
  <c r="M231" i="19"/>
  <c r="L231" i="19"/>
  <c r="K231" i="19"/>
  <c r="J231" i="19"/>
  <c r="I231" i="19"/>
  <c r="H231" i="19"/>
  <c r="G231" i="19"/>
  <c r="AI230" i="19"/>
  <c r="AG230" i="19"/>
  <c r="AE230" i="19"/>
  <c r="AC230" i="19"/>
  <c r="AB230" i="19"/>
  <c r="AA230" i="19"/>
  <c r="Z230" i="19"/>
  <c r="Y230" i="19"/>
  <c r="X230" i="19"/>
  <c r="W230" i="19"/>
  <c r="V230" i="19"/>
  <c r="U230" i="19"/>
  <c r="T230" i="19"/>
  <c r="S230" i="19"/>
  <c r="R230" i="19"/>
  <c r="Q230" i="19"/>
  <c r="P230" i="19"/>
  <c r="O230" i="19"/>
  <c r="N230" i="19"/>
  <c r="M230" i="19"/>
  <c r="L230" i="19"/>
  <c r="K230" i="19"/>
  <c r="J230" i="19"/>
  <c r="I230" i="19"/>
  <c r="H230" i="19"/>
  <c r="G230" i="19"/>
  <c r="AI229" i="19"/>
  <c r="AG229" i="19"/>
  <c r="AE229" i="19"/>
  <c r="AC229" i="19"/>
  <c r="AB229" i="19"/>
  <c r="AA229" i="19"/>
  <c r="Z229" i="19"/>
  <c r="Y229" i="19"/>
  <c r="X229" i="19"/>
  <c r="W229" i="19"/>
  <c r="V229" i="19"/>
  <c r="U229" i="19"/>
  <c r="T229" i="19"/>
  <c r="S229" i="19"/>
  <c r="R229" i="19"/>
  <c r="Q229" i="19"/>
  <c r="P229" i="19"/>
  <c r="O229" i="19"/>
  <c r="N229" i="19"/>
  <c r="M229" i="19"/>
  <c r="L229" i="19"/>
  <c r="K229" i="19"/>
  <c r="J229" i="19"/>
  <c r="I229" i="19"/>
  <c r="H229" i="19"/>
  <c r="G229" i="19"/>
  <c r="AI228" i="19"/>
  <c r="AG228" i="19"/>
  <c r="AE228" i="19"/>
  <c r="AC228" i="19"/>
  <c r="AB228" i="19"/>
  <c r="AA228" i="19"/>
  <c r="Z228" i="19"/>
  <c r="Y228" i="19"/>
  <c r="X228" i="19"/>
  <c r="W228" i="19"/>
  <c r="V228" i="19"/>
  <c r="U228" i="19"/>
  <c r="T228" i="19"/>
  <c r="S228" i="19"/>
  <c r="R228" i="19"/>
  <c r="Q228" i="19"/>
  <c r="P228" i="19"/>
  <c r="O228" i="19"/>
  <c r="N228" i="19"/>
  <c r="M228" i="19"/>
  <c r="L228" i="19"/>
  <c r="K228" i="19"/>
  <c r="J228" i="19"/>
  <c r="I228" i="19"/>
  <c r="H228" i="19"/>
  <c r="G228" i="19"/>
  <c r="AI227" i="19"/>
  <c r="AG227" i="19"/>
  <c r="AE227" i="19"/>
  <c r="AC227" i="19"/>
  <c r="AB227" i="19"/>
  <c r="AA227" i="19"/>
  <c r="Z227" i="19"/>
  <c r="Y227" i="19"/>
  <c r="X227" i="19"/>
  <c r="W227" i="19"/>
  <c r="V227" i="19"/>
  <c r="U227" i="19"/>
  <c r="T227" i="19"/>
  <c r="S227" i="19"/>
  <c r="R227" i="19"/>
  <c r="Q227" i="19"/>
  <c r="P227" i="19"/>
  <c r="O227" i="19"/>
  <c r="N227" i="19"/>
  <c r="M227" i="19"/>
  <c r="L227" i="19"/>
  <c r="K227" i="19"/>
  <c r="J227" i="19"/>
  <c r="I227" i="19"/>
  <c r="H227" i="19"/>
  <c r="G227" i="19"/>
  <c r="AI226" i="19"/>
  <c r="AG226" i="19"/>
  <c r="AE226" i="19"/>
  <c r="AC226" i="19"/>
  <c r="AB226" i="19"/>
  <c r="AA226" i="19"/>
  <c r="Z226" i="19"/>
  <c r="Y226" i="19"/>
  <c r="X226" i="19"/>
  <c r="W226" i="19"/>
  <c r="V226" i="19"/>
  <c r="U226" i="19"/>
  <c r="T226" i="19"/>
  <c r="S226" i="19"/>
  <c r="R226" i="19"/>
  <c r="Q226" i="19"/>
  <c r="P226" i="19"/>
  <c r="O226" i="19"/>
  <c r="N226" i="19"/>
  <c r="M226" i="19"/>
  <c r="L226" i="19"/>
  <c r="K226" i="19"/>
  <c r="J226" i="19"/>
  <c r="I226" i="19"/>
  <c r="H226" i="19"/>
  <c r="G226" i="19"/>
  <c r="AI225" i="19"/>
  <c r="AG225" i="19"/>
  <c r="AE225" i="19"/>
  <c r="AC225" i="19"/>
  <c r="AB225" i="19"/>
  <c r="AA225" i="19"/>
  <c r="Z225" i="19"/>
  <c r="Y225" i="19"/>
  <c r="X225" i="19"/>
  <c r="W225" i="19"/>
  <c r="V225" i="19"/>
  <c r="U225" i="19"/>
  <c r="T225" i="19"/>
  <c r="S225" i="19"/>
  <c r="R225" i="19"/>
  <c r="Q225" i="19"/>
  <c r="P225" i="19"/>
  <c r="O225" i="19"/>
  <c r="N225" i="19"/>
  <c r="M225" i="19"/>
  <c r="L225" i="19"/>
  <c r="K225" i="19"/>
  <c r="J225" i="19"/>
  <c r="I225" i="19"/>
  <c r="H225" i="19"/>
  <c r="G225" i="19"/>
  <c r="AI224" i="19"/>
  <c r="AG224" i="19"/>
  <c r="AE224" i="19"/>
  <c r="AC224" i="19"/>
  <c r="AB224" i="19"/>
  <c r="AA224" i="19"/>
  <c r="Z224" i="19"/>
  <c r="Y224" i="19"/>
  <c r="X224" i="19"/>
  <c r="W224" i="19"/>
  <c r="V224" i="19"/>
  <c r="U224" i="19"/>
  <c r="T224" i="19"/>
  <c r="S224" i="19"/>
  <c r="R224" i="19"/>
  <c r="Q224" i="19"/>
  <c r="P224" i="19"/>
  <c r="O224" i="19"/>
  <c r="N224" i="19"/>
  <c r="M224" i="19"/>
  <c r="L224" i="19"/>
  <c r="K224" i="19"/>
  <c r="J224" i="19"/>
  <c r="I224" i="19"/>
  <c r="H224" i="19"/>
  <c r="G224" i="19"/>
  <c r="AI223" i="19"/>
  <c r="AG223" i="19"/>
  <c r="AE223" i="19"/>
  <c r="AC223" i="19"/>
  <c r="AB223" i="19"/>
  <c r="AA223" i="19"/>
  <c r="Z223" i="19"/>
  <c r="Y223" i="19"/>
  <c r="X223" i="19"/>
  <c r="W223" i="19"/>
  <c r="V223" i="19"/>
  <c r="U223" i="19"/>
  <c r="T223" i="19"/>
  <c r="S223" i="19"/>
  <c r="R223" i="19"/>
  <c r="Q223" i="19"/>
  <c r="P223" i="19"/>
  <c r="O223" i="19"/>
  <c r="N223" i="19"/>
  <c r="M223" i="19"/>
  <c r="L223" i="19"/>
  <c r="K223" i="19"/>
  <c r="J223" i="19"/>
  <c r="I223" i="19"/>
  <c r="H223" i="19"/>
  <c r="G223" i="19"/>
  <c r="AI222" i="19"/>
  <c r="AG222" i="19"/>
  <c r="AE222" i="19"/>
  <c r="AC222" i="19"/>
  <c r="AB222" i="19"/>
  <c r="AA222" i="19"/>
  <c r="Z222" i="19"/>
  <c r="Y222" i="19"/>
  <c r="X222" i="19"/>
  <c r="W222" i="19"/>
  <c r="V222" i="19"/>
  <c r="U222" i="19"/>
  <c r="T222" i="19"/>
  <c r="S222" i="19"/>
  <c r="R222" i="19"/>
  <c r="Q222" i="19"/>
  <c r="P222" i="19"/>
  <c r="O222" i="19"/>
  <c r="N222" i="19"/>
  <c r="M222" i="19"/>
  <c r="L222" i="19"/>
  <c r="K222" i="19"/>
  <c r="J222" i="19"/>
  <c r="I222" i="19"/>
  <c r="H222" i="19"/>
  <c r="G222" i="19"/>
  <c r="AI221" i="19"/>
  <c r="AG221" i="19"/>
  <c r="AE221" i="19"/>
  <c r="AC221" i="19"/>
  <c r="AB221" i="19"/>
  <c r="AA221" i="19"/>
  <c r="Z221" i="19"/>
  <c r="Y221" i="19"/>
  <c r="X221" i="19"/>
  <c r="W221" i="19"/>
  <c r="V221" i="19"/>
  <c r="U221" i="19"/>
  <c r="T221" i="19"/>
  <c r="S221" i="19"/>
  <c r="R221" i="19"/>
  <c r="Q221" i="19"/>
  <c r="P221" i="19"/>
  <c r="O221" i="19"/>
  <c r="N221" i="19"/>
  <c r="M221" i="19"/>
  <c r="L221" i="19"/>
  <c r="K221" i="19"/>
  <c r="J221" i="19"/>
  <c r="I221" i="19"/>
  <c r="H221" i="19"/>
  <c r="G221" i="19"/>
  <c r="AI220" i="19"/>
  <c r="AG220" i="19"/>
  <c r="AE220" i="19"/>
  <c r="AC220" i="19"/>
  <c r="AB220" i="19"/>
  <c r="AA220" i="19"/>
  <c r="Z220" i="19"/>
  <c r="Y220" i="19"/>
  <c r="X220" i="19"/>
  <c r="W220" i="19"/>
  <c r="V220" i="19"/>
  <c r="U220" i="19"/>
  <c r="T220" i="19"/>
  <c r="S220" i="19"/>
  <c r="R220" i="19"/>
  <c r="Q220" i="19"/>
  <c r="P220" i="19"/>
  <c r="O220" i="19"/>
  <c r="N220" i="19"/>
  <c r="M220" i="19"/>
  <c r="L220" i="19"/>
  <c r="K220" i="19"/>
  <c r="J220" i="19"/>
  <c r="I220" i="19"/>
  <c r="H220" i="19"/>
  <c r="G220" i="19"/>
  <c r="AI219" i="19"/>
  <c r="AG219" i="19"/>
  <c r="AE219" i="19"/>
  <c r="AC219" i="19"/>
  <c r="AB219" i="19"/>
  <c r="AA219" i="19"/>
  <c r="Z219" i="19"/>
  <c r="Y219" i="19"/>
  <c r="X219" i="19"/>
  <c r="W219" i="19"/>
  <c r="V219" i="19"/>
  <c r="U219" i="19"/>
  <c r="T219" i="19"/>
  <c r="S219" i="19"/>
  <c r="R219" i="19"/>
  <c r="Q219" i="19"/>
  <c r="P219" i="19"/>
  <c r="O219" i="19"/>
  <c r="N219" i="19"/>
  <c r="M219" i="19"/>
  <c r="L219" i="19"/>
  <c r="K219" i="19"/>
  <c r="J219" i="19"/>
  <c r="I219" i="19"/>
  <c r="H219" i="19"/>
  <c r="G219" i="19"/>
  <c r="AI218" i="19"/>
  <c r="AG218" i="19"/>
  <c r="AE218" i="19"/>
  <c r="AC218" i="19"/>
  <c r="AB218" i="19"/>
  <c r="AA218" i="19"/>
  <c r="Z218" i="19"/>
  <c r="Y218" i="19"/>
  <c r="X218" i="19"/>
  <c r="W218" i="19"/>
  <c r="V218" i="19"/>
  <c r="U218" i="19"/>
  <c r="T218" i="19"/>
  <c r="S218" i="19"/>
  <c r="R218" i="19"/>
  <c r="Q218" i="19"/>
  <c r="P218" i="19"/>
  <c r="O218" i="19"/>
  <c r="N218" i="19"/>
  <c r="M218" i="19"/>
  <c r="L218" i="19"/>
  <c r="K218" i="19"/>
  <c r="J218" i="19"/>
  <c r="I218" i="19"/>
  <c r="H218" i="19"/>
  <c r="G218" i="19"/>
  <c r="AI217" i="19"/>
  <c r="AG217" i="19"/>
  <c r="AE217" i="19"/>
  <c r="AC217" i="19"/>
  <c r="AB217" i="19"/>
  <c r="AA217" i="19"/>
  <c r="Z217" i="19"/>
  <c r="Y217" i="19"/>
  <c r="X217" i="19"/>
  <c r="W217" i="19"/>
  <c r="V217" i="19"/>
  <c r="U217" i="19"/>
  <c r="T217" i="19"/>
  <c r="S217" i="19"/>
  <c r="R217" i="19"/>
  <c r="Q217" i="19"/>
  <c r="P217" i="19"/>
  <c r="O217" i="19"/>
  <c r="N217" i="19"/>
  <c r="M217" i="19"/>
  <c r="L217" i="19"/>
  <c r="K217" i="19"/>
  <c r="J217" i="19"/>
  <c r="I217" i="19"/>
  <c r="H217" i="19"/>
  <c r="G217" i="19"/>
  <c r="AI216" i="19"/>
  <c r="AG216" i="19"/>
  <c r="AE216" i="19"/>
  <c r="AC216" i="19"/>
  <c r="AB216" i="19"/>
  <c r="AA216" i="19"/>
  <c r="Z216" i="19"/>
  <c r="Y216" i="19"/>
  <c r="X216" i="19"/>
  <c r="W216" i="19"/>
  <c r="V216" i="19"/>
  <c r="U216" i="19"/>
  <c r="T216" i="19"/>
  <c r="S216" i="19"/>
  <c r="R216" i="19"/>
  <c r="Q216" i="19"/>
  <c r="P216" i="19"/>
  <c r="O216" i="19"/>
  <c r="N216" i="19"/>
  <c r="M216" i="19"/>
  <c r="L216" i="19"/>
  <c r="K216" i="19"/>
  <c r="J216" i="19"/>
  <c r="I216" i="19"/>
  <c r="H216" i="19"/>
  <c r="G216" i="19"/>
  <c r="AI215" i="19"/>
  <c r="AG215" i="19"/>
  <c r="AE215" i="19"/>
  <c r="AC215" i="19"/>
  <c r="AB215" i="19"/>
  <c r="AA215" i="19"/>
  <c r="Z215" i="19"/>
  <c r="Y215" i="19"/>
  <c r="X215" i="19"/>
  <c r="W215" i="19"/>
  <c r="V215" i="19"/>
  <c r="U215" i="19"/>
  <c r="T215" i="19"/>
  <c r="S215" i="19"/>
  <c r="R215" i="19"/>
  <c r="Q215" i="19"/>
  <c r="P215" i="19"/>
  <c r="O215" i="19"/>
  <c r="N215" i="19"/>
  <c r="M215" i="19"/>
  <c r="L215" i="19"/>
  <c r="K215" i="19"/>
  <c r="J215" i="19"/>
  <c r="I215" i="19"/>
  <c r="H215" i="19"/>
  <c r="G215" i="19"/>
  <c r="AI214" i="19"/>
  <c r="AG214" i="19"/>
  <c r="AE214" i="19"/>
  <c r="AC214" i="19"/>
  <c r="AB214" i="19"/>
  <c r="AA214" i="19"/>
  <c r="Z214" i="19"/>
  <c r="Y214" i="19"/>
  <c r="X214" i="19"/>
  <c r="W214" i="19"/>
  <c r="V214" i="19"/>
  <c r="U214" i="19"/>
  <c r="T214" i="19"/>
  <c r="S214" i="19"/>
  <c r="R214" i="19"/>
  <c r="Q214" i="19"/>
  <c r="P214" i="19"/>
  <c r="O214" i="19"/>
  <c r="N214" i="19"/>
  <c r="M214" i="19"/>
  <c r="L214" i="19"/>
  <c r="K214" i="19"/>
  <c r="J214" i="19"/>
  <c r="I214" i="19"/>
  <c r="H214" i="19"/>
  <c r="G214" i="19"/>
  <c r="AI213" i="19"/>
  <c r="AG213" i="19"/>
  <c r="AE213" i="19"/>
  <c r="AC213" i="19"/>
  <c r="AB213" i="19"/>
  <c r="AA213" i="19"/>
  <c r="Z213" i="19"/>
  <c r="Y213" i="19"/>
  <c r="X213" i="19"/>
  <c r="W213" i="19"/>
  <c r="V213" i="19"/>
  <c r="U213" i="19"/>
  <c r="T213" i="19"/>
  <c r="S213" i="19"/>
  <c r="R213" i="19"/>
  <c r="Q213" i="19"/>
  <c r="P213" i="19"/>
  <c r="O213" i="19"/>
  <c r="N213" i="19"/>
  <c r="M213" i="19"/>
  <c r="L213" i="19"/>
  <c r="K213" i="19"/>
  <c r="J213" i="19"/>
  <c r="I213" i="19"/>
  <c r="H213" i="19"/>
  <c r="G213" i="19"/>
  <c r="AI212" i="19"/>
  <c r="AG212" i="19"/>
  <c r="AE212" i="19"/>
  <c r="AC212" i="19"/>
  <c r="AB212" i="19"/>
  <c r="AA212" i="19"/>
  <c r="Z212" i="19"/>
  <c r="Y212" i="19"/>
  <c r="X212" i="19"/>
  <c r="W212" i="19"/>
  <c r="V212" i="19"/>
  <c r="U212" i="19"/>
  <c r="T212" i="19"/>
  <c r="S212" i="19"/>
  <c r="R212" i="19"/>
  <c r="Q212" i="19"/>
  <c r="P212" i="19"/>
  <c r="O212" i="19"/>
  <c r="N212" i="19"/>
  <c r="M212" i="19"/>
  <c r="L212" i="19"/>
  <c r="K212" i="19"/>
  <c r="J212" i="19"/>
  <c r="I212" i="19"/>
  <c r="H212" i="19"/>
  <c r="G212" i="19"/>
  <c r="AI211" i="19"/>
  <c r="AG211" i="19"/>
  <c r="AE211" i="19"/>
  <c r="AC211" i="19"/>
  <c r="AB211" i="19"/>
  <c r="AA211" i="19"/>
  <c r="Z211" i="19"/>
  <c r="Y211" i="19"/>
  <c r="X211" i="19"/>
  <c r="W211" i="19"/>
  <c r="V211" i="19"/>
  <c r="U211" i="19"/>
  <c r="T211" i="19"/>
  <c r="S211" i="19"/>
  <c r="R211" i="19"/>
  <c r="Q211" i="19"/>
  <c r="P211" i="19"/>
  <c r="O211" i="19"/>
  <c r="N211" i="19"/>
  <c r="M211" i="19"/>
  <c r="L211" i="19"/>
  <c r="K211" i="19"/>
  <c r="J211" i="19"/>
  <c r="I211" i="19"/>
  <c r="H211" i="19"/>
  <c r="G211" i="19"/>
  <c r="AI210" i="19"/>
  <c r="AG210" i="19"/>
  <c r="AE210" i="19"/>
  <c r="AC210" i="19"/>
  <c r="AB210" i="19"/>
  <c r="AA210" i="19"/>
  <c r="Z210" i="19"/>
  <c r="Y210" i="19"/>
  <c r="X210" i="19"/>
  <c r="W210" i="19"/>
  <c r="V210" i="19"/>
  <c r="U210" i="19"/>
  <c r="T210" i="19"/>
  <c r="S210" i="19"/>
  <c r="R210" i="19"/>
  <c r="Q210" i="19"/>
  <c r="P210" i="19"/>
  <c r="O210" i="19"/>
  <c r="N210" i="19"/>
  <c r="M210" i="19"/>
  <c r="L210" i="19"/>
  <c r="K210" i="19"/>
  <c r="J210" i="19"/>
  <c r="I210" i="19"/>
  <c r="H210" i="19"/>
  <c r="G210" i="19"/>
  <c r="AI209" i="19"/>
  <c r="AG209" i="19"/>
  <c r="AE209" i="19"/>
  <c r="AC209" i="19"/>
  <c r="AB209" i="19"/>
  <c r="AA209" i="19"/>
  <c r="Z209" i="19"/>
  <c r="Y209" i="19"/>
  <c r="X209" i="19"/>
  <c r="W209" i="19"/>
  <c r="V209" i="19"/>
  <c r="U209" i="19"/>
  <c r="T209" i="19"/>
  <c r="S209" i="19"/>
  <c r="R209" i="19"/>
  <c r="Q209" i="19"/>
  <c r="P209" i="19"/>
  <c r="O209" i="19"/>
  <c r="N209" i="19"/>
  <c r="M209" i="19"/>
  <c r="L209" i="19"/>
  <c r="K209" i="19"/>
  <c r="J209" i="19"/>
  <c r="I209" i="19"/>
  <c r="H209" i="19"/>
  <c r="G209" i="19"/>
  <c r="AI208" i="19"/>
  <c r="AG208" i="19"/>
  <c r="AE208" i="19"/>
  <c r="AC208" i="19"/>
  <c r="AB208" i="19"/>
  <c r="AA208" i="19"/>
  <c r="Z208" i="19"/>
  <c r="Y208" i="19"/>
  <c r="X208" i="19"/>
  <c r="W208" i="19"/>
  <c r="V208" i="19"/>
  <c r="U208" i="19"/>
  <c r="T208" i="19"/>
  <c r="S208" i="19"/>
  <c r="R208" i="19"/>
  <c r="Q208" i="19"/>
  <c r="P208" i="19"/>
  <c r="O208" i="19"/>
  <c r="N208" i="19"/>
  <c r="M208" i="19"/>
  <c r="L208" i="19"/>
  <c r="K208" i="19"/>
  <c r="J208" i="19"/>
  <c r="I208" i="19"/>
  <c r="H208" i="19"/>
  <c r="G208" i="19"/>
  <c r="AI207" i="19"/>
  <c r="AG207" i="19"/>
  <c r="AE207" i="19"/>
  <c r="AC207" i="19"/>
  <c r="AB207" i="19"/>
  <c r="AA207" i="19"/>
  <c r="Z207" i="19"/>
  <c r="Y207" i="19"/>
  <c r="X207" i="19"/>
  <c r="W207" i="19"/>
  <c r="V207" i="19"/>
  <c r="U207" i="19"/>
  <c r="T207" i="19"/>
  <c r="S207" i="19"/>
  <c r="R207" i="19"/>
  <c r="Q207" i="19"/>
  <c r="P207" i="19"/>
  <c r="O207" i="19"/>
  <c r="N207" i="19"/>
  <c r="M207" i="19"/>
  <c r="L207" i="19"/>
  <c r="K207" i="19"/>
  <c r="J207" i="19"/>
  <c r="I207" i="19"/>
  <c r="H207" i="19"/>
  <c r="G207" i="19"/>
  <c r="AI206" i="19"/>
  <c r="AG206" i="19"/>
  <c r="AE206" i="19"/>
  <c r="AC206" i="19"/>
  <c r="AB206" i="19"/>
  <c r="AA206" i="19"/>
  <c r="Z206" i="19"/>
  <c r="Y206" i="19"/>
  <c r="X206" i="19"/>
  <c r="W206" i="19"/>
  <c r="V206" i="19"/>
  <c r="U206" i="19"/>
  <c r="T206" i="19"/>
  <c r="S206" i="19"/>
  <c r="R206" i="19"/>
  <c r="Q206" i="19"/>
  <c r="P206" i="19"/>
  <c r="O206" i="19"/>
  <c r="N206" i="19"/>
  <c r="M206" i="19"/>
  <c r="L206" i="19"/>
  <c r="K206" i="19"/>
  <c r="J206" i="19"/>
  <c r="I206" i="19"/>
  <c r="H206" i="19"/>
  <c r="G206" i="19"/>
  <c r="AI205" i="19"/>
  <c r="AG205" i="19"/>
  <c r="AE205" i="19"/>
  <c r="AC205" i="19"/>
  <c r="AB205" i="19"/>
  <c r="AA205" i="19"/>
  <c r="Z205" i="19"/>
  <c r="Y205" i="19"/>
  <c r="X205" i="19"/>
  <c r="W205" i="19"/>
  <c r="V205" i="19"/>
  <c r="U205" i="19"/>
  <c r="T205" i="19"/>
  <c r="S205" i="19"/>
  <c r="R205" i="19"/>
  <c r="Q205" i="19"/>
  <c r="P205" i="19"/>
  <c r="O205" i="19"/>
  <c r="N205" i="19"/>
  <c r="M205" i="19"/>
  <c r="L205" i="19"/>
  <c r="K205" i="19"/>
  <c r="J205" i="19"/>
  <c r="I205" i="19"/>
  <c r="H205" i="19"/>
  <c r="G205" i="19"/>
  <c r="AI204" i="19"/>
  <c r="AG204" i="19"/>
  <c r="AE204" i="19"/>
  <c r="AC204" i="19"/>
  <c r="AB204" i="19"/>
  <c r="AA204" i="19"/>
  <c r="Z204" i="19"/>
  <c r="Y204" i="19"/>
  <c r="X204" i="19"/>
  <c r="W204" i="19"/>
  <c r="V204" i="19"/>
  <c r="U204" i="19"/>
  <c r="T204" i="19"/>
  <c r="S204" i="19"/>
  <c r="R204" i="19"/>
  <c r="Q204" i="19"/>
  <c r="P204" i="19"/>
  <c r="O204" i="19"/>
  <c r="N204" i="19"/>
  <c r="M204" i="19"/>
  <c r="L204" i="19"/>
  <c r="K204" i="19"/>
  <c r="J204" i="19"/>
  <c r="I204" i="19"/>
  <c r="H204" i="19"/>
  <c r="G204" i="19"/>
  <c r="AI203" i="19"/>
  <c r="AG203" i="19"/>
  <c r="AE203" i="19"/>
  <c r="AC203" i="19"/>
  <c r="AB203" i="19"/>
  <c r="AA203" i="19"/>
  <c r="Z203" i="19"/>
  <c r="Y203" i="19"/>
  <c r="X203" i="19"/>
  <c r="W203" i="19"/>
  <c r="V203" i="19"/>
  <c r="U203" i="19"/>
  <c r="T203" i="19"/>
  <c r="S203" i="19"/>
  <c r="R203" i="19"/>
  <c r="Q203" i="19"/>
  <c r="P203" i="19"/>
  <c r="O203" i="19"/>
  <c r="N203" i="19"/>
  <c r="M203" i="19"/>
  <c r="L203" i="19"/>
  <c r="K203" i="19"/>
  <c r="J203" i="19"/>
  <c r="I203" i="19"/>
  <c r="H203" i="19"/>
  <c r="G203" i="19"/>
  <c r="AI202" i="19"/>
  <c r="AG202" i="19"/>
  <c r="AE202" i="19"/>
  <c r="AC202" i="19"/>
  <c r="AB202" i="19"/>
  <c r="AA202" i="19"/>
  <c r="Z202" i="19"/>
  <c r="Y202" i="19"/>
  <c r="X202" i="19"/>
  <c r="W202" i="19"/>
  <c r="V202" i="19"/>
  <c r="U202" i="19"/>
  <c r="T202" i="19"/>
  <c r="S202" i="19"/>
  <c r="R202" i="19"/>
  <c r="Q202" i="19"/>
  <c r="P202" i="19"/>
  <c r="O202" i="19"/>
  <c r="N202" i="19"/>
  <c r="M202" i="19"/>
  <c r="L202" i="19"/>
  <c r="K202" i="19"/>
  <c r="J202" i="19"/>
  <c r="I202" i="19"/>
  <c r="H202" i="19"/>
  <c r="G202" i="19"/>
  <c r="AI201" i="19"/>
  <c r="AG201" i="19"/>
  <c r="AE201" i="19"/>
  <c r="AC201" i="19"/>
  <c r="AB201" i="19"/>
  <c r="AA201" i="19"/>
  <c r="Z201" i="19"/>
  <c r="Y201" i="19"/>
  <c r="X201" i="19"/>
  <c r="W201" i="19"/>
  <c r="V201" i="19"/>
  <c r="U201" i="19"/>
  <c r="T201" i="19"/>
  <c r="S201" i="19"/>
  <c r="R201" i="19"/>
  <c r="Q201" i="19"/>
  <c r="P201" i="19"/>
  <c r="O201" i="19"/>
  <c r="N201" i="19"/>
  <c r="M201" i="19"/>
  <c r="L201" i="19"/>
  <c r="K201" i="19"/>
  <c r="J201" i="19"/>
  <c r="I201" i="19"/>
  <c r="H201" i="19"/>
  <c r="G201" i="19"/>
  <c r="AI200" i="19"/>
  <c r="AG200" i="19"/>
  <c r="AE200" i="19"/>
  <c r="AC200" i="19"/>
  <c r="AB200" i="19"/>
  <c r="AA200" i="19"/>
  <c r="Z200" i="19"/>
  <c r="Y200" i="19"/>
  <c r="X200" i="19"/>
  <c r="W200" i="19"/>
  <c r="V200" i="19"/>
  <c r="U200" i="19"/>
  <c r="T200" i="19"/>
  <c r="S200" i="19"/>
  <c r="R200" i="19"/>
  <c r="Q200" i="19"/>
  <c r="P200" i="19"/>
  <c r="O200" i="19"/>
  <c r="N200" i="19"/>
  <c r="M200" i="19"/>
  <c r="L200" i="19"/>
  <c r="K200" i="19"/>
  <c r="J200" i="19"/>
  <c r="I200" i="19"/>
  <c r="H200" i="19"/>
  <c r="G200" i="19"/>
  <c r="AI199" i="19"/>
  <c r="AG199" i="19"/>
  <c r="AE199" i="19"/>
  <c r="AC199" i="19"/>
  <c r="AB199" i="19"/>
  <c r="AA199" i="19"/>
  <c r="Z199" i="19"/>
  <c r="Y199" i="19"/>
  <c r="X199" i="19"/>
  <c r="W199" i="19"/>
  <c r="V199" i="19"/>
  <c r="U199" i="19"/>
  <c r="T199" i="19"/>
  <c r="S199" i="19"/>
  <c r="R199" i="19"/>
  <c r="Q199" i="19"/>
  <c r="P199" i="19"/>
  <c r="O199" i="19"/>
  <c r="N199" i="19"/>
  <c r="M199" i="19"/>
  <c r="L199" i="19"/>
  <c r="K199" i="19"/>
  <c r="J199" i="19"/>
  <c r="I199" i="19"/>
  <c r="H199" i="19"/>
  <c r="G199" i="19"/>
  <c r="AI198" i="19"/>
  <c r="AG198" i="19"/>
  <c r="AE198" i="19"/>
  <c r="AC198" i="19"/>
  <c r="AB198" i="19"/>
  <c r="AA198" i="19"/>
  <c r="Z198" i="19"/>
  <c r="Y198" i="19"/>
  <c r="X198" i="19"/>
  <c r="W198" i="19"/>
  <c r="V198" i="19"/>
  <c r="U198" i="19"/>
  <c r="T198" i="19"/>
  <c r="S198" i="19"/>
  <c r="R198" i="19"/>
  <c r="Q198" i="19"/>
  <c r="P198" i="19"/>
  <c r="O198" i="19"/>
  <c r="N198" i="19"/>
  <c r="M198" i="19"/>
  <c r="L198" i="19"/>
  <c r="K198" i="19"/>
  <c r="J198" i="19"/>
  <c r="I198" i="19"/>
  <c r="H198" i="19"/>
  <c r="G198" i="19"/>
  <c r="AI197" i="19"/>
  <c r="AG197" i="19"/>
  <c r="AE197" i="19"/>
  <c r="AC197" i="19"/>
  <c r="AB197" i="19"/>
  <c r="AA197" i="19"/>
  <c r="Z197" i="19"/>
  <c r="Y197" i="19"/>
  <c r="X197" i="19"/>
  <c r="W197" i="19"/>
  <c r="V197" i="19"/>
  <c r="U197" i="19"/>
  <c r="T197" i="19"/>
  <c r="S197" i="19"/>
  <c r="R197" i="19"/>
  <c r="Q197" i="19"/>
  <c r="P197" i="19"/>
  <c r="O197" i="19"/>
  <c r="N197" i="19"/>
  <c r="M197" i="19"/>
  <c r="L197" i="19"/>
  <c r="K197" i="19"/>
  <c r="J197" i="19"/>
  <c r="I197" i="19"/>
  <c r="H197" i="19"/>
  <c r="G197" i="19"/>
  <c r="AI196" i="19"/>
  <c r="AG196" i="19"/>
  <c r="AE196" i="19"/>
  <c r="AC196" i="19"/>
  <c r="AB196" i="19"/>
  <c r="AA196" i="19"/>
  <c r="Z196" i="19"/>
  <c r="Y196" i="19"/>
  <c r="X196" i="19"/>
  <c r="W196" i="19"/>
  <c r="V196" i="19"/>
  <c r="U196" i="19"/>
  <c r="T196" i="19"/>
  <c r="S196" i="19"/>
  <c r="R196" i="19"/>
  <c r="Q196" i="19"/>
  <c r="P196" i="19"/>
  <c r="O196" i="19"/>
  <c r="N196" i="19"/>
  <c r="M196" i="19"/>
  <c r="L196" i="19"/>
  <c r="K196" i="19"/>
  <c r="J196" i="19"/>
  <c r="I196" i="19"/>
  <c r="H196" i="19"/>
  <c r="G196" i="19"/>
  <c r="AI195" i="19"/>
  <c r="AG195" i="19"/>
  <c r="AE195" i="19"/>
  <c r="AC195" i="19"/>
  <c r="AB195" i="19"/>
  <c r="AA195" i="19"/>
  <c r="Z195" i="19"/>
  <c r="Y195" i="19"/>
  <c r="X195" i="19"/>
  <c r="W195" i="19"/>
  <c r="V195" i="19"/>
  <c r="U195" i="19"/>
  <c r="T195" i="19"/>
  <c r="S195" i="19"/>
  <c r="R195" i="19"/>
  <c r="Q195" i="19"/>
  <c r="P195" i="19"/>
  <c r="O195" i="19"/>
  <c r="N195" i="19"/>
  <c r="M195" i="19"/>
  <c r="L195" i="19"/>
  <c r="K195" i="19"/>
  <c r="J195" i="19"/>
  <c r="I195" i="19"/>
  <c r="H195" i="19"/>
  <c r="G195" i="19"/>
  <c r="AI194" i="19"/>
  <c r="AG194" i="19"/>
  <c r="AE194" i="19"/>
  <c r="AC194" i="19"/>
  <c r="AB194" i="19"/>
  <c r="AA194" i="19"/>
  <c r="Z194" i="19"/>
  <c r="Y194" i="19"/>
  <c r="X194" i="19"/>
  <c r="W194" i="19"/>
  <c r="V194" i="19"/>
  <c r="U194" i="19"/>
  <c r="T194" i="19"/>
  <c r="S194" i="19"/>
  <c r="R194" i="19"/>
  <c r="Q194" i="19"/>
  <c r="P194" i="19"/>
  <c r="O194" i="19"/>
  <c r="N194" i="19"/>
  <c r="M194" i="19"/>
  <c r="L194" i="19"/>
  <c r="K194" i="19"/>
  <c r="J194" i="19"/>
  <c r="I194" i="19"/>
  <c r="H194" i="19"/>
  <c r="G194" i="19"/>
  <c r="AI193" i="19"/>
  <c r="AG193" i="19"/>
  <c r="AE193" i="19"/>
  <c r="AC193" i="19"/>
  <c r="AB193" i="19"/>
  <c r="AA193" i="19"/>
  <c r="Z193" i="19"/>
  <c r="Y193" i="19"/>
  <c r="X193" i="19"/>
  <c r="W193" i="19"/>
  <c r="V193" i="19"/>
  <c r="U193" i="19"/>
  <c r="T193" i="19"/>
  <c r="S193" i="19"/>
  <c r="R193" i="19"/>
  <c r="Q193" i="19"/>
  <c r="P193" i="19"/>
  <c r="O193" i="19"/>
  <c r="N193" i="19"/>
  <c r="M193" i="19"/>
  <c r="L193" i="19"/>
  <c r="K193" i="19"/>
  <c r="J193" i="19"/>
  <c r="I193" i="19"/>
  <c r="H193" i="19"/>
  <c r="G193" i="19"/>
  <c r="AI192" i="19"/>
  <c r="AG192" i="19"/>
  <c r="AE192" i="19"/>
  <c r="AC192" i="19"/>
  <c r="AB192" i="19"/>
  <c r="AA192" i="19"/>
  <c r="Z192" i="19"/>
  <c r="Y192" i="19"/>
  <c r="X192" i="19"/>
  <c r="W192" i="19"/>
  <c r="V192" i="19"/>
  <c r="U192" i="19"/>
  <c r="T192" i="19"/>
  <c r="S192" i="19"/>
  <c r="R192" i="19"/>
  <c r="Q192" i="19"/>
  <c r="P192" i="19"/>
  <c r="O192" i="19"/>
  <c r="N192" i="19"/>
  <c r="M192" i="19"/>
  <c r="L192" i="19"/>
  <c r="K192" i="19"/>
  <c r="J192" i="19"/>
  <c r="I192" i="19"/>
  <c r="H192" i="19"/>
  <c r="G192" i="19"/>
  <c r="AI191" i="19"/>
  <c r="AG191" i="19"/>
  <c r="AE191" i="19"/>
  <c r="AC191" i="19"/>
  <c r="AB191" i="19"/>
  <c r="AA191" i="19"/>
  <c r="Z191" i="19"/>
  <c r="Y191" i="19"/>
  <c r="X191" i="19"/>
  <c r="W191" i="19"/>
  <c r="V191" i="19"/>
  <c r="U191" i="19"/>
  <c r="T191" i="19"/>
  <c r="S191" i="19"/>
  <c r="R191" i="19"/>
  <c r="Q191" i="19"/>
  <c r="P191" i="19"/>
  <c r="O191" i="19"/>
  <c r="N191" i="19"/>
  <c r="M191" i="19"/>
  <c r="L191" i="19"/>
  <c r="K191" i="19"/>
  <c r="J191" i="19"/>
  <c r="I191" i="19"/>
  <c r="H191" i="19"/>
  <c r="G191" i="19"/>
  <c r="AI190" i="19"/>
  <c r="AG190" i="19"/>
  <c r="AE190" i="19"/>
  <c r="AC190" i="19"/>
  <c r="AB190" i="19"/>
  <c r="AA190" i="19"/>
  <c r="Z190" i="19"/>
  <c r="Y190" i="19"/>
  <c r="X190" i="19"/>
  <c r="W190" i="19"/>
  <c r="V190" i="19"/>
  <c r="U190" i="19"/>
  <c r="T190" i="19"/>
  <c r="S190" i="19"/>
  <c r="R190" i="19"/>
  <c r="Q190" i="19"/>
  <c r="P190" i="19"/>
  <c r="O190" i="19"/>
  <c r="N190" i="19"/>
  <c r="M190" i="19"/>
  <c r="L190" i="19"/>
  <c r="K190" i="19"/>
  <c r="J190" i="19"/>
  <c r="I190" i="19"/>
  <c r="H190" i="19"/>
  <c r="G190" i="19"/>
  <c r="AI189" i="19"/>
  <c r="AG189" i="19"/>
  <c r="AE189" i="19"/>
  <c r="AC189" i="19"/>
  <c r="AB189" i="19"/>
  <c r="AA189" i="19"/>
  <c r="Z189" i="19"/>
  <c r="Y189" i="19"/>
  <c r="X189" i="19"/>
  <c r="W189" i="19"/>
  <c r="V189" i="19"/>
  <c r="U189" i="19"/>
  <c r="T189" i="19"/>
  <c r="S189" i="19"/>
  <c r="R189" i="19"/>
  <c r="Q189" i="19"/>
  <c r="P189" i="19"/>
  <c r="O189" i="19"/>
  <c r="N189" i="19"/>
  <c r="M189" i="19"/>
  <c r="L189" i="19"/>
  <c r="K189" i="19"/>
  <c r="J189" i="19"/>
  <c r="I189" i="19"/>
  <c r="H189" i="19"/>
  <c r="G189" i="19"/>
  <c r="AI188" i="19"/>
  <c r="AG188" i="19"/>
  <c r="AE188" i="19"/>
  <c r="AC188" i="19"/>
  <c r="AB188" i="19"/>
  <c r="AA188" i="19"/>
  <c r="Z188" i="19"/>
  <c r="Y188" i="19"/>
  <c r="X188" i="19"/>
  <c r="W188" i="19"/>
  <c r="V188" i="19"/>
  <c r="U188" i="19"/>
  <c r="T188" i="19"/>
  <c r="S188" i="19"/>
  <c r="R188" i="19"/>
  <c r="Q188" i="19"/>
  <c r="P188" i="19"/>
  <c r="O188" i="19"/>
  <c r="N188" i="19"/>
  <c r="M188" i="19"/>
  <c r="L188" i="19"/>
  <c r="K188" i="19"/>
  <c r="J188" i="19"/>
  <c r="I188" i="19"/>
  <c r="H188" i="19"/>
  <c r="G188" i="19"/>
  <c r="AI187" i="19"/>
  <c r="AG187" i="19"/>
  <c r="AE187" i="19"/>
  <c r="AC187" i="19"/>
  <c r="AB187" i="19"/>
  <c r="AA187" i="19"/>
  <c r="Z187" i="19"/>
  <c r="Y187" i="19"/>
  <c r="X187" i="19"/>
  <c r="W187" i="19"/>
  <c r="V187" i="19"/>
  <c r="U187" i="19"/>
  <c r="T187" i="19"/>
  <c r="S187" i="19"/>
  <c r="R187" i="19"/>
  <c r="Q187" i="19"/>
  <c r="P187" i="19"/>
  <c r="O187" i="19"/>
  <c r="N187" i="19"/>
  <c r="M187" i="19"/>
  <c r="L187" i="19"/>
  <c r="K187" i="19"/>
  <c r="J187" i="19"/>
  <c r="I187" i="19"/>
  <c r="H187" i="19"/>
  <c r="G187" i="19"/>
  <c r="AI186" i="19"/>
  <c r="AG186" i="19"/>
  <c r="AE186" i="19"/>
  <c r="AC186" i="19"/>
  <c r="AB186" i="19"/>
  <c r="AA186" i="19"/>
  <c r="Z186" i="19"/>
  <c r="Y186" i="19"/>
  <c r="X186" i="19"/>
  <c r="W186" i="19"/>
  <c r="V186" i="19"/>
  <c r="U186" i="19"/>
  <c r="T186" i="19"/>
  <c r="S186" i="19"/>
  <c r="R186" i="19"/>
  <c r="Q186" i="19"/>
  <c r="P186" i="19"/>
  <c r="O186" i="19"/>
  <c r="N186" i="19"/>
  <c r="M186" i="19"/>
  <c r="L186" i="19"/>
  <c r="K186" i="19"/>
  <c r="J186" i="19"/>
  <c r="I186" i="19"/>
  <c r="H186" i="19"/>
  <c r="G186" i="19"/>
  <c r="AI185" i="19"/>
  <c r="AG185" i="19"/>
  <c r="AE185" i="19"/>
  <c r="AC185" i="19"/>
  <c r="AB185" i="19"/>
  <c r="AA185" i="19"/>
  <c r="Z185" i="19"/>
  <c r="Y185" i="19"/>
  <c r="X185" i="19"/>
  <c r="W185" i="19"/>
  <c r="V185" i="19"/>
  <c r="U185" i="19"/>
  <c r="T185" i="19"/>
  <c r="S185" i="19"/>
  <c r="R185" i="19"/>
  <c r="Q185" i="19"/>
  <c r="P185" i="19"/>
  <c r="O185" i="19"/>
  <c r="N185" i="19"/>
  <c r="M185" i="19"/>
  <c r="L185" i="19"/>
  <c r="K185" i="19"/>
  <c r="J185" i="19"/>
  <c r="I185" i="19"/>
  <c r="H185" i="19"/>
  <c r="G185" i="19"/>
  <c r="AI184" i="19"/>
  <c r="AG184" i="19"/>
  <c r="AE184" i="19"/>
  <c r="AC184" i="19"/>
  <c r="AB184" i="19"/>
  <c r="AA184" i="19"/>
  <c r="Z184" i="19"/>
  <c r="Y184" i="19"/>
  <c r="X184" i="19"/>
  <c r="W184" i="19"/>
  <c r="V184" i="19"/>
  <c r="U184" i="19"/>
  <c r="T184" i="19"/>
  <c r="S184" i="19"/>
  <c r="R184" i="19"/>
  <c r="Q184" i="19"/>
  <c r="P184" i="19"/>
  <c r="O184" i="19"/>
  <c r="N184" i="19"/>
  <c r="M184" i="19"/>
  <c r="L184" i="19"/>
  <c r="K184" i="19"/>
  <c r="J184" i="19"/>
  <c r="I184" i="19"/>
  <c r="H184" i="19"/>
  <c r="G184" i="19"/>
  <c r="F68" i="13"/>
  <c r="F184" i="19" s="1"/>
  <c r="AI183" i="19"/>
  <c r="AG183" i="19"/>
  <c r="AE183" i="19"/>
  <c r="AC183" i="19"/>
  <c r="AB183" i="19"/>
  <c r="AA183" i="19"/>
  <c r="Z183" i="19"/>
  <c r="Y183" i="19"/>
  <c r="X183" i="19"/>
  <c r="W183" i="19"/>
  <c r="V183" i="19"/>
  <c r="U183" i="19"/>
  <c r="T183" i="19"/>
  <c r="S183" i="19"/>
  <c r="R183" i="19"/>
  <c r="Q183" i="19"/>
  <c r="P183" i="19"/>
  <c r="O183" i="19"/>
  <c r="N183" i="19"/>
  <c r="M183" i="19"/>
  <c r="L183" i="19"/>
  <c r="K183" i="19"/>
  <c r="J183" i="19"/>
  <c r="I183" i="19"/>
  <c r="H183" i="19"/>
  <c r="G183" i="19"/>
  <c r="B65" i="13"/>
  <c r="D138" i="13" s="1"/>
  <c r="D320" i="13" s="1"/>
  <c r="AI182" i="19"/>
  <c r="AG182" i="19"/>
  <c r="AE182" i="19"/>
  <c r="AC182" i="19"/>
  <c r="AB182" i="19"/>
  <c r="AA182" i="19"/>
  <c r="Z182" i="19"/>
  <c r="Y182" i="19"/>
  <c r="X182" i="19"/>
  <c r="W182" i="19"/>
  <c r="V182" i="19"/>
  <c r="U182" i="19"/>
  <c r="T182" i="19"/>
  <c r="S182" i="19"/>
  <c r="R182" i="19"/>
  <c r="Q182" i="19"/>
  <c r="P182" i="19"/>
  <c r="O182" i="19"/>
  <c r="N182" i="19"/>
  <c r="M182" i="19"/>
  <c r="L182" i="19"/>
  <c r="K182" i="19"/>
  <c r="J182" i="19"/>
  <c r="I182" i="19"/>
  <c r="H182" i="19"/>
  <c r="G182" i="19"/>
  <c r="AI181" i="19"/>
  <c r="AG181" i="19"/>
  <c r="AE181" i="19"/>
  <c r="AC181" i="19"/>
  <c r="AB181" i="19"/>
  <c r="AA181" i="19"/>
  <c r="Z181" i="19"/>
  <c r="Y181" i="19"/>
  <c r="X181" i="19"/>
  <c r="W181" i="19"/>
  <c r="V181" i="19"/>
  <c r="U181" i="19"/>
  <c r="T181" i="19"/>
  <c r="S181" i="19"/>
  <c r="R181" i="19"/>
  <c r="Q181" i="19"/>
  <c r="P181" i="19"/>
  <c r="O181" i="19"/>
  <c r="N181" i="19"/>
  <c r="M181" i="19"/>
  <c r="L181" i="19"/>
  <c r="K181" i="19"/>
  <c r="J181" i="19"/>
  <c r="I181" i="19"/>
  <c r="H181" i="19"/>
  <c r="G181" i="19"/>
  <c r="AI180" i="19"/>
  <c r="AG180" i="19"/>
  <c r="AE180" i="19"/>
  <c r="AC180" i="19"/>
  <c r="AB180" i="19"/>
  <c r="AA180" i="19"/>
  <c r="Z180" i="19"/>
  <c r="Y180" i="19"/>
  <c r="X180" i="19"/>
  <c r="W180" i="19"/>
  <c r="V180" i="19"/>
  <c r="U180" i="19"/>
  <c r="T180" i="19"/>
  <c r="S180" i="19"/>
  <c r="R180" i="19"/>
  <c r="Q180" i="19"/>
  <c r="P180" i="19"/>
  <c r="O180" i="19"/>
  <c r="N180" i="19"/>
  <c r="M180" i="19"/>
  <c r="L180" i="19"/>
  <c r="K180" i="19"/>
  <c r="J180" i="19"/>
  <c r="I180" i="19"/>
  <c r="H180" i="19"/>
  <c r="G180" i="19"/>
  <c r="AI179" i="19"/>
  <c r="AG179" i="19"/>
  <c r="AE179" i="19"/>
  <c r="AC179" i="19"/>
  <c r="AB179" i="19"/>
  <c r="AA179" i="19"/>
  <c r="Z179" i="19"/>
  <c r="Y179" i="19"/>
  <c r="X179" i="19"/>
  <c r="W179" i="19"/>
  <c r="V179" i="19"/>
  <c r="U179" i="19"/>
  <c r="T179" i="19"/>
  <c r="S179" i="19"/>
  <c r="R179" i="19"/>
  <c r="Q179" i="19"/>
  <c r="P179" i="19"/>
  <c r="O179" i="19"/>
  <c r="N179" i="19"/>
  <c r="M179" i="19"/>
  <c r="L179" i="19"/>
  <c r="K179" i="19"/>
  <c r="J179" i="19"/>
  <c r="I179" i="19"/>
  <c r="H179" i="19"/>
  <c r="G179" i="19"/>
  <c r="AI178" i="19"/>
  <c r="AG178" i="19"/>
  <c r="AE178" i="19"/>
  <c r="AC178" i="19"/>
  <c r="AB178" i="19"/>
  <c r="AA178" i="19"/>
  <c r="Z178" i="19"/>
  <c r="Y178" i="19"/>
  <c r="X178" i="19"/>
  <c r="W178" i="19"/>
  <c r="V178" i="19"/>
  <c r="U178" i="19"/>
  <c r="T178" i="19"/>
  <c r="S178" i="19"/>
  <c r="R178" i="19"/>
  <c r="Q178" i="19"/>
  <c r="P178" i="19"/>
  <c r="O178" i="19"/>
  <c r="N178" i="19"/>
  <c r="M178" i="19"/>
  <c r="L178" i="19"/>
  <c r="K178" i="19"/>
  <c r="J178" i="19"/>
  <c r="I178" i="19"/>
  <c r="H178" i="19"/>
  <c r="G178" i="19"/>
  <c r="AI177" i="19"/>
  <c r="AG177" i="19"/>
  <c r="AE177" i="19"/>
  <c r="AC177" i="19"/>
  <c r="AB177" i="19"/>
  <c r="AA177" i="19"/>
  <c r="Z177" i="19"/>
  <c r="Y177" i="19"/>
  <c r="X177" i="19"/>
  <c r="W177" i="19"/>
  <c r="V177" i="19"/>
  <c r="U177" i="19"/>
  <c r="T177" i="19"/>
  <c r="S177" i="19"/>
  <c r="R177" i="19"/>
  <c r="Q177" i="19"/>
  <c r="P177" i="19"/>
  <c r="O177" i="19"/>
  <c r="N177" i="19"/>
  <c r="M177" i="19"/>
  <c r="L177" i="19"/>
  <c r="K177" i="19"/>
  <c r="J177" i="19"/>
  <c r="I177" i="19"/>
  <c r="H177" i="19"/>
  <c r="G177" i="19"/>
  <c r="AI176" i="19"/>
  <c r="AG176" i="19"/>
  <c r="AE176" i="19"/>
  <c r="AC176" i="19"/>
  <c r="AB176" i="19"/>
  <c r="AA176" i="19"/>
  <c r="Z176" i="19"/>
  <c r="Y176" i="19"/>
  <c r="X176" i="19"/>
  <c r="W176" i="19"/>
  <c r="V176" i="19"/>
  <c r="U176" i="19"/>
  <c r="T176" i="19"/>
  <c r="S176" i="19"/>
  <c r="R176" i="19"/>
  <c r="Q176" i="19"/>
  <c r="P176" i="19"/>
  <c r="O176" i="19"/>
  <c r="N176" i="19"/>
  <c r="M176" i="19"/>
  <c r="L176" i="19"/>
  <c r="K176" i="19"/>
  <c r="J176" i="19"/>
  <c r="I176" i="19"/>
  <c r="H176" i="19"/>
  <c r="G176" i="19"/>
  <c r="AI175" i="19"/>
  <c r="AG175" i="19"/>
  <c r="AE175" i="19"/>
  <c r="AC175" i="19"/>
  <c r="AB175" i="19"/>
  <c r="AA175" i="19"/>
  <c r="Z175" i="19"/>
  <c r="Y175" i="19"/>
  <c r="X175" i="19"/>
  <c r="W175" i="19"/>
  <c r="V175" i="19"/>
  <c r="U175" i="19"/>
  <c r="T175" i="19"/>
  <c r="S175" i="19"/>
  <c r="R175" i="19"/>
  <c r="Q175" i="19"/>
  <c r="P175" i="19"/>
  <c r="O175" i="19"/>
  <c r="N175" i="19"/>
  <c r="M175" i="19"/>
  <c r="L175" i="19"/>
  <c r="K175" i="19"/>
  <c r="J175" i="19"/>
  <c r="I175" i="19"/>
  <c r="H175" i="19"/>
  <c r="G175" i="19"/>
  <c r="AI174" i="19"/>
  <c r="AG174" i="19"/>
  <c r="AE174" i="19"/>
  <c r="AC174" i="19"/>
  <c r="AB174" i="19"/>
  <c r="AA174" i="19"/>
  <c r="Z174" i="19"/>
  <c r="Y174" i="19"/>
  <c r="X174" i="19"/>
  <c r="W174" i="19"/>
  <c r="V174" i="19"/>
  <c r="U174" i="19"/>
  <c r="T174" i="19"/>
  <c r="S174" i="19"/>
  <c r="R174" i="19"/>
  <c r="Q174" i="19"/>
  <c r="P174" i="19"/>
  <c r="O174" i="19"/>
  <c r="N174" i="19"/>
  <c r="M174" i="19"/>
  <c r="L174" i="19"/>
  <c r="K174" i="19"/>
  <c r="J174" i="19"/>
  <c r="I174" i="19"/>
  <c r="H174" i="19"/>
  <c r="G174" i="19"/>
  <c r="AI173" i="19"/>
  <c r="AG173" i="19"/>
  <c r="AE173" i="19"/>
  <c r="AC173" i="19"/>
  <c r="AB173" i="19"/>
  <c r="AA173" i="19"/>
  <c r="Z173" i="19"/>
  <c r="Y173" i="19"/>
  <c r="X173" i="19"/>
  <c r="W173" i="19"/>
  <c r="V173" i="19"/>
  <c r="U173" i="19"/>
  <c r="T173" i="19"/>
  <c r="S173" i="19"/>
  <c r="R173" i="19"/>
  <c r="Q173" i="19"/>
  <c r="P173" i="19"/>
  <c r="O173" i="19"/>
  <c r="N173" i="19"/>
  <c r="M173" i="19"/>
  <c r="L173" i="19"/>
  <c r="K173" i="19"/>
  <c r="J173" i="19"/>
  <c r="I173" i="19"/>
  <c r="H173" i="19"/>
  <c r="G173" i="19"/>
  <c r="AI172" i="19"/>
  <c r="AG172" i="19"/>
  <c r="AE172" i="19"/>
  <c r="AC172" i="19"/>
  <c r="AB172" i="19"/>
  <c r="AA172" i="19"/>
  <c r="Z172" i="19"/>
  <c r="Y172" i="19"/>
  <c r="X172" i="19"/>
  <c r="W172" i="19"/>
  <c r="V172" i="19"/>
  <c r="U172" i="19"/>
  <c r="T172" i="19"/>
  <c r="S172" i="19"/>
  <c r="R172" i="19"/>
  <c r="Q172" i="19"/>
  <c r="P172" i="19"/>
  <c r="O172" i="19"/>
  <c r="N172" i="19"/>
  <c r="M172" i="19"/>
  <c r="L172" i="19"/>
  <c r="K172" i="19"/>
  <c r="J172" i="19"/>
  <c r="I172" i="19"/>
  <c r="H172" i="19"/>
  <c r="G172" i="19"/>
  <c r="AI171" i="19"/>
  <c r="AG171" i="19"/>
  <c r="AE171" i="19"/>
  <c r="AC171" i="19"/>
  <c r="AB171" i="19"/>
  <c r="AA171" i="19"/>
  <c r="Z171" i="19"/>
  <c r="Y171" i="19"/>
  <c r="X171" i="19"/>
  <c r="W171" i="19"/>
  <c r="V171" i="19"/>
  <c r="U171" i="19"/>
  <c r="T171" i="19"/>
  <c r="S171" i="19"/>
  <c r="R171" i="19"/>
  <c r="Q171" i="19"/>
  <c r="P171" i="19"/>
  <c r="O171" i="19"/>
  <c r="N171" i="19"/>
  <c r="M171" i="19"/>
  <c r="L171" i="19"/>
  <c r="K171" i="19"/>
  <c r="J171" i="19"/>
  <c r="I171" i="19"/>
  <c r="H171" i="19"/>
  <c r="G171" i="19"/>
  <c r="AI170" i="19"/>
  <c r="AG170" i="19"/>
  <c r="AE170" i="19"/>
  <c r="AC170" i="19"/>
  <c r="AB170" i="19"/>
  <c r="AA170" i="19"/>
  <c r="Z170" i="19"/>
  <c r="Y170" i="19"/>
  <c r="X170" i="19"/>
  <c r="W170" i="19"/>
  <c r="V170" i="19"/>
  <c r="U170" i="19"/>
  <c r="T170" i="19"/>
  <c r="S170" i="19"/>
  <c r="R170" i="19"/>
  <c r="Q170" i="19"/>
  <c r="P170" i="19"/>
  <c r="O170" i="19"/>
  <c r="N170" i="19"/>
  <c r="M170" i="19"/>
  <c r="L170" i="19"/>
  <c r="K170" i="19"/>
  <c r="J170" i="19"/>
  <c r="I170" i="19"/>
  <c r="H170" i="19"/>
  <c r="G170" i="19"/>
  <c r="AI169" i="19"/>
  <c r="AG169" i="19"/>
  <c r="AE169" i="19"/>
  <c r="AC169" i="19"/>
  <c r="AB169" i="19"/>
  <c r="AA169" i="19"/>
  <c r="Z169" i="19"/>
  <c r="Y169" i="19"/>
  <c r="X169" i="19"/>
  <c r="W169" i="19"/>
  <c r="V169" i="19"/>
  <c r="U169" i="19"/>
  <c r="T169" i="19"/>
  <c r="S169" i="19"/>
  <c r="R169" i="19"/>
  <c r="Q169" i="19"/>
  <c r="P169" i="19"/>
  <c r="O169" i="19"/>
  <c r="N169" i="19"/>
  <c r="M169" i="19"/>
  <c r="L169" i="19"/>
  <c r="K169" i="19"/>
  <c r="J169" i="19"/>
  <c r="I169" i="19"/>
  <c r="H169" i="19"/>
  <c r="G169" i="19"/>
  <c r="AI168" i="19"/>
  <c r="AG168" i="19"/>
  <c r="AE168" i="19"/>
  <c r="AC168" i="19"/>
  <c r="AB168" i="19"/>
  <c r="AA168" i="19"/>
  <c r="Z168" i="19"/>
  <c r="Y168" i="19"/>
  <c r="X168" i="19"/>
  <c r="W168" i="19"/>
  <c r="V168" i="19"/>
  <c r="U168" i="19"/>
  <c r="T168" i="19"/>
  <c r="S168" i="19"/>
  <c r="R168" i="19"/>
  <c r="Q168" i="19"/>
  <c r="P168" i="19"/>
  <c r="O168" i="19"/>
  <c r="N168" i="19"/>
  <c r="M168" i="19"/>
  <c r="L168" i="19"/>
  <c r="K168" i="19"/>
  <c r="J168" i="19"/>
  <c r="I168" i="19"/>
  <c r="H168" i="19"/>
  <c r="G168" i="19"/>
  <c r="AI167" i="19"/>
  <c r="AG167" i="19"/>
  <c r="AE167" i="19"/>
  <c r="AC167" i="19"/>
  <c r="AB167" i="19"/>
  <c r="AA167" i="19"/>
  <c r="Z167" i="19"/>
  <c r="Y167" i="19"/>
  <c r="X167" i="19"/>
  <c r="W167" i="19"/>
  <c r="V167" i="19"/>
  <c r="U167" i="19"/>
  <c r="T167" i="19"/>
  <c r="S167" i="19"/>
  <c r="R167" i="19"/>
  <c r="Q167" i="19"/>
  <c r="P167" i="19"/>
  <c r="O167" i="19"/>
  <c r="N167" i="19"/>
  <c r="M167" i="19"/>
  <c r="L167" i="19"/>
  <c r="K167" i="19"/>
  <c r="J167" i="19"/>
  <c r="I167" i="19"/>
  <c r="H167" i="19"/>
  <c r="G167" i="19"/>
  <c r="AI166" i="19"/>
  <c r="AG166" i="19"/>
  <c r="AE166" i="19"/>
  <c r="AC166" i="19"/>
  <c r="AB166" i="19"/>
  <c r="AA166" i="19"/>
  <c r="Z166" i="19"/>
  <c r="Y166" i="19"/>
  <c r="X166" i="19"/>
  <c r="W166" i="19"/>
  <c r="V166" i="19"/>
  <c r="U166" i="19"/>
  <c r="T166" i="19"/>
  <c r="S166" i="19"/>
  <c r="R166" i="19"/>
  <c r="Q166" i="19"/>
  <c r="P166" i="19"/>
  <c r="O166" i="19"/>
  <c r="N166" i="19"/>
  <c r="M166" i="19"/>
  <c r="L166" i="19"/>
  <c r="K166" i="19"/>
  <c r="J166" i="19"/>
  <c r="I166" i="19"/>
  <c r="H166" i="19"/>
  <c r="G166" i="19"/>
  <c r="AI165" i="19"/>
  <c r="AG165" i="19"/>
  <c r="AE165" i="19"/>
  <c r="AC165" i="19"/>
  <c r="AB165" i="19"/>
  <c r="AA165" i="19"/>
  <c r="Z165" i="19"/>
  <c r="Y165" i="19"/>
  <c r="X165" i="19"/>
  <c r="W165" i="19"/>
  <c r="V165" i="19"/>
  <c r="U165" i="19"/>
  <c r="T165" i="19"/>
  <c r="S165" i="19"/>
  <c r="R165" i="19"/>
  <c r="Q165" i="19"/>
  <c r="P165" i="19"/>
  <c r="O165" i="19"/>
  <c r="N165" i="19"/>
  <c r="M165" i="19"/>
  <c r="L165" i="19"/>
  <c r="K165" i="19"/>
  <c r="J165" i="19"/>
  <c r="I165" i="19"/>
  <c r="H165" i="19"/>
  <c r="G165" i="19"/>
  <c r="AI164" i="19"/>
  <c r="AG164" i="19"/>
  <c r="AE164" i="19"/>
  <c r="AC164" i="19"/>
  <c r="AB164" i="19"/>
  <c r="AA164" i="19"/>
  <c r="Z164" i="19"/>
  <c r="Y164" i="19"/>
  <c r="X164" i="19"/>
  <c r="W164" i="19"/>
  <c r="V164" i="19"/>
  <c r="U164" i="19"/>
  <c r="T164" i="19"/>
  <c r="S164" i="19"/>
  <c r="R164" i="19"/>
  <c r="Q164" i="19"/>
  <c r="P164" i="19"/>
  <c r="O164" i="19"/>
  <c r="N164" i="19"/>
  <c r="M164" i="19"/>
  <c r="L164" i="19"/>
  <c r="K164" i="19"/>
  <c r="J164" i="19"/>
  <c r="I164" i="19"/>
  <c r="H164" i="19"/>
  <c r="G164" i="19"/>
  <c r="AI163" i="19"/>
  <c r="AG163" i="19"/>
  <c r="AE163" i="19"/>
  <c r="AC163" i="19"/>
  <c r="AB163" i="19"/>
  <c r="AA163" i="19"/>
  <c r="Z163" i="19"/>
  <c r="Y163" i="19"/>
  <c r="X163" i="19"/>
  <c r="W163" i="19"/>
  <c r="V163" i="19"/>
  <c r="U163" i="19"/>
  <c r="T163" i="19"/>
  <c r="S163" i="19"/>
  <c r="R163" i="19"/>
  <c r="Q163" i="19"/>
  <c r="P163" i="19"/>
  <c r="O163" i="19"/>
  <c r="N163" i="19"/>
  <c r="M163" i="19"/>
  <c r="L163" i="19"/>
  <c r="K163" i="19"/>
  <c r="J163" i="19"/>
  <c r="I163" i="19"/>
  <c r="H163" i="19"/>
  <c r="G163" i="19"/>
  <c r="AI162" i="19"/>
  <c r="AG162" i="19"/>
  <c r="AE162" i="19"/>
  <c r="AC162" i="19"/>
  <c r="AB162" i="19"/>
  <c r="AA162" i="19"/>
  <c r="Z162" i="19"/>
  <c r="Y162" i="19"/>
  <c r="X162" i="19"/>
  <c r="W162" i="19"/>
  <c r="V162" i="19"/>
  <c r="U162" i="19"/>
  <c r="T162" i="19"/>
  <c r="S162" i="19"/>
  <c r="R162" i="19"/>
  <c r="Q162" i="19"/>
  <c r="P162" i="19"/>
  <c r="O162" i="19"/>
  <c r="N162" i="19"/>
  <c r="M162" i="19"/>
  <c r="L162" i="19"/>
  <c r="K162" i="19"/>
  <c r="J162" i="19"/>
  <c r="I162" i="19"/>
  <c r="H162" i="19"/>
  <c r="G162" i="19"/>
  <c r="AI161" i="19"/>
  <c r="AG161" i="19"/>
  <c r="AE161" i="19"/>
  <c r="AC161" i="19"/>
  <c r="AB161" i="19"/>
  <c r="AA161" i="19"/>
  <c r="Z161" i="19"/>
  <c r="Y161" i="19"/>
  <c r="X161" i="19"/>
  <c r="W161" i="19"/>
  <c r="V161" i="19"/>
  <c r="U161" i="19"/>
  <c r="T161" i="19"/>
  <c r="S161" i="19"/>
  <c r="R161" i="19"/>
  <c r="Q161" i="19"/>
  <c r="P161" i="19"/>
  <c r="O161" i="19"/>
  <c r="N161" i="19"/>
  <c r="M161" i="19"/>
  <c r="L161" i="19"/>
  <c r="K161" i="19"/>
  <c r="J161" i="19"/>
  <c r="I161" i="19"/>
  <c r="H161" i="19"/>
  <c r="G161" i="19"/>
  <c r="AI160" i="19"/>
  <c r="AG160" i="19"/>
  <c r="AE160" i="19"/>
  <c r="AC160" i="19"/>
  <c r="AB160" i="19"/>
  <c r="AA160" i="19"/>
  <c r="Z160" i="19"/>
  <c r="Y160" i="19"/>
  <c r="X160" i="19"/>
  <c r="W160" i="19"/>
  <c r="V160" i="19"/>
  <c r="U160" i="19"/>
  <c r="T160" i="19"/>
  <c r="S160" i="19"/>
  <c r="R160" i="19"/>
  <c r="Q160" i="19"/>
  <c r="P160" i="19"/>
  <c r="O160" i="19"/>
  <c r="N160" i="19"/>
  <c r="M160" i="19"/>
  <c r="L160" i="19"/>
  <c r="K160" i="19"/>
  <c r="J160" i="19"/>
  <c r="I160" i="19"/>
  <c r="H160" i="19"/>
  <c r="G160" i="19"/>
  <c r="AI159" i="19"/>
  <c r="AG159" i="19"/>
  <c r="AE159" i="19"/>
  <c r="AC159" i="19"/>
  <c r="AB159" i="19"/>
  <c r="AA159" i="19"/>
  <c r="Z159" i="19"/>
  <c r="Y159" i="19"/>
  <c r="X159" i="19"/>
  <c r="W159" i="19"/>
  <c r="V159" i="19"/>
  <c r="U159" i="19"/>
  <c r="T159" i="19"/>
  <c r="S159" i="19"/>
  <c r="R159" i="19"/>
  <c r="Q159" i="19"/>
  <c r="P159" i="19"/>
  <c r="O159" i="19"/>
  <c r="N159" i="19"/>
  <c r="M159" i="19"/>
  <c r="L159" i="19"/>
  <c r="K159" i="19"/>
  <c r="J159" i="19"/>
  <c r="I159" i="19"/>
  <c r="H159" i="19"/>
  <c r="G159" i="19"/>
  <c r="AI158" i="19"/>
  <c r="AG158" i="19"/>
  <c r="AE158" i="19"/>
  <c r="AC158" i="19"/>
  <c r="AB158" i="19"/>
  <c r="AA158" i="19"/>
  <c r="Z158" i="19"/>
  <c r="Y158" i="19"/>
  <c r="X158" i="19"/>
  <c r="W158" i="19"/>
  <c r="V158" i="19"/>
  <c r="U158" i="19"/>
  <c r="T158" i="19"/>
  <c r="S158" i="19"/>
  <c r="R158" i="19"/>
  <c r="Q158" i="19"/>
  <c r="P158" i="19"/>
  <c r="O158" i="19"/>
  <c r="N158" i="19"/>
  <c r="M158" i="19"/>
  <c r="L158" i="19"/>
  <c r="K158" i="19"/>
  <c r="J158" i="19"/>
  <c r="I158" i="19"/>
  <c r="H158" i="19"/>
  <c r="G158" i="19"/>
  <c r="AI157" i="19"/>
  <c r="AG157" i="19"/>
  <c r="AE157" i="19"/>
  <c r="AC157" i="19"/>
  <c r="AB157" i="19"/>
  <c r="AA157" i="19"/>
  <c r="Z157" i="19"/>
  <c r="Y157" i="19"/>
  <c r="X157" i="19"/>
  <c r="W157" i="19"/>
  <c r="V157" i="19"/>
  <c r="U157" i="19"/>
  <c r="T157" i="19"/>
  <c r="S157" i="19"/>
  <c r="R157" i="19"/>
  <c r="Q157" i="19"/>
  <c r="P157" i="19"/>
  <c r="O157" i="19"/>
  <c r="N157" i="19"/>
  <c r="M157" i="19"/>
  <c r="L157" i="19"/>
  <c r="K157" i="19"/>
  <c r="J157" i="19"/>
  <c r="I157" i="19"/>
  <c r="H157" i="19"/>
  <c r="G157" i="19"/>
  <c r="AI156" i="19"/>
  <c r="AG156" i="19"/>
  <c r="AE156" i="19"/>
  <c r="AC156" i="19"/>
  <c r="AB156" i="19"/>
  <c r="AA156" i="19"/>
  <c r="Z156" i="19"/>
  <c r="Y156" i="19"/>
  <c r="X156" i="19"/>
  <c r="W156" i="19"/>
  <c r="V156" i="19"/>
  <c r="U156" i="19"/>
  <c r="T156" i="19"/>
  <c r="S156" i="19"/>
  <c r="R156" i="19"/>
  <c r="Q156" i="19"/>
  <c r="P156" i="19"/>
  <c r="O156" i="19"/>
  <c r="N156" i="19"/>
  <c r="M156" i="19"/>
  <c r="L156" i="19"/>
  <c r="K156" i="19"/>
  <c r="J156" i="19"/>
  <c r="I156" i="19"/>
  <c r="H156" i="19"/>
  <c r="G156" i="19"/>
  <c r="AI155" i="19"/>
  <c r="AG155" i="19"/>
  <c r="AE155" i="19"/>
  <c r="AC155" i="19"/>
  <c r="AB155" i="19"/>
  <c r="AA155" i="19"/>
  <c r="Z155" i="19"/>
  <c r="Y155" i="19"/>
  <c r="X155" i="19"/>
  <c r="W155" i="19"/>
  <c r="V155" i="19"/>
  <c r="U155" i="19"/>
  <c r="T155" i="19"/>
  <c r="S155" i="19"/>
  <c r="R155" i="19"/>
  <c r="Q155" i="19"/>
  <c r="P155" i="19"/>
  <c r="O155" i="19"/>
  <c r="N155" i="19"/>
  <c r="M155" i="19"/>
  <c r="L155" i="19"/>
  <c r="K155" i="19"/>
  <c r="J155" i="19"/>
  <c r="I155" i="19"/>
  <c r="H155" i="19"/>
  <c r="G155" i="19"/>
  <c r="AI154" i="19"/>
  <c r="AG154" i="19"/>
  <c r="AE154" i="19"/>
  <c r="AC154" i="19"/>
  <c r="AB154" i="19"/>
  <c r="AA154" i="19"/>
  <c r="Z154" i="19"/>
  <c r="Y154" i="19"/>
  <c r="X154" i="19"/>
  <c r="W154" i="19"/>
  <c r="V154" i="19"/>
  <c r="U154" i="19"/>
  <c r="T154" i="19"/>
  <c r="S154" i="19"/>
  <c r="R154" i="19"/>
  <c r="Q154" i="19"/>
  <c r="P154" i="19"/>
  <c r="O154" i="19"/>
  <c r="N154" i="19"/>
  <c r="M154" i="19"/>
  <c r="L154" i="19"/>
  <c r="K154" i="19"/>
  <c r="J154" i="19"/>
  <c r="I154" i="19"/>
  <c r="H154" i="19"/>
  <c r="G154" i="19"/>
  <c r="AI153" i="19"/>
  <c r="AG153" i="19"/>
  <c r="AE153" i="19"/>
  <c r="AC153" i="19"/>
  <c r="AB153" i="19"/>
  <c r="AA153" i="19"/>
  <c r="Z153" i="19"/>
  <c r="Y153" i="19"/>
  <c r="X153" i="19"/>
  <c r="W153" i="19"/>
  <c r="V153" i="19"/>
  <c r="U153" i="19"/>
  <c r="T153" i="19"/>
  <c r="S153" i="19"/>
  <c r="R153" i="19"/>
  <c r="Q153" i="19"/>
  <c r="P153" i="19"/>
  <c r="O153" i="19"/>
  <c r="N153" i="19"/>
  <c r="M153" i="19"/>
  <c r="L153" i="19"/>
  <c r="K153" i="19"/>
  <c r="J153" i="19"/>
  <c r="I153" i="19"/>
  <c r="H153" i="19"/>
  <c r="G153" i="19"/>
  <c r="AI152" i="19"/>
  <c r="AG152" i="19"/>
  <c r="AE152" i="19"/>
  <c r="AC152" i="19"/>
  <c r="AB152" i="19"/>
  <c r="AA152" i="19"/>
  <c r="Z152" i="19"/>
  <c r="Y152" i="19"/>
  <c r="X152" i="19"/>
  <c r="W152" i="19"/>
  <c r="V152" i="19"/>
  <c r="U152" i="19"/>
  <c r="T152" i="19"/>
  <c r="S152" i="19"/>
  <c r="R152" i="19"/>
  <c r="Q152" i="19"/>
  <c r="P152" i="19"/>
  <c r="O152" i="19"/>
  <c r="N152" i="19"/>
  <c r="M152" i="19"/>
  <c r="L152" i="19"/>
  <c r="K152" i="19"/>
  <c r="J152" i="19"/>
  <c r="I152" i="19"/>
  <c r="H152" i="19"/>
  <c r="G152" i="19"/>
  <c r="AI151" i="19"/>
  <c r="AG151" i="19"/>
  <c r="AE151" i="19"/>
  <c r="AC151" i="19"/>
  <c r="AB151" i="19"/>
  <c r="AA151" i="19"/>
  <c r="Z151" i="19"/>
  <c r="Y151" i="19"/>
  <c r="X151" i="19"/>
  <c r="W151" i="19"/>
  <c r="V151" i="19"/>
  <c r="U151" i="19"/>
  <c r="T151" i="19"/>
  <c r="S151" i="19"/>
  <c r="R151" i="19"/>
  <c r="Q151" i="19"/>
  <c r="P151" i="19"/>
  <c r="O151" i="19"/>
  <c r="N151" i="19"/>
  <c r="M151" i="19"/>
  <c r="L151" i="19"/>
  <c r="K151" i="19"/>
  <c r="J151" i="19"/>
  <c r="I151" i="19"/>
  <c r="H151" i="19"/>
  <c r="G151" i="19"/>
  <c r="AI150" i="19"/>
  <c r="AG150" i="19"/>
  <c r="AE150" i="19"/>
  <c r="AC150" i="19"/>
  <c r="AB150" i="19"/>
  <c r="AA150" i="19"/>
  <c r="Z150" i="19"/>
  <c r="Y150" i="19"/>
  <c r="X150" i="19"/>
  <c r="W150" i="19"/>
  <c r="V150" i="19"/>
  <c r="U150" i="19"/>
  <c r="T150" i="19"/>
  <c r="S150" i="19"/>
  <c r="R150" i="19"/>
  <c r="Q150" i="19"/>
  <c r="P150" i="19"/>
  <c r="O150" i="19"/>
  <c r="N150" i="19"/>
  <c r="M150" i="19"/>
  <c r="L150" i="19"/>
  <c r="K150" i="19"/>
  <c r="J150" i="19"/>
  <c r="I150" i="19"/>
  <c r="H150" i="19"/>
  <c r="G150" i="19"/>
  <c r="AI149" i="19"/>
  <c r="AG149" i="19"/>
  <c r="AE149" i="19"/>
  <c r="AC149" i="19"/>
  <c r="AB149" i="19"/>
  <c r="AA149" i="19"/>
  <c r="Z149" i="19"/>
  <c r="Y149" i="19"/>
  <c r="X149" i="19"/>
  <c r="W149" i="19"/>
  <c r="V149" i="19"/>
  <c r="U149" i="19"/>
  <c r="T149" i="19"/>
  <c r="S149" i="19"/>
  <c r="R149" i="19"/>
  <c r="Q149" i="19"/>
  <c r="P149" i="19"/>
  <c r="O149" i="19"/>
  <c r="N149" i="19"/>
  <c r="M149" i="19"/>
  <c r="L149" i="19"/>
  <c r="K149" i="19"/>
  <c r="J149" i="19"/>
  <c r="I149" i="19"/>
  <c r="H149" i="19"/>
  <c r="G149" i="19"/>
  <c r="AI148" i="19"/>
  <c r="AG148" i="19"/>
  <c r="AE148" i="19"/>
  <c r="AC148" i="19"/>
  <c r="AB148" i="19"/>
  <c r="AA148" i="19"/>
  <c r="Z148" i="19"/>
  <c r="Y148" i="19"/>
  <c r="X148" i="19"/>
  <c r="W148" i="19"/>
  <c r="V148" i="19"/>
  <c r="U148" i="19"/>
  <c r="T148" i="19"/>
  <c r="S148" i="19"/>
  <c r="R148" i="19"/>
  <c r="Q148" i="19"/>
  <c r="P148" i="19"/>
  <c r="O148" i="19"/>
  <c r="N148" i="19"/>
  <c r="M148" i="19"/>
  <c r="L148" i="19"/>
  <c r="K148" i="19"/>
  <c r="J148" i="19"/>
  <c r="I148" i="19"/>
  <c r="H148" i="19"/>
  <c r="G148" i="19"/>
  <c r="AI147" i="19"/>
  <c r="AG147" i="19"/>
  <c r="AE147" i="19"/>
  <c r="AC147" i="19"/>
  <c r="AB147" i="19"/>
  <c r="AA147" i="19"/>
  <c r="Z147" i="19"/>
  <c r="Y147" i="19"/>
  <c r="X147" i="19"/>
  <c r="W147" i="19"/>
  <c r="V147" i="19"/>
  <c r="U147" i="19"/>
  <c r="T147" i="19"/>
  <c r="S147" i="19"/>
  <c r="R147" i="19"/>
  <c r="Q147" i="19"/>
  <c r="P147" i="19"/>
  <c r="O147" i="19"/>
  <c r="N147" i="19"/>
  <c r="M147" i="19"/>
  <c r="L147" i="19"/>
  <c r="K147" i="19"/>
  <c r="J147" i="19"/>
  <c r="I147" i="19"/>
  <c r="H147" i="19"/>
  <c r="G147" i="19"/>
  <c r="AI146" i="19"/>
  <c r="AG146" i="19"/>
  <c r="AE146" i="19"/>
  <c r="AC146" i="19"/>
  <c r="AB146" i="19"/>
  <c r="AA146" i="19"/>
  <c r="Z146" i="19"/>
  <c r="Y146" i="19"/>
  <c r="X146" i="19"/>
  <c r="W146" i="19"/>
  <c r="V146" i="19"/>
  <c r="U146" i="19"/>
  <c r="T146" i="19"/>
  <c r="S146" i="19"/>
  <c r="R146" i="19"/>
  <c r="Q146" i="19"/>
  <c r="P146" i="19"/>
  <c r="O146" i="19"/>
  <c r="N146" i="19"/>
  <c r="M146" i="19"/>
  <c r="L146" i="19"/>
  <c r="K146" i="19"/>
  <c r="J146" i="19"/>
  <c r="I146" i="19"/>
  <c r="H146" i="19"/>
  <c r="G146" i="19"/>
  <c r="AI145" i="19"/>
  <c r="AG145" i="19"/>
  <c r="AE145" i="19"/>
  <c r="AC145" i="19"/>
  <c r="AB145" i="19"/>
  <c r="AA145" i="19"/>
  <c r="Z145" i="19"/>
  <c r="Y145" i="19"/>
  <c r="X145" i="19"/>
  <c r="W145" i="19"/>
  <c r="V145" i="19"/>
  <c r="U145" i="19"/>
  <c r="T145" i="19"/>
  <c r="S145" i="19"/>
  <c r="R145" i="19"/>
  <c r="Q145" i="19"/>
  <c r="P145" i="19"/>
  <c r="O145" i="19"/>
  <c r="N145" i="19"/>
  <c r="M145" i="19"/>
  <c r="L145" i="19"/>
  <c r="K145" i="19"/>
  <c r="J145" i="19"/>
  <c r="I145" i="19"/>
  <c r="H145" i="19"/>
  <c r="G145" i="19"/>
  <c r="AI144" i="19"/>
  <c r="AG144" i="19"/>
  <c r="AE144" i="19"/>
  <c r="AC144" i="19"/>
  <c r="AB144" i="19"/>
  <c r="AA144" i="19"/>
  <c r="Z144" i="19"/>
  <c r="Y144" i="19"/>
  <c r="X144" i="19"/>
  <c r="W144" i="19"/>
  <c r="V144" i="19"/>
  <c r="U144" i="19"/>
  <c r="T144" i="19"/>
  <c r="S144" i="19"/>
  <c r="R144" i="19"/>
  <c r="Q144" i="19"/>
  <c r="P144" i="19"/>
  <c r="O144" i="19"/>
  <c r="N144" i="19"/>
  <c r="M144" i="19"/>
  <c r="L144" i="19"/>
  <c r="K144" i="19"/>
  <c r="J144" i="19"/>
  <c r="I144" i="19"/>
  <c r="H144" i="19"/>
  <c r="G144" i="19"/>
  <c r="AI143" i="19"/>
  <c r="AG143" i="19"/>
  <c r="AE143" i="19"/>
  <c r="AC143" i="19"/>
  <c r="AB143" i="19"/>
  <c r="AA143" i="19"/>
  <c r="Z143" i="19"/>
  <c r="Y143" i="19"/>
  <c r="X143" i="19"/>
  <c r="W143" i="19"/>
  <c r="V143" i="19"/>
  <c r="U143" i="19"/>
  <c r="T143" i="19"/>
  <c r="S143" i="19"/>
  <c r="R143" i="19"/>
  <c r="Q143" i="19"/>
  <c r="P143" i="19"/>
  <c r="O143" i="19"/>
  <c r="N143" i="19"/>
  <c r="M143" i="19"/>
  <c r="L143" i="19"/>
  <c r="K143" i="19"/>
  <c r="J143" i="19"/>
  <c r="I143" i="19"/>
  <c r="H143" i="19"/>
  <c r="G143" i="19"/>
  <c r="AI142" i="19"/>
  <c r="AG142" i="19"/>
  <c r="AE142" i="19"/>
  <c r="AC142" i="19"/>
  <c r="AB142" i="19"/>
  <c r="AA142" i="19"/>
  <c r="Z142" i="19"/>
  <c r="Y142" i="19"/>
  <c r="X142" i="19"/>
  <c r="W142" i="19"/>
  <c r="V142" i="19"/>
  <c r="U142" i="19"/>
  <c r="T142" i="19"/>
  <c r="S142" i="19"/>
  <c r="R142" i="19"/>
  <c r="Q142" i="19"/>
  <c r="P142" i="19"/>
  <c r="O142" i="19"/>
  <c r="N142" i="19"/>
  <c r="M142" i="19"/>
  <c r="L142" i="19"/>
  <c r="K142" i="19"/>
  <c r="J142" i="19"/>
  <c r="I142" i="19"/>
  <c r="H142" i="19"/>
  <c r="G142" i="19"/>
  <c r="AI141" i="19"/>
  <c r="AG141" i="19"/>
  <c r="AE141" i="19"/>
  <c r="AC141" i="19"/>
  <c r="AB141" i="19"/>
  <c r="AA141" i="19"/>
  <c r="Z141" i="19"/>
  <c r="Y141" i="19"/>
  <c r="X141" i="19"/>
  <c r="W141" i="19"/>
  <c r="V141" i="19"/>
  <c r="U141" i="19"/>
  <c r="T141" i="19"/>
  <c r="S141" i="19"/>
  <c r="R141" i="19"/>
  <c r="Q141" i="19"/>
  <c r="P141" i="19"/>
  <c r="O141" i="19"/>
  <c r="N141" i="19"/>
  <c r="M141" i="19"/>
  <c r="L141" i="19"/>
  <c r="K141" i="19"/>
  <c r="J141" i="19"/>
  <c r="I141" i="19"/>
  <c r="H141" i="19"/>
  <c r="G141" i="19"/>
  <c r="AI140" i="19"/>
  <c r="AG140" i="19"/>
  <c r="AE140" i="19"/>
  <c r="AC140" i="19"/>
  <c r="AB140" i="19"/>
  <c r="AA140" i="19"/>
  <c r="Z140" i="19"/>
  <c r="Y140" i="19"/>
  <c r="X140" i="19"/>
  <c r="W140" i="19"/>
  <c r="V140" i="19"/>
  <c r="U140" i="19"/>
  <c r="T140" i="19"/>
  <c r="S140" i="19"/>
  <c r="R140" i="19"/>
  <c r="Q140" i="19"/>
  <c r="P140" i="19"/>
  <c r="O140" i="19"/>
  <c r="N140" i="19"/>
  <c r="M140" i="19"/>
  <c r="L140" i="19"/>
  <c r="K140" i="19"/>
  <c r="J140" i="19"/>
  <c r="I140" i="19"/>
  <c r="H140" i="19"/>
  <c r="G140" i="19"/>
  <c r="AI139" i="19"/>
  <c r="AG139" i="19"/>
  <c r="AE139" i="19"/>
  <c r="AC139" i="19"/>
  <c r="AB139" i="19"/>
  <c r="AA139" i="19"/>
  <c r="Z139" i="19"/>
  <c r="Y139" i="19"/>
  <c r="X139" i="19"/>
  <c r="W139" i="19"/>
  <c r="V139" i="19"/>
  <c r="U139" i="19"/>
  <c r="T139" i="19"/>
  <c r="S139" i="19"/>
  <c r="R139" i="19"/>
  <c r="Q139" i="19"/>
  <c r="P139" i="19"/>
  <c r="O139" i="19"/>
  <c r="N139" i="19"/>
  <c r="M139" i="19"/>
  <c r="L139" i="19"/>
  <c r="K139" i="19"/>
  <c r="J139" i="19"/>
  <c r="I139" i="19"/>
  <c r="H139" i="19"/>
  <c r="G139" i="19"/>
  <c r="F18" i="13"/>
  <c r="F139" i="19" s="1"/>
  <c r="AI138" i="19"/>
  <c r="AG138" i="19"/>
  <c r="AE138" i="19"/>
  <c r="AC138" i="19"/>
  <c r="AB138" i="19"/>
  <c r="AA138" i="19"/>
  <c r="Z138" i="19"/>
  <c r="Y138" i="19"/>
  <c r="X138" i="19"/>
  <c r="W138" i="19"/>
  <c r="V138" i="19"/>
  <c r="U138" i="19"/>
  <c r="T138" i="19"/>
  <c r="S138" i="19"/>
  <c r="R138" i="19"/>
  <c r="Q138" i="19"/>
  <c r="P138" i="19"/>
  <c r="O138" i="19"/>
  <c r="N138" i="19"/>
  <c r="M138" i="19"/>
  <c r="L138" i="19"/>
  <c r="K138" i="19"/>
  <c r="J138" i="19"/>
  <c r="I138" i="19"/>
  <c r="H138" i="19"/>
  <c r="G138" i="19"/>
  <c r="B15" i="13"/>
  <c r="D63" i="13" s="1"/>
  <c r="D319" i="13" s="1"/>
  <c r="H11" i="13"/>
  <c r="G11" i="13"/>
  <c r="H10" i="13"/>
  <c r="G10" i="13"/>
  <c r="D10" i="13"/>
  <c r="H9" i="13"/>
  <c r="G9" i="13"/>
  <c r="G7" i="13"/>
  <c r="B7" i="13"/>
  <c r="G6" i="13"/>
  <c r="B6" i="13"/>
  <c r="G5" i="13"/>
  <c r="B5" i="13"/>
  <c r="G4" i="13"/>
  <c r="B4" i="13"/>
  <c r="G3" i="13"/>
  <c r="B3" i="13"/>
  <c r="B2" i="13"/>
  <c r="B469" i="12"/>
  <c r="D474" i="12" s="1"/>
  <c r="D466" i="12"/>
  <c r="D137" i="19" s="1"/>
  <c r="F426" i="12"/>
  <c r="F427" i="12" s="1"/>
  <c r="F428" i="12" s="1"/>
  <c r="F429" i="12" s="1"/>
  <c r="F430" i="12" s="1"/>
  <c r="F431" i="12" s="1"/>
  <c r="F432" i="12" s="1"/>
  <c r="F433" i="12" s="1"/>
  <c r="F434" i="12" s="1"/>
  <c r="F435" i="12" s="1"/>
  <c r="F436" i="12" s="1"/>
  <c r="F437" i="12" s="1"/>
  <c r="F438"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6" i="12" s="1"/>
  <c r="D421" i="12"/>
  <c r="F381" i="12"/>
  <c r="F382" i="12" s="1"/>
  <c r="F383" i="12" s="1"/>
  <c r="F384" i="12" s="1"/>
  <c r="F385" i="12" s="1"/>
  <c r="F386" i="12" s="1"/>
  <c r="F387" i="12" s="1"/>
  <c r="F388" i="12" s="1"/>
  <c r="F389" i="12" s="1"/>
  <c r="F390" i="12" s="1"/>
  <c r="F391" i="12" s="1"/>
  <c r="F392" i="12" s="1"/>
  <c r="F393" i="12" s="1"/>
  <c r="F394" i="12" s="1"/>
  <c r="F395" i="12" s="1"/>
  <c r="F396" i="12" s="1"/>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1" i="12" s="1"/>
  <c r="D376" i="12"/>
  <c r="AG464" i="12"/>
  <c r="AE464" i="12"/>
  <c r="AC464" i="12"/>
  <c r="AA464" i="12"/>
  <c r="Z464" i="12"/>
  <c r="Y464" i="12"/>
  <c r="W464" i="12"/>
  <c r="V464" i="12"/>
  <c r="U464" i="12"/>
  <c r="S464" i="12"/>
  <c r="R464" i="12"/>
  <c r="Q464" i="12"/>
  <c r="O464" i="12"/>
  <c r="N464" i="12"/>
  <c r="M464" i="12"/>
  <c r="K464" i="12"/>
  <c r="J464" i="12"/>
  <c r="I464" i="12"/>
  <c r="G464" i="12"/>
  <c r="AG463" i="12"/>
  <c r="AE463" i="12"/>
  <c r="AC463" i="12"/>
  <c r="AA463" i="12"/>
  <c r="Z463" i="12"/>
  <c r="Y463" i="12"/>
  <c r="W463" i="12"/>
  <c r="V463" i="12"/>
  <c r="U463" i="12"/>
  <c r="S463" i="12"/>
  <c r="R463" i="12"/>
  <c r="Q463" i="12"/>
  <c r="O463" i="12"/>
  <c r="N463" i="12"/>
  <c r="M463" i="12"/>
  <c r="K463" i="12"/>
  <c r="J463" i="12"/>
  <c r="I463" i="12"/>
  <c r="G463" i="12"/>
  <c r="AG462" i="12"/>
  <c r="AE462" i="12"/>
  <c r="AC462" i="12"/>
  <c r="AA462" i="12"/>
  <c r="Z462" i="12"/>
  <c r="Y462" i="12"/>
  <c r="W462" i="12"/>
  <c r="V462" i="12"/>
  <c r="U462" i="12"/>
  <c r="S462" i="12"/>
  <c r="R462" i="12"/>
  <c r="Q462" i="12"/>
  <c r="O462" i="12"/>
  <c r="N462" i="12"/>
  <c r="M462" i="12"/>
  <c r="K462" i="12"/>
  <c r="J462" i="12"/>
  <c r="I462" i="12"/>
  <c r="G462" i="12"/>
  <c r="AG461" i="12"/>
  <c r="AE461" i="12"/>
  <c r="AC461" i="12"/>
  <c r="AA461" i="12"/>
  <c r="Z461" i="12"/>
  <c r="Y461" i="12"/>
  <c r="W461" i="12"/>
  <c r="V461" i="12"/>
  <c r="U461" i="12"/>
  <c r="S461" i="12"/>
  <c r="R461" i="12"/>
  <c r="Q461" i="12"/>
  <c r="O461" i="12"/>
  <c r="N461" i="12"/>
  <c r="M461" i="12"/>
  <c r="K461" i="12"/>
  <c r="J461" i="12"/>
  <c r="I461" i="12"/>
  <c r="G461" i="12"/>
  <c r="AG460" i="12"/>
  <c r="AE460" i="12"/>
  <c r="AC460" i="12"/>
  <c r="AA460" i="12"/>
  <c r="Z460" i="12"/>
  <c r="Y460" i="12"/>
  <c r="W460" i="12"/>
  <c r="V460" i="12"/>
  <c r="U460" i="12"/>
  <c r="S460" i="12"/>
  <c r="R460" i="12"/>
  <c r="Q460" i="12"/>
  <c r="O460" i="12"/>
  <c r="N460" i="12"/>
  <c r="M460" i="12"/>
  <c r="K460" i="12"/>
  <c r="J460" i="12"/>
  <c r="I460" i="12"/>
  <c r="G460" i="12"/>
  <c r="AG459" i="12"/>
  <c r="AE459" i="12"/>
  <c r="AC459" i="12"/>
  <c r="AA459" i="12"/>
  <c r="Z459" i="12"/>
  <c r="Y459" i="12"/>
  <c r="W459" i="12"/>
  <c r="V459" i="12"/>
  <c r="U459" i="12"/>
  <c r="S459" i="12"/>
  <c r="R459" i="12"/>
  <c r="Q459" i="12"/>
  <c r="O459" i="12"/>
  <c r="N459" i="12"/>
  <c r="M459" i="12"/>
  <c r="K459" i="12"/>
  <c r="J459" i="12"/>
  <c r="I459" i="12"/>
  <c r="G459" i="12"/>
  <c r="AG458" i="12"/>
  <c r="AE458" i="12"/>
  <c r="AC458" i="12"/>
  <c r="AA458" i="12"/>
  <c r="Z458" i="12"/>
  <c r="Y458" i="12"/>
  <c r="W458" i="12"/>
  <c r="V458" i="12"/>
  <c r="U458" i="12"/>
  <c r="S458" i="12"/>
  <c r="R458" i="12"/>
  <c r="Q458" i="12"/>
  <c r="O458" i="12"/>
  <c r="N458" i="12"/>
  <c r="M458" i="12"/>
  <c r="K458" i="12"/>
  <c r="J458" i="12"/>
  <c r="I458" i="12"/>
  <c r="G458" i="12"/>
  <c r="AG457" i="12"/>
  <c r="AE457" i="12"/>
  <c r="AC457" i="12"/>
  <c r="AA457" i="12"/>
  <c r="Z457" i="12"/>
  <c r="Y457" i="12"/>
  <c r="W457" i="12"/>
  <c r="V457" i="12"/>
  <c r="U457" i="12"/>
  <c r="S457" i="12"/>
  <c r="R457" i="12"/>
  <c r="Q457" i="12"/>
  <c r="O457" i="12"/>
  <c r="N457" i="12"/>
  <c r="M457" i="12"/>
  <c r="K457" i="12"/>
  <c r="J457" i="12"/>
  <c r="I457" i="12"/>
  <c r="G457" i="12"/>
  <c r="AG456" i="12"/>
  <c r="AE456" i="12"/>
  <c r="AC456" i="12"/>
  <c r="AA456" i="12"/>
  <c r="Z456" i="12"/>
  <c r="Y456" i="12"/>
  <c r="W456" i="12"/>
  <c r="V456" i="12"/>
  <c r="U456" i="12"/>
  <c r="S456" i="12"/>
  <c r="R456" i="12"/>
  <c r="Q456" i="12"/>
  <c r="O456" i="12"/>
  <c r="N456" i="12"/>
  <c r="M456" i="12"/>
  <c r="K456" i="12"/>
  <c r="J456" i="12"/>
  <c r="I456" i="12"/>
  <c r="G456" i="12"/>
  <c r="AG455" i="12"/>
  <c r="AE455" i="12"/>
  <c r="AC455" i="12"/>
  <c r="AA455" i="12"/>
  <c r="Z455" i="12"/>
  <c r="Y455" i="12"/>
  <c r="W455" i="12"/>
  <c r="V455" i="12"/>
  <c r="U455" i="12"/>
  <c r="S455" i="12"/>
  <c r="R455" i="12"/>
  <c r="Q455" i="12"/>
  <c r="O455" i="12"/>
  <c r="N455" i="12"/>
  <c r="M455" i="12"/>
  <c r="K455" i="12"/>
  <c r="J455" i="12"/>
  <c r="I455" i="12"/>
  <c r="G455" i="12"/>
  <c r="AG454" i="12"/>
  <c r="AE454" i="12"/>
  <c r="AC454" i="12"/>
  <c r="AA454" i="12"/>
  <c r="Z454" i="12"/>
  <c r="Y454" i="12"/>
  <c r="W454" i="12"/>
  <c r="V454" i="12"/>
  <c r="U454" i="12"/>
  <c r="S454" i="12"/>
  <c r="R454" i="12"/>
  <c r="Q454" i="12"/>
  <c r="O454" i="12"/>
  <c r="N454" i="12"/>
  <c r="M454" i="12"/>
  <c r="K454" i="12"/>
  <c r="J454" i="12"/>
  <c r="I454" i="12"/>
  <c r="G454" i="12"/>
  <c r="AG453" i="12"/>
  <c r="AE453" i="12"/>
  <c r="AC453" i="12"/>
  <c r="AA453" i="12"/>
  <c r="Z453" i="12"/>
  <c r="Y453" i="12"/>
  <c r="W453" i="12"/>
  <c r="V453" i="12"/>
  <c r="U453" i="12"/>
  <c r="S453" i="12"/>
  <c r="R453" i="12"/>
  <c r="Q453" i="12"/>
  <c r="O453" i="12"/>
  <c r="N453" i="12"/>
  <c r="M453" i="12"/>
  <c r="K453" i="12"/>
  <c r="J453" i="12"/>
  <c r="I453" i="12"/>
  <c r="G453" i="12"/>
  <c r="AG452" i="12"/>
  <c r="AE452" i="12"/>
  <c r="AC452" i="12"/>
  <c r="AA452" i="12"/>
  <c r="Z452" i="12"/>
  <c r="Y452" i="12"/>
  <c r="W452" i="12"/>
  <c r="V452" i="12"/>
  <c r="U452" i="12"/>
  <c r="S452" i="12"/>
  <c r="R452" i="12"/>
  <c r="Q452" i="12"/>
  <c r="O452" i="12"/>
  <c r="N452" i="12"/>
  <c r="M452" i="12"/>
  <c r="K452" i="12"/>
  <c r="J452" i="12"/>
  <c r="I452" i="12"/>
  <c r="G452" i="12"/>
  <c r="AG451" i="12"/>
  <c r="AE451" i="12"/>
  <c r="AC451" i="12"/>
  <c r="AA451" i="12"/>
  <c r="Z451" i="12"/>
  <c r="Y451" i="12"/>
  <c r="W451" i="12"/>
  <c r="V451" i="12"/>
  <c r="U451" i="12"/>
  <c r="S451" i="12"/>
  <c r="R451" i="12"/>
  <c r="Q451" i="12"/>
  <c r="O451" i="12"/>
  <c r="N451" i="12"/>
  <c r="M451" i="12"/>
  <c r="K451" i="12"/>
  <c r="J451" i="12"/>
  <c r="I451" i="12"/>
  <c r="G451" i="12"/>
  <c r="AG450" i="12"/>
  <c r="AE450" i="12"/>
  <c r="AC450" i="12"/>
  <c r="AA450" i="12"/>
  <c r="Z450" i="12"/>
  <c r="Y450" i="12"/>
  <c r="W450" i="12"/>
  <c r="V450" i="12"/>
  <c r="U450" i="12"/>
  <c r="S450" i="12"/>
  <c r="R450" i="12"/>
  <c r="Q450" i="12"/>
  <c r="O450" i="12"/>
  <c r="N450" i="12"/>
  <c r="M450" i="12"/>
  <c r="K450" i="12"/>
  <c r="J450" i="12"/>
  <c r="I450" i="12"/>
  <c r="G450" i="12"/>
  <c r="AG449" i="12"/>
  <c r="AE449" i="12"/>
  <c r="AC449" i="12"/>
  <c r="AA449" i="12"/>
  <c r="Z449" i="12"/>
  <c r="Y449" i="12"/>
  <c r="W449" i="12"/>
  <c r="V449" i="12"/>
  <c r="U449" i="12"/>
  <c r="S449" i="12"/>
  <c r="R449" i="12"/>
  <c r="Q449" i="12"/>
  <c r="O449" i="12"/>
  <c r="N449" i="12"/>
  <c r="M449" i="12"/>
  <c r="K449" i="12"/>
  <c r="J449" i="12"/>
  <c r="I449" i="12"/>
  <c r="G449" i="12"/>
  <c r="AG448" i="12"/>
  <c r="AE448" i="12"/>
  <c r="AC448" i="12"/>
  <c r="AA448" i="12"/>
  <c r="Z448" i="12"/>
  <c r="Y448" i="12"/>
  <c r="W448" i="12"/>
  <c r="V448" i="12"/>
  <c r="U448" i="12"/>
  <c r="S448" i="12"/>
  <c r="R448" i="12"/>
  <c r="Q448" i="12"/>
  <c r="O448" i="12"/>
  <c r="N448" i="12"/>
  <c r="M448" i="12"/>
  <c r="K448" i="12"/>
  <c r="J448" i="12"/>
  <c r="I448" i="12"/>
  <c r="G448" i="12"/>
  <c r="AG447" i="12"/>
  <c r="AE447" i="12"/>
  <c r="AC447" i="12"/>
  <c r="AA447" i="12"/>
  <c r="Z447" i="12"/>
  <c r="Y447" i="12"/>
  <c r="W447" i="12"/>
  <c r="V447" i="12"/>
  <c r="U447" i="12"/>
  <c r="S447" i="12"/>
  <c r="R447" i="12"/>
  <c r="Q447" i="12"/>
  <c r="O447" i="12"/>
  <c r="N447" i="12"/>
  <c r="M447" i="12"/>
  <c r="K447" i="12"/>
  <c r="J447" i="12"/>
  <c r="I447" i="12"/>
  <c r="G447" i="12"/>
  <c r="AG446" i="12"/>
  <c r="AE446" i="12"/>
  <c r="AC446" i="12"/>
  <c r="AA446" i="12"/>
  <c r="Z446" i="12"/>
  <c r="Y446" i="12"/>
  <c r="W446" i="12"/>
  <c r="V446" i="12"/>
  <c r="U446" i="12"/>
  <c r="S446" i="12"/>
  <c r="R446" i="12"/>
  <c r="Q446" i="12"/>
  <c r="O446" i="12"/>
  <c r="N446" i="12"/>
  <c r="M446" i="12"/>
  <c r="K446" i="12"/>
  <c r="J446" i="12"/>
  <c r="I446" i="12"/>
  <c r="G446" i="12"/>
  <c r="AG445" i="12"/>
  <c r="AE445" i="12"/>
  <c r="AC445" i="12"/>
  <c r="AA445" i="12"/>
  <c r="Z445" i="12"/>
  <c r="Y445" i="12"/>
  <c r="W445" i="12"/>
  <c r="V445" i="12"/>
  <c r="U445" i="12"/>
  <c r="S445" i="12"/>
  <c r="R445" i="12"/>
  <c r="Q445" i="12"/>
  <c r="O445" i="12"/>
  <c r="N445" i="12"/>
  <c r="M445" i="12"/>
  <c r="K445" i="12"/>
  <c r="J445" i="12"/>
  <c r="I445" i="12"/>
  <c r="G445" i="12"/>
  <c r="D355" i="12"/>
  <c r="D400" i="12" s="1"/>
  <c r="D445" i="12" s="1"/>
  <c r="AG444" i="12"/>
  <c r="AE444" i="12"/>
  <c r="AC444" i="12"/>
  <c r="AA444" i="12"/>
  <c r="Z444" i="12"/>
  <c r="Y444" i="12"/>
  <c r="W444" i="12"/>
  <c r="V444" i="12"/>
  <c r="U444" i="12"/>
  <c r="S444" i="12"/>
  <c r="R444" i="12"/>
  <c r="Q444" i="12"/>
  <c r="O444" i="12"/>
  <c r="N444" i="12"/>
  <c r="M444" i="12"/>
  <c r="K444" i="12"/>
  <c r="J444" i="12"/>
  <c r="I444" i="12"/>
  <c r="G444" i="12"/>
  <c r="AG443" i="12"/>
  <c r="AE443" i="12"/>
  <c r="AC443" i="12"/>
  <c r="AA443" i="12"/>
  <c r="Z443" i="12"/>
  <c r="Y443" i="12"/>
  <c r="W443" i="12"/>
  <c r="V443" i="12"/>
  <c r="U443" i="12"/>
  <c r="S443" i="12"/>
  <c r="R443" i="12"/>
  <c r="Q443" i="12"/>
  <c r="O443" i="12"/>
  <c r="N443" i="12"/>
  <c r="M443" i="12"/>
  <c r="K443" i="12"/>
  <c r="J443" i="12"/>
  <c r="I443" i="12"/>
  <c r="G443" i="12"/>
  <c r="AG442" i="12"/>
  <c r="AE442" i="12"/>
  <c r="AC442" i="12"/>
  <c r="AA442" i="12"/>
  <c r="Z442" i="12"/>
  <c r="Y442" i="12"/>
  <c r="W442" i="12"/>
  <c r="V442" i="12"/>
  <c r="U442" i="12"/>
  <c r="S442" i="12"/>
  <c r="R442" i="12"/>
  <c r="Q442" i="12"/>
  <c r="O442" i="12"/>
  <c r="N442" i="12"/>
  <c r="M442" i="12"/>
  <c r="K442" i="12"/>
  <c r="J442" i="12"/>
  <c r="I442" i="12"/>
  <c r="G442" i="12"/>
  <c r="AG441" i="12"/>
  <c r="AE441" i="12"/>
  <c r="AC441" i="12"/>
  <c r="AA441" i="12"/>
  <c r="Z441" i="12"/>
  <c r="Y441" i="12"/>
  <c r="W441" i="12"/>
  <c r="V441" i="12"/>
  <c r="U441" i="12"/>
  <c r="S441" i="12"/>
  <c r="R441" i="12"/>
  <c r="Q441" i="12"/>
  <c r="O441" i="12"/>
  <c r="N441" i="12"/>
  <c r="M441" i="12"/>
  <c r="K441" i="12"/>
  <c r="J441" i="12"/>
  <c r="I441" i="12"/>
  <c r="G441" i="12"/>
  <c r="AG440" i="12"/>
  <c r="AE440" i="12"/>
  <c r="AC440" i="12"/>
  <c r="AA440" i="12"/>
  <c r="Z440" i="12"/>
  <c r="Y440" i="12"/>
  <c r="W440" i="12"/>
  <c r="V440" i="12"/>
  <c r="U440" i="12"/>
  <c r="S440" i="12"/>
  <c r="R440" i="12"/>
  <c r="Q440" i="12"/>
  <c r="O440" i="12"/>
  <c r="N440" i="12"/>
  <c r="M440" i="12"/>
  <c r="K440" i="12"/>
  <c r="J440" i="12"/>
  <c r="I440" i="12"/>
  <c r="G440" i="12"/>
  <c r="AG439" i="12"/>
  <c r="AE439" i="12"/>
  <c r="AC439" i="12"/>
  <c r="AA439" i="12"/>
  <c r="Z439" i="12"/>
  <c r="Y439" i="12"/>
  <c r="W439" i="12"/>
  <c r="V439" i="12"/>
  <c r="U439" i="12"/>
  <c r="S439" i="12"/>
  <c r="R439" i="12"/>
  <c r="Q439" i="12"/>
  <c r="O439" i="12"/>
  <c r="N439" i="12"/>
  <c r="M439" i="12"/>
  <c r="K439" i="12"/>
  <c r="J439" i="12"/>
  <c r="I439" i="12"/>
  <c r="G439" i="12"/>
  <c r="AG438" i="12"/>
  <c r="AE438" i="12"/>
  <c r="AC438" i="12"/>
  <c r="AA438" i="12"/>
  <c r="Z438" i="12"/>
  <c r="Y438" i="12"/>
  <c r="W438" i="12"/>
  <c r="V438" i="12"/>
  <c r="U438" i="12"/>
  <c r="S438" i="12"/>
  <c r="R438" i="12"/>
  <c r="Q438" i="12"/>
  <c r="O438" i="12"/>
  <c r="N438" i="12"/>
  <c r="M438" i="12"/>
  <c r="K438" i="12"/>
  <c r="J438" i="12"/>
  <c r="I438" i="12"/>
  <c r="G438" i="12"/>
  <c r="AG437" i="12"/>
  <c r="AE437" i="12"/>
  <c r="AC437" i="12"/>
  <c r="AA437" i="12"/>
  <c r="Z437" i="12"/>
  <c r="Y437" i="12"/>
  <c r="W437" i="12"/>
  <c r="V437" i="12"/>
  <c r="U437" i="12"/>
  <c r="S437" i="12"/>
  <c r="R437" i="12"/>
  <c r="Q437" i="12"/>
  <c r="O437" i="12"/>
  <c r="N437" i="12"/>
  <c r="M437" i="12"/>
  <c r="K437" i="12"/>
  <c r="J437" i="12"/>
  <c r="I437" i="12"/>
  <c r="G437" i="12"/>
  <c r="AG436" i="12"/>
  <c r="AE436" i="12"/>
  <c r="AC436" i="12"/>
  <c r="AA436" i="12"/>
  <c r="Z436" i="12"/>
  <c r="Y436" i="12"/>
  <c r="W436" i="12"/>
  <c r="V436" i="12"/>
  <c r="U436" i="12"/>
  <c r="S436" i="12"/>
  <c r="R436" i="12"/>
  <c r="Q436" i="12"/>
  <c r="O436" i="12"/>
  <c r="N436" i="12"/>
  <c r="M436" i="12"/>
  <c r="K436" i="12"/>
  <c r="J436" i="12"/>
  <c r="I436" i="12"/>
  <c r="G436" i="12"/>
  <c r="AG435" i="12"/>
  <c r="AE435" i="12"/>
  <c r="AC435" i="12"/>
  <c r="AA435" i="12"/>
  <c r="Z435" i="12"/>
  <c r="Y435" i="12"/>
  <c r="W435" i="12"/>
  <c r="V435" i="12"/>
  <c r="U435" i="12"/>
  <c r="S435" i="12"/>
  <c r="R435" i="12"/>
  <c r="Q435" i="12"/>
  <c r="O435" i="12"/>
  <c r="N435" i="12"/>
  <c r="M435" i="12"/>
  <c r="K435" i="12"/>
  <c r="J435" i="12"/>
  <c r="I435" i="12"/>
  <c r="G435" i="12"/>
  <c r="AG434" i="12"/>
  <c r="AE434" i="12"/>
  <c r="AC434" i="12"/>
  <c r="AA434" i="12"/>
  <c r="Z434" i="12"/>
  <c r="Y434" i="12"/>
  <c r="W434" i="12"/>
  <c r="V434" i="12"/>
  <c r="U434" i="12"/>
  <c r="S434" i="12"/>
  <c r="R434" i="12"/>
  <c r="Q434" i="12"/>
  <c r="O434" i="12"/>
  <c r="N434" i="12"/>
  <c r="M434" i="12"/>
  <c r="K434" i="12"/>
  <c r="J434" i="12"/>
  <c r="I434" i="12"/>
  <c r="G434" i="12"/>
  <c r="AG433" i="12"/>
  <c r="AE433" i="12"/>
  <c r="AC433" i="12"/>
  <c r="AA433" i="12"/>
  <c r="Z433" i="12"/>
  <c r="Y433" i="12"/>
  <c r="W433" i="12"/>
  <c r="V433" i="12"/>
  <c r="U433" i="12"/>
  <c r="S433" i="12"/>
  <c r="R433" i="12"/>
  <c r="Q433" i="12"/>
  <c r="O433" i="12"/>
  <c r="N433" i="12"/>
  <c r="M433" i="12"/>
  <c r="K433" i="12"/>
  <c r="J433" i="12"/>
  <c r="I433" i="12"/>
  <c r="G433" i="12"/>
  <c r="AG432" i="12"/>
  <c r="AE432" i="12"/>
  <c r="AC432" i="12"/>
  <c r="AA432" i="12"/>
  <c r="Z432" i="12"/>
  <c r="Y432" i="12"/>
  <c r="W432" i="12"/>
  <c r="V432" i="12"/>
  <c r="U432" i="12"/>
  <c r="S432" i="12"/>
  <c r="R432" i="12"/>
  <c r="Q432" i="12"/>
  <c r="O432" i="12"/>
  <c r="N432" i="12"/>
  <c r="M432" i="12"/>
  <c r="K432" i="12"/>
  <c r="J432" i="12"/>
  <c r="I432" i="12"/>
  <c r="G432" i="12"/>
  <c r="AG431" i="12"/>
  <c r="AE431" i="12"/>
  <c r="AC431" i="12"/>
  <c r="AA431" i="12"/>
  <c r="Z431" i="12"/>
  <c r="Y431" i="12"/>
  <c r="W431" i="12"/>
  <c r="V431" i="12"/>
  <c r="U431" i="12"/>
  <c r="S431" i="12"/>
  <c r="R431" i="12"/>
  <c r="Q431" i="12"/>
  <c r="O431" i="12"/>
  <c r="N431" i="12"/>
  <c r="M431" i="12"/>
  <c r="K431" i="12"/>
  <c r="J431" i="12"/>
  <c r="I431" i="12"/>
  <c r="G431" i="12"/>
  <c r="AG430" i="12"/>
  <c r="AE430" i="12"/>
  <c r="AC430" i="12"/>
  <c r="AA430" i="12"/>
  <c r="Z430" i="12"/>
  <c r="Y430" i="12"/>
  <c r="W430" i="12"/>
  <c r="V430" i="12"/>
  <c r="U430" i="12"/>
  <c r="S430" i="12"/>
  <c r="R430" i="12"/>
  <c r="Q430" i="12"/>
  <c r="O430" i="12"/>
  <c r="N430" i="12"/>
  <c r="M430" i="12"/>
  <c r="K430" i="12"/>
  <c r="J430" i="12"/>
  <c r="I430" i="12"/>
  <c r="G430" i="12"/>
  <c r="AG429" i="12"/>
  <c r="AE429" i="12"/>
  <c r="AC429" i="12"/>
  <c r="AA429" i="12"/>
  <c r="Z429" i="12"/>
  <c r="Y429" i="12"/>
  <c r="W429" i="12"/>
  <c r="V429" i="12"/>
  <c r="U429" i="12"/>
  <c r="S429" i="12"/>
  <c r="R429" i="12"/>
  <c r="Q429" i="12"/>
  <c r="O429" i="12"/>
  <c r="N429" i="12"/>
  <c r="M429" i="12"/>
  <c r="K429" i="12"/>
  <c r="J429" i="12"/>
  <c r="I429" i="12"/>
  <c r="G429" i="12"/>
  <c r="AG428" i="12"/>
  <c r="AE428" i="12"/>
  <c r="AC428" i="12"/>
  <c r="AA428" i="12"/>
  <c r="Z428" i="12"/>
  <c r="Y428" i="12"/>
  <c r="W428" i="12"/>
  <c r="V428" i="12"/>
  <c r="U428" i="12"/>
  <c r="S428" i="12"/>
  <c r="R428" i="12"/>
  <c r="Q428" i="12"/>
  <c r="O428" i="12"/>
  <c r="N428" i="12"/>
  <c r="M428" i="12"/>
  <c r="K428" i="12"/>
  <c r="J428" i="12"/>
  <c r="I428" i="12"/>
  <c r="G428" i="12"/>
  <c r="AG427" i="12"/>
  <c r="AE427" i="12"/>
  <c r="AC427" i="12"/>
  <c r="AA427" i="12"/>
  <c r="Z427" i="12"/>
  <c r="Y427" i="12"/>
  <c r="W427" i="12"/>
  <c r="V427" i="12"/>
  <c r="U427" i="12"/>
  <c r="S427" i="12"/>
  <c r="R427" i="12"/>
  <c r="Q427" i="12"/>
  <c r="O427" i="12"/>
  <c r="N427" i="12"/>
  <c r="M427" i="12"/>
  <c r="K427" i="12"/>
  <c r="J427" i="12"/>
  <c r="I427" i="12"/>
  <c r="G427" i="12"/>
  <c r="AG426" i="12"/>
  <c r="AE426" i="12"/>
  <c r="AC426" i="12"/>
  <c r="AA426" i="12"/>
  <c r="Z426" i="12"/>
  <c r="Y426" i="12"/>
  <c r="W426" i="12"/>
  <c r="V426" i="12"/>
  <c r="U426" i="12"/>
  <c r="S426" i="12"/>
  <c r="R426" i="12"/>
  <c r="Q426" i="12"/>
  <c r="O426" i="12"/>
  <c r="N426" i="12"/>
  <c r="M426" i="12"/>
  <c r="K426" i="12"/>
  <c r="J426" i="12"/>
  <c r="I426" i="12"/>
  <c r="G426" i="12"/>
  <c r="F336" i="12"/>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F369" i="12" s="1"/>
  <c r="F370" i="12" s="1"/>
  <c r="F371" i="12" s="1"/>
  <c r="F372" i="12" s="1"/>
  <c r="F373" i="12" s="1"/>
  <c r="F374" i="12" s="1"/>
  <c r="F376" i="12" s="1"/>
  <c r="AI376" i="12"/>
  <c r="AI421" i="12" s="1"/>
  <c r="AE376" i="12"/>
  <c r="AE421" i="12" s="1"/>
  <c r="AB376" i="12"/>
  <c r="AB421" i="12" s="1"/>
  <c r="AA425" i="12"/>
  <c r="Z376" i="12"/>
  <c r="Z421" i="12" s="1"/>
  <c r="X376" i="12"/>
  <c r="X421" i="12" s="1"/>
  <c r="W425" i="12"/>
  <c r="V376" i="12"/>
  <c r="V421" i="12" s="1"/>
  <c r="T376" i="12"/>
  <c r="T421" i="12" s="1"/>
  <c r="S425" i="12"/>
  <c r="R376" i="12"/>
  <c r="R421" i="12" s="1"/>
  <c r="P376" i="12"/>
  <c r="P421" i="12" s="1"/>
  <c r="N376" i="12"/>
  <c r="N421" i="12" s="1"/>
  <c r="L376" i="12"/>
  <c r="L421" i="12" s="1"/>
  <c r="K425" i="12"/>
  <c r="J376" i="12"/>
  <c r="J421" i="12" s="1"/>
  <c r="H376" i="12"/>
  <c r="H421" i="12" s="1"/>
  <c r="G425" i="12"/>
  <c r="D328" i="12"/>
  <c r="D471" i="12" s="1"/>
  <c r="F288" i="12"/>
  <c r="F98" i="19" s="1"/>
  <c r="D283" i="12"/>
  <c r="D238" i="12"/>
  <c r="D193" i="12"/>
  <c r="D148" i="12"/>
  <c r="F107" i="12"/>
  <c r="F152" i="12" s="1"/>
  <c r="F197" i="12" s="1"/>
  <c r="F242" i="12" s="1"/>
  <c r="D103" i="12"/>
  <c r="AI281" i="12"/>
  <c r="AI326" i="12" s="1"/>
  <c r="AI136" i="19" s="1"/>
  <c r="AG281" i="12"/>
  <c r="AE281" i="12"/>
  <c r="AC281" i="12"/>
  <c r="AB281" i="12"/>
  <c r="AB326" i="12" s="1"/>
  <c r="AB136" i="19" s="1"/>
  <c r="AA281" i="12"/>
  <c r="AA326" i="12" s="1"/>
  <c r="AA136" i="19" s="1"/>
  <c r="Z281" i="12"/>
  <c r="Y281" i="12"/>
  <c r="X281" i="12"/>
  <c r="X326" i="12" s="1"/>
  <c r="X136" i="19" s="1"/>
  <c r="W281" i="12"/>
  <c r="W326" i="12" s="1"/>
  <c r="W136" i="19" s="1"/>
  <c r="V281" i="12"/>
  <c r="U281" i="12"/>
  <c r="T281" i="12"/>
  <c r="T326" i="12" s="1"/>
  <c r="T136" i="19" s="1"/>
  <c r="S281" i="12"/>
  <c r="S326" i="12" s="1"/>
  <c r="S136" i="19" s="1"/>
  <c r="R281" i="12"/>
  <c r="Q281" i="12"/>
  <c r="P281" i="12"/>
  <c r="P326" i="12" s="1"/>
  <c r="P136" i="19" s="1"/>
  <c r="O281" i="12"/>
  <c r="O326" i="12" s="1"/>
  <c r="O136" i="19" s="1"/>
  <c r="N281" i="12"/>
  <c r="M281" i="12"/>
  <c r="L281" i="12"/>
  <c r="L326" i="12" s="1"/>
  <c r="L136" i="19" s="1"/>
  <c r="K281" i="12"/>
  <c r="K326" i="12" s="1"/>
  <c r="K136" i="19" s="1"/>
  <c r="J281" i="12"/>
  <c r="I281" i="12"/>
  <c r="H281" i="12"/>
  <c r="H326" i="12" s="1"/>
  <c r="H136" i="19" s="1"/>
  <c r="G281" i="12"/>
  <c r="G326" i="12" s="1"/>
  <c r="G136" i="19" s="1"/>
  <c r="AI280" i="12"/>
  <c r="AI325" i="12" s="1"/>
  <c r="AI135" i="19" s="1"/>
  <c r="AG280" i="12"/>
  <c r="AG325" i="12" s="1"/>
  <c r="AG135" i="19" s="1"/>
  <c r="AE280" i="12"/>
  <c r="AC280" i="12"/>
  <c r="AB280" i="12"/>
  <c r="AB325" i="12" s="1"/>
  <c r="AB135" i="19" s="1"/>
  <c r="AA280" i="12"/>
  <c r="AA325" i="12" s="1"/>
  <c r="AA135" i="19" s="1"/>
  <c r="Z280" i="12"/>
  <c r="Y280" i="12"/>
  <c r="X280" i="12"/>
  <c r="X325" i="12" s="1"/>
  <c r="X135" i="19" s="1"/>
  <c r="W280" i="12"/>
  <c r="W325" i="12" s="1"/>
  <c r="W135" i="19" s="1"/>
  <c r="V280" i="12"/>
  <c r="U280" i="12"/>
  <c r="T280" i="12"/>
  <c r="T325" i="12" s="1"/>
  <c r="T135" i="19" s="1"/>
  <c r="S280" i="12"/>
  <c r="S325" i="12" s="1"/>
  <c r="S135" i="19" s="1"/>
  <c r="R280" i="12"/>
  <c r="Q280" i="12"/>
  <c r="P280" i="12"/>
  <c r="O280" i="12"/>
  <c r="O325" i="12" s="1"/>
  <c r="O135" i="19" s="1"/>
  <c r="N280" i="12"/>
  <c r="M280" i="12"/>
  <c r="L280" i="12"/>
  <c r="L325" i="12" s="1"/>
  <c r="L135" i="19" s="1"/>
  <c r="K280" i="12"/>
  <c r="K325" i="12" s="1"/>
  <c r="K135" i="19" s="1"/>
  <c r="J280" i="12"/>
  <c r="I280" i="12"/>
  <c r="H280" i="12"/>
  <c r="H325" i="12" s="1"/>
  <c r="H135" i="19" s="1"/>
  <c r="G280" i="12"/>
  <c r="G325" i="12" s="1"/>
  <c r="G135" i="19" s="1"/>
  <c r="AI279" i="12"/>
  <c r="AG279" i="12"/>
  <c r="AE279" i="12"/>
  <c r="AB279" i="12"/>
  <c r="AA279" i="12"/>
  <c r="Z279" i="12"/>
  <c r="X279" i="12"/>
  <c r="W279" i="12"/>
  <c r="V279" i="12"/>
  <c r="T279" i="12"/>
  <c r="S279" i="12"/>
  <c r="R279" i="12"/>
  <c r="P279" i="12"/>
  <c r="O279" i="12"/>
  <c r="N279" i="12"/>
  <c r="L279" i="12"/>
  <c r="K279" i="12"/>
  <c r="J279" i="12"/>
  <c r="H279" i="12"/>
  <c r="G279" i="12"/>
  <c r="AI278" i="12"/>
  <c r="AI323" i="12" s="1"/>
  <c r="AI133" i="19" s="1"/>
  <c r="AG278" i="12"/>
  <c r="AE278" i="12"/>
  <c r="AB278" i="12"/>
  <c r="AB323" i="12" s="1"/>
  <c r="AB133" i="19" s="1"/>
  <c r="AA278" i="12"/>
  <c r="Z278" i="12"/>
  <c r="X278" i="12"/>
  <c r="X323" i="12" s="1"/>
  <c r="X133" i="19" s="1"/>
  <c r="W278" i="12"/>
  <c r="V278" i="12"/>
  <c r="T278" i="12"/>
  <c r="T323" i="12" s="1"/>
  <c r="T133" i="19" s="1"/>
  <c r="S278" i="12"/>
  <c r="R278" i="12"/>
  <c r="P278" i="12"/>
  <c r="P323" i="12" s="1"/>
  <c r="P133" i="19" s="1"/>
  <c r="O278" i="12"/>
  <c r="N278" i="12"/>
  <c r="L278" i="12"/>
  <c r="L323" i="12" s="1"/>
  <c r="L133" i="19" s="1"/>
  <c r="K278" i="12"/>
  <c r="J278" i="12"/>
  <c r="H278" i="12"/>
  <c r="H323" i="12" s="1"/>
  <c r="H133" i="19" s="1"/>
  <c r="G278" i="12"/>
  <c r="AI277" i="12"/>
  <c r="AI322" i="12" s="1"/>
  <c r="AI132" i="19" s="1"/>
  <c r="AG277" i="12"/>
  <c r="AG322" i="12" s="1"/>
  <c r="AG132" i="19" s="1"/>
  <c r="AE277" i="12"/>
  <c r="AC277" i="12"/>
  <c r="AB277" i="12"/>
  <c r="AB322" i="12" s="1"/>
  <c r="AB132" i="19" s="1"/>
  <c r="AA277" i="12"/>
  <c r="AA322" i="12" s="1"/>
  <c r="AA132" i="19" s="1"/>
  <c r="Z277" i="12"/>
  <c r="Y277" i="12"/>
  <c r="X277" i="12"/>
  <c r="X322" i="12" s="1"/>
  <c r="X132" i="19" s="1"/>
  <c r="W277" i="12"/>
  <c r="W322" i="12" s="1"/>
  <c r="W132" i="19" s="1"/>
  <c r="V277" i="12"/>
  <c r="U277" i="12"/>
  <c r="T277" i="12"/>
  <c r="T322" i="12" s="1"/>
  <c r="T132" i="19" s="1"/>
  <c r="S277" i="12"/>
  <c r="S322" i="12" s="1"/>
  <c r="S132" i="19" s="1"/>
  <c r="R277" i="12"/>
  <c r="Q277" i="12"/>
  <c r="P277" i="12"/>
  <c r="P322" i="12" s="1"/>
  <c r="P132" i="19" s="1"/>
  <c r="O277" i="12"/>
  <c r="O322" i="12" s="1"/>
  <c r="O132" i="19" s="1"/>
  <c r="N277" i="12"/>
  <c r="M277" i="12"/>
  <c r="L277" i="12"/>
  <c r="L322" i="12" s="1"/>
  <c r="L132" i="19" s="1"/>
  <c r="K277" i="12"/>
  <c r="K322" i="12" s="1"/>
  <c r="K132" i="19" s="1"/>
  <c r="J277" i="12"/>
  <c r="I277" i="12"/>
  <c r="H277" i="12"/>
  <c r="H322" i="12" s="1"/>
  <c r="H132" i="19" s="1"/>
  <c r="G277" i="12"/>
  <c r="G322" i="12" s="1"/>
  <c r="G132" i="19" s="1"/>
  <c r="AI276" i="12"/>
  <c r="AI321" i="12" s="1"/>
  <c r="AI131" i="19" s="1"/>
  <c r="AG276" i="12"/>
  <c r="AG321" i="12" s="1"/>
  <c r="AG131" i="19" s="1"/>
  <c r="AE276" i="12"/>
  <c r="AC276" i="12"/>
  <c r="AB276" i="12"/>
  <c r="AB321" i="12" s="1"/>
  <c r="AB131" i="19" s="1"/>
  <c r="AA276" i="12"/>
  <c r="AA321" i="12" s="1"/>
  <c r="AA131" i="19" s="1"/>
  <c r="Z276" i="12"/>
  <c r="Y276" i="12"/>
  <c r="X276" i="12"/>
  <c r="X321" i="12" s="1"/>
  <c r="X131" i="19" s="1"/>
  <c r="W276" i="12"/>
  <c r="W321" i="12" s="1"/>
  <c r="W131" i="19" s="1"/>
  <c r="V276" i="12"/>
  <c r="U276" i="12"/>
  <c r="T276" i="12"/>
  <c r="T321" i="12" s="1"/>
  <c r="T131" i="19" s="1"/>
  <c r="S276" i="12"/>
  <c r="S321" i="12" s="1"/>
  <c r="S131" i="19" s="1"/>
  <c r="R276" i="12"/>
  <c r="Q276" i="12"/>
  <c r="P276" i="12"/>
  <c r="P321" i="12" s="1"/>
  <c r="P131" i="19" s="1"/>
  <c r="O276" i="12"/>
  <c r="O321" i="12" s="1"/>
  <c r="O131" i="19" s="1"/>
  <c r="N276" i="12"/>
  <c r="M276" i="12"/>
  <c r="L276" i="12"/>
  <c r="L321" i="12" s="1"/>
  <c r="L131" i="19" s="1"/>
  <c r="K276" i="12"/>
  <c r="K321" i="12" s="1"/>
  <c r="K131" i="19" s="1"/>
  <c r="J276" i="12"/>
  <c r="I276" i="12"/>
  <c r="H276" i="12"/>
  <c r="H321" i="12" s="1"/>
  <c r="H131" i="19" s="1"/>
  <c r="G276" i="12"/>
  <c r="G321" i="12" s="1"/>
  <c r="G131" i="19" s="1"/>
  <c r="AI275" i="12"/>
  <c r="AG275" i="12"/>
  <c r="AE275" i="12"/>
  <c r="AB275" i="12"/>
  <c r="AA275" i="12"/>
  <c r="Z275" i="12"/>
  <c r="X275" i="12"/>
  <c r="W275" i="12"/>
  <c r="V275" i="12"/>
  <c r="T275" i="12"/>
  <c r="S275" i="12"/>
  <c r="R275" i="12"/>
  <c r="P275" i="12"/>
  <c r="O275" i="12"/>
  <c r="N275" i="12"/>
  <c r="L275" i="12"/>
  <c r="K275" i="12"/>
  <c r="J275" i="12"/>
  <c r="H275" i="12"/>
  <c r="G275" i="12"/>
  <c r="AI274" i="12"/>
  <c r="AI319" i="12" s="1"/>
  <c r="AI129" i="19" s="1"/>
  <c r="AG274" i="12"/>
  <c r="AE274" i="12"/>
  <c r="AB274" i="12"/>
  <c r="AB319" i="12" s="1"/>
  <c r="AB129" i="19" s="1"/>
  <c r="AA274" i="12"/>
  <c r="Z274" i="12"/>
  <c r="X274" i="12"/>
  <c r="X319" i="12" s="1"/>
  <c r="X129" i="19" s="1"/>
  <c r="W274" i="12"/>
  <c r="V274" i="12"/>
  <c r="T274" i="12"/>
  <c r="T319" i="12" s="1"/>
  <c r="T129" i="19" s="1"/>
  <c r="S274" i="12"/>
  <c r="R274" i="12"/>
  <c r="P274" i="12"/>
  <c r="P319" i="12" s="1"/>
  <c r="P129" i="19" s="1"/>
  <c r="O274" i="12"/>
  <c r="N274" i="12"/>
  <c r="L274" i="12"/>
  <c r="L319" i="12" s="1"/>
  <c r="L129" i="19" s="1"/>
  <c r="K274" i="12"/>
  <c r="J274" i="12"/>
  <c r="H274" i="12"/>
  <c r="H319" i="12" s="1"/>
  <c r="H129" i="19" s="1"/>
  <c r="G274" i="12"/>
  <c r="AI273" i="12"/>
  <c r="AI318" i="12" s="1"/>
  <c r="AI128" i="19" s="1"/>
  <c r="AG273" i="12"/>
  <c r="AG318" i="12" s="1"/>
  <c r="AG128" i="19" s="1"/>
  <c r="AE273" i="12"/>
  <c r="AC273" i="12"/>
  <c r="AB273" i="12"/>
  <c r="AB318" i="12" s="1"/>
  <c r="AB128" i="19" s="1"/>
  <c r="AA273" i="12"/>
  <c r="AA318" i="12" s="1"/>
  <c r="AA128" i="19" s="1"/>
  <c r="Z273" i="12"/>
  <c r="Y273" i="12"/>
  <c r="X273" i="12"/>
  <c r="X318" i="12" s="1"/>
  <c r="X128" i="19" s="1"/>
  <c r="W273" i="12"/>
  <c r="W318" i="12" s="1"/>
  <c r="W128" i="19" s="1"/>
  <c r="V273" i="12"/>
  <c r="U273" i="12"/>
  <c r="T273" i="12"/>
  <c r="T318" i="12" s="1"/>
  <c r="T128" i="19" s="1"/>
  <c r="S273" i="12"/>
  <c r="S318" i="12" s="1"/>
  <c r="S128" i="19" s="1"/>
  <c r="R273" i="12"/>
  <c r="Q273" i="12"/>
  <c r="P273" i="12"/>
  <c r="P318" i="12" s="1"/>
  <c r="P128" i="19" s="1"/>
  <c r="O273" i="12"/>
  <c r="O318" i="12" s="1"/>
  <c r="O128" i="19" s="1"/>
  <c r="N273" i="12"/>
  <c r="M273" i="12"/>
  <c r="L273" i="12"/>
  <c r="L318" i="12" s="1"/>
  <c r="L128" i="19" s="1"/>
  <c r="K273" i="12"/>
  <c r="K318" i="12" s="1"/>
  <c r="K128" i="19" s="1"/>
  <c r="J273" i="12"/>
  <c r="I273" i="12"/>
  <c r="H273" i="12"/>
  <c r="H318" i="12" s="1"/>
  <c r="H128" i="19" s="1"/>
  <c r="G273" i="12"/>
  <c r="G318" i="12" s="1"/>
  <c r="G128" i="19" s="1"/>
  <c r="AI272" i="12"/>
  <c r="AI317" i="12" s="1"/>
  <c r="AI127" i="19" s="1"/>
  <c r="AG272" i="12"/>
  <c r="AG317" i="12" s="1"/>
  <c r="AG127" i="19" s="1"/>
  <c r="AE272" i="12"/>
  <c r="AC272" i="12"/>
  <c r="AB272" i="12"/>
  <c r="AB317" i="12" s="1"/>
  <c r="AB127" i="19" s="1"/>
  <c r="AA272" i="12"/>
  <c r="AA317" i="12" s="1"/>
  <c r="AA127" i="19" s="1"/>
  <c r="Z272" i="12"/>
  <c r="Y272" i="12"/>
  <c r="X272" i="12"/>
  <c r="X317" i="12" s="1"/>
  <c r="X127" i="19" s="1"/>
  <c r="W272" i="12"/>
  <c r="W317" i="12" s="1"/>
  <c r="W127" i="19" s="1"/>
  <c r="V272" i="12"/>
  <c r="U272" i="12"/>
  <c r="T272" i="12"/>
  <c r="T317" i="12" s="1"/>
  <c r="T127" i="19" s="1"/>
  <c r="S272" i="12"/>
  <c r="S317" i="12" s="1"/>
  <c r="S127" i="19" s="1"/>
  <c r="R272" i="12"/>
  <c r="Q272" i="12"/>
  <c r="P272" i="12"/>
  <c r="P317" i="12" s="1"/>
  <c r="P127" i="19" s="1"/>
  <c r="O272" i="12"/>
  <c r="O317" i="12" s="1"/>
  <c r="O127" i="19" s="1"/>
  <c r="N272" i="12"/>
  <c r="M272" i="12"/>
  <c r="L272" i="12"/>
  <c r="L317" i="12" s="1"/>
  <c r="L127" i="19" s="1"/>
  <c r="K272" i="12"/>
  <c r="K317" i="12" s="1"/>
  <c r="K127" i="19" s="1"/>
  <c r="J272" i="12"/>
  <c r="I272" i="12"/>
  <c r="H272" i="12"/>
  <c r="H317" i="12" s="1"/>
  <c r="H127" i="19" s="1"/>
  <c r="G272" i="12"/>
  <c r="G317" i="12" s="1"/>
  <c r="G127" i="19" s="1"/>
  <c r="AI271" i="12"/>
  <c r="AG271" i="12"/>
  <c r="AE271" i="12"/>
  <c r="AB271" i="12"/>
  <c r="AA271" i="12"/>
  <c r="Z271" i="12"/>
  <c r="X271" i="12"/>
  <c r="W271" i="12"/>
  <c r="V271" i="12"/>
  <c r="T271" i="12"/>
  <c r="S271" i="12"/>
  <c r="R271" i="12"/>
  <c r="P271" i="12"/>
  <c r="O271" i="12"/>
  <c r="N271" i="12"/>
  <c r="L271" i="12"/>
  <c r="K271" i="12"/>
  <c r="J271" i="12"/>
  <c r="H271" i="12"/>
  <c r="G271" i="12"/>
  <c r="AI270" i="12"/>
  <c r="AI315" i="12" s="1"/>
  <c r="AI125" i="19" s="1"/>
  <c r="AG270" i="12"/>
  <c r="AE270" i="12"/>
  <c r="AB270" i="12"/>
  <c r="AB315" i="12" s="1"/>
  <c r="AB125" i="19" s="1"/>
  <c r="AA270" i="12"/>
  <c r="Z270" i="12"/>
  <c r="X270" i="12"/>
  <c r="X315" i="12" s="1"/>
  <c r="X125" i="19" s="1"/>
  <c r="W270" i="12"/>
  <c r="V270" i="12"/>
  <c r="T270" i="12"/>
  <c r="T315" i="12" s="1"/>
  <c r="T125" i="19" s="1"/>
  <c r="S270" i="12"/>
  <c r="R270" i="12"/>
  <c r="P270" i="12"/>
  <c r="P315" i="12" s="1"/>
  <c r="P125" i="19" s="1"/>
  <c r="O270" i="12"/>
  <c r="N270" i="12"/>
  <c r="L270" i="12"/>
  <c r="L315" i="12" s="1"/>
  <c r="L125" i="19" s="1"/>
  <c r="K270" i="12"/>
  <c r="J270" i="12"/>
  <c r="H270" i="12"/>
  <c r="H315" i="12" s="1"/>
  <c r="H125" i="19" s="1"/>
  <c r="G270" i="12"/>
  <c r="AI269" i="12"/>
  <c r="AI314" i="12" s="1"/>
  <c r="AI124" i="19" s="1"/>
  <c r="AG269" i="12"/>
  <c r="AG314" i="12" s="1"/>
  <c r="AG124" i="19" s="1"/>
  <c r="AE269" i="12"/>
  <c r="AC269" i="12"/>
  <c r="AB269" i="12"/>
  <c r="AB314" i="12" s="1"/>
  <c r="AB124" i="19" s="1"/>
  <c r="AA269" i="12"/>
  <c r="AA314" i="12" s="1"/>
  <c r="AA124" i="19" s="1"/>
  <c r="Z269" i="12"/>
  <c r="Y269" i="12"/>
  <c r="X269" i="12"/>
  <c r="X314" i="12" s="1"/>
  <c r="X124" i="19" s="1"/>
  <c r="W269" i="12"/>
  <c r="W314" i="12" s="1"/>
  <c r="W124" i="19" s="1"/>
  <c r="V269" i="12"/>
  <c r="U269" i="12"/>
  <c r="T269" i="12"/>
  <c r="T314" i="12" s="1"/>
  <c r="T124" i="19" s="1"/>
  <c r="S269" i="12"/>
  <c r="S314" i="12" s="1"/>
  <c r="S124" i="19" s="1"/>
  <c r="R269" i="12"/>
  <c r="Q269" i="12"/>
  <c r="P269" i="12"/>
  <c r="P314" i="12" s="1"/>
  <c r="P124" i="19" s="1"/>
  <c r="O269" i="12"/>
  <c r="O314" i="12" s="1"/>
  <c r="O124" i="19" s="1"/>
  <c r="N269" i="12"/>
  <c r="M269" i="12"/>
  <c r="L269" i="12"/>
  <c r="L314" i="12" s="1"/>
  <c r="L124" i="19" s="1"/>
  <c r="K269" i="12"/>
  <c r="K314" i="12" s="1"/>
  <c r="K124" i="19" s="1"/>
  <c r="J269" i="12"/>
  <c r="I269" i="12"/>
  <c r="H269" i="12"/>
  <c r="H314" i="12" s="1"/>
  <c r="H124" i="19" s="1"/>
  <c r="G269" i="12"/>
  <c r="G314" i="12" s="1"/>
  <c r="G124" i="19" s="1"/>
  <c r="AI268" i="12"/>
  <c r="AI313" i="12" s="1"/>
  <c r="AI123" i="19" s="1"/>
  <c r="AG268" i="12"/>
  <c r="AG313" i="12" s="1"/>
  <c r="AG123" i="19" s="1"/>
  <c r="AE268" i="12"/>
  <c r="AC268" i="12"/>
  <c r="AB268" i="12"/>
  <c r="AB313" i="12" s="1"/>
  <c r="AB123" i="19" s="1"/>
  <c r="AA268" i="12"/>
  <c r="AA313" i="12" s="1"/>
  <c r="AA123" i="19" s="1"/>
  <c r="Z268" i="12"/>
  <c r="Y268" i="12"/>
  <c r="X268" i="12"/>
  <c r="X313" i="12" s="1"/>
  <c r="X123" i="19" s="1"/>
  <c r="W268" i="12"/>
  <c r="W313" i="12" s="1"/>
  <c r="W123" i="19" s="1"/>
  <c r="V268" i="12"/>
  <c r="U268" i="12"/>
  <c r="T268" i="12"/>
  <c r="T313" i="12" s="1"/>
  <c r="T123" i="19" s="1"/>
  <c r="S268" i="12"/>
  <c r="S313" i="12" s="1"/>
  <c r="S123" i="19" s="1"/>
  <c r="R268" i="12"/>
  <c r="Q268" i="12"/>
  <c r="P268" i="12"/>
  <c r="P313" i="12" s="1"/>
  <c r="P123" i="19" s="1"/>
  <c r="O268" i="12"/>
  <c r="O313" i="12" s="1"/>
  <c r="O123" i="19" s="1"/>
  <c r="N268" i="12"/>
  <c r="M268" i="12"/>
  <c r="L268" i="12"/>
  <c r="L313" i="12" s="1"/>
  <c r="L123" i="19" s="1"/>
  <c r="K268" i="12"/>
  <c r="K313" i="12" s="1"/>
  <c r="K123" i="19" s="1"/>
  <c r="J268" i="12"/>
  <c r="I268" i="12"/>
  <c r="H268" i="12"/>
  <c r="H313" i="12" s="1"/>
  <c r="H123" i="19" s="1"/>
  <c r="G268" i="12"/>
  <c r="G313" i="12" s="1"/>
  <c r="G123" i="19" s="1"/>
  <c r="AI267" i="12"/>
  <c r="AG267" i="12"/>
  <c r="AE267" i="12"/>
  <c r="AC267" i="12"/>
  <c r="AB267" i="12"/>
  <c r="AA267" i="12"/>
  <c r="Z267" i="12"/>
  <c r="X267" i="12"/>
  <c r="W267" i="12"/>
  <c r="V267" i="12"/>
  <c r="U267" i="12"/>
  <c r="T267" i="12"/>
  <c r="S267" i="12"/>
  <c r="R267" i="12"/>
  <c r="Q267" i="12"/>
  <c r="P267" i="12"/>
  <c r="O267" i="12"/>
  <c r="N267" i="12"/>
  <c r="M267" i="12"/>
  <c r="L267" i="12"/>
  <c r="K267" i="12"/>
  <c r="J267" i="12"/>
  <c r="H267" i="12"/>
  <c r="G267" i="12"/>
  <c r="AI266" i="12"/>
  <c r="AI311" i="12" s="1"/>
  <c r="AI121" i="19" s="1"/>
  <c r="AG266" i="12"/>
  <c r="AE266" i="12"/>
  <c r="AC266" i="12"/>
  <c r="AB266" i="12"/>
  <c r="AB311" i="12" s="1"/>
  <c r="AB121" i="19" s="1"/>
  <c r="AA266" i="12"/>
  <c r="Z266" i="12"/>
  <c r="Y266" i="12"/>
  <c r="X266" i="12"/>
  <c r="X311" i="12" s="1"/>
  <c r="X121" i="19" s="1"/>
  <c r="W266" i="12"/>
  <c r="V266" i="12"/>
  <c r="T266" i="12"/>
  <c r="T311" i="12" s="1"/>
  <c r="T121" i="19" s="1"/>
  <c r="S266" i="12"/>
  <c r="R266" i="12"/>
  <c r="Q266" i="12"/>
  <c r="P266" i="12"/>
  <c r="P311" i="12" s="1"/>
  <c r="P121" i="19" s="1"/>
  <c r="O266" i="12"/>
  <c r="N266" i="12"/>
  <c r="M266" i="12"/>
  <c r="L266" i="12"/>
  <c r="L311" i="12" s="1"/>
  <c r="L121" i="19" s="1"/>
  <c r="K266" i="12"/>
  <c r="J266" i="12"/>
  <c r="I266" i="12"/>
  <c r="H266" i="12"/>
  <c r="H311" i="12" s="1"/>
  <c r="H121" i="19" s="1"/>
  <c r="G266" i="12"/>
  <c r="AI265" i="12"/>
  <c r="AI310" i="12" s="1"/>
  <c r="AI120" i="19" s="1"/>
  <c r="AG265" i="12"/>
  <c r="AG310" i="12" s="1"/>
  <c r="AG120" i="19" s="1"/>
  <c r="AE265" i="12"/>
  <c r="AC265" i="12"/>
  <c r="AB265" i="12"/>
  <c r="AB310" i="12" s="1"/>
  <c r="AB120" i="19" s="1"/>
  <c r="AA265" i="12"/>
  <c r="AA310" i="12" s="1"/>
  <c r="AA120" i="19" s="1"/>
  <c r="Z265" i="12"/>
  <c r="Y265" i="12"/>
  <c r="X265" i="12"/>
  <c r="X310" i="12" s="1"/>
  <c r="X120" i="19" s="1"/>
  <c r="W265" i="12"/>
  <c r="W310" i="12" s="1"/>
  <c r="W120" i="19" s="1"/>
  <c r="V265" i="12"/>
  <c r="U265" i="12"/>
  <c r="T265" i="12"/>
  <c r="T310" i="12" s="1"/>
  <c r="T120" i="19" s="1"/>
  <c r="S265" i="12"/>
  <c r="S310" i="12" s="1"/>
  <c r="S120" i="19" s="1"/>
  <c r="R265" i="12"/>
  <c r="Q265" i="12"/>
  <c r="Q310" i="12" s="1"/>
  <c r="Q120" i="19" s="1"/>
  <c r="P265" i="12"/>
  <c r="P310" i="12" s="1"/>
  <c r="P120" i="19" s="1"/>
  <c r="O265" i="12"/>
  <c r="O310" i="12" s="1"/>
  <c r="O120" i="19" s="1"/>
  <c r="N265" i="12"/>
  <c r="M265" i="12"/>
  <c r="L265" i="12"/>
  <c r="L310" i="12" s="1"/>
  <c r="L120" i="19" s="1"/>
  <c r="K265" i="12"/>
  <c r="K310" i="12" s="1"/>
  <c r="K120" i="19" s="1"/>
  <c r="J265" i="12"/>
  <c r="I265" i="12"/>
  <c r="H265" i="12"/>
  <c r="H310" i="12" s="1"/>
  <c r="H120" i="19" s="1"/>
  <c r="G265" i="12"/>
  <c r="G310" i="12" s="1"/>
  <c r="G120" i="19" s="1"/>
  <c r="AI264" i="12"/>
  <c r="AI309" i="12" s="1"/>
  <c r="AI119" i="19" s="1"/>
  <c r="AG264" i="12"/>
  <c r="AG309" i="12" s="1"/>
  <c r="AG119" i="19" s="1"/>
  <c r="AE264" i="12"/>
  <c r="AC264" i="12"/>
  <c r="AB264" i="12"/>
  <c r="AB309" i="12" s="1"/>
  <c r="AB119" i="19" s="1"/>
  <c r="AA264" i="12"/>
  <c r="AA309" i="12" s="1"/>
  <c r="AA119" i="19" s="1"/>
  <c r="Z264" i="12"/>
  <c r="Y264" i="12"/>
  <c r="X264" i="12"/>
  <c r="X309" i="12" s="1"/>
  <c r="X119" i="19" s="1"/>
  <c r="W264" i="12"/>
  <c r="W309" i="12" s="1"/>
  <c r="W119" i="19" s="1"/>
  <c r="V264" i="12"/>
  <c r="U264" i="12"/>
  <c r="T264" i="12"/>
  <c r="T309" i="12" s="1"/>
  <c r="T119" i="19" s="1"/>
  <c r="S264" i="12"/>
  <c r="S309" i="12" s="1"/>
  <c r="S119" i="19" s="1"/>
  <c r="R264" i="12"/>
  <c r="Q264" i="12"/>
  <c r="P264" i="12"/>
  <c r="P309" i="12" s="1"/>
  <c r="P119" i="19" s="1"/>
  <c r="O264" i="12"/>
  <c r="O309" i="12" s="1"/>
  <c r="O119" i="19" s="1"/>
  <c r="N264" i="12"/>
  <c r="M264" i="12"/>
  <c r="L264" i="12"/>
  <c r="L309" i="12" s="1"/>
  <c r="L119" i="19" s="1"/>
  <c r="K264" i="12"/>
  <c r="K309" i="12" s="1"/>
  <c r="K119" i="19" s="1"/>
  <c r="J264" i="12"/>
  <c r="I264" i="12"/>
  <c r="H264" i="12"/>
  <c r="H309" i="12" s="1"/>
  <c r="H119" i="19" s="1"/>
  <c r="G264" i="12"/>
  <c r="G309" i="12" s="1"/>
  <c r="G119" i="19" s="1"/>
  <c r="AI263" i="12"/>
  <c r="AG263" i="12"/>
  <c r="AE263" i="12"/>
  <c r="AC263" i="12"/>
  <c r="AB263" i="12"/>
  <c r="AA263" i="12"/>
  <c r="Z263" i="12"/>
  <c r="X263" i="12"/>
  <c r="W263" i="12"/>
  <c r="V263" i="12"/>
  <c r="U263" i="12"/>
  <c r="T263" i="12"/>
  <c r="S263" i="12"/>
  <c r="R263" i="12"/>
  <c r="Q263" i="12"/>
  <c r="P263" i="12"/>
  <c r="O263" i="12"/>
  <c r="N263" i="12"/>
  <c r="M263" i="12"/>
  <c r="L263" i="12"/>
  <c r="K263" i="12"/>
  <c r="J263" i="12"/>
  <c r="H263" i="12"/>
  <c r="G263" i="12"/>
  <c r="AI262" i="12"/>
  <c r="AI307" i="12" s="1"/>
  <c r="AI117" i="19" s="1"/>
  <c r="AG262" i="12"/>
  <c r="AE262" i="12"/>
  <c r="AC262" i="12"/>
  <c r="AB262" i="12"/>
  <c r="AB307" i="12" s="1"/>
  <c r="AB117" i="19" s="1"/>
  <c r="AA262" i="12"/>
  <c r="Z262" i="12"/>
  <c r="Y262" i="12"/>
  <c r="X262" i="12"/>
  <c r="X307" i="12" s="1"/>
  <c r="X117" i="19" s="1"/>
  <c r="W262" i="12"/>
  <c r="V262" i="12"/>
  <c r="T262" i="12"/>
  <c r="T307" i="12" s="1"/>
  <c r="T117" i="19" s="1"/>
  <c r="S262" i="12"/>
  <c r="R262" i="12"/>
  <c r="Q262" i="12"/>
  <c r="P262" i="12"/>
  <c r="P307" i="12" s="1"/>
  <c r="P117" i="19" s="1"/>
  <c r="O262" i="12"/>
  <c r="N262" i="12"/>
  <c r="M262" i="12"/>
  <c r="L262" i="12"/>
  <c r="L307" i="12" s="1"/>
  <c r="L117" i="19" s="1"/>
  <c r="K262" i="12"/>
  <c r="J262" i="12"/>
  <c r="I262" i="12"/>
  <c r="H262" i="12"/>
  <c r="H307" i="12" s="1"/>
  <c r="H117" i="19" s="1"/>
  <c r="G262" i="12"/>
  <c r="AI261" i="12"/>
  <c r="AG261" i="12"/>
  <c r="AG306" i="12" s="1"/>
  <c r="AG116" i="19" s="1"/>
  <c r="AE261" i="12"/>
  <c r="AC261" i="12"/>
  <c r="AB261" i="12"/>
  <c r="AA261" i="12"/>
  <c r="AA306" i="12" s="1"/>
  <c r="AA116" i="19" s="1"/>
  <c r="Z261" i="12"/>
  <c r="Y261" i="12"/>
  <c r="X261" i="12"/>
  <c r="W261" i="12"/>
  <c r="W306" i="12" s="1"/>
  <c r="W116" i="19" s="1"/>
  <c r="V261" i="12"/>
  <c r="U261" i="12"/>
  <c r="T261" i="12"/>
  <c r="S261" i="12"/>
  <c r="S306" i="12" s="1"/>
  <c r="S116" i="19" s="1"/>
  <c r="R261" i="12"/>
  <c r="Q261" i="12"/>
  <c r="Q306" i="12" s="1"/>
  <c r="Q116" i="19" s="1"/>
  <c r="P261" i="12"/>
  <c r="O261" i="12"/>
  <c r="O306" i="12" s="1"/>
  <c r="O116" i="19" s="1"/>
  <c r="N261" i="12"/>
  <c r="M261" i="12"/>
  <c r="L261" i="12"/>
  <c r="K261" i="12"/>
  <c r="K306" i="12" s="1"/>
  <c r="K116" i="19" s="1"/>
  <c r="J261" i="12"/>
  <c r="I261" i="12"/>
  <c r="H261" i="12"/>
  <c r="G261" i="12"/>
  <c r="G306" i="12" s="1"/>
  <c r="G116" i="19" s="1"/>
  <c r="AI260" i="12"/>
  <c r="AI305" i="12" s="1"/>
  <c r="AI115" i="19" s="1"/>
  <c r="AG260" i="12"/>
  <c r="AG305" i="12" s="1"/>
  <c r="AG115" i="19" s="1"/>
  <c r="AE260" i="12"/>
  <c r="AC260" i="12"/>
  <c r="AB260" i="12"/>
  <c r="AB305" i="12" s="1"/>
  <c r="AB115" i="19" s="1"/>
  <c r="AA260" i="12"/>
  <c r="AA305" i="12" s="1"/>
  <c r="AA115" i="19" s="1"/>
  <c r="Z260" i="12"/>
  <c r="Y260" i="12"/>
  <c r="X260" i="12"/>
  <c r="X305" i="12" s="1"/>
  <c r="X115" i="19" s="1"/>
  <c r="W260" i="12"/>
  <c r="W305" i="12" s="1"/>
  <c r="W115" i="19" s="1"/>
  <c r="V260" i="12"/>
  <c r="U260" i="12"/>
  <c r="T260" i="12"/>
  <c r="T305" i="12" s="1"/>
  <c r="T115" i="19" s="1"/>
  <c r="S260" i="12"/>
  <c r="S305" i="12" s="1"/>
  <c r="S115" i="19" s="1"/>
  <c r="R260" i="12"/>
  <c r="Q260" i="12"/>
  <c r="P260" i="12"/>
  <c r="P305" i="12" s="1"/>
  <c r="P115" i="19" s="1"/>
  <c r="O260" i="12"/>
  <c r="O305" i="12" s="1"/>
  <c r="O115" i="19" s="1"/>
  <c r="N260" i="12"/>
  <c r="M260" i="12"/>
  <c r="L260" i="12"/>
  <c r="L305" i="12" s="1"/>
  <c r="L115" i="19" s="1"/>
  <c r="K260" i="12"/>
  <c r="K305" i="12" s="1"/>
  <c r="K115" i="19" s="1"/>
  <c r="J260" i="12"/>
  <c r="I260" i="12"/>
  <c r="H260" i="12"/>
  <c r="H305" i="12" s="1"/>
  <c r="H115" i="19" s="1"/>
  <c r="G260" i="12"/>
  <c r="G305" i="12" s="1"/>
  <c r="G115" i="19" s="1"/>
  <c r="AI259" i="12"/>
  <c r="AG259" i="12"/>
  <c r="AG304" i="12" s="1"/>
  <c r="AG114" i="19" s="1"/>
  <c r="AE259" i="12"/>
  <c r="AC259" i="12"/>
  <c r="AB259" i="12"/>
  <c r="AA259" i="12"/>
  <c r="AA304" i="12" s="1"/>
  <c r="AA114" i="19" s="1"/>
  <c r="Z259" i="12"/>
  <c r="X259" i="12"/>
  <c r="W259" i="12"/>
  <c r="W304" i="12" s="1"/>
  <c r="W114" i="19" s="1"/>
  <c r="V259" i="12"/>
  <c r="U259" i="12"/>
  <c r="T259" i="12"/>
  <c r="S259" i="12"/>
  <c r="S304" i="12" s="1"/>
  <c r="S114" i="19" s="1"/>
  <c r="R259" i="12"/>
  <c r="Q259" i="12"/>
  <c r="P259" i="12"/>
  <c r="O259" i="12"/>
  <c r="O304" i="12" s="1"/>
  <c r="O114" i="19" s="1"/>
  <c r="N259" i="12"/>
  <c r="M259" i="12"/>
  <c r="L259" i="12"/>
  <c r="K259" i="12"/>
  <c r="K304" i="12" s="1"/>
  <c r="K114" i="19" s="1"/>
  <c r="J259" i="12"/>
  <c r="H259" i="12"/>
  <c r="G259" i="12"/>
  <c r="G304" i="12" s="1"/>
  <c r="G114" i="19" s="1"/>
  <c r="AI258" i="12"/>
  <c r="AI303" i="12" s="1"/>
  <c r="AI113" i="19" s="1"/>
  <c r="AG258" i="12"/>
  <c r="AE258" i="12"/>
  <c r="AC258" i="12"/>
  <c r="AB258" i="12"/>
  <c r="AB303" i="12" s="1"/>
  <c r="AB113" i="19" s="1"/>
  <c r="AA258" i="12"/>
  <c r="Z258" i="12"/>
  <c r="Y258" i="12"/>
  <c r="X258" i="12"/>
  <c r="X303" i="12" s="1"/>
  <c r="X113" i="19" s="1"/>
  <c r="W258" i="12"/>
  <c r="V258" i="12"/>
  <c r="T258" i="12"/>
  <c r="T303" i="12" s="1"/>
  <c r="T113" i="19" s="1"/>
  <c r="S258" i="12"/>
  <c r="R258" i="12"/>
  <c r="Q258" i="12"/>
  <c r="P258" i="12"/>
  <c r="P303" i="12" s="1"/>
  <c r="P113" i="19" s="1"/>
  <c r="O258" i="12"/>
  <c r="N258" i="12"/>
  <c r="M258" i="12"/>
  <c r="L258" i="12"/>
  <c r="L303" i="12" s="1"/>
  <c r="L113" i="19" s="1"/>
  <c r="K258" i="12"/>
  <c r="J258" i="12"/>
  <c r="I258" i="12"/>
  <c r="H258" i="12"/>
  <c r="H303" i="12" s="1"/>
  <c r="H113" i="19" s="1"/>
  <c r="G258" i="12"/>
  <c r="AI257" i="12"/>
  <c r="AG257" i="12"/>
  <c r="AG302" i="12" s="1"/>
  <c r="AG112" i="19" s="1"/>
  <c r="AE257" i="12"/>
  <c r="AC257" i="12"/>
  <c r="AB257" i="12"/>
  <c r="AA257" i="12"/>
  <c r="AA302" i="12" s="1"/>
  <c r="AA112" i="19" s="1"/>
  <c r="Z257" i="12"/>
  <c r="Y257" i="12"/>
  <c r="X257" i="12"/>
  <c r="W257" i="12"/>
  <c r="W302" i="12" s="1"/>
  <c r="W112" i="19" s="1"/>
  <c r="V257" i="12"/>
  <c r="U257" i="12"/>
  <c r="T257" i="12"/>
  <c r="S257" i="12"/>
  <c r="S302" i="12" s="1"/>
  <c r="S112" i="19" s="1"/>
  <c r="R257" i="12"/>
  <c r="Q257" i="12"/>
  <c r="Q302" i="12" s="1"/>
  <c r="Q112" i="19" s="1"/>
  <c r="P257" i="12"/>
  <c r="O257" i="12"/>
  <c r="O302" i="12" s="1"/>
  <c r="O112" i="19" s="1"/>
  <c r="N257" i="12"/>
  <c r="M257" i="12"/>
  <c r="L257" i="12"/>
  <c r="K257" i="12"/>
  <c r="K302" i="12" s="1"/>
  <c r="K112" i="19" s="1"/>
  <c r="J257" i="12"/>
  <c r="I257" i="12"/>
  <c r="H257" i="12"/>
  <c r="G257" i="12"/>
  <c r="G302" i="12" s="1"/>
  <c r="G112" i="19" s="1"/>
  <c r="AI256" i="12"/>
  <c r="AI301" i="12" s="1"/>
  <c r="AI111" i="19" s="1"/>
  <c r="AG256" i="12"/>
  <c r="AG301" i="12" s="1"/>
  <c r="AG111" i="19" s="1"/>
  <c r="AE256" i="12"/>
  <c r="AC256" i="12"/>
  <c r="AB256" i="12"/>
  <c r="AB301" i="12" s="1"/>
  <c r="AB111" i="19" s="1"/>
  <c r="AA256" i="12"/>
  <c r="AA301" i="12" s="1"/>
  <c r="AA111" i="19" s="1"/>
  <c r="Z256" i="12"/>
  <c r="Y256" i="12"/>
  <c r="X256" i="12"/>
  <c r="X301" i="12" s="1"/>
  <c r="X111" i="19" s="1"/>
  <c r="W256" i="12"/>
  <c r="W301" i="12" s="1"/>
  <c r="W111" i="19" s="1"/>
  <c r="V256" i="12"/>
  <c r="U256" i="12"/>
  <c r="T256" i="12"/>
  <c r="T301" i="12" s="1"/>
  <c r="T111" i="19" s="1"/>
  <c r="S256" i="12"/>
  <c r="S301" i="12" s="1"/>
  <c r="S111" i="19" s="1"/>
  <c r="R256" i="12"/>
  <c r="Q256" i="12"/>
  <c r="P256" i="12"/>
  <c r="P301" i="12" s="1"/>
  <c r="P111" i="19" s="1"/>
  <c r="O256" i="12"/>
  <c r="O301" i="12" s="1"/>
  <c r="O111" i="19" s="1"/>
  <c r="N256" i="12"/>
  <c r="M256" i="12"/>
  <c r="L256" i="12"/>
  <c r="L301" i="12" s="1"/>
  <c r="L111" i="19" s="1"/>
  <c r="K256" i="12"/>
  <c r="K301" i="12" s="1"/>
  <c r="K111" i="19" s="1"/>
  <c r="J256" i="12"/>
  <c r="I256" i="12"/>
  <c r="H256" i="12"/>
  <c r="H301" i="12" s="1"/>
  <c r="H111" i="19" s="1"/>
  <c r="G256" i="12"/>
  <c r="G301" i="12" s="1"/>
  <c r="G111" i="19" s="1"/>
  <c r="AI255" i="12"/>
  <c r="AG255" i="12"/>
  <c r="AG300" i="12" s="1"/>
  <c r="AG110" i="19" s="1"/>
  <c r="AE255" i="12"/>
  <c r="AC255" i="12"/>
  <c r="AB255" i="12"/>
  <c r="AA255" i="12"/>
  <c r="AA300" i="12" s="1"/>
  <c r="AA110" i="19" s="1"/>
  <c r="Z255" i="12"/>
  <c r="X255" i="12"/>
  <c r="W255" i="12"/>
  <c r="W300" i="12" s="1"/>
  <c r="W110" i="19" s="1"/>
  <c r="V255" i="12"/>
  <c r="U255" i="12"/>
  <c r="T255" i="12"/>
  <c r="S255" i="12"/>
  <c r="S300" i="12" s="1"/>
  <c r="S110" i="19" s="1"/>
  <c r="R255" i="12"/>
  <c r="Q255" i="12"/>
  <c r="P255" i="12"/>
  <c r="O255" i="12"/>
  <c r="O300" i="12" s="1"/>
  <c r="O110" i="19" s="1"/>
  <c r="N255" i="12"/>
  <c r="M255" i="12"/>
  <c r="L255" i="12"/>
  <c r="K255" i="12"/>
  <c r="K300" i="12" s="1"/>
  <c r="K110" i="19" s="1"/>
  <c r="J255" i="12"/>
  <c r="H255" i="12"/>
  <c r="G255" i="12"/>
  <c r="G300" i="12" s="1"/>
  <c r="G110" i="19" s="1"/>
  <c r="AI254" i="12"/>
  <c r="AI299" i="12" s="1"/>
  <c r="AI109" i="19" s="1"/>
  <c r="AG254" i="12"/>
  <c r="AE254" i="12"/>
  <c r="AC254" i="12"/>
  <c r="AB254" i="12"/>
  <c r="AB299" i="12" s="1"/>
  <c r="AB109" i="19" s="1"/>
  <c r="AA254" i="12"/>
  <c r="Z254" i="12"/>
  <c r="Y254" i="12"/>
  <c r="X254" i="12"/>
  <c r="X299" i="12" s="1"/>
  <c r="X109" i="19" s="1"/>
  <c r="W254" i="12"/>
  <c r="V254" i="12"/>
  <c r="T254" i="12"/>
  <c r="T299" i="12" s="1"/>
  <c r="T109" i="19" s="1"/>
  <c r="S254" i="12"/>
  <c r="R254" i="12"/>
  <c r="Q254" i="12"/>
  <c r="P254" i="12"/>
  <c r="P299" i="12" s="1"/>
  <c r="P109" i="19" s="1"/>
  <c r="O254" i="12"/>
  <c r="N254" i="12"/>
  <c r="M254" i="12"/>
  <c r="L254" i="12"/>
  <c r="L299" i="12" s="1"/>
  <c r="L109" i="19" s="1"/>
  <c r="K254" i="12"/>
  <c r="J254" i="12"/>
  <c r="I254" i="12"/>
  <c r="H254" i="12"/>
  <c r="H299" i="12" s="1"/>
  <c r="H109" i="19" s="1"/>
  <c r="G254" i="12"/>
  <c r="AI253" i="12"/>
  <c r="AG253" i="12"/>
  <c r="AG298" i="12" s="1"/>
  <c r="AG108" i="19" s="1"/>
  <c r="AE253" i="12"/>
  <c r="AC253" i="12"/>
  <c r="AB253" i="12"/>
  <c r="AA253" i="12"/>
  <c r="AA298" i="12" s="1"/>
  <c r="AA108" i="19" s="1"/>
  <c r="Z253" i="12"/>
  <c r="Y253" i="12"/>
  <c r="X253" i="12"/>
  <c r="W253" i="12"/>
  <c r="W298" i="12" s="1"/>
  <c r="W108" i="19" s="1"/>
  <c r="V253" i="12"/>
  <c r="U253" i="12"/>
  <c r="T253" i="12"/>
  <c r="S253" i="12"/>
  <c r="S298" i="12" s="1"/>
  <c r="S108" i="19" s="1"/>
  <c r="R253" i="12"/>
  <c r="Q253" i="12"/>
  <c r="Q298" i="12" s="1"/>
  <c r="Q108" i="19" s="1"/>
  <c r="P253" i="12"/>
  <c r="O253" i="12"/>
  <c r="O298" i="12" s="1"/>
  <c r="O108" i="19" s="1"/>
  <c r="N253" i="12"/>
  <c r="M253" i="12"/>
  <c r="L253" i="12"/>
  <c r="K253" i="12"/>
  <c r="K298" i="12" s="1"/>
  <c r="K108" i="19" s="1"/>
  <c r="J253" i="12"/>
  <c r="I253" i="12"/>
  <c r="H253" i="12"/>
  <c r="G253" i="12"/>
  <c r="G298" i="12" s="1"/>
  <c r="G108" i="19" s="1"/>
  <c r="AI252" i="12"/>
  <c r="AI297" i="12" s="1"/>
  <c r="AI107" i="19" s="1"/>
  <c r="AG252" i="12"/>
  <c r="AG297" i="12" s="1"/>
  <c r="AG107" i="19" s="1"/>
  <c r="AE252" i="12"/>
  <c r="AC252" i="12"/>
  <c r="AB252" i="12"/>
  <c r="AB297" i="12" s="1"/>
  <c r="AB107" i="19" s="1"/>
  <c r="AA252" i="12"/>
  <c r="AA297" i="12" s="1"/>
  <c r="AA107" i="19" s="1"/>
  <c r="Z252" i="12"/>
  <c r="Y252" i="12"/>
  <c r="X252" i="12"/>
  <c r="X297" i="12" s="1"/>
  <c r="X107" i="19" s="1"/>
  <c r="W252" i="12"/>
  <c r="W297" i="12" s="1"/>
  <c r="W107" i="19" s="1"/>
  <c r="V252" i="12"/>
  <c r="U252" i="12"/>
  <c r="T252" i="12"/>
  <c r="T297" i="12" s="1"/>
  <c r="T107" i="19" s="1"/>
  <c r="S252" i="12"/>
  <c r="S297" i="12" s="1"/>
  <c r="S107" i="19" s="1"/>
  <c r="R252" i="12"/>
  <c r="Q252" i="12"/>
  <c r="P252" i="12"/>
  <c r="P297" i="12" s="1"/>
  <c r="P107" i="19" s="1"/>
  <c r="O252" i="12"/>
  <c r="O297" i="12" s="1"/>
  <c r="O107" i="19" s="1"/>
  <c r="N252" i="12"/>
  <c r="M252" i="12"/>
  <c r="L252" i="12"/>
  <c r="L297" i="12" s="1"/>
  <c r="L107" i="19" s="1"/>
  <c r="K252" i="12"/>
  <c r="K297" i="12" s="1"/>
  <c r="K107" i="19" s="1"/>
  <c r="J252" i="12"/>
  <c r="I252" i="12"/>
  <c r="H252" i="12"/>
  <c r="H297" i="12" s="1"/>
  <c r="H107" i="19" s="1"/>
  <c r="G252" i="12"/>
  <c r="G297" i="12" s="1"/>
  <c r="G107" i="19" s="1"/>
  <c r="AI251" i="12"/>
  <c r="AG251" i="12"/>
  <c r="AG296" i="12" s="1"/>
  <c r="AG106" i="19" s="1"/>
  <c r="AE251" i="12"/>
  <c r="AC251" i="12"/>
  <c r="AB251" i="12"/>
  <c r="AA251" i="12"/>
  <c r="AA296" i="12" s="1"/>
  <c r="AA106" i="19" s="1"/>
  <c r="Z251" i="12"/>
  <c r="X251" i="12"/>
  <c r="W251" i="12"/>
  <c r="W296" i="12" s="1"/>
  <c r="W106" i="19" s="1"/>
  <c r="V251" i="12"/>
  <c r="U251" i="12"/>
  <c r="T251" i="12"/>
  <c r="S251" i="12"/>
  <c r="S296" i="12" s="1"/>
  <c r="S106" i="19" s="1"/>
  <c r="R251" i="12"/>
  <c r="Q251" i="12"/>
  <c r="P251" i="12"/>
  <c r="O251" i="12"/>
  <c r="O296" i="12" s="1"/>
  <c r="O106" i="19" s="1"/>
  <c r="N251" i="12"/>
  <c r="M251" i="12"/>
  <c r="L251" i="12"/>
  <c r="K251" i="12"/>
  <c r="K296" i="12" s="1"/>
  <c r="K106" i="19" s="1"/>
  <c r="J251" i="12"/>
  <c r="H251" i="12"/>
  <c r="G251" i="12"/>
  <c r="G296" i="12" s="1"/>
  <c r="G106" i="19" s="1"/>
  <c r="AI250" i="12"/>
  <c r="AI295" i="12" s="1"/>
  <c r="AI105" i="19" s="1"/>
  <c r="AG250" i="12"/>
  <c r="AE250" i="12"/>
  <c r="AC250" i="12"/>
  <c r="AB250" i="12"/>
  <c r="AB295" i="12" s="1"/>
  <c r="AB105" i="19" s="1"/>
  <c r="AA250" i="12"/>
  <c r="Z250" i="12"/>
  <c r="Y250" i="12"/>
  <c r="X250" i="12"/>
  <c r="X295" i="12" s="1"/>
  <c r="X105" i="19" s="1"/>
  <c r="W250" i="12"/>
  <c r="V250" i="12"/>
  <c r="T250" i="12"/>
  <c r="T295" i="12" s="1"/>
  <c r="T105" i="19" s="1"/>
  <c r="S250" i="12"/>
  <c r="R250" i="12"/>
  <c r="Q250" i="12"/>
  <c r="P250" i="12"/>
  <c r="P295" i="12" s="1"/>
  <c r="P105" i="19" s="1"/>
  <c r="O250" i="12"/>
  <c r="N250" i="12"/>
  <c r="M250" i="12"/>
  <c r="L250" i="12"/>
  <c r="L295" i="12" s="1"/>
  <c r="L105" i="19" s="1"/>
  <c r="K250" i="12"/>
  <c r="J250" i="12"/>
  <c r="I250" i="12"/>
  <c r="H250" i="12"/>
  <c r="H295" i="12" s="1"/>
  <c r="H105" i="19" s="1"/>
  <c r="G250" i="12"/>
  <c r="AI249" i="12"/>
  <c r="AG249" i="12"/>
  <c r="AG294" i="12" s="1"/>
  <c r="AG104" i="19" s="1"/>
  <c r="AE249" i="12"/>
  <c r="AC249" i="12"/>
  <c r="AB249" i="12"/>
  <c r="AA249" i="12"/>
  <c r="AA294" i="12" s="1"/>
  <c r="AA104" i="19" s="1"/>
  <c r="Z249" i="12"/>
  <c r="Y249" i="12"/>
  <c r="X249" i="12"/>
  <c r="W249" i="12"/>
  <c r="W294" i="12" s="1"/>
  <c r="W104" i="19" s="1"/>
  <c r="V249" i="12"/>
  <c r="U249" i="12"/>
  <c r="T249" i="12"/>
  <c r="S249" i="12"/>
  <c r="S294" i="12" s="1"/>
  <c r="S104" i="19" s="1"/>
  <c r="R249" i="12"/>
  <c r="Q249" i="12"/>
  <c r="Q294" i="12" s="1"/>
  <c r="Q104" i="19" s="1"/>
  <c r="P249" i="12"/>
  <c r="O249" i="12"/>
  <c r="O294" i="12" s="1"/>
  <c r="O104" i="19" s="1"/>
  <c r="N249" i="12"/>
  <c r="M249" i="12"/>
  <c r="L249" i="12"/>
  <c r="K249" i="12"/>
  <c r="K294" i="12" s="1"/>
  <c r="K104" i="19" s="1"/>
  <c r="J249" i="12"/>
  <c r="I249" i="12"/>
  <c r="H249" i="12"/>
  <c r="G249" i="12"/>
  <c r="G294" i="12" s="1"/>
  <c r="G104" i="19" s="1"/>
  <c r="AI248" i="12"/>
  <c r="AI293" i="12" s="1"/>
  <c r="AI103" i="19" s="1"/>
  <c r="AG248" i="12"/>
  <c r="AG293" i="12" s="1"/>
  <c r="AG103" i="19" s="1"/>
  <c r="AE248" i="12"/>
  <c r="AC248" i="12"/>
  <c r="AB248" i="12"/>
  <c r="AB293" i="12" s="1"/>
  <c r="AB103" i="19" s="1"/>
  <c r="AA248" i="12"/>
  <c r="AA293" i="12" s="1"/>
  <c r="AA103" i="19" s="1"/>
  <c r="Z248" i="12"/>
  <c r="Y248" i="12"/>
  <c r="X248" i="12"/>
  <c r="X293" i="12" s="1"/>
  <c r="X103" i="19" s="1"/>
  <c r="W248" i="12"/>
  <c r="W293" i="12" s="1"/>
  <c r="W103" i="19" s="1"/>
  <c r="V248" i="12"/>
  <c r="U248" i="12"/>
  <c r="T248" i="12"/>
  <c r="T293" i="12" s="1"/>
  <c r="T103" i="19" s="1"/>
  <c r="S248" i="12"/>
  <c r="S293" i="12" s="1"/>
  <c r="S103" i="19" s="1"/>
  <c r="R248" i="12"/>
  <c r="Q248" i="12"/>
  <c r="P248" i="12"/>
  <c r="P293" i="12" s="1"/>
  <c r="P103" i="19" s="1"/>
  <c r="O248" i="12"/>
  <c r="O293" i="12" s="1"/>
  <c r="O103" i="19" s="1"/>
  <c r="N248" i="12"/>
  <c r="M248" i="12"/>
  <c r="L248" i="12"/>
  <c r="L293" i="12" s="1"/>
  <c r="L103" i="19" s="1"/>
  <c r="K248" i="12"/>
  <c r="K293" i="12" s="1"/>
  <c r="K103" i="19" s="1"/>
  <c r="J248" i="12"/>
  <c r="I248" i="12"/>
  <c r="H248" i="12"/>
  <c r="H293" i="12" s="1"/>
  <c r="H103" i="19" s="1"/>
  <c r="G248" i="12"/>
  <c r="G293" i="12" s="1"/>
  <c r="G103" i="19" s="1"/>
  <c r="AI247" i="12"/>
  <c r="AG247" i="12"/>
  <c r="AG292" i="12" s="1"/>
  <c r="AG102" i="19" s="1"/>
  <c r="AE247" i="12"/>
  <c r="AC247" i="12"/>
  <c r="AB247" i="12"/>
  <c r="AA247" i="12"/>
  <c r="AA292" i="12" s="1"/>
  <c r="AA102" i="19" s="1"/>
  <c r="Z247" i="12"/>
  <c r="X247" i="12"/>
  <c r="W247" i="12"/>
  <c r="W292" i="12" s="1"/>
  <c r="W102" i="19" s="1"/>
  <c r="V247" i="12"/>
  <c r="U247" i="12"/>
  <c r="T247" i="12"/>
  <c r="S247" i="12"/>
  <c r="S292" i="12" s="1"/>
  <c r="S102" i="19" s="1"/>
  <c r="R247" i="12"/>
  <c r="Q247" i="12"/>
  <c r="P247" i="12"/>
  <c r="O247" i="12"/>
  <c r="O292" i="12" s="1"/>
  <c r="O102" i="19" s="1"/>
  <c r="N247" i="12"/>
  <c r="M247" i="12"/>
  <c r="L247" i="12"/>
  <c r="K247" i="12"/>
  <c r="K292" i="12" s="1"/>
  <c r="K102" i="19" s="1"/>
  <c r="J247" i="12"/>
  <c r="H247" i="12"/>
  <c r="G247" i="12"/>
  <c r="G292" i="12" s="1"/>
  <c r="G102" i="19" s="1"/>
  <c r="AI246" i="12"/>
  <c r="AI291" i="12" s="1"/>
  <c r="AI101" i="19" s="1"/>
  <c r="AG246" i="12"/>
  <c r="AE246" i="12"/>
  <c r="AC246" i="12"/>
  <c r="AB246" i="12"/>
  <c r="AB291" i="12" s="1"/>
  <c r="AB101" i="19" s="1"/>
  <c r="AA246" i="12"/>
  <c r="Z246" i="12"/>
  <c r="Y246" i="12"/>
  <c r="X246" i="12"/>
  <c r="X291" i="12" s="1"/>
  <c r="X101" i="19" s="1"/>
  <c r="W246" i="12"/>
  <c r="V246" i="12"/>
  <c r="T246" i="12"/>
  <c r="T291" i="12" s="1"/>
  <c r="T101" i="19" s="1"/>
  <c r="S246" i="12"/>
  <c r="R246" i="12"/>
  <c r="Q246" i="12"/>
  <c r="P246" i="12"/>
  <c r="P291" i="12" s="1"/>
  <c r="P101" i="19" s="1"/>
  <c r="O246" i="12"/>
  <c r="N246" i="12"/>
  <c r="M246" i="12"/>
  <c r="L246" i="12"/>
  <c r="L291" i="12" s="1"/>
  <c r="L101" i="19" s="1"/>
  <c r="K246" i="12"/>
  <c r="J246" i="12"/>
  <c r="I246" i="12"/>
  <c r="H246" i="12"/>
  <c r="H291" i="12" s="1"/>
  <c r="H101" i="19" s="1"/>
  <c r="G246" i="12"/>
  <c r="AI245" i="12"/>
  <c r="AG245" i="12"/>
  <c r="AG290" i="12" s="1"/>
  <c r="AG100" i="19" s="1"/>
  <c r="AE245" i="12"/>
  <c r="AC245" i="12"/>
  <c r="AB245" i="12"/>
  <c r="AA245" i="12"/>
  <c r="AA290" i="12" s="1"/>
  <c r="AA100" i="19" s="1"/>
  <c r="Z245" i="12"/>
  <c r="Y245" i="12"/>
  <c r="X245" i="12"/>
  <c r="W245" i="12"/>
  <c r="W290" i="12" s="1"/>
  <c r="W100" i="19" s="1"/>
  <c r="V245" i="12"/>
  <c r="U245" i="12"/>
  <c r="T245" i="12"/>
  <c r="S245" i="12"/>
  <c r="S290" i="12" s="1"/>
  <c r="S100" i="19" s="1"/>
  <c r="R245" i="12"/>
  <c r="Q245" i="12"/>
  <c r="Q290" i="12" s="1"/>
  <c r="Q100" i="19" s="1"/>
  <c r="P245" i="12"/>
  <c r="O245" i="12"/>
  <c r="O290" i="12" s="1"/>
  <c r="O100" i="19" s="1"/>
  <c r="N245" i="12"/>
  <c r="M245" i="12"/>
  <c r="L245" i="12"/>
  <c r="K245" i="12"/>
  <c r="K290" i="12" s="1"/>
  <c r="K100" i="19" s="1"/>
  <c r="J245" i="12"/>
  <c r="I245" i="12"/>
  <c r="H245" i="12"/>
  <c r="G245" i="12"/>
  <c r="G290" i="12" s="1"/>
  <c r="G100" i="19" s="1"/>
  <c r="AI244" i="12"/>
  <c r="AI289" i="12" s="1"/>
  <c r="AI99" i="19" s="1"/>
  <c r="AG244" i="12"/>
  <c r="AG289" i="12" s="1"/>
  <c r="AG99" i="19" s="1"/>
  <c r="AE244" i="12"/>
  <c r="AC244" i="12"/>
  <c r="AB244" i="12"/>
  <c r="AB289" i="12" s="1"/>
  <c r="AB99" i="19" s="1"/>
  <c r="AA244" i="12"/>
  <c r="AA289" i="12" s="1"/>
  <c r="AA99" i="19" s="1"/>
  <c r="Z244" i="12"/>
  <c r="Y244" i="12"/>
  <c r="X244" i="12"/>
  <c r="X289" i="12" s="1"/>
  <c r="X99" i="19" s="1"/>
  <c r="W244" i="12"/>
  <c r="W289" i="12" s="1"/>
  <c r="W99" i="19" s="1"/>
  <c r="V244" i="12"/>
  <c r="U244" i="12"/>
  <c r="T244" i="12"/>
  <c r="T289" i="12" s="1"/>
  <c r="T99" i="19" s="1"/>
  <c r="S244" i="12"/>
  <c r="S289" i="12" s="1"/>
  <c r="S99" i="19" s="1"/>
  <c r="R244" i="12"/>
  <c r="Q244" i="12"/>
  <c r="P244" i="12"/>
  <c r="P289" i="12" s="1"/>
  <c r="P99" i="19" s="1"/>
  <c r="O244" i="12"/>
  <c r="O289" i="12" s="1"/>
  <c r="O99" i="19" s="1"/>
  <c r="N244" i="12"/>
  <c r="M244" i="12"/>
  <c r="L244" i="12"/>
  <c r="L289" i="12" s="1"/>
  <c r="L99" i="19" s="1"/>
  <c r="K244" i="12"/>
  <c r="K289" i="12" s="1"/>
  <c r="K99" i="19" s="1"/>
  <c r="J244" i="12"/>
  <c r="I244" i="12"/>
  <c r="H244" i="12"/>
  <c r="H289" i="12" s="1"/>
  <c r="H99" i="19" s="1"/>
  <c r="G244" i="12"/>
  <c r="G289" i="12" s="1"/>
  <c r="G99" i="19" s="1"/>
  <c r="AI243" i="12"/>
  <c r="AG243" i="12"/>
  <c r="AG288" i="12" s="1"/>
  <c r="AG98" i="19" s="1"/>
  <c r="AE243" i="12"/>
  <c r="AC243" i="12"/>
  <c r="AB243" i="12"/>
  <c r="AA243" i="12"/>
  <c r="AA288" i="12" s="1"/>
  <c r="AA98" i="19" s="1"/>
  <c r="Z243" i="12"/>
  <c r="X243" i="12"/>
  <c r="W243" i="12"/>
  <c r="W288" i="12" s="1"/>
  <c r="W98" i="19" s="1"/>
  <c r="V243" i="12"/>
  <c r="U243" i="12"/>
  <c r="T243" i="12"/>
  <c r="S243" i="12"/>
  <c r="S288" i="12" s="1"/>
  <c r="S98" i="19" s="1"/>
  <c r="R243" i="12"/>
  <c r="Q243" i="12"/>
  <c r="P243" i="12"/>
  <c r="O243" i="12"/>
  <c r="O288" i="12" s="1"/>
  <c r="O98" i="19" s="1"/>
  <c r="N243" i="12"/>
  <c r="M243" i="12"/>
  <c r="L243" i="12"/>
  <c r="K243" i="12"/>
  <c r="K288" i="12" s="1"/>
  <c r="K98" i="19" s="1"/>
  <c r="J243" i="12"/>
  <c r="H243" i="12"/>
  <c r="G243" i="12"/>
  <c r="G288" i="12" s="1"/>
  <c r="G98" i="19" s="1"/>
  <c r="F63" i="12"/>
  <c r="F108" i="12" s="1"/>
  <c r="F153" i="12" s="1"/>
  <c r="F198" i="12" s="1"/>
  <c r="F243" i="12" s="1"/>
  <c r="AI242" i="12"/>
  <c r="AG242" i="12"/>
  <c r="AE242" i="12"/>
  <c r="AC242" i="12"/>
  <c r="AB242" i="12"/>
  <c r="AA242" i="12"/>
  <c r="Z242" i="12"/>
  <c r="Y242" i="12"/>
  <c r="X242" i="12"/>
  <c r="W242" i="12"/>
  <c r="V242" i="12"/>
  <c r="T242" i="12"/>
  <c r="S242" i="12"/>
  <c r="R242" i="12"/>
  <c r="Q242" i="12"/>
  <c r="P242" i="12"/>
  <c r="O242" i="12"/>
  <c r="N242" i="12"/>
  <c r="M242" i="12"/>
  <c r="L242" i="12"/>
  <c r="K242" i="12"/>
  <c r="J242" i="12"/>
  <c r="I242" i="12"/>
  <c r="H242" i="12"/>
  <c r="G242" i="12"/>
  <c r="D58" i="12"/>
  <c r="AG326" i="12"/>
  <c r="AG136" i="19" s="1"/>
  <c r="P325" i="12"/>
  <c r="P135" i="19" s="1"/>
  <c r="D37" i="12"/>
  <c r="D82" i="12" s="1"/>
  <c r="D127" i="12" s="1"/>
  <c r="D172" i="12" s="1"/>
  <c r="D217" i="12" s="1"/>
  <c r="D262" i="12" s="1"/>
  <c r="D307" i="12" s="1"/>
  <c r="D117" i="19" s="1"/>
  <c r="C117" i="19" s="1"/>
  <c r="F18" i="12"/>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8" i="12" s="1"/>
  <c r="AE58" i="12"/>
  <c r="AC58" i="12"/>
  <c r="Z58" i="12"/>
  <c r="Y58" i="12"/>
  <c r="V58" i="12"/>
  <c r="U58" i="12"/>
  <c r="U283" i="12" s="1"/>
  <c r="R58" i="12"/>
  <c r="Q58" i="12"/>
  <c r="Q148" i="12" s="1"/>
  <c r="N58" i="12"/>
  <c r="M58" i="12"/>
  <c r="M148" i="12" s="1"/>
  <c r="J58" i="12"/>
  <c r="I58" i="12"/>
  <c r="I238" i="12" s="1"/>
  <c r="H11" i="12"/>
  <c r="G11" i="12"/>
  <c r="H10" i="12"/>
  <c r="G10" i="12"/>
  <c r="D10" i="12"/>
  <c r="H9" i="12"/>
  <c r="G9" i="12"/>
  <c r="G7" i="12"/>
  <c r="B7" i="12"/>
  <c r="G6" i="12"/>
  <c r="B6" i="12"/>
  <c r="G5" i="12"/>
  <c r="B5" i="12"/>
  <c r="G4" i="12"/>
  <c r="B4" i="12"/>
  <c r="G3" i="12"/>
  <c r="B3" i="12"/>
  <c r="B2" i="12"/>
  <c r="B593" i="11"/>
  <c r="D600" i="11" s="1"/>
  <c r="AI93" i="19"/>
  <c r="AG93" i="19"/>
  <c r="AE93" i="19"/>
  <c r="AC93" i="19"/>
  <c r="AB93" i="19"/>
  <c r="AA93" i="19"/>
  <c r="Z93" i="19"/>
  <c r="Y93" i="19"/>
  <c r="X93" i="19"/>
  <c r="W93" i="19"/>
  <c r="V93" i="19"/>
  <c r="U93" i="19"/>
  <c r="T93" i="19"/>
  <c r="S93" i="19"/>
  <c r="R93" i="19"/>
  <c r="Q93" i="19"/>
  <c r="P93" i="19"/>
  <c r="O93" i="19"/>
  <c r="N93" i="19"/>
  <c r="M93" i="19"/>
  <c r="L93" i="19"/>
  <c r="K93" i="19"/>
  <c r="J93" i="19"/>
  <c r="I93" i="19"/>
  <c r="H93" i="19"/>
  <c r="G93" i="19"/>
  <c r="AI92" i="19"/>
  <c r="AG92" i="19"/>
  <c r="AE92" i="19"/>
  <c r="AC92" i="19"/>
  <c r="AB92" i="19"/>
  <c r="AA92" i="19"/>
  <c r="Z92" i="19"/>
  <c r="Y92" i="19"/>
  <c r="X92" i="19"/>
  <c r="W92" i="19"/>
  <c r="V92" i="19"/>
  <c r="U92" i="19"/>
  <c r="T92" i="19"/>
  <c r="S92" i="19"/>
  <c r="R92" i="19"/>
  <c r="Q92" i="19"/>
  <c r="P92" i="19"/>
  <c r="O92" i="19"/>
  <c r="N92" i="19"/>
  <c r="M92" i="19"/>
  <c r="L92" i="19"/>
  <c r="K92" i="19"/>
  <c r="J92" i="19"/>
  <c r="I92" i="19"/>
  <c r="H92" i="19"/>
  <c r="G92" i="19"/>
  <c r="AI91" i="19"/>
  <c r="AG91" i="19"/>
  <c r="AE91" i="19"/>
  <c r="AC91" i="19"/>
  <c r="AB91" i="19"/>
  <c r="AA91" i="19"/>
  <c r="Z91" i="19"/>
  <c r="Y91" i="19"/>
  <c r="X91" i="19"/>
  <c r="W91" i="19"/>
  <c r="V91" i="19"/>
  <c r="U91" i="19"/>
  <c r="T91" i="19"/>
  <c r="S91" i="19"/>
  <c r="R91" i="19"/>
  <c r="Q91" i="19"/>
  <c r="P91" i="19"/>
  <c r="O91" i="19"/>
  <c r="N91" i="19"/>
  <c r="M91" i="19"/>
  <c r="L91" i="19"/>
  <c r="K91" i="19"/>
  <c r="J91" i="19"/>
  <c r="I91" i="19"/>
  <c r="H91" i="19"/>
  <c r="G91" i="19"/>
  <c r="AI90" i="19"/>
  <c r="AG90" i="19"/>
  <c r="AE90" i="19"/>
  <c r="AC90" i="19"/>
  <c r="AB90" i="19"/>
  <c r="AA90" i="19"/>
  <c r="Z90" i="19"/>
  <c r="Y90" i="19"/>
  <c r="X90" i="19"/>
  <c r="W90" i="19"/>
  <c r="V90" i="19"/>
  <c r="U90" i="19"/>
  <c r="T90" i="19"/>
  <c r="S90" i="19"/>
  <c r="R90" i="19"/>
  <c r="Q90" i="19"/>
  <c r="P90" i="19"/>
  <c r="O90" i="19"/>
  <c r="N90" i="19"/>
  <c r="M90" i="19"/>
  <c r="L90" i="19"/>
  <c r="K90" i="19"/>
  <c r="J90" i="19"/>
  <c r="I90" i="19"/>
  <c r="H90" i="19"/>
  <c r="G90" i="19"/>
  <c r="AI89" i="19"/>
  <c r="AG89" i="19"/>
  <c r="AE89" i="19"/>
  <c r="AC89" i="19"/>
  <c r="AB89" i="19"/>
  <c r="AA89" i="19"/>
  <c r="Z89" i="19"/>
  <c r="Y89" i="19"/>
  <c r="X89" i="19"/>
  <c r="W89" i="19"/>
  <c r="V89" i="19"/>
  <c r="U89" i="19"/>
  <c r="T89" i="19"/>
  <c r="S89" i="19"/>
  <c r="R89" i="19"/>
  <c r="Q89" i="19"/>
  <c r="P89" i="19"/>
  <c r="O89" i="19"/>
  <c r="N89" i="19"/>
  <c r="M89" i="19"/>
  <c r="L89" i="19"/>
  <c r="K89" i="19"/>
  <c r="J89" i="19"/>
  <c r="I89" i="19"/>
  <c r="H89" i="19"/>
  <c r="G89" i="19"/>
  <c r="AI88" i="19"/>
  <c r="AG88" i="19"/>
  <c r="AE88" i="19"/>
  <c r="AC88" i="19"/>
  <c r="AB88" i="19"/>
  <c r="AA88" i="19"/>
  <c r="Z88" i="19"/>
  <c r="Y88" i="19"/>
  <c r="X88" i="19"/>
  <c r="W88" i="19"/>
  <c r="V88" i="19"/>
  <c r="U88" i="19"/>
  <c r="T88" i="19"/>
  <c r="S88" i="19"/>
  <c r="R88" i="19"/>
  <c r="Q88" i="19"/>
  <c r="P88" i="19"/>
  <c r="O88" i="19"/>
  <c r="N88" i="19"/>
  <c r="M88" i="19"/>
  <c r="L88" i="19"/>
  <c r="K88" i="19"/>
  <c r="J88" i="19"/>
  <c r="I88" i="19"/>
  <c r="H88" i="19"/>
  <c r="G88" i="19"/>
  <c r="AI87" i="19"/>
  <c r="AG87" i="19"/>
  <c r="AE87" i="19"/>
  <c r="AC87" i="19"/>
  <c r="AB87" i="19"/>
  <c r="AA87" i="19"/>
  <c r="Z87" i="19"/>
  <c r="Y87" i="19"/>
  <c r="X87" i="19"/>
  <c r="W87" i="19"/>
  <c r="V87" i="19"/>
  <c r="U87" i="19"/>
  <c r="T87" i="19"/>
  <c r="S87" i="19"/>
  <c r="R87" i="19"/>
  <c r="Q87" i="19"/>
  <c r="P87" i="19"/>
  <c r="O87" i="19"/>
  <c r="N87" i="19"/>
  <c r="M87" i="19"/>
  <c r="L87" i="19"/>
  <c r="K87" i="19"/>
  <c r="J87" i="19"/>
  <c r="I87" i="19"/>
  <c r="H87" i="19"/>
  <c r="G87" i="19"/>
  <c r="AI86" i="19"/>
  <c r="AG86" i="19"/>
  <c r="AE86" i="19"/>
  <c r="AC86" i="19"/>
  <c r="AB86" i="19"/>
  <c r="AA86" i="19"/>
  <c r="Z86" i="19"/>
  <c r="Y86" i="19"/>
  <c r="X86" i="19"/>
  <c r="W86" i="19"/>
  <c r="V86" i="19"/>
  <c r="U86" i="19"/>
  <c r="T86" i="19"/>
  <c r="S86" i="19"/>
  <c r="R86" i="19"/>
  <c r="Q86" i="19"/>
  <c r="P86" i="19"/>
  <c r="O86" i="19"/>
  <c r="N86" i="19"/>
  <c r="M86" i="19"/>
  <c r="L86" i="19"/>
  <c r="K86" i="19"/>
  <c r="J86" i="19"/>
  <c r="I86" i="19"/>
  <c r="H86" i="19"/>
  <c r="G86" i="19"/>
  <c r="AI85" i="19"/>
  <c r="AG85" i="19"/>
  <c r="AE85" i="19"/>
  <c r="AC85" i="19"/>
  <c r="AB85" i="19"/>
  <c r="AA85" i="19"/>
  <c r="Z85" i="19"/>
  <c r="Y85" i="19"/>
  <c r="X85" i="19"/>
  <c r="W85" i="19"/>
  <c r="V85" i="19"/>
  <c r="U85" i="19"/>
  <c r="T85" i="19"/>
  <c r="S85" i="19"/>
  <c r="R85" i="19"/>
  <c r="Q85" i="19"/>
  <c r="P85" i="19"/>
  <c r="O85" i="19"/>
  <c r="N85" i="19"/>
  <c r="M85" i="19"/>
  <c r="L85" i="19"/>
  <c r="K85" i="19"/>
  <c r="J85" i="19"/>
  <c r="I85" i="19"/>
  <c r="H85" i="19"/>
  <c r="G85" i="19"/>
  <c r="AI84" i="19"/>
  <c r="AG84" i="19"/>
  <c r="AE84" i="19"/>
  <c r="AC84" i="19"/>
  <c r="AB84" i="19"/>
  <c r="AA84" i="19"/>
  <c r="Z84" i="19"/>
  <c r="Y84" i="19"/>
  <c r="X84" i="19"/>
  <c r="W84" i="19"/>
  <c r="V84" i="19"/>
  <c r="U84" i="19"/>
  <c r="T84" i="19"/>
  <c r="S84" i="19"/>
  <c r="R84" i="19"/>
  <c r="Q84" i="19"/>
  <c r="P84" i="19"/>
  <c r="O84" i="19"/>
  <c r="N84" i="19"/>
  <c r="M84" i="19"/>
  <c r="L84" i="19"/>
  <c r="K84" i="19"/>
  <c r="J84" i="19"/>
  <c r="I84" i="19"/>
  <c r="H84" i="19"/>
  <c r="G84" i="19"/>
  <c r="AI83" i="19"/>
  <c r="AG83" i="19"/>
  <c r="AE83" i="19"/>
  <c r="AC83" i="19"/>
  <c r="AB83" i="19"/>
  <c r="AA83" i="19"/>
  <c r="Z83" i="19"/>
  <c r="Y83" i="19"/>
  <c r="X83" i="19"/>
  <c r="W83" i="19"/>
  <c r="V83" i="19"/>
  <c r="U83" i="19"/>
  <c r="T83" i="19"/>
  <c r="S83" i="19"/>
  <c r="R83" i="19"/>
  <c r="Q83" i="19"/>
  <c r="P83" i="19"/>
  <c r="O83" i="19"/>
  <c r="N83" i="19"/>
  <c r="M83" i="19"/>
  <c r="L83" i="19"/>
  <c r="K83" i="19"/>
  <c r="J83" i="19"/>
  <c r="I83" i="19"/>
  <c r="H83" i="19"/>
  <c r="G83" i="19"/>
  <c r="AI82" i="19"/>
  <c r="AG82" i="19"/>
  <c r="AE82" i="19"/>
  <c r="AC82" i="19"/>
  <c r="AB82" i="19"/>
  <c r="AA82" i="19"/>
  <c r="Z82" i="19"/>
  <c r="Y82" i="19"/>
  <c r="X82" i="19"/>
  <c r="W82" i="19"/>
  <c r="V82" i="19"/>
  <c r="U82" i="19"/>
  <c r="T82" i="19"/>
  <c r="S82" i="19"/>
  <c r="R82" i="19"/>
  <c r="Q82" i="19"/>
  <c r="P82" i="19"/>
  <c r="O82" i="19"/>
  <c r="N82" i="19"/>
  <c r="M82" i="19"/>
  <c r="L82" i="19"/>
  <c r="K82" i="19"/>
  <c r="J82" i="19"/>
  <c r="I82" i="19"/>
  <c r="H82" i="19"/>
  <c r="G82" i="19"/>
  <c r="AI81" i="19"/>
  <c r="AG81" i="19"/>
  <c r="AE81" i="19"/>
  <c r="AC81" i="19"/>
  <c r="AB81" i="19"/>
  <c r="AA81" i="19"/>
  <c r="Z81" i="19"/>
  <c r="Y81" i="19"/>
  <c r="X81" i="19"/>
  <c r="W81" i="19"/>
  <c r="V81" i="19"/>
  <c r="U81" i="19"/>
  <c r="T81" i="19"/>
  <c r="S81" i="19"/>
  <c r="R81" i="19"/>
  <c r="Q81" i="19"/>
  <c r="P81" i="19"/>
  <c r="O81" i="19"/>
  <c r="N81" i="19"/>
  <c r="M81" i="19"/>
  <c r="L81" i="19"/>
  <c r="K81" i="19"/>
  <c r="J81" i="19"/>
  <c r="I81" i="19"/>
  <c r="H81" i="19"/>
  <c r="G81" i="19"/>
  <c r="AI80" i="19"/>
  <c r="AG80" i="19"/>
  <c r="AE80" i="19"/>
  <c r="AC80" i="19"/>
  <c r="AB80" i="19"/>
  <c r="AA80" i="19"/>
  <c r="Z80" i="19"/>
  <c r="Y80" i="19"/>
  <c r="X80" i="19"/>
  <c r="W80" i="19"/>
  <c r="V80" i="19"/>
  <c r="U80" i="19"/>
  <c r="T80" i="19"/>
  <c r="S80" i="19"/>
  <c r="R80" i="19"/>
  <c r="Q80" i="19"/>
  <c r="P80" i="19"/>
  <c r="O80" i="19"/>
  <c r="N80" i="19"/>
  <c r="M80" i="19"/>
  <c r="L80" i="19"/>
  <c r="K80" i="19"/>
  <c r="J80" i="19"/>
  <c r="I80" i="19"/>
  <c r="H80" i="19"/>
  <c r="G80" i="19"/>
  <c r="AI79" i="19"/>
  <c r="AG79" i="19"/>
  <c r="AE79" i="19"/>
  <c r="AC79" i="19"/>
  <c r="AB79" i="19"/>
  <c r="AA79" i="19"/>
  <c r="Z79" i="19"/>
  <c r="Y79" i="19"/>
  <c r="X79" i="19"/>
  <c r="W79" i="19"/>
  <c r="V79" i="19"/>
  <c r="U79" i="19"/>
  <c r="T79" i="19"/>
  <c r="S79" i="19"/>
  <c r="R79" i="19"/>
  <c r="Q79" i="19"/>
  <c r="P79" i="19"/>
  <c r="O79" i="19"/>
  <c r="N79" i="19"/>
  <c r="M79" i="19"/>
  <c r="L79" i="19"/>
  <c r="K79" i="19"/>
  <c r="J79" i="19"/>
  <c r="I79" i="19"/>
  <c r="H79" i="19"/>
  <c r="G79" i="19"/>
  <c r="AI78" i="19"/>
  <c r="AG78" i="19"/>
  <c r="AE78" i="19"/>
  <c r="AC78" i="19"/>
  <c r="AB78" i="19"/>
  <c r="AA78" i="19"/>
  <c r="Z78" i="19"/>
  <c r="Y78" i="19"/>
  <c r="X78" i="19"/>
  <c r="W78" i="19"/>
  <c r="V78" i="19"/>
  <c r="U78" i="19"/>
  <c r="T78" i="19"/>
  <c r="S78" i="19"/>
  <c r="R78" i="19"/>
  <c r="Q78" i="19"/>
  <c r="P78" i="19"/>
  <c r="O78" i="19"/>
  <c r="N78" i="19"/>
  <c r="M78" i="19"/>
  <c r="L78" i="19"/>
  <c r="K78" i="19"/>
  <c r="J78" i="19"/>
  <c r="I78" i="19"/>
  <c r="H78" i="19"/>
  <c r="G78" i="19"/>
  <c r="AI77" i="19"/>
  <c r="AG77" i="19"/>
  <c r="AE77" i="19"/>
  <c r="AC77" i="19"/>
  <c r="AB77" i="19"/>
  <c r="AA77" i="19"/>
  <c r="Z77" i="19"/>
  <c r="Y77" i="19"/>
  <c r="X77" i="19"/>
  <c r="W77" i="19"/>
  <c r="V77" i="19"/>
  <c r="U77" i="19"/>
  <c r="T77" i="19"/>
  <c r="S77" i="19"/>
  <c r="R77" i="19"/>
  <c r="Q77" i="19"/>
  <c r="P77" i="19"/>
  <c r="O77" i="19"/>
  <c r="N77" i="19"/>
  <c r="M77" i="19"/>
  <c r="L77" i="19"/>
  <c r="K77" i="19"/>
  <c r="J77" i="19"/>
  <c r="I77" i="19"/>
  <c r="H77" i="19"/>
  <c r="G77" i="19"/>
  <c r="AI76" i="19"/>
  <c r="AG76" i="19"/>
  <c r="AE76" i="19"/>
  <c r="AC76" i="19"/>
  <c r="AB76" i="19"/>
  <c r="AA76" i="19"/>
  <c r="Z76" i="19"/>
  <c r="Y76" i="19"/>
  <c r="X76" i="19"/>
  <c r="W76" i="19"/>
  <c r="V76" i="19"/>
  <c r="U76" i="19"/>
  <c r="T76" i="19"/>
  <c r="S76" i="19"/>
  <c r="R76" i="19"/>
  <c r="Q76" i="19"/>
  <c r="P76" i="19"/>
  <c r="O76" i="19"/>
  <c r="N76" i="19"/>
  <c r="M76" i="19"/>
  <c r="L76" i="19"/>
  <c r="K76" i="19"/>
  <c r="J76" i="19"/>
  <c r="I76" i="19"/>
  <c r="H76" i="19"/>
  <c r="G76" i="19"/>
  <c r="AI75" i="19"/>
  <c r="AG75" i="19"/>
  <c r="AE75" i="19"/>
  <c r="AC75" i="19"/>
  <c r="AB75" i="19"/>
  <c r="AA75" i="19"/>
  <c r="Z75" i="19"/>
  <c r="Y75" i="19"/>
  <c r="X75" i="19"/>
  <c r="W75" i="19"/>
  <c r="V75" i="19"/>
  <c r="U75" i="19"/>
  <c r="T75" i="19"/>
  <c r="S75" i="19"/>
  <c r="R75" i="19"/>
  <c r="Q75" i="19"/>
  <c r="P75" i="19"/>
  <c r="O75" i="19"/>
  <c r="N75" i="19"/>
  <c r="M75" i="19"/>
  <c r="L75" i="19"/>
  <c r="K75" i="19"/>
  <c r="J75" i="19"/>
  <c r="I75" i="19"/>
  <c r="H75" i="19"/>
  <c r="G75" i="19"/>
  <c r="AI74" i="19"/>
  <c r="AG74" i="19"/>
  <c r="AE74" i="19"/>
  <c r="AC74" i="19"/>
  <c r="AB74" i="19"/>
  <c r="AA74" i="19"/>
  <c r="Z74" i="19"/>
  <c r="Y74" i="19"/>
  <c r="X74" i="19"/>
  <c r="W74" i="19"/>
  <c r="V74" i="19"/>
  <c r="U74" i="19"/>
  <c r="T74" i="19"/>
  <c r="S74" i="19"/>
  <c r="R74" i="19"/>
  <c r="Q74" i="19"/>
  <c r="P74" i="19"/>
  <c r="O74" i="19"/>
  <c r="N74" i="19"/>
  <c r="M74" i="19"/>
  <c r="L74" i="19"/>
  <c r="K74" i="19"/>
  <c r="J74" i="19"/>
  <c r="I74" i="19"/>
  <c r="H74" i="19"/>
  <c r="G74" i="19"/>
  <c r="AI73" i="19"/>
  <c r="AG73" i="19"/>
  <c r="AE73" i="19"/>
  <c r="AC73" i="19"/>
  <c r="AB73" i="19"/>
  <c r="AA73" i="19"/>
  <c r="Z73" i="19"/>
  <c r="Y73" i="19"/>
  <c r="X73" i="19"/>
  <c r="W73" i="19"/>
  <c r="V73" i="19"/>
  <c r="U73" i="19"/>
  <c r="T73" i="19"/>
  <c r="S73" i="19"/>
  <c r="R73" i="19"/>
  <c r="Q73" i="19"/>
  <c r="P73" i="19"/>
  <c r="O73" i="19"/>
  <c r="N73" i="19"/>
  <c r="M73" i="19"/>
  <c r="L73" i="19"/>
  <c r="K73" i="19"/>
  <c r="J73" i="19"/>
  <c r="I73" i="19"/>
  <c r="H73" i="19"/>
  <c r="G73" i="19"/>
  <c r="AI72" i="19"/>
  <c r="AG72" i="19"/>
  <c r="AE72" i="19"/>
  <c r="AC72" i="19"/>
  <c r="AB72" i="19"/>
  <c r="AA72" i="19"/>
  <c r="Z72" i="19"/>
  <c r="Y72" i="19"/>
  <c r="X72" i="19"/>
  <c r="W72" i="19"/>
  <c r="V72" i="19"/>
  <c r="U72" i="19"/>
  <c r="T72" i="19"/>
  <c r="S72" i="19"/>
  <c r="R72" i="19"/>
  <c r="Q72" i="19"/>
  <c r="P72" i="19"/>
  <c r="O72" i="19"/>
  <c r="N72" i="19"/>
  <c r="M72" i="19"/>
  <c r="L72" i="19"/>
  <c r="K72" i="19"/>
  <c r="J72" i="19"/>
  <c r="I72" i="19"/>
  <c r="H72" i="19"/>
  <c r="G72" i="19"/>
  <c r="AI71" i="19"/>
  <c r="AG71" i="19"/>
  <c r="AE71" i="19"/>
  <c r="AC71" i="19"/>
  <c r="AB71" i="19"/>
  <c r="AA71" i="19"/>
  <c r="Z71" i="19"/>
  <c r="Y71" i="19"/>
  <c r="X71" i="19"/>
  <c r="W71" i="19"/>
  <c r="V71" i="19"/>
  <c r="U71" i="19"/>
  <c r="T71" i="19"/>
  <c r="S71" i="19"/>
  <c r="R71" i="19"/>
  <c r="Q71" i="19"/>
  <c r="P71" i="19"/>
  <c r="O71" i="19"/>
  <c r="N71" i="19"/>
  <c r="M71" i="19"/>
  <c r="L71" i="19"/>
  <c r="K71" i="19"/>
  <c r="J71" i="19"/>
  <c r="I71" i="19"/>
  <c r="H71" i="19"/>
  <c r="G71" i="19"/>
  <c r="AI70" i="19"/>
  <c r="AG70" i="19"/>
  <c r="AE70" i="19"/>
  <c r="AC70" i="19"/>
  <c r="AB70" i="19"/>
  <c r="AA70" i="19"/>
  <c r="Z70" i="19"/>
  <c r="Y70" i="19"/>
  <c r="X70" i="19"/>
  <c r="W70" i="19"/>
  <c r="V70" i="19"/>
  <c r="U70" i="19"/>
  <c r="T70" i="19"/>
  <c r="S70" i="19"/>
  <c r="R70" i="19"/>
  <c r="Q70" i="19"/>
  <c r="P70" i="19"/>
  <c r="O70" i="19"/>
  <c r="N70" i="19"/>
  <c r="M70" i="19"/>
  <c r="L70" i="19"/>
  <c r="K70" i="19"/>
  <c r="J70" i="19"/>
  <c r="I70" i="19"/>
  <c r="H70" i="19"/>
  <c r="G70" i="19"/>
  <c r="AI69" i="19"/>
  <c r="AG69" i="19"/>
  <c r="AE69" i="19"/>
  <c r="AC69" i="19"/>
  <c r="AB69" i="19"/>
  <c r="AA69" i="19"/>
  <c r="Z69" i="19"/>
  <c r="Y69" i="19"/>
  <c r="X69" i="19"/>
  <c r="W69" i="19"/>
  <c r="V69" i="19"/>
  <c r="U69" i="19"/>
  <c r="T69" i="19"/>
  <c r="S69" i="19"/>
  <c r="R69" i="19"/>
  <c r="Q69" i="19"/>
  <c r="P69" i="19"/>
  <c r="O69" i="19"/>
  <c r="N69" i="19"/>
  <c r="M69" i="19"/>
  <c r="L69" i="19"/>
  <c r="K69" i="19"/>
  <c r="J69" i="19"/>
  <c r="I69" i="19"/>
  <c r="H69" i="19"/>
  <c r="G69" i="19"/>
  <c r="AI68" i="19"/>
  <c r="AG68" i="19"/>
  <c r="AE68" i="19"/>
  <c r="AC68" i="19"/>
  <c r="AB68" i="19"/>
  <c r="AA68" i="19"/>
  <c r="Z68" i="19"/>
  <c r="Y68" i="19"/>
  <c r="X68" i="19"/>
  <c r="W68" i="19"/>
  <c r="V68" i="19"/>
  <c r="U68" i="19"/>
  <c r="T68" i="19"/>
  <c r="S68" i="19"/>
  <c r="R68" i="19"/>
  <c r="Q68" i="19"/>
  <c r="P68" i="19"/>
  <c r="O68" i="19"/>
  <c r="N68" i="19"/>
  <c r="M68" i="19"/>
  <c r="L68" i="19"/>
  <c r="K68" i="19"/>
  <c r="J68" i="19"/>
  <c r="I68" i="19"/>
  <c r="H68" i="19"/>
  <c r="G68" i="19"/>
  <c r="AI67" i="19"/>
  <c r="AG67" i="19"/>
  <c r="AE67" i="19"/>
  <c r="AC67" i="19"/>
  <c r="AB67" i="19"/>
  <c r="AA67" i="19"/>
  <c r="Z67" i="19"/>
  <c r="Y67" i="19"/>
  <c r="X67" i="19"/>
  <c r="W67" i="19"/>
  <c r="V67" i="19"/>
  <c r="U67" i="19"/>
  <c r="T67" i="19"/>
  <c r="S67" i="19"/>
  <c r="R67" i="19"/>
  <c r="Q67" i="19"/>
  <c r="P67" i="19"/>
  <c r="O67" i="19"/>
  <c r="N67" i="19"/>
  <c r="M67" i="19"/>
  <c r="L67" i="19"/>
  <c r="K67" i="19"/>
  <c r="J67" i="19"/>
  <c r="I67" i="19"/>
  <c r="H67" i="19"/>
  <c r="G67" i="19"/>
  <c r="AI66" i="19"/>
  <c r="AG66" i="19"/>
  <c r="AE66" i="19"/>
  <c r="AC66" i="19"/>
  <c r="AB66" i="19"/>
  <c r="AA66" i="19"/>
  <c r="Z66" i="19"/>
  <c r="Y66" i="19"/>
  <c r="X66" i="19"/>
  <c r="W66" i="19"/>
  <c r="V66" i="19"/>
  <c r="U66" i="19"/>
  <c r="T66" i="19"/>
  <c r="S66" i="19"/>
  <c r="R66" i="19"/>
  <c r="Q66" i="19"/>
  <c r="P66" i="19"/>
  <c r="O66" i="19"/>
  <c r="N66" i="19"/>
  <c r="M66" i="19"/>
  <c r="L66" i="19"/>
  <c r="K66" i="19"/>
  <c r="J66" i="19"/>
  <c r="I66" i="19"/>
  <c r="H66" i="19"/>
  <c r="G66" i="19"/>
  <c r="AI65" i="19"/>
  <c r="AG65" i="19"/>
  <c r="AE65" i="19"/>
  <c r="AC65" i="19"/>
  <c r="AB65" i="19"/>
  <c r="AA65" i="19"/>
  <c r="Z65" i="19"/>
  <c r="Y65" i="19"/>
  <c r="X65" i="19"/>
  <c r="W65" i="19"/>
  <c r="V65" i="19"/>
  <c r="U65" i="19"/>
  <c r="T65" i="19"/>
  <c r="S65" i="19"/>
  <c r="R65" i="19"/>
  <c r="Q65" i="19"/>
  <c r="P65" i="19"/>
  <c r="O65" i="19"/>
  <c r="N65" i="19"/>
  <c r="M65" i="19"/>
  <c r="L65" i="19"/>
  <c r="K65" i="19"/>
  <c r="J65" i="19"/>
  <c r="I65" i="19"/>
  <c r="H65" i="19"/>
  <c r="G65" i="19"/>
  <c r="F560" i="11"/>
  <c r="F65" i="19" s="1"/>
  <c r="AI64" i="19"/>
  <c r="AG64" i="19"/>
  <c r="AE64" i="19"/>
  <c r="AC64" i="19"/>
  <c r="AB64" i="19"/>
  <c r="AA64" i="19"/>
  <c r="Z64" i="19"/>
  <c r="Y64" i="19"/>
  <c r="X64" i="19"/>
  <c r="W64" i="19"/>
  <c r="V64" i="19"/>
  <c r="U64" i="19"/>
  <c r="T64" i="19"/>
  <c r="S64" i="19"/>
  <c r="R64" i="19"/>
  <c r="Q64" i="19"/>
  <c r="P64" i="19"/>
  <c r="O64" i="19"/>
  <c r="N64" i="19"/>
  <c r="M64" i="19"/>
  <c r="L64" i="19"/>
  <c r="K64" i="19"/>
  <c r="J64" i="19"/>
  <c r="I64" i="19"/>
  <c r="H64" i="19"/>
  <c r="G64" i="19"/>
  <c r="B557" i="11"/>
  <c r="D590" i="11" s="1"/>
  <c r="D598" i="11" s="1"/>
  <c r="D553" i="11"/>
  <c r="D63" i="19" s="1"/>
  <c r="F303" i="11"/>
  <c r="F304" i="11" s="1"/>
  <c r="F305" i="11" s="1"/>
  <c r="F306" i="11" s="1"/>
  <c r="F307" i="11" s="1"/>
  <c r="F308" i="11" s="1"/>
  <c r="F309" i="11" s="1"/>
  <c r="F310" i="11" s="1"/>
  <c r="F311" i="11" s="1"/>
  <c r="F312" i="11" s="1"/>
  <c r="F313" i="11" s="1"/>
  <c r="F314" i="11" s="1"/>
  <c r="F315" i="11" s="1"/>
  <c r="F316" i="11" s="1"/>
  <c r="F317" i="11" s="1"/>
  <c r="F318" i="11" s="1"/>
  <c r="F319" i="11" s="1"/>
  <c r="F320" i="11" s="1"/>
  <c r="F321" i="11" s="1"/>
  <c r="F322" i="11" s="1"/>
  <c r="F323" i="11" s="1"/>
  <c r="F324" i="11" s="1"/>
  <c r="F325" i="11" s="1"/>
  <c r="F326" i="11" s="1"/>
  <c r="F327" i="11" s="1"/>
  <c r="F328" i="11" s="1"/>
  <c r="F329" i="11" s="1"/>
  <c r="F330" i="11" s="1"/>
  <c r="F331" i="11" s="1"/>
  <c r="F332" i="11" s="1"/>
  <c r="F333" i="11" s="1"/>
  <c r="F334" i="11" s="1"/>
  <c r="F335" i="11" s="1"/>
  <c r="F336" i="11" s="1"/>
  <c r="F337" i="11" s="1"/>
  <c r="F338" i="11" s="1"/>
  <c r="F339" i="11" s="1"/>
  <c r="F340" i="11" s="1"/>
  <c r="F341" i="11" s="1"/>
  <c r="F342" i="11" s="1"/>
  <c r="F343" i="11" s="1"/>
  <c r="F344" i="11" s="1"/>
  <c r="F345" i="11" s="1"/>
  <c r="F346" i="11" s="1"/>
  <c r="F347" i="11" s="1"/>
  <c r="F348" i="11" s="1"/>
  <c r="F349" i="11" s="1"/>
  <c r="F350" i="11" s="1"/>
  <c r="F351" i="11" s="1"/>
  <c r="F352" i="11" s="1"/>
  <c r="F353" i="11" s="1"/>
  <c r="F354" i="11" s="1"/>
  <c r="F355" i="11" s="1"/>
  <c r="F356" i="11" s="1"/>
  <c r="F357" i="11" s="1"/>
  <c r="F358" i="11" s="1"/>
  <c r="F359" i="11" s="1"/>
  <c r="F360" i="11" s="1"/>
  <c r="F361" i="11" s="1"/>
  <c r="F362" i="11" s="1"/>
  <c r="F363" i="11" s="1"/>
  <c r="F364" i="11" s="1"/>
  <c r="F365" i="11" s="1"/>
  <c r="F366" i="11" s="1"/>
  <c r="F367" i="11" s="1"/>
  <c r="F368" i="11" s="1"/>
  <c r="F369" i="11" s="1"/>
  <c r="F370" i="11" s="1"/>
  <c r="F371" i="11" s="1"/>
  <c r="F372" i="11" s="1"/>
  <c r="F373" i="11" s="1"/>
  <c r="F374" i="11" s="1"/>
  <c r="F375" i="11" s="1"/>
  <c r="F376" i="11" s="1"/>
  <c r="F377" i="11" s="1"/>
  <c r="F378" i="11" s="1"/>
  <c r="F379" i="11" s="1"/>
  <c r="F380" i="11" s="1"/>
  <c r="F381" i="11" s="1"/>
  <c r="F382" i="11" s="1"/>
  <c r="F383" i="11" s="1"/>
  <c r="F384" i="11" s="1"/>
  <c r="F385" i="11" s="1"/>
  <c r="F386" i="11" s="1"/>
  <c r="F387" i="11" s="1"/>
  <c r="F388" i="11" s="1"/>
  <c r="F389" i="11" s="1"/>
  <c r="F390" i="11" s="1"/>
  <c r="F391" i="11" s="1"/>
  <c r="F392" i="11" s="1"/>
  <c r="F393" i="11" s="1"/>
  <c r="F394" i="11" s="1"/>
  <c r="F395" i="11" s="1"/>
  <c r="F396" i="11" s="1"/>
  <c r="F397" i="11" s="1"/>
  <c r="F398" i="11" s="1"/>
  <c r="F399" i="11" s="1"/>
  <c r="F400" i="11" s="1"/>
  <c r="F401" i="11" s="1"/>
  <c r="F402" i="11" s="1"/>
  <c r="F403" i="11" s="1"/>
  <c r="F404" i="11" s="1"/>
  <c r="F405" i="11" s="1"/>
  <c r="F406" i="11" s="1"/>
  <c r="F407" i="11" s="1"/>
  <c r="F408" i="11" s="1"/>
  <c r="F409" i="11" s="1"/>
  <c r="F410" i="11" s="1"/>
  <c r="F411" i="11" s="1"/>
  <c r="F412" i="11" s="1"/>
  <c r="F413" i="11" s="1"/>
  <c r="F414" i="11" s="1"/>
  <c r="F415" i="11" s="1"/>
  <c r="F416" i="11" s="1"/>
  <c r="F417" i="11" s="1"/>
  <c r="F418" i="11" s="1"/>
  <c r="F419" i="11" s="1"/>
  <c r="F420" i="11" s="1"/>
  <c r="F421" i="11" s="1"/>
  <c r="F422" i="11" s="1"/>
  <c r="F423" i="11" s="1"/>
  <c r="F424" i="11" s="1"/>
  <c r="F425" i="11" s="1"/>
  <c r="F426" i="11" s="1"/>
  <c r="F427" i="11" s="1"/>
  <c r="F428" i="11" s="1"/>
  <c r="F429" i="11" s="1"/>
  <c r="F430" i="11" s="1"/>
  <c r="F431" i="11" s="1"/>
  <c r="F432" i="11" s="1"/>
  <c r="F433" i="11" s="1"/>
  <c r="F434" i="11" s="1"/>
  <c r="F435" i="11" s="1"/>
  <c r="F436" i="11" s="1"/>
  <c r="F437" i="11" s="1"/>
  <c r="F438" i="11" s="1"/>
  <c r="F439" i="11" s="1"/>
  <c r="F440" i="11" s="1"/>
  <c r="F441" i="11" s="1"/>
  <c r="F442" i="11" s="1"/>
  <c r="F443" i="11" s="1"/>
  <c r="F444" i="11" s="1"/>
  <c r="F445" i="11" s="1"/>
  <c r="F446" i="11" s="1"/>
  <c r="F447" i="11" s="1"/>
  <c r="F448" i="11" s="1"/>
  <c r="F449" i="11" s="1"/>
  <c r="F450" i="11" s="1"/>
  <c r="F451" i="11" s="1"/>
  <c r="F452" i="11" s="1"/>
  <c r="F453" i="11" s="1"/>
  <c r="F454" i="11" s="1"/>
  <c r="F455" i="11" s="1"/>
  <c r="F456" i="11" s="1"/>
  <c r="F457" i="11" s="1"/>
  <c r="F458" i="11" s="1"/>
  <c r="F459" i="11" s="1"/>
  <c r="F460" i="11" s="1"/>
  <c r="F461" i="11" s="1"/>
  <c r="F462" i="11" s="1"/>
  <c r="F463" i="11" s="1"/>
  <c r="F464" i="11" s="1"/>
  <c r="F465" i="11" s="1"/>
  <c r="F466" i="11" s="1"/>
  <c r="F467" i="11" s="1"/>
  <c r="F468" i="11" s="1"/>
  <c r="F469" i="11" s="1"/>
  <c r="F470" i="11" s="1"/>
  <c r="F471" i="11" s="1"/>
  <c r="F472" i="11" s="1"/>
  <c r="F473" i="11" s="1"/>
  <c r="F474" i="11" s="1"/>
  <c r="F475" i="11" s="1"/>
  <c r="F476" i="11" s="1"/>
  <c r="F477" i="11" s="1"/>
  <c r="F478" i="11" s="1"/>
  <c r="F479" i="11" s="1"/>
  <c r="F480" i="11" s="1"/>
  <c r="F481" i="11" s="1"/>
  <c r="F482" i="11" s="1"/>
  <c r="F483" i="11" s="1"/>
  <c r="F484" i="11" s="1"/>
  <c r="F485" i="11" s="1"/>
  <c r="F486" i="11" s="1"/>
  <c r="F487" i="11" s="1"/>
  <c r="F488" i="11" s="1"/>
  <c r="F489" i="11" s="1"/>
  <c r="F490" i="11" s="1"/>
  <c r="F491" i="11" s="1"/>
  <c r="F492" i="11" s="1"/>
  <c r="F493" i="11" s="1"/>
  <c r="F494" i="11" s="1"/>
  <c r="F495" i="11" s="1"/>
  <c r="F496" i="11" s="1"/>
  <c r="F497" i="11" s="1"/>
  <c r="F498" i="11" s="1"/>
  <c r="F499" i="11" s="1"/>
  <c r="F500" i="11" s="1"/>
  <c r="F501" i="11" s="1"/>
  <c r="F502" i="11" s="1"/>
  <c r="F503" i="11" s="1"/>
  <c r="F504" i="11" s="1"/>
  <c r="F505" i="11" s="1"/>
  <c r="F506" i="11" s="1"/>
  <c r="F507" i="11" s="1"/>
  <c r="F508" i="11" s="1"/>
  <c r="F509" i="11" s="1"/>
  <c r="F510" i="11" s="1"/>
  <c r="F511" i="11" s="1"/>
  <c r="F512" i="11" s="1"/>
  <c r="F513" i="11" s="1"/>
  <c r="F514" i="11" s="1"/>
  <c r="F515" i="11" s="1"/>
  <c r="F516" i="11" s="1"/>
  <c r="F517" i="11" s="1"/>
  <c r="F518" i="11" s="1"/>
  <c r="F519" i="11" s="1"/>
  <c r="F520" i="11" s="1"/>
  <c r="F521" i="11" s="1"/>
  <c r="F522" i="11" s="1"/>
  <c r="F523" i="11" s="1"/>
  <c r="F524" i="11" s="1"/>
  <c r="F525" i="11" s="1"/>
  <c r="F526" i="11" s="1"/>
  <c r="F527" i="11" s="1"/>
  <c r="F528" i="11" s="1"/>
  <c r="F529" i="11" s="1"/>
  <c r="F530" i="11" s="1"/>
  <c r="F531" i="11" s="1"/>
  <c r="F532" i="11" s="1"/>
  <c r="F533" i="11" s="1"/>
  <c r="F534" i="11" s="1"/>
  <c r="F535" i="11" s="1"/>
  <c r="F536" i="11" s="1"/>
  <c r="F537" i="11" s="1"/>
  <c r="F538" i="11" s="1"/>
  <c r="F539" i="11" s="1"/>
  <c r="F540" i="11" s="1"/>
  <c r="F541" i="11" s="1"/>
  <c r="F542" i="11" s="1"/>
  <c r="F543" i="11" s="1"/>
  <c r="F544" i="11" s="1"/>
  <c r="F545" i="11" s="1"/>
  <c r="F546" i="11" s="1"/>
  <c r="F547" i="11" s="1"/>
  <c r="F548" i="11" s="1"/>
  <c r="F549" i="11" s="1"/>
  <c r="F550" i="11" s="1"/>
  <c r="F551" i="11" s="1"/>
  <c r="F553" i="11" s="1"/>
  <c r="AI553" i="11"/>
  <c r="AG553" i="11"/>
  <c r="AG63" i="19" s="1"/>
  <c r="AE553" i="11"/>
  <c r="AC553" i="11"/>
  <c r="AB553" i="11"/>
  <c r="AA553" i="11"/>
  <c r="AA63" i="19" s="1"/>
  <c r="Z553" i="11"/>
  <c r="Y553" i="11"/>
  <c r="W553" i="11"/>
  <c r="W63" i="19" s="1"/>
  <c r="V553" i="11"/>
  <c r="U553" i="11"/>
  <c r="T553" i="11"/>
  <c r="S553" i="11"/>
  <c r="S63" i="19" s="1"/>
  <c r="R553" i="11"/>
  <c r="Q553" i="11"/>
  <c r="P553" i="11"/>
  <c r="O553" i="11"/>
  <c r="O63" i="19" s="1"/>
  <c r="N553" i="11"/>
  <c r="M553" i="11"/>
  <c r="L553" i="11"/>
  <c r="K553" i="11"/>
  <c r="K63" i="19" s="1"/>
  <c r="J553" i="11"/>
  <c r="I553" i="11"/>
  <c r="G553" i="11"/>
  <c r="G63" i="19" s="1"/>
  <c r="D299" i="11"/>
  <c r="D62" i="19" s="1"/>
  <c r="F49" i="11"/>
  <c r="F50" i="11" s="1"/>
  <c r="F51" i="11" s="1"/>
  <c r="F52" i="11" s="1"/>
  <c r="F53" i="11" s="1"/>
  <c r="F54" i="11" s="1"/>
  <c r="F55" i="11" s="1"/>
  <c r="F56" i="11" s="1"/>
  <c r="F57" i="11" s="1"/>
  <c r="F58" i="11" s="1"/>
  <c r="F59" i="11" s="1"/>
  <c r="F60" i="11" s="1"/>
  <c r="F61" i="11" s="1"/>
  <c r="F62" i="11" s="1"/>
  <c r="F63" i="11" s="1"/>
  <c r="F64" i="11" s="1"/>
  <c r="F65" i="11" s="1"/>
  <c r="F66" i="11" s="1"/>
  <c r="F67" i="11" s="1"/>
  <c r="F68" i="11" s="1"/>
  <c r="F69" i="11" s="1"/>
  <c r="F70" i="11" s="1"/>
  <c r="F71" i="11" s="1"/>
  <c r="F72" i="11" s="1"/>
  <c r="F73" i="11" s="1"/>
  <c r="F74" i="11" s="1"/>
  <c r="F75" i="11" s="1"/>
  <c r="F76" i="11" s="1"/>
  <c r="F77" i="11" s="1"/>
  <c r="F78" i="11" s="1"/>
  <c r="F79" i="11" s="1"/>
  <c r="F80" i="11" s="1"/>
  <c r="F81" i="11" s="1"/>
  <c r="F82" i="11" s="1"/>
  <c r="F83" i="11" s="1"/>
  <c r="F84" i="11" s="1"/>
  <c r="F85" i="11" s="1"/>
  <c r="F86" i="11" s="1"/>
  <c r="F87" i="11" s="1"/>
  <c r="F88" i="11" s="1"/>
  <c r="F89" i="11" s="1"/>
  <c r="F90" i="11" s="1"/>
  <c r="F91" i="11" s="1"/>
  <c r="F92" i="11" s="1"/>
  <c r="F93" i="11" s="1"/>
  <c r="F94" i="11" s="1"/>
  <c r="F95" i="11" s="1"/>
  <c r="F96" i="11" s="1"/>
  <c r="F97" i="11" s="1"/>
  <c r="F98" i="11" s="1"/>
  <c r="F99" i="11" s="1"/>
  <c r="F100" i="11" s="1"/>
  <c r="F101" i="11" s="1"/>
  <c r="F102" i="11" s="1"/>
  <c r="F103" i="11" s="1"/>
  <c r="F104" i="11" s="1"/>
  <c r="F105" i="11" s="1"/>
  <c r="F106" i="11" s="1"/>
  <c r="F107" i="11" s="1"/>
  <c r="F108" i="11" s="1"/>
  <c r="F109" i="11" s="1"/>
  <c r="F110" i="11" s="1"/>
  <c r="F111" i="11" s="1"/>
  <c r="F112" i="11" s="1"/>
  <c r="F113" i="11" s="1"/>
  <c r="F114" i="11" s="1"/>
  <c r="F115" i="11" s="1"/>
  <c r="F116" i="11" s="1"/>
  <c r="F117" i="11" s="1"/>
  <c r="F118" i="11" s="1"/>
  <c r="F119" i="11" s="1"/>
  <c r="F120" i="11" s="1"/>
  <c r="F121" i="11" s="1"/>
  <c r="F122" i="11" s="1"/>
  <c r="F123" i="11" s="1"/>
  <c r="F124" i="11" s="1"/>
  <c r="F125" i="11" s="1"/>
  <c r="F126" i="11" s="1"/>
  <c r="F127" i="11" s="1"/>
  <c r="F128" i="11" s="1"/>
  <c r="F129" i="11" s="1"/>
  <c r="F130" i="11" s="1"/>
  <c r="F131" i="11" s="1"/>
  <c r="F132" i="11" s="1"/>
  <c r="F133" i="11" s="1"/>
  <c r="F134" i="11" s="1"/>
  <c r="F135" i="11" s="1"/>
  <c r="F136" i="11" s="1"/>
  <c r="F137" i="11" s="1"/>
  <c r="F138" i="11" s="1"/>
  <c r="F139" i="11" s="1"/>
  <c r="F140" i="11" s="1"/>
  <c r="F141" i="11" s="1"/>
  <c r="F142" i="11" s="1"/>
  <c r="F143" i="11" s="1"/>
  <c r="F144" i="11" s="1"/>
  <c r="F145" i="11" s="1"/>
  <c r="F146" i="11" s="1"/>
  <c r="F147" i="11" s="1"/>
  <c r="F148" i="11" s="1"/>
  <c r="F149" i="11" s="1"/>
  <c r="F150" i="11" s="1"/>
  <c r="F151" i="11" s="1"/>
  <c r="F152" i="11" s="1"/>
  <c r="F153" i="11" s="1"/>
  <c r="F154" i="11" s="1"/>
  <c r="F155" i="11" s="1"/>
  <c r="F156" i="11" s="1"/>
  <c r="F157" i="11" s="1"/>
  <c r="F158" i="11" s="1"/>
  <c r="F159" i="11" s="1"/>
  <c r="F160" i="11" s="1"/>
  <c r="F161" i="11" s="1"/>
  <c r="F162" i="11" s="1"/>
  <c r="F163" i="11" s="1"/>
  <c r="F164" i="11" s="1"/>
  <c r="F165" i="11" s="1"/>
  <c r="F166" i="11" s="1"/>
  <c r="F167" i="11" s="1"/>
  <c r="F168" i="11" s="1"/>
  <c r="F169" i="11" s="1"/>
  <c r="F170" i="11" s="1"/>
  <c r="F171" i="11" s="1"/>
  <c r="F172" i="11" s="1"/>
  <c r="F173" i="11" s="1"/>
  <c r="F174" i="11" s="1"/>
  <c r="F175" i="11" s="1"/>
  <c r="F176" i="11" s="1"/>
  <c r="F177" i="11" s="1"/>
  <c r="F178" i="11" s="1"/>
  <c r="F179" i="11" s="1"/>
  <c r="F180" i="11" s="1"/>
  <c r="F181" i="11" s="1"/>
  <c r="F182" i="11" s="1"/>
  <c r="F183" i="11" s="1"/>
  <c r="F184" i="11" s="1"/>
  <c r="F185" i="11" s="1"/>
  <c r="F186" i="11" s="1"/>
  <c r="F187" i="11" s="1"/>
  <c r="F188" i="11" s="1"/>
  <c r="F189" i="11" s="1"/>
  <c r="F190" i="11" s="1"/>
  <c r="F191" i="11" s="1"/>
  <c r="F192" i="11" s="1"/>
  <c r="F193" i="11" s="1"/>
  <c r="F194" i="11" s="1"/>
  <c r="F195" i="11" s="1"/>
  <c r="F196" i="11" s="1"/>
  <c r="F197" i="11" s="1"/>
  <c r="F198" i="11" s="1"/>
  <c r="F199" i="11" s="1"/>
  <c r="F200" i="11" s="1"/>
  <c r="F201" i="11" s="1"/>
  <c r="F202" i="11" s="1"/>
  <c r="F203" i="11" s="1"/>
  <c r="F204" i="11" s="1"/>
  <c r="F205" i="11" s="1"/>
  <c r="F206" i="11" s="1"/>
  <c r="F207" i="11" s="1"/>
  <c r="F208" i="11" s="1"/>
  <c r="F209" i="11" s="1"/>
  <c r="F210" i="11" s="1"/>
  <c r="F211" i="11" s="1"/>
  <c r="F212" i="11" s="1"/>
  <c r="F213" i="11" s="1"/>
  <c r="F214" i="11" s="1"/>
  <c r="F215" i="11" s="1"/>
  <c r="F216" i="11" s="1"/>
  <c r="F217" i="11" s="1"/>
  <c r="F218" i="11" s="1"/>
  <c r="F219" i="11" s="1"/>
  <c r="F220" i="11" s="1"/>
  <c r="F221" i="11" s="1"/>
  <c r="F222" i="11" s="1"/>
  <c r="F223" i="11" s="1"/>
  <c r="F224" i="11" s="1"/>
  <c r="F225" i="11" s="1"/>
  <c r="F226" i="11" s="1"/>
  <c r="F227" i="11" s="1"/>
  <c r="F228" i="11" s="1"/>
  <c r="F229" i="11" s="1"/>
  <c r="F230" i="11" s="1"/>
  <c r="F231" i="11" s="1"/>
  <c r="F232" i="11" s="1"/>
  <c r="F233" i="11" s="1"/>
  <c r="F234" i="11" s="1"/>
  <c r="F235" i="11" s="1"/>
  <c r="F236" i="11" s="1"/>
  <c r="F237" i="11" s="1"/>
  <c r="F238" i="11" s="1"/>
  <c r="F239" i="11" s="1"/>
  <c r="F240" i="11" s="1"/>
  <c r="F241" i="11" s="1"/>
  <c r="F242" i="11" s="1"/>
  <c r="F243" i="11" s="1"/>
  <c r="F244" i="11" s="1"/>
  <c r="F245" i="11" s="1"/>
  <c r="F246" i="11" s="1"/>
  <c r="F247" i="11" s="1"/>
  <c r="F248" i="11" s="1"/>
  <c r="F249" i="11" s="1"/>
  <c r="F250" i="11" s="1"/>
  <c r="F251" i="11" s="1"/>
  <c r="F252" i="11" s="1"/>
  <c r="F253" i="11" s="1"/>
  <c r="F254" i="11" s="1"/>
  <c r="F255" i="11" s="1"/>
  <c r="F256" i="11" s="1"/>
  <c r="F257" i="11" s="1"/>
  <c r="F258" i="11" s="1"/>
  <c r="F259" i="11" s="1"/>
  <c r="F260" i="11" s="1"/>
  <c r="F261" i="11" s="1"/>
  <c r="F262" i="11" s="1"/>
  <c r="F263" i="11" s="1"/>
  <c r="F264" i="11" s="1"/>
  <c r="F265" i="11" s="1"/>
  <c r="F266" i="11" s="1"/>
  <c r="F267" i="11" s="1"/>
  <c r="F268" i="11" s="1"/>
  <c r="F269" i="11" s="1"/>
  <c r="F270" i="11" s="1"/>
  <c r="F271" i="11" s="1"/>
  <c r="F272" i="11" s="1"/>
  <c r="F273" i="11" s="1"/>
  <c r="F274" i="11" s="1"/>
  <c r="F275" i="11" s="1"/>
  <c r="F276" i="11" s="1"/>
  <c r="F277" i="11" s="1"/>
  <c r="F278" i="11" s="1"/>
  <c r="F279" i="11" s="1"/>
  <c r="F280" i="11" s="1"/>
  <c r="F281" i="11" s="1"/>
  <c r="F282" i="11" s="1"/>
  <c r="F283" i="11" s="1"/>
  <c r="F284" i="11" s="1"/>
  <c r="F285" i="11" s="1"/>
  <c r="F286" i="11" s="1"/>
  <c r="F287" i="11" s="1"/>
  <c r="F288" i="11" s="1"/>
  <c r="F289" i="11" s="1"/>
  <c r="F290" i="11" s="1"/>
  <c r="F291" i="11" s="1"/>
  <c r="F292" i="11" s="1"/>
  <c r="F293" i="11" s="1"/>
  <c r="F294" i="11" s="1"/>
  <c r="F295" i="11" s="1"/>
  <c r="F296" i="11" s="1"/>
  <c r="F297" i="11" s="1"/>
  <c r="F299" i="11" s="1"/>
  <c r="AG299" i="11"/>
  <c r="AC299" i="11"/>
  <c r="Y299" i="11"/>
  <c r="U299" i="11"/>
  <c r="Q299" i="11"/>
  <c r="O299" i="11"/>
  <c r="M299" i="11"/>
  <c r="I299" i="11"/>
  <c r="B45" i="11"/>
  <c r="D555" i="11" s="1"/>
  <c r="AI61" i="19"/>
  <c r="AG61" i="19"/>
  <c r="AE61" i="19"/>
  <c r="AC61" i="19"/>
  <c r="AB61" i="19"/>
  <c r="AA61" i="19"/>
  <c r="Z61" i="19"/>
  <c r="Y61" i="19"/>
  <c r="X61" i="19"/>
  <c r="W61" i="19"/>
  <c r="V61" i="19"/>
  <c r="U61" i="19"/>
  <c r="T61" i="19"/>
  <c r="S61" i="19"/>
  <c r="R61" i="19"/>
  <c r="Q61" i="19"/>
  <c r="P61" i="19"/>
  <c r="O61" i="19"/>
  <c r="N61" i="19"/>
  <c r="M61" i="19"/>
  <c r="L61" i="19"/>
  <c r="K61" i="19"/>
  <c r="J61" i="19"/>
  <c r="I61" i="19"/>
  <c r="H61" i="19"/>
  <c r="G61" i="19"/>
  <c r="AI60" i="19"/>
  <c r="AG60" i="19"/>
  <c r="AE60" i="19"/>
  <c r="AC60" i="19"/>
  <c r="AB60" i="19"/>
  <c r="AA60" i="19"/>
  <c r="Z60" i="19"/>
  <c r="Y60" i="19"/>
  <c r="X60" i="19"/>
  <c r="W60" i="19"/>
  <c r="V60" i="19"/>
  <c r="U60" i="19"/>
  <c r="T60" i="19"/>
  <c r="S60" i="19"/>
  <c r="R60" i="19"/>
  <c r="Q60" i="19"/>
  <c r="P60" i="19"/>
  <c r="O60" i="19"/>
  <c r="N60" i="19"/>
  <c r="M60" i="19"/>
  <c r="L60" i="19"/>
  <c r="K60" i="19"/>
  <c r="J60" i="19"/>
  <c r="I60" i="19"/>
  <c r="H60" i="19"/>
  <c r="G60" i="19"/>
  <c r="AI59" i="19"/>
  <c r="AG59" i="19"/>
  <c r="AE59" i="19"/>
  <c r="AC59" i="19"/>
  <c r="AB59" i="19"/>
  <c r="AA59" i="19"/>
  <c r="Z59" i="19"/>
  <c r="Y59" i="19"/>
  <c r="X59" i="19"/>
  <c r="W59" i="19"/>
  <c r="V59" i="19"/>
  <c r="U59" i="19"/>
  <c r="T59" i="19"/>
  <c r="S59" i="19"/>
  <c r="R59" i="19"/>
  <c r="Q59" i="19"/>
  <c r="P59" i="19"/>
  <c r="O59" i="19"/>
  <c r="N59" i="19"/>
  <c r="M59" i="19"/>
  <c r="L59" i="19"/>
  <c r="K59" i="19"/>
  <c r="J59" i="19"/>
  <c r="I59" i="19"/>
  <c r="H59" i="19"/>
  <c r="G59" i="19"/>
  <c r="AI58" i="19"/>
  <c r="AG58" i="19"/>
  <c r="AE58" i="19"/>
  <c r="AC58" i="19"/>
  <c r="AB58" i="19"/>
  <c r="AA58" i="19"/>
  <c r="Z58" i="19"/>
  <c r="Y58" i="19"/>
  <c r="X58" i="19"/>
  <c r="W58" i="19"/>
  <c r="V58" i="19"/>
  <c r="U58" i="19"/>
  <c r="T58" i="19"/>
  <c r="S58" i="19"/>
  <c r="R58" i="19"/>
  <c r="Q58" i="19"/>
  <c r="P58" i="19"/>
  <c r="O58" i="19"/>
  <c r="N58" i="19"/>
  <c r="M58" i="19"/>
  <c r="L58" i="19"/>
  <c r="K58" i="19"/>
  <c r="J58" i="19"/>
  <c r="I58" i="19"/>
  <c r="H58" i="19"/>
  <c r="G58" i="19"/>
  <c r="AI57" i="19"/>
  <c r="AG57" i="19"/>
  <c r="AE57" i="19"/>
  <c r="AC57" i="19"/>
  <c r="AB57" i="19"/>
  <c r="AA57" i="19"/>
  <c r="Z57" i="19"/>
  <c r="Y57" i="19"/>
  <c r="X57" i="19"/>
  <c r="W57" i="19"/>
  <c r="V57" i="19"/>
  <c r="U57" i="19"/>
  <c r="T57" i="19"/>
  <c r="S57" i="19"/>
  <c r="R57" i="19"/>
  <c r="Q57" i="19"/>
  <c r="P57" i="19"/>
  <c r="O57" i="19"/>
  <c r="N57" i="19"/>
  <c r="M57" i="19"/>
  <c r="L57" i="19"/>
  <c r="K57" i="19"/>
  <c r="J57" i="19"/>
  <c r="I57" i="19"/>
  <c r="H57" i="19"/>
  <c r="G57" i="19"/>
  <c r="AI56" i="19"/>
  <c r="AG56" i="19"/>
  <c r="AE56" i="19"/>
  <c r="AC56" i="19"/>
  <c r="AB56" i="19"/>
  <c r="AA56" i="19"/>
  <c r="Z56" i="19"/>
  <c r="Y56" i="19"/>
  <c r="X56" i="19"/>
  <c r="W56" i="19"/>
  <c r="V56" i="19"/>
  <c r="U56" i="19"/>
  <c r="T56" i="19"/>
  <c r="S56" i="19"/>
  <c r="R56" i="19"/>
  <c r="Q56" i="19"/>
  <c r="P56" i="19"/>
  <c r="O56" i="19"/>
  <c r="N56" i="19"/>
  <c r="M56" i="19"/>
  <c r="L56" i="19"/>
  <c r="K56" i="19"/>
  <c r="J56" i="19"/>
  <c r="I56" i="19"/>
  <c r="H56" i="19"/>
  <c r="G56" i="19"/>
  <c r="AI55" i="19"/>
  <c r="AG55" i="19"/>
  <c r="AE55" i="19"/>
  <c r="AC55" i="19"/>
  <c r="AB55" i="19"/>
  <c r="AA55" i="19"/>
  <c r="Z55" i="19"/>
  <c r="Y55" i="19"/>
  <c r="X55" i="19"/>
  <c r="W55" i="19"/>
  <c r="V55" i="19"/>
  <c r="U55" i="19"/>
  <c r="T55" i="19"/>
  <c r="S55" i="19"/>
  <c r="R55" i="19"/>
  <c r="Q55" i="19"/>
  <c r="P55" i="19"/>
  <c r="O55" i="19"/>
  <c r="N55" i="19"/>
  <c r="M55" i="19"/>
  <c r="L55" i="19"/>
  <c r="K55" i="19"/>
  <c r="J55" i="19"/>
  <c r="I55" i="19"/>
  <c r="H55" i="19"/>
  <c r="G55" i="19"/>
  <c r="AI54" i="19"/>
  <c r="AG54" i="19"/>
  <c r="AE54" i="19"/>
  <c r="AC54" i="19"/>
  <c r="AB54" i="19"/>
  <c r="AA54" i="19"/>
  <c r="Z54" i="19"/>
  <c r="Y54" i="19"/>
  <c r="X54" i="19"/>
  <c r="W54" i="19"/>
  <c r="V54" i="19"/>
  <c r="U54" i="19"/>
  <c r="T54" i="19"/>
  <c r="S54" i="19"/>
  <c r="R54" i="19"/>
  <c r="Q54" i="19"/>
  <c r="P54" i="19"/>
  <c r="O54" i="19"/>
  <c r="N54" i="19"/>
  <c r="M54" i="19"/>
  <c r="L54" i="19"/>
  <c r="K54" i="19"/>
  <c r="J54" i="19"/>
  <c r="I54" i="19"/>
  <c r="H54" i="19"/>
  <c r="G54" i="19"/>
  <c r="AI53" i="19"/>
  <c r="AG53" i="19"/>
  <c r="AE53" i="19"/>
  <c r="AC53" i="19"/>
  <c r="AB53" i="19"/>
  <c r="AA53" i="19"/>
  <c r="Z53" i="19"/>
  <c r="Y53" i="19"/>
  <c r="X53" i="19"/>
  <c r="W53" i="19"/>
  <c r="V53" i="19"/>
  <c r="U53" i="19"/>
  <c r="T53" i="19"/>
  <c r="S53" i="19"/>
  <c r="R53" i="19"/>
  <c r="Q53" i="19"/>
  <c r="P53" i="19"/>
  <c r="O53" i="19"/>
  <c r="N53" i="19"/>
  <c r="M53" i="19"/>
  <c r="L53" i="19"/>
  <c r="K53" i="19"/>
  <c r="J53" i="19"/>
  <c r="I53" i="19"/>
  <c r="H53" i="19"/>
  <c r="G53" i="19"/>
  <c r="AI52" i="19"/>
  <c r="AG52" i="19"/>
  <c r="AE52" i="19"/>
  <c r="AC52" i="19"/>
  <c r="AB52" i="19"/>
  <c r="AA52" i="19"/>
  <c r="Z52" i="19"/>
  <c r="Y52" i="19"/>
  <c r="X52" i="19"/>
  <c r="W52" i="19"/>
  <c r="V52" i="19"/>
  <c r="U52" i="19"/>
  <c r="T52" i="19"/>
  <c r="S52" i="19"/>
  <c r="R52" i="19"/>
  <c r="Q52" i="19"/>
  <c r="P52" i="19"/>
  <c r="O52" i="19"/>
  <c r="N52" i="19"/>
  <c r="M52" i="19"/>
  <c r="L52" i="19"/>
  <c r="K52" i="19"/>
  <c r="J52" i="19"/>
  <c r="I52" i="19"/>
  <c r="H52" i="19"/>
  <c r="G52" i="19"/>
  <c r="AI51" i="19"/>
  <c r="AG51" i="19"/>
  <c r="AE51" i="19"/>
  <c r="AC51" i="19"/>
  <c r="AB51" i="19"/>
  <c r="AA51" i="19"/>
  <c r="Z51" i="19"/>
  <c r="Y51" i="19"/>
  <c r="X51" i="19"/>
  <c r="W51" i="19"/>
  <c r="V51" i="19"/>
  <c r="U51" i="19"/>
  <c r="T51" i="19"/>
  <c r="S51" i="19"/>
  <c r="R51" i="19"/>
  <c r="Q51" i="19"/>
  <c r="P51" i="19"/>
  <c r="O51" i="19"/>
  <c r="N51" i="19"/>
  <c r="M51" i="19"/>
  <c r="L51" i="19"/>
  <c r="K51" i="19"/>
  <c r="J51" i="19"/>
  <c r="I51" i="19"/>
  <c r="H51" i="19"/>
  <c r="G51" i="19"/>
  <c r="AI50" i="19"/>
  <c r="AG50" i="19"/>
  <c r="AE50" i="19"/>
  <c r="AC50" i="19"/>
  <c r="AB50" i="19"/>
  <c r="AA50" i="19"/>
  <c r="Z50" i="19"/>
  <c r="Y50" i="19"/>
  <c r="X50" i="19"/>
  <c r="W50" i="19"/>
  <c r="V50" i="19"/>
  <c r="U50" i="19"/>
  <c r="T50" i="19"/>
  <c r="S50" i="19"/>
  <c r="R50" i="19"/>
  <c r="Q50" i="19"/>
  <c r="P50" i="19"/>
  <c r="O50" i="19"/>
  <c r="N50" i="19"/>
  <c r="M50" i="19"/>
  <c r="L50" i="19"/>
  <c r="K50" i="19"/>
  <c r="J50" i="19"/>
  <c r="I50" i="19"/>
  <c r="H50" i="19"/>
  <c r="G50" i="19"/>
  <c r="AI49" i="19"/>
  <c r="AG49" i="19"/>
  <c r="AE49" i="19"/>
  <c r="AC49" i="19"/>
  <c r="AB49" i="19"/>
  <c r="AA49" i="19"/>
  <c r="Z49" i="19"/>
  <c r="Y49" i="19"/>
  <c r="X49" i="19"/>
  <c r="W49" i="19"/>
  <c r="V49" i="19"/>
  <c r="U49" i="19"/>
  <c r="T49" i="19"/>
  <c r="S49" i="19"/>
  <c r="R49" i="19"/>
  <c r="Q49" i="19"/>
  <c r="P49" i="19"/>
  <c r="O49" i="19"/>
  <c r="N49" i="19"/>
  <c r="M49" i="19"/>
  <c r="L49" i="19"/>
  <c r="K49" i="19"/>
  <c r="J49" i="19"/>
  <c r="I49" i="19"/>
  <c r="H49" i="19"/>
  <c r="G49" i="19"/>
  <c r="AI48" i="19"/>
  <c r="AG48" i="19"/>
  <c r="AE48" i="19"/>
  <c r="AC48" i="19"/>
  <c r="AB48" i="19"/>
  <c r="AA48" i="19"/>
  <c r="Z48" i="19"/>
  <c r="Y48" i="19"/>
  <c r="X48" i="19"/>
  <c r="W48" i="19"/>
  <c r="V48" i="19"/>
  <c r="U48" i="19"/>
  <c r="T48" i="19"/>
  <c r="S48" i="19"/>
  <c r="R48" i="19"/>
  <c r="Q48" i="19"/>
  <c r="P48" i="19"/>
  <c r="O48" i="19"/>
  <c r="N48" i="19"/>
  <c r="M48" i="19"/>
  <c r="L48" i="19"/>
  <c r="K48" i="19"/>
  <c r="J48" i="19"/>
  <c r="I48" i="19"/>
  <c r="H48" i="19"/>
  <c r="G48" i="19"/>
  <c r="AI47" i="19"/>
  <c r="AG47" i="19"/>
  <c r="AE47" i="19"/>
  <c r="AC47" i="19"/>
  <c r="AB47" i="19"/>
  <c r="AA47" i="19"/>
  <c r="Z47" i="19"/>
  <c r="Y47" i="19"/>
  <c r="X47" i="19"/>
  <c r="W47" i="19"/>
  <c r="V47" i="19"/>
  <c r="U47" i="19"/>
  <c r="T47" i="19"/>
  <c r="S47" i="19"/>
  <c r="R47" i="19"/>
  <c r="Q47" i="19"/>
  <c r="P47" i="19"/>
  <c r="O47" i="19"/>
  <c r="N47" i="19"/>
  <c r="M47" i="19"/>
  <c r="L47" i="19"/>
  <c r="K47" i="19"/>
  <c r="J47" i="19"/>
  <c r="I47" i="19"/>
  <c r="H47" i="19"/>
  <c r="G47" i="19"/>
  <c r="AI46" i="19"/>
  <c r="AG46" i="19"/>
  <c r="AE46" i="19"/>
  <c r="AC46" i="19"/>
  <c r="AB46" i="19"/>
  <c r="AA46" i="19"/>
  <c r="Z46" i="19"/>
  <c r="Y46" i="19"/>
  <c r="X46" i="19"/>
  <c r="W46" i="19"/>
  <c r="V46" i="19"/>
  <c r="U46" i="19"/>
  <c r="T46" i="19"/>
  <c r="S46" i="19"/>
  <c r="R46" i="19"/>
  <c r="Q46" i="19"/>
  <c r="P46" i="19"/>
  <c r="O46" i="19"/>
  <c r="N46" i="19"/>
  <c r="M46" i="19"/>
  <c r="L46" i="19"/>
  <c r="K46" i="19"/>
  <c r="J46" i="19"/>
  <c r="I46" i="19"/>
  <c r="H46" i="19"/>
  <c r="G46" i="19"/>
  <c r="AI45" i="19"/>
  <c r="AG45" i="19"/>
  <c r="AE45" i="19"/>
  <c r="AC45" i="19"/>
  <c r="AB45" i="19"/>
  <c r="AA45" i="19"/>
  <c r="Z45" i="19"/>
  <c r="Y45" i="19"/>
  <c r="X45" i="19"/>
  <c r="W45" i="19"/>
  <c r="V45" i="19"/>
  <c r="U45" i="19"/>
  <c r="T45" i="19"/>
  <c r="S45" i="19"/>
  <c r="R45" i="19"/>
  <c r="Q45" i="19"/>
  <c r="P45" i="19"/>
  <c r="O45" i="19"/>
  <c r="N45" i="19"/>
  <c r="M45" i="19"/>
  <c r="L45" i="19"/>
  <c r="K45" i="19"/>
  <c r="J45" i="19"/>
  <c r="I45" i="19"/>
  <c r="H45" i="19"/>
  <c r="G45" i="19"/>
  <c r="AI44" i="19"/>
  <c r="AG44" i="19"/>
  <c r="AE44" i="19"/>
  <c r="AC44" i="19"/>
  <c r="AB44" i="19"/>
  <c r="AA44" i="19"/>
  <c r="Z44" i="19"/>
  <c r="Y44" i="19"/>
  <c r="X44" i="19"/>
  <c r="W44" i="19"/>
  <c r="V44" i="19"/>
  <c r="U44" i="19"/>
  <c r="T44" i="19"/>
  <c r="S44" i="19"/>
  <c r="R44" i="19"/>
  <c r="Q44" i="19"/>
  <c r="P44" i="19"/>
  <c r="O44" i="19"/>
  <c r="N44" i="19"/>
  <c r="M44" i="19"/>
  <c r="L44" i="19"/>
  <c r="K44" i="19"/>
  <c r="J44" i="19"/>
  <c r="I44" i="19"/>
  <c r="H44" i="19"/>
  <c r="G44" i="19"/>
  <c r="AI43" i="19"/>
  <c r="AG43" i="19"/>
  <c r="AE43" i="19"/>
  <c r="AC43" i="19"/>
  <c r="AB43" i="19"/>
  <c r="AA43" i="19"/>
  <c r="Z43" i="19"/>
  <c r="Y43" i="19"/>
  <c r="X43" i="19"/>
  <c r="W43" i="19"/>
  <c r="V43" i="19"/>
  <c r="U43" i="19"/>
  <c r="T43" i="19"/>
  <c r="S43" i="19"/>
  <c r="R43" i="19"/>
  <c r="Q43" i="19"/>
  <c r="P43" i="19"/>
  <c r="O43" i="19"/>
  <c r="N43" i="19"/>
  <c r="M43" i="19"/>
  <c r="L43" i="19"/>
  <c r="K43" i="19"/>
  <c r="J43" i="19"/>
  <c r="I43" i="19"/>
  <c r="H43" i="19"/>
  <c r="G43" i="19"/>
  <c r="AI42" i="19"/>
  <c r="AG42" i="19"/>
  <c r="AE42" i="19"/>
  <c r="AC42" i="19"/>
  <c r="AB42" i="19"/>
  <c r="AA42" i="19"/>
  <c r="Z42" i="19"/>
  <c r="Y42" i="19"/>
  <c r="X42" i="19"/>
  <c r="W42" i="19"/>
  <c r="V42" i="19"/>
  <c r="U42" i="19"/>
  <c r="T42" i="19"/>
  <c r="S42" i="19"/>
  <c r="R42" i="19"/>
  <c r="Q42" i="19"/>
  <c r="P42" i="19"/>
  <c r="O42" i="19"/>
  <c r="N42" i="19"/>
  <c r="M42" i="19"/>
  <c r="L42" i="19"/>
  <c r="K42" i="19"/>
  <c r="J42" i="19"/>
  <c r="I42" i="19"/>
  <c r="H42" i="19"/>
  <c r="G42" i="19"/>
  <c r="AI41" i="19"/>
  <c r="AG41" i="19"/>
  <c r="AE41" i="19"/>
  <c r="AC41" i="19"/>
  <c r="AB41" i="19"/>
  <c r="AA41" i="19"/>
  <c r="Z41" i="19"/>
  <c r="Y41" i="19"/>
  <c r="X41" i="19"/>
  <c r="W41" i="19"/>
  <c r="V41" i="19"/>
  <c r="U41" i="19"/>
  <c r="T41" i="19"/>
  <c r="S41" i="19"/>
  <c r="R41" i="19"/>
  <c r="Q41" i="19"/>
  <c r="P41" i="19"/>
  <c r="O41" i="19"/>
  <c r="N41" i="19"/>
  <c r="M41" i="19"/>
  <c r="L41" i="19"/>
  <c r="K41" i="19"/>
  <c r="J41" i="19"/>
  <c r="I41" i="19"/>
  <c r="H41" i="19"/>
  <c r="G41" i="19"/>
  <c r="AI40" i="19"/>
  <c r="AG40" i="19"/>
  <c r="AE40" i="19"/>
  <c r="AC40" i="19"/>
  <c r="AB40" i="19"/>
  <c r="AA40" i="19"/>
  <c r="Z40" i="19"/>
  <c r="Y40" i="19"/>
  <c r="X40" i="19"/>
  <c r="W40" i="19"/>
  <c r="V40" i="19"/>
  <c r="U40" i="19"/>
  <c r="T40" i="19"/>
  <c r="S40" i="19"/>
  <c r="R40" i="19"/>
  <c r="Q40" i="19"/>
  <c r="P40" i="19"/>
  <c r="O40" i="19"/>
  <c r="N40" i="19"/>
  <c r="M40" i="19"/>
  <c r="L40" i="19"/>
  <c r="K40" i="19"/>
  <c r="J40" i="19"/>
  <c r="I40" i="19"/>
  <c r="H40" i="19"/>
  <c r="G40" i="19"/>
  <c r="AI39" i="19"/>
  <c r="AG39" i="19"/>
  <c r="AE39" i="19"/>
  <c r="AC39" i="19"/>
  <c r="AB39" i="19"/>
  <c r="AA39" i="19"/>
  <c r="Z39" i="19"/>
  <c r="Y39" i="19"/>
  <c r="X39" i="19"/>
  <c r="W39" i="19"/>
  <c r="V39" i="19"/>
  <c r="U39" i="19"/>
  <c r="T39" i="19"/>
  <c r="S39" i="19"/>
  <c r="R39" i="19"/>
  <c r="Q39" i="19"/>
  <c r="P39" i="19"/>
  <c r="O39" i="19"/>
  <c r="N39" i="19"/>
  <c r="M39" i="19"/>
  <c r="L39" i="19"/>
  <c r="K39" i="19"/>
  <c r="J39" i="19"/>
  <c r="I39" i="19"/>
  <c r="H39" i="19"/>
  <c r="G39" i="19"/>
  <c r="AI38" i="19"/>
  <c r="AG38" i="19"/>
  <c r="AE38" i="19"/>
  <c r="AC38" i="19"/>
  <c r="AB38" i="19"/>
  <c r="AA38" i="19"/>
  <c r="Z38" i="19"/>
  <c r="Y38" i="19"/>
  <c r="X38" i="19"/>
  <c r="W38" i="19"/>
  <c r="V38" i="19"/>
  <c r="U38" i="19"/>
  <c r="T38" i="19"/>
  <c r="S38" i="19"/>
  <c r="R38" i="19"/>
  <c r="Q38" i="19"/>
  <c r="P38" i="19"/>
  <c r="O38" i="19"/>
  <c r="N38" i="19"/>
  <c r="M38" i="19"/>
  <c r="L38" i="19"/>
  <c r="K38" i="19"/>
  <c r="J38" i="19"/>
  <c r="I38" i="19"/>
  <c r="H38" i="19"/>
  <c r="G38" i="19"/>
  <c r="F18" i="11"/>
  <c r="F38" i="19" s="1"/>
  <c r="AI37" i="19"/>
  <c r="AG37" i="19"/>
  <c r="AE37" i="19"/>
  <c r="AC37" i="19"/>
  <c r="AB37" i="19"/>
  <c r="AA37" i="19"/>
  <c r="Z37" i="19"/>
  <c r="Y37" i="19"/>
  <c r="X37" i="19"/>
  <c r="W37" i="19"/>
  <c r="V37" i="19"/>
  <c r="U37" i="19"/>
  <c r="T37" i="19"/>
  <c r="S37" i="19"/>
  <c r="R37" i="19"/>
  <c r="Q37" i="19"/>
  <c r="P37" i="19"/>
  <c r="O37" i="19"/>
  <c r="N37" i="19"/>
  <c r="M37" i="19"/>
  <c r="L37" i="19"/>
  <c r="K37" i="19"/>
  <c r="J37" i="19"/>
  <c r="I37" i="19"/>
  <c r="H37" i="19"/>
  <c r="G37" i="19"/>
  <c r="B15" i="11"/>
  <c r="D43" i="11" s="1"/>
  <c r="D595" i="11" s="1"/>
  <c r="H11" i="11"/>
  <c r="G11" i="11"/>
  <c r="H10" i="11"/>
  <c r="G10" i="11"/>
  <c r="D10" i="11"/>
  <c r="H9" i="11"/>
  <c r="G9" i="11"/>
  <c r="G7" i="11"/>
  <c r="B7" i="11"/>
  <c r="G6" i="11"/>
  <c r="B6" i="11"/>
  <c r="G5" i="11"/>
  <c r="B5" i="11"/>
  <c r="G4" i="11"/>
  <c r="B4" i="11"/>
  <c r="G3" i="11"/>
  <c r="B3" i="11"/>
  <c r="B2" i="11"/>
  <c r="D717" i="10"/>
  <c r="D715" i="10"/>
  <c r="D714" i="10"/>
  <c r="D713" i="10"/>
  <c r="D711" i="10"/>
  <c r="D710" i="10"/>
  <c r="D709" i="10"/>
  <c r="D707" i="10"/>
  <c r="D706" i="10"/>
  <c r="D705" i="10"/>
  <c r="D703" i="10"/>
  <c r="D702" i="10"/>
  <c r="D701" i="10"/>
  <c r="D699" i="10"/>
  <c r="AG719" i="10"/>
  <c r="AA719" i="10"/>
  <c r="W719" i="10"/>
  <c r="S719" i="10"/>
  <c r="O719" i="10"/>
  <c r="K719" i="10"/>
  <c r="G719" i="10"/>
  <c r="D698" i="10"/>
  <c r="D693" i="10"/>
  <c r="D689" i="10"/>
  <c r="D685" i="10"/>
  <c r="D681" i="10"/>
  <c r="D677" i="10"/>
  <c r="AG695" i="10"/>
  <c r="AA695" i="10"/>
  <c r="W695" i="10"/>
  <c r="S695" i="10"/>
  <c r="O695" i="10"/>
  <c r="K695" i="10"/>
  <c r="G695" i="10"/>
  <c r="D667" i="10"/>
  <c r="D663" i="10"/>
  <c r="D659" i="10"/>
  <c r="D655" i="10"/>
  <c r="D651" i="10"/>
  <c r="AC669" i="10"/>
  <c r="Y669" i="10"/>
  <c r="U669" i="10"/>
  <c r="Q669" i="10"/>
  <c r="M669" i="10"/>
  <c r="I669" i="10"/>
  <c r="D643" i="10"/>
  <c r="D639" i="10"/>
  <c r="D635" i="10"/>
  <c r="D631" i="10"/>
  <c r="D627" i="10"/>
  <c r="AG645" i="10"/>
  <c r="AA645" i="10"/>
  <c r="W645" i="10"/>
  <c r="S645" i="10"/>
  <c r="O645" i="10"/>
  <c r="K645" i="10"/>
  <c r="G645" i="10"/>
  <c r="D617" i="10"/>
  <c r="D613" i="10"/>
  <c r="D609" i="10"/>
  <c r="D605" i="10"/>
  <c r="D601" i="10"/>
  <c r="AI619" i="10"/>
  <c r="AB619" i="10"/>
  <c r="X619" i="10"/>
  <c r="T619" i="10"/>
  <c r="P619" i="10"/>
  <c r="L619" i="10"/>
  <c r="H619" i="10"/>
  <c r="AI595" i="10"/>
  <c r="AG595" i="10"/>
  <c r="AC595" i="10"/>
  <c r="AB595" i="10"/>
  <c r="AA595" i="10"/>
  <c r="Y595" i="10"/>
  <c r="X595" i="10"/>
  <c r="W595" i="10"/>
  <c r="U595" i="10"/>
  <c r="T595" i="10"/>
  <c r="S595" i="10"/>
  <c r="Q595" i="10"/>
  <c r="P595" i="10"/>
  <c r="O595" i="10"/>
  <c r="M595" i="10"/>
  <c r="L595" i="10"/>
  <c r="K595" i="10"/>
  <c r="I595" i="10"/>
  <c r="H595" i="10"/>
  <c r="G595" i="10"/>
  <c r="AI569" i="10"/>
  <c r="AE569" i="10"/>
  <c r="AB569" i="10"/>
  <c r="Z569" i="10"/>
  <c r="X569" i="10"/>
  <c r="V569" i="10"/>
  <c r="T569" i="10"/>
  <c r="R569" i="10"/>
  <c r="P569" i="10"/>
  <c r="N569" i="10"/>
  <c r="L569" i="10"/>
  <c r="J569" i="10"/>
  <c r="H569" i="10"/>
  <c r="F548" i="10"/>
  <c r="F574" i="10" s="1"/>
  <c r="F598" i="10" s="1"/>
  <c r="F624" i="10" s="1"/>
  <c r="F648" i="10" s="1"/>
  <c r="F674" i="10" s="1"/>
  <c r="F698" i="10" s="1"/>
  <c r="F724" i="10" s="1"/>
  <c r="AG743" i="10"/>
  <c r="AA743" i="10"/>
  <c r="Z743" i="10"/>
  <c r="W743" i="10"/>
  <c r="S743" i="10"/>
  <c r="O743" i="10"/>
  <c r="K743" i="10"/>
  <c r="J743" i="10"/>
  <c r="G743" i="10"/>
  <c r="D543" i="10"/>
  <c r="AI742" i="10"/>
  <c r="AC742" i="10"/>
  <c r="AB742" i="10"/>
  <c r="Y742" i="10"/>
  <c r="X742" i="10"/>
  <c r="V742" i="10"/>
  <c r="U742" i="10"/>
  <c r="T742" i="10"/>
  <c r="Q742" i="10"/>
  <c r="P742" i="10"/>
  <c r="M742" i="10"/>
  <c r="L742" i="10"/>
  <c r="I742" i="10"/>
  <c r="H742" i="10"/>
  <c r="D542" i="10"/>
  <c r="AI741" i="10"/>
  <c r="AG741" i="10"/>
  <c r="AC741" i="10"/>
  <c r="AB741" i="10"/>
  <c r="AA741" i="10"/>
  <c r="Y741" i="10"/>
  <c r="X741" i="10"/>
  <c r="W741" i="10"/>
  <c r="U741" i="10"/>
  <c r="T741" i="10"/>
  <c r="S741" i="10"/>
  <c r="R741" i="10"/>
  <c r="Q741" i="10"/>
  <c r="P741" i="10"/>
  <c r="O741" i="10"/>
  <c r="M741" i="10"/>
  <c r="L741" i="10"/>
  <c r="K741" i="10"/>
  <c r="I741" i="10"/>
  <c r="H741" i="10"/>
  <c r="G741" i="10"/>
  <c r="D541" i="10"/>
  <c r="AI740" i="10"/>
  <c r="AB740" i="10"/>
  <c r="X740" i="10"/>
  <c r="T740" i="10"/>
  <c r="P740" i="10"/>
  <c r="L740" i="10"/>
  <c r="H740" i="10"/>
  <c r="D540" i="10"/>
  <c r="AG739" i="10"/>
  <c r="AA739" i="10"/>
  <c r="W739" i="10"/>
  <c r="S739" i="10"/>
  <c r="O739" i="10"/>
  <c r="K739" i="10"/>
  <c r="G739" i="10"/>
  <c r="D539" i="10"/>
  <c r="AI738" i="10"/>
  <c r="AC738" i="10"/>
  <c r="AB738" i="10"/>
  <c r="Y738" i="10"/>
  <c r="X738" i="10"/>
  <c r="U738" i="10"/>
  <c r="T738" i="10"/>
  <c r="Q738" i="10"/>
  <c r="P738" i="10"/>
  <c r="M738" i="10"/>
  <c r="L738" i="10"/>
  <c r="I738" i="10"/>
  <c r="H738" i="10"/>
  <c r="D538" i="10"/>
  <c r="AI737" i="10"/>
  <c r="AG737" i="10"/>
  <c r="AC737" i="10"/>
  <c r="AB737" i="10"/>
  <c r="AA737" i="10"/>
  <c r="Y737" i="10"/>
  <c r="X737" i="10"/>
  <c r="W737" i="10"/>
  <c r="U737" i="10"/>
  <c r="T737" i="10"/>
  <c r="S737" i="10"/>
  <c r="R737" i="10"/>
  <c r="Q737" i="10"/>
  <c r="P737" i="10"/>
  <c r="O737" i="10"/>
  <c r="M737" i="10"/>
  <c r="L737" i="10"/>
  <c r="K737" i="10"/>
  <c r="I737" i="10"/>
  <c r="H737" i="10"/>
  <c r="G737" i="10"/>
  <c r="D537" i="10"/>
  <c r="AI736" i="10"/>
  <c r="AE736" i="10"/>
  <c r="AB736" i="10"/>
  <c r="X736" i="10"/>
  <c r="T736" i="10"/>
  <c r="P736" i="10"/>
  <c r="N736" i="10"/>
  <c r="L736" i="10"/>
  <c r="H736" i="10"/>
  <c r="D536" i="10"/>
  <c r="AG735" i="10"/>
  <c r="AA735" i="10"/>
  <c r="W735" i="10"/>
  <c r="S735" i="10"/>
  <c r="O735" i="10"/>
  <c r="K735" i="10"/>
  <c r="G735" i="10"/>
  <c r="D535" i="10"/>
  <c r="AI734" i="10"/>
  <c r="AC734" i="10"/>
  <c r="AB734" i="10"/>
  <c r="Y734" i="10"/>
  <c r="X734" i="10"/>
  <c r="U734" i="10"/>
  <c r="T734" i="10"/>
  <c r="Q734" i="10"/>
  <c r="P734" i="10"/>
  <c r="M734" i="10"/>
  <c r="L734" i="10"/>
  <c r="I734" i="10"/>
  <c r="H734" i="10"/>
  <c r="D534" i="10"/>
  <c r="AI733" i="10"/>
  <c r="AC733" i="10"/>
  <c r="AB733" i="10"/>
  <c r="Y733" i="10"/>
  <c r="X733" i="10"/>
  <c r="U733" i="10"/>
  <c r="T733" i="10"/>
  <c r="Q733" i="10"/>
  <c r="P733" i="10"/>
  <c r="M733" i="10"/>
  <c r="L733" i="10"/>
  <c r="I733" i="10"/>
  <c r="H733" i="10"/>
  <c r="D533" i="10"/>
  <c r="AI732" i="10"/>
  <c r="AE732" i="10"/>
  <c r="AB732" i="10"/>
  <c r="X732" i="10"/>
  <c r="T732" i="10"/>
  <c r="P732" i="10"/>
  <c r="N732" i="10"/>
  <c r="L732" i="10"/>
  <c r="H732" i="10"/>
  <c r="D532" i="10"/>
  <c r="AG731" i="10"/>
  <c r="AA731" i="10"/>
  <c r="Z731" i="10"/>
  <c r="W731" i="10"/>
  <c r="S731" i="10"/>
  <c r="O731" i="10"/>
  <c r="K731" i="10"/>
  <c r="J731" i="10"/>
  <c r="G731" i="10"/>
  <c r="D531" i="10"/>
  <c r="AI730" i="10"/>
  <c r="AC730" i="10"/>
  <c r="AB730" i="10"/>
  <c r="Y730" i="10"/>
  <c r="X730" i="10"/>
  <c r="V730" i="10"/>
  <c r="U730" i="10"/>
  <c r="T730" i="10"/>
  <c r="Q730" i="10"/>
  <c r="P730" i="10"/>
  <c r="M730" i="10"/>
  <c r="L730" i="10"/>
  <c r="I730" i="10"/>
  <c r="H730" i="10"/>
  <c r="D530" i="10"/>
  <c r="AI729" i="10"/>
  <c r="AC729" i="10"/>
  <c r="AB729" i="10"/>
  <c r="Y729" i="10"/>
  <c r="X729" i="10"/>
  <c r="U729" i="10"/>
  <c r="T729" i="10"/>
  <c r="Q729" i="10"/>
  <c r="P729" i="10"/>
  <c r="M729" i="10"/>
  <c r="L729" i="10"/>
  <c r="I729" i="10"/>
  <c r="H729" i="10"/>
  <c r="D529" i="10"/>
  <c r="AI728" i="10"/>
  <c r="AB728" i="10"/>
  <c r="X728" i="10"/>
  <c r="T728" i="10"/>
  <c r="P728" i="10"/>
  <c r="L728" i="10"/>
  <c r="H728" i="10"/>
  <c r="D528" i="10"/>
  <c r="AG727" i="10"/>
  <c r="AA727" i="10"/>
  <c r="Z727" i="10"/>
  <c r="W727" i="10"/>
  <c r="S727" i="10"/>
  <c r="O727" i="10"/>
  <c r="K727" i="10"/>
  <c r="J727" i="10"/>
  <c r="G727" i="10"/>
  <c r="D527" i="10"/>
  <c r="AI726" i="10"/>
  <c r="AC726" i="10"/>
  <c r="AB726" i="10"/>
  <c r="Y726" i="10"/>
  <c r="X726" i="10"/>
  <c r="V726" i="10"/>
  <c r="U726" i="10"/>
  <c r="T726" i="10"/>
  <c r="Q726" i="10"/>
  <c r="P726" i="10"/>
  <c r="M726" i="10"/>
  <c r="L726" i="10"/>
  <c r="I726" i="10"/>
  <c r="H726" i="10"/>
  <c r="D526" i="10"/>
  <c r="AI725" i="10"/>
  <c r="AG725" i="10"/>
  <c r="AC725" i="10"/>
  <c r="AB725" i="10"/>
  <c r="AA725" i="10"/>
  <c r="Y725" i="10"/>
  <c r="X725" i="10"/>
  <c r="W725" i="10"/>
  <c r="U725" i="10"/>
  <c r="T725" i="10"/>
  <c r="S725" i="10"/>
  <c r="R725" i="10"/>
  <c r="Q725" i="10"/>
  <c r="P725" i="10"/>
  <c r="O725" i="10"/>
  <c r="M725" i="10"/>
  <c r="L725" i="10"/>
  <c r="K725" i="10"/>
  <c r="I725" i="10"/>
  <c r="H725" i="10"/>
  <c r="G725" i="10"/>
  <c r="F525" i="10"/>
  <c r="F526" i="10" s="1"/>
  <c r="D525" i="10"/>
  <c r="AC724" i="10"/>
  <c r="Y724" i="10"/>
  <c r="U724" i="10"/>
  <c r="Q724" i="10"/>
  <c r="M724" i="10"/>
  <c r="I724" i="10"/>
  <c r="D488" i="10"/>
  <c r="D484" i="10"/>
  <c r="D480" i="10"/>
  <c r="D476" i="10"/>
  <c r="S490" i="10"/>
  <c r="D472" i="10"/>
  <c r="AI490" i="10"/>
  <c r="AB490" i="10"/>
  <c r="X490" i="10"/>
  <c r="T490" i="10"/>
  <c r="P490" i="10"/>
  <c r="L490" i="10"/>
  <c r="H490" i="10"/>
  <c r="C468" i="10"/>
  <c r="D490" i="10" s="1"/>
  <c r="AI466" i="10"/>
  <c r="AI492" i="10" s="1"/>
  <c r="AC466" i="10"/>
  <c r="Y466" i="10"/>
  <c r="X466" i="10"/>
  <c r="U466" i="10"/>
  <c r="T466" i="10"/>
  <c r="Q466" i="10"/>
  <c r="P466" i="10"/>
  <c r="M466" i="10"/>
  <c r="L466" i="10"/>
  <c r="L492" i="10" s="1"/>
  <c r="I466" i="10"/>
  <c r="H466" i="10"/>
  <c r="C444" i="10"/>
  <c r="AE440" i="10"/>
  <c r="AC440" i="10"/>
  <c r="Z440" i="10"/>
  <c r="Y440" i="10"/>
  <c r="V440" i="10"/>
  <c r="U440" i="10"/>
  <c r="R440" i="10"/>
  <c r="Q440" i="10"/>
  <c r="N440" i="10"/>
  <c r="M440" i="10"/>
  <c r="J440" i="10"/>
  <c r="I440" i="10"/>
  <c r="C418" i="10"/>
  <c r="D414" i="10"/>
  <c r="D412" i="10"/>
  <c r="D411" i="10"/>
  <c r="D410" i="10"/>
  <c r="D408" i="10"/>
  <c r="D407" i="10"/>
  <c r="D406" i="10"/>
  <c r="D404" i="10"/>
  <c r="D403" i="10"/>
  <c r="D402" i="10"/>
  <c r="D400" i="10"/>
  <c r="D399" i="10"/>
  <c r="D398" i="10"/>
  <c r="D396" i="10"/>
  <c r="AE416" i="10"/>
  <c r="Z416" i="10"/>
  <c r="V416" i="10"/>
  <c r="R416" i="10"/>
  <c r="N416" i="10"/>
  <c r="J416" i="10"/>
  <c r="D395" i="10"/>
  <c r="C394" i="10"/>
  <c r="C623" i="10" s="1"/>
  <c r="D645" i="10" s="1"/>
  <c r="D388" i="10"/>
  <c r="D387" i="10"/>
  <c r="D386" i="10"/>
  <c r="D385" i="10"/>
  <c r="D384" i="10"/>
  <c r="D383" i="10"/>
  <c r="D382" i="10"/>
  <c r="D381" i="10"/>
  <c r="D380" i="10"/>
  <c r="D379" i="10"/>
  <c r="D378" i="10"/>
  <c r="D377" i="10"/>
  <c r="D376" i="10"/>
  <c r="D375" i="10"/>
  <c r="D374" i="10"/>
  <c r="D373" i="10"/>
  <c r="D372" i="10"/>
  <c r="D371" i="10"/>
  <c r="AC390" i="10"/>
  <c r="Y390" i="10"/>
  <c r="U390" i="10"/>
  <c r="M390" i="10"/>
  <c r="I390" i="10"/>
  <c r="D370" i="10"/>
  <c r="AI390" i="10"/>
  <c r="AB390" i="10"/>
  <c r="X390" i="10"/>
  <c r="T390" i="10"/>
  <c r="P390" i="10"/>
  <c r="L390" i="10"/>
  <c r="H390" i="10"/>
  <c r="D369" i="10"/>
  <c r="C368" i="10"/>
  <c r="C597" i="10" s="1"/>
  <c r="D619" i="10" s="1"/>
  <c r="D364" i="10"/>
  <c r="D360" i="10"/>
  <c r="D356" i="10"/>
  <c r="D352" i="10"/>
  <c r="D348" i="10"/>
  <c r="AG366" i="10"/>
  <c r="AA366" i="10"/>
  <c r="W366" i="10"/>
  <c r="S366" i="10"/>
  <c r="O366" i="10"/>
  <c r="K366" i="10"/>
  <c r="G366" i="10"/>
  <c r="C344" i="10"/>
  <c r="D366" i="10" s="1"/>
  <c r="D338" i="10"/>
  <c r="D334" i="10"/>
  <c r="D330" i="10"/>
  <c r="D326" i="10"/>
  <c r="D322" i="10"/>
  <c r="AE340" i="10"/>
  <c r="Z340" i="10"/>
  <c r="V340" i="10"/>
  <c r="N340" i="10"/>
  <c r="J340" i="10"/>
  <c r="AC340" i="10"/>
  <c r="Y340" i="10"/>
  <c r="U340" i="10"/>
  <c r="Q340" i="10"/>
  <c r="M340" i="10"/>
  <c r="I340" i="10"/>
  <c r="F319" i="10"/>
  <c r="F345" i="10" s="1"/>
  <c r="F369" i="10" s="1"/>
  <c r="F395" i="10" s="1"/>
  <c r="F419" i="10" s="1"/>
  <c r="F445" i="10" s="1"/>
  <c r="F469" i="10" s="1"/>
  <c r="F495" i="10" s="1"/>
  <c r="C318" i="10"/>
  <c r="D340" i="10" s="1"/>
  <c r="D314" i="10"/>
  <c r="AE513" i="10"/>
  <c r="Z513" i="10"/>
  <c r="V513" i="10"/>
  <c r="R513" i="10"/>
  <c r="N513" i="10"/>
  <c r="J513" i="10"/>
  <c r="AA512" i="10"/>
  <c r="Y512" i="10"/>
  <c r="W512" i="10"/>
  <c r="U512" i="10"/>
  <c r="S512" i="10"/>
  <c r="Q512" i="10"/>
  <c r="O512" i="10"/>
  <c r="M512" i="10"/>
  <c r="K512" i="10"/>
  <c r="I512" i="10"/>
  <c r="G512" i="10"/>
  <c r="AG511" i="10"/>
  <c r="AE511" i="10"/>
  <c r="AA511" i="10"/>
  <c r="Z511" i="10"/>
  <c r="W511" i="10"/>
  <c r="V511" i="10"/>
  <c r="S511" i="10"/>
  <c r="R511" i="10"/>
  <c r="O511" i="10"/>
  <c r="N511" i="10"/>
  <c r="K511" i="10"/>
  <c r="J511" i="10"/>
  <c r="G511" i="10"/>
  <c r="AC510" i="10"/>
  <c r="Y510" i="10"/>
  <c r="U510" i="10"/>
  <c r="Q510" i="10"/>
  <c r="M510" i="10"/>
  <c r="I510" i="10"/>
  <c r="D310" i="10"/>
  <c r="R509" i="10"/>
  <c r="N509" i="10"/>
  <c r="J509" i="10"/>
  <c r="AE506" i="10"/>
  <c r="Z506" i="10"/>
  <c r="V506" i="10"/>
  <c r="R506" i="10"/>
  <c r="N506" i="10"/>
  <c r="J506" i="10"/>
  <c r="D306" i="10"/>
  <c r="AE505" i="10"/>
  <c r="AC505" i="10"/>
  <c r="Z505" i="10"/>
  <c r="Y505" i="10"/>
  <c r="V505" i="10"/>
  <c r="U505" i="10"/>
  <c r="R505" i="10"/>
  <c r="Q505" i="10"/>
  <c r="N505" i="10"/>
  <c r="M505" i="10"/>
  <c r="J505" i="10"/>
  <c r="I505" i="10"/>
  <c r="AG504" i="10"/>
  <c r="AA504" i="10"/>
  <c r="W504" i="10"/>
  <c r="S504" i="10"/>
  <c r="O504" i="10"/>
  <c r="K504" i="10"/>
  <c r="G504" i="10"/>
  <c r="AG503" i="10"/>
  <c r="AC503" i="10"/>
  <c r="AA503" i="10"/>
  <c r="Y503" i="10"/>
  <c r="W503" i="10"/>
  <c r="U503" i="10"/>
  <c r="S503" i="10"/>
  <c r="Q503" i="10"/>
  <c r="O503" i="10"/>
  <c r="M503" i="10"/>
  <c r="K503" i="10"/>
  <c r="I503" i="10"/>
  <c r="G503" i="10"/>
  <c r="AG502" i="10"/>
  <c r="AC502" i="10"/>
  <c r="AA502" i="10"/>
  <c r="Y502" i="10"/>
  <c r="W502" i="10"/>
  <c r="U502" i="10"/>
  <c r="S502" i="10"/>
  <c r="Q502" i="10"/>
  <c r="O502" i="10"/>
  <c r="M502" i="10"/>
  <c r="K502" i="10"/>
  <c r="I502" i="10"/>
  <c r="G502" i="10"/>
  <c r="D302" i="10"/>
  <c r="AE501" i="10"/>
  <c r="Z501" i="10"/>
  <c r="V501" i="10"/>
  <c r="R501" i="10"/>
  <c r="N501" i="10"/>
  <c r="J501" i="10"/>
  <c r="AE499" i="10"/>
  <c r="Z499" i="10"/>
  <c r="V499" i="10"/>
  <c r="R499" i="10"/>
  <c r="N499" i="10"/>
  <c r="J499" i="10"/>
  <c r="AE498" i="10"/>
  <c r="Z498" i="10"/>
  <c r="V498" i="10"/>
  <c r="R498" i="10"/>
  <c r="N498" i="10"/>
  <c r="J498" i="10"/>
  <c r="D298" i="10"/>
  <c r="AG497" i="10"/>
  <c r="AE497" i="10"/>
  <c r="AC497" i="10"/>
  <c r="AA497" i="10"/>
  <c r="Z497" i="10"/>
  <c r="Y497" i="10"/>
  <c r="W497" i="10"/>
  <c r="V497" i="10"/>
  <c r="U497" i="10"/>
  <c r="S497" i="10"/>
  <c r="R497" i="10"/>
  <c r="Q497" i="10"/>
  <c r="O497" i="10"/>
  <c r="N497" i="10"/>
  <c r="M497" i="10"/>
  <c r="K497" i="10"/>
  <c r="J497" i="10"/>
  <c r="I497" i="10"/>
  <c r="G497" i="10"/>
  <c r="AG496" i="10"/>
  <c r="AC496" i="10"/>
  <c r="AA496" i="10"/>
  <c r="Y496" i="10"/>
  <c r="W496" i="10"/>
  <c r="U496" i="10"/>
  <c r="S496" i="10"/>
  <c r="Q496" i="10"/>
  <c r="O496" i="10"/>
  <c r="M496" i="10"/>
  <c r="K496" i="10"/>
  <c r="I496" i="10"/>
  <c r="G496" i="10"/>
  <c r="F296" i="10"/>
  <c r="F297" i="10" s="1"/>
  <c r="F298" i="10" s="1"/>
  <c r="F299" i="10" s="1"/>
  <c r="F300" i="10" s="1"/>
  <c r="F301" i="10" s="1"/>
  <c r="F302" i="10" s="1"/>
  <c r="F303" i="10" s="1"/>
  <c r="F304" i="10" s="1"/>
  <c r="F305" i="10" s="1"/>
  <c r="F306" i="10" s="1"/>
  <c r="F307" i="10" s="1"/>
  <c r="F308" i="10" s="1"/>
  <c r="F309" i="10" s="1"/>
  <c r="F310" i="10" s="1"/>
  <c r="F311" i="10" s="1"/>
  <c r="F312" i="10" s="1"/>
  <c r="F313" i="10" s="1"/>
  <c r="F314" i="10" s="1"/>
  <c r="F316" i="10" s="1"/>
  <c r="AI316" i="10"/>
  <c r="AG495" i="10"/>
  <c r="AB316" i="10"/>
  <c r="AA495" i="10"/>
  <c r="X316" i="10"/>
  <c r="W495" i="10"/>
  <c r="T316" i="10"/>
  <c r="S495" i="10"/>
  <c r="P316" i="10"/>
  <c r="O495" i="10"/>
  <c r="L316" i="10"/>
  <c r="K495" i="10"/>
  <c r="H316" i="10"/>
  <c r="G495" i="10"/>
  <c r="C294" i="10"/>
  <c r="D316" i="10" s="1"/>
  <c r="AI285" i="10"/>
  <c r="AG285" i="10"/>
  <c r="AE285" i="10"/>
  <c r="AC285" i="10"/>
  <c r="AB285" i="10"/>
  <c r="AA285" i="10"/>
  <c r="Z285" i="10"/>
  <c r="Y285" i="10"/>
  <c r="X285" i="10"/>
  <c r="W285" i="10"/>
  <c r="V285" i="10"/>
  <c r="U285" i="10"/>
  <c r="T285" i="10"/>
  <c r="S285" i="10"/>
  <c r="R285" i="10"/>
  <c r="Q285" i="10"/>
  <c r="P285" i="10"/>
  <c r="O285" i="10"/>
  <c r="N285" i="10"/>
  <c r="M285" i="10"/>
  <c r="L285" i="10"/>
  <c r="K285" i="10"/>
  <c r="J285" i="10"/>
  <c r="I285" i="10"/>
  <c r="H285" i="10"/>
  <c r="G285" i="10"/>
  <c r="F285" i="10"/>
  <c r="F287" i="10" s="1"/>
  <c r="B281" i="10"/>
  <c r="D287" i="10" s="1"/>
  <c r="D751" i="10"/>
  <c r="B749" i="10"/>
  <c r="D278" i="10"/>
  <c r="D36" i="19" s="1"/>
  <c r="B276" i="10"/>
  <c r="F244" i="10"/>
  <c r="F245" i="10" s="1"/>
  <c r="F246" i="10" s="1"/>
  <c r="F247" i="10" s="1"/>
  <c r="F248" i="10" s="1"/>
  <c r="F249" i="10" s="1"/>
  <c r="F250" i="10" s="1"/>
  <c r="F251" i="10" s="1"/>
  <c r="F252" i="10" s="1"/>
  <c r="F253" i="10" s="1"/>
  <c r="F254" i="10" s="1"/>
  <c r="F255" i="10" s="1"/>
  <c r="F256" i="10" s="1"/>
  <c r="F257" i="10" s="1"/>
  <c r="F258" i="10" s="1"/>
  <c r="F259" i="10" s="1"/>
  <c r="F260" i="10" s="1"/>
  <c r="F261" i="10" s="1"/>
  <c r="F262" i="10" s="1"/>
  <c r="F263" i="10" s="1"/>
  <c r="F264" i="10" s="1"/>
  <c r="F265" i="10" s="1"/>
  <c r="F266" i="10" s="1"/>
  <c r="F267" i="10" s="1"/>
  <c r="F268" i="10" s="1"/>
  <c r="F269" i="10" s="1"/>
  <c r="F270" i="10" s="1"/>
  <c r="F271" i="10" s="1"/>
  <c r="F272" i="10" s="1"/>
  <c r="F274" i="10" s="1"/>
  <c r="AI274" i="10"/>
  <c r="AB274" i="10"/>
  <c r="X274" i="10"/>
  <c r="T274" i="10"/>
  <c r="P274" i="10"/>
  <c r="L274" i="10"/>
  <c r="H274" i="10"/>
  <c r="B241" i="10"/>
  <c r="D274" i="10" s="1"/>
  <c r="D239" i="10"/>
  <c r="D283" i="10" s="1"/>
  <c r="D213" i="10"/>
  <c r="D211" i="10"/>
  <c r="D207" i="10"/>
  <c r="D203" i="10"/>
  <c r="D199" i="10"/>
  <c r="D195" i="10"/>
  <c r="AI213" i="10"/>
  <c r="AB213" i="10"/>
  <c r="X213" i="10"/>
  <c r="T213" i="10"/>
  <c r="P213" i="10"/>
  <c r="L213" i="10"/>
  <c r="H213" i="10"/>
  <c r="D189" i="10"/>
  <c r="D187" i="10"/>
  <c r="D183" i="10"/>
  <c r="D179" i="10"/>
  <c r="D175" i="10"/>
  <c r="AA189" i="10"/>
  <c r="S189" i="10"/>
  <c r="K189" i="10"/>
  <c r="D171" i="10"/>
  <c r="AE189" i="10"/>
  <c r="Z189" i="10"/>
  <c r="V189" i="10"/>
  <c r="R189" i="10"/>
  <c r="N189" i="10"/>
  <c r="J189" i="10"/>
  <c r="D163" i="10"/>
  <c r="D161" i="10"/>
  <c r="D157" i="10"/>
  <c r="D153" i="10"/>
  <c r="D149" i="10"/>
  <c r="D145" i="10"/>
  <c r="AG163" i="10"/>
  <c r="AA163" i="10"/>
  <c r="W163" i="10"/>
  <c r="S163" i="10"/>
  <c r="O163" i="10"/>
  <c r="K163" i="10"/>
  <c r="G163" i="10"/>
  <c r="D139" i="10"/>
  <c r="D137" i="10"/>
  <c r="D133" i="10"/>
  <c r="D129" i="10"/>
  <c r="D125" i="10"/>
  <c r="D121" i="10"/>
  <c r="AE139" i="10"/>
  <c r="Z139" i="10"/>
  <c r="V139" i="10"/>
  <c r="R139" i="10"/>
  <c r="N139" i="10"/>
  <c r="J139" i="10"/>
  <c r="D113" i="10"/>
  <c r="D111" i="10"/>
  <c r="D110" i="10"/>
  <c r="D109" i="10"/>
  <c r="D108" i="10"/>
  <c r="D107" i="10"/>
  <c r="D106" i="10"/>
  <c r="D105" i="10"/>
  <c r="D104" i="10"/>
  <c r="D103" i="10"/>
  <c r="D102" i="10"/>
  <c r="D101" i="10"/>
  <c r="D100" i="10"/>
  <c r="D99" i="10"/>
  <c r="D98" i="10"/>
  <c r="D97" i="10"/>
  <c r="D96" i="10"/>
  <c r="D95" i="10"/>
  <c r="D94" i="10"/>
  <c r="D93" i="10"/>
  <c r="AG113" i="10"/>
  <c r="AA113" i="10"/>
  <c r="W113" i="10"/>
  <c r="S113" i="10"/>
  <c r="O113" i="10"/>
  <c r="K113" i="10"/>
  <c r="G113" i="10"/>
  <c r="D92" i="10"/>
  <c r="D89" i="10"/>
  <c r="D87" i="10"/>
  <c r="D85" i="10"/>
  <c r="D84" i="10"/>
  <c r="D83" i="10"/>
  <c r="D81" i="10"/>
  <c r="D80" i="10"/>
  <c r="D79" i="10"/>
  <c r="D77" i="10"/>
  <c r="D76" i="10"/>
  <c r="D75" i="10"/>
  <c r="D73" i="10"/>
  <c r="D72" i="10"/>
  <c r="D71" i="10"/>
  <c r="D69" i="10"/>
  <c r="AG89" i="10"/>
  <c r="AA89" i="10"/>
  <c r="W89" i="10"/>
  <c r="S89" i="10"/>
  <c r="O89" i="10"/>
  <c r="K89" i="10"/>
  <c r="G89" i="10"/>
  <c r="D68" i="10"/>
  <c r="D63" i="10"/>
  <c r="AC63" i="10"/>
  <c r="AB63" i="10"/>
  <c r="Y63" i="10"/>
  <c r="X63" i="10"/>
  <c r="U63" i="10"/>
  <c r="T63" i="10"/>
  <c r="Q63" i="10"/>
  <c r="M63" i="10"/>
  <c r="L63" i="10"/>
  <c r="I63" i="10"/>
  <c r="H63" i="10"/>
  <c r="F42" i="10"/>
  <c r="F68" i="10" s="1"/>
  <c r="F92" i="10" s="1"/>
  <c r="F118" i="10" s="1"/>
  <c r="F142" i="10" s="1"/>
  <c r="F168" i="10" s="1"/>
  <c r="F192" i="10" s="1"/>
  <c r="F218" i="10" s="1"/>
  <c r="F15" i="19" s="1"/>
  <c r="D39" i="10"/>
  <c r="AI237" i="10"/>
  <c r="AI34" i="19" s="1"/>
  <c r="AC237" i="10"/>
  <c r="AC34" i="19" s="1"/>
  <c r="Y237" i="10"/>
  <c r="Y34" i="19" s="1"/>
  <c r="X237" i="10"/>
  <c r="X34" i="19" s="1"/>
  <c r="U237" i="10"/>
  <c r="U34" i="19" s="1"/>
  <c r="Q237" i="10"/>
  <c r="Q34" i="19" s="1"/>
  <c r="P237" i="10"/>
  <c r="P34" i="19" s="1"/>
  <c r="M237" i="10"/>
  <c r="M34" i="19" s="1"/>
  <c r="I237" i="10"/>
  <c r="I34" i="19" s="1"/>
  <c r="H237" i="10"/>
  <c r="H34" i="19" s="1"/>
  <c r="AG236" i="10"/>
  <c r="AG33" i="19" s="1"/>
  <c r="AB236" i="10"/>
  <c r="AB33" i="19" s="1"/>
  <c r="AA236" i="10"/>
  <c r="AA33" i="19" s="1"/>
  <c r="X236" i="10"/>
  <c r="X33" i="19" s="1"/>
  <c r="W236" i="10"/>
  <c r="W33" i="19" s="1"/>
  <c r="S236" i="10"/>
  <c r="S33" i="19" s="1"/>
  <c r="O236" i="10"/>
  <c r="O33" i="19" s="1"/>
  <c r="L236" i="10"/>
  <c r="L33" i="19" s="1"/>
  <c r="K236" i="10"/>
  <c r="K33" i="19" s="1"/>
  <c r="H236" i="10"/>
  <c r="H33" i="19" s="1"/>
  <c r="G236" i="10"/>
  <c r="G33" i="19" s="1"/>
  <c r="AI235" i="10"/>
  <c r="AI32" i="19" s="1"/>
  <c r="AC235" i="10"/>
  <c r="AC32" i="19" s="1"/>
  <c r="Y235" i="10"/>
  <c r="Y32" i="19" s="1"/>
  <c r="X235" i="10"/>
  <c r="X32" i="19" s="1"/>
  <c r="U235" i="10"/>
  <c r="U32" i="19" s="1"/>
  <c r="Q235" i="10"/>
  <c r="Q32" i="19" s="1"/>
  <c r="P235" i="10"/>
  <c r="P32" i="19" s="1"/>
  <c r="M235" i="10"/>
  <c r="M32" i="19" s="1"/>
  <c r="I235" i="10"/>
  <c r="I32" i="19" s="1"/>
  <c r="H235" i="10"/>
  <c r="H32" i="19" s="1"/>
  <c r="AI234" i="10"/>
  <c r="AI31" i="19" s="1"/>
  <c r="AG234" i="10"/>
  <c r="AG31" i="19" s="1"/>
  <c r="AA234" i="10"/>
  <c r="AA31" i="19" s="1"/>
  <c r="W234" i="10"/>
  <c r="W31" i="19" s="1"/>
  <c r="T234" i="10"/>
  <c r="T31" i="19" s="1"/>
  <c r="S234" i="10"/>
  <c r="S31" i="19" s="1"/>
  <c r="P234" i="10"/>
  <c r="P31" i="19" s="1"/>
  <c r="O234" i="10"/>
  <c r="O31" i="19" s="1"/>
  <c r="K234" i="10"/>
  <c r="K31" i="19" s="1"/>
  <c r="G234" i="10"/>
  <c r="G31" i="19" s="1"/>
  <c r="AI233" i="10"/>
  <c r="AI30" i="19" s="1"/>
  <c r="AC233" i="10"/>
  <c r="AC30" i="19" s="1"/>
  <c r="Y233" i="10"/>
  <c r="Y30" i="19" s="1"/>
  <c r="X233" i="10"/>
  <c r="X30" i="19" s="1"/>
  <c r="U233" i="10"/>
  <c r="U30" i="19" s="1"/>
  <c r="Q233" i="10"/>
  <c r="Q30" i="19" s="1"/>
  <c r="P233" i="10"/>
  <c r="P30" i="19" s="1"/>
  <c r="M233" i="10"/>
  <c r="M30" i="19" s="1"/>
  <c r="I233" i="10"/>
  <c r="I30" i="19" s="1"/>
  <c r="H233" i="10"/>
  <c r="H30" i="19" s="1"/>
  <c r="AG232" i="10"/>
  <c r="AG29" i="19" s="1"/>
  <c r="AB232" i="10"/>
  <c r="AB29" i="19" s="1"/>
  <c r="AA232" i="10"/>
  <c r="AA29" i="19" s="1"/>
  <c r="X232" i="10"/>
  <c r="X29" i="19" s="1"/>
  <c r="W232" i="10"/>
  <c r="W29" i="19" s="1"/>
  <c r="S232" i="10"/>
  <c r="S29" i="19" s="1"/>
  <c r="O232" i="10"/>
  <c r="O29" i="19" s="1"/>
  <c r="L232" i="10"/>
  <c r="L29" i="19" s="1"/>
  <c r="K232" i="10"/>
  <c r="K29" i="19" s="1"/>
  <c r="H232" i="10"/>
  <c r="H29" i="19" s="1"/>
  <c r="G232" i="10"/>
  <c r="G29" i="19" s="1"/>
  <c r="AI231" i="10"/>
  <c r="AI28" i="19" s="1"/>
  <c r="AC231" i="10"/>
  <c r="AC28" i="19" s="1"/>
  <c r="Y231" i="10"/>
  <c r="Y28" i="19" s="1"/>
  <c r="X231" i="10"/>
  <c r="X28" i="19" s="1"/>
  <c r="U231" i="10"/>
  <c r="U28" i="19" s="1"/>
  <c r="Q231" i="10"/>
  <c r="Q28" i="19" s="1"/>
  <c r="P231" i="10"/>
  <c r="P28" i="19" s="1"/>
  <c r="M231" i="10"/>
  <c r="M28" i="19" s="1"/>
  <c r="I231" i="10"/>
  <c r="I28" i="19" s="1"/>
  <c r="H231" i="10"/>
  <c r="H28" i="19" s="1"/>
  <c r="AI230" i="10"/>
  <c r="AI27" i="19" s="1"/>
  <c r="AG230" i="10"/>
  <c r="AG27" i="19" s="1"/>
  <c r="AA230" i="10"/>
  <c r="AA27" i="19" s="1"/>
  <c r="W230" i="10"/>
  <c r="W27" i="19" s="1"/>
  <c r="T230" i="10"/>
  <c r="T27" i="19" s="1"/>
  <c r="S230" i="10"/>
  <c r="S27" i="19" s="1"/>
  <c r="P230" i="10"/>
  <c r="P27" i="19" s="1"/>
  <c r="O230" i="10"/>
  <c r="O27" i="19" s="1"/>
  <c r="K230" i="10"/>
  <c r="K27" i="19" s="1"/>
  <c r="G230" i="10"/>
  <c r="G27" i="19" s="1"/>
  <c r="AI229" i="10"/>
  <c r="AI26" i="19" s="1"/>
  <c r="AC229" i="10"/>
  <c r="AC26" i="19" s="1"/>
  <c r="Y229" i="10"/>
  <c r="Y26" i="19" s="1"/>
  <c r="X229" i="10"/>
  <c r="X26" i="19" s="1"/>
  <c r="U229" i="10"/>
  <c r="U26" i="19" s="1"/>
  <c r="Q229" i="10"/>
  <c r="Q26" i="19" s="1"/>
  <c r="P229" i="10"/>
  <c r="P26" i="19" s="1"/>
  <c r="M229" i="10"/>
  <c r="M26" i="19" s="1"/>
  <c r="I229" i="10"/>
  <c r="I26" i="19" s="1"/>
  <c r="H229" i="10"/>
  <c r="H26" i="19" s="1"/>
  <c r="AG228" i="10"/>
  <c r="AG25" i="19" s="1"/>
  <c r="AB228" i="10"/>
  <c r="AB25" i="19" s="1"/>
  <c r="AA228" i="10"/>
  <c r="AA25" i="19" s="1"/>
  <c r="X228" i="10"/>
  <c r="X25" i="19" s="1"/>
  <c r="W228" i="10"/>
  <c r="W25" i="19" s="1"/>
  <c r="S228" i="10"/>
  <c r="S25" i="19" s="1"/>
  <c r="O228" i="10"/>
  <c r="O25" i="19" s="1"/>
  <c r="L228" i="10"/>
  <c r="L25" i="19" s="1"/>
  <c r="K228" i="10"/>
  <c r="K25" i="19" s="1"/>
  <c r="H228" i="10"/>
  <c r="H25" i="19" s="1"/>
  <c r="G228" i="10"/>
  <c r="G25" i="19" s="1"/>
  <c r="AI227" i="10"/>
  <c r="AI24" i="19" s="1"/>
  <c r="AC227" i="10"/>
  <c r="AC24" i="19" s="1"/>
  <c r="Y227" i="10"/>
  <c r="Y24" i="19" s="1"/>
  <c r="X227" i="10"/>
  <c r="X24" i="19" s="1"/>
  <c r="U227" i="10"/>
  <c r="U24" i="19" s="1"/>
  <c r="Q227" i="10"/>
  <c r="Q24" i="19" s="1"/>
  <c r="P227" i="10"/>
  <c r="P24" i="19" s="1"/>
  <c r="M227" i="10"/>
  <c r="M24" i="19" s="1"/>
  <c r="I227" i="10"/>
  <c r="I24" i="19" s="1"/>
  <c r="H227" i="10"/>
  <c r="H24" i="19" s="1"/>
  <c r="AI226" i="10"/>
  <c r="AI23" i="19" s="1"/>
  <c r="AG226" i="10"/>
  <c r="AG23" i="19" s="1"/>
  <c r="AA226" i="10"/>
  <c r="AA23" i="19" s="1"/>
  <c r="W226" i="10"/>
  <c r="W23" i="19" s="1"/>
  <c r="T226" i="10"/>
  <c r="T23" i="19" s="1"/>
  <c r="S226" i="10"/>
  <c r="S23" i="19" s="1"/>
  <c r="P226" i="10"/>
  <c r="P23" i="19" s="1"/>
  <c r="O226" i="10"/>
  <c r="O23" i="19" s="1"/>
  <c r="K226" i="10"/>
  <c r="K23" i="19" s="1"/>
  <c r="G226" i="10"/>
  <c r="G23" i="19" s="1"/>
  <c r="AI225" i="10"/>
  <c r="AI22" i="19" s="1"/>
  <c r="AC225" i="10"/>
  <c r="AC22" i="19" s="1"/>
  <c r="AA225" i="10"/>
  <c r="AA22" i="19" s="1"/>
  <c r="Y225" i="10"/>
  <c r="Y22" i="19" s="1"/>
  <c r="X225" i="10"/>
  <c r="X22" i="19" s="1"/>
  <c r="W225" i="10"/>
  <c r="W22" i="19" s="1"/>
  <c r="U225" i="10"/>
  <c r="U22" i="19" s="1"/>
  <c r="S225" i="10"/>
  <c r="S22" i="19" s="1"/>
  <c r="Q225" i="10"/>
  <c r="Q22" i="19" s="1"/>
  <c r="P225" i="10"/>
  <c r="P22" i="19" s="1"/>
  <c r="O225" i="10"/>
  <c r="O22" i="19" s="1"/>
  <c r="M225" i="10"/>
  <c r="M22" i="19" s="1"/>
  <c r="K225" i="10"/>
  <c r="K22" i="19" s="1"/>
  <c r="I225" i="10"/>
  <c r="I22" i="19" s="1"/>
  <c r="H225" i="10"/>
  <c r="H22" i="19" s="1"/>
  <c r="G225" i="10"/>
  <c r="G22" i="19" s="1"/>
  <c r="AG224" i="10"/>
  <c r="AG21" i="19" s="1"/>
  <c r="AB224" i="10"/>
  <c r="AB21" i="19" s="1"/>
  <c r="AA224" i="10"/>
  <c r="AA21" i="19" s="1"/>
  <c r="X224" i="10"/>
  <c r="X21" i="19" s="1"/>
  <c r="W224" i="10"/>
  <c r="W21" i="19" s="1"/>
  <c r="S224" i="10"/>
  <c r="S21" i="19" s="1"/>
  <c r="O224" i="10"/>
  <c r="O21" i="19" s="1"/>
  <c r="L224" i="10"/>
  <c r="L21" i="19" s="1"/>
  <c r="K224" i="10"/>
  <c r="K21" i="19" s="1"/>
  <c r="H224" i="10"/>
  <c r="H21" i="19" s="1"/>
  <c r="G224" i="10"/>
  <c r="G21" i="19" s="1"/>
  <c r="AI223" i="10"/>
  <c r="AI20" i="19" s="1"/>
  <c r="AC223" i="10"/>
  <c r="AC20" i="19" s="1"/>
  <c r="Y223" i="10"/>
  <c r="Y20" i="19" s="1"/>
  <c r="X223" i="10"/>
  <c r="X20" i="19" s="1"/>
  <c r="U223" i="10"/>
  <c r="U20" i="19" s="1"/>
  <c r="Q223" i="10"/>
  <c r="Q20" i="19" s="1"/>
  <c r="P223" i="10"/>
  <c r="P20" i="19" s="1"/>
  <c r="M223" i="10"/>
  <c r="M20" i="19" s="1"/>
  <c r="I223" i="10"/>
  <c r="I20" i="19" s="1"/>
  <c r="H223" i="10"/>
  <c r="H20" i="19" s="1"/>
  <c r="AI222" i="10"/>
  <c r="AI19" i="19" s="1"/>
  <c r="AG222" i="10"/>
  <c r="AG19" i="19" s="1"/>
  <c r="AC222" i="10"/>
  <c r="AC19" i="19" s="1"/>
  <c r="AA222" i="10"/>
  <c r="AA19" i="19" s="1"/>
  <c r="Y222" i="10"/>
  <c r="Y19" i="19" s="1"/>
  <c r="W222" i="10"/>
  <c r="W19" i="19" s="1"/>
  <c r="U222" i="10"/>
  <c r="U19" i="19" s="1"/>
  <c r="T222" i="10"/>
  <c r="T19" i="19" s="1"/>
  <c r="S222" i="10"/>
  <c r="S19" i="19" s="1"/>
  <c r="Q222" i="10"/>
  <c r="Q19" i="19" s="1"/>
  <c r="P222" i="10"/>
  <c r="P19" i="19" s="1"/>
  <c r="O222" i="10"/>
  <c r="O19" i="19" s="1"/>
  <c r="M222" i="10"/>
  <c r="M19" i="19" s="1"/>
  <c r="K222" i="10"/>
  <c r="K19" i="19" s="1"/>
  <c r="I222" i="10"/>
  <c r="I19" i="19" s="1"/>
  <c r="G222" i="10"/>
  <c r="G19" i="19" s="1"/>
  <c r="AI221" i="10"/>
  <c r="AI18" i="19" s="1"/>
  <c r="AC221" i="10"/>
  <c r="AC18" i="19" s="1"/>
  <c r="Y221" i="10"/>
  <c r="Y18" i="19" s="1"/>
  <c r="X221" i="10"/>
  <c r="X18" i="19" s="1"/>
  <c r="U221" i="10"/>
  <c r="U18" i="19" s="1"/>
  <c r="Q221" i="10"/>
  <c r="Q18" i="19" s="1"/>
  <c r="P221" i="10"/>
  <c r="P18" i="19" s="1"/>
  <c r="M221" i="10"/>
  <c r="M18" i="19" s="1"/>
  <c r="I221" i="10"/>
  <c r="I18" i="19" s="1"/>
  <c r="H221" i="10"/>
  <c r="H18" i="19" s="1"/>
  <c r="AG220" i="10"/>
  <c r="AG17" i="19" s="1"/>
  <c r="AB220" i="10"/>
  <c r="AB17" i="19" s="1"/>
  <c r="AA220" i="10"/>
  <c r="AA17" i="19" s="1"/>
  <c r="X220" i="10"/>
  <c r="X17" i="19" s="1"/>
  <c r="W220" i="10"/>
  <c r="W17" i="19" s="1"/>
  <c r="S220" i="10"/>
  <c r="S17" i="19" s="1"/>
  <c r="O220" i="10"/>
  <c r="O17" i="19" s="1"/>
  <c r="L220" i="10"/>
  <c r="L17" i="19" s="1"/>
  <c r="K220" i="10"/>
  <c r="K17" i="19" s="1"/>
  <c r="H220" i="10"/>
  <c r="H17" i="19" s="1"/>
  <c r="G220" i="10"/>
  <c r="G17" i="19" s="1"/>
  <c r="AI219" i="10"/>
  <c r="AI16" i="19" s="1"/>
  <c r="AC219" i="10"/>
  <c r="AC16" i="19" s="1"/>
  <c r="Y219" i="10"/>
  <c r="Y16" i="19" s="1"/>
  <c r="X219" i="10"/>
  <c r="X16" i="19" s="1"/>
  <c r="U219" i="10"/>
  <c r="U16" i="19" s="1"/>
  <c r="Q219" i="10"/>
  <c r="Q16" i="19" s="1"/>
  <c r="P219" i="10"/>
  <c r="P16" i="19" s="1"/>
  <c r="M219" i="10"/>
  <c r="M16" i="19" s="1"/>
  <c r="I219" i="10"/>
  <c r="I16" i="19" s="1"/>
  <c r="H219" i="10"/>
  <c r="H16" i="19" s="1"/>
  <c r="F19" i="10"/>
  <c r="F43" i="10" s="1"/>
  <c r="F69" i="10" s="1"/>
  <c r="F93" i="10" s="1"/>
  <c r="F119" i="10" s="1"/>
  <c r="F143" i="10" s="1"/>
  <c r="F169" i="10" s="1"/>
  <c r="F193" i="10" s="1"/>
  <c r="F219" i="10" s="1"/>
  <c r="F16" i="19" s="1"/>
  <c r="AI39" i="10"/>
  <c r="AB218" i="10"/>
  <c r="X218" i="10"/>
  <c r="T39" i="10"/>
  <c r="P39" i="10"/>
  <c r="L218" i="10"/>
  <c r="H218" i="10"/>
  <c r="H11" i="10"/>
  <c r="G11" i="10"/>
  <c r="H10" i="10"/>
  <c r="G10" i="10"/>
  <c r="D10" i="10"/>
  <c r="H9" i="10"/>
  <c r="G9" i="10"/>
  <c r="G7" i="10"/>
  <c r="B7" i="10"/>
  <c r="G6" i="10"/>
  <c r="B6" i="10"/>
  <c r="G5" i="10"/>
  <c r="B5" i="10"/>
  <c r="G4" i="10"/>
  <c r="B4" i="10"/>
  <c r="G3" i="10"/>
  <c r="B3" i="10"/>
  <c r="B2" i="10"/>
  <c r="C11" i="9"/>
  <c r="D78" i="7"/>
  <c r="D74" i="7"/>
  <c r="D48" i="7"/>
  <c r="D47" i="7"/>
  <c r="D44" i="7"/>
  <c r="D43" i="7"/>
  <c r="D40" i="7"/>
  <c r="D39" i="7"/>
  <c r="D36" i="7"/>
  <c r="D35" i="7"/>
  <c r="D32" i="7"/>
  <c r="D31" i="7"/>
  <c r="D28" i="7"/>
  <c r="D27" i="7"/>
  <c r="D24" i="7"/>
  <c r="D23" i="7"/>
  <c r="D20" i="7"/>
  <c r="D73" i="23"/>
  <c r="D72" i="23"/>
  <c r="D70" i="23"/>
  <c r="D56" i="23"/>
  <c r="D55" i="23"/>
  <c r="D54" i="23"/>
  <c r="D36" i="23"/>
  <c r="D35" i="23"/>
  <c r="D33" i="23"/>
  <c r="D32" i="23"/>
  <c r="D31" i="23"/>
  <c r="F2510" i="8"/>
  <c r="D47" i="20"/>
  <c r="D46" i="20"/>
  <c r="D45" i="20"/>
  <c r="D44" i="20"/>
  <c r="D43" i="20"/>
  <c r="D188" i="17"/>
  <c r="D223" i="17" s="1"/>
  <c r="D258" i="17" s="1"/>
  <c r="D293" i="17" s="1"/>
  <c r="D187" i="17"/>
  <c r="D222" i="17" s="1"/>
  <c r="D257" i="17" s="1"/>
  <c r="D292" i="17" s="1"/>
  <c r="D186" i="17"/>
  <c r="D221" i="17" s="1"/>
  <c r="D256" i="17" s="1"/>
  <c r="D291" i="17" s="1"/>
  <c r="D185" i="17"/>
  <c r="D220" i="17" s="1"/>
  <c r="D255" i="17" s="1"/>
  <c r="D290" i="17" s="1"/>
  <c r="D184" i="17"/>
  <c r="D219" i="17" s="1"/>
  <c r="D254" i="17" s="1"/>
  <c r="D289" i="17" s="1"/>
  <c r="D183" i="17"/>
  <c r="D218" i="17" s="1"/>
  <c r="D253" i="17" s="1"/>
  <c r="D288" i="17" s="1"/>
  <c r="D182" i="17"/>
  <c r="D217" i="17" s="1"/>
  <c r="D252" i="17" s="1"/>
  <c r="D287" i="17" s="1"/>
  <c r="D181" i="17"/>
  <c r="D216" i="17" s="1"/>
  <c r="D251" i="17" s="1"/>
  <c r="D286" i="17" s="1"/>
  <c r="D180" i="17"/>
  <c r="D215" i="17" s="1"/>
  <c r="D250" i="17" s="1"/>
  <c r="D285" i="17" s="1"/>
  <c r="D179" i="17"/>
  <c r="D214" i="17" s="1"/>
  <c r="D249" i="17" s="1"/>
  <c r="D284" i="17" s="1"/>
  <c r="D178" i="17"/>
  <c r="D213" i="17" s="1"/>
  <c r="D248" i="17" s="1"/>
  <c r="D283" i="17" s="1"/>
  <c r="D177" i="17"/>
  <c r="D212" i="17" s="1"/>
  <c r="D247" i="17" s="1"/>
  <c r="D282" i="17" s="1"/>
  <c r="D176" i="17"/>
  <c r="D211" i="17" s="1"/>
  <c r="D246" i="17" s="1"/>
  <c r="D281" i="17" s="1"/>
  <c r="D175" i="17"/>
  <c r="D210" i="17" s="1"/>
  <c r="D245" i="17" s="1"/>
  <c r="D280" i="17" s="1"/>
  <c r="D174" i="17"/>
  <c r="D209" i="17" s="1"/>
  <c r="D244" i="17" s="1"/>
  <c r="D279" i="17" s="1"/>
  <c r="D173" i="17"/>
  <c r="D208" i="17" s="1"/>
  <c r="D243" i="17" s="1"/>
  <c r="D278" i="17" s="1"/>
  <c r="D172" i="17"/>
  <c r="D207" i="17" s="1"/>
  <c r="D242" i="17" s="1"/>
  <c r="D277" i="17" s="1"/>
  <c r="D171" i="17"/>
  <c r="D206" i="17" s="1"/>
  <c r="D241" i="17" s="1"/>
  <c r="D276" i="17" s="1"/>
  <c r="D170" i="17"/>
  <c r="D205" i="17" s="1"/>
  <c r="D240" i="17" s="1"/>
  <c r="D275" i="17" s="1"/>
  <c r="D169" i="17"/>
  <c r="D204" i="17" s="1"/>
  <c r="D239" i="17" s="1"/>
  <c r="D274" i="17" s="1"/>
  <c r="D168" i="17"/>
  <c r="D203" i="17" s="1"/>
  <c r="D238" i="17" s="1"/>
  <c r="D273" i="17" s="1"/>
  <c r="D167" i="17"/>
  <c r="D202" i="17" s="1"/>
  <c r="D237" i="17" s="1"/>
  <c r="D272" i="17" s="1"/>
  <c r="D166" i="17"/>
  <c r="D201" i="17" s="1"/>
  <c r="D236" i="17" s="1"/>
  <c r="D271" i="17" s="1"/>
  <c r="D165" i="17"/>
  <c r="D200" i="17" s="1"/>
  <c r="D235" i="17" s="1"/>
  <c r="D270" i="17" s="1"/>
  <c r="D164" i="17"/>
  <c r="D199" i="17" s="1"/>
  <c r="D234" i="17" s="1"/>
  <c r="D269" i="17" s="1"/>
  <c r="D163" i="17"/>
  <c r="D198" i="17" s="1"/>
  <c r="D233" i="17" s="1"/>
  <c r="D268" i="17" s="1"/>
  <c r="D162" i="17"/>
  <c r="D197" i="17" s="1"/>
  <c r="D232" i="17" s="1"/>
  <c r="D267" i="17" s="1"/>
  <c r="D161" i="17"/>
  <c r="D196" i="17" s="1"/>
  <c r="D231" i="17" s="1"/>
  <c r="D266" i="17" s="1"/>
  <c r="D160" i="17"/>
  <c r="D195" i="17" s="1"/>
  <c r="D230" i="17" s="1"/>
  <c r="D265" i="17" s="1"/>
  <c r="D159" i="17"/>
  <c r="D194" i="17" s="1"/>
  <c r="D229" i="17" s="1"/>
  <c r="D264" i="17" s="1"/>
  <c r="D46" i="17"/>
  <c r="D81" i="17" s="1"/>
  <c r="D116" i="17" s="1"/>
  <c r="D151" i="17" s="1"/>
  <c r="D45" i="17"/>
  <c r="D80" i="17" s="1"/>
  <c r="D115" i="17" s="1"/>
  <c r="D150" i="17" s="1"/>
  <c r="D44" i="17"/>
  <c r="D79" i="17" s="1"/>
  <c r="D114" i="17" s="1"/>
  <c r="D149" i="17" s="1"/>
  <c r="D43" i="17"/>
  <c r="D78" i="17" s="1"/>
  <c r="D113" i="17" s="1"/>
  <c r="D148" i="17" s="1"/>
  <c r="D42" i="17"/>
  <c r="D77" i="17" s="1"/>
  <c r="D112" i="17" s="1"/>
  <c r="D147" i="17" s="1"/>
  <c r="D41" i="17"/>
  <c r="D76" i="17" s="1"/>
  <c r="D111" i="17" s="1"/>
  <c r="D146" i="17" s="1"/>
  <c r="D40" i="17"/>
  <c r="D75" i="17" s="1"/>
  <c r="D110" i="17" s="1"/>
  <c r="D145" i="17" s="1"/>
  <c r="D39" i="17"/>
  <c r="D74" i="17" s="1"/>
  <c r="D109" i="17" s="1"/>
  <c r="D144" i="17" s="1"/>
  <c r="D38" i="17"/>
  <c r="D73" i="17" s="1"/>
  <c r="D108" i="17" s="1"/>
  <c r="D143" i="17" s="1"/>
  <c r="D37" i="17"/>
  <c r="D72" i="17" s="1"/>
  <c r="D107" i="17" s="1"/>
  <c r="D142" i="17" s="1"/>
  <c r="D36" i="17"/>
  <c r="D71" i="17" s="1"/>
  <c r="D106" i="17" s="1"/>
  <c r="D141" i="17" s="1"/>
  <c r="D35" i="17"/>
  <c r="D70" i="17" s="1"/>
  <c r="D105" i="17" s="1"/>
  <c r="D140" i="17" s="1"/>
  <c r="D34" i="17"/>
  <c r="D69" i="17" s="1"/>
  <c r="D104" i="17" s="1"/>
  <c r="D139" i="17" s="1"/>
  <c r="D33" i="17"/>
  <c r="D68" i="17" s="1"/>
  <c r="D103" i="17" s="1"/>
  <c r="D138" i="17" s="1"/>
  <c r="D32" i="17"/>
  <c r="D67" i="17" s="1"/>
  <c r="D102" i="17" s="1"/>
  <c r="D137" i="17" s="1"/>
  <c r="D31" i="17"/>
  <c r="D66" i="17" s="1"/>
  <c r="D101" i="17" s="1"/>
  <c r="D136" i="17" s="1"/>
  <c r="D30" i="17"/>
  <c r="D65" i="17" s="1"/>
  <c r="D100" i="17" s="1"/>
  <c r="D135" i="17" s="1"/>
  <c r="D29" i="17"/>
  <c r="D64" i="17" s="1"/>
  <c r="D99" i="17" s="1"/>
  <c r="D134" i="17" s="1"/>
  <c r="D28" i="17"/>
  <c r="D63" i="17" s="1"/>
  <c r="D98" i="17" s="1"/>
  <c r="D133" i="17" s="1"/>
  <c r="D27" i="17"/>
  <c r="D62" i="17" s="1"/>
  <c r="D97" i="17" s="1"/>
  <c r="D132" i="17" s="1"/>
  <c r="D26" i="17"/>
  <c r="D61" i="17" s="1"/>
  <c r="D96" i="17" s="1"/>
  <c r="D131" i="17" s="1"/>
  <c r="D25" i="17"/>
  <c r="D60" i="17" s="1"/>
  <c r="D95" i="17" s="1"/>
  <c r="D130" i="17" s="1"/>
  <c r="D24" i="17"/>
  <c r="D59" i="17" s="1"/>
  <c r="D94" i="17" s="1"/>
  <c r="D129" i="17" s="1"/>
  <c r="D23" i="17"/>
  <c r="D58" i="17" s="1"/>
  <c r="D93" i="17" s="1"/>
  <c r="D128" i="17" s="1"/>
  <c r="D22" i="17"/>
  <c r="D57" i="17" s="1"/>
  <c r="D92" i="17" s="1"/>
  <c r="D127" i="17" s="1"/>
  <c r="D21" i="17"/>
  <c r="D56" i="17" s="1"/>
  <c r="D91" i="17" s="1"/>
  <c r="D126" i="17" s="1"/>
  <c r="D20" i="17"/>
  <c r="D55" i="17" s="1"/>
  <c r="D90" i="17" s="1"/>
  <c r="D125" i="17" s="1"/>
  <c r="D19" i="17"/>
  <c r="D54" i="17" s="1"/>
  <c r="D89" i="17" s="1"/>
  <c r="D124" i="17" s="1"/>
  <c r="D18" i="17"/>
  <c r="D53" i="17" s="1"/>
  <c r="D88" i="17" s="1"/>
  <c r="D123" i="17" s="1"/>
  <c r="D17" i="17"/>
  <c r="D52" i="17" s="1"/>
  <c r="D87" i="17" s="1"/>
  <c r="D122" i="17" s="1"/>
  <c r="D37" i="16"/>
  <c r="D36" i="16"/>
  <c r="D35" i="16"/>
  <c r="D34" i="16"/>
  <c r="D33" i="16"/>
  <c r="D32" i="16"/>
  <c r="D31" i="16"/>
  <c r="D30" i="16"/>
  <c r="D29" i="16"/>
  <c r="D28" i="16"/>
  <c r="D27" i="16"/>
  <c r="D26" i="16"/>
  <c r="D25" i="16"/>
  <c r="D24" i="16"/>
  <c r="D23" i="16"/>
  <c r="D22" i="16"/>
  <c r="D21" i="16"/>
  <c r="D20" i="16"/>
  <c r="D19" i="16"/>
  <c r="D18" i="16"/>
  <c r="D1641" i="15"/>
  <c r="D530" i="19" s="1"/>
  <c r="D1640" i="15"/>
  <c r="D529" i="19" s="1"/>
  <c r="D1639" i="15"/>
  <c r="D528" i="19" s="1"/>
  <c r="D1638" i="15"/>
  <c r="D527" i="19" s="1"/>
  <c r="D1637" i="15"/>
  <c r="D526" i="19" s="1"/>
  <c r="D1630" i="15"/>
  <c r="D525" i="19" s="1"/>
  <c r="D1629" i="15"/>
  <c r="D524" i="19" s="1"/>
  <c r="D1628" i="15"/>
  <c r="D523" i="19" s="1"/>
  <c r="D1627" i="15"/>
  <c r="D522" i="19" s="1"/>
  <c r="D1626" i="15"/>
  <c r="D521" i="19" s="1"/>
  <c r="D1602" i="15"/>
  <c r="D1601" i="15"/>
  <c r="D1600" i="15"/>
  <c r="D1599" i="15"/>
  <c r="D1598" i="15"/>
  <c r="D1591" i="15"/>
  <c r="D1590" i="15"/>
  <c r="D1589" i="15"/>
  <c r="D1588" i="15"/>
  <c r="D1587" i="15"/>
  <c r="D1580" i="15"/>
  <c r="D1579" i="15"/>
  <c r="D1578" i="15"/>
  <c r="D1577" i="15"/>
  <c r="D1576" i="15"/>
  <c r="D1569" i="15"/>
  <c r="D503" i="19" s="1"/>
  <c r="D497" i="19"/>
  <c r="D496" i="19"/>
  <c r="D495" i="19"/>
  <c r="D494" i="19"/>
  <c r="C1559" i="15"/>
  <c r="D1571" i="15" s="1"/>
  <c r="D1555" i="15"/>
  <c r="D1554" i="15"/>
  <c r="D1553" i="15"/>
  <c r="D1552" i="15"/>
  <c r="D1551" i="15"/>
  <c r="D1546" i="15"/>
  <c r="D1545" i="15"/>
  <c r="D1544" i="15"/>
  <c r="D1543" i="15"/>
  <c r="D1542" i="15"/>
  <c r="D1537" i="15"/>
  <c r="D491" i="19" s="1"/>
  <c r="D1536" i="15"/>
  <c r="D490" i="19" s="1"/>
  <c r="D1535" i="15"/>
  <c r="D489" i="19" s="1"/>
  <c r="D1534" i="15"/>
  <c r="D488" i="19" s="1"/>
  <c r="D1533" i="15"/>
  <c r="D487" i="19" s="1"/>
  <c r="D1532" i="15"/>
  <c r="D486" i="19" s="1"/>
  <c r="D1531" i="15"/>
  <c r="D485" i="19" s="1"/>
  <c r="D1530" i="15"/>
  <c r="D484" i="19" s="1"/>
  <c r="D1529" i="15"/>
  <c r="D483" i="19" s="1"/>
  <c r="D1528" i="15"/>
  <c r="D482" i="19" s="1"/>
  <c r="D1521" i="15"/>
  <c r="D1515" i="15"/>
  <c r="D1514" i="15"/>
  <c r="D1513" i="15"/>
  <c r="D1512" i="15"/>
  <c r="D1511" i="15"/>
  <c r="D1510" i="15"/>
  <c r="D1509" i="15"/>
  <c r="D1508" i="15"/>
  <c r="D1507" i="15"/>
  <c r="D1506" i="15"/>
  <c r="D1505" i="15"/>
  <c r="D1504" i="15"/>
  <c r="D1503" i="15"/>
  <c r="D1502" i="15"/>
  <c r="D1497" i="15"/>
  <c r="D1496" i="15"/>
  <c r="D1495" i="15"/>
  <c r="D1494" i="15"/>
  <c r="D1493" i="15"/>
  <c r="D1492" i="15"/>
  <c r="D1491" i="15"/>
  <c r="D1490" i="15"/>
  <c r="D1489" i="15"/>
  <c r="D1488" i="15"/>
  <c r="D1483" i="15"/>
  <c r="D1482" i="15"/>
  <c r="D1481" i="15"/>
  <c r="D1480" i="15"/>
  <c r="D1479" i="15"/>
  <c r="D1478" i="15"/>
  <c r="D1477" i="15"/>
  <c r="D1476" i="15"/>
  <c r="D1475" i="15"/>
  <c r="D1474" i="15"/>
  <c r="D1445" i="15"/>
  <c r="D1444" i="15"/>
  <c r="D1443" i="15"/>
  <c r="D1442" i="15"/>
  <c r="D1441" i="15"/>
  <c r="D1440" i="15"/>
  <c r="D1439" i="15"/>
  <c r="D1438" i="15"/>
  <c r="D1437" i="15"/>
  <c r="D1436" i="15"/>
  <c r="D1435" i="15"/>
  <c r="D1434" i="15"/>
  <c r="D1433" i="15"/>
  <c r="D1432" i="15"/>
  <c r="D1431" i="15"/>
  <c r="D1430" i="15"/>
  <c r="D1429" i="15"/>
  <c r="D1428" i="15"/>
  <c r="D1427" i="15"/>
  <c r="D1426" i="15"/>
  <c r="D1425" i="15"/>
  <c r="D1424" i="15"/>
  <c r="D1423" i="15"/>
  <c r="D1422" i="15"/>
  <c r="D1421" i="15"/>
  <c r="D1420" i="15"/>
  <c r="D1419" i="15"/>
  <c r="D1418" i="15"/>
  <c r="D1417" i="15"/>
  <c r="D1416" i="15"/>
  <c r="D1415" i="15"/>
  <c r="D1414" i="15"/>
  <c r="D1413" i="15"/>
  <c r="D1412" i="15"/>
  <c r="D1411" i="15"/>
  <c r="D1410" i="15"/>
  <c r="D1409" i="15"/>
  <c r="D1408" i="15"/>
  <c r="D1407" i="15"/>
  <c r="D1406" i="15"/>
  <c r="D1405" i="15"/>
  <c r="D1404" i="15"/>
  <c r="D1403" i="15"/>
  <c r="D1402" i="15"/>
  <c r="D1401" i="15"/>
  <c r="D1400" i="15"/>
  <c r="D1399" i="15"/>
  <c r="D1398" i="15"/>
  <c r="D1397" i="15"/>
  <c r="D1396" i="15"/>
  <c r="D1395" i="15"/>
  <c r="D1394" i="15"/>
  <c r="D1393" i="15"/>
  <c r="D1392" i="15"/>
  <c r="D1391" i="15"/>
  <c r="D1390" i="15"/>
  <c r="D1389" i="15"/>
  <c r="D1388" i="15"/>
  <c r="D1387" i="15"/>
  <c r="D1386" i="15"/>
  <c r="D1385" i="15"/>
  <c r="D1384" i="15"/>
  <c r="D1383" i="15"/>
  <c r="D1382" i="15"/>
  <c r="D1381" i="15"/>
  <c r="D1380" i="15"/>
  <c r="D1379" i="15"/>
  <c r="D1378" i="15"/>
  <c r="D1377" i="15"/>
  <c r="D1376" i="15"/>
  <c r="D1375" i="15"/>
  <c r="D1374" i="15"/>
  <c r="D1373" i="15"/>
  <c r="D1372" i="15"/>
  <c r="D1371" i="15"/>
  <c r="D1370" i="15"/>
  <c r="D1369" i="15"/>
  <c r="D1368" i="15"/>
  <c r="D1367" i="15"/>
  <c r="D1366" i="15"/>
  <c r="D1365" i="15"/>
  <c r="D1364" i="15"/>
  <c r="D1363" i="15"/>
  <c r="D1362" i="15"/>
  <c r="D1361" i="15"/>
  <c r="D1360" i="15"/>
  <c r="D1359" i="15"/>
  <c r="D1358" i="15"/>
  <c r="D1357" i="15"/>
  <c r="D1356" i="15"/>
  <c r="D1355" i="15"/>
  <c r="D1354" i="15"/>
  <c r="D1353" i="15"/>
  <c r="D1352" i="15"/>
  <c r="D1351" i="15"/>
  <c r="D1350" i="15"/>
  <c r="D1349" i="15"/>
  <c r="D1348" i="15"/>
  <c r="D1347" i="15"/>
  <c r="D1346" i="15"/>
  <c r="D1345" i="15"/>
  <c r="D1344" i="15"/>
  <c r="D1343" i="15"/>
  <c r="D1342" i="15"/>
  <c r="D1341" i="15"/>
  <c r="D1340" i="15"/>
  <c r="D1339" i="15"/>
  <c r="D1338" i="15"/>
  <c r="D1337" i="15"/>
  <c r="D1336" i="15"/>
  <c r="D1335" i="15"/>
  <c r="D1334" i="15"/>
  <c r="D1333" i="15"/>
  <c r="D1332" i="15"/>
  <c r="D1331" i="15"/>
  <c r="D1330" i="15"/>
  <c r="D1329" i="15"/>
  <c r="D1328" i="15"/>
  <c r="D1327" i="15"/>
  <c r="D1326" i="15"/>
  <c r="D1325" i="15"/>
  <c r="D1324" i="15"/>
  <c r="D1323" i="15"/>
  <c r="D1322" i="15"/>
  <c r="D1321" i="15"/>
  <c r="D1320" i="15"/>
  <c r="D1319" i="15"/>
  <c r="D1318" i="15"/>
  <c r="D1317" i="15"/>
  <c r="D1316" i="15"/>
  <c r="D1315" i="15"/>
  <c r="D1314" i="15"/>
  <c r="D1313" i="15"/>
  <c r="D1312" i="15"/>
  <c r="D1311" i="15"/>
  <c r="D1310" i="15"/>
  <c r="D1309" i="15"/>
  <c r="D1308" i="15"/>
  <c r="D1307" i="15"/>
  <c r="D1306" i="15"/>
  <c r="D1305" i="15"/>
  <c r="D1304" i="15"/>
  <c r="D1303" i="15"/>
  <c r="D1302" i="15"/>
  <c r="D1301" i="15"/>
  <c r="D1300" i="15"/>
  <c r="D1299" i="15"/>
  <c r="D1298" i="15"/>
  <c r="D1297" i="15"/>
  <c r="D1296" i="15"/>
  <c r="D1295" i="15"/>
  <c r="D1294" i="15"/>
  <c r="D1293" i="15"/>
  <c r="D1292" i="15"/>
  <c r="D1291" i="15"/>
  <c r="D1290" i="15"/>
  <c r="D1289" i="15"/>
  <c r="D1288" i="15"/>
  <c r="D1287" i="15"/>
  <c r="D1286" i="15"/>
  <c r="D1285" i="15"/>
  <c r="D1284" i="15"/>
  <c r="D1283" i="15"/>
  <c r="D1282" i="15"/>
  <c r="D1281" i="15"/>
  <c r="D1280" i="15"/>
  <c r="D1279" i="15"/>
  <c r="D1278" i="15"/>
  <c r="D1277" i="15"/>
  <c r="D1276" i="15"/>
  <c r="D1275" i="15"/>
  <c r="D1274" i="15"/>
  <c r="D1273" i="15"/>
  <c r="D1272" i="15"/>
  <c r="D1271" i="15"/>
  <c r="D1270" i="15"/>
  <c r="D1269" i="15"/>
  <c r="D1268" i="15"/>
  <c r="D1267" i="15"/>
  <c r="D1266" i="15"/>
  <c r="D1265" i="15"/>
  <c r="D1264" i="15"/>
  <c r="D1263" i="15"/>
  <c r="D1262" i="15"/>
  <c r="D1261" i="15"/>
  <c r="D1260" i="15"/>
  <c r="D1259" i="15"/>
  <c r="D1258" i="15"/>
  <c r="D1257" i="15"/>
  <c r="D1256" i="15"/>
  <c r="D1255" i="15"/>
  <c r="D1254" i="15"/>
  <c r="D1253" i="15"/>
  <c r="D1252" i="15"/>
  <c r="D1251" i="15"/>
  <c r="D1250" i="15"/>
  <c r="D1249" i="15"/>
  <c r="D1248" i="15"/>
  <c r="D1247" i="15"/>
  <c r="D1246" i="15"/>
  <c r="D1245" i="15"/>
  <c r="D1244" i="15"/>
  <c r="D1243" i="15"/>
  <c r="D1242" i="15"/>
  <c r="D1241" i="15"/>
  <c r="D1240" i="15"/>
  <c r="D1239" i="15"/>
  <c r="D1238" i="15"/>
  <c r="D1237" i="15"/>
  <c r="D1236" i="15"/>
  <c r="D1235" i="15"/>
  <c r="D1234" i="15"/>
  <c r="D1233" i="15"/>
  <c r="D1232" i="15"/>
  <c r="D1231" i="15"/>
  <c r="D1230" i="15"/>
  <c r="D1229" i="15"/>
  <c r="D1228" i="15"/>
  <c r="D1227" i="15"/>
  <c r="D1226" i="15"/>
  <c r="D1225" i="15"/>
  <c r="D1224" i="15"/>
  <c r="D1223" i="15"/>
  <c r="D1222" i="15"/>
  <c r="D1221" i="15"/>
  <c r="D1220" i="15"/>
  <c r="D1219" i="15"/>
  <c r="D1218" i="15"/>
  <c r="D1217" i="15"/>
  <c r="D1216" i="15"/>
  <c r="D1215" i="15"/>
  <c r="D1214" i="15"/>
  <c r="D1213" i="15"/>
  <c r="D1212" i="15"/>
  <c r="D1211" i="15"/>
  <c r="D1210" i="15"/>
  <c r="D1209" i="15"/>
  <c r="D1208" i="15"/>
  <c r="D1207" i="15"/>
  <c r="D1206" i="15"/>
  <c r="D1205" i="15"/>
  <c r="D1204" i="15"/>
  <c r="D1203" i="15"/>
  <c r="D1202" i="15"/>
  <c r="D1201" i="15"/>
  <c r="D1200" i="15"/>
  <c r="D1199" i="15"/>
  <c r="D1198" i="15"/>
  <c r="D1197" i="15"/>
  <c r="D1196" i="15"/>
  <c r="D1191" i="15"/>
  <c r="D1190" i="15"/>
  <c r="D1189" i="15"/>
  <c r="D1188" i="15"/>
  <c r="D1187" i="15"/>
  <c r="D1186" i="15"/>
  <c r="D1185" i="15"/>
  <c r="D1184" i="15"/>
  <c r="D1183" i="15"/>
  <c r="D1182" i="15"/>
  <c r="D1181" i="15"/>
  <c r="D1180" i="15"/>
  <c r="D1179" i="15"/>
  <c r="D1178" i="15"/>
  <c r="D1177" i="15"/>
  <c r="D1176" i="15"/>
  <c r="D1175" i="15"/>
  <c r="D1174" i="15"/>
  <c r="D1173" i="15"/>
  <c r="D1172" i="15"/>
  <c r="D1171" i="15"/>
  <c r="D1170" i="15"/>
  <c r="D1169" i="15"/>
  <c r="D1168" i="15"/>
  <c r="D1167" i="15"/>
  <c r="D1166" i="15"/>
  <c r="D1165" i="15"/>
  <c r="D1164" i="15"/>
  <c r="D1163" i="15"/>
  <c r="D1162" i="15"/>
  <c r="D1161" i="15"/>
  <c r="D1160" i="15"/>
  <c r="D1159" i="15"/>
  <c r="D1158" i="15"/>
  <c r="D1157" i="15"/>
  <c r="D1156" i="15"/>
  <c r="D1155" i="15"/>
  <c r="D1154" i="15"/>
  <c r="D1153" i="15"/>
  <c r="D1152" i="15"/>
  <c r="D1151" i="15"/>
  <c r="D1150" i="15"/>
  <c r="D1149" i="15"/>
  <c r="D1148" i="15"/>
  <c r="D1147" i="15"/>
  <c r="D1146" i="15"/>
  <c r="D1145" i="15"/>
  <c r="D1144" i="15"/>
  <c r="D1143" i="15"/>
  <c r="D1142" i="15"/>
  <c r="D1141" i="15"/>
  <c r="D1140" i="15"/>
  <c r="D1139" i="15"/>
  <c r="D1138" i="15"/>
  <c r="D1137" i="15"/>
  <c r="D1136" i="15"/>
  <c r="D1135" i="15"/>
  <c r="D1134" i="15"/>
  <c r="D1133" i="15"/>
  <c r="D1132" i="15"/>
  <c r="D1131" i="15"/>
  <c r="D1130" i="15"/>
  <c r="D1129" i="15"/>
  <c r="D1128" i="15"/>
  <c r="D1127" i="15"/>
  <c r="D1126" i="15"/>
  <c r="D1125" i="15"/>
  <c r="D1124" i="15"/>
  <c r="D1123" i="15"/>
  <c r="D1122" i="15"/>
  <c r="D1121" i="15"/>
  <c r="D1120" i="15"/>
  <c r="D1119" i="15"/>
  <c r="D1118" i="15"/>
  <c r="D1117" i="15"/>
  <c r="D1116" i="15"/>
  <c r="D1115" i="15"/>
  <c r="D1114" i="15"/>
  <c r="D1113" i="15"/>
  <c r="D1112" i="15"/>
  <c r="D1111" i="15"/>
  <c r="D1110" i="15"/>
  <c r="D1109" i="15"/>
  <c r="D1108" i="15"/>
  <c r="D1107" i="15"/>
  <c r="D1106" i="15"/>
  <c r="D1105" i="15"/>
  <c r="D1104" i="15"/>
  <c r="D1103" i="15"/>
  <c r="D1102" i="15"/>
  <c r="D1101" i="15"/>
  <c r="D1100" i="15"/>
  <c r="D1099" i="15"/>
  <c r="D1098" i="15"/>
  <c r="D1097" i="15"/>
  <c r="D1096" i="15"/>
  <c r="D1095" i="15"/>
  <c r="D1094" i="15"/>
  <c r="D1093" i="15"/>
  <c r="D1092" i="15"/>
  <c r="D1091" i="15"/>
  <c r="D1090" i="15"/>
  <c r="D1089" i="15"/>
  <c r="D1088" i="15"/>
  <c r="D1087" i="15"/>
  <c r="D1086" i="15"/>
  <c r="D1085" i="15"/>
  <c r="D1084" i="15"/>
  <c r="D1083" i="15"/>
  <c r="D1082" i="15"/>
  <c r="D1081" i="15"/>
  <c r="D1080" i="15"/>
  <c r="D1079" i="15"/>
  <c r="D1078" i="15"/>
  <c r="D1077" i="15"/>
  <c r="D1076" i="15"/>
  <c r="D1075" i="15"/>
  <c r="D1074" i="15"/>
  <c r="D1073" i="15"/>
  <c r="D1072" i="15"/>
  <c r="D1071" i="15"/>
  <c r="D1070" i="15"/>
  <c r="D1069" i="15"/>
  <c r="D1068" i="15"/>
  <c r="D1067" i="15"/>
  <c r="D1066" i="15"/>
  <c r="D1065" i="15"/>
  <c r="D1064" i="15"/>
  <c r="D1063" i="15"/>
  <c r="D1062" i="15"/>
  <c r="D1061" i="15"/>
  <c r="D1060" i="15"/>
  <c r="D1059" i="15"/>
  <c r="D1058" i="15"/>
  <c r="D1057" i="15"/>
  <c r="D1056" i="15"/>
  <c r="D1055" i="15"/>
  <c r="D1054" i="15"/>
  <c r="D1053" i="15"/>
  <c r="D1052" i="15"/>
  <c r="D1051" i="15"/>
  <c r="D1050" i="15"/>
  <c r="D1049" i="15"/>
  <c r="D1048" i="15"/>
  <c r="D1047" i="15"/>
  <c r="D1046" i="15"/>
  <c r="D1045" i="15"/>
  <c r="D1044" i="15"/>
  <c r="D1043" i="15"/>
  <c r="D1042" i="15"/>
  <c r="D1041" i="15"/>
  <c r="D1040" i="15"/>
  <c r="D1039" i="15"/>
  <c r="D1038" i="15"/>
  <c r="D1037" i="15"/>
  <c r="D1036" i="15"/>
  <c r="D1035" i="15"/>
  <c r="D1034" i="15"/>
  <c r="D1033" i="15"/>
  <c r="D1032" i="15"/>
  <c r="D1031" i="15"/>
  <c r="D1030" i="15"/>
  <c r="D1029" i="15"/>
  <c r="D1028" i="15"/>
  <c r="D1027" i="15"/>
  <c r="D1026" i="15"/>
  <c r="D1025" i="15"/>
  <c r="D1024" i="15"/>
  <c r="D1023" i="15"/>
  <c r="D1022" i="15"/>
  <c r="D1021" i="15"/>
  <c r="D1020" i="15"/>
  <c r="D1019" i="15"/>
  <c r="D1018" i="15"/>
  <c r="D1017" i="15"/>
  <c r="D1016" i="15"/>
  <c r="D1015" i="15"/>
  <c r="D1014" i="15"/>
  <c r="D1013" i="15"/>
  <c r="D1012" i="15"/>
  <c r="D1011" i="15"/>
  <c r="D1010" i="15"/>
  <c r="D1009" i="15"/>
  <c r="D1008" i="15"/>
  <c r="D1007" i="15"/>
  <c r="D1006" i="15"/>
  <c r="D1005" i="15"/>
  <c r="D1004" i="15"/>
  <c r="D1003" i="15"/>
  <c r="D1002" i="15"/>
  <c r="D1001" i="15"/>
  <c r="D1000" i="15"/>
  <c r="D999" i="15"/>
  <c r="D998" i="15"/>
  <c r="D997" i="15"/>
  <c r="D996" i="15"/>
  <c r="D995" i="15"/>
  <c r="D994" i="15"/>
  <c r="D993" i="15"/>
  <c r="D992" i="15"/>
  <c r="D991" i="15"/>
  <c r="D990" i="15"/>
  <c r="D989" i="15"/>
  <c r="D988" i="15"/>
  <c r="D987" i="15"/>
  <c r="D986" i="15"/>
  <c r="D985" i="15"/>
  <c r="D984" i="15"/>
  <c r="D983" i="15"/>
  <c r="D982" i="15"/>
  <c r="D981" i="15"/>
  <c r="D980" i="15"/>
  <c r="D979" i="15"/>
  <c r="D978" i="15"/>
  <c r="D977" i="15"/>
  <c r="D976" i="15"/>
  <c r="D975" i="15"/>
  <c r="D974" i="15"/>
  <c r="D973" i="15"/>
  <c r="D972" i="15"/>
  <c r="D971" i="15"/>
  <c r="D970" i="15"/>
  <c r="D969" i="15"/>
  <c r="D968" i="15"/>
  <c r="D967" i="15"/>
  <c r="D966" i="15"/>
  <c r="D965" i="15"/>
  <c r="D964" i="15"/>
  <c r="D963" i="15"/>
  <c r="D962" i="15"/>
  <c r="D961" i="15"/>
  <c r="D960" i="15"/>
  <c r="D959" i="15"/>
  <c r="D958" i="15"/>
  <c r="D957" i="15"/>
  <c r="D956" i="15"/>
  <c r="D955" i="15"/>
  <c r="D954" i="15"/>
  <c r="D953" i="15"/>
  <c r="D952" i="15"/>
  <c r="D951" i="15"/>
  <c r="D950" i="15"/>
  <c r="D949" i="15"/>
  <c r="D948" i="15"/>
  <c r="D947" i="15"/>
  <c r="D946" i="15"/>
  <c r="D945" i="15"/>
  <c r="D944" i="15"/>
  <c r="D943" i="15"/>
  <c r="D942" i="15"/>
  <c r="D937" i="15"/>
  <c r="D936" i="15"/>
  <c r="D935" i="15"/>
  <c r="D819" i="15"/>
  <c r="D661" i="15"/>
  <c r="D713" i="15" s="1"/>
  <c r="D765" i="15" s="1"/>
  <c r="D817" i="15" s="1"/>
  <c r="D871" i="15" s="1"/>
  <c r="D925" i="15" s="1"/>
  <c r="D660" i="15"/>
  <c r="D712" i="15" s="1"/>
  <c r="D764" i="15" s="1"/>
  <c r="D816" i="15" s="1"/>
  <c r="D870" i="15" s="1"/>
  <c r="D924" i="15" s="1"/>
  <c r="D659" i="15"/>
  <c r="D711" i="15" s="1"/>
  <c r="D763" i="15" s="1"/>
  <c r="D815" i="15" s="1"/>
  <c r="D869" i="15" s="1"/>
  <c r="D923" i="15" s="1"/>
  <c r="D658" i="15"/>
  <c r="D710" i="15" s="1"/>
  <c r="D762" i="15" s="1"/>
  <c r="D814" i="15" s="1"/>
  <c r="D868" i="15" s="1"/>
  <c r="D922" i="15" s="1"/>
  <c r="D657" i="15"/>
  <c r="D709" i="15" s="1"/>
  <c r="D761" i="15" s="1"/>
  <c r="D813" i="15" s="1"/>
  <c r="D867" i="15" s="1"/>
  <c r="D921" i="15" s="1"/>
  <c r="D656" i="15"/>
  <c r="D708" i="15" s="1"/>
  <c r="D760" i="15" s="1"/>
  <c r="D812" i="15" s="1"/>
  <c r="D866" i="15" s="1"/>
  <c r="D920" i="15" s="1"/>
  <c r="D655" i="15"/>
  <c r="D707" i="15" s="1"/>
  <c r="D759" i="15" s="1"/>
  <c r="D811" i="15" s="1"/>
  <c r="D865" i="15" s="1"/>
  <c r="D919" i="15" s="1"/>
  <c r="D654" i="15"/>
  <c r="D706" i="15" s="1"/>
  <c r="D758" i="15" s="1"/>
  <c r="D810" i="15" s="1"/>
  <c r="D864" i="15" s="1"/>
  <c r="D918" i="15" s="1"/>
  <c r="D653" i="15"/>
  <c r="D705" i="15" s="1"/>
  <c r="D757" i="15" s="1"/>
  <c r="D809" i="15" s="1"/>
  <c r="D863" i="15" s="1"/>
  <c r="D917" i="15" s="1"/>
  <c r="D652" i="15"/>
  <c r="D704" i="15" s="1"/>
  <c r="D756" i="15" s="1"/>
  <c r="D808" i="15" s="1"/>
  <c r="D862" i="15" s="1"/>
  <c r="D916" i="15" s="1"/>
  <c r="D651" i="15"/>
  <c r="D703" i="15" s="1"/>
  <c r="D755" i="15" s="1"/>
  <c r="D807" i="15" s="1"/>
  <c r="D861" i="15" s="1"/>
  <c r="D915" i="15" s="1"/>
  <c r="D650" i="15"/>
  <c r="D702" i="15" s="1"/>
  <c r="D754" i="15" s="1"/>
  <c r="D806" i="15" s="1"/>
  <c r="D860" i="15" s="1"/>
  <c r="D914" i="15" s="1"/>
  <c r="D649" i="15"/>
  <c r="D701" i="15" s="1"/>
  <c r="D753" i="15" s="1"/>
  <c r="D805" i="15" s="1"/>
  <c r="D859" i="15" s="1"/>
  <c r="D913" i="15" s="1"/>
  <c r="D648" i="15"/>
  <c r="D700" i="15" s="1"/>
  <c r="D752" i="15" s="1"/>
  <c r="D804" i="15" s="1"/>
  <c r="D858" i="15" s="1"/>
  <c r="D912" i="15" s="1"/>
  <c r="D647" i="15"/>
  <c r="D699" i="15" s="1"/>
  <c r="D751" i="15" s="1"/>
  <c r="D803" i="15" s="1"/>
  <c r="D857" i="15" s="1"/>
  <c r="D911" i="15" s="1"/>
  <c r="D646" i="15"/>
  <c r="D698" i="15" s="1"/>
  <c r="D750" i="15" s="1"/>
  <c r="D802" i="15" s="1"/>
  <c r="D856" i="15" s="1"/>
  <c r="D910" i="15" s="1"/>
  <c r="D645" i="15"/>
  <c r="D697" i="15" s="1"/>
  <c r="D749" i="15" s="1"/>
  <c r="D801" i="15" s="1"/>
  <c r="D855" i="15" s="1"/>
  <c r="D909" i="15" s="1"/>
  <c r="D644" i="15"/>
  <c r="D696" i="15" s="1"/>
  <c r="D748" i="15" s="1"/>
  <c r="D800" i="15" s="1"/>
  <c r="D854" i="15" s="1"/>
  <c r="D908" i="15" s="1"/>
  <c r="D643" i="15"/>
  <c r="D695" i="15" s="1"/>
  <c r="D747" i="15" s="1"/>
  <c r="D799" i="15" s="1"/>
  <c r="D853" i="15" s="1"/>
  <c r="D907" i="15" s="1"/>
  <c r="D642" i="15"/>
  <c r="D694" i="15" s="1"/>
  <c r="D746" i="15" s="1"/>
  <c r="D798" i="15" s="1"/>
  <c r="D852" i="15" s="1"/>
  <c r="D906" i="15" s="1"/>
  <c r="D641" i="15"/>
  <c r="D693" i="15" s="1"/>
  <c r="D745" i="15" s="1"/>
  <c r="D797" i="15" s="1"/>
  <c r="D851" i="15" s="1"/>
  <c r="D905" i="15" s="1"/>
  <c r="D640" i="15"/>
  <c r="D692" i="15" s="1"/>
  <c r="D744" i="15" s="1"/>
  <c r="D796" i="15" s="1"/>
  <c r="D850" i="15" s="1"/>
  <c r="D904" i="15" s="1"/>
  <c r="D639" i="15"/>
  <c r="D691" i="15" s="1"/>
  <c r="D743" i="15" s="1"/>
  <c r="D795" i="15" s="1"/>
  <c r="D849" i="15" s="1"/>
  <c r="D903" i="15" s="1"/>
  <c r="D638" i="15"/>
  <c r="D690" i="15" s="1"/>
  <c r="D742" i="15" s="1"/>
  <c r="D794" i="15" s="1"/>
  <c r="D848" i="15" s="1"/>
  <c r="D902" i="15" s="1"/>
  <c r="D637" i="15"/>
  <c r="D689" i="15" s="1"/>
  <c r="D741" i="15" s="1"/>
  <c r="D793" i="15" s="1"/>
  <c r="D847" i="15" s="1"/>
  <c r="D901" i="15" s="1"/>
  <c r="D636" i="15"/>
  <c r="D688" i="15" s="1"/>
  <c r="D740" i="15" s="1"/>
  <c r="D792" i="15" s="1"/>
  <c r="D846" i="15" s="1"/>
  <c r="D900" i="15" s="1"/>
  <c r="D635" i="15"/>
  <c r="D687" i="15" s="1"/>
  <c r="D739" i="15" s="1"/>
  <c r="D791" i="15" s="1"/>
  <c r="D845" i="15" s="1"/>
  <c r="D899" i="15" s="1"/>
  <c r="D634" i="15"/>
  <c r="D686" i="15" s="1"/>
  <c r="D738" i="15" s="1"/>
  <c r="D790" i="15" s="1"/>
  <c r="D844" i="15" s="1"/>
  <c r="D898" i="15" s="1"/>
  <c r="D633" i="15"/>
  <c r="D685" i="15" s="1"/>
  <c r="D737" i="15" s="1"/>
  <c r="D789" i="15" s="1"/>
  <c r="D843" i="15" s="1"/>
  <c r="D897" i="15" s="1"/>
  <c r="D632" i="15"/>
  <c r="D684" i="15" s="1"/>
  <c r="D736" i="15" s="1"/>
  <c r="D788" i="15" s="1"/>
  <c r="D842" i="15" s="1"/>
  <c r="D896" i="15" s="1"/>
  <c r="D631" i="15"/>
  <c r="D683" i="15" s="1"/>
  <c r="D735" i="15" s="1"/>
  <c r="D787" i="15" s="1"/>
  <c r="D841" i="15" s="1"/>
  <c r="D895" i="15" s="1"/>
  <c r="D630" i="15"/>
  <c r="D682" i="15" s="1"/>
  <c r="D734" i="15" s="1"/>
  <c r="D786" i="15" s="1"/>
  <c r="D840" i="15" s="1"/>
  <c r="D894" i="15" s="1"/>
  <c r="D629" i="15"/>
  <c r="D681" i="15" s="1"/>
  <c r="D733" i="15" s="1"/>
  <c r="D785" i="15" s="1"/>
  <c r="D839" i="15" s="1"/>
  <c r="D893" i="15" s="1"/>
  <c r="D628" i="15"/>
  <c r="D680" i="15" s="1"/>
  <c r="D732" i="15" s="1"/>
  <c r="D784" i="15" s="1"/>
  <c r="D838" i="15" s="1"/>
  <c r="D892" i="15" s="1"/>
  <c r="D627" i="15"/>
  <c r="D679" i="15" s="1"/>
  <c r="D731" i="15" s="1"/>
  <c r="D783" i="15" s="1"/>
  <c r="D837" i="15" s="1"/>
  <c r="D891" i="15" s="1"/>
  <c r="D626" i="15"/>
  <c r="D678" i="15" s="1"/>
  <c r="D730" i="15" s="1"/>
  <c r="D782" i="15" s="1"/>
  <c r="D836" i="15" s="1"/>
  <c r="D890" i="15" s="1"/>
  <c r="D625" i="15"/>
  <c r="D677" i="15" s="1"/>
  <c r="D729" i="15" s="1"/>
  <c r="D781" i="15" s="1"/>
  <c r="D835" i="15" s="1"/>
  <c r="D889" i="15" s="1"/>
  <c r="D624" i="15"/>
  <c r="D676" i="15" s="1"/>
  <c r="D728" i="15" s="1"/>
  <c r="D780" i="15" s="1"/>
  <c r="D834" i="15" s="1"/>
  <c r="D888" i="15" s="1"/>
  <c r="D623" i="15"/>
  <c r="D675" i="15" s="1"/>
  <c r="D727" i="15" s="1"/>
  <c r="D779" i="15" s="1"/>
  <c r="D833" i="15" s="1"/>
  <c r="D887" i="15" s="1"/>
  <c r="D622" i="15"/>
  <c r="D674" i="15" s="1"/>
  <c r="D726" i="15" s="1"/>
  <c r="D778" i="15" s="1"/>
  <c r="D832" i="15" s="1"/>
  <c r="D886" i="15" s="1"/>
  <c r="D621" i="15"/>
  <c r="D673" i="15" s="1"/>
  <c r="D725" i="15" s="1"/>
  <c r="D777" i="15" s="1"/>
  <c r="D831" i="15" s="1"/>
  <c r="D885" i="15" s="1"/>
  <c r="D620" i="15"/>
  <c r="D672" i="15" s="1"/>
  <c r="D724" i="15" s="1"/>
  <c r="D776" i="15" s="1"/>
  <c r="D830" i="15" s="1"/>
  <c r="D884" i="15" s="1"/>
  <c r="D619" i="15"/>
  <c r="D671" i="15" s="1"/>
  <c r="D723" i="15" s="1"/>
  <c r="D775" i="15" s="1"/>
  <c r="D829" i="15" s="1"/>
  <c r="D883" i="15" s="1"/>
  <c r="D618" i="15"/>
  <c r="D670" i="15" s="1"/>
  <c r="D722" i="15" s="1"/>
  <c r="D774" i="15" s="1"/>
  <c r="D828" i="15" s="1"/>
  <c r="D882" i="15" s="1"/>
  <c r="D617" i="15"/>
  <c r="D669" i="15" s="1"/>
  <c r="D721" i="15" s="1"/>
  <c r="D773" i="15" s="1"/>
  <c r="D827" i="15" s="1"/>
  <c r="D881" i="15" s="1"/>
  <c r="D616" i="15"/>
  <c r="D668" i="15" s="1"/>
  <c r="D720" i="15" s="1"/>
  <c r="D772" i="15" s="1"/>
  <c r="D826" i="15" s="1"/>
  <c r="D880" i="15" s="1"/>
  <c r="D615" i="15"/>
  <c r="D667" i="15" s="1"/>
  <c r="D719" i="15" s="1"/>
  <c r="D771" i="15" s="1"/>
  <c r="D825" i="15" s="1"/>
  <c r="D879" i="15" s="1"/>
  <c r="D614" i="15"/>
  <c r="D666" i="15" s="1"/>
  <c r="D718" i="15" s="1"/>
  <c r="D770" i="15" s="1"/>
  <c r="D824" i="15" s="1"/>
  <c r="D878" i="15" s="1"/>
  <c r="D613" i="15"/>
  <c r="D665" i="15" s="1"/>
  <c r="D717" i="15" s="1"/>
  <c r="D769" i="15" s="1"/>
  <c r="D823" i="15" s="1"/>
  <c r="D877" i="15" s="1"/>
  <c r="D612" i="15"/>
  <c r="D664" i="15" s="1"/>
  <c r="D716" i="15" s="1"/>
  <c r="D768" i="15" s="1"/>
  <c r="D822" i="15" s="1"/>
  <c r="D876" i="15" s="1"/>
  <c r="D600" i="15"/>
  <c r="D604" i="15" s="1"/>
  <c r="D599" i="15"/>
  <c r="D603" i="15" s="1"/>
  <c r="D468" i="15"/>
  <c r="D396" i="15"/>
  <c r="D458" i="15" s="1"/>
  <c r="D392" i="15"/>
  <c r="D454" i="15" s="1"/>
  <c r="D388" i="15"/>
  <c r="D450" i="15" s="1"/>
  <c r="D384" i="15"/>
  <c r="D446" i="15" s="1"/>
  <c r="D380" i="15"/>
  <c r="D442" i="15" s="1"/>
  <c r="D376" i="15"/>
  <c r="D438" i="15" s="1"/>
  <c r="D372" i="15"/>
  <c r="D434" i="15" s="1"/>
  <c r="D368" i="15"/>
  <c r="D430" i="15" s="1"/>
  <c r="D364" i="15"/>
  <c r="D426" i="15" s="1"/>
  <c r="D360" i="15"/>
  <c r="D422" i="15" s="1"/>
  <c r="D356" i="15"/>
  <c r="D418" i="15" s="1"/>
  <c r="D352" i="15"/>
  <c r="D414" i="15" s="1"/>
  <c r="D348" i="15"/>
  <c r="D410" i="15" s="1"/>
  <c r="D344" i="15"/>
  <c r="D406" i="15" s="1"/>
  <c r="D340" i="15"/>
  <c r="D402" i="15" s="1"/>
  <c r="D333" i="15"/>
  <c r="D332" i="15"/>
  <c r="D331" i="15"/>
  <c r="D321" i="15"/>
  <c r="D320" i="15"/>
  <c r="D319" i="15"/>
  <c r="D318" i="15"/>
  <c r="D317" i="15"/>
  <c r="D316" i="15"/>
  <c r="D315" i="15"/>
  <c r="D314" i="15"/>
  <c r="D313" i="15"/>
  <c r="D312" i="15"/>
  <c r="D311" i="15"/>
  <c r="D310" i="15"/>
  <c r="D309" i="15"/>
  <c r="D308" i="15"/>
  <c r="D307" i="15"/>
  <c r="D306" i="15"/>
  <c r="D305" i="15"/>
  <c r="D304" i="15"/>
  <c r="D303" i="15"/>
  <c r="D302" i="15"/>
  <c r="D301" i="15"/>
  <c r="D300" i="15"/>
  <c r="D299" i="15"/>
  <c r="D298" i="15"/>
  <c r="D297" i="15"/>
  <c r="D296" i="15"/>
  <c r="D295" i="15"/>
  <c r="D294" i="15"/>
  <c r="D293" i="15"/>
  <c r="D292" i="15"/>
  <c r="D291" i="15"/>
  <c r="D290" i="15"/>
  <c r="D289" i="15"/>
  <c r="D288" i="15"/>
  <c r="D287" i="15"/>
  <c r="D286" i="15"/>
  <c r="D285" i="15"/>
  <c r="D284" i="15"/>
  <c r="D283" i="15"/>
  <c r="D282" i="15"/>
  <c r="D281" i="15"/>
  <c r="D280" i="15"/>
  <c r="D279" i="15"/>
  <c r="D278" i="15"/>
  <c r="D277" i="15"/>
  <c r="D276" i="15"/>
  <c r="D275" i="15"/>
  <c r="D274" i="15"/>
  <c r="D273" i="15"/>
  <c r="D272" i="15"/>
  <c r="D271" i="15"/>
  <c r="D270" i="15"/>
  <c r="D269" i="15"/>
  <c r="D268" i="15"/>
  <c r="D267" i="15"/>
  <c r="D266" i="15"/>
  <c r="D265" i="15"/>
  <c r="D264" i="15"/>
  <c r="D263" i="15"/>
  <c r="D262" i="15"/>
  <c r="D261" i="15"/>
  <c r="D260" i="15"/>
  <c r="D259" i="15"/>
  <c r="D258" i="15"/>
  <c r="D257" i="15"/>
  <c r="D256" i="15"/>
  <c r="D255" i="15"/>
  <c r="D254" i="15"/>
  <c r="D253" i="15"/>
  <c r="D252" i="15"/>
  <c r="D251" i="15"/>
  <c r="D250" i="15"/>
  <c r="D249" i="15"/>
  <c r="D248" i="15"/>
  <c r="D247" i="15"/>
  <c r="D246" i="15"/>
  <c r="D245" i="15"/>
  <c r="D244" i="15"/>
  <c r="D243" i="15"/>
  <c r="D242" i="15"/>
  <c r="D241" i="15"/>
  <c r="D240" i="15"/>
  <c r="D239" i="15"/>
  <c r="D238" i="15"/>
  <c r="D237" i="15"/>
  <c r="D236" i="15"/>
  <c r="D235" i="15"/>
  <c r="D234" i="15"/>
  <c r="D233" i="15"/>
  <c r="D232" i="15"/>
  <c r="D231" i="15"/>
  <c r="D230" i="15"/>
  <c r="D229" i="15"/>
  <c r="D228" i="15"/>
  <c r="D227" i="15"/>
  <c r="D226" i="15"/>
  <c r="D225" i="15"/>
  <c r="D224" i="15"/>
  <c r="D223" i="15"/>
  <c r="D222" i="15"/>
  <c r="D221" i="15"/>
  <c r="D220" i="15"/>
  <c r="D219" i="15"/>
  <c r="D218" i="15"/>
  <c r="D217" i="15"/>
  <c r="D216" i="15"/>
  <c r="D215" i="15"/>
  <c r="D214" i="15"/>
  <c r="D213" i="15"/>
  <c r="D212" i="15"/>
  <c r="D211" i="15"/>
  <c r="D210" i="15"/>
  <c r="D209" i="15"/>
  <c r="D208" i="15"/>
  <c r="D207" i="15"/>
  <c r="D206" i="15"/>
  <c r="D205" i="15"/>
  <c r="D204"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67" i="15"/>
  <c r="D166" i="15"/>
  <c r="D165" i="15"/>
  <c r="D164" i="15"/>
  <c r="D163" i="15"/>
  <c r="D162" i="15"/>
  <c r="D161" i="15"/>
  <c r="D160" i="15"/>
  <c r="D159" i="15"/>
  <c r="D158" i="15"/>
  <c r="D157" i="15"/>
  <c r="D156" i="15"/>
  <c r="D155" i="15"/>
  <c r="D154" i="15"/>
  <c r="D153" i="15"/>
  <c r="D152" i="15"/>
  <c r="D151" i="15"/>
  <c r="D150" i="15"/>
  <c r="D149" i="15"/>
  <c r="D148" i="15"/>
  <c r="D147" i="15"/>
  <c r="D146" i="15"/>
  <c r="D145" i="15"/>
  <c r="D144" i="15"/>
  <c r="D143" i="15"/>
  <c r="D142" i="15"/>
  <c r="D141" i="15"/>
  <c r="D140" i="15"/>
  <c r="D139" i="15"/>
  <c r="D138" i="15"/>
  <c r="D137" i="15"/>
  <c r="D136" i="15"/>
  <c r="D135" i="15"/>
  <c r="D134" i="15"/>
  <c r="D133" i="15"/>
  <c r="D132" i="15"/>
  <c r="D131" i="15"/>
  <c r="D130" i="15"/>
  <c r="D129" i="15"/>
  <c r="D128" i="15"/>
  <c r="D127" i="15"/>
  <c r="D126" i="15"/>
  <c r="D125" i="15"/>
  <c r="D124" i="15"/>
  <c r="D123" i="15"/>
  <c r="D122" i="15"/>
  <c r="D121" i="15"/>
  <c r="D120" i="15"/>
  <c r="D119" i="15"/>
  <c r="D118" i="15"/>
  <c r="D117" i="15"/>
  <c r="D116" i="15"/>
  <c r="D115" i="15"/>
  <c r="D114" i="15"/>
  <c r="D113" i="15"/>
  <c r="D112" i="15"/>
  <c r="D111" i="15"/>
  <c r="D110" i="15"/>
  <c r="D109" i="15"/>
  <c r="D108" i="15"/>
  <c r="D107" i="15"/>
  <c r="D106" i="15"/>
  <c r="D105" i="15"/>
  <c r="D104" i="15"/>
  <c r="D103" i="15"/>
  <c r="D10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6" i="15"/>
  <c r="D65" i="15"/>
  <c r="D64" i="15"/>
  <c r="D63" i="15"/>
  <c r="D62" i="15"/>
  <c r="D61" i="15"/>
  <c r="D60" i="15"/>
  <c r="D59" i="15"/>
  <c r="D58" i="15"/>
  <c r="D57" i="15"/>
  <c r="D56" i="15"/>
  <c r="D55" i="15"/>
  <c r="D54" i="15"/>
  <c r="D53" i="15"/>
  <c r="D52" i="15"/>
  <c r="D51" i="15"/>
  <c r="D50" i="15"/>
  <c r="D49" i="15"/>
  <c r="D48" i="15"/>
  <c r="D47" i="15"/>
  <c r="D46" i="15"/>
  <c r="D45" i="15"/>
  <c r="D44" i="15"/>
  <c r="D43" i="15"/>
  <c r="D42" i="15"/>
  <c r="D41" i="15"/>
  <c r="D40" i="15"/>
  <c r="D39" i="15"/>
  <c r="D38" i="15"/>
  <c r="D37" i="15"/>
  <c r="D36" i="15"/>
  <c r="D35" i="15"/>
  <c r="D34" i="15"/>
  <c r="D33" i="15"/>
  <c r="D32" i="15"/>
  <c r="D31" i="15"/>
  <c r="D30" i="15"/>
  <c r="D29" i="15"/>
  <c r="D28" i="15"/>
  <c r="D27" i="15"/>
  <c r="D26" i="15"/>
  <c r="D25" i="15"/>
  <c r="D24" i="15"/>
  <c r="D23" i="15"/>
  <c r="D22" i="15"/>
  <c r="D21" i="15"/>
  <c r="D20" i="15"/>
  <c r="D19" i="15"/>
  <c r="D18" i="15"/>
  <c r="D269" i="14"/>
  <c r="D265" i="14"/>
  <c r="D261" i="14"/>
  <c r="D257" i="14"/>
  <c r="D253" i="14"/>
  <c r="D249" i="14"/>
  <c r="D245" i="14"/>
  <c r="D241" i="14"/>
  <c r="D237" i="14"/>
  <c r="D233" i="14"/>
  <c r="D492" i="14"/>
  <c r="D488" i="14"/>
  <c r="D484" i="14"/>
  <c r="D480" i="14"/>
  <c r="D670" i="14"/>
  <c r="D398" i="15"/>
  <c r="D460" i="15" s="1"/>
  <c r="D981" i="14"/>
  <c r="D386" i="15"/>
  <c r="D448" i="15" s="1"/>
  <c r="D378" i="15"/>
  <c r="D440" i="15" s="1"/>
  <c r="D965" i="14"/>
  <c r="D370" i="15"/>
  <c r="D432" i="15" s="1"/>
  <c r="D366" i="15"/>
  <c r="D428" i="15" s="1"/>
  <c r="D362" i="15"/>
  <c r="D424" i="15" s="1"/>
  <c r="D949" i="14"/>
  <c r="D312" i="13"/>
  <c r="D408" i="19" s="1"/>
  <c r="D311" i="13"/>
  <c r="D407" i="19" s="1"/>
  <c r="D300" i="13"/>
  <c r="D401" i="19" s="1"/>
  <c r="D299" i="13"/>
  <c r="D400" i="19" s="1"/>
  <c r="D298" i="13"/>
  <c r="D399" i="19" s="1"/>
  <c r="D297" i="13"/>
  <c r="D398" i="19" s="1"/>
  <c r="D296" i="13"/>
  <c r="D397" i="19" s="1"/>
  <c r="D295" i="13"/>
  <c r="D396" i="19" s="1"/>
  <c r="D294" i="13"/>
  <c r="D395" i="19" s="1"/>
  <c r="D293" i="13"/>
  <c r="D394" i="19" s="1"/>
  <c r="D292" i="13"/>
  <c r="D393" i="19" s="1"/>
  <c r="D291" i="13"/>
  <c r="D392" i="19" s="1"/>
  <c r="D290" i="13"/>
  <c r="D391" i="19" s="1"/>
  <c r="D289" i="13"/>
  <c r="D390" i="19" s="1"/>
  <c r="D288" i="13"/>
  <c r="D389" i="19" s="1"/>
  <c r="D287" i="13"/>
  <c r="D388" i="19" s="1"/>
  <c r="D286" i="13"/>
  <c r="D387" i="19" s="1"/>
  <c r="D285" i="13"/>
  <c r="D386" i="19" s="1"/>
  <c r="D284" i="13"/>
  <c r="D385" i="19" s="1"/>
  <c r="D283" i="13"/>
  <c r="D384" i="19" s="1"/>
  <c r="D282" i="13"/>
  <c r="D383" i="19" s="1"/>
  <c r="D281" i="13"/>
  <c r="D382" i="19" s="1"/>
  <c r="D280" i="13"/>
  <c r="D381" i="19" s="1"/>
  <c r="D279" i="13"/>
  <c r="D380" i="19" s="1"/>
  <c r="D278" i="13"/>
  <c r="D379" i="19" s="1"/>
  <c r="D277" i="13"/>
  <c r="D378" i="19" s="1"/>
  <c r="D276" i="13"/>
  <c r="D377" i="19" s="1"/>
  <c r="D275" i="13"/>
  <c r="D376" i="19" s="1"/>
  <c r="D274" i="13"/>
  <c r="D375" i="19" s="1"/>
  <c r="D273" i="13"/>
  <c r="D374" i="19" s="1"/>
  <c r="D272" i="13"/>
  <c r="D373" i="19" s="1"/>
  <c r="D271" i="13"/>
  <c r="D372" i="19" s="1"/>
  <c r="D270" i="13"/>
  <c r="D371" i="19" s="1"/>
  <c r="D269" i="13"/>
  <c r="D370" i="19" s="1"/>
  <c r="D268" i="13"/>
  <c r="D369" i="19" s="1"/>
  <c r="D267" i="13"/>
  <c r="D368" i="19" s="1"/>
  <c r="D266" i="13"/>
  <c r="D367" i="19" s="1"/>
  <c r="D265" i="13"/>
  <c r="D366" i="19" s="1"/>
  <c r="D264" i="13"/>
  <c r="D365" i="19" s="1"/>
  <c r="D263" i="13"/>
  <c r="D364" i="19" s="1"/>
  <c r="D262" i="13"/>
  <c r="D363" i="19" s="1"/>
  <c r="D261" i="13"/>
  <c r="D362" i="19" s="1"/>
  <c r="D260" i="13"/>
  <c r="D361" i="19" s="1"/>
  <c r="D259" i="13"/>
  <c r="D360" i="19" s="1"/>
  <c r="D258" i="13"/>
  <c r="D359" i="19" s="1"/>
  <c r="D257" i="13"/>
  <c r="D358" i="19" s="1"/>
  <c r="D256" i="13"/>
  <c r="D357" i="19" s="1"/>
  <c r="D255" i="13"/>
  <c r="D356" i="19" s="1"/>
  <c r="D254" i="13"/>
  <c r="D355" i="19" s="1"/>
  <c r="D253" i="13"/>
  <c r="D354" i="19" s="1"/>
  <c r="D252" i="13"/>
  <c r="D353" i="19" s="1"/>
  <c r="D246" i="13"/>
  <c r="D352" i="19" s="1"/>
  <c r="D245" i="13"/>
  <c r="D351" i="19" s="1"/>
  <c r="D244" i="13"/>
  <c r="D350" i="19" s="1"/>
  <c r="D243" i="13"/>
  <c r="D349" i="19" s="1"/>
  <c r="D242" i="13"/>
  <c r="D348" i="19" s="1"/>
  <c r="D241" i="13"/>
  <c r="D347" i="19" s="1"/>
  <c r="D240" i="13"/>
  <c r="D346" i="19" s="1"/>
  <c r="D239" i="13"/>
  <c r="D345" i="19" s="1"/>
  <c r="D238" i="13"/>
  <c r="D344" i="19" s="1"/>
  <c r="D237" i="13"/>
  <c r="D343" i="19" s="1"/>
  <c r="D236" i="13"/>
  <c r="D342" i="19" s="1"/>
  <c r="D235" i="13"/>
  <c r="D341" i="19" s="1"/>
  <c r="D234" i="13"/>
  <c r="D340" i="19" s="1"/>
  <c r="D233" i="13"/>
  <c r="D339" i="19" s="1"/>
  <c r="D232" i="13"/>
  <c r="D338" i="19" s="1"/>
  <c r="D231" i="13"/>
  <c r="D337" i="19" s="1"/>
  <c r="D230" i="13"/>
  <c r="D336" i="19" s="1"/>
  <c r="D229" i="13"/>
  <c r="D335" i="19" s="1"/>
  <c r="D228" i="13"/>
  <c r="D334" i="19" s="1"/>
  <c r="D227" i="13"/>
  <c r="D333" i="19" s="1"/>
  <c r="D226" i="13"/>
  <c r="D332" i="19" s="1"/>
  <c r="D225" i="13"/>
  <c r="D331" i="19" s="1"/>
  <c r="D224" i="13"/>
  <c r="D330" i="19" s="1"/>
  <c r="D223" i="13"/>
  <c r="D329" i="19" s="1"/>
  <c r="D222" i="13"/>
  <c r="D328" i="19" s="1"/>
  <c r="D221" i="13"/>
  <c r="D327" i="19" s="1"/>
  <c r="D220" i="13"/>
  <c r="D326" i="19" s="1"/>
  <c r="D219" i="13"/>
  <c r="D325" i="19" s="1"/>
  <c r="D218" i="13"/>
  <c r="D324" i="19" s="1"/>
  <c r="D217" i="13"/>
  <c r="D323" i="19" s="1"/>
  <c r="D216" i="13"/>
  <c r="D322" i="19" s="1"/>
  <c r="D215" i="13"/>
  <c r="D321" i="19" s="1"/>
  <c r="D214" i="13"/>
  <c r="D320" i="19" s="1"/>
  <c r="D213" i="13"/>
  <c r="D319" i="19" s="1"/>
  <c r="D212" i="13"/>
  <c r="D318" i="19" s="1"/>
  <c r="D211" i="13"/>
  <c r="D317" i="19" s="1"/>
  <c r="D210" i="13"/>
  <c r="D316" i="19" s="1"/>
  <c r="D209" i="13"/>
  <c r="D315" i="19" s="1"/>
  <c r="D208" i="13"/>
  <c r="D314" i="19" s="1"/>
  <c r="D207" i="13"/>
  <c r="D313" i="19" s="1"/>
  <c r="D206" i="13"/>
  <c r="D312" i="19" s="1"/>
  <c r="D205" i="13"/>
  <c r="D311" i="19" s="1"/>
  <c r="D204" i="13"/>
  <c r="D310" i="19" s="1"/>
  <c r="D203" i="13"/>
  <c r="D309" i="19" s="1"/>
  <c r="D202" i="13"/>
  <c r="D308" i="19" s="1"/>
  <c r="D196" i="13"/>
  <c r="D307" i="19" s="1"/>
  <c r="D185" i="13"/>
  <c r="D296" i="19" s="1"/>
  <c r="D184" i="13"/>
  <c r="D295" i="19" s="1"/>
  <c r="D183" i="13"/>
  <c r="D294" i="19" s="1"/>
  <c r="D182" i="13"/>
  <c r="D293" i="19" s="1"/>
  <c r="D181" i="13"/>
  <c r="D292" i="19" s="1"/>
  <c r="D180" i="13"/>
  <c r="D291" i="19" s="1"/>
  <c r="D179" i="13"/>
  <c r="D290" i="19" s="1"/>
  <c r="D178" i="13"/>
  <c r="D289" i="19" s="1"/>
  <c r="D177" i="13"/>
  <c r="D288" i="19" s="1"/>
  <c r="D176" i="13"/>
  <c r="D287" i="19" s="1"/>
  <c r="D175" i="13"/>
  <c r="D286" i="19" s="1"/>
  <c r="D174" i="13"/>
  <c r="D285" i="19" s="1"/>
  <c r="D173" i="13"/>
  <c r="D284" i="19" s="1"/>
  <c r="D172" i="13"/>
  <c r="D283" i="19" s="1"/>
  <c r="D171" i="13"/>
  <c r="D282" i="19" s="1"/>
  <c r="D170" i="13"/>
  <c r="D281" i="19" s="1"/>
  <c r="D169" i="13"/>
  <c r="D280" i="19" s="1"/>
  <c r="D168" i="13"/>
  <c r="D279" i="19" s="1"/>
  <c r="D167" i="13"/>
  <c r="D278" i="19" s="1"/>
  <c r="D166" i="13"/>
  <c r="D277" i="19" s="1"/>
  <c r="D165" i="13"/>
  <c r="D276" i="19" s="1"/>
  <c r="D164" i="13"/>
  <c r="D275" i="19" s="1"/>
  <c r="D163" i="13"/>
  <c r="D274" i="19" s="1"/>
  <c r="D162" i="13"/>
  <c r="D273" i="19" s="1"/>
  <c r="D161" i="13"/>
  <c r="D272" i="19" s="1"/>
  <c r="D160" i="13"/>
  <c r="D271" i="19" s="1"/>
  <c r="D159" i="13"/>
  <c r="D270" i="19" s="1"/>
  <c r="D158" i="13"/>
  <c r="D269" i="19" s="1"/>
  <c r="D157" i="13"/>
  <c r="D268" i="19" s="1"/>
  <c r="D156" i="13"/>
  <c r="D267" i="19" s="1"/>
  <c r="D155" i="13"/>
  <c r="D266" i="19" s="1"/>
  <c r="D154" i="13"/>
  <c r="D265" i="19" s="1"/>
  <c r="D153" i="13"/>
  <c r="D264" i="19" s="1"/>
  <c r="D152" i="13"/>
  <c r="D263" i="19" s="1"/>
  <c r="D151" i="13"/>
  <c r="D262" i="19" s="1"/>
  <c r="D150" i="13"/>
  <c r="D261" i="19" s="1"/>
  <c r="D149" i="13"/>
  <c r="D260" i="19" s="1"/>
  <c r="D148" i="13"/>
  <c r="D259" i="19" s="1"/>
  <c r="D147" i="13"/>
  <c r="D258" i="19" s="1"/>
  <c r="D146" i="13"/>
  <c r="D257" i="19" s="1"/>
  <c r="D145" i="13"/>
  <c r="D256" i="19" s="1"/>
  <c r="D144" i="13"/>
  <c r="D255" i="19" s="1"/>
  <c r="D143" i="13"/>
  <c r="D254" i="19" s="1"/>
  <c r="D142" i="13"/>
  <c r="D253" i="19" s="1"/>
  <c r="D136" i="13"/>
  <c r="D252" i="19" s="1"/>
  <c r="D125" i="13"/>
  <c r="D241" i="19" s="1"/>
  <c r="D124" i="13"/>
  <c r="D240" i="19" s="1"/>
  <c r="D123" i="13"/>
  <c r="D239" i="19" s="1"/>
  <c r="D122" i="13"/>
  <c r="D238" i="19" s="1"/>
  <c r="D121" i="13"/>
  <c r="D237" i="19" s="1"/>
  <c r="D120" i="13"/>
  <c r="D236" i="19" s="1"/>
  <c r="D119" i="13"/>
  <c r="D235" i="19" s="1"/>
  <c r="D118" i="13"/>
  <c r="D234" i="19" s="1"/>
  <c r="D117" i="13"/>
  <c r="D233" i="19" s="1"/>
  <c r="D116" i="13"/>
  <c r="D232" i="19" s="1"/>
  <c r="D115" i="13"/>
  <c r="D231" i="19" s="1"/>
  <c r="D114" i="13"/>
  <c r="D230" i="19" s="1"/>
  <c r="D113" i="13"/>
  <c r="D229" i="19" s="1"/>
  <c r="D112" i="13"/>
  <c r="D228" i="19" s="1"/>
  <c r="D111" i="13"/>
  <c r="D227" i="19" s="1"/>
  <c r="D110" i="13"/>
  <c r="D226" i="19" s="1"/>
  <c r="D109" i="13"/>
  <c r="D225" i="19" s="1"/>
  <c r="D108" i="13"/>
  <c r="D224" i="19" s="1"/>
  <c r="D107" i="13"/>
  <c r="D223" i="19" s="1"/>
  <c r="D106" i="13"/>
  <c r="D222" i="19" s="1"/>
  <c r="D105" i="13"/>
  <c r="D221" i="19" s="1"/>
  <c r="D104" i="13"/>
  <c r="D220" i="19" s="1"/>
  <c r="D103" i="13"/>
  <c r="D219" i="19" s="1"/>
  <c r="D102" i="13"/>
  <c r="D218" i="19" s="1"/>
  <c r="D101" i="13"/>
  <c r="D217" i="19" s="1"/>
  <c r="D100" i="13"/>
  <c r="D216" i="19" s="1"/>
  <c r="D99" i="13"/>
  <c r="D215" i="19" s="1"/>
  <c r="D98" i="13"/>
  <c r="D214" i="19" s="1"/>
  <c r="D97" i="13"/>
  <c r="D213" i="19" s="1"/>
  <c r="D96" i="13"/>
  <c r="D212" i="19" s="1"/>
  <c r="D95" i="13"/>
  <c r="D211" i="19" s="1"/>
  <c r="D94" i="13"/>
  <c r="D210" i="19" s="1"/>
  <c r="D93" i="13"/>
  <c r="D209" i="19" s="1"/>
  <c r="D92" i="13"/>
  <c r="D208" i="19" s="1"/>
  <c r="D91" i="13"/>
  <c r="D207" i="19" s="1"/>
  <c r="D90" i="13"/>
  <c r="D206" i="19" s="1"/>
  <c r="D89" i="13"/>
  <c r="D205" i="19" s="1"/>
  <c r="D88" i="13"/>
  <c r="D204" i="19" s="1"/>
  <c r="D87" i="13"/>
  <c r="D203" i="19" s="1"/>
  <c r="D86" i="13"/>
  <c r="D202" i="19" s="1"/>
  <c r="D85" i="13"/>
  <c r="D201" i="19" s="1"/>
  <c r="D84" i="13"/>
  <c r="D200" i="19" s="1"/>
  <c r="D83" i="13"/>
  <c r="D199" i="19" s="1"/>
  <c r="D82" i="13"/>
  <c r="D198" i="19" s="1"/>
  <c r="D81" i="13"/>
  <c r="D197" i="19" s="1"/>
  <c r="D80" i="13"/>
  <c r="D196" i="19" s="1"/>
  <c r="D79" i="13"/>
  <c r="D195" i="19" s="1"/>
  <c r="D78" i="13"/>
  <c r="D194" i="19" s="1"/>
  <c r="D77" i="13"/>
  <c r="D193" i="19" s="1"/>
  <c r="D76" i="13"/>
  <c r="D192" i="19" s="1"/>
  <c r="D75" i="13"/>
  <c r="D191" i="19" s="1"/>
  <c r="D74" i="13"/>
  <c r="D190" i="19" s="1"/>
  <c r="D73" i="13"/>
  <c r="D189" i="19" s="1"/>
  <c r="D72" i="13"/>
  <c r="D188" i="19" s="1"/>
  <c r="D71" i="13"/>
  <c r="D187" i="19" s="1"/>
  <c r="D70" i="13"/>
  <c r="D186" i="19" s="1"/>
  <c r="D69" i="13"/>
  <c r="D185" i="19" s="1"/>
  <c r="D68" i="13"/>
  <c r="D184" i="19" s="1"/>
  <c r="D67" i="13"/>
  <c r="D183" i="19" s="1"/>
  <c r="D61" i="13"/>
  <c r="D182" i="19" s="1"/>
  <c r="D60" i="13"/>
  <c r="D181" i="19" s="1"/>
  <c r="D59" i="13"/>
  <c r="D180" i="19" s="1"/>
  <c r="D58" i="13"/>
  <c r="D179" i="19" s="1"/>
  <c r="D57" i="13"/>
  <c r="D178" i="19" s="1"/>
  <c r="D56" i="13"/>
  <c r="D177" i="19" s="1"/>
  <c r="D55" i="13"/>
  <c r="D176" i="19" s="1"/>
  <c r="D54" i="13"/>
  <c r="D175" i="19" s="1"/>
  <c r="D53" i="13"/>
  <c r="D174" i="19" s="1"/>
  <c r="D52" i="13"/>
  <c r="D173" i="19" s="1"/>
  <c r="D51" i="13"/>
  <c r="D172" i="19" s="1"/>
  <c r="D50" i="13"/>
  <c r="D171" i="19" s="1"/>
  <c r="D49" i="13"/>
  <c r="D170" i="19" s="1"/>
  <c r="D48" i="13"/>
  <c r="D169" i="19" s="1"/>
  <c r="D47" i="13"/>
  <c r="D168" i="19" s="1"/>
  <c r="D46" i="13"/>
  <c r="D167" i="19" s="1"/>
  <c r="D45" i="13"/>
  <c r="D166" i="19" s="1"/>
  <c r="D44" i="13"/>
  <c r="D165" i="19" s="1"/>
  <c r="D43" i="13"/>
  <c r="D164" i="19" s="1"/>
  <c r="D42" i="13"/>
  <c r="D163" i="19" s="1"/>
  <c r="D41" i="13"/>
  <c r="D162" i="19" s="1"/>
  <c r="D40" i="13"/>
  <c r="D161" i="19" s="1"/>
  <c r="D39" i="13"/>
  <c r="D160" i="19" s="1"/>
  <c r="D38" i="13"/>
  <c r="D159" i="19" s="1"/>
  <c r="D37" i="13"/>
  <c r="D158" i="19" s="1"/>
  <c r="D36" i="13"/>
  <c r="D157" i="19" s="1"/>
  <c r="D35" i="13"/>
  <c r="D156" i="19" s="1"/>
  <c r="D34" i="13"/>
  <c r="D155" i="19" s="1"/>
  <c r="D33" i="13"/>
  <c r="D154" i="19" s="1"/>
  <c r="D32" i="13"/>
  <c r="D153" i="19" s="1"/>
  <c r="D31" i="13"/>
  <c r="D152" i="19" s="1"/>
  <c r="D30" i="13"/>
  <c r="D151" i="19" s="1"/>
  <c r="D29" i="13"/>
  <c r="D150" i="19" s="1"/>
  <c r="D28" i="13"/>
  <c r="D149" i="19" s="1"/>
  <c r="D27" i="13"/>
  <c r="D148" i="19" s="1"/>
  <c r="D26" i="13"/>
  <c r="D147" i="19" s="1"/>
  <c r="D25" i="13"/>
  <c r="D146" i="19" s="1"/>
  <c r="D24" i="13"/>
  <c r="D145" i="19" s="1"/>
  <c r="D23" i="13"/>
  <c r="D144" i="19" s="1"/>
  <c r="D22" i="13"/>
  <c r="D143" i="19" s="1"/>
  <c r="D21" i="13"/>
  <c r="D142" i="19" s="1"/>
  <c r="D20" i="13"/>
  <c r="D141" i="19" s="1"/>
  <c r="D19" i="13"/>
  <c r="D140" i="19" s="1"/>
  <c r="D18" i="13"/>
  <c r="D139" i="19" s="1"/>
  <c r="D17" i="13"/>
  <c r="D138" i="19" s="1"/>
  <c r="D374" i="12"/>
  <c r="D419" i="12" s="1"/>
  <c r="D464" i="12" s="1"/>
  <c r="D372" i="12"/>
  <c r="D417" i="12" s="1"/>
  <c r="D462" i="12" s="1"/>
  <c r="D371" i="12"/>
  <c r="D416" i="12" s="1"/>
  <c r="D461" i="12" s="1"/>
  <c r="D370" i="12"/>
  <c r="D415" i="12" s="1"/>
  <c r="D460" i="12" s="1"/>
  <c r="D368" i="12"/>
  <c r="D413" i="12" s="1"/>
  <c r="D458" i="12" s="1"/>
  <c r="D367" i="12"/>
  <c r="D412" i="12" s="1"/>
  <c r="D457" i="12" s="1"/>
  <c r="D366" i="12"/>
  <c r="D411" i="12" s="1"/>
  <c r="D456" i="12" s="1"/>
  <c r="D364" i="12"/>
  <c r="D409" i="12" s="1"/>
  <c r="D454" i="12" s="1"/>
  <c r="D363" i="12"/>
  <c r="D408" i="12" s="1"/>
  <c r="D453" i="12" s="1"/>
  <c r="D362" i="12"/>
  <c r="D407" i="12" s="1"/>
  <c r="D452" i="12" s="1"/>
  <c r="D360" i="12"/>
  <c r="D405" i="12" s="1"/>
  <c r="D450" i="12" s="1"/>
  <c r="D359" i="12"/>
  <c r="D404" i="12" s="1"/>
  <c r="D449" i="12" s="1"/>
  <c r="D358" i="12"/>
  <c r="D403" i="12" s="1"/>
  <c r="D448" i="12" s="1"/>
  <c r="D356" i="12"/>
  <c r="D401" i="12" s="1"/>
  <c r="D446" i="12" s="1"/>
  <c r="D354" i="12"/>
  <c r="D399" i="12" s="1"/>
  <c r="D444" i="12" s="1"/>
  <c r="D353" i="12"/>
  <c r="D398" i="12" s="1"/>
  <c r="D443" i="12" s="1"/>
  <c r="D351" i="12"/>
  <c r="D396" i="12" s="1"/>
  <c r="D441" i="12" s="1"/>
  <c r="D350" i="12"/>
  <c r="D395" i="12" s="1"/>
  <c r="D440" i="12" s="1"/>
  <c r="D349" i="12"/>
  <c r="D394" i="12" s="1"/>
  <c r="D439" i="12" s="1"/>
  <c r="D347" i="12"/>
  <c r="D392" i="12" s="1"/>
  <c r="D437" i="12" s="1"/>
  <c r="D346" i="12"/>
  <c r="D391" i="12" s="1"/>
  <c r="D436" i="12" s="1"/>
  <c r="D345" i="12"/>
  <c r="D390" i="12" s="1"/>
  <c r="D435" i="12" s="1"/>
  <c r="D343" i="12"/>
  <c r="D388" i="12" s="1"/>
  <c r="D433" i="12" s="1"/>
  <c r="D342" i="12"/>
  <c r="D387" i="12" s="1"/>
  <c r="D432" i="12" s="1"/>
  <c r="D341" i="12"/>
  <c r="D386" i="12" s="1"/>
  <c r="D431" i="12" s="1"/>
  <c r="D339" i="12"/>
  <c r="D384" i="12" s="1"/>
  <c r="D429" i="12" s="1"/>
  <c r="D338" i="12"/>
  <c r="D383" i="12" s="1"/>
  <c r="D428" i="12" s="1"/>
  <c r="D337" i="12"/>
  <c r="D382" i="12" s="1"/>
  <c r="D427" i="12" s="1"/>
  <c r="D335" i="12"/>
  <c r="D380" i="12" s="1"/>
  <c r="D425" i="12" s="1"/>
  <c r="D588" i="11"/>
  <c r="D93" i="19" s="1"/>
  <c r="D587" i="11"/>
  <c r="D92" i="19" s="1"/>
  <c r="D586" i="11"/>
  <c r="D91" i="19" s="1"/>
  <c r="D585" i="11"/>
  <c r="D90" i="19" s="1"/>
  <c r="D584" i="11"/>
  <c r="D89" i="19" s="1"/>
  <c r="D583" i="11"/>
  <c r="D88" i="19" s="1"/>
  <c r="D582" i="11"/>
  <c r="D87" i="19" s="1"/>
  <c r="D581" i="11"/>
  <c r="D86" i="19" s="1"/>
  <c r="D580" i="11"/>
  <c r="D85" i="19" s="1"/>
  <c r="D579" i="11"/>
  <c r="D84" i="19" s="1"/>
  <c r="D578" i="11"/>
  <c r="D83" i="19" s="1"/>
  <c r="D577" i="11"/>
  <c r="D82" i="19" s="1"/>
  <c r="D576" i="11"/>
  <c r="D81" i="19" s="1"/>
  <c r="D575" i="11"/>
  <c r="D80" i="19" s="1"/>
  <c r="D574" i="11"/>
  <c r="D79" i="19" s="1"/>
  <c r="D573" i="11"/>
  <c r="D78" i="19" s="1"/>
  <c r="D572" i="11"/>
  <c r="D77" i="19" s="1"/>
  <c r="D571" i="11"/>
  <c r="D76" i="19" s="1"/>
  <c r="D570" i="11"/>
  <c r="D75" i="19" s="1"/>
  <c r="D569" i="11"/>
  <c r="D74" i="19" s="1"/>
  <c r="D568" i="11"/>
  <c r="D73" i="19" s="1"/>
  <c r="D567" i="11"/>
  <c r="D72" i="19" s="1"/>
  <c r="D566" i="11"/>
  <c r="D71" i="19" s="1"/>
  <c r="D565" i="11"/>
  <c r="D70" i="19" s="1"/>
  <c r="D564" i="11"/>
  <c r="D69" i="19" s="1"/>
  <c r="D563" i="11"/>
  <c r="D68" i="19" s="1"/>
  <c r="D562" i="11"/>
  <c r="D67" i="19" s="1"/>
  <c r="D561" i="11"/>
  <c r="D66" i="19" s="1"/>
  <c r="D560" i="11"/>
  <c r="D65" i="19" s="1"/>
  <c r="D559" i="11"/>
  <c r="D64" i="19" s="1"/>
  <c r="D551" i="11"/>
  <c r="D550" i="11"/>
  <c r="D549" i="11"/>
  <c r="D548" i="11"/>
  <c r="D547" i="11"/>
  <c r="D546" i="11"/>
  <c r="D545" i="11"/>
  <c r="D544" i="11"/>
  <c r="D543" i="11"/>
  <c r="D542" i="11"/>
  <c r="D541" i="11"/>
  <c r="D540" i="11"/>
  <c r="D539" i="11"/>
  <c r="D538" i="11"/>
  <c r="D537" i="11"/>
  <c r="D536" i="11"/>
  <c r="D535" i="11"/>
  <c r="D534" i="11"/>
  <c r="D533" i="11"/>
  <c r="D532" i="11"/>
  <c r="D531" i="11"/>
  <c r="D530" i="11"/>
  <c r="D529" i="11"/>
  <c r="D528" i="11"/>
  <c r="D527" i="11"/>
  <c r="D526" i="11"/>
  <c r="D525" i="11"/>
  <c r="D524" i="11"/>
  <c r="D523" i="11"/>
  <c r="D522" i="11"/>
  <c r="D521" i="11"/>
  <c r="D520" i="11"/>
  <c r="D519" i="11"/>
  <c r="D518" i="11"/>
  <c r="D517" i="11"/>
  <c r="D516" i="11"/>
  <c r="D515" i="11"/>
  <c r="D514" i="11"/>
  <c r="D513" i="11"/>
  <c r="D512" i="11"/>
  <c r="D511" i="11"/>
  <c r="D510" i="11"/>
  <c r="D509" i="11"/>
  <c r="D508" i="11"/>
  <c r="D507" i="11"/>
  <c r="D506" i="11"/>
  <c r="D505" i="11"/>
  <c r="D504" i="11"/>
  <c r="D503" i="11"/>
  <c r="D502" i="11"/>
  <c r="D501" i="11"/>
  <c r="D500" i="11"/>
  <c r="D499" i="11"/>
  <c r="D498" i="11"/>
  <c r="D497" i="11"/>
  <c r="D496" i="11"/>
  <c r="D495" i="11"/>
  <c r="D494" i="11"/>
  <c r="D493" i="11"/>
  <c r="D492" i="11"/>
  <c r="D491" i="11"/>
  <c r="D490" i="11"/>
  <c r="D489" i="11"/>
  <c r="D488" i="11"/>
  <c r="D487" i="11"/>
  <c r="D486" i="11"/>
  <c r="D485" i="11"/>
  <c r="D484" i="11"/>
  <c r="D483" i="11"/>
  <c r="D482" i="11"/>
  <c r="D481" i="11"/>
  <c r="D480" i="11"/>
  <c r="D479" i="11"/>
  <c r="D478" i="11"/>
  <c r="D477" i="11"/>
  <c r="D476" i="11"/>
  <c r="D475" i="11"/>
  <c r="D474" i="11"/>
  <c r="D473" i="11"/>
  <c r="D472" i="11"/>
  <c r="D471" i="11"/>
  <c r="D470" i="11"/>
  <c r="D469" i="11"/>
  <c r="D468" i="11"/>
  <c r="D467" i="11"/>
  <c r="D466" i="11"/>
  <c r="D465" i="11"/>
  <c r="D464" i="11"/>
  <c r="D463" i="11"/>
  <c r="D462" i="11"/>
  <c r="D461" i="11"/>
  <c r="D460" i="11"/>
  <c r="D459" i="11"/>
  <c r="D458" i="11"/>
  <c r="D457" i="11"/>
  <c r="D456" i="11"/>
  <c r="D455" i="11"/>
  <c r="D454" i="11"/>
  <c r="D453" i="11"/>
  <c r="D452" i="11"/>
  <c r="D451" i="11"/>
  <c r="D450" i="11"/>
  <c r="D449" i="11"/>
  <c r="D448" i="11"/>
  <c r="D447" i="11"/>
  <c r="D446" i="11"/>
  <c r="D445" i="11"/>
  <c r="D444" i="11"/>
  <c r="D443" i="11"/>
  <c r="D442" i="11"/>
  <c r="D441" i="11"/>
  <c r="D440" i="11"/>
  <c r="D439" i="11"/>
  <c r="D438" i="11"/>
  <c r="D437" i="11"/>
  <c r="D436" i="11"/>
  <c r="D435" i="11"/>
  <c r="D434" i="11"/>
  <c r="D433" i="11"/>
  <c r="D432" i="11"/>
  <c r="D431" i="11"/>
  <c r="D430" i="11"/>
  <c r="D429" i="11"/>
  <c r="D428" i="11"/>
  <c r="D427" i="11"/>
  <c r="D426"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305" i="11"/>
  <c r="D304" i="11"/>
  <c r="D303" i="11"/>
  <c r="D302"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1" i="11"/>
  <c r="D61" i="19" s="1"/>
  <c r="D40" i="11"/>
  <c r="D60" i="19" s="1"/>
  <c r="D39" i="11"/>
  <c r="D59" i="19" s="1"/>
  <c r="D38" i="11"/>
  <c r="D58" i="19" s="1"/>
  <c r="D37" i="11"/>
  <c r="D57" i="19" s="1"/>
  <c r="D36" i="11"/>
  <c r="D56" i="19" s="1"/>
  <c r="D35" i="11"/>
  <c r="D55" i="19" s="1"/>
  <c r="D34" i="11"/>
  <c r="D54" i="19" s="1"/>
  <c r="D33" i="11"/>
  <c r="D53" i="19" s="1"/>
  <c r="D32" i="11"/>
  <c r="D52" i="19" s="1"/>
  <c r="D31" i="11"/>
  <c r="D51" i="19" s="1"/>
  <c r="D30" i="11"/>
  <c r="D50" i="19" s="1"/>
  <c r="D29" i="11"/>
  <c r="D49" i="19" s="1"/>
  <c r="D28" i="11"/>
  <c r="D48" i="19" s="1"/>
  <c r="D27" i="11"/>
  <c r="D47" i="19" s="1"/>
  <c r="D26" i="11"/>
  <c r="D46" i="19" s="1"/>
  <c r="D25" i="11"/>
  <c r="D45" i="19" s="1"/>
  <c r="D24" i="11"/>
  <c r="D44" i="19" s="1"/>
  <c r="D23" i="11"/>
  <c r="D43" i="19" s="1"/>
  <c r="D22" i="11"/>
  <c r="D42" i="19" s="1"/>
  <c r="D21" i="11"/>
  <c r="D41" i="19" s="1"/>
  <c r="D20" i="11"/>
  <c r="D40" i="19" s="1"/>
  <c r="D19" i="11"/>
  <c r="D39" i="19" s="1"/>
  <c r="D18" i="11"/>
  <c r="D38" i="19" s="1"/>
  <c r="D17" i="11"/>
  <c r="D37" i="19" s="1"/>
  <c r="D272" i="10"/>
  <c r="D271" i="10"/>
  <c r="D270" i="10"/>
  <c r="D269" i="10"/>
  <c r="D268" i="10"/>
  <c r="D267" i="10"/>
  <c r="D266" i="10"/>
  <c r="D265" i="10"/>
  <c r="D264" i="10"/>
  <c r="D263" i="10"/>
  <c r="D262" i="10"/>
  <c r="D261" i="10"/>
  <c r="D260" i="10"/>
  <c r="D259" i="10"/>
  <c r="D258" i="10"/>
  <c r="D257" i="10"/>
  <c r="D256" i="10"/>
  <c r="D255" i="10"/>
  <c r="D254" i="10"/>
  <c r="D253" i="10"/>
  <c r="D252" i="10"/>
  <c r="D251" i="10"/>
  <c r="D250" i="10"/>
  <c r="D249" i="10"/>
  <c r="D248" i="10"/>
  <c r="D247" i="10"/>
  <c r="D246" i="10"/>
  <c r="D245" i="10"/>
  <c r="D244" i="10"/>
  <c r="D243" i="10"/>
  <c r="D34" i="19"/>
  <c r="D716" i="10"/>
  <c r="D32" i="19"/>
  <c r="D31" i="19"/>
  <c r="D30" i="19"/>
  <c r="D712" i="10"/>
  <c r="D28" i="19"/>
  <c r="D27" i="19"/>
  <c r="D26" i="19"/>
  <c r="D708" i="10"/>
  <c r="D24" i="19"/>
  <c r="D23" i="19"/>
  <c r="D22" i="19"/>
  <c r="D704" i="10"/>
  <c r="D20" i="19"/>
  <c r="D19" i="19"/>
  <c r="D18" i="19"/>
  <c r="D700" i="10"/>
  <c r="D16" i="19"/>
  <c r="D15" i="19"/>
  <c r="D7" i="8"/>
  <c r="B7" i="8"/>
  <c r="D6" i="8"/>
  <c r="B6" i="8"/>
  <c r="D5" i="8"/>
  <c r="B5" i="8"/>
  <c r="D4" i="8"/>
  <c r="B4" i="8"/>
  <c r="D3" i="8"/>
  <c r="B3" i="8"/>
  <c r="B2" i="8"/>
  <c r="D77" i="7"/>
  <c r="D76" i="7"/>
  <c r="D75" i="7"/>
  <c r="D73" i="7"/>
  <c r="D72" i="7"/>
  <c r="D71" i="7"/>
  <c r="D70" i="7"/>
  <c r="D69" i="7"/>
  <c r="D68" i="7"/>
  <c r="D67" i="7"/>
  <c r="D66" i="7"/>
  <c r="D65" i="7"/>
  <c r="D64" i="7"/>
  <c r="D63" i="7"/>
  <c r="D62" i="7"/>
  <c r="D61" i="7"/>
  <c r="E60" i="7"/>
  <c r="E61" i="7" s="1"/>
  <c r="E62" i="7" s="1"/>
  <c r="E63" i="7" s="1"/>
  <c r="E64" i="7" s="1"/>
  <c r="E65" i="7" s="1"/>
  <c r="E66" i="7" s="1"/>
  <c r="E67" i="7" s="1"/>
  <c r="E68" i="7" s="1"/>
  <c r="E69" i="7" s="1"/>
  <c r="E70" i="7" s="1"/>
  <c r="E71" i="7" s="1"/>
  <c r="E72" i="7" s="1"/>
  <c r="E73" i="7" s="1"/>
  <c r="E74" i="7" s="1"/>
  <c r="E75" i="7" s="1"/>
  <c r="E76" i="7" s="1"/>
  <c r="E77" i="7" s="1"/>
  <c r="E78" i="7" s="1"/>
  <c r="D60" i="7"/>
  <c r="D59" i="7"/>
  <c r="D49" i="7"/>
  <c r="D46" i="7"/>
  <c r="D45" i="7"/>
  <c r="D42" i="7"/>
  <c r="D41" i="7"/>
  <c r="D38" i="7"/>
  <c r="D37" i="7"/>
  <c r="D34" i="7"/>
  <c r="D33" i="7"/>
  <c r="D30" i="7"/>
  <c r="D29" i="7"/>
  <c r="D26" i="7"/>
  <c r="D25" i="7"/>
  <c r="D22" i="7"/>
  <c r="D21" i="7"/>
  <c r="AI19" i="7"/>
  <c r="AG19" i="7"/>
  <c r="AE19" i="7"/>
  <c r="AC19" i="7"/>
  <c r="AB19" i="7"/>
  <c r="AA19" i="7"/>
  <c r="Z19" i="7"/>
  <c r="Y19" i="7"/>
  <c r="X19" i="7"/>
  <c r="W19" i="7"/>
  <c r="V19" i="7"/>
  <c r="U19" i="7"/>
  <c r="T19" i="7"/>
  <c r="S19" i="7"/>
  <c r="R19" i="7"/>
  <c r="Q19" i="7"/>
  <c r="P19" i="7"/>
  <c r="O19" i="7"/>
  <c r="N19" i="7"/>
  <c r="M19" i="7"/>
  <c r="J19" i="7"/>
  <c r="I19" i="7"/>
  <c r="D19" i="7"/>
  <c r="E18" i="7"/>
  <c r="E19" i="7" s="1"/>
  <c r="E20" i="7" s="1"/>
  <c r="E21" i="7" s="1"/>
  <c r="E22" i="7" s="1"/>
  <c r="E23" i="7" s="1"/>
  <c r="E24" i="7" s="1"/>
  <c r="E25" i="7" s="1"/>
  <c r="E26" i="7" s="1"/>
  <c r="E27" i="7" s="1"/>
  <c r="E28" i="7" s="1"/>
  <c r="E29" i="7" s="1"/>
  <c r="E30" i="7" s="1"/>
  <c r="E31" i="7" s="1"/>
  <c r="E32" i="7" s="1"/>
  <c r="E33" i="7" s="1"/>
  <c r="E34" i="7" s="1"/>
  <c r="E35" i="7" s="1"/>
  <c r="E36" i="7" s="1"/>
  <c r="E37" i="7" s="1"/>
  <c r="E38" i="7" s="1"/>
  <c r="E39" i="7" s="1"/>
  <c r="E40" i="7" s="1"/>
  <c r="E41" i="7" s="1"/>
  <c r="E42" i="7" s="1"/>
  <c r="E43" i="7" s="1"/>
  <c r="E44" i="7" s="1"/>
  <c r="E45" i="7" s="1"/>
  <c r="E46" i="7" s="1"/>
  <c r="E47" i="7" s="1"/>
  <c r="E48" i="7" s="1"/>
  <c r="E49" i="7" s="1"/>
  <c r="D18" i="7"/>
  <c r="D17" i="7"/>
  <c r="H11" i="7"/>
  <c r="G11" i="7"/>
  <c r="Z10" i="7"/>
  <c r="R10" i="7"/>
  <c r="J10" i="7"/>
  <c r="H10" i="7"/>
  <c r="G10" i="7"/>
  <c r="H9" i="7"/>
  <c r="G9" i="7"/>
  <c r="B7" i="7"/>
  <c r="G6" i="7"/>
  <c r="B6" i="7"/>
  <c r="G5" i="7"/>
  <c r="B5" i="7"/>
  <c r="G4" i="7"/>
  <c r="B4" i="7"/>
  <c r="G3" i="7"/>
  <c r="B3" i="7"/>
  <c r="B2" i="7"/>
  <c r="H49" i="6"/>
  <c r="AI48" i="6"/>
  <c r="AI20" i="27" s="1"/>
  <c r="AG48" i="6"/>
  <c r="AG20" i="27" s="1"/>
  <c r="AE48" i="6"/>
  <c r="AE20" i="27" s="1"/>
  <c r="AC48" i="6"/>
  <c r="AC20" i="27" s="1"/>
  <c r="AB48" i="6"/>
  <c r="AB20" i="27" s="1"/>
  <c r="AA48" i="6"/>
  <c r="AA20" i="27" s="1"/>
  <c r="Z48" i="6"/>
  <c r="Z20" i="27" s="1"/>
  <c r="Y48" i="6"/>
  <c r="Y20" i="27" s="1"/>
  <c r="X48" i="6"/>
  <c r="X20" i="27" s="1"/>
  <c r="W48" i="6"/>
  <c r="W20" i="27" s="1"/>
  <c r="V48" i="6"/>
  <c r="V20" i="27" s="1"/>
  <c r="U48" i="6"/>
  <c r="U20" i="27" s="1"/>
  <c r="T48" i="6"/>
  <c r="T20" i="27" s="1"/>
  <c r="S48" i="6"/>
  <c r="S20" i="27" s="1"/>
  <c r="R48" i="6"/>
  <c r="R20" i="27" s="1"/>
  <c r="Q48" i="6"/>
  <c r="Q20" i="27" s="1"/>
  <c r="P48" i="6"/>
  <c r="P20" i="27" s="1"/>
  <c r="O48" i="6"/>
  <c r="O20" i="27" s="1"/>
  <c r="N48" i="6"/>
  <c r="N20" i="27" s="1"/>
  <c r="M48" i="6"/>
  <c r="M20" i="27" s="1"/>
  <c r="L48" i="6"/>
  <c r="L20" i="27" s="1"/>
  <c r="K48" i="6"/>
  <c r="K20" i="27" s="1"/>
  <c r="J48" i="6"/>
  <c r="J20" i="27" s="1"/>
  <c r="I48" i="6"/>
  <c r="I20" i="27" s="1"/>
  <c r="H48" i="6"/>
  <c r="H20" i="27" s="1"/>
  <c r="G48" i="6"/>
  <c r="G20" i="27" s="1"/>
  <c r="AA35" i="6"/>
  <c r="AA27" i="26" s="1"/>
  <c r="K35" i="6"/>
  <c r="K27" i="26" s="1"/>
  <c r="O34" i="6"/>
  <c r="O25" i="26" s="1"/>
  <c r="V33" i="6"/>
  <c r="X49" i="6"/>
  <c r="X21" i="27" s="1"/>
  <c r="W34" i="6"/>
  <c r="W25" i="26" s="1"/>
  <c r="S34" i="6"/>
  <c r="S25" i="26" s="1"/>
  <c r="K24" i="26"/>
  <c r="J24" i="26"/>
  <c r="I24" i="26"/>
  <c r="AA11" i="10"/>
  <c r="Z11" i="10"/>
  <c r="Y11" i="7"/>
  <c r="V11" i="10"/>
  <c r="U11" i="7"/>
  <c r="S11" i="10"/>
  <c r="R11" i="10"/>
  <c r="Q11" i="7"/>
  <c r="N11" i="10"/>
  <c r="K11" i="10"/>
  <c r="J11" i="10"/>
  <c r="AI10" i="13"/>
  <c r="AG10" i="13"/>
  <c r="AE10" i="13"/>
  <c r="AB10" i="13"/>
  <c r="AA10" i="13"/>
  <c r="Z10" i="13"/>
  <c r="Y10" i="10"/>
  <c r="X10" i="13"/>
  <c r="W10" i="13"/>
  <c r="V10" i="13"/>
  <c r="U10" i="12"/>
  <c r="T10" i="13"/>
  <c r="S10" i="13"/>
  <c r="R10" i="13"/>
  <c r="Q10" i="12"/>
  <c r="P10" i="13"/>
  <c r="O10" i="13"/>
  <c r="N10" i="13"/>
  <c r="L10" i="13"/>
  <c r="K10" i="13"/>
  <c r="J10" i="13"/>
  <c r="I10" i="10"/>
  <c r="B54" i="6"/>
  <c r="AE9" i="10"/>
  <c r="AC9" i="7"/>
  <c r="AB9" i="10"/>
  <c r="Z9" i="10"/>
  <c r="Y9" i="7"/>
  <c r="V9" i="10"/>
  <c r="R9" i="10"/>
  <c r="Q9" i="7"/>
  <c r="N9" i="10"/>
  <c r="M9" i="7"/>
  <c r="L9" i="10"/>
  <c r="J9" i="10"/>
  <c r="I9" i="7"/>
  <c r="F21" i="26"/>
  <c r="F20" i="26"/>
  <c r="D17" i="6"/>
  <c r="F17" i="26" s="1"/>
  <c r="E7" i="6"/>
  <c r="B7" i="6"/>
  <c r="E6" i="6"/>
  <c r="B6" i="6"/>
  <c r="E5" i="6"/>
  <c r="B5" i="6"/>
  <c r="E4" i="6"/>
  <c r="B4" i="6"/>
  <c r="E3" i="6"/>
  <c r="B3" i="6"/>
  <c r="B2" i="6"/>
  <c r="C11" i="5"/>
  <c r="F7" i="4"/>
  <c r="B7" i="4"/>
  <c r="F6" i="4"/>
  <c r="B6" i="4"/>
  <c r="F5" i="4"/>
  <c r="B5" i="4"/>
  <c r="F4" i="4"/>
  <c r="B4" i="4"/>
  <c r="F3" i="4"/>
  <c r="B3" i="4"/>
  <c r="B2" i="4"/>
  <c r="G24" i="3"/>
  <c r="F19" i="3"/>
  <c r="F17" i="3"/>
  <c r="D9" i="14"/>
  <c r="F7" i="3"/>
  <c r="B7" i="3"/>
  <c r="F6" i="3"/>
  <c r="B6" i="3"/>
  <c r="F5" i="3"/>
  <c r="B5" i="3"/>
  <c r="F4" i="3"/>
  <c r="B4" i="3"/>
  <c r="F3" i="3"/>
  <c r="B3" i="3"/>
  <c r="B2" i="3"/>
  <c r="E14" i="2"/>
  <c r="E13" i="2"/>
  <c r="E12" i="2"/>
  <c r="F7" i="2"/>
  <c r="F6" i="2"/>
  <c r="F5" i="2"/>
  <c r="F4" i="2"/>
  <c r="F3" i="2"/>
  <c r="F85" i="16" l="1"/>
  <c r="X94" i="27"/>
  <c r="F408" i="19"/>
  <c r="F1562" i="15"/>
  <c r="F495" i="19"/>
  <c r="X295" i="17"/>
  <c r="F1521" i="15"/>
  <c r="F1523" i="15" s="1"/>
  <c r="F481" i="19" s="1"/>
  <c r="F1516" i="15"/>
  <c r="F1517" i="15" s="1"/>
  <c r="F1518" i="15" s="1"/>
  <c r="F1519" i="15" s="1"/>
  <c r="F1520" i="15" s="1"/>
  <c r="F66" i="28"/>
  <c r="F74" i="25"/>
  <c r="F67" i="25"/>
  <c r="F66" i="25"/>
  <c r="F76" i="25"/>
  <c r="F449" i="25"/>
  <c r="F78" i="25"/>
  <c r="F453" i="25"/>
  <c r="F82" i="25"/>
  <c r="F457" i="25"/>
  <c r="F86" i="25"/>
  <c r="F63" i="28"/>
  <c r="F71" i="25"/>
  <c r="F103" i="25"/>
  <c r="F132" i="25" s="1"/>
  <c r="F75" i="25"/>
  <c r="F450" i="25"/>
  <c r="F79" i="25"/>
  <c r="F454" i="25"/>
  <c r="F83" i="25"/>
  <c r="F115" i="25"/>
  <c r="F144" i="25" s="1"/>
  <c r="F87" i="25"/>
  <c r="AI295" i="17"/>
  <c r="K339" i="25"/>
  <c r="D46" i="25"/>
  <c r="G46" i="25"/>
  <c r="F1457" i="14"/>
  <c r="F1522" i="14" s="1"/>
  <c r="T303" i="17"/>
  <c r="H295" i="17"/>
  <c r="L295" i="17"/>
  <c r="P295" i="17"/>
  <c r="T295" i="17"/>
  <c r="AB295" i="17"/>
  <c r="U303" i="17"/>
  <c r="I295" i="17"/>
  <c r="M295" i="17"/>
  <c r="Q295" i="17"/>
  <c r="U295" i="17"/>
  <c r="Y295" i="17"/>
  <c r="AC295" i="17"/>
  <c r="O295" i="17"/>
  <c r="W295" i="17"/>
  <c r="K409" i="25"/>
  <c r="J335" i="25"/>
  <c r="K340" i="25"/>
  <c r="J343" i="25"/>
  <c r="K404" i="25"/>
  <c r="J405" i="25"/>
  <c r="J411" i="25"/>
  <c r="K412" i="25"/>
  <c r="J413" i="25"/>
  <c r="G295" i="17"/>
  <c r="P303" i="17"/>
  <c r="AI303" i="17"/>
  <c r="T492" i="10"/>
  <c r="Y101" i="23"/>
  <c r="AG123" i="23"/>
  <c r="S32" i="26"/>
  <c r="S42" i="26" s="1"/>
  <c r="S75" i="26" s="1"/>
  <c r="X95" i="27"/>
  <c r="AG295" i="17"/>
  <c r="O123" i="23"/>
  <c r="O54" i="25"/>
  <c r="K347" i="25"/>
  <c r="K410" i="25"/>
  <c r="H302" i="17"/>
  <c r="P302" i="17"/>
  <c r="X302" i="17"/>
  <c r="AI302" i="17"/>
  <c r="I303" i="17"/>
  <c r="O303" i="17"/>
  <c r="Y303" i="17"/>
  <c r="AG303" i="17"/>
  <c r="W123" i="23"/>
  <c r="E47" i="25"/>
  <c r="J49" i="25"/>
  <c r="E51" i="25"/>
  <c r="D54" i="25"/>
  <c r="K336" i="25"/>
  <c r="AC307" i="16"/>
  <c r="L302" i="17"/>
  <c r="T302" i="17"/>
  <c r="AB302" i="17"/>
  <c r="Q303" i="17"/>
  <c r="AK61" i="23"/>
  <c r="Q93" i="23"/>
  <c r="G123" i="23"/>
  <c r="O46" i="25"/>
  <c r="J47" i="25"/>
  <c r="E49" i="25"/>
  <c r="E79" i="25" s="1"/>
  <c r="J51" i="25"/>
  <c r="G54" i="25"/>
  <c r="K344" i="25"/>
  <c r="J121" i="23"/>
  <c r="K123" i="23"/>
  <c r="AA123" i="23"/>
  <c r="P47" i="25"/>
  <c r="P49" i="25"/>
  <c r="G50" i="25"/>
  <c r="P51" i="25"/>
  <c r="N56" i="25"/>
  <c r="I57" i="25"/>
  <c r="K50" i="25"/>
  <c r="L57" i="25"/>
  <c r="I101" i="23"/>
  <c r="S123" i="23"/>
  <c r="K46" i="25"/>
  <c r="D50" i="25"/>
  <c r="L50" i="25"/>
  <c r="K54" i="25"/>
  <c r="D57" i="25"/>
  <c r="N57" i="25"/>
  <c r="H48" i="25"/>
  <c r="O50" i="25"/>
  <c r="Y93" i="23"/>
  <c r="G98" i="23"/>
  <c r="O98" i="23"/>
  <c r="W98" i="23"/>
  <c r="AG98" i="23"/>
  <c r="AK101" i="23"/>
  <c r="K121" i="23"/>
  <c r="S121" i="23"/>
  <c r="AA121" i="23"/>
  <c r="N123" i="23"/>
  <c r="V123" i="23"/>
  <c r="AE123" i="23"/>
  <c r="L46" i="25"/>
  <c r="D47" i="25"/>
  <c r="I47" i="25"/>
  <c r="N47" i="25"/>
  <c r="G48" i="25"/>
  <c r="D49" i="25"/>
  <c r="I49" i="25"/>
  <c r="N49" i="25"/>
  <c r="D51" i="25"/>
  <c r="I51" i="25"/>
  <c r="N51" i="25"/>
  <c r="L53" i="25"/>
  <c r="J54" i="25"/>
  <c r="P54" i="25"/>
  <c r="L55" i="25"/>
  <c r="H57" i="25"/>
  <c r="M57" i="25"/>
  <c r="AK93" i="23"/>
  <c r="J98" i="23"/>
  <c r="R98" i="23"/>
  <c r="Z98" i="23"/>
  <c r="N121" i="23"/>
  <c r="V121" i="23"/>
  <c r="AE121" i="23"/>
  <c r="H53" i="25"/>
  <c r="M53" i="25"/>
  <c r="H55" i="25"/>
  <c r="M55" i="25"/>
  <c r="K98" i="23"/>
  <c r="S98" i="23"/>
  <c r="AA98" i="23"/>
  <c r="G121" i="23"/>
  <c r="O121" i="23"/>
  <c r="W121" i="23"/>
  <c r="AG121" i="23"/>
  <c r="J123" i="23"/>
  <c r="R123" i="23"/>
  <c r="Z123" i="23"/>
  <c r="J46" i="25"/>
  <c r="L47" i="25"/>
  <c r="L49" i="25"/>
  <c r="J50" i="25"/>
  <c r="L51" i="25"/>
  <c r="D53" i="25"/>
  <c r="I53" i="25"/>
  <c r="N53" i="25"/>
  <c r="D55" i="25"/>
  <c r="I55" i="25"/>
  <c r="N55" i="25"/>
  <c r="E57" i="25"/>
  <c r="J57" i="25"/>
  <c r="P57" i="25"/>
  <c r="D606" i="15"/>
  <c r="N98" i="23"/>
  <c r="V98" i="23"/>
  <c r="AE98" i="23"/>
  <c r="R121" i="23"/>
  <c r="Z121" i="23"/>
  <c r="H47" i="25"/>
  <c r="M47" i="25"/>
  <c r="H49" i="25"/>
  <c r="M49" i="25"/>
  <c r="H51" i="25"/>
  <c r="M51" i="25"/>
  <c r="E53" i="25"/>
  <c r="J53" i="25"/>
  <c r="P53" i="25"/>
  <c r="E55" i="25"/>
  <c r="J55" i="25"/>
  <c r="P55" i="25"/>
  <c r="C547" i="10"/>
  <c r="D569" i="10" s="1"/>
  <c r="T65" i="10"/>
  <c r="K115" i="10"/>
  <c r="AA115" i="10"/>
  <c r="H621" i="10"/>
  <c r="X621" i="10"/>
  <c r="O721" i="10"/>
  <c r="AG721" i="10"/>
  <c r="F332" i="10"/>
  <c r="F358" i="10" s="1"/>
  <c r="F382" i="10" s="1"/>
  <c r="F408" i="10" s="1"/>
  <c r="F432" i="10" s="1"/>
  <c r="F458" i="10" s="1"/>
  <c r="F482" i="10" s="1"/>
  <c r="F508" i="10" s="1"/>
  <c r="F327" i="10"/>
  <c r="F353" i="10" s="1"/>
  <c r="F377" i="10" s="1"/>
  <c r="F403" i="10" s="1"/>
  <c r="F427" i="10" s="1"/>
  <c r="F453" i="10" s="1"/>
  <c r="F477" i="10" s="1"/>
  <c r="F503" i="10" s="1"/>
  <c r="F336" i="10"/>
  <c r="F362" i="10" s="1"/>
  <c r="F386" i="10" s="1"/>
  <c r="F412" i="10" s="1"/>
  <c r="F436" i="10" s="1"/>
  <c r="F462" i="10" s="1"/>
  <c r="F486" i="10" s="1"/>
  <c r="F512" i="10" s="1"/>
  <c r="F323" i="10"/>
  <c r="F349" i="10" s="1"/>
  <c r="F373" i="10" s="1"/>
  <c r="F399" i="10" s="1"/>
  <c r="F423" i="10" s="1"/>
  <c r="F449" i="10" s="1"/>
  <c r="F473" i="10" s="1"/>
  <c r="F499" i="10" s="1"/>
  <c r="S115" i="10"/>
  <c r="C573" i="10"/>
  <c r="D595" i="10" s="1"/>
  <c r="P621" i="10"/>
  <c r="AI621" i="10"/>
  <c r="G721" i="10"/>
  <c r="W721" i="10"/>
  <c r="AK75" i="23"/>
  <c r="AK85" i="23" s="1"/>
  <c r="AK88" i="23" s="1"/>
  <c r="U120" i="23"/>
  <c r="K40" i="26"/>
  <c r="P40" i="26"/>
  <c r="AA40" i="26"/>
  <c r="I302" i="17"/>
  <c r="Q302" i="17"/>
  <c r="Y302" i="17"/>
  <c r="G303" i="17"/>
  <c r="W303" i="17"/>
  <c r="J295" i="17"/>
  <c r="N295" i="17"/>
  <c r="R295" i="17"/>
  <c r="V295" i="17"/>
  <c r="Z295" i="17"/>
  <c r="AE295" i="17"/>
  <c r="M302" i="17"/>
  <c r="U302" i="17"/>
  <c r="AC302" i="17"/>
  <c r="H303" i="17"/>
  <c r="S303" i="17"/>
  <c r="X303" i="17"/>
  <c r="K295" i="17"/>
  <c r="S295" i="17"/>
  <c r="AA295" i="17"/>
  <c r="I513" i="19"/>
  <c r="I308" i="16"/>
  <c r="Q513" i="19"/>
  <c r="Q308" i="16"/>
  <c r="Y513" i="19"/>
  <c r="Y308" i="16"/>
  <c r="D513" i="19"/>
  <c r="D308" i="16"/>
  <c r="U513" i="19"/>
  <c r="U308" i="16"/>
  <c r="M513" i="19"/>
  <c r="M308" i="16"/>
  <c r="AC513" i="19"/>
  <c r="AC308" i="16"/>
  <c r="D306" i="16"/>
  <c r="L309" i="16"/>
  <c r="T309" i="16"/>
  <c r="AB309" i="16"/>
  <c r="M307" i="16"/>
  <c r="M309" i="16"/>
  <c r="U309" i="16"/>
  <c r="AC309" i="16"/>
  <c r="H309" i="16"/>
  <c r="P309" i="16"/>
  <c r="X309" i="16"/>
  <c r="AI309" i="16"/>
  <c r="I309" i="16"/>
  <c r="Q309" i="16"/>
  <c r="Y309" i="16"/>
  <c r="D597" i="11"/>
  <c r="C523" i="10"/>
  <c r="D545" i="10" s="1"/>
  <c r="G115" i="10"/>
  <c r="W115" i="10"/>
  <c r="F321" i="10"/>
  <c r="F347" i="10" s="1"/>
  <c r="F371" i="10" s="1"/>
  <c r="F397" i="10" s="1"/>
  <c r="F421" i="10" s="1"/>
  <c r="F447" i="10" s="1"/>
  <c r="F471" i="10" s="1"/>
  <c r="F497" i="10" s="1"/>
  <c r="F325" i="10"/>
  <c r="F351" i="10" s="1"/>
  <c r="F375" i="10" s="1"/>
  <c r="F401" i="10" s="1"/>
  <c r="F425" i="10" s="1"/>
  <c r="F451" i="10" s="1"/>
  <c r="F475" i="10" s="1"/>
  <c r="F501" i="10" s="1"/>
  <c r="F328" i="10"/>
  <c r="F354" i="10" s="1"/>
  <c r="F378" i="10" s="1"/>
  <c r="F404" i="10" s="1"/>
  <c r="F428" i="10" s="1"/>
  <c r="F454" i="10" s="1"/>
  <c r="F478" i="10" s="1"/>
  <c r="F504" i="10" s="1"/>
  <c r="F333" i="10"/>
  <c r="F359" i="10" s="1"/>
  <c r="F383" i="10" s="1"/>
  <c r="F409" i="10" s="1"/>
  <c r="F433" i="10" s="1"/>
  <c r="F459" i="10" s="1"/>
  <c r="F483" i="10" s="1"/>
  <c r="F509" i="10" s="1"/>
  <c r="F337" i="10"/>
  <c r="F363" i="10" s="1"/>
  <c r="F387" i="10" s="1"/>
  <c r="F413" i="10" s="1"/>
  <c r="F437" i="10" s="1"/>
  <c r="F463" i="10" s="1"/>
  <c r="F487" i="10" s="1"/>
  <c r="F513" i="10" s="1"/>
  <c r="H492" i="10"/>
  <c r="P492" i="10"/>
  <c r="X492" i="10"/>
  <c r="F549" i="10"/>
  <c r="F575" i="10" s="1"/>
  <c r="F599" i="10" s="1"/>
  <c r="F625" i="10" s="1"/>
  <c r="F649" i="10" s="1"/>
  <c r="F675" i="10" s="1"/>
  <c r="F699" i="10" s="1"/>
  <c r="F725" i="10" s="1"/>
  <c r="T621" i="10"/>
  <c r="K721" i="10"/>
  <c r="AA721" i="10"/>
  <c r="C697" i="10"/>
  <c r="D719" i="10" s="1"/>
  <c r="D416" i="10"/>
  <c r="O115" i="10"/>
  <c r="AG115" i="10"/>
  <c r="F320" i="10"/>
  <c r="F346" i="10" s="1"/>
  <c r="F370" i="10" s="1"/>
  <c r="F396" i="10" s="1"/>
  <c r="F420" i="10" s="1"/>
  <c r="F446" i="10" s="1"/>
  <c r="F470" i="10" s="1"/>
  <c r="F496" i="10" s="1"/>
  <c r="F322" i="10"/>
  <c r="F348" i="10" s="1"/>
  <c r="F372" i="10" s="1"/>
  <c r="F398" i="10" s="1"/>
  <c r="F422" i="10" s="1"/>
  <c r="F448" i="10" s="1"/>
  <c r="F472" i="10" s="1"/>
  <c r="F498" i="10" s="1"/>
  <c r="F326" i="10"/>
  <c r="F352" i="10" s="1"/>
  <c r="F376" i="10" s="1"/>
  <c r="F402" i="10" s="1"/>
  <c r="F426" i="10" s="1"/>
  <c r="F452" i="10" s="1"/>
  <c r="F476" i="10" s="1"/>
  <c r="F502" i="10" s="1"/>
  <c r="F331" i="10"/>
  <c r="F357" i="10" s="1"/>
  <c r="F381" i="10" s="1"/>
  <c r="F407" i="10" s="1"/>
  <c r="F431" i="10" s="1"/>
  <c r="F457" i="10" s="1"/>
  <c r="F481" i="10" s="1"/>
  <c r="F507" i="10" s="1"/>
  <c r="F334" i="10"/>
  <c r="F360" i="10" s="1"/>
  <c r="F384" i="10" s="1"/>
  <c r="F410" i="10" s="1"/>
  <c r="F434" i="10" s="1"/>
  <c r="F460" i="10" s="1"/>
  <c r="F484" i="10" s="1"/>
  <c r="F510" i="10" s="1"/>
  <c r="F338" i="10"/>
  <c r="D390" i="10"/>
  <c r="L621" i="10"/>
  <c r="AB621" i="10"/>
  <c r="S721" i="10"/>
  <c r="P9" i="14"/>
  <c r="P9" i="12"/>
  <c r="P9" i="11"/>
  <c r="L49" i="6"/>
  <c r="L21" i="27" s="1"/>
  <c r="L77" i="27" s="1"/>
  <c r="AB49" i="6"/>
  <c r="AB21" i="27" s="1"/>
  <c r="AB95" i="27" s="1"/>
  <c r="N33" i="6"/>
  <c r="S35" i="6"/>
  <c r="S27" i="26" s="1"/>
  <c r="B45" i="6"/>
  <c r="K45" i="6" s="1"/>
  <c r="K17" i="27" s="1"/>
  <c r="N10" i="7"/>
  <c r="V10" i="7"/>
  <c r="AE10" i="7"/>
  <c r="AG225" i="10"/>
  <c r="AG22" i="19" s="1"/>
  <c r="I226" i="10"/>
  <c r="I23" i="19" s="1"/>
  <c r="M226" i="10"/>
  <c r="M23" i="19" s="1"/>
  <c r="Q226" i="10"/>
  <c r="Q23" i="19" s="1"/>
  <c r="U226" i="10"/>
  <c r="U23" i="19" s="1"/>
  <c r="Y226" i="10"/>
  <c r="Y23" i="19" s="1"/>
  <c r="AC226" i="10"/>
  <c r="AC23" i="19" s="1"/>
  <c r="G227" i="10"/>
  <c r="G24" i="19" s="1"/>
  <c r="K227" i="10"/>
  <c r="K24" i="19" s="1"/>
  <c r="O227" i="10"/>
  <c r="O24" i="19" s="1"/>
  <c r="S227" i="10"/>
  <c r="S24" i="19" s="1"/>
  <c r="W227" i="10"/>
  <c r="W24" i="19" s="1"/>
  <c r="AA227" i="10"/>
  <c r="AA24" i="19" s="1"/>
  <c r="AG227" i="10"/>
  <c r="AG24" i="19" s="1"/>
  <c r="G229" i="10"/>
  <c r="G26" i="19" s="1"/>
  <c r="K229" i="10"/>
  <c r="K26" i="19" s="1"/>
  <c r="O229" i="10"/>
  <c r="O26" i="19" s="1"/>
  <c r="S229" i="10"/>
  <c r="S26" i="19" s="1"/>
  <c r="W229" i="10"/>
  <c r="W26" i="19" s="1"/>
  <c r="AA229" i="10"/>
  <c r="AA26" i="19" s="1"/>
  <c r="AG229" i="10"/>
  <c r="AG26" i="19" s="1"/>
  <c r="I230" i="10"/>
  <c r="I27" i="19" s="1"/>
  <c r="M230" i="10"/>
  <c r="M27" i="19" s="1"/>
  <c r="Q230" i="10"/>
  <c r="Q27" i="19" s="1"/>
  <c r="U230" i="10"/>
  <c r="U27" i="19" s="1"/>
  <c r="Y230" i="10"/>
  <c r="Y27" i="19" s="1"/>
  <c r="AC230" i="10"/>
  <c r="AC27" i="19" s="1"/>
  <c r="G231" i="10"/>
  <c r="G28" i="19" s="1"/>
  <c r="K231" i="10"/>
  <c r="K28" i="19" s="1"/>
  <c r="O231" i="10"/>
  <c r="O28" i="19" s="1"/>
  <c r="S231" i="10"/>
  <c r="S28" i="19" s="1"/>
  <c r="W231" i="10"/>
  <c r="W28" i="19" s="1"/>
  <c r="AA231" i="10"/>
  <c r="AA28" i="19" s="1"/>
  <c r="AG231" i="10"/>
  <c r="AG28" i="19" s="1"/>
  <c r="I234" i="10"/>
  <c r="I31" i="19" s="1"/>
  <c r="M234" i="10"/>
  <c r="M31" i="19" s="1"/>
  <c r="Q234" i="10"/>
  <c r="Q31" i="19" s="1"/>
  <c r="U234" i="10"/>
  <c r="U31" i="19" s="1"/>
  <c r="Y234" i="10"/>
  <c r="Y31" i="19" s="1"/>
  <c r="AC234" i="10"/>
  <c r="AC31" i="19" s="1"/>
  <c r="G63" i="10"/>
  <c r="K63" i="10"/>
  <c r="O63" i="10"/>
  <c r="S63" i="10"/>
  <c r="W63" i="10"/>
  <c r="AA63" i="10"/>
  <c r="AG63" i="10"/>
  <c r="M89" i="10"/>
  <c r="Q89" i="10"/>
  <c r="U89" i="10"/>
  <c r="AC89" i="10"/>
  <c r="Q113" i="10"/>
  <c r="H139" i="10"/>
  <c r="L139" i="10"/>
  <c r="P139" i="10"/>
  <c r="T139" i="10"/>
  <c r="X139" i="10"/>
  <c r="T9" i="14"/>
  <c r="T9" i="12"/>
  <c r="T9" i="11"/>
  <c r="K33" i="6"/>
  <c r="K36" i="6" s="1"/>
  <c r="K28" i="26" s="1"/>
  <c r="K11" i="14"/>
  <c r="K11" i="12"/>
  <c r="K11" i="11"/>
  <c r="O33" i="6"/>
  <c r="O11" i="14"/>
  <c r="O11" i="12"/>
  <c r="O11" i="11"/>
  <c r="S33" i="6"/>
  <c r="S11" i="14"/>
  <c r="S11" i="12"/>
  <c r="S11" i="11"/>
  <c r="W33" i="6"/>
  <c r="W11" i="14"/>
  <c r="W11" i="11"/>
  <c r="W11" i="12"/>
  <c r="AA33" i="6"/>
  <c r="AA36" i="6" s="1"/>
  <c r="AA28" i="26" s="1"/>
  <c r="AA11" i="14"/>
  <c r="AA11" i="12"/>
  <c r="AA11" i="11"/>
  <c r="R33" i="6"/>
  <c r="K34" i="6"/>
  <c r="K25" i="26" s="1"/>
  <c r="K32" i="26" s="1"/>
  <c r="K42" i="26" s="1"/>
  <c r="K75" i="26" s="1"/>
  <c r="AA34" i="6"/>
  <c r="AA25" i="26" s="1"/>
  <c r="AA32" i="26" s="1"/>
  <c r="AA42" i="26" s="1"/>
  <c r="AA75" i="26" s="1"/>
  <c r="W35" i="6"/>
  <c r="W27" i="26" s="1"/>
  <c r="O10" i="7"/>
  <c r="W10" i="7"/>
  <c r="AG10" i="7"/>
  <c r="T9" i="10"/>
  <c r="P220" i="10"/>
  <c r="P17" i="19" s="1"/>
  <c r="T220" i="10"/>
  <c r="T17" i="19" s="1"/>
  <c r="AI220" i="10"/>
  <c r="AI17" i="19" s="1"/>
  <c r="H222" i="10"/>
  <c r="H19" i="19" s="1"/>
  <c r="L222" i="10"/>
  <c r="L19" i="19" s="1"/>
  <c r="X222" i="10"/>
  <c r="X19" i="19" s="1"/>
  <c r="AB222" i="10"/>
  <c r="AB19" i="19" s="1"/>
  <c r="P224" i="10"/>
  <c r="P21" i="19" s="1"/>
  <c r="T224" i="10"/>
  <c r="T21" i="19" s="1"/>
  <c r="AI224" i="10"/>
  <c r="AI21" i="19" s="1"/>
  <c r="H226" i="10"/>
  <c r="H23" i="19" s="1"/>
  <c r="L226" i="10"/>
  <c r="L23" i="19" s="1"/>
  <c r="X226" i="10"/>
  <c r="X23" i="19" s="1"/>
  <c r="AB226" i="10"/>
  <c r="AB23" i="19" s="1"/>
  <c r="P228" i="10"/>
  <c r="P25" i="19" s="1"/>
  <c r="T228" i="10"/>
  <c r="T25" i="19" s="1"/>
  <c r="AI228" i="10"/>
  <c r="AI25" i="19" s="1"/>
  <c r="H230" i="10"/>
  <c r="H27" i="19" s="1"/>
  <c r="L230" i="10"/>
  <c r="L27" i="19" s="1"/>
  <c r="X230" i="10"/>
  <c r="X27" i="19" s="1"/>
  <c r="AB230" i="10"/>
  <c r="AB27" i="19" s="1"/>
  <c r="P232" i="10"/>
  <c r="P29" i="19" s="1"/>
  <c r="T232" i="10"/>
  <c r="T29" i="19" s="1"/>
  <c r="AI232" i="10"/>
  <c r="AI29" i="19" s="1"/>
  <c r="H234" i="10"/>
  <c r="H31" i="19" s="1"/>
  <c r="L234" i="10"/>
  <c r="L31" i="19" s="1"/>
  <c r="X234" i="10"/>
  <c r="X31" i="19" s="1"/>
  <c r="AB234" i="10"/>
  <c r="AB31" i="19" s="1"/>
  <c r="P236" i="10"/>
  <c r="P33" i="19" s="1"/>
  <c r="T236" i="10"/>
  <c r="T33" i="19" s="1"/>
  <c r="AI236" i="10"/>
  <c r="AI33" i="19" s="1"/>
  <c r="J89" i="10"/>
  <c r="N89" i="10"/>
  <c r="R89" i="10"/>
  <c r="V89" i="10"/>
  <c r="Z89" i="10"/>
  <c r="AE89" i="10"/>
  <c r="I89" i="10"/>
  <c r="Y89" i="10"/>
  <c r="J113" i="10"/>
  <c r="J115" i="10" s="1"/>
  <c r="N113" i="10"/>
  <c r="R113" i="10"/>
  <c r="V113" i="10"/>
  <c r="Z113" i="10"/>
  <c r="Z115" i="10" s="1"/>
  <c r="AE113" i="10"/>
  <c r="I139" i="10"/>
  <c r="L9" i="14"/>
  <c r="L9" i="12"/>
  <c r="L9" i="11"/>
  <c r="AB9" i="14"/>
  <c r="AB9" i="11"/>
  <c r="AB9" i="12"/>
  <c r="B47" i="6"/>
  <c r="AA47" i="6" s="1"/>
  <c r="AA19" i="27" s="1"/>
  <c r="AI9" i="14"/>
  <c r="AI9" i="12"/>
  <c r="AI9" i="11"/>
  <c r="L33" i="6"/>
  <c r="L11" i="13"/>
  <c r="P33" i="6"/>
  <c r="P11" i="13"/>
  <c r="T33" i="6"/>
  <c r="T11" i="13"/>
  <c r="X33" i="6"/>
  <c r="X11" i="13"/>
  <c r="AB33" i="6"/>
  <c r="AB11" i="13"/>
  <c r="P49" i="6"/>
  <c r="P21" i="27" s="1"/>
  <c r="P89" i="27" s="1"/>
  <c r="O11" i="10"/>
  <c r="W11" i="10"/>
  <c r="X9" i="14"/>
  <c r="X9" i="11"/>
  <c r="X9" i="12"/>
  <c r="M10" i="10"/>
  <c r="M10" i="12"/>
  <c r="M10" i="11"/>
  <c r="AC10" i="10"/>
  <c r="AC10" i="12"/>
  <c r="AC10" i="11"/>
  <c r="J33" i="6"/>
  <c r="Z33" i="6"/>
  <c r="O35" i="6"/>
  <c r="O27" i="26" s="1"/>
  <c r="K10" i="7"/>
  <c r="S10" i="7"/>
  <c r="AA10" i="7"/>
  <c r="P9" i="10"/>
  <c r="X9" i="10"/>
  <c r="AI9" i="10"/>
  <c r="J63" i="10"/>
  <c r="N63" i="10"/>
  <c r="R63" i="10"/>
  <c r="V63" i="10"/>
  <c r="Z63" i="10"/>
  <c r="AE63" i="10"/>
  <c r="L219" i="10"/>
  <c r="L16" i="19" s="1"/>
  <c r="P63" i="10"/>
  <c r="P65" i="10" s="1"/>
  <c r="T219" i="10"/>
  <c r="T16" i="19" s="1"/>
  <c r="AB219" i="10"/>
  <c r="AB16" i="19" s="1"/>
  <c r="AI63" i="10"/>
  <c r="AI65" i="10" s="1"/>
  <c r="L221" i="10"/>
  <c r="L18" i="19" s="1"/>
  <c r="T221" i="10"/>
  <c r="T18" i="19" s="1"/>
  <c r="AB221" i="10"/>
  <c r="AB18" i="19" s="1"/>
  <c r="L223" i="10"/>
  <c r="L20" i="19" s="1"/>
  <c r="T223" i="10"/>
  <c r="T20" i="19" s="1"/>
  <c r="AB223" i="10"/>
  <c r="AB20" i="19" s="1"/>
  <c r="L225" i="10"/>
  <c r="L22" i="19" s="1"/>
  <c r="T225" i="10"/>
  <c r="T22" i="19" s="1"/>
  <c r="AB225" i="10"/>
  <c r="AB22" i="19" s="1"/>
  <c r="L227" i="10"/>
  <c r="L24" i="19" s="1"/>
  <c r="T227" i="10"/>
  <c r="T24" i="19" s="1"/>
  <c r="AB227" i="10"/>
  <c r="AB24" i="19" s="1"/>
  <c r="L229" i="10"/>
  <c r="L26" i="19" s="1"/>
  <c r="T229" i="10"/>
  <c r="T26" i="19" s="1"/>
  <c r="AB229" i="10"/>
  <c r="AB26" i="19" s="1"/>
  <c r="L231" i="10"/>
  <c r="L28" i="19" s="1"/>
  <c r="T231" i="10"/>
  <c r="T28" i="19" s="1"/>
  <c r="AB231" i="10"/>
  <c r="AB28" i="19" s="1"/>
  <c r="L233" i="10"/>
  <c r="L30" i="19" s="1"/>
  <c r="T233" i="10"/>
  <c r="T30" i="19" s="1"/>
  <c r="AB233" i="10"/>
  <c r="AB30" i="19" s="1"/>
  <c r="L235" i="10"/>
  <c r="L32" i="19" s="1"/>
  <c r="T235" i="10"/>
  <c r="T32" i="19" s="1"/>
  <c r="AB235" i="10"/>
  <c r="AB32" i="19" s="1"/>
  <c r="L237" i="10"/>
  <c r="L34" i="19" s="1"/>
  <c r="T237" i="10"/>
  <c r="T34" i="19" s="1"/>
  <c r="AB237" i="10"/>
  <c r="AB34" i="19" s="1"/>
  <c r="H89" i="10"/>
  <c r="L89" i="10"/>
  <c r="P89" i="10"/>
  <c r="T89" i="10"/>
  <c r="X89" i="10"/>
  <c r="AB89" i="10"/>
  <c r="AI89" i="10"/>
  <c r="H113" i="10"/>
  <c r="L113" i="10"/>
  <c r="P113" i="10"/>
  <c r="T113" i="10"/>
  <c r="X113" i="10"/>
  <c r="AB113" i="10"/>
  <c r="AI113" i="10"/>
  <c r="I113" i="10"/>
  <c r="M113" i="10"/>
  <c r="U113" i="10"/>
  <c r="Y113" i="10"/>
  <c r="AC113" i="10"/>
  <c r="G139" i="10"/>
  <c r="G165" i="10" s="1"/>
  <c r="AB139" i="10"/>
  <c r="AI139" i="10"/>
  <c r="I163" i="10"/>
  <c r="M163" i="10"/>
  <c r="Q163" i="10"/>
  <c r="U163" i="10"/>
  <c r="Y163" i="10"/>
  <c r="AC163" i="10"/>
  <c r="J163" i="10"/>
  <c r="J165" i="10" s="1"/>
  <c r="R163" i="10"/>
  <c r="R165" i="10" s="1"/>
  <c r="V163" i="10"/>
  <c r="V165" i="10" s="1"/>
  <c r="Z163" i="10"/>
  <c r="Z165" i="10" s="1"/>
  <c r="H189" i="10"/>
  <c r="H215" i="10" s="1"/>
  <c r="L189" i="10"/>
  <c r="L215" i="10" s="1"/>
  <c r="P189" i="10"/>
  <c r="P215" i="10" s="1"/>
  <c r="T189" i="10"/>
  <c r="T215" i="10" s="1"/>
  <c r="X189" i="10"/>
  <c r="X215" i="10" s="1"/>
  <c r="AB189" i="10"/>
  <c r="AB215" i="10" s="1"/>
  <c r="AI189" i="10"/>
  <c r="AI215" i="10" s="1"/>
  <c r="J213" i="10"/>
  <c r="J215" i="10" s="1"/>
  <c r="N213" i="10"/>
  <c r="N215" i="10" s="1"/>
  <c r="R213" i="10"/>
  <c r="R215" i="10" s="1"/>
  <c r="V213" i="10"/>
  <c r="V215" i="10" s="1"/>
  <c r="Z213" i="10"/>
  <c r="Z215" i="10" s="1"/>
  <c r="AE213" i="10"/>
  <c r="AE215" i="10" s="1"/>
  <c r="J274" i="10"/>
  <c r="J35" i="19" s="1"/>
  <c r="N274" i="10"/>
  <c r="N284" i="10" s="1"/>
  <c r="R274" i="10"/>
  <c r="R35" i="19" s="1"/>
  <c r="V274" i="10"/>
  <c r="V284" i="10" s="1"/>
  <c r="Z274" i="10"/>
  <c r="Z284" i="10" s="1"/>
  <c r="AE274" i="10"/>
  <c r="AE284" i="10" s="1"/>
  <c r="J316" i="10"/>
  <c r="J342" i="10" s="1"/>
  <c r="N316" i="10"/>
  <c r="N342" i="10" s="1"/>
  <c r="R316" i="10"/>
  <c r="V316" i="10"/>
  <c r="V342" i="10" s="1"/>
  <c r="Z316" i="10"/>
  <c r="Z342" i="10" s="1"/>
  <c r="AE316" i="10"/>
  <c r="AE342" i="10" s="1"/>
  <c r="J500" i="10"/>
  <c r="N500" i="10"/>
  <c r="R500" i="10"/>
  <c r="V500" i="10"/>
  <c r="Z500" i="10"/>
  <c r="AE500" i="10"/>
  <c r="G505" i="10"/>
  <c r="K505" i="10"/>
  <c r="O505" i="10"/>
  <c r="S505" i="10"/>
  <c r="W505" i="10"/>
  <c r="AA505" i="10"/>
  <c r="AG505" i="10"/>
  <c r="V509" i="10"/>
  <c r="Z509" i="10"/>
  <c r="AE509" i="10"/>
  <c r="G510" i="10"/>
  <c r="K510" i="10"/>
  <c r="O510" i="10"/>
  <c r="S510" i="10"/>
  <c r="W510" i="10"/>
  <c r="AA510" i="10"/>
  <c r="AG510" i="10"/>
  <c r="AG512" i="10"/>
  <c r="I513" i="10"/>
  <c r="M513" i="10"/>
  <c r="Q513" i="10"/>
  <c r="U513" i="10"/>
  <c r="Y513" i="10"/>
  <c r="AC513" i="10"/>
  <c r="J514" i="10"/>
  <c r="N514" i="10"/>
  <c r="R514" i="10"/>
  <c r="V514" i="10"/>
  <c r="Z514" i="10"/>
  <c r="AE514" i="10"/>
  <c r="R340" i="10"/>
  <c r="H366" i="10"/>
  <c r="H392" i="10" s="1"/>
  <c r="L366" i="10"/>
  <c r="L392" i="10" s="1"/>
  <c r="P366" i="10"/>
  <c r="P392" i="10" s="1"/>
  <c r="T366" i="10"/>
  <c r="T392" i="10" s="1"/>
  <c r="X366" i="10"/>
  <c r="X392" i="10" s="1"/>
  <c r="AB366" i="10"/>
  <c r="AB392" i="10" s="1"/>
  <c r="AI366" i="10"/>
  <c r="AI392" i="10" s="1"/>
  <c r="J366" i="10"/>
  <c r="N366" i="10"/>
  <c r="V366" i="10"/>
  <c r="Z366" i="10"/>
  <c r="AE366" i="10"/>
  <c r="Q390" i="10"/>
  <c r="G416" i="10"/>
  <c r="K416" i="10"/>
  <c r="O416" i="10"/>
  <c r="S416" i="10"/>
  <c r="W416" i="10"/>
  <c r="AA416" i="10"/>
  <c r="AG416" i="10"/>
  <c r="G440" i="10"/>
  <c r="K440" i="10"/>
  <c r="O440" i="10"/>
  <c r="S440" i="10"/>
  <c r="W440" i="10"/>
  <c r="AA440" i="10"/>
  <c r="AG440" i="10"/>
  <c r="J466" i="10"/>
  <c r="N466" i="10"/>
  <c r="R466" i="10"/>
  <c r="V466" i="10"/>
  <c r="Z466" i="10"/>
  <c r="AE466" i="10"/>
  <c r="I490" i="10"/>
  <c r="I492" i="10" s="1"/>
  <c r="M490" i="10"/>
  <c r="M492" i="10" s="1"/>
  <c r="Q490" i="10"/>
  <c r="Q492" i="10" s="1"/>
  <c r="U490" i="10"/>
  <c r="U492" i="10" s="1"/>
  <c r="Y490" i="10"/>
  <c r="Y492" i="10" s="1"/>
  <c r="AC490" i="10"/>
  <c r="AC492" i="10" s="1"/>
  <c r="J545" i="10"/>
  <c r="J571" i="10" s="1"/>
  <c r="N545" i="10"/>
  <c r="N571" i="10" s="1"/>
  <c r="R545" i="10"/>
  <c r="R571" i="10" s="1"/>
  <c r="V545" i="10"/>
  <c r="V571" i="10" s="1"/>
  <c r="Z545" i="10"/>
  <c r="Z571" i="10" s="1"/>
  <c r="AE545" i="10"/>
  <c r="AE571" i="10" s="1"/>
  <c r="G569" i="10"/>
  <c r="K569" i="10"/>
  <c r="O569" i="10"/>
  <c r="S569" i="10"/>
  <c r="W569" i="10"/>
  <c r="AA569" i="10"/>
  <c r="AG569" i="10"/>
  <c r="I619" i="10"/>
  <c r="I621" i="10" s="1"/>
  <c r="M619" i="10"/>
  <c r="M621" i="10" s="1"/>
  <c r="Q619" i="10"/>
  <c r="Q621" i="10" s="1"/>
  <c r="U619" i="10"/>
  <c r="U621" i="10" s="1"/>
  <c r="Y619" i="10"/>
  <c r="Y621" i="10" s="1"/>
  <c r="AC619" i="10"/>
  <c r="AC621" i="10" s="1"/>
  <c r="K619" i="10"/>
  <c r="K621" i="10" s="1"/>
  <c r="AA619" i="10"/>
  <c r="AA621" i="10" s="1"/>
  <c r="H645" i="10"/>
  <c r="L645" i="10"/>
  <c r="P645" i="10"/>
  <c r="T645" i="10"/>
  <c r="X645" i="10"/>
  <c r="AB645" i="10"/>
  <c r="AI645" i="10"/>
  <c r="J724" i="10"/>
  <c r="N669" i="10"/>
  <c r="R724" i="10"/>
  <c r="V724" i="10"/>
  <c r="Z724" i="10"/>
  <c r="AE669" i="10"/>
  <c r="N727" i="10"/>
  <c r="R727" i="10"/>
  <c r="V727" i="10"/>
  <c r="AE727" i="10"/>
  <c r="J729" i="10"/>
  <c r="N729" i="10"/>
  <c r="R729" i="10"/>
  <c r="V729" i="10"/>
  <c r="Z729" i="10"/>
  <c r="AE729" i="10"/>
  <c r="J736" i="10"/>
  <c r="R736" i="10"/>
  <c r="Z736" i="10"/>
  <c r="J738" i="10"/>
  <c r="Z738" i="10"/>
  <c r="N743" i="10"/>
  <c r="R743" i="10"/>
  <c r="V743" i="10"/>
  <c r="AE743" i="10"/>
  <c r="H695" i="10"/>
  <c r="L695" i="10"/>
  <c r="P695" i="10"/>
  <c r="T695" i="10"/>
  <c r="X695" i="10"/>
  <c r="AB695" i="10"/>
  <c r="AI695" i="10"/>
  <c r="J728" i="10"/>
  <c r="N728" i="10"/>
  <c r="V695" i="10"/>
  <c r="Z728" i="10"/>
  <c r="AE728" i="10"/>
  <c r="N730" i="10"/>
  <c r="AE730" i="10"/>
  <c r="H719" i="10"/>
  <c r="L719" i="10"/>
  <c r="P719" i="10"/>
  <c r="T719" i="10"/>
  <c r="X719" i="10"/>
  <c r="AB719" i="10"/>
  <c r="AI719" i="10"/>
  <c r="M719" i="10"/>
  <c r="AC719" i="10"/>
  <c r="H299" i="11"/>
  <c r="L299" i="11"/>
  <c r="L62" i="19" s="1"/>
  <c r="P299" i="11"/>
  <c r="P62" i="19" s="1"/>
  <c r="T299" i="11"/>
  <c r="T62" i="19" s="1"/>
  <c r="X299" i="11"/>
  <c r="X596" i="11" s="1"/>
  <c r="AB299" i="11"/>
  <c r="AB555" i="11" s="1"/>
  <c r="AI299" i="11"/>
  <c r="AI62" i="19" s="1"/>
  <c r="AA597" i="11"/>
  <c r="Y283" i="12"/>
  <c r="Y103" i="12"/>
  <c r="Y148" i="12"/>
  <c r="AC283" i="12"/>
  <c r="AC193" i="12"/>
  <c r="M139" i="10"/>
  <c r="Q139" i="10"/>
  <c r="U139" i="10"/>
  <c r="Y139" i="10"/>
  <c r="AC139" i="10"/>
  <c r="N163" i="10"/>
  <c r="N165" i="10" s="1"/>
  <c r="AE163" i="10"/>
  <c r="AE165" i="10" s="1"/>
  <c r="I189" i="10"/>
  <c r="M189" i="10"/>
  <c r="Q189" i="10"/>
  <c r="U189" i="10"/>
  <c r="Y189" i="10"/>
  <c r="AC189" i="10"/>
  <c r="G189" i="10"/>
  <c r="W189" i="10"/>
  <c r="K213" i="10"/>
  <c r="K215" i="10" s="1"/>
  <c r="O213" i="10"/>
  <c r="S213" i="10"/>
  <c r="S215" i="10" s="1"/>
  <c r="AA213" i="10"/>
  <c r="AG213" i="10"/>
  <c r="G274" i="10"/>
  <c r="K274" i="10"/>
  <c r="K35" i="19" s="1"/>
  <c r="O274" i="10"/>
  <c r="S274" i="10"/>
  <c r="W274" i="10"/>
  <c r="AA274" i="10"/>
  <c r="AA35" i="19" s="1"/>
  <c r="AG274" i="10"/>
  <c r="G340" i="10"/>
  <c r="K340" i="10"/>
  <c r="O340" i="10"/>
  <c r="S340" i="10"/>
  <c r="W340" i="10"/>
  <c r="AA340" i="10"/>
  <c r="AG340" i="10"/>
  <c r="I366" i="10"/>
  <c r="I392" i="10" s="1"/>
  <c r="M366" i="10"/>
  <c r="M392" i="10" s="1"/>
  <c r="Q366" i="10"/>
  <c r="Q392" i="10" s="1"/>
  <c r="U366" i="10"/>
  <c r="U392" i="10" s="1"/>
  <c r="Y366" i="10"/>
  <c r="Y392" i="10" s="1"/>
  <c r="AC366" i="10"/>
  <c r="J390" i="10"/>
  <c r="N390" i="10"/>
  <c r="R390" i="10"/>
  <c r="V390" i="10"/>
  <c r="Z390" i="10"/>
  <c r="AE390" i="10"/>
  <c r="H416" i="10"/>
  <c r="L416" i="10"/>
  <c r="P416" i="10"/>
  <c r="T416" i="10"/>
  <c r="X416" i="10"/>
  <c r="AB416" i="10"/>
  <c r="AI416" i="10"/>
  <c r="H495" i="10"/>
  <c r="L440" i="10"/>
  <c r="P440" i="10"/>
  <c r="T495" i="10"/>
  <c r="X495" i="10"/>
  <c r="AB440" i="10"/>
  <c r="AI440" i="10"/>
  <c r="H497" i="10"/>
  <c r="L497" i="10"/>
  <c r="P497" i="10"/>
  <c r="X497" i="10"/>
  <c r="AB497" i="10"/>
  <c r="AI497" i="10"/>
  <c r="H499" i="10"/>
  <c r="P499" i="10"/>
  <c r="T499" i="10"/>
  <c r="X499" i="10"/>
  <c r="AI499" i="10"/>
  <c r="H501" i="10"/>
  <c r="L501" i="10"/>
  <c r="P501" i="10"/>
  <c r="X501" i="10"/>
  <c r="AB501" i="10"/>
  <c r="AI501" i="10"/>
  <c r="H503" i="10"/>
  <c r="P503" i="10"/>
  <c r="T503" i="10"/>
  <c r="X503" i="10"/>
  <c r="AI503" i="10"/>
  <c r="H505" i="10"/>
  <c r="L505" i="10"/>
  <c r="P505" i="10"/>
  <c r="X505" i="10"/>
  <c r="AB505" i="10"/>
  <c r="AI505" i="10"/>
  <c r="H507" i="10"/>
  <c r="P507" i="10"/>
  <c r="T507" i="10"/>
  <c r="X507" i="10"/>
  <c r="AI507" i="10"/>
  <c r="H509" i="10"/>
  <c r="L509" i="10"/>
  <c r="P509" i="10"/>
  <c r="X509" i="10"/>
  <c r="AB509" i="10"/>
  <c r="AI509" i="10"/>
  <c r="H511" i="10"/>
  <c r="P511" i="10"/>
  <c r="T511" i="10"/>
  <c r="X511" i="10"/>
  <c r="AI511" i="10"/>
  <c r="H513" i="10"/>
  <c r="L513" i="10"/>
  <c r="P513" i="10"/>
  <c r="X513" i="10"/>
  <c r="AB513" i="10"/>
  <c r="AI513" i="10"/>
  <c r="G466" i="10"/>
  <c r="K466" i="10"/>
  <c r="O466" i="10"/>
  <c r="S466" i="10"/>
  <c r="S492" i="10" s="1"/>
  <c r="W466" i="10"/>
  <c r="AA466" i="10"/>
  <c r="AG466" i="10"/>
  <c r="J490" i="10"/>
  <c r="N490" i="10"/>
  <c r="R490" i="10"/>
  <c r="V490" i="10"/>
  <c r="Z490" i="10"/>
  <c r="AE490" i="10"/>
  <c r="K490" i="10"/>
  <c r="AA490" i="10"/>
  <c r="G545" i="10"/>
  <c r="G571" i="10" s="1"/>
  <c r="K545" i="10"/>
  <c r="O545" i="10"/>
  <c r="O571" i="10" s="1"/>
  <c r="S545" i="10"/>
  <c r="W545" i="10"/>
  <c r="W571" i="10" s="1"/>
  <c r="AA545" i="10"/>
  <c r="AG545" i="10"/>
  <c r="AG571" i="10" s="1"/>
  <c r="J595" i="10"/>
  <c r="N595" i="10"/>
  <c r="R595" i="10"/>
  <c r="V595" i="10"/>
  <c r="Z595" i="10"/>
  <c r="AE595" i="10"/>
  <c r="J619" i="10"/>
  <c r="N619" i="10"/>
  <c r="R619" i="10"/>
  <c r="V619" i="10"/>
  <c r="Z619" i="10"/>
  <c r="AE619" i="10"/>
  <c r="G619" i="10"/>
  <c r="G621" i="10" s="1"/>
  <c r="O619" i="10"/>
  <c r="O621" i="10" s="1"/>
  <c r="W619" i="10"/>
  <c r="W621" i="10" s="1"/>
  <c r="AG619" i="10"/>
  <c r="AG621" i="10" s="1"/>
  <c r="I645" i="10"/>
  <c r="I671" i="10" s="1"/>
  <c r="M645" i="10"/>
  <c r="M671" i="10" s="1"/>
  <c r="Q645" i="10"/>
  <c r="Q671" i="10" s="1"/>
  <c r="U645" i="10"/>
  <c r="U671" i="10" s="1"/>
  <c r="Y645" i="10"/>
  <c r="Y671" i="10" s="1"/>
  <c r="AC645" i="10"/>
  <c r="AC671" i="10" s="1"/>
  <c r="G669" i="10"/>
  <c r="G671" i="10" s="1"/>
  <c r="K669" i="10"/>
  <c r="K671" i="10" s="1"/>
  <c r="O669" i="10"/>
  <c r="O671" i="10" s="1"/>
  <c r="S669" i="10"/>
  <c r="S671" i="10" s="1"/>
  <c r="W669" i="10"/>
  <c r="W671" i="10" s="1"/>
  <c r="AA669" i="10"/>
  <c r="AA671" i="10" s="1"/>
  <c r="AG669" i="10"/>
  <c r="AG671" i="10" s="1"/>
  <c r="J726" i="10"/>
  <c r="N726" i="10"/>
  <c r="R726" i="10"/>
  <c r="Z726" i="10"/>
  <c r="AE726" i="10"/>
  <c r="N731" i="10"/>
  <c r="V731" i="10"/>
  <c r="AE731" i="10"/>
  <c r="V733" i="10"/>
  <c r="J740" i="10"/>
  <c r="N740" i="10"/>
  <c r="R740" i="10"/>
  <c r="V740" i="10"/>
  <c r="Z740" i="10"/>
  <c r="AE740" i="10"/>
  <c r="J742" i="10"/>
  <c r="N742" i="10"/>
  <c r="R742" i="10"/>
  <c r="Z742" i="10"/>
  <c r="AE742" i="10"/>
  <c r="I695" i="10"/>
  <c r="M695" i="10"/>
  <c r="Q695" i="10"/>
  <c r="U695" i="10"/>
  <c r="Y695" i="10"/>
  <c r="AC695" i="10"/>
  <c r="AC721" i="10" s="1"/>
  <c r="J725" i="10"/>
  <c r="N695" i="10"/>
  <c r="Z725" i="10"/>
  <c r="AE695" i="10"/>
  <c r="J739" i="10"/>
  <c r="R739" i="10"/>
  <c r="V739" i="10"/>
  <c r="Z739" i="10"/>
  <c r="J741" i="10"/>
  <c r="Z741" i="10"/>
  <c r="I719" i="10"/>
  <c r="Q719" i="10"/>
  <c r="Y719" i="10"/>
  <c r="U719" i="10"/>
  <c r="S43" i="11"/>
  <c r="S595" i="11" s="1"/>
  <c r="AA215" i="10"/>
  <c r="J508" i="10"/>
  <c r="N508" i="10"/>
  <c r="R508" i="10"/>
  <c r="V508" i="10"/>
  <c r="Z508" i="10"/>
  <c r="AE508" i="10"/>
  <c r="AC512" i="10"/>
  <c r="G513" i="10"/>
  <c r="K513" i="10"/>
  <c r="O513" i="10"/>
  <c r="S513" i="10"/>
  <c r="W513" i="10"/>
  <c r="AA513" i="10"/>
  <c r="AG513" i="10"/>
  <c r="H340" i="10"/>
  <c r="H342" i="10" s="1"/>
  <c r="L340" i="10"/>
  <c r="L342" i="10" s="1"/>
  <c r="P340" i="10"/>
  <c r="P342" i="10" s="1"/>
  <c r="T340" i="10"/>
  <c r="T342" i="10" s="1"/>
  <c r="X340" i="10"/>
  <c r="X342" i="10" s="1"/>
  <c r="AB340" i="10"/>
  <c r="AB342" i="10" s="1"/>
  <c r="AI340" i="10"/>
  <c r="AI342" i="10" s="1"/>
  <c r="R366" i="10"/>
  <c r="G390" i="10"/>
  <c r="G392" i="10" s="1"/>
  <c r="K390" i="10"/>
  <c r="O390" i="10"/>
  <c r="O392" i="10" s="1"/>
  <c r="S390" i="10"/>
  <c r="S392" i="10" s="1"/>
  <c r="W390" i="10"/>
  <c r="W392" i="10" s="1"/>
  <c r="AA390" i="10"/>
  <c r="AA392" i="10" s="1"/>
  <c r="AG390" i="10"/>
  <c r="AG392" i="10" s="1"/>
  <c r="I416" i="10"/>
  <c r="I442" i="10" s="1"/>
  <c r="M416" i="10"/>
  <c r="M442" i="10" s="1"/>
  <c r="Q416" i="10"/>
  <c r="Q442" i="10" s="1"/>
  <c r="U416" i="10"/>
  <c r="U442" i="10" s="1"/>
  <c r="Y416" i="10"/>
  <c r="Y442" i="10" s="1"/>
  <c r="AC416" i="10"/>
  <c r="AC442" i="10" s="1"/>
  <c r="AB495" i="10"/>
  <c r="T497" i="10"/>
  <c r="L499" i="10"/>
  <c r="AB499" i="10"/>
  <c r="T501" i="10"/>
  <c r="L503" i="10"/>
  <c r="AB503" i="10"/>
  <c r="T505" i="10"/>
  <c r="L507" i="10"/>
  <c r="AB507" i="10"/>
  <c r="T509" i="10"/>
  <c r="L511" i="10"/>
  <c r="AB511" i="10"/>
  <c r="T513" i="10"/>
  <c r="G490" i="10"/>
  <c r="O490" i="10"/>
  <c r="W490" i="10"/>
  <c r="W492" i="10" s="1"/>
  <c r="AG490" i="10"/>
  <c r="H545" i="10"/>
  <c r="H571" i="10" s="1"/>
  <c r="L545" i="10"/>
  <c r="L571" i="10" s="1"/>
  <c r="P545" i="10"/>
  <c r="P571" i="10" s="1"/>
  <c r="T545" i="10"/>
  <c r="T571" i="10" s="1"/>
  <c r="X545" i="10"/>
  <c r="X571" i="10" s="1"/>
  <c r="AB545" i="10"/>
  <c r="AB571" i="10" s="1"/>
  <c r="AI545" i="10"/>
  <c r="AI571" i="10" s="1"/>
  <c r="I569" i="10"/>
  <c r="M569" i="10"/>
  <c r="Q569" i="10"/>
  <c r="U569" i="10"/>
  <c r="Y569" i="10"/>
  <c r="AC569" i="10"/>
  <c r="S619" i="10"/>
  <c r="S621" i="10" s="1"/>
  <c r="J645" i="10"/>
  <c r="N645" i="10"/>
  <c r="R645" i="10"/>
  <c r="V645" i="10"/>
  <c r="Z645" i="10"/>
  <c r="AE645" i="10"/>
  <c r="H669" i="10"/>
  <c r="L669" i="10"/>
  <c r="P669" i="10"/>
  <c r="T669" i="10"/>
  <c r="X669" i="10"/>
  <c r="AB669" i="10"/>
  <c r="AI669" i="10"/>
  <c r="R728" i="10"/>
  <c r="J730" i="10"/>
  <c r="R730" i="10"/>
  <c r="Z730" i="10"/>
  <c r="J735" i="10"/>
  <c r="N735" i="10"/>
  <c r="R735" i="10"/>
  <c r="V735" i="10"/>
  <c r="Z735" i="10"/>
  <c r="AE735" i="10"/>
  <c r="J737" i="10"/>
  <c r="N737" i="10"/>
  <c r="V737" i="10"/>
  <c r="Z737" i="10"/>
  <c r="AE737" i="10"/>
  <c r="J695" i="10"/>
  <c r="R695" i="10"/>
  <c r="Z695" i="10"/>
  <c r="V736" i="10"/>
  <c r="N738" i="10"/>
  <c r="R738" i="10"/>
  <c r="V738" i="10"/>
  <c r="AE738" i="10"/>
  <c r="J719" i="10"/>
  <c r="N719" i="10"/>
  <c r="R719" i="10"/>
  <c r="V719" i="10"/>
  <c r="Z719" i="10"/>
  <c r="AE719" i="10"/>
  <c r="J299" i="11"/>
  <c r="J62" i="19" s="1"/>
  <c r="N299" i="11"/>
  <c r="N596" i="11" s="1"/>
  <c r="R299" i="11"/>
  <c r="R555" i="11" s="1"/>
  <c r="V299" i="11"/>
  <c r="Z299" i="11"/>
  <c r="Z555" i="11" s="1"/>
  <c r="AE299" i="11"/>
  <c r="AE555" i="11" s="1"/>
  <c r="G299" i="11"/>
  <c r="G596" i="11" s="1"/>
  <c r="K299" i="11"/>
  <c r="K62" i="19" s="1"/>
  <c r="S299" i="11"/>
  <c r="S555" i="11" s="1"/>
  <c r="W299" i="11"/>
  <c r="W62" i="19" s="1"/>
  <c r="AA299" i="11"/>
  <c r="AA62" i="19" s="1"/>
  <c r="K139" i="10"/>
  <c r="K165" i="10" s="1"/>
  <c r="O139" i="10"/>
  <c r="O165" i="10" s="1"/>
  <c r="S139" i="10"/>
  <c r="S165" i="10" s="1"/>
  <c r="W139" i="10"/>
  <c r="W165" i="10" s="1"/>
  <c r="AA139" i="10"/>
  <c r="AA165" i="10" s="1"/>
  <c r="AG139" i="10"/>
  <c r="AG165" i="10" s="1"/>
  <c r="H163" i="10"/>
  <c r="L163" i="10"/>
  <c r="P163" i="10"/>
  <c r="T163" i="10"/>
  <c r="X163" i="10"/>
  <c r="AB163" i="10"/>
  <c r="AI163" i="10"/>
  <c r="O189" i="10"/>
  <c r="AG189" i="10"/>
  <c r="I213" i="10"/>
  <c r="M213" i="10"/>
  <c r="Q213" i="10"/>
  <c r="U213" i="10"/>
  <c r="Y213" i="10"/>
  <c r="AC213" i="10"/>
  <c r="G213" i="10"/>
  <c r="W213" i="10"/>
  <c r="I274" i="10"/>
  <c r="I35" i="19" s="1"/>
  <c r="M274" i="10"/>
  <c r="Q274" i="10"/>
  <c r="Q35" i="19" s="1"/>
  <c r="U274" i="10"/>
  <c r="U284" i="10" s="1"/>
  <c r="Y274" i="10"/>
  <c r="Y35" i="19" s="1"/>
  <c r="AC274" i="10"/>
  <c r="AC284" i="10" s="1"/>
  <c r="I316" i="10"/>
  <c r="I342" i="10" s="1"/>
  <c r="M316" i="10"/>
  <c r="M342" i="10" s="1"/>
  <c r="Q316" i="10"/>
  <c r="Q342" i="10" s="1"/>
  <c r="U316" i="10"/>
  <c r="U342" i="10" s="1"/>
  <c r="Y316" i="10"/>
  <c r="Y342" i="10" s="1"/>
  <c r="AC316" i="10"/>
  <c r="AC342" i="10" s="1"/>
  <c r="K392" i="10"/>
  <c r="H496" i="10"/>
  <c r="L496" i="10"/>
  <c r="P496" i="10"/>
  <c r="T496" i="10"/>
  <c r="X496" i="10"/>
  <c r="AB496" i="10"/>
  <c r="AI496" i="10"/>
  <c r="H498" i="10"/>
  <c r="L498" i="10"/>
  <c r="P498" i="10"/>
  <c r="T498" i="10"/>
  <c r="X498" i="10"/>
  <c r="AB498" i="10"/>
  <c r="AI498" i="10"/>
  <c r="H500" i="10"/>
  <c r="L500" i="10"/>
  <c r="P500" i="10"/>
  <c r="T500" i="10"/>
  <c r="X500" i="10"/>
  <c r="AB500" i="10"/>
  <c r="AI500" i="10"/>
  <c r="H502" i="10"/>
  <c r="L502" i="10"/>
  <c r="P502" i="10"/>
  <c r="T502" i="10"/>
  <c r="X502" i="10"/>
  <c r="AB502" i="10"/>
  <c r="AI502" i="10"/>
  <c r="H504" i="10"/>
  <c r="L504" i="10"/>
  <c r="P504" i="10"/>
  <c r="T504" i="10"/>
  <c r="X504" i="10"/>
  <c r="AB504" i="10"/>
  <c r="AI504" i="10"/>
  <c r="H506" i="10"/>
  <c r="L506" i="10"/>
  <c r="P506" i="10"/>
  <c r="T506" i="10"/>
  <c r="X506" i="10"/>
  <c r="AB506" i="10"/>
  <c r="AI506" i="10"/>
  <c r="H508" i="10"/>
  <c r="L508" i="10"/>
  <c r="P508" i="10"/>
  <c r="T508" i="10"/>
  <c r="X508" i="10"/>
  <c r="AB508" i="10"/>
  <c r="AI508" i="10"/>
  <c r="H510" i="10"/>
  <c r="L510" i="10"/>
  <c r="P510" i="10"/>
  <c r="T510" i="10"/>
  <c r="X510" i="10"/>
  <c r="AB510" i="10"/>
  <c r="AI510" i="10"/>
  <c r="H512" i="10"/>
  <c r="L512" i="10"/>
  <c r="P512" i="10"/>
  <c r="T512" i="10"/>
  <c r="X512" i="10"/>
  <c r="AB512" i="10"/>
  <c r="AI512" i="10"/>
  <c r="H514" i="10"/>
  <c r="L514" i="10"/>
  <c r="P514" i="10"/>
  <c r="T514" i="10"/>
  <c r="X514" i="10"/>
  <c r="AB514" i="10"/>
  <c r="AI514" i="10"/>
  <c r="N725" i="10"/>
  <c r="V725" i="10"/>
  <c r="AE725" i="10"/>
  <c r="J732" i="10"/>
  <c r="R732" i="10"/>
  <c r="V732" i="10"/>
  <c r="Z732" i="10"/>
  <c r="J734" i="10"/>
  <c r="N734" i="10"/>
  <c r="R734" i="10"/>
  <c r="V734" i="10"/>
  <c r="Z734" i="10"/>
  <c r="AE734" i="10"/>
  <c r="N739" i="10"/>
  <c r="AE739" i="10"/>
  <c r="N741" i="10"/>
  <c r="V741" i="10"/>
  <c r="AE741" i="10"/>
  <c r="R731" i="10"/>
  <c r="J733" i="10"/>
  <c r="N733" i="10"/>
  <c r="R733" i="10"/>
  <c r="Z733" i="10"/>
  <c r="AE733" i="10"/>
  <c r="H553" i="11"/>
  <c r="H597" i="11" s="1"/>
  <c r="X553" i="11"/>
  <c r="X597" i="11" s="1"/>
  <c r="K597" i="11"/>
  <c r="G58" i="12"/>
  <c r="G238" i="12" s="1"/>
  <c r="K58" i="12"/>
  <c r="K238" i="12" s="1"/>
  <c r="O58" i="12"/>
  <c r="S58" i="12"/>
  <c r="S148" i="12" s="1"/>
  <c r="W58" i="12"/>
  <c r="W193" i="12" s="1"/>
  <c r="AA58" i="12"/>
  <c r="AA193" i="12" s="1"/>
  <c r="AG58" i="12"/>
  <c r="M288" i="12"/>
  <c r="M98" i="19" s="1"/>
  <c r="Q288" i="12"/>
  <c r="Q98" i="19" s="1"/>
  <c r="U288" i="12"/>
  <c r="U98" i="19" s="1"/>
  <c r="AC288" i="12"/>
  <c r="AC98" i="19" s="1"/>
  <c r="I290" i="12"/>
  <c r="I100" i="19" s="1"/>
  <c r="M290" i="12"/>
  <c r="M100" i="19" s="1"/>
  <c r="U290" i="12"/>
  <c r="U100" i="19" s="1"/>
  <c r="Y290" i="12"/>
  <c r="Y100" i="19" s="1"/>
  <c r="AC290" i="12"/>
  <c r="AC100" i="19" s="1"/>
  <c r="M292" i="12"/>
  <c r="M102" i="19" s="1"/>
  <c r="Q292" i="12"/>
  <c r="Q102" i="19" s="1"/>
  <c r="U292" i="12"/>
  <c r="U102" i="19" s="1"/>
  <c r="AC292" i="12"/>
  <c r="AC102" i="19" s="1"/>
  <c r="I294" i="12"/>
  <c r="I104" i="19" s="1"/>
  <c r="M294" i="12"/>
  <c r="M104" i="19" s="1"/>
  <c r="U294" i="12"/>
  <c r="U104" i="19" s="1"/>
  <c r="Y294" i="12"/>
  <c r="Y104" i="19" s="1"/>
  <c r="AC294" i="12"/>
  <c r="AC104" i="19" s="1"/>
  <c r="M296" i="12"/>
  <c r="M106" i="19" s="1"/>
  <c r="Q296" i="12"/>
  <c r="Q106" i="19" s="1"/>
  <c r="U296" i="12"/>
  <c r="U106" i="19" s="1"/>
  <c r="AC296" i="12"/>
  <c r="AC106" i="19" s="1"/>
  <c r="I298" i="12"/>
  <c r="I108" i="19" s="1"/>
  <c r="M298" i="12"/>
  <c r="M108" i="19" s="1"/>
  <c r="U298" i="12"/>
  <c r="U108" i="19" s="1"/>
  <c r="Y298" i="12"/>
  <c r="Y108" i="19" s="1"/>
  <c r="AC298" i="12"/>
  <c r="AC108" i="19" s="1"/>
  <c r="M300" i="12"/>
  <c r="M110" i="19" s="1"/>
  <c r="Q300" i="12"/>
  <c r="Q110" i="19" s="1"/>
  <c r="U300" i="12"/>
  <c r="U110" i="19" s="1"/>
  <c r="AC300" i="12"/>
  <c r="AC110" i="19" s="1"/>
  <c r="I302" i="12"/>
  <c r="I112" i="19" s="1"/>
  <c r="M302" i="12"/>
  <c r="M112" i="19" s="1"/>
  <c r="U302" i="12"/>
  <c r="U112" i="19" s="1"/>
  <c r="Y302" i="12"/>
  <c r="Y112" i="19" s="1"/>
  <c r="AC302" i="12"/>
  <c r="AC112" i="19" s="1"/>
  <c r="M304" i="12"/>
  <c r="M114" i="19" s="1"/>
  <c r="Q304" i="12"/>
  <c r="Q114" i="19" s="1"/>
  <c r="U304" i="12"/>
  <c r="U114" i="19" s="1"/>
  <c r="AC304" i="12"/>
  <c r="AC114" i="19" s="1"/>
  <c r="I306" i="12"/>
  <c r="I116" i="19" s="1"/>
  <c r="M306" i="12"/>
  <c r="M116" i="19" s="1"/>
  <c r="U306" i="12"/>
  <c r="U116" i="19" s="1"/>
  <c r="Y306" i="12"/>
  <c r="Y116" i="19" s="1"/>
  <c r="AC306" i="12"/>
  <c r="AC116" i="19" s="1"/>
  <c r="J307" i="12"/>
  <c r="J117" i="19" s="1"/>
  <c r="N307" i="12"/>
  <c r="N117" i="19" s="1"/>
  <c r="R307" i="12"/>
  <c r="R117" i="19" s="1"/>
  <c r="V307" i="12"/>
  <c r="V117" i="19" s="1"/>
  <c r="Z307" i="12"/>
  <c r="Z117" i="19" s="1"/>
  <c r="AE307" i="12"/>
  <c r="AE117" i="19" s="1"/>
  <c r="J309" i="12"/>
  <c r="J119" i="19" s="1"/>
  <c r="N309" i="12"/>
  <c r="N119" i="19" s="1"/>
  <c r="R309" i="12"/>
  <c r="R119" i="19" s="1"/>
  <c r="V309" i="12"/>
  <c r="V119" i="19" s="1"/>
  <c r="Z309" i="12"/>
  <c r="Z119" i="19" s="1"/>
  <c r="AE309" i="12"/>
  <c r="AE119" i="19" s="1"/>
  <c r="J311" i="12"/>
  <c r="J121" i="19" s="1"/>
  <c r="N311" i="12"/>
  <c r="N121" i="19" s="1"/>
  <c r="R311" i="12"/>
  <c r="R121" i="19" s="1"/>
  <c r="V311" i="12"/>
  <c r="V121" i="19" s="1"/>
  <c r="Z311" i="12"/>
  <c r="Z121" i="19" s="1"/>
  <c r="AE311" i="12"/>
  <c r="AE121" i="19" s="1"/>
  <c r="J313" i="12"/>
  <c r="J123" i="19" s="1"/>
  <c r="N313" i="12"/>
  <c r="N123" i="19" s="1"/>
  <c r="R313" i="12"/>
  <c r="R123" i="19" s="1"/>
  <c r="V313" i="12"/>
  <c r="V123" i="19" s="1"/>
  <c r="Z313" i="12"/>
  <c r="Z123" i="19" s="1"/>
  <c r="AE313" i="12"/>
  <c r="AE123" i="19" s="1"/>
  <c r="J315" i="12"/>
  <c r="J125" i="19" s="1"/>
  <c r="N315" i="12"/>
  <c r="N125" i="19" s="1"/>
  <c r="R315" i="12"/>
  <c r="R125" i="19" s="1"/>
  <c r="V315" i="12"/>
  <c r="V125" i="19" s="1"/>
  <c r="Z315" i="12"/>
  <c r="Z125" i="19" s="1"/>
  <c r="AE315" i="12"/>
  <c r="AE125" i="19" s="1"/>
  <c r="J317" i="12"/>
  <c r="J127" i="19" s="1"/>
  <c r="N317" i="12"/>
  <c r="N127" i="19" s="1"/>
  <c r="R317" i="12"/>
  <c r="R127" i="19" s="1"/>
  <c r="V317" i="12"/>
  <c r="V127" i="19" s="1"/>
  <c r="Z317" i="12"/>
  <c r="Z127" i="19" s="1"/>
  <c r="AE317" i="12"/>
  <c r="AE127" i="19" s="1"/>
  <c r="J319" i="12"/>
  <c r="J129" i="19" s="1"/>
  <c r="N319" i="12"/>
  <c r="N129" i="19" s="1"/>
  <c r="R319" i="12"/>
  <c r="R129" i="19" s="1"/>
  <c r="V319" i="12"/>
  <c r="V129" i="19" s="1"/>
  <c r="Z319" i="12"/>
  <c r="Z129" i="19" s="1"/>
  <c r="AE319" i="12"/>
  <c r="AE129" i="19" s="1"/>
  <c r="J321" i="12"/>
  <c r="J131" i="19" s="1"/>
  <c r="N321" i="12"/>
  <c r="N131" i="19" s="1"/>
  <c r="R321" i="12"/>
  <c r="R131" i="19" s="1"/>
  <c r="V321" i="12"/>
  <c r="V131" i="19" s="1"/>
  <c r="Z321" i="12"/>
  <c r="Z131" i="19" s="1"/>
  <c r="AE321" i="12"/>
  <c r="AE131" i="19" s="1"/>
  <c r="J323" i="12"/>
  <c r="J133" i="19" s="1"/>
  <c r="N323" i="12"/>
  <c r="N133" i="19" s="1"/>
  <c r="R323" i="12"/>
  <c r="R133" i="19" s="1"/>
  <c r="V323" i="12"/>
  <c r="V133" i="19" s="1"/>
  <c r="Z323" i="12"/>
  <c r="Z133" i="19" s="1"/>
  <c r="AE323" i="12"/>
  <c r="AE133" i="19" s="1"/>
  <c r="J325" i="12"/>
  <c r="J135" i="19" s="1"/>
  <c r="N325" i="12"/>
  <c r="N135" i="19" s="1"/>
  <c r="R325" i="12"/>
  <c r="R135" i="19" s="1"/>
  <c r="V325" i="12"/>
  <c r="V135" i="19" s="1"/>
  <c r="Z325" i="12"/>
  <c r="Z135" i="19" s="1"/>
  <c r="AE325" i="12"/>
  <c r="AE135" i="19" s="1"/>
  <c r="I376" i="12"/>
  <c r="I421" i="12" s="1"/>
  <c r="I425" i="12"/>
  <c r="I466" i="12" s="1"/>
  <c r="I472" i="12" s="1"/>
  <c r="M376" i="12"/>
  <c r="M421" i="12" s="1"/>
  <c r="M425" i="12"/>
  <c r="M466" i="12" s="1"/>
  <c r="M472" i="12" s="1"/>
  <c r="Q376" i="12"/>
  <c r="Q421" i="12" s="1"/>
  <c r="Q425" i="12"/>
  <c r="Q466" i="12" s="1"/>
  <c r="Q472" i="12" s="1"/>
  <c r="U376" i="12"/>
  <c r="U421" i="12" s="1"/>
  <c r="U425" i="12"/>
  <c r="U466" i="12" s="1"/>
  <c r="U137" i="19" s="1"/>
  <c r="Y376" i="12"/>
  <c r="Y421" i="12" s="1"/>
  <c r="Y425" i="12"/>
  <c r="Y466" i="12" s="1"/>
  <c r="Y137" i="19" s="1"/>
  <c r="AC376" i="12"/>
  <c r="AC421" i="12" s="1"/>
  <c r="AC425" i="12"/>
  <c r="AC466" i="12" s="1"/>
  <c r="AC137" i="19" s="1"/>
  <c r="L58" i="12"/>
  <c r="L193" i="12" s="1"/>
  <c r="AB58" i="12"/>
  <c r="AB148" i="12" s="1"/>
  <c r="I287" i="12"/>
  <c r="I97" i="19" s="1"/>
  <c r="M287" i="12"/>
  <c r="M97" i="19" s="1"/>
  <c r="Q287" i="12"/>
  <c r="Q97" i="19" s="1"/>
  <c r="Y287" i="12"/>
  <c r="Y97" i="19" s="1"/>
  <c r="AC287" i="12"/>
  <c r="AC97" i="19" s="1"/>
  <c r="J288" i="12"/>
  <c r="J98" i="19" s="1"/>
  <c r="N288" i="12"/>
  <c r="N98" i="19" s="1"/>
  <c r="R288" i="12"/>
  <c r="R98" i="19" s="1"/>
  <c r="V288" i="12"/>
  <c r="V98" i="19" s="1"/>
  <c r="Z288" i="12"/>
  <c r="Z98" i="19" s="1"/>
  <c r="AE288" i="12"/>
  <c r="AE98" i="19" s="1"/>
  <c r="J290" i="12"/>
  <c r="J100" i="19" s="1"/>
  <c r="N290" i="12"/>
  <c r="N100" i="19" s="1"/>
  <c r="R290" i="12"/>
  <c r="R100" i="19" s="1"/>
  <c r="V290" i="12"/>
  <c r="V100" i="19" s="1"/>
  <c r="Z290" i="12"/>
  <c r="Z100" i="19" s="1"/>
  <c r="AE290" i="12"/>
  <c r="AE100" i="19" s="1"/>
  <c r="J292" i="12"/>
  <c r="J102" i="19" s="1"/>
  <c r="N292" i="12"/>
  <c r="N102" i="19" s="1"/>
  <c r="R292" i="12"/>
  <c r="R102" i="19" s="1"/>
  <c r="V292" i="12"/>
  <c r="V102" i="19" s="1"/>
  <c r="Z292" i="12"/>
  <c r="Z102" i="19" s="1"/>
  <c r="AE292" i="12"/>
  <c r="AE102" i="19" s="1"/>
  <c r="J294" i="12"/>
  <c r="J104" i="19" s="1"/>
  <c r="N294" i="12"/>
  <c r="N104" i="19" s="1"/>
  <c r="R294" i="12"/>
  <c r="R104" i="19" s="1"/>
  <c r="V294" i="12"/>
  <c r="V104" i="19" s="1"/>
  <c r="Z294" i="12"/>
  <c r="Z104" i="19" s="1"/>
  <c r="AE294" i="12"/>
  <c r="AE104" i="19" s="1"/>
  <c r="J296" i="12"/>
  <c r="J106" i="19" s="1"/>
  <c r="N296" i="12"/>
  <c r="N106" i="19" s="1"/>
  <c r="R296" i="12"/>
  <c r="R106" i="19" s="1"/>
  <c r="V296" i="12"/>
  <c r="V106" i="19" s="1"/>
  <c r="Z296" i="12"/>
  <c r="Z106" i="19" s="1"/>
  <c r="AE296" i="12"/>
  <c r="AE106" i="19" s="1"/>
  <c r="J298" i="12"/>
  <c r="J108" i="19" s="1"/>
  <c r="N298" i="12"/>
  <c r="N108" i="19" s="1"/>
  <c r="R298" i="12"/>
  <c r="R108" i="19" s="1"/>
  <c r="V298" i="12"/>
  <c r="V108" i="19" s="1"/>
  <c r="Z298" i="12"/>
  <c r="Z108" i="19" s="1"/>
  <c r="AE298" i="12"/>
  <c r="AE108" i="19" s="1"/>
  <c r="J300" i="12"/>
  <c r="J110" i="19" s="1"/>
  <c r="N300" i="12"/>
  <c r="N110" i="19" s="1"/>
  <c r="R300" i="12"/>
  <c r="R110" i="19" s="1"/>
  <c r="V300" i="12"/>
  <c r="V110" i="19" s="1"/>
  <c r="Z300" i="12"/>
  <c r="Z110" i="19" s="1"/>
  <c r="AE300" i="12"/>
  <c r="AE110" i="19" s="1"/>
  <c r="J302" i="12"/>
  <c r="J112" i="19" s="1"/>
  <c r="N302" i="12"/>
  <c r="N112" i="19" s="1"/>
  <c r="R302" i="12"/>
  <c r="R112" i="19" s="1"/>
  <c r="V302" i="12"/>
  <c r="V112" i="19" s="1"/>
  <c r="Z302" i="12"/>
  <c r="Z112" i="19" s="1"/>
  <c r="AE302" i="12"/>
  <c r="AE112" i="19" s="1"/>
  <c r="J304" i="12"/>
  <c r="J114" i="19" s="1"/>
  <c r="N304" i="12"/>
  <c r="N114" i="19" s="1"/>
  <c r="R304" i="12"/>
  <c r="R114" i="19" s="1"/>
  <c r="V304" i="12"/>
  <c r="V114" i="19" s="1"/>
  <c r="Z304" i="12"/>
  <c r="Z114" i="19" s="1"/>
  <c r="AE304" i="12"/>
  <c r="AE114" i="19" s="1"/>
  <c r="J306" i="12"/>
  <c r="J116" i="19" s="1"/>
  <c r="N306" i="12"/>
  <c r="N116" i="19" s="1"/>
  <c r="R306" i="12"/>
  <c r="R116" i="19" s="1"/>
  <c r="V306" i="12"/>
  <c r="V116" i="19" s="1"/>
  <c r="Z306" i="12"/>
  <c r="Z116" i="19" s="1"/>
  <c r="AE306" i="12"/>
  <c r="AE116" i="19" s="1"/>
  <c r="M308" i="12"/>
  <c r="M118" i="19" s="1"/>
  <c r="Q308" i="12"/>
  <c r="Q118" i="19" s="1"/>
  <c r="U308" i="12"/>
  <c r="U118" i="19" s="1"/>
  <c r="AC308" i="12"/>
  <c r="AC118" i="19" s="1"/>
  <c r="I310" i="12"/>
  <c r="I120" i="19" s="1"/>
  <c r="M310" i="12"/>
  <c r="M120" i="19" s="1"/>
  <c r="U310" i="12"/>
  <c r="U120" i="19" s="1"/>
  <c r="Y310" i="12"/>
  <c r="Y120" i="19" s="1"/>
  <c r="AC310" i="12"/>
  <c r="AC120" i="19" s="1"/>
  <c r="M312" i="12"/>
  <c r="M122" i="19" s="1"/>
  <c r="Q312" i="12"/>
  <c r="Q122" i="19" s="1"/>
  <c r="U312" i="12"/>
  <c r="U122" i="19" s="1"/>
  <c r="AC312" i="12"/>
  <c r="AC122" i="19" s="1"/>
  <c r="I314" i="12"/>
  <c r="I124" i="19" s="1"/>
  <c r="M314" i="12"/>
  <c r="M124" i="19" s="1"/>
  <c r="Q314" i="12"/>
  <c r="Q124" i="19" s="1"/>
  <c r="U314" i="12"/>
  <c r="U124" i="19" s="1"/>
  <c r="Y314" i="12"/>
  <c r="Y124" i="19" s="1"/>
  <c r="AC314" i="12"/>
  <c r="AC124" i="19" s="1"/>
  <c r="I318" i="12"/>
  <c r="I128" i="19" s="1"/>
  <c r="M318" i="12"/>
  <c r="M128" i="19" s="1"/>
  <c r="Q318" i="12"/>
  <c r="Q128" i="19" s="1"/>
  <c r="U318" i="12"/>
  <c r="U128" i="19" s="1"/>
  <c r="Y318" i="12"/>
  <c r="Y128" i="19" s="1"/>
  <c r="AC318" i="12"/>
  <c r="AC128" i="19" s="1"/>
  <c r="I322" i="12"/>
  <c r="I132" i="19" s="1"/>
  <c r="M322" i="12"/>
  <c r="M132" i="19" s="1"/>
  <c r="Q322" i="12"/>
  <c r="Q132" i="19" s="1"/>
  <c r="U322" i="12"/>
  <c r="U132" i="19" s="1"/>
  <c r="Y322" i="12"/>
  <c r="Y132" i="19" s="1"/>
  <c r="AC322" i="12"/>
  <c r="AC132" i="19" s="1"/>
  <c r="I326" i="12"/>
  <c r="I136" i="19" s="1"/>
  <c r="M326" i="12"/>
  <c r="M136" i="19" s="1"/>
  <c r="Q326" i="12"/>
  <c r="Q136" i="19" s="1"/>
  <c r="U326" i="12"/>
  <c r="U136" i="19" s="1"/>
  <c r="Y326" i="12"/>
  <c r="Y136" i="19" s="1"/>
  <c r="AC326" i="12"/>
  <c r="AC136" i="19" s="1"/>
  <c r="H426" i="12"/>
  <c r="L426" i="12"/>
  <c r="P426" i="12"/>
  <c r="T426" i="12"/>
  <c r="X426" i="12"/>
  <c r="AB426" i="12"/>
  <c r="AI426" i="12"/>
  <c r="H428" i="12"/>
  <c r="L428" i="12"/>
  <c r="P428" i="12"/>
  <c r="T428" i="12"/>
  <c r="X428" i="12"/>
  <c r="AB428" i="12"/>
  <c r="AI428" i="12"/>
  <c r="H430" i="12"/>
  <c r="L430" i="12"/>
  <c r="P430" i="12"/>
  <c r="T430" i="12"/>
  <c r="X430" i="12"/>
  <c r="AB430" i="12"/>
  <c r="AI430" i="12"/>
  <c r="H432" i="12"/>
  <c r="L432" i="12"/>
  <c r="P432" i="12"/>
  <c r="T432" i="12"/>
  <c r="X432" i="12"/>
  <c r="AB432" i="12"/>
  <c r="AI432" i="12"/>
  <c r="H434" i="12"/>
  <c r="L434" i="12"/>
  <c r="P434" i="12"/>
  <c r="T434" i="12"/>
  <c r="X434" i="12"/>
  <c r="AB434" i="12"/>
  <c r="AI434" i="12"/>
  <c r="H436" i="12"/>
  <c r="L436" i="12"/>
  <c r="P436" i="12"/>
  <c r="T436" i="12"/>
  <c r="X436" i="12"/>
  <c r="AB436" i="12"/>
  <c r="AI436" i="12"/>
  <c r="H438" i="12"/>
  <c r="L438" i="12"/>
  <c r="P438" i="12"/>
  <c r="T438" i="12"/>
  <c r="X438" i="12"/>
  <c r="AB438" i="12"/>
  <c r="AI438" i="12"/>
  <c r="H440" i="12"/>
  <c r="L440" i="12"/>
  <c r="P440" i="12"/>
  <c r="T440" i="12"/>
  <c r="X440" i="12"/>
  <c r="AB440" i="12"/>
  <c r="AI440" i="12"/>
  <c r="H442" i="12"/>
  <c r="L442" i="12"/>
  <c r="P442" i="12"/>
  <c r="T442" i="12"/>
  <c r="X442" i="12"/>
  <c r="AB442" i="12"/>
  <c r="AI442" i="12"/>
  <c r="J287" i="12"/>
  <c r="J97" i="19" s="1"/>
  <c r="N287" i="12"/>
  <c r="N97" i="19" s="1"/>
  <c r="R287" i="12"/>
  <c r="R97" i="19" s="1"/>
  <c r="V287" i="12"/>
  <c r="Z287" i="12"/>
  <c r="Z97" i="19" s="1"/>
  <c r="AE287" i="12"/>
  <c r="AE97" i="19" s="1"/>
  <c r="I289" i="12"/>
  <c r="I99" i="19" s="1"/>
  <c r="M289" i="12"/>
  <c r="M99" i="19" s="1"/>
  <c r="Q289" i="12"/>
  <c r="Q99" i="19" s="1"/>
  <c r="U289" i="12"/>
  <c r="U99" i="19" s="1"/>
  <c r="Y289" i="12"/>
  <c r="Y99" i="19" s="1"/>
  <c r="AC289" i="12"/>
  <c r="AC99" i="19" s="1"/>
  <c r="I291" i="12"/>
  <c r="I101" i="19" s="1"/>
  <c r="M291" i="12"/>
  <c r="M101" i="19" s="1"/>
  <c r="Q291" i="12"/>
  <c r="Q101" i="19" s="1"/>
  <c r="Y291" i="12"/>
  <c r="Y101" i="19" s="1"/>
  <c r="AC291" i="12"/>
  <c r="AC101" i="19" s="1"/>
  <c r="I293" i="12"/>
  <c r="I103" i="19" s="1"/>
  <c r="M293" i="12"/>
  <c r="M103" i="19" s="1"/>
  <c r="Q293" i="12"/>
  <c r="Q103" i="19" s="1"/>
  <c r="U293" i="12"/>
  <c r="U103" i="19" s="1"/>
  <c r="Y293" i="12"/>
  <c r="Y103" i="19" s="1"/>
  <c r="AC293" i="12"/>
  <c r="AC103" i="19" s="1"/>
  <c r="I295" i="12"/>
  <c r="I105" i="19" s="1"/>
  <c r="M295" i="12"/>
  <c r="M105" i="19" s="1"/>
  <c r="Q295" i="12"/>
  <c r="Q105" i="19" s="1"/>
  <c r="Y295" i="12"/>
  <c r="Y105" i="19" s="1"/>
  <c r="AC295" i="12"/>
  <c r="AC105" i="19" s="1"/>
  <c r="I297" i="12"/>
  <c r="I107" i="19" s="1"/>
  <c r="M297" i="12"/>
  <c r="M107" i="19" s="1"/>
  <c r="Q297" i="12"/>
  <c r="Q107" i="19" s="1"/>
  <c r="U297" i="12"/>
  <c r="U107" i="19" s="1"/>
  <c r="Y297" i="12"/>
  <c r="Y107" i="19" s="1"/>
  <c r="AC297" i="12"/>
  <c r="AC107" i="19" s="1"/>
  <c r="I299" i="12"/>
  <c r="I109" i="19" s="1"/>
  <c r="M299" i="12"/>
  <c r="M109" i="19" s="1"/>
  <c r="Q299" i="12"/>
  <c r="Q109" i="19" s="1"/>
  <c r="Y299" i="12"/>
  <c r="Y109" i="19" s="1"/>
  <c r="AC299" i="12"/>
  <c r="AC109" i="19" s="1"/>
  <c r="I301" i="12"/>
  <c r="I111" i="19" s="1"/>
  <c r="M301" i="12"/>
  <c r="M111" i="19" s="1"/>
  <c r="Q301" i="12"/>
  <c r="Q111" i="19" s="1"/>
  <c r="U301" i="12"/>
  <c r="U111" i="19" s="1"/>
  <c r="Y301" i="12"/>
  <c r="Y111" i="19" s="1"/>
  <c r="AC301" i="12"/>
  <c r="AC111" i="19" s="1"/>
  <c r="I303" i="12"/>
  <c r="I113" i="19" s="1"/>
  <c r="M303" i="12"/>
  <c r="M113" i="19" s="1"/>
  <c r="Q303" i="12"/>
  <c r="Q113" i="19" s="1"/>
  <c r="Y303" i="12"/>
  <c r="Y113" i="19" s="1"/>
  <c r="AC303" i="12"/>
  <c r="AC113" i="19" s="1"/>
  <c r="I305" i="12"/>
  <c r="I115" i="19" s="1"/>
  <c r="M305" i="12"/>
  <c r="M115" i="19" s="1"/>
  <c r="Q305" i="12"/>
  <c r="Q115" i="19" s="1"/>
  <c r="U305" i="12"/>
  <c r="U115" i="19" s="1"/>
  <c r="Y305" i="12"/>
  <c r="Y115" i="19" s="1"/>
  <c r="AC305" i="12"/>
  <c r="AC115" i="19" s="1"/>
  <c r="J308" i="12"/>
  <c r="J118" i="19" s="1"/>
  <c r="N308" i="12"/>
  <c r="N118" i="19" s="1"/>
  <c r="R308" i="12"/>
  <c r="R118" i="19" s="1"/>
  <c r="V308" i="12"/>
  <c r="V118" i="19" s="1"/>
  <c r="Z308" i="12"/>
  <c r="Z118" i="19" s="1"/>
  <c r="AE308" i="12"/>
  <c r="AE118" i="19" s="1"/>
  <c r="J310" i="12"/>
  <c r="J120" i="19" s="1"/>
  <c r="N310" i="12"/>
  <c r="N120" i="19" s="1"/>
  <c r="R310" i="12"/>
  <c r="R120" i="19" s="1"/>
  <c r="V310" i="12"/>
  <c r="V120" i="19" s="1"/>
  <c r="Z310" i="12"/>
  <c r="Z120" i="19" s="1"/>
  <c r="AE310" i="12"/>
  <c r="AE120" i="19" s="1"/>
  <c r="J312" i="12"/>
  <c r="J122" i="19" s="1"/>
  <c r="N312" i="12"/>
  <c r="N122" i="19" s="1"/>
  <c r="R312" i="12"/>
  <c r="R122" i="19" s="1"/>
  <c r="V312" i="12"/>
  <c r="V122" i="19" s="1"/>
  <c r="Z312" i="12"/>
  <c r="Z122" i="19" s="1"/>
  <c r="AE312" i="12"/>
  <c r="AE122" i="19" s="1"/>
  <c r="J314" i="12"/>
  <c r="J124" i="19" s="1"/>
  <c r="N314" i="12"/>
  <c r="N124" i="19" s="1"/>
  <c r="R314" i="12"/>
  <c r="R124" i="19" s="1"/>
  <c r="V314" i="12"/>
  <c r="V124" i="19" s="1"/>
  <c r="Z314" i="12"/>
  <c r="Z124" i="19" s="1"/>
  <c r="AE314" i="12"/>
  <c r="AE124" i="19" s="1"/>
  <c r="J316" i="12"/>
  <c r="J126" i="19" s="1"/>
  <c r="N316" i="12"/>
  <c r="N126" i="19" s="1"/>
  <c r="R316" i="12"/>
  <c r="R126" i="19" s="1"/>
  <c r="V316" i="12"/>
  <c r="V126" i="19" s="1"/>
  <c r="Z316" i="12"/>
  <c r="Z126" i="19" s="1"/>
  <c r="AE316" i="12"/>
  <c r="AE126" i="19" s="1"/>
  <c r="J318" i="12"/>
  <c r="J128" i="19" s="1"/>
  <c r="N318" i="12"/>
  <c r="N128" i="19" s="1"/>
  <c r="R318" i="12"/>
  <c r="R128" i="19" s="1"/>
  <c r="V318" i="12"/>
  <c r="V128" i="19" s="1"/>
  <c r="Z318" i="12"/>
  <c r="Z128" i="19" s="1"/>
  <c r="AE318" i="12"/>
  <c r="AE128" i="19" s="1"/>
  <c r="J320" i="12"/>
  <c r="J130" i="19" s="1"/>
  <c r="N320" i="12"/>
  <c r="N130" i="19" s="1"/>
  <c r="R320" i="12"/>
  <c r="R130" i="19" s="1"/>
  <c r="V320" i="12"/>
  <c r="V130" i="19" s="1"/>
  <c r="Z320" i="12"/>
  <c r="Z130" i="19" s="1"/>
  <c r="AE320" i="12"/>
  <c r="AE130" i="19" s="1"/>
  <c r="J322" i="12"/>
  <c r="J132" i="19" s="1"/>
  <c r="N322" i="12"/>
  <c r="N132" i="19" s="1"/>
  <c r="R322" i="12"/>
  <c r="R132" i="19" s="1"/>
  <c r="V322" i="12"/>
  <c r="V132" i="19" s="1"/>
  <c r="Z322" i="12"/>
  <c r="Z132" i="19" s="1"/>
  <c r="AE322" i="12"/>
  <c r="AE132" i="19" s="1"/>
  <c r="J324" i="12"/>
  <c r="J134" i="19" s="1"/>
  <c r="N324" i="12"/>
  <c r="N134" i="19" s="1"/>
  <c r="R324" i="12"/>
  <c r="R134" i="19" s="1"/>
  <c r="V324" i="12"/>
  <c r="V134" i="19" s="1"/>
  <c r="Z324" i="12"/>
  <c r="Z134" i="19" s="1"/>
  <c r="AE324" i="12"/>
  <c r="AE134" i="19" s="1"/>
  <c r="J326" i="12"/>
  <c r="J136" i="19" s="1"/>
  <c r="N326" i="12"/>
  <c r="N136" i="19" s="1"/>
  <c r="R326" i="12"/>
  <c r="R136" i="19" s="1"/>
  <c r="V326" i="12"/>
  <c r="V136" i="19" s="1"/>
  <c r="Z326" i="12"/>
  <c r="Z136" i="19" s="1"/>
  <c r="AE326" i="12"/>
  <c r="AE136" i="19" s="1"/>
  <c r="I148" i="12"/>
  <c r="I243" i="12"/>
  <c r="I288" i="12" s="1"/>
  <c r="I98" i="19" s="1"/>
  <c r="M193" i="12"/>
  <c r="Y243" i="12"/>
  <c r="Y288" i="12" s="1"/>
  <c r="Y98" i="19" s="1"/>
  <c r="I247" i="12"/>
  <c r="I292" i="12" s="1"/>
  <c r="I102" i="19" s="1"/>
  <c r="Y247" i="12"/>
  <c r="Y292" i="12" s="1"/>
  <c r="Y102" i="19" s="1"/>
  <c r="I251" i="12"/>
  <c r="I296" i="12" s="1"/>
  <c r="I106" i="19" s="1"/>
  <c r="Y251" i="12"/>
  <c r="Y296" i="12" s="1"/>
  <c r="Y106" i="19" s="1"/>
  <c r="I255" i="12"/>
  <c r="I300" i="12" s="1"/>
  <c r="I110" i="19" s="1"/>
  <c r="Y255" i="12"/>
  <c r="Y300" i="12" s="1"/>
  <c r="Y110" i="19" s="1"/>
  <c r="I259" i="12"/>
  <c r="I304" i="12" s="1"/>
  <c r="I114" i="19" s="1"/>
  <c r="Y259" i="12"/>
  <c r="Y304" i="12" s="1"/>
  <c r="Y114" i="19" s="1"/>
  <c r="I263" i="12"/>
  <c r="I308" i="12" s="1"/>
  <c r="I118" i="19" s="1"/>
  <c r="Y263" i="12"/>
  <c r="Y308" i="12" s="1"/>
  <c r="Y118" i="19" s="1"/>
  <c r="I267" i="12"/>
  <c r="I312" i="12" s="1"/>
  <c r="I122" i="19" s="1"/>
  <c r="Y267" i="12"/>
  <c r="Y312" i="12" s="1"/>
  <c r="Y122" i="19" s="1"/>
  <c r="Q238" i="12"/>
  <c r="U242" i="12"/>
  <c r="U287" i="12" s="1"/>
  <c r="U97" i="19" s="1"/>
  <c r="U246" i="12"/>
  <c r="U291" i="12" s="1"/>
  <c r="U101" i="19" s="1"/>
  <c r="U250" i="12"/>
  <c r="U295" i="12" s="1"/>
  <c r="U105" i="19" s="1"/>
  <c r="U254" i="12"/>
  <c r="U299" i="12" s="1"/>
  <c r="U109" i="19" s="1"/>
  <c r="U258" i="12"/>
  <c r="U303" i="12" s="1"/>
  <c r="U113" i="19" s="1"/>
  <c r="U262" i="12"/>
  <c r="U307" i="12" s="1"/>
  <c r="U117" i="19" s="1"/>
  <c r="U266" i="12"/>
  <c r="U311" i="12" s="1"/>
  <c r="U121" i="19" s="1"/>
  <c r="O376" i="12"/>
  <c r="O421" i="12" s="1"/>
  <c r="AG376" i="12"/>
  <c r="AG421" i="12" s="1"/>
  <c r="H425" i="12"/>
  <c r="L425" i="12"/>
  <c r="P425" i="12"/>
  <c r="T425" i="12"/>
  <c r="X425" i="12"/>
  <c r="AB425" i="12"/>
  <c r="AI425" i="12"/>
  <c r="J289" i="12"/>
  <c r="J99" i="19" s="1"/>
  <c r="N289" i="12"/>
  <c r="N99" i="19" s="1"/>
  <c r="R289" i="12"/>
  <c r="R99" i="19" s="1"/>
  <c r="V289" i="12"/>
  <c r="V99" i="19" s="1"/>
  <c r="Z289" i="12"/>
  <c r="Z99" i="19" s="1"/>
  <c r="AE289" i="12"/>
  <c r="AE99" i="19" s="1"/>
  <c r="J291" i="12"/>
  <c r="J101" i="19" s="1"/>
  <c r="N291" i="12"/>
  <c r="N101" i="19" s="1"/>
  <c r="R291" i="12"/>
  <c r="R101" i="19" s="1"/>
  <c r="V291" i="12"/>
  <c r="V101" i="19" s="1"/>
  <c r="Z291" i="12"/>
  <c r="Z101" i="19" s="1"/>
  <c r="AE291" i="12"/>
  <c r="AE101" i="19" s="1"/>
  <c r="J293" i="12"/>
  <c r="J103" i="19" s="1"/>
  <c r="N293" i="12"/>
  <c r="N103" i="19" s="1"/>
  <c r="R293" i="12"/>
  <c r="R103" i="19" s="1"/>
  <c r="V293" i="12"/>
  <c r="V103" i="19" s="1"/>
  <c r="Z293" i="12"/>
  <c r="Z103" i="19" s="1"/>
  <c r="AE293" i="12"/>
  <c r="AE103" i="19" s="1"/>
  <c r="J295" i="12"/>
  <c r="J105" i="19" s="1"/>
  <c r="N295" i="12"/>
  <c r="N105" i="19" s="1"/>
  <c r="R295" i="12"/>
  <c r="R105" i="19" s="1"/>
  <c r="V295" i="12"/>
  <c r="V105" i="19" s="1"/>
  <c r="Z295" i="12"/>
  <c r="Z105" i="19" s="1"/>
  <c r="AE295" i="12"/>
  <c r="AE105" i="19" s="1"/>
  <c r="J297" i="12"/>
  <c r="J107" i="19" s="1"/>
  <c r="N297" i="12"/>
  <c r="N107" i="19" s="1"/>
  <c r="R297" i="12"/>
  <c r="R107" i="19" s="1"/>
  <c r="V297" i="12"/>
  <c r="V107" i="19" s="1"/>
  <c r="Z297" i="12"/>
  <c r="Z107" i="19" s="1"/>
  <c r="AE297" i="12"/>
  <c r="AE107" i="19" s="1"/>
  <c r="J299" i="12"/>
  <c r="J109" i="19" s="1"/>
  <c r="N299" i="12"/>
  <c r="N109" i="19" s="1"/>
  <c r="R299" i="12"/>
  <c r="R109" i="19" s="1"/>
  <c r="V299" i="12"/>
  <c r="V109" i="19" s="1"/>
  <c r="Z299" i="12"/>
  <c r="Z109" i="19" s="1"/>
  <c r="AE299" i="12"/>
  <c r="AE109" i="19" s="1"/>
  <c r="J301" i="12"/>
  <c r="J111" i="19" s="1"/>
  <c r="N301" i="12"/>
  <c r="N111" i="19" s="1"/>
  <c r="R301" i="12"/>
  <c r="R111" i="19" s="1"/>
  <c r="V301" i="12"/>
  <c r="V111" i="19" s="1"/>
  <c r="Z301" i="12"/>
  <c r="Z111" i="19" s="1"/>
  <c r="AE301" i="12"/>
  <c r="AE111" i="19" s="1"/>
  <c r="J303" i="12"/>
  <c r="J113" i="19" s="1"/>
  <c r="N303" i="12"/>
  <c r="N113" i="19" s="1"/>
  <c r="R303" i="12"/>
  <c r="R113" i="19" s="1"/>
  <c r="V303" i="12"/>
  <c r="V113" i="19" s="1"/>
  <c r="Z303" i="12"/>
  <c r="Z113" i="19" s="1"/>
  <c r="AE303" i="12"/>
  <c r="AE113" i="19" s="1"/>
  <c r="J305" i="12"/>
  <c r="J115" i="19" s="1"/>
  <c r="N305" i="12"/>
  <c r="N115" i="19" s="1"/>
  <c r="R305" i="12"/>
  <c r="R115" i="19" s="1"/>
  <c r="V305" i="12"/>
  <c r="V115" i="19" s="1"/>
  <c r="Z305" i="12"/>
  <c r="Z115" i="19" s="1"/>
  <c r="AE305" i="12"/>
  <c r="AE115" i="19" s="1"/>
  <c r="I307" i="12"/>
  <c r="I117" i="19" s="1"/>
  <c r="M307" i="12"/>
  <c r="M117" i="19" s="1"/>
  <c r="Q307" i="12"/>
  <c r="Q117" i="19" s="1"/>
  <c r="Y307" i="12"/>
  <c r="Y117" i="19" s="1"/>
  <c r="AC307" i="12"/>
  <c r="AC117" i="19" s="1"/>
  <c r="I309" i="12"/>
  <c r="I119" i="19" s="1"/>
  <c r="M309" i="12"/>
  <c r="M119" i="19" s="1"/>
  <c r="Q309" i="12"/>
  <c r="Q119" i="19" s="1"/>
  <c r="U309" i="12"/>
  <c r="U119" i="19" s="1"/>
  <c r="Y309" i="12"/>
  <c r="Y119" i="19" s="1"/>
  <c r="AC309" i="12"/>
  <c r="AC119" i="19" s="1"/>
  <c r="I311" i="12"/>
  <c r="I121" i="19" s="1"/>
  <c r="M311" i="12"/>
  <c r="M121" i="19" s="1"/>
  <c r="Q311" i="12"/>
  <c r="Q121" i="19" s="1"/>
  <c r="Y311" i="12"/>
  <c r="Y121" i="19" s="1"/>
  <c r="AC311" i="12"/>
  <c r="AC121" i="19" s="1"/>
  <c r="I313" i="12"/>
  <c r="I123" i="19" s="1"/>
  <c r="M313" i="12"/>
  <c r="M123" i="19" s="1"/>
  <c r="Q313" i="12"/>
  <c r="Q123" i="19" s="1"/>
  <c r="U313" i="12"/>
  <c r="U123" i="19" s="1"/>
  <c r="Y313" i="12"/>
  <c r="Y123" i="19" s="1"/>
  <c r="AC313" i="12"/>
  <c r="AC123" i="19" s="1"/>
  <c r="I317" i="12"/>
  <c r="I127" i="19" s="1"/>
  <c r="M317" i="12"/>
  <c r="M127" i="19" s="1"/>
  <c r="Q317" i="12"/>
  <c r="Q127" i="19" s="1"/>
  <c r="U317" i="12"/>
  <c r="U127" i="19" s="1"/>
  <c r="Y317" i="12"/>
  <c r="Y127" i="19" s="1"/>
  <c r="AC317" i="12"/>
  <c r="AC127" i="19" s="1"/>
  <c r="I321" i="12"/>
  <c r="I131" i="19" s="1"/>
  <c r="M321" i="12"/>
  <c r="M131" i="19" s="1"/>
  <c r="Q321" i="12"/>
  <c r="Q131" i="19" s="1"/>
  <c r="U321" i="12"/>
  <c r="U131" i="19" s="1"/>
  <c r="Y321" i="12"/>
  <c r="Y131" i="19" s="1"/>
  <c r="AC321" i="12"/>
  <c r="AC131" i="19" s="1"/>
  <c r="I325" i="12"/>
  <c r="I135" i="19" s="1"/>
  <c r="M325" i="12"/>
  <c r="M135" i="19" s="1"/>
  <c r="Q325" i="12"/>
  <c r="Q135" i="19" s="1"/>
  <c r="U325" i="12"/>
  <c r="U135" i="19" s="1"/>
  <c r="Y325" i="12"/>
  <c r="Y135" i="19" s="1"/>
  <c r="AC325" i="12"/>
  <c r="AC135" i="19" s="1"/>
  <c r="H427" i="12"/>
  <c r="L427" i="12"/>
  <c r="P427" i="12"/>
  <c r="T427" i="12"/>
  <c r="X427" i="12"/>
  <c r="AB427" i="12"/>
  <c r="AI427" i="12"/>
  <c r="H429" i="12"/>
  <c r="L429" i="12"/>
  <c r="P429" i="12"/>
  <c r="T429" i="12"/>
  <c r="X429" i="12"/>
  <c r="AB429" i="12"/>
  <c r="AI429" i="12"/>
  <c r="H431" i="12"/>
  <c r="L431" i="12"/>
  <c r="P431" i="12"/>
  <c r="T431" i="12"/>
  <c r="X431" i="12"/>
  <c r="AB431" i="12"/>
  <c r="AI431" i="12"/>
  <c r="H433" i="12"/>
  <c r="L433" i="12"/>
  <c r="P433" i="12"/>
  <c r="T433" i="12"/>
  <c r="X433" i="12"/>
  <c r="AB433" i="12"/>
  <c r="AI433" i="12"/>
  <c r="H435" i="12"/>
  <c r="L435" i="12"/>
  <c r="P435" i="12"/>
  <c r="T435" i="12"/>
  <c r="X435" i="12"/>
  <c r="AB435" i="12"/>
  <c r="AI435" i="12"/>
  <c r="H437" i="12"/>
  <c r="L437" i="12"/>
  <c r="P437" i="12"/>
  <c r="T437" i="12"/>
  <c r="X437" i="12"/>
  <c r="AB437" i="12"/>
  <c r="AI437" i="12"/>
  <c r="H439" i="12"/>
  <c r="L439" i="12"/>
  <c r="P439" i="12"/>
  <c r="T439" i="12"/>
  <c r="X439" i="12"/>
  <c r="AB439" i="12"/>
  <c r="AI439" i="12"/>
  <c r="H441" i="12"/>
  <c r="L441" i="12"/>
  <c r="P441" i="12"/>
  <c r="T441" i="12"/>
  <c r="X441" i="12"/>
  <c r="AB441" i="12"/>
  <c r="AI441" i="12"/>
  <c r="H443" i="12"/>
  <c r="L443" i="12"/>
  <c r="P443" i="12"/>
  <c r="T443" i="12"/>
  <c r="X443" i="12"/>
  <c r="AB443" i="12"/>
  <c r="AI443" i="12"/>
  <c r="H445" i="12"/>
  <c r="L445" i="12"/>
  <c r="P445" i="12"/>
  <c r="T445" i="12"/>
  <c r="X445" i="12"/>
  <c r="AB445" i="12"/>
  <c r="AI445" i="12"/>
  <c r="H447" i="12"/>
  <c r="L447" i="12"/>
  <c r="P447" i="12"/>
  <c r="T447" i="12"/>
  <c r="X447" i="12"/>
  <c r="AB447" i="12"/>
  <c r="AI447" i="12"/>
  <c r="H449" i="12"/>
  <c r="L449" i="12"/>
  <c r="P449" i="12"/>
  <c r="T449" i="12"/>
  <c r="X449" i="12"/>
  <c r="AB449" i="12"/>
  <c r="AI449" i="12"/>
  <c r="H451" i="12"/>
  <c r="L451" i="12"/>
  <c r="P451" i="12"/>
  <c r="T451" i="12"/>
  <c r="X451" i="12"/>
  <c r="AB451" i="12"/>
  <c r="AI451" i="12"/>
  <c r="H453" i="12"/>
  <c r="L453" i="12"/>
  <c r="P453" i="12"/>
  <c r="T453" i="12"/>
  <c r="X453" i="12"/>
  <c r="AB453" i="12"/>
  <c r="AI453" i="12"/>
  <c r="H455" i="12"/>
  <c r="L455" i="12"/>
  <c r="P455" i="12"/>
  <c r="T455" i="12"/>
  <c r="X455" i="12"/>
  <c r="AB455" i="12"/>
  <c r="AI455" i="12"/>
  <c r="H457" i="12"/>
  <c r="L457" i="12"/>
  <c r="P457" i="12"/>
  <c r="T457" i="12"/>
  <c r="X457" i="12"/>
  <c r="AB457" i="12"/>
  <c r="AI457" i="12"/>
  <c r="H459" i="12"/>
  <c r="L459" i="12"/>
  <c r="P459" i="12"/>
  <c r="T459" i="12"/>
  <c r="X459" i="12"/>
  <c r="AB459" i="12"/>
  <c r="AI459" i="12"/>
  <c r="H461" i="12"/>
  <c r="L461" i="12"/>
  <c r="P461" i="12"/>
  <c r="T461" i="12"/>
  <c r="X461" i="12"/>
  <c r="AB461" i="12"/>
  <c r="AI461" i="12"/>
  <c r="H463" i="12"/>
  <c r="L463" i="12"/>
  <c r="P463" i="12"/>
  <c r="T463" i="12"/>
  <c r="X463" i="12"/>
  <c r="AB463" i="12"/>
  <c r="AI463" i="12"/>
  <c r="AE1330" i="14"/>
  <c r="AE281" i="14"/>
  <c r="Z285" i="14"/>
  <c r="Z1529" i="14"/>
  <c r="V1401" i="14"/>
  <c r="V287" i="14"/>
  <c r="AE1403" i="14"/>
  <c r="AE289" i="14"/>
  <c r="J293" i="14"/>
  <c r="J1472" i="14"/>
  <c r="N1342" i="14"/>
  <c r="N293" i="14"/>
  <c r="AE1537" i="14"/>
  <c r="AE293" i="14"/>
  <c r="J301" i="14"/>
  <c r="J1350" i="14"/>
  <c r="N1549" i="14"/>
  <c r="N305" i="14"/>
  <c r="AE1419" i="14"/>
  <c r="AE305" i="14"/>
  <c r="N1358" i="14"/>
  <c r="N309" i="14"/>
  <c r="R311" i="14"/>
  <c r="R1490" i="14"/>
  <c r="V1360" i="14"/>
  <c r="V311" i="14"/>
  <c r="J313" i="14"/>
  <c r="J1557" i="14"/>
  <c r="N1431" i="14"/>
  <c r="N317" i="14"/>
  <c r="R319" i="14"/>
  <c r="R1368" i="14"/>
  <c r="N1565" i="14"/>
  <c r="N321" i="14"/>
  <c r="V1567" i="14"/>
  <c r="V323" i="14"/>
  <c r="V1376" i="14"/>
  <c r="V327" i="14"/>
  <c r="Z329" i="14"/>
  <c r="Z1508" i="14"/>
  <c r="AE1378" i="14"/>
  <c r="AE329" i="14"/>
  <c r="R331" i="14"/>
  <c r="R1575" i="14"/>
  <c r="N1447" i="14"/>
  <c r="N333" i="14"/>
  <c r="V1449" i="14"/>
  <c r="V335" i="14"/>
  <c r="Z337" i="14"/>
  <c r="Z1386" i="14"/>
  <c r="K279" i="14"/>
  <c r="M280" i="14"/>
  <c r="S281" i="14"/>
  <c r="K283" i="14"/>
  <c r="M284" i="14"/>
  <c r="S285" i="14"/>
  <c r="K287" i="14"/>
  <c r="M288" i="14"/>
  <c r="S289" i="14"/>
  <c r="K291" i="14"/>
  <c r="K295" i="14"/>
  <c r="K299" i="14"/>
  <c r="K303" i="14"/>
  <c r="S273" i="14"/>
  <c r="U1396" i="14"/>
  <c r="U282" i="14"/>
  <c r="U1398" i="14"/>
  <c r="U284" i="14"/>
  <c r="AC1536" i="14"/>
  <c r="AC292" i="14"/>
  <c r="M1479" i="14"/>
  <c r="M300" i="14"/>
  <c r="AC1414" i="14"/>
  <c r="AC300" i="14"/>
  <c r="AC1416" i="14"/>
  <c r="AC302" i="14"/>
  <c r="M1355" i="14"/>
  <c r="M306" i="14"/>
  <c r="M1562" i="14"/>
  <c r="M318" i="14"/>
  <c r="U1497" i="14"/>
  <c r="U318" i="14"/>
  <c r="M1564" i="14"/>
  <c r="M320" i="14"/>
  <c r="U1373" i="14"/>
  <c r="U324" i="14"/>
  <c r="M1444" i="14"/>
  <c r="M330" i="14"/>
  <c r="AC1515" i="14"/>
  <c r="AC336" i="14"/>
  <c r="R209" i="14"/>
  <c r="J209" i="14"/>
  <c r="R294" i="14"/>
  <c r="Z209" i="14"/>
  <c r="R298" i="14"/>
  <c r="R302" i="14"/>
  <c r="R322" i="14"/>
  <c r="R278" i="14"/>
  <c r="Z284" i="14"/>
  <c r="AC290" i="14"/>
  <c r="H444" i="12"/>
  <c r="L444" i="12"/>
  <c r="P444" i="12"/>
  <c r="T444" i="12"/>
  <c r="X444" i="12"/>
  <c r="AB444" i="12"/>
  <c r="AI444" i="12"/>
  <c r="H446" i="12"/>
  <c r="L446" i="12"/>
  <c r="P446" i="12"/>
  <c r="T446" i="12"/>
  <c r="X446" i="12"/>
  <c r="AB446" i="12"/>
  <c r="AI446" i="12"/>
  <c r="H448" i="12"/>
  <c r="L448" i="12"/>
  <c r="P448" i="12"/>
  <c r="T448" i="12"/>
  <c r="X448" i="12"/>
  <c r="AB448" i="12"/>
  <c r="AI448" i="12"/>
  <c r="H450" i="12"/>
  <c r="L450" i="12"/>
  <c r="P450" i="12"/>
  <c r="T450" i="12"/>
  <c r="X450" i="12"/>
  <c r="AB450" i="12"/>
  <c r="AI450" i="12"/>
  <c r="H452" i="12"/>
  <c r="L452" i="12"/>
  <c r="P452" i="12"/>
  <c r="T452" i="12"/>
  <c r="X452" i="12"/>
  <c r="AB452" i="12"/>
  <c r="AI452" i="12"/>
  <c r="H454" i="12"/>
  <c r="L454" i="12"/>
  <c r="P454" i="12"/>
  <c r="T454" i="12"/>
  <c r="X454" i="12"/>
  <c r="AB454" i="12"/>
  <c r="AI454" i="12"/>
  <c r="H456" i="12"/>
  <c r="L456" i="12"/>
  <c r="P456" i="12"/>
  <c r="T456" i="12"/>
  <c r="X456" i="12"/>
  <c r="AB456" i="12"/>
  <c r="AI456" i="12"/>
  <c r="H458" i="12"/>
  <c r="L458" i="12"/>
  <c r="P458" i="12"/>
  <c r="T458" i="12"/>
  <c r="X458" i="12"/>
  <c r="AB458" i="12"/>
  <c r="AI458" i="12"/>
  <c r="H460" i="12"/>
  <c r="L460" i="12"/>
  <c r="P460" i="12"/>
  <c r="T460" i="12"/>
  <c r="X460" i="12"/>
  <c r="AB460" i="12"/>
  <c r="AI460" i="12"/>
  <c r="H462" i="12"/>
  <c r="L462" i="12"/>
  <c r="P462" i="12"/>
  <c r="T462" i="12"/>
  <c r="X462" i="12"/>
  <c r="AB462" i="12"/>
  <c r="AI462" i="12"/>
  <c r="H464" i="12"/>
  <c r="L464" i="12"/>
  <c r="P464" i="12"/>
  <c r="T464" i="12"/>
  <c r="X464" i="12"/>
  <c r="AB464" i="12"/>
  <c r="AI464" i="12"/>
  <c r="AE282" i="14"/>
  <c r="AE1331" i="14"/>
  <c r="J1333" i="14"/>
  <c r="J284" i="14"/>
  <c r="AE294" i="14"/>
  <c r="AE1538" i="14"/>
  <c r="J1540" i="14"/>
  <c r="J296" i="14"/>
  <c r="Z1410" i="14"/>
  <c r="Z296" i="14"/>
  <c r="J1349" i="14"/>
  <c r="J300" i="14"/>
  <c r="N302" i="14"/>
  <c r="N1481" i="14"/>
  <c r="J1422" i="14"/>
  <c r="J308" i="14"/>
  <c r="N310" i="14"/>
  <c r="N1359" i="14"/>
  <c r="J1556" i="14"/>
  <c r="J312" i="14"/>
  <c r="R1558" i="14"/>
  <c r="R314" i="14"/>
  <c r="R1367" i="14"/>
  <c r="R318" i="14"/>
  <c r="V320" i="14"/>
  <c r="V1499" i="14"/>
  <c r="Z1369" i="14"/>
  <c r="Z320" i="14"/>
  <c r="N322" i="14"/>
  <c r="N1566" i="14"/>
  <c r="J1438" i="14"/>
  <c r="J324" i="14"/>
  <c r="R1440" i="14"/>
  <c r="R326" i="14"/>
  <c r="V328" i="14"/>
  <c r="V1377" i="14"/>
  <c r="R1574" i="14"/>
  <c r="R330" i="14"/>
  <c r="Z1576" i="14"/>
  <c r="Z332" i="14"/>
  <c r="Z1385" i="14"/>
  <c r="Z336" i="14"/>
  <c r="I279" i="14"/>
  <c r="O280" i="14"/>
  <c r="Q281" i="14"/>
  <c r="I283" i="14"/>
  <c r="O284" i="14"/>
  <c r="Q285" i="14"/>
  <c r="I287" i="14"/>
  <c r="O288" i="14"/>
  <c r="Q289" i="14"/>
  <c r="I291" i="14"/>
  <c r="Y281" i="14"/>
  <c r="Y1527" i="14"/>
  <c r="Y283" i="14"/>
  <c r="Y1405" i="14"/>
  <c r="Y291" i="14"/>
  <c r="Y1407" i="14"/>
  <c r="Y293" i="14"/>
  <c r="I1346" i="14"/>
  <c r="I297" i="14"/>
  <c r="I1553" i="14"/>
  <c r="I309" i="14"/>
  <c r="Q1488" i="14"/>
  <c r="Q309" i="14"/>
  <c r="I1555" i="14"/>
  <c r="I311" i="14"/>
  <c r="Q1364" i="14"/>
  <c r="Q315" i="14"/>
  <c r="I1433" i="14"/>
  <c r="I319" i="14"/>
  <c r="I1435" i="14"/>
  <c r="I321" i="14"/>
  <c r="Q1571" i="14"/>
  <c r="Q327" i="14"/>
  <c r="Y1506" i="14"/>
  <c r="Y327" i="14"/>
  <c r="Q1573" i="14"/>
  <c r="Q329" i="14"/>
  <c r="Y1382" i="14"/>
  <c r="Y333" i="14"/>
  <c r="Q1451" i="14"/>
  <c r="Q337" i="14"/>
  <c r="H209" i="14"/>
  <c r="L209" i="14"/>
  <c r="T209" i="14"/>
  <c r="X209" i="14"/>
  <c r="AB209" i="14"/>
  <c r="P273" i="14"/>
  <c r="AI273" i="14"/>
  <c r="H273" i="14"/>
  <c r="X273" i="14"/>
  <c r="Z280" i="14"/>
  <c r="O602" i="14"/>
  <c r="AG602" i="14"/>
  <c r="I666" i="14"/>
  <c r="M666" i="14"/>
  <c r="Q666" i="14"/>
  <c r="U666" i="14"/>
  <c r="Y666" i="14"/>
  <c r="AC666" i="14"/>
  <c r="H666" i="14"/>
  <c r="X666" i="14"/>
  <c r="G730" i="14"/>
  <c r="K730" i="14"/>
  <c r="O730" i="14"/>
  <c r="S730" i="14"/>
  <c r="W730" i="14"/>
  <c r="AA730" i="14"/>
  <c r="AG730" i="14"/>
  <c r="J860" i="14"/>
  <c r="N860" i="14"/>
  <c r="R860" i="14"/>
  <c r="V860" i="14"/>
  <c r="Z860" i="14"/>
  <c r="AE860" i="14"/>
  <c r="AG924" i="14"/>
  <c r="AG819" i="15" s="1"/>
  <c r="I602" i="14"/>
  <c r="M602" i="14"/>
  <c r="Q602" i="14"/>
  <c r="U602" i="14"/>
  <c r="Y602" i="14"/>
  <c r="AC602" i="14"/>
  <c r="G666" i="14"/>
  <c r="K666" i="14"/>
  <c r="O666" i="14"/>
  <c r="S666" i="14"/>
  <c r="W666" i="14"/>
  <c r="AA666" i="14"/>
  <c r="AG666" i="14"/>
  <c r="P666" i="14"/>
  <c r="AI666" i="14"/>
  <c r="M730" i="14"/>
  <c r="AC730" i="14"/>
  <c r="Y441" i="15"/>
  <c r="N408" i="14"/>
  <c r="AE408" i="14"/>
  <c r="O924" i="14"/>
  <c r="O819" i="15" s="1"/>
  <c r="AE735" i="14"/>
  <c r="AE402" i="15" s="1"/>
  <c r="AE463" i="15" s="1"/>
  <c r="J992" i="14"/>
  <c r="J603" i="15" s="1"/>
  <c r="N992" i="14"/>
  <c r="N603" i="15" s="1"/>
  <c r="R992" i="14"/>
  <c r="R603" i="15" s="1"/>
  <c r="V992" i="14"/>
  <c r="V603" i="15" s="1"/>
  <c r="Z992" i="14"/>
  <c r="Z603" i="15" s="1"/>
  <c r="AE992" i="14"/>
  <c r="AE603" i="15" s="1"/>
  <c r="S992" i="14"/>
  <c r="S603" i="15" s="1"/>
  <c r="T1057" i="14"/>
  <c r="T604" i="15" s="1"/>
  <c r="O1057" i="14"/>
  <c r="O604" i="15" s="1"/>
  <c r="AA1057" i="14"/>
  <c r="AA604" i="15" s="1"/>
  <c r="AG1057" i="14"/>
  <c r="AG604" i="15" s="1"/>
  <c r="K1057" i="14"/>
  <c r="K604" i="15" s="1"/>
  <c r="S1057" i="14"/>
  <c r="S604" i="15" s="1"/>
  <c r="G169" i="15"/>
  <c r="G469" i="19" s="1"/>
  <c r="K169" i="15"/>
  <c r="O169" i="15"/>
  <c r="O469" i="19" s="1"/>
  <c r="S169" i="15"/>
  <c r="S469" i="19" s="1"/>
  <c r="W169" i="15"/>
  <c r="W469" i="19" s="1"/>
  <c r="AA169" i="15"/>
  <c r="AA469" i="19" s="1"/>
  <c r="AG169" i="15"/>
  <c r="L169" i="15"/>
  <c r="L1609" i="15" s="1"/>
  <c r="P169" i="15"/>
  <c r="P1609" i="15" s="1"/>
  <c r="T169" i="15"/>
  <c r="T1609" i="15" s="1"/>
  <c r="AB169" i="15"/>
  <c r="AB469" i="19" s="1"/>
  <c r="AI169" i="15"/>
  <c r="AI1609" i="15" s="1"/>
  <c r="I323" i="15"/>
  <c r="I470" i="19" s="1"/>
  <c r="M323" i="15"/>
  <c r="M470" i="19" s="1"/>
  <c r="Q323" i="15"/>
  <c r="Q470" i="19" s="1"/>
  <c r="U323" i="15"/>
  <c r="U470" i="19" s="1"/>
  <c r="Y323" i="15"/>
  <c r="Y470" i="19" s="1"/>
  <c r="AC323" i="15"/>
  <c r="AC470" i="19" s="1"/>
  <c r="I335" i="15"/>
  <c r="I471" i="19" s="1"/>
  <c r="M335" i="15"/>
  <c r="M1610" i="15" s="1"/>
  <c r="Q335" i="15"/>
  <c r="Q471" i="19" s="1"/>
  <c r="U335" i="15"/>
  <c r="U471" i="19" s="1"/>
  <c r="Y335" i="15"/>
  <c r="Y1610" i="15" s="1"/>
  <c r="AC335" i="15"/>
  <c r="AC471" i="19" s="1"/>
  <c r="G873" i="15"/>
  <c r="W873" i="15"/>
  <c r="J823" i="15"/>
  <c r="Q1489" i="14"/>
  <c r="Z1057" i="14"/>
  <c r="Z604" i="15" s="1"/>
  <c r="I1554" i="14"/>
  <c r="U1580" i="14"/>
  <c r="I169" i="15"/>
  <c r="I469" i="19" s="1"/>
  <c r="M169" i="15"/>
  <c r="Q169" i="15"/>
  <c r="Q469" i="19" s="1"/>
  <c r="U169" i="15"/>
  <c r="U469" i="19" s="1"/>
  <c r="Y169" i="15"/>
  <c r="Y469" i="19" s="1"/>
  <c r="AC169" i="15"/>
  <c r="G323" i="15"/>
  <c r="G470" i="19" s="1"/>
  <c r="K323" i="15"/>
  <c r="K470" i="19" s="1"/>
  <c r="O323" i="15"/>
  <c r="O470" i="19" s="1"/>
  <c r="S323" i="15"/>
  <c r="S470" i="19" s="1"/>
  <c r="W323" i="15"/>
  <c r="W470" i="19" s="1"/>
  <c r="AA323" i="15"/>
  <c r="AA470" i="19" s="1"/>
  <c r="AG323" i="15"/>
  <c r="AG470" i="19" s="1"/>
  <c r="G335" i="15"/>
  <c r="G1610" i="15" s="1"/>
  <c r="K335" i="15"/>
  <c r="K471" i="19" s="1"/>
  <c r="O335" i="15"/>
  <c r="O471" i="19" s="1"/>
  <c r="S335" i="15"/>
  <c r="S471" i="19" s="1"/>
  <c r="W335" i="15"/>
  <c r="W471" i="19" s="1"/>
  <c r="AA335" i="15"/>
  <c r="AA1610" i="15" s="1"/>
  <c r="AG335" i="15"/>
  <c r="L335" i="15"/>
  <c r="L471" i="19" s="1"/>
  <c r="AB335" i="15"/>
  <c r="AB1610" i="15" s="1"/>
  <c r="T927" i="15"/>
  <c r="M606" i="15"/>
  <c r="M1613" i="15" s="1"/>
  <c r="AC606" i="15"/>
  <c r="AC474" i="19" s="1"/>
  <c r="H992" i="14"/>
  <c r="H603" i="15" s="1"/>
  <c r="X992" i="14"/>
  <c r="X603" i="15" s="1"/>
  <c r="AI1057" i="14"/>
  <c r="AI604" i="15" s="1"/>
  <c r="U1372" i="14"/>
  <c r="M1442" i="14"/>
  <c r="V822" i="15"/>
  <c r="Z822" i="15"/>
  <c r="AE822" i="15"/>
  <c r="J825" i="15"/>
  <c r="N825" i="15"/>
  <c r="R825" i="15"/>
  <c r="V825" i="15"/>
  <c r="Z825" i="15"/>
  <c r="AE825" i="15"/>
  <c r="J827" i="15"/>
  <c r="N827" i="15"/>
  <c r="R827" i="15"/>
  <c r="V827" i="15"/>
  <c r="Z827" i="15"/>
  <c r="AE827" i="15"/>
  <c r="J829" i="15"/>
  <c r="N829" i="15"/>
  <c r="R829" i="15"/>
  <c r="V829" i="15"/>
  <c r="Z829" i="15"/>
  <c r="AE829" i="15"/>
  <c r="J831" i="15"/>
  <c r="N831" i="15"/>
  <c r="R831" i="15"/>
  <c r="V831" i="15"/>
  <c r="Z831" i="15"/>
  <c r="AE831" i="15"/>
  <c r="J833" i="15"/>
  <c r="N833" i="15"/>
  <c r="R833" i="15"/>
  <c r="V833" i="15"/>
  <c r="Z833" i="15"/>
  <c r="AE833" i="15"/>
  <c r="J835" i="15"/>
  <c r="N835" i="15"/>
  <c r="R835" i="15"/>
  <c r="V835" i="15"/>
  <c r="Z835" i="15"/>
  <c r="AE835" i="15"/>
  <c r="J837" i="15"/>
  <c r="N837" i="15"/>
  <c r="R837" i="15"/>
  <c r="V837" i="15"/>
  <c r="Z837" i="15"/>
  <c r="AE837" i="15"/>
  <c r="J824" i="15"/>
  <c r="N824" i="15"/>
  <c r="R824" i="15"/>
  <c r="V824" i="15"/>
  <c r="Z824" i="15"/>
  <c r="AE824" i="15"/>
  <c r="J826" i="15"/>
  <c r="N826" i="15"/>
  <c r="R826" i="15"/>
  <c r="V826" i="15"/>
  <c r="Z826" i="15"/>
  <c r="AE826" i="15"/>
  <c r="N823" i="15"/>
  <c r="R823" i="15"/>
  <c r="V823" i="15"/>
  <c r="Z823" i="15"/>
  <c r="AE823" i="15"/>
  <c r="J828" i="15"/>
  <c r="N828" i="15"/>
  <c r="R828" i="15"/>
  <c r="V828" i="15"/>
  <c r="Z828" i="15"/>
  <c r="AE828" i="15"/>
  <c r="J830" i="15"/>
  <c r="N830" i="15"/>
  <c r="R830" i="15"/>
  <c r="V830" i="15"/>
  <c r="Z830" i="15"/>
  <c r="AE830" i="15"/>
  <c r="J832" i="15"/>
  <c r="N832" i="15"/>
  <c r="R832" i="15"/>
  <c r="V832" i="15"/>
  <c r="Z832" i="15"/>
  <c r="AE832" i="15"/>
  <c r="J834" i="15"/>
  <c r="N834" i="15"/>
  <c r="R834" i="15"/>
  <c r="V834" i="15"/>
  <c r="Z834" i="15"/>
  <c r="AE834" i="15"/>
  <c r="J836" i="15"/>
  <c r="N836" i="15"/>
  <c r="R836" i="15"/>
  <c r="V836" i="15"/>
  <c r="Z836" i="15"/>
  <c r="AE836" i="15"/>
  <c r="J838" i="15"/>
  <c r="N838" i="15"/>
  <c r="R838" i="15"/>
  <c r="V838" i="15"/>
  <c r="J939" i="15"/>
  <c r="N939" i="15"/>
  <c r="R939" i="15"/>
  <c r="V939" i="15"/>
  <c r="Z939" i="15"/>
  <c r="AE939" i="15"/>
  <c r="J1193" i="15"/>
  <c r="N1193" i="15"/>
  <c r="R1193" i="15"/>
  <c r="V1193" i="15"/>
  <c r="Z1193" i="15"/>
  <c r="Z476" i="19" s="1"/>
  <c r="AE1193" i="15"/>
  <c r="I1485" i="15"/>
  <c r="I479" i="19" s="1"/>
  <c r="M1485" i="15"/>
  <c r="M479" i="19" s="1"/>
  <c r="Q1485" i="15"/>
  <c r="Q479" i="19" s="1"/>
  <c r="U1485" i="15"/>
  <c r="U479" i="19" s="1"/>
  <c r="Y1485" i="15"/>
  <c r="Y479" i="19" s="1"/>
  <c r="AC1485" i="15"/>
  <c r="AC479" i="19" s="1"/>
  <c r="N1499" i="15"/>
  <c r="N480" i="19" s="1"/>
  <c r="R1499" i="15"/>
  <c r="R480" i="19" s="1"/>
  <c r="V1499" i="15"/>
  <c r="V480" i="19" s="1"/>
  <c r="Z1499" i="15"/>
  <c r="Z480" i="19" s="1"/>
  <c r="AE1499" i="15"/>
  <c r="AE480" i="19" s="1"/>
  <c r="K1539" i="15"/>
  <c r="O1548" i="15"/>
  <c r="O492" i="19" s="1"/>
  <c r="S1548" i="15"/>
  <c r="S492" i="19" s="1"/>
  <c r="AG1548" i="15"/>
  <c r="AG492" i="19" s="1"/>
  <c r="G1604" i="15"/>
  <c r="G506" i="19" s="1"/>
  <c r="W1604" i="15"/>
  <c r="W506" i="19" s="1"/>
  <c r="G129" i="16"/>
  <c r="G204" i="16" s="1"/>
  <c r="G507" i="19" s="1"/>
  <c r="K129" i="16"/>
  <c r="K204" i="16" s="1"/>
  <c r="K507" i="19" s="1"/>
  <c r="O129" i="16"/>
  <c r="O204" i="16" s="1"/>
  <c r="O507" i="19" s="1"/>
  <c r="S129" i="16"/>
  <c r="S204" i="16" s="1"/>
  <c r="S507" i="19" s="1"/>
  <c r="W129" i="16"/>
  <c r="W204" i="16" s="1"/>
  <c r="W507" i="19" s="1"/>
  <c r="AA129" i="16"/>
  <c r="AA204" i="16" s="1"/>
  <c r="AA507" i="19" s="1"/>
  <c r="AG129" i="16"/>
  <c r="AG204" i="16" s="1"/>
  <c r="AG507" i="19" s="1"/>
  <c r="J129" i="16"/>
  <c r="J204" i="16" s="1"/>
  <c r="J507" i="19" s="1"/>
  <c r="K939" i="15"/>
  <c r="O939" i="15"/>
  <c r="S939" i="15"/>
  <c r="AA939" i="15"/>
  <c r="AG939" i="15"/>
  <c r="AA1539" i="15"/>
  <c r="O1582" i="15"/>
  <c r="O504" i="19" s="1"/>
  <c r="AG1582" i="15"/>
  <c r="G1485" i="15"/>
  <c r="G479" i="19" s="1"/>
  <c r="K1485" i="15"/>
  <c r="K479" i="19" s="1"/>
  <c r="O1485" i="15"/>
  <c r="O479" i="19" s="1"/>
  <c r="S1485" i="15"/>
  <c r="S479" i="19" s="1"/>
  <c r="W1485" i="15"/>
  <c r="W479" i="19" s="1"/>
  <c r="AA1485" i="15"/>
  <c r="AA479" i="19" s="1"/>
  <c r="AG1485" i="15"/>
  <c r="AG479" i="19" s="1"/>
  <c r="H1499" i="15"/>
  <c r="H480" i="19" s="1"/>
  <c r="X1499" i="15"/>
  <c r="X480" i="19" s="1"/>
  <c r="G1557" i="15"/>
  <c r="G493" i="19" s="1"/>
  <c r="O1557" i="15"/>
  <c r="O493" i="19" s="1"/>
  <c r="W1557" i="15"/>
  <c r="W493" i="19" s="1"/>
  <c r="AG1557" i="15"/>
  <c r="AG493" i="19" s="1"/>
  <c r="I129" i="16"/>
  <c r="I204" i="16" s="1"/>
  <c r="M129" i="16"/>
  <c r="M204" i="16" s="1"/>
  <c r="M507" i="19" s="1"/>
  <c r="Q129" i="16"/>
  <c r="Q204" i="16" s="1"/>
  <c r="Q507" i="19" s="1"/>
  <c r="U129" i="16"/>
  <c r="U204" i="16" s="1"/>
  <c r="U507" i="19" s="1"/>
  <c r="Y129" i="16"/>
  <c r="Y204" i="16" s="1"/>
  <c r="Y507" i="19" s="1"/>
  <c r="AC129" i="16"/>
  <c r="AC204" i="16" s="1"/>
  <c r="AC507" i="19" s="1"/>
  <c r="D514" i="19"/>
  <c r="D309" i="16"/>
  <c r="Q1499" i="15"/>
  <c r="Q480" i="19" s="1"/>
  <c r="U1499" i="15"/>
  <c r="U480" i="19" s="1"/>
  <c r="Y1499" i="15"/>
  <c r="Y480" i="19" s="1"/>
  <c r="AC1499" i="15"/>
  <c r="AC480" i="19" s="1"/>
  <c r="I1523" i="15"/>
  <c r="I481" i="19" s="1"/>
  <c r="M1523" i="15"/>
  <c r="M481" i="19" s="1"/>
  <c r="Q1523" i="15"/>
  <c r="Q481" i="19" s="1"/>
  <c r="U1523" i="15"/>
  <c r="U481" i="19" s="1"/>
  <c r="Y1523" i="15"/>
  <c r="Y481" i="19" s="1"/>
  <c r="AC1523" i="15"/>
  <c r="AC481" i="19" s="1"/>
  <c r="H1523" i="15"/>
  <c r="H481" i="19" s="1"/>
  <c r="X1523" i="15"/>
  <c r="X481" i="19" s="1"/>
  <c r="AA1571" i="15"/>
  <c r="AG1571" i="15"/>
  <c r="G1593" i="15"/>
  <c r="G1618" i="15" s="1"/>
  <c r="O1593" i="15"/>
  <c r="O505" i="19" s="1"/>
  <c r="W1593" i="15"/>
  <c r="W505" i="19" s="1"/>
  <c r="AG1593" i="15"/>
  <c r="U1643" i="15"/>
  <c r="N129" i="16"/>
  <c r="N204" i="16" s="1"/>
  <c r="N507" i="19" s="1"/>
  <c r="R129" i="16"/>
  <c r="R204" i="16" s="1"/>
  <c r="R507" i="19" s="1"/>
  <c r="V129" i="16"/>
  <c r="V204" i="16" s="1"/>
  <c r="V507" i="19" s="1"/>
  <c r="AE129" i="16"/>
  <c r="AE204" i="16" s="1"/>
  <c r="AE507" i="19" s="1"/>
  <c r="AE153" i="16"/>
  <c r="AE205" i="16" s="1"/>
  <c r="AE508" i="19" s="1"/>
  <c r="G177" i="16"/>
  <c r="G206" i="16" s="1"/>
  <c r="G509" i="19" s="1"/>
  <c r="K177" i="16"/>
  <c r="K206" i="16" s="1"/>
  <c r="K509" i="19" s="1"/>
  <c r="O177" i="16"/>
  <c r="O206" i="16" s="1"/>
  <c r="O509" i="19" s="1"/>
  <c r="S177" i="16"/>
  <c r="S206" i="16" s="1"/>
  <c r="S509" i="19" s="1"/>
  <c r="W177" i="16"/>
  <c r="W206" i="16" s="1"/>
  <c r="W509" i="19" s="1"/>
  <c r="AA177" i="16"/>
  <c r="AA206" i="16" s="1"/>
  <c r="AA509" i="19" s="1"/>
  <c r="AG177" i="16"/>
  <c r="AG206" i="16" s="1"/>
  <c r="AG509" i="19" s="1"/>
  <c r="H201" i="16"/>
  <c r="H207" i="16" s="1"/>
  <c r="H510" i="19" s="1"/>
  <c r="L201" i="16"/>
  <c r="L207" i="16" s="1"/>
  <c r="L510" i="19" s="1"/>
  <c r="P201" i="16"/>
  <c r="P207" i="16" s="1"/>
  <c r="P510" i="19" s="1"/>
  <c r="T201" i="16"/>
  <c r="T207" i="16" s="1"/>
  <c r="T510" i="19" s="1"/>
  <c r="X201" i="16"/>
  <c r="X207" i="16" s="1"/>
  <c r="X510" i="19" s="1"/>
  <c r="AB201" i="16"/>
  <c r="AB207" i="16" s="1"/>
  <c r="AB510" i="19" s="1"/>
  <c r="AI201" i="16"/>
  <c r="AI207" i="16" s="1"/>
  <c r="AI510" i="19" s="1"/>
  <c r="G226" i="16"/>
  <c r="G264" i="16" s="1"/>
  <c r="G306" i="16" s="1"/>
  <c r="W226" i="16"/>
  <c r="W264" i="16" s="1"/>
  <c r="W270" i="16" s="1"/>
  <c r="I261" i="16"/>
  <c r="I268" i="16" s="1"/>
  <c r="I515" i="19" s="1"/>
  <c r="M261" i="16"/>
  <c r="M268" i="16" s="1"/>
  <c r="Q261" i="16"/>
  <c r="Q268" i="16" s="1"/>
  <c r="Q515" i="19" s="1"/>
  <c r="U261" i="16"/>
  <c r="U268" i="16" s="1"/>
  <c r="U515" i="19" s="1"/>
  <c r="Y261" i="16"/>
  <c r="Y268" i="16" s="1"/>
  <c r="Y515" i="19" s="1"/>
  <c r="AC261" i="16"/>
  <c r="AC268" i="16" s="1"/>
  <c r="G83" i="17"/>
  <c r="G302" i="17" s="1"/>
  <c r="K83" i="17"/>
  <c r="K302" i="17" s="1"/>
  <c r="O83" i="17"/>
  <c r="O302" i="17" s="1"/>
  <c r="S83" i="17"/>
  <c r="S302" i="17" s="1"/>
  <c r="W83" i="17"/>
  <c r="W302" i="17" s="1"/>
  <c r="AA83" i="17"/>
  <c r="AA302" i="17" s="1"/>
  <c r="AG83" i="17"/>
  <c r="AG302" i="17" s="1"/>
  <c r="Y78" i="20"/>
  <c r="AC79" i="20"/>
  <c r="I82" i="20"/>
  <c r="M83" i="20"/>
  <c r="L84" i="20"/>
  <c r="AA85" i="20"/>
  <c r="Y86" i="20"/>
  <c r="AC87" i="20"/>
  <c r="I90" i="20"/>
  <c r="AI94" i="20"/>
  <c r="H98" i="20"/>
  <c r="T102" i="20"/>
  <c r="N19" i="23"/>
  <c r="N75" i="23" s="1"/>
  <c r="N85" i="23" s="1"/>
  <c r="N88" i="23" s="1"/>
  <c r="R19" i="23"/>
  <c r="R75" i="23" s="1"/>
  <c r="R85" i="23" s="1"/>
  <c r="R88" i="23" s="1"/>
  <c r="AE19" i="23"/>
  <c r="AE75" i="23" s="1"/>
  <c r="AE85" i="23" s="1"/>
  <c r="AE88" i="23" s="1"/>
  <c r="F99" i="25"/>
  <c r="F128" i="25" s="1"/>
  <c r="F106" i="25"/>
  <c r="F135" i="25" s="1"/>
  <c r="F111" i="25"/>
  <c r="F140" i="25" s="1"/>
  <c r="F458" i="25"/>
  <c r="U153" i="16"/>
  <c r="U205" i="16" s="1"/>
  <c r="U508" i="19" s="1"/>
  <c r="V125" i="17"/>
  <c r="V129" i="17"/>
  <c r="N83" i="17"/>
  <c r="N302" i="17" s="1"/>
  <c r="V133" i="17"/>
  <c r="V141" i="17"/>
  <c r="V145" i="17"/>
  <c r="V149" i="17"/>
  <c r="U81" i="20"/>
  <c r="O82" i="20"/>
  <c r="X83" i="20"/>
  <c r="Q84" i="20"/>
  <c r="U89" i="20"/>
  <c r="O90" i="20"/>
  <c r="H96" i="20"/>
  <c r="S98" i="20"/>
  <c r="Y102" i="20"/>
  <c r="R52" i="21"/>
  <c r="R61" i="21"/>
  <c r="H48" i="22"/>
  <c r="X48" i="22"/>
  <c r="G59" i="23"/>
  <c r="G75" i="23" s="1"/>
  <c r="G85" i="23" s="1"/>
  <c r="W59" i="23"/>
  <c r="W61" i="23" s="1"/>
  <c r="AG59" i="23"/>
  <c r="AG75" i="23" s="1"/>
  <c r="AG85" i="23" s="1"/>
  <c r="F102" i="25"/>
  <c r="F131" i="25" s="1"/>
  <c r="F114" i="25"/>
  <c r="F438" i="25"/>
  <c r="N118" i="17"/>
  <c r="N303" i="17" s="1"/>
  <c r="V118" i="17"/>
  <c r="V303" i="17" s="1"/>
  <c r="I78" i="20"/>
  <c r="M79" i="20"/>
  <c r="L80" i="20"/>
  <c r="AA81" i="20"/>
  <c r="Y82" i="20"/>
  <c r="AC83" i="20"/>
  <c r="I86" i="20"/>
  <c r="M87" i="20"/>
  <c r="L88" i="20"/>
  <c r="AA89" i="20"/>
  <c r="Y90" i="20"/>
  <c r="K94" i="20"/>
  <c r="O95" i="20"/>
  <c r="X96" i="20"/>
  <c r="X98" i="20"/>
  <c r="I102" i="20"/>
  <c r="G61" i="23"/>
  <c r="O61" i="23"/>
  <c r="AG61" i="23"/>
  <c r="I38" i="23"/>
  <c r="I61" i="23" s="1"/>
  <c r="Y38" i="23"/>
  <c r="Y61" i="23" s="1"/>
  <c r="AI59" i="23"/>
  <c r="G83" i="23"/>
  <c r="G86" i="23" s="1"/>
  <c r="K83" i="23"/>
  <c r="K86" i="23" s="1"/>
  <c r="O83" i="23"/>
  <c r="O86" i="23" s="1"/>
  <c r="S83" i="23"/>
  <c r="S86" i="23" s="1"/>
  <c r="W83" i="23"/>
  <c r="W86" i="23" s="1"/>
  <c r="AA83" i="23"/>
  <c r="AA86" i="23" s="1"/>
  <c r="AG83" i="23"/>
  <c r="AG86" i="23" s="1"/>
  <c r="F110" i="25"/>
  <c r="F139" i="25" s="1"/>
  <c r="F445" i="25"/>
  <c r="J177" i="16"/>
  <c r="J206" i="16" s="1"/>
  <c r="J509" i="19" s="1"/>
  <c r="N177" i="16"/>
  <c r="N206" i="16" s="1"/>
  <c r="N509" i="19" s="1"/>
  <c r="R177" i="16"/>
  <c r="R206" i="16" s="1"/>
  <c r="R509" i="19" s="1"/>
  <c r="V177" i="16"/>
  <c r="V206" i="16" s="1"/>
  <c r="V509" i="19" s="1"/>
  <c r="Z177" i="16"/>
  <c r="Z206" i="16" s="1"/>
  <c r="Z509" i="19" s="1"/>
  <c r="AE177" i="16"/>
  <c r="AE206" i="16" s="1"/>
  <c r="AE509" i="19" s="1"/>
  <c r="G201" i="16"/>
  <c r="G207" i="16" s="1"/>
  <c r="G510" i="19" s="1"/>
  <c r="K201" i="16"/>
  <c r="K207" i="16" s="1"/>
  <c r="K510" i="19" s="1"/>
  <c r="S201" i="16"/>
  <c r="S207" i="16" s="1"/>
  <c r="S510" i="19" s="1"/>
  <c r="W201" i="16"/>
  <c r="W207" i="16" s="1"/>
  <c r="W510" i="19" s="1"/>
  <c r="AA201" i="16"/>
  <c r="AA207" i="16" s="1"/>
  <c r="AA510" i="19" s="1"/>
  <c r="H261" i="16"/>
  <c r="H268" i="16" s="1"/>
  <c r="H515" i="19" s="1"/>
  <c r="L261" i="16"/>
  <c r="L268" i="16" s="1"/>
  <c r="L310" i="16" s="1"/>
  <c r="P261" i="16"/>
  <c r="P268" i="16" s="1"/>
  <c r="P515" i="19" s="1"/>
  <c r="T261" i="16"/>
  <c r="T268" i="16" s="1"/>
  <c r="T310" i="16" s="1"/>
  <c r="X261" i="16"/>
  <c r="X268" i="16" s="1"/>
  <c r="X310" i="16" s="1"/>
  <c r="AB261" i="16"/>
  <c r="AB268" i="16" s="1"/>
  <c r="AB310" i="16" s="1"/>
  <c r="AI261" i="16"/>
  <c r="O78" i="20"/>
  <c r="X79" i="20"/>
  <c r="Q80" i="20"/>
  <c r="U85" i="20"/>
  <c r="O86" i="20"/>
  <c r="X87" i="20"/>
  <c r="Q88" i="20"/>
  <c r="AA94" i="20"/>
  <c r="T95" i="20"/>
  <c r="AC96" i="20"/>
  <c r="O102" i="20"/>
  <c r="X108" i="20"/>
  <c r="R51" i="21"/>
  <c r="R38" i="26" s="1"/>
  <c r="R40" i="26" s="1"/>
  <c r="R53" i="21"/>
  <c r="H65" i="22"/>
  <c r="P65" i="22"/>
  <c r="X65" i="22"/>
  <c r="AI65" i="22"/>
  <c r="F95" i="25"/>
  <c r="F124" i="25" s="1"/>
  <c r="H15" i="19"/>
  <c r="H35" i="19"/>
  <c r="H284" i="10"/>
  <c r="T35" i="19"/>
  <c r="T284" i="10"/>
  <c r="AB35" i="19"/>
  <c r="AB284" i="10"/>
  <c r="P63" i="19"/>
  <c r="P597" i="11"/>
  <c r="AB63" i="19"/>
  <c r="AB597" i="11"/>
  <c r="O62" i="19"/>
  <c r="O555" i="11"/>
  <c r="O596" i="11"/>
  <c r="AG62" i="19"/>
  <c r="AG555" i="11"/>
  <c r="AG596" i="11"/>
  <c r="X15" i="19"/>
  <c r="L35" i="19"/>
  <c r="L284" i="10"/>
  <c r="AI35" i="19"/>
  <c r="AI284" i="10"/>
  <c r="T63" i="19"/>
  <c r="T597" i="11"/>
  <c r="D37" i="20"/>
  <c r="C60" i="19"/>
  <c r="C55" i="19"/>
  <c r="C52" i="19"/>
  <c r="C47" i="19"/>
  <c r="C44" i="19"/>
  <c r="C39" i="19"/>
  <c r="C37" i="19"/>
  <c r="C61" i="19"/>
  <c r="C58" i="19"/>
  <c r="C53" i="19"/>
  <c r="C50" i="19"/>
  <c r="C45" i="19"/>
  <c r="C42" i="19"/>
  <c r="C59" i="19"/>
  <c r="C56" i="19"/>
  <c r="C51" i="19"/>
  <c r="C48" i="19"/>
  <c r="C43" i="19"/>
  <c r="C40" i="19"/>
  <c r="C54" i="19"/>
  <c r="C49" i="19"/>
  <c r="C46" i="19"/>
  <c r="C41" i="19"/>
  <c r="C38" i="19"/>
  <c r="C57" i="19"/>
  <c r="D56" i="20"/>
  <c r="C471" i="19"/>
  <c r="L15" i="19"/>
  <c r="AB15" i="19"/>
  <c r="P35" i="19"/>
  <c r="P284" i="10"/>
  <c r="X35" i="19"/>
  <c r="X284" i="10"/>
  <c r="L63" i="19"/>
  <c r="L597" i="11"/>
  <c r="AI63" i="19"/>
  <c r="AI597" i="11"/>
  <c r="X77" i="27"/>
  <c r="X89" i="27"/>
  <c r="X85" i="27"/>
  <c r="X87" i="27"/>
  <c r="X83" i="27"/>
  <c r="X41" i="27"/>
  <c r="X37" i="27"/>
  <c r="X86" i="27"/>
  <c r="X88" i="27"/>
  <c r="X84" i="27"/>
  <c r="C408" i="19"/>
  <c r="D53" i="20"/>
  <c r="C407" i="19"/>
  <c r="D17" i="20"/>
  <c r="C17" i="19"/>
  <c r="C647" i="10"/>
  <c r="D669" i="10" s="1"/>
  <c r="D440" i="10"/>
  <c r="T440" i="10"/>
  <c r="L495" i="10"/>
  <c r="AC545" i="10"/>
  <c r="R669" i="10"/>
  <c r="F63" i="19"/>
  <c r="F597" i="11"/>
  <c r="F555" i="11"/>
  <c r="R283" i="12"/>
  <c r="R238" i="12"/>
  <c r="R193" i="12"/>
  <c r="R148" i="12"/>
  <c r="R103" i="12"/>
  <c r="V283" i="12"/>
  <c r="V238" i="12"/>
  <c r="V193" i="12"/>
  <c r="V148" i="12"/>
  <c r="V103" i="12"/>
  <c r="X58" i="12"/>
  <c r="I103" i="12"/>
  <c r="F137" i="19"/>
  <c r="F472" i="12"/>
  <c r="F474" i="12" s="1"/>
  <c r="J402" i="15"/>
  <c r="J463" i="15" s="1"/>
  <c r="J796" i="14"/>
  <c r="R402" i="15"/>
  <c r="R463" i="15" s="1"/>
  <c r="R796" i="14"/>
  <c r="V402" i="15"/>
  <c r="V463" i="15" s="1"/>
  <c r="V796" i="14"/>
  <c r="Z402" i="15"/>
  <c r="Z463" i="15" s="1"/>
  <c r="Z796" i="14"/>
  <c r="W32" i="26"/>
  <c r="W42" i="26" s="1"/>
  <c r="W75" i="26" s="1"/>
  <c r="D29" i="27"/>
  <c r="AG54" i="6"/>
  <c r="AG29" i="27" s="1"/>
  <c r="D35" i="20"/>
  <c r="C35" i="19"/>
  <c r="D54" i="20"/>
  <c r="C468" i="19"/>
  <c r="C466" i="19"/>
  <c r="C464" i="19"/>
  <c r="C462" i="19"/>
  <c r="C460" i="19"/>
  <c r="C458" i="19"/>
  <c r="C456" i="19"/>
  <c r="C454" i="19"/>
  <c r="C452" i="19"/>
  <c r="C450" i="19"/>
  <c r="C448" i="19"/>
  <c r="C446" i="19"/>
  <c r="C444" i="19"/>
  <c r="C442" i="19"/>
  <c r="C440" i="19"/>
  <c r="C438" i="19"/>
  <c r="C436" i="19"/>
  <c r="C434" i="19"/>
  <c r="C432" i="19"/>
  <c r="C430" i="19"/>
  <c r="C428" i="19"/>
  <c r="C426" i="19"/>
  <c r="C424" i="19"/>
  <c r="C422" i="19"/>
  <c r="C420" i="19"/>
  <c r="C418" i="19"/>
  <c r="C416" i="19"/>
  <c r="C414" i="19"/>
  <c r="C412" i="19"/>
  <c r="C410" i="19"/>
  <c r="C467" i="19"/>
  <c r="C459" i="19"/>
  <c r="C451" i="19"/>
  <c r="C443" i="19"/>
  <c r="C435" i="19"/>
  <c r="C427" i="19"/>
  <c r="C419" i="19"/>
  <c r="C411" i="19"/>
  <c r="C461" i="19"/>
  <c r="C453" i="19"/>
  <c r="C445" i="19"/>
  <c r="C437" i="19"/>
  <c r="C429" i="19"/>
  <c r="C421" i="19"/>
  <c r="C413" i="19"/>
  <c r="C463" i="19"/>
  <c r="C455" i="19"/>
  <c r="C447" i="19"/>
  <c r="C439" i="19"/>
  <c r="C431" i="19"/>
  <c r="C423" i="19"/>
  <c r="C415" i="19"/>
  <c r="C441" i="19"/>
  <c r="C409" i="19"/>
  <c r="C449" i="19"/>
  <c r="C417" i="19"/>
  <c r="C457" i="19"/>
  <c r="C425" i="19"/>
  <c r="C433" i="19"/>
  <c r="C465" i="19"/>
  <c r="I218" i="10"/>
  <c r="M218" i="10"/>
  <c r="Q218" i="10"/>
  <c r="U218" i="10"/>
  <c r="Y218" i="10"/>
  <c r="AC218" i="10"/>
  <c r="J219" i="10"/>
  <c r="J16" i="19" s="1"/>
  <c r="N219" i="10"/>
  <c r="N16" i="19" s="1"/>
  <c r="R219" i="10"/>
  <c r="R16" i="19" s="1"/>
  <c r="V219" i="10"/>
  <c r="V16" i="19" s="1"/>
  <c r="Z219" i="10"/>
  <c r="Z16" i="19" s="1"/>
  <c r="AE219" i="10"/>
  <c r="AE16" i="19" s="1"/>
  <c r="J221" i="10"/>
  <c r="J18" i="19" s="1"/>
  <c r="N221" i="10"/>
  <c r="N18" i="19" s="1"/>
  <c r="R221" i="10"/>
  <c r="R18" i="19" s="1"/>
  <c r="V221" i="10"/>
  <c r="V18" i="19" s="1"/>
  <c r="Z221" i="10"/>
  <c r="Z18" i="19" s="1"/>
  <c r="AE221" i="10"/>
  <c r="AE18" i="19" s="1"/>
  <c r="J223" i="10"/>
  <c r="J20" i="19" s="1"/>
  <c r="N223" i="10"/>
  <c r="N20" i="19" s="1"/>
  <c r="R223" i="10"/>
  <c r="R20" i="19" s="1"/>
  <c r="V223" i="10"/>
  <c r="V20" i="19" s="1"/>
  <c r="Z223" i="10"/>
  <c r="Z20" i="19" s="1"/>
  <c r="AE223" i="10"/>
  <c r="AE20" i="19" s="1"/>
  <c r="J225" i="10"/>
  <c r="J22" i="19" s="1"/>
  <c r="N225" i="10"/>
  <c r="N22" i="19" s="1"/>
  <c r="R225" i="10"/>
  <c r="R22" i="19" s="1"/>
  <c r="V225" i="10"/>
  <c r="V22" i="19" s="1"/>
  <c r="Z225" i="10"/>
  <c r="Z22" i="19" s="1"/>
  <c r="AE225" i="10"/>
  <c r="AE22" i="19" s="1"/>
  <c r="J227" i="10"/>
  <c r="J24" i="19" s="1"/>
  <c r="N227" i="10"/>
  <c r="N24" i="19" s="1"/>
  <c r="R227" i="10"/>
  <c r="R24" i="19" s="1"/>
  <c r="V227" i="10"/>
  <c r="V24" i="19" s="1"/>
  <c r="Z227" i="10"/>
  <c r="Z24" i="19" s="1"/>
  <c r="AE227" i="10"/>
  <c r="AE24" i="19" s="1"/>
  <c r="J229" i="10"/>
  <c r="J26" i="19" s="1"/>
  <c r="N229" i="10"/>
  <c r="N26" i="19" s="1"/>
  <c r="R229" i="10"/>
  <c r="R26" i="19" s="1"/>
  <c r="V229" i="10"/>
  <c r="V26" i="19" s="1"/>
  <c r="Z229" i="10"/>
  <c r="Z26" i="19" s="1"/>
  <c r="AE229" i="10"/>
  <c r="AE26" i="19" s="1"/>
  <c r="J231" i="10"/>
  <c r="J28" i="19" s="1"/>
  <c r="N231" i="10"/>
  <c r="N28" i="19" s="1"/>
  <c r="R231" i="10"/>
  <c r="R28" i="19" s="1"/>
  <c r="V231" i="10"/>
  <c r="V28" i="19" s="1"/>
  <c r="Z231" i="10"/>
  <c r="Z28" i="19" s="1"/>
  <c r="AE231" i="10"/>
  <c r="AE28" i="19" s="1"/>
  <c r="J233" i="10"/>
  <c r="J30" i="19" s="1"/>
  <c r="N233" i="10"/>
  <c r="N30" i="19" s="1"/>
  <c r="R233" i="10"/>
  <c r="R30" i="19" s="1"/>
  <c r="V233" i="10"/>
  <c r="V30" i="19" s="1"/>
  <c r="Z233" i="10"/>
  <c r="Z30" i="19" s="1"/>
  <c r="AE233" i="10"/>
  <c r="AE30" i="19" s="1"/>
  <c r="J235" i="10"/>
  <c r="J32" i="19" s="1"/>
  <c r="N235" i="10"/>
  <c r="N32" i="19" s="1"/>
  <c r="R235" i="10"/>
  <c r="R32" i="19" s="1"/>
  <c r="V235" i="10"/>
  <c r="V32" i="19" s="1"/>
  <c r="Z235" i="10"/>
  <c r="Z32" i="19" s="1"/>
  <c r="AE235" i="10"/>
  <c r="AE32" i="19" s="1"/>
  <c r="J237" i="10"/>
  <c r="J34" i="19" s="1"/>
  <c r="N237" i="10"/>
  <c r="N34" i="19" s="1"/>
  <c r="R237" i="10"/>
  <c r="R34" i="19" s="1"/>
  <c r="V237" i="10"/>
  <c r="V34" i="19" s="1"/>
  <c r="Z237" i="10"/>
  <c r="Z34" i="19" s="1"/>
  <c r="AE237" i="10"/>
  <c r="AE34" i="19" s="1"/>
  <c r="H39" i="10"/>
  <c r="H65" i="10" s="1"/>
  <c r="X39" i="10"/>
  <c r="X65" i="10" s="1"/>
  <c r="D70" i="10"/>
  <c r="D74" i="10"/>
  <c r="D78" i="10"/>
  <c r="D82" i="10"/>
  <c r="D86" i="10"/>
  <c r="T218" i="10"/>
  <c r="F35" i="19"/>
  <c r="F284" i="10"/>
  <c r="J496" i="10"/>
  <c r="N496" i="10"/>
  <c r="R496" i="10"/>
  <c r="V496" i="10"/>
  <c r="Z496" i="10"/>
  <c r="AE496" i="10"/>
  <c r="I498" i="10"/>
  <c r="M498" i="10"/>
  <c r="Q498" i="10"/>
  <c r="U498" i="10"/>
  <c r="Y498" i="10"/>
  <c r="AC498" i="10"/>
  <c r="G499" i="10"/>
  <c r="K499" i="10"/>
  <c r="O499" i="10"/>
  <c r="S499" i="10"/>
  <c r="W499" i="10"/>
  <c r="AA499" i="10"/>
  <c r="AG499" i="10"/>
  <c r="I500" i="10"/>
  <c r="M500" i="10"/>
  <c r="Q500" i="10"/>
  <c r="U500" i="10"/>
  <c r="Y500" i="10"/>
  <c r="AC500" i="10"/>
  <c r="G501" i="10"/>
  <c r="K501" i="10"/>
  <c r="O501" i="10"/>
  <c r="S501" i="10"/>
  <c r="W501" i="10"/>
  <c r="AA501" i="10"/>
  <c r="AG501" i="10"/>
  <c r="J503" i="10"/>
  <c r="N503" i="10"/>
  <c r="R503" i="10"/>
  <c r="V503" i="10"/>
  <c r="Z503" i="10"/>
  <c r="AE503" i="10"/>
  <c r="G506" i="10"/>
  <c r="K506" i="10"/>
  <c r="O506" i="10"/>
  <c r="S506" i="10"/>
  <c r="W506" i="10"/>
  <c r="AA506" i="10"/>
  <c r="AG506" i="10"/>
  <c r="I507" i="10"/>
  <c r="M507" i="10"/>
  <c r="Q507" i="10"/>
  <c r="U507" i="10"/>
  <c r="Y507" i="10"/>
  <c r="AC507" i="10"/>
  <c r="G508" i="10"/>
  <c r="K508" i="10"/>
  <c r="O508" i="10"/>
  <c r="S508" i="10"/>
  <c r="W508" i="10"/>
  <c r="AA508" i="10"/>
  <c r="AG508" i="10"/>
  <c r="I509" i="10"/>
  <c r="M509" i="10"/>
  <c r="Q509" i="10"/>
  <c r="U509" i="10"/>
  <c r="Y509" i="10"/>
  <c r="AC509" i="10"/>
  <c r="J510" i="10"/>
  <c r="N510" i="10"/>
  <c r="R510" i="10"/>
  <c r="V510" i="10"/>
  <c r="Z510" i="10"/>
  <c r="AE510" i="10"/>
  <c r="J512" i="10"/>
  <c r="N512" i="10"/>
  <c r="R512" i="10"/>
  <c r="V512" i="10"/>
  <c r="Z512" i="10"/>
  <c r="AE512" i="10"/>
  <c r="I514" i="10"/>
  <c r="M514" i="10"/>
  <c r="Q514" i="10"/>
  <c r="U514" i="10"/>
  <c r="Y514" i="10"/>
  <c r="AC514" i="10"/>
  <c r="G316" i="10"/>
  <c r="W316" i="10"/>
  <c r="F324" i="10"/>
  <c r="F350" i="10" s="1"/>
  <c r="F374" i="10" s="1"/>
  <c r="F400" i="10" s="1"/>
  <c r="F424" i="10" s="1"/>
  <c r="F450" i="10" s="1"/>
  <c r="F474" i="10" s="1"/>
  <c r="F500" i="10" s="1"/>
  <c r="F329" i="10"/>
  <c r="F355" i="10" s="1"/>
  <c r="F379" i="10" s="1"/>
  <c r="F405" i="10" s="1"/>
  <c r="F429" i="10" s="1"/>
  <c r="F455" i="10" s="1"/>
  <c r="F479" i="10" s="1"/>
  <c r="F505" i="10" s="1"/>
  <c r="F330" i="10"/>
  <c r="F356" i="10" s="1"/>
  <c r="F380" i="10" s="1"/>
  <c r="F406" i="10" s="1"/>
  <c r="F430" i="10" s="1"/>
  <c r="F456" i="10" s="1"/>
  <c r="F480" i="10" s="1"/>
  <c r="F506" i="10" s="1"/>
  <c r="F335" i="10"/>
  <c r="F361" i="10" s="1"/>
  <c r="F385" i="10" s="1"/>
  <c r="F411" i="10" s="1"/>
  <c r="F435" i="10" s="1"/>
  <c r="F461" i="10" s="1"/>
  <c r="F485" i="10" s="1"/>
  <c r="F511" i="10" s="1"/>
  <c r="J442" i="10"/>
  <c r="N442" i="10"/>
  <c r="R442" i="10"/>
  <c r="V442" i="10"/>
  <c r="Z442" i="10"/>
  <c r="AE442" i="10"/>
  <c r="H440" i="10"/>
  <c r="X440" i="10"/>
  <c r="P495" i="10"/>
  <c r="AI495" i="10"/>
  <c r="F550" i="10"/>
  <c r="F576" i="10" s="1"/>
  <c r="F600" i="10" s="1"/>
  <c r="F626" i="10" s="1"/>
  <c r="F650" i="10" s="1"/>
  <c r="F676" i="10" s="1"/>
  <c r="F700" i="10" s="1"/>
  <c r="F726" i="10" s="1"/>
  <c r="F527" i="10"/>
  <c r="G726" i="10"/>
  <c r="K726" i="10"/>
  <c r="O726" i="10"/>
  <c r="S726" i="10"/>
  <c r="W726" i="10"/>
  <c r="AA726" i="10"/>
  <c r="AG726" i="10"/>
  <c r="H727" i="10"/>
  <c r="L727" i="10"/>
  <c r="P727" i="10"/>
  <c r="T727" i="10"/>
  <c r="X727" i="10"/>
  <c r="AB727" i="10"/>
  <c r="AI727" i="10"/>
  <c r="I728" i="10"/>
  <c r="M728" i="10"/>
  <c r="Q728" i="10"/>
  <c r="U728" i="10"/>
  <c r="Y728" i="10"/>
  <c r="AC728" i="10"/>
  <c r="G730" i="10"/>
  <c r="K730" i="10"/>
  <c r="O730" i="10"/>
  <c r="S730" i="10"/>
  <c r="W730" i="10"/>
  <c r="AA730" i="10"/>
  <c r="AG730" i="10"/>
  <c r="H731" i="10"/>
  <c r="L731" i="10"/>
  <c r="P731" i="10"/>
  <c r="T731" i="10"/>
  <c r="X731" i="10"/>
  <c r="AB731" i="10"/>
  <c r="AI731" i="10"/>
  <c r="I732" i="10"/>
  <c r="M732" i="10"/>
  <c r="Q732" i="10"/>
  <c r="U732" i="10"/>
  <c r="Y732" i="10"/>
  <c r="AC732" i="10"/>
  <c r="G734" i="10"/>
  <c r="K734" i="10"/>
  <c r="O734" i="10"/>
  <c r="S734" i="10"/>
  <c r="W734" i="10"/>
  <c r="AA734" i="10"/>
  <c r="AG734" i="10"/>
  <c r="H735" i="10"/>
  <c r="L735" i="10"/>
  <c r="P735" i="10"/>
  <c r="T735" i="10"/>
  <c r="X735" i="10"/>
  <c r="AB735" i="10"/>
  <c r="AI735" i="10"/>
  <c r="I736" i="10"/>
  <c r="M736" i="10"/>
  <c r="Q736" i="10"/>
  <c r="U736" i="10"/>
  <c r="Y736" i="10"/>
  <c r="AC736" i="10"/>
  <c r="G738" i="10"/>
  <c r="K738" i="10"/>
  <c r="O738" i="10"/>
  <c r="S738" i="10"/>
  <c r="W738" i="10"/>
  <c r="AA738" i="10"/>
  <c r="AG738" i="10"/>
  <c r="H739" i="10"/>
  <c r="L739" i="10"/>
  <c r="P739" i="10"/>
  <c r="T739" i="10"/>
  <c r="X739" i="10"/>
  <c r="AB739" i="10"/>
  <c r="AI739" i="10"/>
  <c r="I740" i="10"/>
  <c r="M740" i="10"/>
  <c r="Q740" i="10"/>
  <c r="U740" i="10"/>
  <c r="Y740" i="10"/>
  <c r="AC740" i="10"/>
  <c r="G742" i="10"/>
  <c r="K742" i="10"/>
  <c r="O742" i="10"/>
  <c r="S742" i="10"/>
  <c r="W742" i="10"/>
  <c r="AA742" i="10"/>
  <c r="AG742" i="10"/>
  <c r="H743" i="10"/>
  <c r="L743" i="10"/>
  <c r="P743" i="10"/>
  <c r="T743" i="10"/>
  <c r="X743" i="10"/>
  <c r="AB743" i="10"/>
  <c r="AI743" i="10"/>
  <c r="Q545" i="10"/>
  <c r="V669" i="10"/>
  <c r="Q10" i="11"/>
  <c r="G43" i="11"/>
  <c r="G595" i="11" s="1"/>
  <c r="W43" i="11"/>
  <c r="W595" i="11" s="1"/>
  <c r="J63" i="19"/>
  <c r="J597" i="11"/>
  <c r="N63" i="19"/>
  <c r="N597" i="11"/>
  <c r="R63" i="19"/>
  <c r="R597" i="11"/>
  <c r="V63" i="19"/>
  <c r="V597" i="11"/>
  <c r="Z63" i="19"/>
  <c r="Z597" i="11"/>
  <c r="AE63" i="19"/>
  <c r="AE597" i="11"/>
  <c r="L590" i="11"/>
  <c r="L598" i="11" s="1"/>
  <c r="AB590" i="11"/>
  <c r="AB598" i="11" s="1"/>
  <c r="O597" i="11"/>
  <c r="AG597" i="11"/>
  <c r="K148" i="12"/>
  <c r="H288" i="12"/>
  <c r="H98" i="19" s="1"/>
  <c r="L288" i="12"/>
  <c r="L98" i="19" s="1"/>
  <c r="P288" i="12"/>
  <c r="P98" i="19" s="1"/>
  <c r="T288" i="12"/>
  <c r="T98" i="19" s="1"/>
  <c r="X288" i="12"/>
  <c r="X98" i="19" s="1"/>
  <c r="AB288" i="12"/>
  <c r="AB98" i="19" s="1"/>
  <c r="AI288" i="12"/>
  <c r="AI98" i="19" s="1"/>
  <c r="H290" i="12"/>
  <c r="H100" i="19" s="1"/>
  <c r="L290" i="12"/>
  <c r="L100" i="19" s="1"/>
  <c r="P290" i="12"/>
  <c r="P100" i="19" s="1"/>
  <c r="T290" i="12"/>
  <c r="T100" i="19" s="1"/>
  <c r="X290" i="12"/>
  <c r="X100" i="19" s="1"/>
  <c r="AB290" i="12"/>
  <c r="AB100" i="19" s="1"/>
  <c r="AI290" i="12"/>
  <c r="AI100" i="19" s="1"/>
  <c r="H292" i="12"/>
  <c r="H102" i="19" s="1"/>
  <c r="L292" i="12"/>
  <c r="L102" i="19" s="1"/>
  <c r="P292" i="12"/>
  <c r="P102" i="19" s="1"/>
  <c r="T292" i="12"/>
  <c r="T102" i="19" s="1"/>
  <c r="X292" i="12"/>
  <c r="X102" i="19" s="1"/>
  <c r="AB292" i="12"/>
  <c r="AB102" i="19" s="1"/>
  <c r="AI292" i="12"/>
  <c r="AI102" i="19" s="1"/>
  <c r="H294" i="12"/>
  <c r="H104" i="19" s="1"/>
  <c r="L294" i="12"/>
  <c r="L104" i="19" s="1"/>
  <c r="P294" i="12"/>
  <c r="P104" i="19" s="1"/>
  <c r="T294" i="12"/>
  <c r="T104" i="19" s="1"/>
  <c r="X294" i="12"/>
  <c r="X104" i="19" s="1"/>
  <c r="AB294" i="12"/>
  <c r="AB104" i="19" s="1"/>
  <c r="AI294" i="12"/>
  <c r="AI104" i="19" s="1"/>
  <c r="H296" i="12"/>
  <c r="H106" i="19" s="1"/>
  <c r="L296" i="12"/>
  <c r="L106" i="19" s="1"/>
  <c r="P296" i="12"/>
  <c r="P106" i="19" s="1"/>
  <c r="T296" i="12"/>
  <c r="T106" i="19" s="1"/>
  <c r="X296" i="12"/>
  <c r="X106" i="19" s="1"/>
  <c r="AB296" i="12"/>
  <c r="AB106" i="19" s="1"/>
  <c r="AI296" i="12"/>
  <c r="AI106" i="19" s="1"/>
  <c r="H298" i="12"/>
  <c r="H108" i="19" s="1"/>
  <c r="L298" i="12"/>
  <c r="L108" i="19" s="1"/>
  <c r="P298" i="12"/>
  <c r="P108" i="19" s="1"/>
  <c r="T298" i="12"/>
  <c r="T108" i="19" s="1"/>
  <c r="X298" i="12"/>
  <c r="X108" i="19" s="1"/>
  <c r="AB298" i="12"/>
  <c r="AB108" i="19" s="1"/>
  <c r="AI298" i="12"/>
  <c r="AI108" i="19" s="1"/>
  <c r="H300" i="12"/>
  <c r="H110" i="19" s="1"/>
  <c r="L300" i="12"/>
  <c r="L110" i="19" s="1"/>
  <c r="P300" i="12"/>
  <c r="P110" i="19" s="1"/>
  <c r="T300" i="12"/>
  <c r="T110" i="19" s="1"/>
  <c r="X300" i="12"/>
  <c r="X110" i="19" s="1"/>
  <c r="AB300" i="12"/>
  <c r="AB110" i="19" s="1"/>
  <c r="AI300" i="12"/>
  <c r="AI110" i="19" s="1"/>
  <c r="H302" i="12"/>
  <c r="H112" i="19" s="1"/>
  <c r="L302" i="12"/>
  <c r="L112" i="19" s="1"/>
  <c r="P302" i="12"/>
  <c r="P112" i="19" s="1"/>
  <c r="T302" i="12"/>
  <c r="T112" i="19" s="1"/>
  <c r="X302" i="12"/>
  <c r="X112" i="19" s="1"/>
  <c r="AB302" i="12"/>
  <c r="AB112" i="19" s="1"/>
  <c r="AI302" i="12"/>
  <c r="AI112" i="19" s="1"/>
  <c r="H304" i="12"/>
  <c r="H114" i="19" s="1"/>
  <c r="L304" i="12"/>
  <c r="L114" i="19" s="1"/>
  <c r="P304" i="12"/>
  <c r="P114" i="19" s="1"/>
  <c r="T304" i="12"/>
  <c r="T114" i="19" s="1"/>
  <c r="X304" i="12"/>
  <c r="X114" i="19" s="1"/>
  <c r="AB304" i="12"/>
  <c r="AB114" i="19" s="1"/>
  <c r="AI304" i="12"/>
  <c r="AI114" i="19" s="1"/>
  <c r="H306" i="12"/>
  <c r="H116" i="19" s="1"/>
  <c r="L306" i="12"/>
  <c r="L116" i="19" s="1"/>
  <c r="P306" i="12"/>
  <c r="P116" i="19" s="1"/>
  <c r="T306" i="12"/>
  <c r="T116" i="19" s="1"/>
  <c r="X306" i="12"/>
  <c r="X116" i="19" s="1"/>
  <c r="AB306" i="12"/>
  <c r="AB116" i="19" s="1"/>
  <c r="AI306" i="12"/>
  <c r="AI116" i="19" s="1"/>
  <c r="G308" i="12"/>
  <c r="G118" i="19" s="1"/>
  <c r="K308" i="12"/>
  <c r="K118" i="19" s="1"/>
  <c r="O308" i="12"/>
  <c r="O118" i="19" s="1"/>
  <c r="S308" i="12"/>
  <c r="S118" i="19" s="1"/>
  <c r="W308" i="12"/>
  <c r="W118" i="19" s="1"/>
  <c r="AA308" i="12"/>
  <c r="AA118" i="19" s="1"/>
  <c r="AG308" i="12"/>
  <c r="AG118" i="19" s="1"/>
  <c r="G312" i="12"/>
  <c r="G122" i="19" s="1"/>
  <c r="K312" i="12"/>
  <c r="K122" i="19" s="1"/>
  <c r="O312" i="12"/>
  <c r="O122" i="19" s="1"/>
  <c r="S312" i="12"/>
  <c r="S122" i="19" s="1"/>
  <c r="W312" i="12"/>
  <c r="W122" i="19" s="1"/>
  <c r="AA312" i="12"/>
  <c r="AA122" i="19" s="1"/>
  <c r="AG312" i="12"/>
  <c r="AG122" i="19" s="1"/>
  <c r="G316" i="12"/>
  <c r="G126" i="19" s="1"/>
  <c r="K316" i="12"/>
  <c r="K126" i="19" s="1"/>
  <c r="O316" i="12"/>
  <c r="O126" i="19" s="1"/>
  <c r="S316" i="12"/>
  <c r="S126" i="19" s="1"/>
  <c r="W316" i="12"/>
  <c r="W126" i="19" s="1"/>
  <c r="AA316" i="12"/>
  <c r="AA126" i="19" s="1"/>
  <c r="AG316" i="12"/>
  <c r="AG126" i="19" s="1"/>
  <c r="G320" i="12"/>
  <c r="G130" i="19" s="1"/>
  <c r="K320" i="12"/>
  <c r="K130" i="19" s="1"/>
  <c r="O320" i="12"/>
  <c r="O130" i="19" s="1"/>
  <c r="S320" i="12"/>
  <c r="S130" i="19" s="1"/>
  <c r="W320" i="12"/>
  <c r="W130" i="19" s="1"/>
  <c r="AA320" i="12"/>
  <c r="AA130" i="19" s="1"/>
  <c r="AG320" i="12"/>
  <c r="AG130" i="19" s="1"/>
  <c r="G324" i="12"/>
  <c r="G134" i="19" s="1"/>
  <c r="K324" i="12"/>
  <c r="K134" i="19" s="1"/>
  <c r="O324" i="12"/>
  <c r="O134" i="19" s="1"/>
  <c r="S324" i="12"/>
  <c r="S134" i="19" s="1"/>
  <c r="W324" i="12"/>
  <c r="W134" i="19" s="1"/>
  <c r="AA324" i="12"/>
  <c r="AA134" i="19" s="1"/>
  <c r="AG324" i="12"/>
  <c r="AG134" i="19" s="1"/>
  <c r="I271" i="12"/>
  <c r="I316" i="12" s="1"/>
  <c r="I126" i="19" s="1"/>
  <c r="M271" i="12"/>
  <c r="M316" i="12" s="1"/>
  <c r="M126" i="19" s="1"/>
  <c r="Q271" i="12"/>
  <c r="Q316" i="12" s="1"/>
  <c r="Q126" i="19" s="1"/>
  <c r="U271" i="12"/>
  <c r="U316" i="12" s="1"/>
  <c r="U126" i="19" s="1"/>
  <c r="Y271" i="12"/>
  <c r="Y316" i="12" s="1"/>
  <c r="Y126" i="19" s="1"/>
  <c r="AC271" i="12"/>
  <c r="AC316" i="12" s="1"/>
  <c r="AC126" i="19" s="1"/>
  <c r="I275" i="12"/>
  <c r="I320" i="12" s="1"/>
  <c r="I130" i="19" s="1"/>
  <c r="M275" i="12"/>
  <c r="M320" i="12" s="1"/>
  <c r="M130" i="19" s="1"/>
  <c r="Q275" i="12"/>
  <c r="Q320" i="12" s="1"/>
  <c r="Q130" i="19" s="1"/>
  <c r="U275" i="12"/>
  <c r="U320" i="12" s="1"/>
  <c r="U130" i="19" s="1"/>
  <c r="Y275" i="12"/>
  <c r="Y320" i="12" s="1"/>
  <c r="Y130" i="19" s="1"/>
  <c r="AC275" i="12"/>
  <c r="AC320" i="12" s="1"/>
  <c r="AC130" i="19" s="1"/>
  <c r="I279" i="12"/>
  <c r="I324" i="12" s="1"/>
  <c r="I134" i="19" s="1"/>
  <c r="M279" i="12"/>
  <c r="M324" i="12" s="1"/>
  <c r="M134" i="19" s="1"/>
  <c r="Q279" i="12"/>
  <c r="Q324" i="12" s="1"/>
  <c r="Q134" i="19" s="1"/>
  <c r="U279" i="12"/>
  <c r="U324" i="12" s="1"/>
  <c r="U134" i="19" s="1"/>
  <c r="Y279" i="12"/>
  <c r="Y324" i="12" s="1"/>
  <c r="Y134" i="19" s="1"/>
  <c r="AC279" i="12"/>
  <c r="AC324" i="12" s="1"/>
  <c r="AC134" i="19" s="1"/>
  <c r="M103" i="12"/>
  <c r="AC103" i="12"/>
  <c r="AC148" i="12"/>
  <c r="Q193" i="12"/>
  <c r="U238" i="12"/>
  <c r="G466" i="12"/>
  <c r="K466" i="12"/>
  <c r="S466" i="12"/>
  <c r="W466" i="12"/>
  <c r="AA466" i="12"/>
  <c r="AB1255" i="14"/>
  <c r="AB1190" i="14"/>
  <c r="AB339" i="14"/>
  <c r="AB1320" i="14"/>
  <c r="AB1125" i="14"/>
  <c r="C406" i="19"/>
  <c r="C404" i="19"/>
  <c r="C402" i="19"/>
  <c r="C400" i="19"/>
  <c r="C398" i="19"/>
  <c r="C396" i="19"/>
  <c r="C394" i="19"/>
  <c r="C392" i="19"/>
  <c r="C390" i="19"/>
  <c r="C388" i="19"/>
  <c r="C386" i="19"/>
  <c r="C384" i="19"/>
  <c r="C382" i="19"/>
  <c r="C380" i="19"/>
  <c r="C378" i="19"/>
  <c r="C376" i="19"/>
  <c r="C374" i="19"/>
  <c r="C372" i="19"/>
  <c r="C370" i="19"/>
  <c r="C368" i="19"/>
  <c r="C366" i="19"/>
  <c r="C364" i="19"/>
  <c r="C362" i="19"/>
  <c r="D52" i="20"/>
  <c r="C393" i="19"/>
  <c r="C385" i="19"/>
  <c r="C377" i="19"/>
  <c r="C369" i="19"/>
  <c r="C405" i="19"/>
  <c r="C399" i="19"/>
  <c r="C391" i="19"/>
  <c r="C383" i="19"/>
  <c r="C375" i="19"/>
  <c r="C367" i="19"/>
  <c r="C361" i="19"/>
  <c r="C359" i="19"/>
  <c r="C357" i="19"/>
  <c r="C355" i="19"/>
  <c r="C353" i="19"/>
  <c r="C401" i="19"/>
  <c r="C397" i="19"/>
  <c r="C389" i="19"/>
  <c r="C381" i="19"/>
  <c r="C373" i="19"/>
  <c r="C365" i="19"/>
  <c r="C395" i="19"/>
  <c r="C363" i="19"/>
  <c r="C360" i="19"/>
  <c r="C403" i="19"/>
  <c r="C387" i="19"/>
  <c r="C354" i="19"/>
  <c r="C379" i="19"/>
  <c r="C356" i="19"/>
  <c r="C371" i="19"/>
  <c r="C358" i="19"/>
  <c r="AI218" i="10"/>
  <c r="S316" i="10"/>
  <c r="AB466" i="10"/>
  <c r="AB492" i="10" s="1"/>
  <c r="M545" i="10"/>
  <c r="AE724" i="10"/>
  <c r="M63" i="19"/>
  <c r="M597" i="11"/>
  <c r="U63" i="19"/>
  <c r="U597" i="11"/>
  <c r="AC63" i="19"/>
  <c r="AC597" i="11"/>
  <c r="H590" i="11"/>
  <c r="H598" i="11" s="1"/>
  <c r="J283" i="12"/>
  <c r="J238" i="12"/>
  <c r="J193" i="12"/>
  <c r="J148" i="12"/>
  <c r="J103" i="12"/>
  <c r="Z283" i="12"/>
  <c r="Z238" i="12"/>
  <c r="Z193" i="12"/>
  <c r="Z148" i="12"/>
  <c r="Z103" i="12"/>
  <c r="M9" i="28"/>
  <c r="M9" i="27"/>
  <c r="M9" i="26"/>
  <c r="M35" i="26" s="1"/>
  <c r="M9" i="25"/>
  <c r="M9" i="21"/>
  <c r="M9" i="23"/>
  <c r="M9" i="22"/>
  <c r="M9" i="20"/>
  <c r="M9" i="17"/>
  <c r="M9" i="16"/>
  <c r="M9" i="19"/>
  <c r="M9" i="15"/>
  <c r="M9" i="14"/>
  <c r="M9" i="12"/>
  <c r="M9" i="11"/>
  <c r="M9" i="10"/>
  <c r="M9" i="13"/>
  <c r="U9" i="28"/>
  <c r="U9" i="27"/>
  <c r="U9" i="26"/>
  <c r="U35" i="26" s="1"/>
  <c r="U9" i="25"/>
  <c r="U9" i="21"/>
  <c r="U9" i="22"/>
  <c r="U9" i="23"/>
  <c r="U9" i="20"/>
  <c r="U9" i="17"/>
  <c r="U9" i="16"/>
  <c r="U9" i="19"/>
  <c r="U9" i="15"/>
  <c r="U9" i="14"/>
  <c r="U9" i="12"/>
  <c r="U9" i="11"/>
  <c r="U9" i="10"/>
  <c r="U9" i="13"/>
  <c r="AC9" i="28"/>
  <c r="AC9" i="27"/>
  <c r="AC9" i="26"/>
  <c r="AC35" i="26" s="1"/>
  <c r="AC9" i="25"/>
  <c r="AC9" i="21"/>
  <c r="AC9" i="23"/>
  <c r="AC9" i="22"/>
  <c r="AC9" i="20"/>
  <c r="AC9" i="17"/>
  <c r="AC9" i="16"/>
  <c r="AC9" i="19"/>
  <c r="AC9" i="15"/>
  <c r="AC9" i="14"/>
  <c r="AC9" i="12"/>
  <c r="AC9" i="11"/>
  <c r="AC9" i="10"/>
  <c r="AC9" i="13"/>
  <c r="I10" i="28"/>
  <c r="I10" i="27"/>
  <c r="I10" i="26"/>
  <c r="I10" i="25"/>
  <c r="I10" i="23"/>
  <c r="I10" i="22"/>
  <c r="I10" i="21"/>
  <c r="I10" i="20"/>
  <c r="I10" i="17"/>
  <c r="I10" i="16"/>
  <c r="I10" i="19"/>
  <c r="I10" i="15"/>
  <c r="I10" i="13"/>
  <c r="I10" i="7"/>
  <c r="I10" i="14"/>
  <c r="Q10" i="28"/>
  <c r="Q10" i="27"/>
  <c r="Q10" i="26"/>
  <c r="Q10" i="25"/>
  <c r="Q10" i="23"/>
  <c r="Q10" i="22"/>
  <c r="Q10" i="21"/>
  <c r="Q10" i="20"/>
  <c r="Q10" i="17"/>
  <c r="Q10" i="16"/>
  <c r="Q10" i="15"/>
  <c r="Q10" i="19"/>
  <c r="Q10" i="13"/>
  <c r="Q10" i="14"/>
  <c r="Q10" i="7"/>
  <c r="Y10" i="28"/>
  <c r="Y10" i="27"/>
  <c r="Y10" i="26"/>
  <c r="Y10" i="25"/>
  <c r="Y10" i="23"/>
  <c r="Y10" i="22"/>
  <c r="Y10" i="21"/>
  <c r="Y10" i="20"/>
  <c r="Y10" i="17"/>
  <c r="Y10" i="16"/>
  <c r="Y10" i="19"/>
  <c r="Y10" i="15"/>
  <c r="Y10" i="13"/>
  <c r="Y10" i="14"/>
  <c r="Y10" i="7"/>
  <c r="I11" i="28"/>
  <c r="I11" i="27"/>
  <c r="I11" i="26"/>
  <c r="I26" i="26" s="1"/>
  <c r="I11" i="23"/>
  <c r="I11" i="21"/>
  <c r="I11" i="25"/>
  <c r="I11" i="22"/>
  <c r="I11" i="20"/>
  <c r="I11" i="19"/>
  <c r="I11" i="17"/>
  <c r="I11" i="16"/>
  <c r="I11" i="15"/>
  <c r="I33" i="6"/>
  <c r="I11" i="14"/>
  <c r="I11" i="12"/>
  <c r="I11" i="11"/>
  <c r="I11" i="10"/>
  <c r="I35" i="6"/>
  <c r="I27" i="26" s="1"/>
  <c r="I34" i="6"/>
  <c r="I25" i="26" s="1"/>
  <c r="I32" i="26" s="1"/>
  <c r="I42" i="26" s="1"/>
  <c r="I75" i="26" s="1"/>
  <c r="I11" i="13"/>
  <c r="U11" i="28"/>
  <c r="U151" i="27"/>
  <c r="U176" i="27"/>
  <c r="U11" i="27"/>
  <c r="U11" i="26"/>
  <c r="U26" i="26" s="1"/>
  <c r="U11" i="21"/>
  <c r="U11" i="22"/>
  <c r="U11" i="25"/>
  <c r="U11" i="23"/>
  <c r="U11" i="20"/>
  <c r="U11" i="19"/>
  <c r="U11" i="17"/>
  <c r="U11" i="16"/>
  <c r="U11" i="15"/>
  <c r="U33" i="6"/>
  <c r="U11" i="14"/>
  <c r="U11" i="12"/>
  <c r="U11" i="11"/>
  <c r="U11" i="10"/>
  <c r="U35" i="6"/>
  <c r="U27" i="26" s="1"/>
  <c r="U34" i="6"/>
  <c r="U25" i="26" s="1"/>
  <c r="U32" i="26" s="1"/>
  <c r="U42" i="26" s="1"/>
  <c r="U75" i="26" s="1"/>
  <c r="U11" i="13"/>
  <c r="D109" i="16"/>
  <c r="D85" i="16"/>
  <c r="D63" i="16"/>
  <c r="D41" i="16"/>
  <c r="D113" i="16"/>
  <c r="D89" i="16"/>
  <c r="D67" i="16"/>
  <c r="D45" i="16"/>
  <c r="D117" i="16"/>
  <c r="D93" i="16"/>
  <c r="D71" i="16"/>
  <c r="D49" i="16"/>
  <c r="D121" i="16"/>
  <c r="D97" i="16"/>
  <c r="D75" i="16"/>
  <c r="D53" i="16"/>
  <c r="D125" i="16"/>
  <c r="D101" i="16"/>
  <c r="D79" i="16"/>
  <c r="D57" i="16"/>
  <c r="D16" i="21"/>
  <c r="B92" i="19"/>
  <c r="B90" i="19"/>
  <c r="B88" i="19"/>
  <c r="B86" i="19"/>
  <c r="B84" i="19"/>
  <c r="B82" i="19"/>
  <c r="B80" i="19"/>
  <c r="B78" i="19"/>
  <c r="B76" i="19"/>
  <c r="B74" i="19"/>
  <c r="B72" i="19"/>
  <c r="B70" i="19"/>
  <c r="B68" i="19"/>
  <c r="B66" i="19"/>
  <c r="B64" i="19"/>
  <c r="B62" i="19"/>
  <c r="B60" i="19"/>
  <c r="B58" i="19"/>
  <c r="B56" i="19"/>
  <c r="B54" i="19"/>
  <c r="B52" i="19"/>
  <c r="B50" i="19"/>
  <c r="B48" i="19"/>
  <c r="B46" i="19"/>
  <c r="B44" i="19"/>
  <c r="B42" i="19"/>
  <c r="B40" i="19"/>
  <c r="B38" i="19"/>
  <c r="B93" i="19"/>
  <c r="B85" i="19"/>
  <c r="B73" i="19"/>
  <c r="B65" i="19"/>
  <c r="B57" i="19"/>
  <c r="B49" i="19"/>
  <c r="B41" i="19"/>
  <c r="B87" i="19"/>
  <c r="B79" i="19"/>
  <c r="B71" i="19"/>
  <c r="B63" i="19"/>
  <c r="B55" i="19"/>
  <c r="B47" i="19"/>
  <c r="B39" i="19"/>
  <c r="B37" i="19"/>
  <c r="B89" i="19"/>
  <c r="B81" i="19"/>
  <c r="B69" i="19"/>
  <c r="B61" i="19"/>
  <c r="B53" i="19"/>
  <c r="B45" i="19"/>
  <c r="B83" i="19"/>
  <c r="B59" i="19"/>
  <c r="B91" i="19"/>
  <c r="B75" i="19"/>
  <c r="B51" i="19"/>
  <c r="B77" i="19"/>
  <c r="B67" i="19"/>
  <c r="B43" i="19"/>
  <c r="D23" i="21"/>
  <c r="B505" i="19"/>
  <c r="B494" i="19"/>
  <c r="B492" i="19"/>
  <c r="B490" i="19"/>
  <c r="B488" i="19"/>
  <c r="B486" i="19"/>
  <c r="B484" i="19"/>
  <c r="B482" i="19"/>
  <c r="B480" i="19"/>
  <c r="B477" i="19"/>
  <c r="B475" i="19"/>
  <c r="B473" i="19"/>
  <c r="B471" i="19"/>
  <c r="B469" i="19"/>
  <c r="B506" i="19"/>
  <c r="B493" i="19"/>
  <c r="B491" i="19"/>
  <c r="B489" i="19"/>
  <c r="B487" i="19"/>
  <c r="B485" i="19"/>
  <c r="B483" i="19"/>
  <c r="B481" i="19"/>
  <c r="B479" i="19"/>
  <c r="B476" i="19"/>
  <c r="B474" i="19"/>
  <c r="B472" i="19"/>
  <c r="B470" i="19"/>
  <c r="D34" i="23"/>
  <c r="D105" i="23"/>
  <c r="Q10" i="10"/>
  <c r="J218" i="10"/>
  <c r="N218" i="10"/>
  <c r="R218" i="10"/>
  <c r="V218" i="10"/>
  <c r="Z218" i="10"/>
  <c r="AE218" i="10"/>
  <c r="G219" i="10"/>
  <c r="G16" i="19" s="1"/>
  <c r="K219" i="10"/>
  <c r="K16" i="19" s="1"/>
  <c r="O219" i="10"/>
  <c r="O16" i="19" s="1"/>
  <c r="S219" i="10"/>
  <c r="S16" i="19" s="1"/>
  <c r="W219" i="10"/>
  <c r="W16" i="19" s="1"/>
  <c r="AA219" i="10"/>
  <c r="AA16" i="19" s="1"/>
  <c r="AG219" i="10"/>
  <c r="AG16" i="19" s="1"/>
  <c r="I220" i="10"/>
  <c r="I17" i="19" s="1"/>
  <c r="M220" i="10"/>
  <c r="M17" i="19" s="1"/>
  <c r="Q220" i="10"/>
  <c r="Q17" i="19" s="1"/>
  <c r="U220" i="10"/>
  <c r="U17" i="19" s="1"/>
  <c r="Y220" i="10"/>
  <c r="Y17" i="19" s="1"/>
  <c r="AC220" i="10"/>
  <c r="AC17" i="19" s="1"/>
  <c r="G221" i="10"/>
  <c r="G18" i="19" s="1"/>
  <c r="K221" i="10"/>
  <c r="K18" i="19" s="1"/>
  <c r="O221" i="10"/>
  <c r="O18" i="19" s="1"/>
  <c r="S221" i="10"/>
  <c r="S18" i="19" s="1"/>
  <c r="W221" i="10"/>
  <c r="W18" i="19" s="1"/>
  <c r="AA221" i="10"/>
  <c r="AA18" i="19" s="1"/>
  <c r="AG221" i="10"/>
  <c r="AG18" i="19" s="1"/>
  <c r="G223" i="10"/>
  <c r="G20" i="19" s="1"/>
  <c r="K223" i="10"/>
  <c r="K20" i="19" s="1"/>
  <c r="O223" i="10"/>
  <c r="O20" i="19" s="1"/>
  <c r="S223" i="10"/>
  <c r="S20" i="19" s="1"/>
  <c r="W223" i="10"/>
  <c r="W20" i="19" s="1"/>
  <c r="AA223" i="10"/>
  <c r="AA20" i="19" s="1"/>
  <c r="AG223" i="10"/>
  <c r="AG20" i="19" s="1"/>
  <c r="I224" i="10"/>
  <c r="I21" i="19" s="1"/>
  <c r="M224" i="10"/>
  <c r="M21" i="19" s="1"/>
  <c r="Q224" i="10"/>
  <c r="Q21" i="19" s="1"/>
  <c r="U224" i="10"/>
  <c r="U21" i="19" s="1"/>
  <c r="Y224" i="10"/>
  <c r="Y21" i="19" s="1"/>
  <c r="AC224" i="10"/>
  <c r="AC21" i="19" s="1"/>
  <c r="I228" i="10"/>
  <c r="I25" i="19" s="1"/>
  <c r="M228" i="10"/>
  <c r="M25" i="19" s="1"/>
  <c r="Q228" i="10"/>
  <c r="Q25" i="19" s="1"/>
  <c r="U228" i="10"/>
  <c r="U25" i="19" s="1"/>
  <c r="Y228" i="10"/>
  <c r="Y25" i="19" s="1"/>
  <c r="AC228" i="10"/>
  <c r="AC25" i="19" s="1"/>
  <c r="I232" i="10"/>
  <c r="I29" i="19" s="1"/>
  <c r="M232" i="10"/>
  <c r="M29" i="19" s="1"/>
  <c r="Q232" i="10"/>
  <c r="Q29" i="19" s="1"/>
  <c r="U232" i="10"/>
  <c r="U29" i="19" s="1"/>
  <c r="Y232" i="10"/>
  <c r="Y29" i="19" s="1"/>
  <c r="AC232" i="10"/>
  <c r="AC29" i="19" s="1"/>
  <c r="G233" i="10"/>
  <c r="G30" i="19" s="1"/>
  <c r="K233" i="10"/>
  <c r="K30" i="19" s="1"/>
  <c r="O233" i="10"/>
  <c r="O30" i="19" s="1"/>
  <c r="S233" i="10"/>
  <c r="S30" i="19" s="1"/>
  <c r="W233" i="10"/>
  <c r="W30" i="19" s="1"/>
  <c r="AA233" i="10"/>
  <c r="AA30" i="19" s="1"/>
  <c r="AG233" i="10"/>
  <c r="AG30" i="19" s="1"/>
  <c r="G235" i="10"/>
  <c r="G32" i="19" s="1"/>
  <c r="K235" i="10"/>
  <c r="K32" i="19" s="1"/>
  <c r="O235" i="10"/>
  <c r="O32" i="19" s="1"/>
  <c r="S235" i="10"/>
  <c r="S32" i="19" s="1"/>
  <c r="W235" i="10"/>
  <c r="W32" i="19" s="1"/>
  <c r="AA235" i="10"/>
  <c r="AA32" i="19" s="1"/>
  <c r="AG235" i="10"/>
  <c r="AG32" i="19" s="1"/>
  <c r="I236" i="10"/>
  <c r="I33" i="19" s="1"/>
  <c r="M236" i="10"/>
  <c r="M33" i="19" s="1"/>
  <c r="Q236" i="10"/>
  <c r="Q33" i="19" s="1"/>
  <c r="U236" i="10"/>
  <c r="U33" i="19" s="1"/>
  <c r="Y236" i="10"/>
  <c r="Y33" i="19" s="1"/>
  <c r="AC236" i="10"/>
  <c r="AC33" i="19" s="1"/>
  <c r="G237" i="10"/>
  <c r="G34" i="19" s="1"/>
  <c r="K237" i="10"/>
  <c r="K34" i="19" s="1"/>
  <c r="O237" i="10"/>
  <c r="O34" i="19" s="1"/>
  <c r="S237" i="10"/>
  <c r="S34" i="19" s="1"/>
  <c r="W237" i="10"/>
  <c r="W34" i="19" s="1"/>
  <c r="AA237" i="10"/>
  <c r="AA34" i="19" s="1"/>
  <c r="AG237" i="10"/>
  <c r="AG34" i="19" s="1"/>
  <c r="L39" i="10"/>
  <c r="L65" i="10" s="1"/>
  <c r="AB39" i="10"/>
  <c r="AB65" i="10" s="1"/>
  <c r="D35" i="19"/>
  <c r="D284" i="10"/>
  <c r="I504" i="10"/>
  <c r="M504" i="10"/>
  <c r="Q504" i="10"/>
  <c r="U504" i="10"/>
  <c r="Y504" i="10"/>
  <c r="AC504" i="10"/>
  <c r="J507" i="10"/>
  <c r="N507" i="10"/>
  <c r="R507" i="10"/>
  <c r="V507" i="10"/>
  <c r="Z507" i="10"/>
  <c r="AE507" i="10"/>
  <c r="I511" i="10"/>
  <c r="M511" i="10"/>
  <c r="Q511" i="10"/>
  <c r="U511" i="10"/>
  <c r="Y511" i="10"/>
  <c r="AC511" i="10"/>
  <c r="K316" i="10"/>
  <c r="AA316" i="10"/>
  <c r="C673" i="10"/>
  <c r="D695" i="10" s="1"/>
  <c r="D466" i="10"/>
  <c r="I727" i="10"/>
  <c r="M727" i="10"/>
  <c r="Q727" i="10"/>
  <c r="U727" i="10"/>
  <c r="Y727" i="10"/>
  <c r="AC727" i="10"/>
  <c r="G729" i="10"/>
  <c r="K729" i="10"/>
  <c r="O729" i="10"/>
  <c r="S729" i="10"/>
  <c r="W729" i="10"/>
  <c r="AA729" i="10"/>
  <c r="AG729" i="10"/>
  <c r="I731" i="10"/>
  <c r="M731" i="10"/>
  <c r="Q731" i="10"/>
  <c r="U731" i="10"/>
  <c r="Y731" i="10"/>
  <c r="AC731" i="10"/>
  <c r="G733" i="10"/>
  <c r="K733" i="10"/>
  <c r="O733" i="10"/>
  <c r="S733" i="10"/>
  <c r="W733" i="10"/>
  <c r="AA733" i="10"/>
  <c r="AG733" i="10"/>
  <c r="I735" i="10"/>
  <c r="M735" i="10"/>
  <c r="Q735" i="10"/>
  <c r="U735" i="10"/>
  <c r="Y735" i="10"/>
  <c r="AC735" i="10"/>
  <c r="I739" i="10"/>
  <c r="M739" i="10"/>
  <c r="Q739" i="10"/>
  <c r="U739" i="10"/>
  <c r="Y739" i="10"/>
  <c r="AC739" i="10"/>
  <c r="I743" i="10"/>
  <c r="M743" i="10"/>
  <c r="Q743" i="10"/>
  <c r="U743" i="10"/>
  <c r="Y743" i="10"/>
  <c r="AC743" i="10"/>
  <c r="U545" i="10"/>
  <c r="J669" i="10"/>
  <c r="Z669" i="10"/>
  <c r="V728" i="10"/>
  <c r="U10" i="11"/>
  <c r="K43" i="11"/>
  <c r="K595" i="11" s="1"/>
  <c r="AA43" i="11"/>
  <c r="AA595" i="11" s="1"/>
  <c r="P590" i="11"/>
  <c r="P598" i="11" s="1"/>
  <c r="AI590" i="11"/>
  <c r="AI598" i="11" s="1"/>
  <c r="S597" i="11"/>
  <c r="H287" i="12"/>
  <c r="L287" i="12"/>
  <c r="P287" i="12"/>
  <c r="T287" i="12"/>
  <c r="X287" i="12"/>
  <c r="AB287" i="12"/>
  <c r="AI287" i="12"/>
  <c r="G291" i="12"/>
  <c r="G101" i="19" s="1"/>
  <c r="K291" i="12"/>
  <c r="K101" i="19" s="1"/>
  <c r="O291" i="12"/>
  <c r="O101" i="19" s="1"/>
  <c r="S291" i="12"/>
  <c r="S101" i="19" s="1"/>
  <c r="W291" i="12"/>
  <c r="W101" i="19" s="1"/>
  <c r="AA291" i="12"/>
  <c r="AA101" i="19" s="1"/>
  <c r="AG291" i="12"/>
  <c r="AG101" i="19" s="1"/>
  <c r="G295" i="12"/>
  <c r="G105" i="19" s="1"/>
  <c r="K295" i="12"/>
  <c r="K105" i="19" s="1"/>
  <c r="O295" i="12"/>
  <c r="O105" i="19" s="1"/>
  <c r="S295" i="12"/>
  <c r="S105" i="19" s="1"/>
  <c r="W295" i="12"/>
  <c r="W105" i="19" s="1"/>
  <c r="AA295" i="12"/>
  <c r="AA105" i="19" s="1"/>
  <c r="AG295" i="12"/>
  <c r="AG105" i="19" s="1"/>
  <c r="G299" i="12"/>
  <c r="G109" i="19" s="1"/>
  <c r="K299" i="12"/>
  <c r="K109" i="19" s="1"/>
  <c r="O299" i="12"/>
  <c r="O109" i="19" s="1"/>
  <c r="S299" i="12"/>
  <c r="S109" i="19" s="1"/>
  <c r="W299" i="12"/>
  <c r="W109" i="19" s="1"/>
  <c r="AA299" i="12"/>
  <c r="AA109" i="19" s="1"/>
  <c r="AG299" i="12"/>
  <c r="AG109" i="19" s="1"/>
  <c r="G303" i="12"/>
  <c r="G113" i="19" s="1"/>
  <c r="K303" i="12"/>
  <c r="K113" i="19" s="1"/>
  <c r="O303" i="12"/>
  <c r="O113" i="19" s="1"/>
  <c r="S303" i="12"/>
  <c r="S113" i="19" s="1"/>
  <c r="W303" i="12"/>
  <c r="W113" i="19" s="1"/>
  <c r="AA303" i="12"/>
  <c r="AA113" i="19" s="1"/>
  <c r="AG303" i="12"/>
  <c r="AG113" i="19" s="1"/>
  <c r="H308" i="12"/>
  <c r="H118" i="19" s="1"/>
  <c r="L308" i="12"/>
  <c r="L118" i="19" s="1"/>
  <c r="P308" i="12"/>
  <c r="P118" i="19" s="1"/>
  <c r="T308" i="12"/>
  <c r="T118" i="19" s="1"/>
  <c r="X308" i="12"/>
  <c r="X118" i="19" s="1"/>
  <c r="AB308" i="12"/>
  <c r="AB118" i="19" s="1"/>
  <c r="AI308" i="12"/>
  <c r="AI118" i="19" s="1"/>
  <c r="H312" i="12"/>
  <c r="H122" i="19" s="1"/>
  <c r="L312" i="12"/>
  <c r="L122" i="19" s="1"/>
  <c r="P312" i="12"/>
  <c r="P122" i="19" s="1"/>
  <c r="T312" i="12"/>
  <c r="T122" i="19" s="1"/>
  <c r="X312" i="12"/>
  <c r="X122" i="19" s="1"/>
  <c r="AB312" i="12"/>
  <c r="AB122" i="19" s="1"/>
  <c r="AI312" i="12"/>
  <c r="AI122" i="19" s="1"/>
  <c r="H316" i="12"/>
  <c r="H126" i="19" s="1"/>
  <c r="L316" i="12"/>
  <c r="L126" i="19" s="1"/>
  <c r="P316" i="12"/>
  <c r="P126" i="19" s="1"/>
  <c r="T316" i="12"/>
  <c r="T126" i="19" s="1"/>
  <c r="X316" i="12"/>
  <c r="X126" i="19" s="1"/>
  <c r="AB316" i="12"/>
  <c r="AB126" i="19" s="1"/>
  <c r="AI316" i="12"/>
  <c r="AI126" i="19" s="1"/>
  <c r="H320" i="12"/>
  <c r="H130" i="19" s="1"/>
  <c r="L320" i="12"/>
  <c r="L130" i="19" s="1"/>
  <c r="P320" i="12"/>
  <c r="P130" i="19" s="1"/>
  <c r="T320" i="12"/>
  <c r="T130" i="19" s="1"/>
  <c r="X320" i="12"/>
  <c r="X130" i="19" s="1"/>
  <c r="AB320" i="12"/>
  <c r="AB130" i="19" s="1"/>
  <c r="AI320" i="12"/>
  <c r="AI130" i="19" s="1"/>
  <c r="H324" i="12"/>
  <c r="H134" i="19" s="1"/>
  <c r="L324" i="12"/>
  <c r="L134" i="19" s="1"/>
  <c r="P324" i="12"/>
  <c r="P134" i="19" s="1"/>
  <c r="T324" i="12"/>
  <c r="T134" i="19" s="1"/>
  <c r="X324" i="12"/>
  <c r="X134" i="19" s="1"/>
  <c r="AB324" i="12"/>
  <c r="AB134" i="19" s="1"/>
  <c r="AI324" i="12"/>
  <c r="AI134" i="19" s="1"/>
  <c r="P58" i="12"/>
  <c r="AI58" i="12"/>
  <c r="I270" i="12"/>
  <c r="I315" i="12" s="1"/>
  <c r="I125" i="19" s="1"/>
  <c r="M270" i="12"/>
  <c r="M315" i="12" s="1"/>
  <c r="M125" i="19" s="1"/>
  <c r="Q270" i="12"/>
  <c r="Q315" i="12" s="1"/>
  <c r="Q125" i="19" s="1"/>
  <c r="U270" i="12"/>
  <c r="U315" i="12" s="1"/>
  <c r="U125" i="19" s="1"/>
  <c r="Y270" i="12"/>
  <c r="Y315" i="12" s="1"/>
  <c r="Y125" i="19" s="1"/>
  <c r="AC270" i="12"/>
  <c r="AC315" i="12" s="1"/>
  <c r="AC125" i="19" s="1"/>
  <c r="I274" i="12"/>
  <c r="I319" i="12" s="1"/>
  <c r="I129" i="19" s="1"/>
  <c r="M274" i="12"/>
  <c r="M319" i="12" s="1"/>
  <c r="M129" i="19" s="1"/>
  <c r="Q274" i="12"/>
  <c r="Q319" i="12" s="1"/>
  <c r="Q129" i="19" s="1"/>
  <c r="U274" i="12"/>
  <c r="U319" i="12" s="1"/>
  <c r="U129" i="19" s="1"/>
  <c r="Y274" i="12"/>
  <c r="Y319" i="12" s="1"/>
  <c r="Y129" i="19" s="1"/>
  <c r="AC274" i="12"/>
  <c r="AC319" i="12" s="1"/>
  <c r="AC129" i="19" s="1"/>
  <c r="I278" i="12"/>
  <c r="I323" i="12" s="1"/>
  <c r="I133" i="19" s="1"/>
  <c r="M278" i="12"/>
  <c r="M323" i="12" s="1"/>
  <c r="M133" i="19" s="1"/>
  <c r="Q278" i="12"/>
  <c r="Q323" i="12" s="1"/>
  <c r="Q133" i="19" s="1"/>
  <c r="U278" i="12"/>
  <c r="U323" i="12" s="1"/>
  <c r="U133" i="19" s="1"/>
  <c r="Y278" i="12"/>
  <c r="Y323" i="12" s="1"/>
  <c r="Y133" i="19" s="1"/>
  <c r="AC278" i="12"/>
  <c r="AC323" i="12" s="1"/>
  <c r="AC133" i="19" s="1"/>
  <c r="Q103" i="12"/>
  <c r="U193" i="12"/>
  <c r="Y238" i="12"/>
  <c r="J924" i="14"/>
  <c r="J819" i="15" s="1"/>
  <c r="Z924" i="14"/>
  <c r="Z819" i="15" s="1"/>
  <c r="H78" i="26"/>
  <c r="H21" i="27"/>
  <c r="H82" i="27" s="1"/>
  <c r="H79" i="26"/>
  <c r="D33" i="20"/>
  <c r="C33" i="19"/>
  <c r="P218" i="10"/>
  <c r="AC392" i="10"/>
  <c r="N724" i="10"/>
  <c r="I63" i="19"/>
  <c r="I597" i="11"/>
  <c r="Q63" i="19"/>
  <c r="Q597" i="11"/>
  <c r="Y63" i="19"/>
  <c r="Y597" i="11"/>
  <c r="X590" i="11"/>
  <c r="X598" i="11" s="1"/>
  <c r="N283" i="12"/>
  <c r="N238" i="12"/>
  <c r="N193" i="12"/>
  <c r="N148" i="12"/>
  <c r="N103" i="12"/>
  <c r="AE283" i="12"/>
  <c r="AE238" i="12"/>
  <c r="AE193" i="12"/>
  <c r="AE148" i="12"/>
  <c r="AE103" i="12"/>
  <c r="H58" i="12"/>
  <c r="I9" i="28"/>
  <c r="I9" i="27"/>
  <c r="I9" i="26"/>
  <c r="I35" i="26" s="1"/>
  <c r="D43" i="25"/>
  <c r="D73" i="25" s="1"/>
  <c r="D39" i="25"/>
  <c r="D69" i="25" s="1"/>
  <c r="I9" i="25"/>
  <c r="E45" i="25"/>
  <c r="E75" i="25" s="1"/>
  <c r="E41" i="25"/>
  <c r="E71" i="25" s="1"/>
  <c r="E37" i="25"/>
  <c r="E67" i="25" s="1"/>
  <c r="D41" i="25"/>
  <c r="D71" i="25" s="1"/>
  <c r="E39" i="25"/>
  <c r="E69" i="25" s="1"/>
  <c r="D42" i="25"/>
  <c r="D72" i="25" s="1"/>
  <c r="D66" i="25"/>
  <c r="I9" i="21"/>
  <c r="D45" i="25"/>
  <c r="D75" i="25" s="1"/>
  <c r="E43" i="25"/>
  <c r="E73" i="25" s="1"/>
  <c r="D37" i="25"/>
  <c r="D67" i="25" s="1"/>
  <c r="D38" i="25"/>
  <c r="D68" i="25" s="1"/>
  <c r="I9" i="23"/>
  <c r="I9" i="22"/>
  <c r="I9" i="20"/>
  <c r="I9" i="17"/>
  <c r="I9" i="16"/>
  <c r="I9" i="19"/>
  <c r="I9" i="15"/>
  <c r="I9" i="14"/>
  <c r="I9" i="12"/>
  <c r="I9" i="11"/>
  <c r="I9" i="10"/>
  <c r="I9" i="13"/>
  <c r="Q9" i="28"/>
  <c r="Q9" i="27"/>
  <c r="Q9" i="26"/>
  <c r="Q35" i="26" s="1"/>
  <c r="Q9" i="25"/>
  <c r="Q9" i="21"/>
  <c r="Q9" i="22"/>
  <c r="Q9" i="20"/>
  <c r="Q9" i="23"/>
  <c r="Q9" i="17"/>
  <c r="Q9" i="16"/>
  <c r="Q9" i="19"/>
  <c r="Q9" i="15"/>
  <c r="Q9" i="14"/>
  <c r="Q9" i="12"/>
  <c r="Q9" i="11"/>
  <c r="Q9" i="10"/>
  <c r="Q9" i="13"/>
  <c r="Y9" i="28"/>
  <c r="Y9" i="27"/>
  <c r="Y9" i="25"/>
  <c r="Y9" i="26"/>
  <c r="Y35" i="26" s="1"/>
  <c r="Y9" i="21"/>
  <c r="Y9" i="23"/>
  <c r="Y9" i="22"/>
  <c r="Y9" i="20"/>
  <c r="Y9" i="17"/>
  <c r="Y9" i="16"/>
  <c r="Y9" i="19"/>
  <c r="Y9" i="15"/>
  <c r="Y9" i="14"/>
  <c r="Y9" i="12"/>
  <c r="Y9" i="11"/>
  <c r="Y9" i="10"/>
  <c r="Y9" i="13"/>
  <c r="M10" i="28"/>
  <c r="M10" i="27"/>
  <c r="M10" i="25"/>
  <c r="M10" i="23"/>
  <c r="M10" i="22"/>
  <c r="M10" i="26"/>
  <c r="M10" i="20"/>
  <c r="M10" i="21"/>
  <c r="M10" i="17"/>
  <c r="M10" i="16"/>
  <c r="M10" i="15"/>
  <c r="M10" i="19"/>
  <c r="M10" i="13"/>
  <c r="M10" i="14"/>
  <c r="M10" i="7"/>
  <c r="U10" i="28"/>
  <c r="U10" i="27"/>
  <c r="U10" i="26"/>
  <c r="U10" i="25"/>
  <c r="U10" i="23"/>
  <c r="U10" i="22"/>
  <c r="U10" i="20"/>
  <c r="U10" i="21"/>
  <c r="U10" i="17"/>
  <c r="U10" i="16"/>
  <c r="U10" i="19"/>
  <c r="U10" i="15"/>
  <c r="U10" i="13"/>
  <c r="U10" i="14"/>
  <c r="U10" i="7"/>
  <c r="AC10" i="28"/>
  <c r="AC10" i="27"/>
  <c r="AC10" i="26"/>
  <c r="AC10" i="25"/>
  <c r="AC10" i="22"/>
  <c r="AC10" i="23"/>
  <c r="AC10" i="20"/>
  <c r="AC10" i="21"/>
  <c r="AC10" i="17"/>
  <c r="AC10" i="16"/>
  <c r="AC10" i="15"/>
  <c r="AC10" i="19"/>
  <c r="AC10" i="13"/>
  <c r="AC10" i="14"/>
  <c r="AC10" i="7"/>
  <c r="M11" i="28"/>
  <c r="M151" i="27"/>
  <c r="M176" i="27"/>
  <c r="M11" i="27"/>
  <c r="M11" i="26"/>
  <c r="M26" i="26" s="1"/>
  <c r="M11" i="21"/>
  <c r="M11" i="23"/>
  <c r="M11" i="22"/>
  <c r="M11" i="25"/>
  <c r="M11" i="20"/>
  <c r="M11" i="19"/>
  <c r="M11" i="16"/>
  <c r="M11" i="17"/>
  <c r="M33" i="6"/>
  <c r="M11" i="14"/>
  <c r="M11" i="12"/>
  <c r="M11" i="11"/>
  <c r="M11" i="10"/>
  <c r="M35" i="6"/>
  <c r="M27" i="26" s="1"/>
  <c r="M34" i="6"/>
  <c r="M25" i="26" s="1"/>
  <c r="M32" i="26" s="1"/>
  <c r="M42" i="26" s="1"/>
  <c r="M75" i="26" s="1"/>
  <c r="M11" i="13"/>
  <c r="M11" i="15"/>
  <c r="Q11" i="28"/>
  <c r="Q176" i="27"/>
  <c r="Q151" i="27"/>
  <c r="Q11" i="27"/>
  <c r="Q11" i="26"/>
  <c r="Q26" i="26" s="1"/>
  <c r="Q11" i="21"/>
  <c r="Q11" i="25"/>
  <c r="Q11" i="23"/>
  <c r="Q11" i="22"/>
  <c r="Q11" i="20"/>
  <c r="Q11" i="19"/>
  <c r="Q11" i="17"/>
  <c r="Q11" i="15"/>
  <c r="Q11" i="16"/>
  <c r="Q33" i="6"/>
  <c r="Q11" i="14"/>
  <c r="Q11" i="12"/>
  <c r="Q11" i="11"/>
  <c r="Q11" i="10"/>
  <c r="Q35" i="6"/>
  <c r="Q27" i="26" s="1"/>
  <c r="Q34" i="6"/>
  <c r="Q25" i="26" s="1"/>
  <c r="Q32" i="26" s="1"/>
  <c r="Q42" i="26" s="1"/>
  <c r="Q75" i="26" s="1"/>
  <c r="Q11" i="13"/>
  <c r="Y11" i="28"/>
  <c r="Y151" i="27"/>
  <c r="Y176" i="27"/>
  <c r="Y11" i="27"/>
  <c r="Y11" i="26"/>
  <c r="Y26" i="26" s="1"/>
  <c r="Y11" i="23"/>
  <c r="Y11" i="21"/>
  <c r="Y11" i="25"/>
  <c r="Y11" i="22"/>
  <c r="Y11" i="20"/>
  <c r="Y11" i="19"/>
  <c r="Y11" i="17"/>
  <c r="Y11" i="16"/>
  <c r="Y11" i="15"/>
  <c r="Y33" i="6"/>
  <c r="Y11" i="14"/>
  <c r="Y11" i="12"/>
  <c r="Y11" i="11"/>
  <c r="Y11" i="10"/>
  <c r="Y35" i="6"/>
  <c r="Y27" i="26" s="1"/>
  <c r="Y34" i="6"/>
  <c r="Y25" i="26" s="1"/>
  <c r="Y32" i="26" s="1"/>
  <c r="Y42" i="26" s="1"/>
  <c r="Y75" i="26" s="1"/>
  <c r="Y11" i="13"/>
  <c r="AC11" i="28"/>
  <c r="AC151" i="27"/>
  <c r="AC176" i="27"/>
  <c r="AC11" i="27"/>
  <c r="AC11" i="26"/>
  <c r="AC26" i="26" s="1"/>
  <c r="AC11" i="21"/>
  <c r="AC11" i="23"/>
  <c r="AC11" i="22"/>
  <c r="AC11" i="25"/>
  <c r="AC11" i="20"/>
  <c r="AC11" i="19"/>
  <c r="AC11" i="16"/>
  <c r="AC11" i="17"/>
  <c r="AC11" i="15"/>
  <c r="AC33" i="6"/>
  <c r="AG33" i="6" s="1" a="1"/>
  <c r="AG33" i="6" s="1"/>
  <c r="AC11" i="14"/>
  <c r="AC11" i="12"/>
  <c r="AC11" i="11"/>
  <c r="AC11" i="10"/>
  <c r="AC35" i="6"/>
  <c r="AC27" i="26" s="1"/>
  <c r="AC34" i="6"/>
  <c r="AC25" i="26" s="1"/>
  <c r="AC32" i="26" s="1"/>
  <c r="AC42" i="26" s="1"/>
  <c r="AC75" i="26" s="1"/>
  <c r="AC11" i="13"/>
  <c r="I11" i="7"/>
  <c r="G2" i="28"/>
  <c r="G2" i="26"/>
  <c r="G2" i="27"/>
  <c r="G2" i="25"/>
  <c r="G2" i="23"/>
  <c r="G2" i="22"/>
  <c r="G2" i="21"/>
  <c r="G2" i="20"/>
  <c r="G2" i="19"/>
  <c r="G2" i="17"/>
  <c r="G2" i="16"/>
  <c r="G2" i="15"/>
  <c r="G2" i="14"/>
  <c r="G2" i="12"/>
  <c r="G2" i="11"/>
  <c r="G2" i="10"/>
  <c r="D2" i="8"/>
  <c r="G2" i="7"/>
  <c r="G2" i="13"/>
  <c r="E2" i="6"/>
  <c r="F2" i="2"/>
  <c r="F2" i="3"/>
  <c r="F2" i="4"/>
  <c r="AI176" i="27"/>
  <c r="AI11" i="28"/>
  <c r="AI11" i="27"/>
  <c r="AI11" i="26"/>
  <c r="AI26" i="26" s="1"/>
  <c r="AI11" i="25"/>
  <c r="AI11" i="21"/>
  <c r="AI11" i="23"/>
  <c r="AI11" i="22"/>
  <c r="AI11" i="20"/>
  <c r="AI11" i="17"/>
  <c r="AI11" i="16"/>
  <c r="AI11" i="19"/>
  <c r="AI11" i="15"/>
  <c r="AI11" i="7"/>
  <c r="AI11" i="14"/>
  <c r="AI11" i="12"/>
  <c r="AI11" i="11"/>
  <c r="AI11" i="10"/>
  <c r="AI11" i="13"/>
  <c r="L175" i="27"/>
  <c r="L24" i="26"/>
  <c r="L34" i="6"/>
  <c r="L25" i="26" s="1"/>
  <c r="L32" i="26" s="1"/>
  <c r="L42" i="26" s="1"/>
  <c r="L75" i="26" s="1"/>
  <c r="P175" i="27"/>
  <c r="P150" i="27"/>
  <c r="P24" i="26"/>
  <c r="P34" i="6"/>
  <c r="P25" i="26" s="1"/>
  <c r="P32" i="26" s="1"/>
  <c r="P42" i="26" s="1"/>
  <c r="P75" i="26" s="1"/>
  <c r="T175" i="27"/>
  <c r="T150" i="27"/>
  <c r="T24" i="26"/>
  <c r="T34" i="6"/>
  <c r="T25" i="26" s="1"/>
  <c r="T32" i="26" s="1"/>
  <c r="T42" i="26" s="1"/>
  <c r="T75" i="26" s="1"/>
  <c r="X175" i="27"/>
  <c r="X150" i="27"/>
  <c r="X24" i="26"/>
  <c r="X34" i="6"/>
  <c r="X25" i="26" s="1"/>
  <c r="X32" i="26" s="1"/>
  <c r="X42" i="26" s="1"/>
  <c r="X75" i="26" s="1"/>
  <c r="AB175" i="27"/>
  <c r="AB150" i="27"/>
  <c r="AB24" i="26"/>
  <c r="AB34" i="6"/>
  <c r="AB25" i="26" s="1"/>
  <c r="AB32" i="26" s="1"/>
  <c r="AB42" i="26" s="1"/>
  <c r="AB75" i="26" s="1"/>
  <c r="O32" i="26"/>
  <c r="O42" i="26" s="1"/>
  <c r="O75" i="26" s="1"/>
  <c r="T49" i="6"/>
  <c r="T21" i="27" s="1"/>
  <c r="T94" i="27" s="1"/>
  <c r="U9" i="7"/>
  <c r="M11" i="7"/>
  <c r="AC11" i="7"/>
  <c r="D17" i="19"/>
  <c r="D726" i="10"/>
  <c r="D676" i="10"/>
  <c r="D650" i="10"/>
  <c r="D347" i="10"/>
  <c r="D321" i="10"/>
  <c r="D144" i="10"/>
  <c r="D120" i="10"/>
  <c r="D626" i="10"/>
  <c r="D600" i="10"/>
  <c r="D471" i="10"/>
  <c r="D297" i="10"/>
  <c r="D194" i="10"/>
  <c r="D170" i="10"/>
  <c r="D576" i="10"/>
  <c r="D550" i="10"/>
  <c r="D497" i="10"/>
  <c r="D447" i="10"/>
  <c r="D421" i="10"/>
  <c r="D220" i="10"/>
  <c r="D44" i="10"/>
  <c r="D20" i="10"/>
  <c r="D21" i="19"/>
  <c r="D730" i="10"/>
  <c r="D680" i="10"/>
  <c r="D654" i="10"/>
  <c r="D351" i="10"/>
  <c r="D325" i="10"/>
  <c r="D148" i="10"/>
  <c r="D124" i="10"/>
  <c r="D630" i="10"/>
  <c r="D604" i="10"/>
  <c r="D475" i="10"/>
  <c r="D301" i="10"/>
  <c r="D198" i="10"/>
  <c r="D174" i="10"/>
  <c r="D580" i="10"/>
  <c r="D554" i="10"/>
  <c r="D501" i="10"/>
  <c r="D451" i="10"/>
  <c r="D425" i="10"/>
  <c r="D224" i="10"/>
  <c r="D48" i="10"/>
  <c r="D24" i="10"/>
  <c r="D25" i="19"/>
  <c r="D734" i="10"/>
  <c r="D684" i="10"/>
  <c r="D658" i="10"/>
  <c r="D355" i="10"/>
  <c r="D329" i="10"/>
  <c r="D152" i="10"/>
  <c r="D128" i="10"/>
  <c r="D634" i="10"/>
  <c r="D608" i="10"/>
  <c r="D479" i="10"/>
  <c r="D305" i="10"/>
  <c r="D202" i="10"/>
  <c r="D178" i="10"/>
  <c r="D584" i="10"/>
  <c r="D558" i="10"/>
  <c r="D505" i="10"/>
  <c r="D455" i="10"/>
  <c r="D429" i="10"/>
  <c r="D228" i="10"/>
  <c r="D52" i="10"/>
  <c r="D28" i="10"/>
  <c r="D29" i="19"/>
  <c r="D738" i="10"/>
  <c r="D688" i="10"/>
  <c r="D662" i="10"/>
  <c r="D359" i="10"/>
  <c r="D333" i="10"/>
  <c r="D156" i="10"/>
  <c r="D132" i="10"/>
  <c r="D638" i="10"/>
  <c r="D612" i="10"/>
  <c r="D483" i="10"/>
  <c r="D309" i="10"/>
  <c r="D206" i="10"/>
  <c r="D182" i="10"/>
  <c r="D588" i="10"/>
  <c r="D562" i="10"/>
  <c r="D509" i="10"/>
  <c r="D459" i="10"/>
  <c r="D433" i="10"/>
  <c r="D232" i="10"/>
  <c r="D56" i="10"/>
  <c r="D32" i="10"/>
  <c r="D33" i="19"/>
  <c r="D742" i="10"/>
  <c r="D692" i="10"/>
  <c r="D666" i="10"/>
  <c r="D363" i="10"/>
  <c r="D337" i="10"/>
  <c r="D160" i="10"/>
  <c r="D136" i="10"/>
  <c r="D642" i="10"/>
  <c r="D616" i="10"/>
  <c r="D487" i="10"/>
  <c r="D313" i="10"/>
  <c r="D210" i="10"/>
  <c r="D186" i="10"/>
  <c r="D592" i="10"/>
  <c r="D566" i="10"/>
  <c r="D513" i="10"/>
  <c r="D463" i="10"/>
  <c r="D437" i="10"/>
  <c r="D236" i="10"/>
  <c r="D60" i="10"/>
  <c r="D36" i="10"/>
  <c r="D336" i="12"/>
  <c r="D381" i="12" s="1"/>
  <c r="D426" i="12" s="1"/>
  <c r="D18" i="12"/>
  <c r="D63" i="12" s="1"/>
  <c r="D108" i="12" s="1"/>
  <c r="D153" i="12" s="1"/>
  <c r="D198" i="12" s="1"/>
  <c r="D243" i="12" s="1"/>
  <c r="D288" i="12" s="1"/>
  <c r="D98" i="19" s="1"/>
  <c r="C98" i="19" s="1"/>
  <c r="D340" i="12"/>
  <c r="D385" i="12" s="1"/>
  <c r="D430" i="12" s="1"/>
  <c r="D22" i="12"/>
  <c r="D67" i="12" s="1"/>
  <c r="D112" i="12" s="1"/>
  <c r="D157" i="12" s="1"/>
  <c r="D202" i="12" s="1"/>
  <c r="D247" i="12" s="1"/>
  <c r="D292" i="12" s="1"/>
  <c r="D102" i="19" s="1"/>
  <c r="C102" i="19" s="1"/>
  <c r="D344" i="12"/>
  <c r="D389" i="12" s="1"/>
  <c r="D434" i="12" s="1"/>
  <c r="D26" i="12"/>
  <c r="D71" i="12" s="1"/>
  <c r="D116" i="12" s="1"/>
  <c r="D161" i="12" s="1"/>
  <c r="D206" i="12" s="1"/>
  <c r="D251" i="12" s="1"/>
  <c r="D296" i="12" s="1"/>
  <c r="D106" i="19" s="1"/>
  <c r="C106" i="19" s="1"/>
  <c r="D348" i="12"/>
  <c r="D393" i="12" s="1"/>
  <c r="D438" i="12" s="1"/>
  <c r="D30" i="12"/>
  <c r="D75" i="12" s="1"/>
  <c r="D120" i="12" s="1"/>
  <c r="D165" i="12" s="1"/>
  <c r="D210" i="12" s="1"/>
  <c r="D255" i="12" s="1"/>
  <c r="D300" i="12" s="1"/>
  <c r="D110" i="19" s="1"/>
  <c r="C110" i="19" s="1"/>
  <c r="D352" i="12"/>
  <c r="D397" i="12" s="1"/>
  <c r="D442" i="12" s="1"/>
  <c r="D34" i="12"/>
  <c r="D79" i="12" s="1"/>
  <c r="D124" i="12" s="1"/>
  <c r="D169" i="12" s="1"/>
  <c r="D214" i="12" s="1"/>
  <c r="D259" i="12" s="1"/>
  <c r="D304" i="12" s="1"/>
  <c r="D114" i="19" s="1"/>
  <c r="C114" i="19" s="1"/>
  <c r="D357" i="12"/>
  <c r="D402" i="12" s="1"/>
  <c r="D447" i="12" s="1"/>
  <c r="D39" i="12"/>
  <c r="D84" i="12" s="1"/>
  <c r="D129" i="12" s="1"/>
  <c r="D174" i="12" s="1"/>
  <c r="D219" i="12" s="1"/>
  <c r="D264" i="12" s="1"/>
  <c r="D309" i="12" s="1"/>
  <c r="D119" i="19" s="1"/>
  <c r="C119" i="19" s="1"/>
  <c r="D361" i="12"/>
  <c r="D406" i="12" s="1"/>
  <c r="D451" i="12" s="1"/>
  <c r="D43" i="12"/>
  <c r="D88" i="12" s="1"/>
  <c r="D133" i="12" s="1"/>
  <c r="D178" i="12" s="1"/>
  <c r="D223" i="12" s="1"/>
  <c r="D268" i="12" s="1"/>
  <c r="D313" i="12" s="1"/>
  <c r="D123" i="19" s="1"/>
  <c r="C123" i="19" s="1"/>
  <c r="D365" i="12"/>
  <c r="D410" i="12" s="1"/>
  <c r="D455" i="12" s="1"/>
  <c r="D47" i="12"/>
  <c r="D92" i="12" s="1"/>
  <c r="D137" i="12" s="1"/>
  <c r="D182" i="12" s="1"/>
  <c r="D227" i="12" s="1"/>
  <c r="D272" i="12" s="1"/>
  <c r="D317" i="12" s="1"/>
  <c r="D127" i="19" s="1"/>
  <c r="C127" i="19" s="1"/>
  <c r="D369" i="12"/>
  <c r="D414" i="12" s="1"/>
  <c r="D459" i="12" s="1"/>
  <c r="D51" i="12"/>
  <c r="D96" i="12" s="1"/>
  <c r="D141" i="12" s="1"/>
  <c r="D186" i="12" s="1"/>
  <c r="D231" i="12" s="1"/>
  <c r="D276" i="12" s="1"/>
  <c r="D321" i="12" s="1"/>
  <c r="D131" i="19" s="1"/>
  <c r="C131" i="19" s="1"/>
  <c r="D373" i="12"/>
  <c r="D418" i="12" s="1"/>
  <c r="D463" i="12" s="1"/>
  <c r="D55" i="12"/>
  <c r="D100" i="12" s="1"/>
  <c r="D145" i="12" s="1"/>
  <c r="D190" i="12" s="1"/>
  <c r="D235" i="12" s="1"/>
  <c r="D280" i="12" s="1"/>
  <c r="D325" i="12" s="1"/>
  <c r="D135" i="19" s="1"/>
  <c r="C135" i="19" s="1"/>
  <c r="D934" i="14"/>
  <c r="D738" i="14"/>
  <c r="D412" i="19"/>
  <c r="D999" i="14"/>
  <c r="D544" i="14"/>
  <c r="D350" i="14"/>
  <c r="D343" i="15"/>
  <c r="D405" i="15" s="1"/>
  <c r="D938" i="14"/>
  <c r="D742" i="14"/>
  <c r="D1003" i="14"/>
  <c r="D548" i="14"/>
  <c r="D416" i="19"/>
  <c r="D354" i="14"/>
  <c r="D347" i="15"/>
  <c r="D409" i="15" s="1"/>
  <c r="D420" i="19"/>
  <c r="D942" i="14"/>
  <c r="D746" i="14"/>
  <c r="D1007" i="14"/>
  <c r="D552" i="14"/>
  <c r="D358" i="14"/>
  <c r="D351" i="15"/>
  <c r="D413" i="15" s="1"/>
  <c r="D424" i="19"/>
  <c r="D946" i="14"/>
  <c r="D750" i="14"/>
  <c r="D1011" i="14"/>
  <c r="D556" i="14"/>
  <c r="D362" i="14"/>
  <c r="D355" i="15"/>
  <c r="D417" i="15" s="1"/>
  <c r="D428" i="19"/>
  <c r="D950" i="14"/>
  <c r="D754" i="14"/>
  <c r="D1015" i="14"/>
  <c r="D560" i="14"/>
  <c r="D366" i="14"/>
  <c r="D359" i="15"/>
  <c r="D421" i="15" s="1"/>
  <c r="D1019" i="14"/>
  <c r="D432" i="19"/>
  <c r="D954" i="14"/>
  <c r="D758" i="14"/>
  <c r="D564" i="14"/>
  <c r="D370" i="14"/>
  <c r="D363" i="15"/>
  <c r="D425" i="15" s="1"/>
  <c r="D1023" i="14"/>
  <c r="D436" i="19"/>
  <c r="D958" i="14"/>
  <c r="D762" i="14"/>
  <c r="D568" i="14"/>
  <c r="D374" i="14"/>
  <c r="D367" i="15"/>
  <c r="D429" i="15" s="1"/>
  <c r="D1027" i="14"/>
  <c r="D962" i="14"/>
  <c r="D766" i="14"/>
  <c r="D572" i="14"/>
  <c r="D378" i="14"/>
  <c r="D440" i="19"/>
  <c r="D371" i="15"/>
  <c r="D433" i="15" s="1"/>
  <c r="D1031" i="14"/>
  <c r="D444" i="19"/>
  <c r="D966" i="14"/>
  <c r="D770" i="14"/>
  <c r="D576" i="14"/>
  <c r="D382" i="14"/>
  <c r="D375" i="15"/>
  <c r="D437" i="15" s="1"/>
  <c r="D1035" i="14"/>
  <c r="D448" i="19"/>
  <c r="D970" i="14"/>
  <c r="D774" i="14"/>
  <c r="D580" i="14"/>
  <c r="D386" i="14"/>
  <c r="D379" i="15"/>
  <c r="D441" i="15" s="1"/>
  <c r="D1039" i="14"/>
  <c r="D452" i="19"/>
  <c r="D974" i="14"/>
  <c r="D778" i="14"/>
  <c r="D584" i="14"/>
  <c r="D390" i="14"/>
  <c r="D383" i="15"/>
  <c r="D445" i="15" s="1"/>
  <c r="D1043" i="14"/>
  <c r="D978" i="14"/>
  <c r="D782" i="14"/>
  <c r="D456" i="19"/>
  <c r="D588" i="14"/>
  <c r="D394" i="14"/>
  <c r="D387" i="15"/>
  <c r="D449" i="15" s="1"/>
  <c r="D1047" i="14"/>
  <c r="D460" i="19"/>
  <c r="D982" i="14"/>
  <c r="D786" i="14"/>
  <c r="D592" i="14"/>
  <c r="D398" i="14"/>
  <c r="D391" i="15"/>
  <c r="D453" i="15" s="1"/>
  <c r="D1051" i="14"/>
  <c r="D986" i="14"/>
  <c r="D790" i="14"/>
  <c r="D596" i="14"/>
  <c r="D464" i="19"/>
  <c r="D402" i="14"/>
  <c r="D395" i="15"/>
  <c r="D457" i="15" s="1"/>
  <c r="D1055" i="14"/>
  <c r="D468" i="19"/>
  <c r="D990" i="14"/>
  <c r="D794" i="14"/>
  <c r="D600" i="14"/>
  <c r="D406" i="14"/>
  <c r="D399" i="15"/>
  <c r="D461" i="15" s="1"/>
  <c r="D536" i="15"/>
  <c r="D866" i="14"/>
  <c r="D215" i="14"/>
  <c r="D478" i="14"/>
  <c r="D672" i="14"/>
  <c r="D85" i="14"/>
  <c r="D540" i="15"/>
  <c r="D870" i="14"/>
  <c r="D219" i="14"/>
  <c r="D482" i="14"/>
  <c r="D676" i="14"/>
  <c r="D89" i="14"/>
  <c r="D544" i="15"/>
  <c r="D874" i="14"/>
  <c r="D223" i="14"/>
  <c r="D93" i="14"/>
  <c r="D486" i="14"/>
  <c r="D680" i="14"/>
  <c r="D548" i="15"/>
  <c r="D878" i="14"/>
  <c r="D227" i="14"/>
  <c r="D490" i="14"/>
  <c r="D684" i="14"/>
  <c r="D97" i="14"/>
  <c r="D552" i="15"/>
  <c r="D882" i="14"/>
  <c r="D231" i="14"/>
  <c r="D101" i="14"/>
  <c r="D494" i="14"/>
  <c r="D688" i="14"/>
  <c r="D556" i="15"/>
  <c r="D886" i="14"/>
  <c r="D498" i="14"/>
  <c r="D235" i="14"/>
  <c r="D105" i="14"/>
  <c r="D692" i="14"/>
  <c r="D560" i="15"/>
  <c r="D890" i="14"/>
  <c r="D502" i="14"/>
  <c r="D239" i="14"/>
  <c r="D696" i="14"/>
  <c r="D109" i="14"/>
  <c r="D564" i="15"/>
  <c r="D894" i="14"/>
  <c r="D506" i="14"/>
  <c r="D243" i="14"/>
  <c r="D113" i="14"/>
  <c r="D700" i="14"/>
  <c r="D568" i="15"/>
  <c r="D898" i="14"/>
  <c r="D510" i="14"/>
  <c r="D247" i="14"/>
  <c r="D117" i="14"/>
  <c r="D704" i="14"/>
  <c r="D572" i="15"/>
  <c r="D902" i="14"/>
  <c r="D514" i="14"/>
  <c r="D251" i="14"/>
  <c r="D708" i="14"/>
  <c r="D121" i="14"/>
  <c r="D576" i="15"/>
  <c r="D906" i="14"/>
  <c r="D518" i="14"/>
  <c r="D255" i="14"/>
  <c r="D712" i="14"/>
  <c r="D125" i="14"/>
  <c r="D580" i="15"/>
  <c r="D910" i="14"/>
  <c r="D522" i="14"/>
  <c r="D259" i="14"/>
  <c r="D716" i="14"/>
  <c r="D129" i="14"/>
  <c r="D584" i="15"/>
  <c r="D914" i="14"/>
  <c r="D526" i="14"/>
  <c r="D263" i="14"/>
  <c r="D133" i="14"/>
  <c r="D720" i="14"/>
  <c r="D588" i="15"/>
  <c r="D918" i="14"/>
  <c r="D530" i="14"/>
  <c r="D267" i="14"/>
  <c r="D724" i="14"/>
  <c r="D137" i="14"/>
  <c r="D592" i="15"/>
  <c r="D922" i="14"/>
  <c r="D534" i="14"/>
  <c r="D271" i="14"/>
  <c r="D728" i="14"/>
  <c r="D141" i="14"/>
  <c r="D48" i="20"/>
  <c r="C181" i="19"/>
  <c r="C179" i="19"/>
  <c r="C177" i="19"/>
  <c r="C175" i="19"/>
  <c r="C173" i="19"/>
  <c r="C171" i="19"/>
  <c r="C169" i="19"/>
  <c r="C167" i="19"/>
  <c r="C165" i="19"/>
  <c r="C163" i="19"/>
  <c r="C161" i="19"/>
  <c r="C159" i="19"/>
  <c r="C157" i="19"/>
  <c r="C155" i="19"/>
  <c r="C153" i="19"/>
  <c r="C151" i="19"/>
  <c r="C149" i="19"/>
  <c r="C147" i="19"/>
  <c r="C145" i="19"/>
  <c r="C143" i="19"/>
  <c r="C141" i="19"/>
  <c r="C139" i="19"/>
  <c r="C182" i="19"/>
  <c r="C180" i="19"/>
  <c r="C178" i="19"/>
  <c r="C176" i="19"/>
  <c r="C174" i="19"/>
  <c r="C172" i="19"/>
  <c r="C170" i="19"/>
  <c r="C168" i="19"/>
  <c r="C166" i="19"/>
  <c r="C164" i="19"/>
  <c r="C162" i="19"/>
  <c r="C160" i="19"/>
  <c r="C158" i="19"/>
  <c r="C156" i="19"/>
  <c r="C154" i="19"/>
  <c r="C152" i="19"/>
  <c r="C150" i="19"/>
  <c r="C148" i="19"/>
  <c r="C146" i="19"/>
  <c r="C144" i="19"/>
  <c r="C142" i="19"/>
  <c r="C140" i="19"/>
  <c r="C138" i="19"/>
  <c r="U10" i="10"/>
  <c r="G218" i="10"/>
  <c r="K218" i="10"/>
  <c r="O218" i="10"/>
  <c r="S218" i="10"/>
  <c r="W218" i="10"/>
  <c r="AA218" i="10"/>
  <c r="AG218" i="10"/>
  <c r="J220" i="10"/>
  <c r="J17" i="19" s="1"/>
  <c r="N220" i="10"/>
  <c r="N17" i="19" s="1"/>
  <c r="R220" i="10"/>
  <c r="R17" i="19" s="1"/>
  <c r="V220" i="10"/>
  <c r="V17" i="19" s="1"/>
  <c r="Z220" i="10"/>
  <c r="Z17" i="19" s="1"/>
  <c r="AE220" i="10"/>
  <c r="AE17" i="19" s="1"/>
  <c r="J222" i="10"/>
  <c r="J19" i="19" s="1"/>
  <c r="N222" i="10"/>
  <c r="N19" i="19" s="1"/>
  <c r="R222" i="10"/>
  <c r="R19" i="19" s="1"/>
  <c r="V222" i="10"/>
  <c r="V19" i="19" s="1"/>
  <c r="Z222" i="10"/>
  <c r="Z19" i="19" s="1"/>
  <c r="AE222" i="10"/>
  <c r="AE19" i="19" s="1"/>
  <c r="J224" i="10"/>
  <c r="J21" i="19" s="1"/>
  <c r="N224" i="10"/>
  <c r="N21" i="19" s="1"/>
  <c r="R224" i="10"/>
  <c r="R21" i="19" s="1"/>
  <c r="V224" i="10"/>
  <c r="V21" i="19" s="1"/>
  <c r="Z224" i="10"/>
  <c r="Z21" i="19" s="1"/>
  <c r="AE224" i="10"/>
  <c r="AE21" i="19" s="1"/>
  <c r="J226" i="10"/>
  <c r="J23" i="19" s="1"/>
  <c r="N226" i="10"/>
  <c r="N23" i="19" s="1"/>
  <c r="R226" i="10"/>
  <c r="R23" i="19" s="1"/>
  <c r="V226" i="10"/>
  <c r="V23" i="19" s="1"/>
  <c r="Z226" i="10"/>
  <c r="Z23" i="19" s="1"/>
  <c r="AE226" i="10"/>
  <c r="AE23" i="19" s="1"/>
  <c r="J228" i="10"/>
  <c r="J25" i="19" s="1"/>
  <c r="N228" i="10"/>
  <c r="N25" i="19" s="1"/>
  <c r="R228" i="10"/>
  <c r="R25" i="19" s="1"/>
  <c r="V228" i="10"/>
  <c r="V25" i="19" s="1"/>
  <c r="Z228" i="10"/>
  <c r="Z25" i="19" s="1"/>
  <c r="AE228" i="10"/>
  <c r="AE25" i="19" s="1"/>
  <c r="J230" i="10"/>
  <c r="J27" i="19" s="1"/>
  <c r="N230" i="10"/>
  <c r="N27" i="19" s="1"/>
  <c r="R230" i="10"/>
  <c r="R27" i="19" s="1"/>
  <c r="V230" i="10"/>
  <c r="V27" i="19" s="1"/>
  <c r="Z230" i="10"/>
  <c r="Z27" i="19" s="1"/>
  <c r="AE230" i="10"/>
  <c r="AE27" i="19" s="1"/>
  <c r="J232" i="10"/>
  <c r="J29" i="19" s="1"/>
  <c r="N232" i="10"/>
  <c r="N29" i="19" s="1"/>
  <c r="R232" i="10"/>
  <c r="R29" i="19" s="1"/>
  <c r="V232" i="10"/>
  <c r="V29" i="19" s="1"/>
  <c r="Z232" i="10"/>
  <c r="Z29" i="19" s="1"/>
  <c r="AE232" i="10"/>
  <c r="AE29" i="19" s="1"/>
  <c r="J234" i="10"/>
  <c r="J31" i="19" s="1"/>
  <c r="N234" i="10"/>
  <c r="N31" i="19" s="1"/>
  <c r="R234" i="10"/>
  <c r="R31" i="19" s="1"/>
  <c r="V234" i="10"/>
  <c r="V31" i="19" s="1"/>
  <c r="Z234" i="10"/>
  <c r="Z31" i="19" s="1"/>
  <c r="AE234" i="10"/>
  <c r="AE31" i="19" s="1"/>
  <c r="J236" i="10"/>
  <c r="J33" i="19" s="1"/>
  <c r="N236" i="10"/>
  <c r="N33" i="19" s="1"/>
  <c r="R236" i="10"/>
  <c r="R33" i="19" s="1"/>
  <c r="V236" i="10"/>
  <c r="V33" i="19" s="1"/>
  <c r="Z236" i="10"/>
  <c r="Z33" i="19" s="1"/>
  <c r="AE236" i="10"/>
  <c r="AE33" i="19" s="1"/>
  <c r="G498" i="10"/>
  <c r="K498" i="10"/>
  <c r="O498" i="10"/>
  <c r="S498" i="10"/>
  <c r="W498" i="10"/>
  <c r="AA498" i="10"/>
  <c r="AG498" i="10"/>
  <c r="I499" i="10"/>
  <c r="M499" i="10"/>
  <c r="Q499" i="10"/>
  <c r="U499" i="10"/>
  <c r="Y499" i="10"/>
  <c r="AC499" i="10"/>
  <c r="G500" i="10"/>
  <c r="K500" i="10"/>
  <c r="O500" i="10"/>
  <c r="S500" i="10"/>
  <c r="W500" i="10"/>
  <c r="AA500" i="10"/>
  <c r="AG500" i="10"/>
  <c r="I501" i="10"/>
  <c r="M501" i="10"/>
  <c r="Q501" i="10"/>
  <c r="U501" i="10"/>
  <c r="Y501" i="10"/>
  <c r="AC501" i="10"/>
  <c r="J502" i="10"/>
  <c r="N502" i="10"/>
  <c r="R502" i="10"/>
  <c r="V502" i="10"/>
  <c r="Z502" i="10"/>
  <c r="AE502" i="10"/>
  <c r="J504" i="10"/>
  <c r="N504" i="10"/>
  <c r="R504" i="10"/>
  <c r="V504" i="10"/>
  <c r="Z504" i="10"/>
  <c r="AE504" i="10"/>
  <c r="I506" i="10"/>
  <c r="M506" i="10"/>
  <c r="Q506" i="10"/>
  <c r="U506" i="10"/>
  <c r="Y506" i="10"/>
  <c r="AC506" i="10"/>
  <c r="G507" i="10"/>
  <c r="K507" i="10"/>
  <c r="O507" i="10"/>
  <c r="S507" i="10"/>
  <c r="W507" i="10"/>
  <c r="AA507" i="10"/>
  <c r="AG507" i="10"/>
  <c r="I508" i="10"/>
  <c r="M508" i="10"/>
  <c r="Q508" i="10"/>
  <c r="U508" i="10"/>
  <c r="Y508" i="10"/>
  <c r="AC508" i="10"/>
  <c r="G509" i="10"/>
  <c r="K509" i="10"/>
  <c r="O509" i="10"/>
  <c r="S509" i="10"/>
  <c r="W509" i="10"/>
  <c r="AA509" i="10"/>
  <c r="AG509" i="10"/>
  <c r="G514" i="10"/>
  <c r="K514" i="10"/>
  <c r="O514" i="10"/>
  <c r="S514" i="10"/>
  <c r="W514" i="10"/>
  <c r="AA514" i="10"/>
  <c r="AG514" i="10"/>
  <c r="O316" i="10"/>
  <c r="AG316" i="10"/>
  <c r="D397" i="10"/>
  <c r="D401" i="10"/>
  <c r="D405" i="10"/>
  <c r="D409" i="10"/>
  <c r="D413" i="10"/>
  <c r="G728" i="10"/>
  <c r="K728" i="10"/>
  <c r="O728" i="10"/>
  <c r="S728" i="10"/>
  <c r="W728" i="10"/>
  <c r="AA728" i="10"/>
  <c r="AG728" i="10"/>
  <c r="G732" i="10"/>
  <c r="K732" i="10"/>
  <c r="O732" i="10"/>
  <c r="S732" i="10"/>
  <c r="W732" i="10"/>
  <c r="AA732" i="10"/>
  <c r="AG732" i="10"/>
  <c r="G736" i="10"/>
  <c r="K736" i="10"/>
  <c r="O736" i="10"/>
  <c r="S736" i="10"/>
  <c r="W736" i="10"/>
  <c r="AA736" i="10"/>
  <c r="AG736" i="10"/>
  <c r="G740" i="10"/>
  <c r="K740" i="10"/>
  <c r="O740" i="10"/>
  <c r="S740" i="10"/>
  <c r="W740" i="10"/>
  <c r="AA740" i="10"/>
  <c r="AG740" i="10"/>
  <c r="I545" i="10"/>
  <c r="Y545" i="10"/>
  <c r="I10" i="11"/>
  <c r="Y10" i="11"/>
  <c r="O43" i="11"/>
  <c r="O595" i="11" s="1"/>
  <c r="AG43" i="11"/>
  <c r="AG595" i="11" s="1"/>
  <c r="I62" i="19"/>
  <c r="I596" i="11"/>
  <c r="I555" i="11"/>
  <c r="M62" i="19"/>
  <c r="M596" i="11"/>
  <c r="M555" i="11"/>
  <c r="Q62" i="19"/>
  <c r="Q596" i="11"/>
  <c r="Q555" i="11"/>
  <c r="U62" i="19"/>
  <c r="U596" i="11"/>
  <c r="U555" i="11"/>
  <c r="Y62" i="19"/>
  <c r="Y596" i="11"/>
  <c r="Y555" i="11"/>
  <c r="AC62" i="19"/>
  <c r="AC596" i="11"/>
  <c r="AC555" i="11"/>
  <c r="F62" i="19"/>
  <c r="F596" i="11"/>
  <c r="T590" i="11"/>
  <c r="T598" i="11" s="1"/>
  <c r="G597" i="11"/>
  <c r="W597" i="11"/>
  <c r="I10" i="12"/>
  <c r="Y10" i="12"/>
  <c r="Q283" i="12"/>
  <c r="G307" i="12"/>
  <c r="G117" i="19" s="1"/>
  <c r="K307" i="12"/>
  <c r="K117" i="19" s="1"/>
  <c r="O307" i="12"/>
  <c r="O117" i="19" s="1"/>
  <c r="S307" i="12"/>
  <c r="S117" i="19" s="1"/>
  <c r="W307" i="12"/>
  <c r="W117" i="19" s="1"/>
  <c r="AA307" i="12"/>
  <c r="AA117" i="19" s="1"/>
  <c r="AG307" i="12"/>
  <c r="AG117" i="19" s="1"/>
  <c r="G311" i="12"/>
  <c r="G121" i="19" s="1"/>
  <c r="K311" i="12"/>
  <c r="K121" i="19" s="1"/>
  <c r="O311" i="12"/>
  <c r="O121" i="19" s="1"/>
  <c r="S311" i="12"/>
  <c r="S121" i="19" s="1"/>
  <c r="W311" i="12"/>
  <c r="W121" i="19" s="1"/>
  <c r="AA311" i="12"/>
  <c r="AA121" i="19" s="1"/>
  <c r="AG311" i="12"/>
  <c r="AG121" i="19" s="1"/>
  <c r="G315" i="12"/>
  <c r="G125" i="19" s="1"/>
  <c r="K315" i="12"/>
  <c r="K125" i="19" s="1"/>
  <c r="O315" i="12"/>
  <c r="O125" i="19" s="1"/>
  <c r="S315" i="12"/>
  <c r="S125" i="19" s="1"/>
  <c r="W315" i="12"/>
  <c r="W125" i="19" s="1"/>
  <c r="AA315" i="12"/>
  <c r="AA125" i="19" s="1"/>
  <c r="AG315" i="12"/>
  <c r="AG125" i="19" s="1"/>
  <c r="G319" i="12"/>
  <c r="G129" i="19" s="1"/>
  <c r="K319" i="12"/>
  <c r="K129" i="19" s="1"/>
  <c r="O319" i="12"/>
  <c r="O129" i="19" s="1"/>
  <c r="S319" i="12"/>
  <c r="S129" i="19" s="1"/>
  <c r="W319" i="12"/>
  <c r="W129" i="19" s="1"/>
  <c r="AA319" i="12"/>
  <c r="AA129" i="19" s="1"/>
  <c r="AG319" i="12"/>
  <c r="AG129" i="19" s="1"/>
  <c r="G323" i="12"/>
  <c r="G133" i="19" s="1"/>
  <c r="K323" i="12"/>
  <c r="K133" i="19" s="1"/>
  <c r="O323" i="12"/>
  <c r="O133" i="19" s="1"/>
  <c r="S323" i="12"/>
  <c r="S133" i="19" s="1"/>
  <c r="W323" i="12"/>
  <c r="W133" i="19" s="1"/>
  <c r="AA323" i="12"/>
  <c r="AA133" i="19" s="1"/>
  <c r="AG323" i="12"/>
  <c r="AG133" i="19" s="1"/>
  <c r="T58" i="12"/>
  <c r="U103" i="12"/>
  <c r="U148" i="12"/>
  <c r="I193" i="12"/>
  <c r="Y193" i="12"/>
  <c r="M238" i="12"/>
  <c r="AC238" i="12"/>
  <c r="G533" i="15"/>
  <c r="K533" i="15"/>
  <c r="K594" i="15" s="1"/>
  <c r="K860" i="14"/>
  <c r="S533" i="15"/>
  <c r="W533" i="15"/>
  <c r="AA533" i="15"/>
  <c r="AA594" i="15" s="1"/>
  <c r="AA860" i="14"/>
  <c r="G376" i="12"/>
  <c r="G421" i="12" s="1"/>
  <c r="K376" i="12"/>
  <c r="K421" i="12" s="1"/>
  <c r="S376" i="12"/>
  <c r="S421" i="12" s="1"/>
  <c r="W376" i="12"/>
  <c r="W421" i="12" s="1"/>
  <c r="AA376" i="12"/>
  <c r="AA421" i="12" s="1"/>
  <c r="C137" i="19"/>
  <c r="H63" i="13"/>
  <c r="H319" i="13" s="1"/>
  <c r="P63" i="13"/>
  <c r="P319" i="13" s="1"/>
  <c r="X63" i="13"/>
  <c r="X319" i="13" s="1"/>
  <c r="AI63" i="13"/>
  <c r="AI319" i="13" s="1"/>
  <c r="H138" i="13"/>
  <c r="H320" i="13" s="1"/>
  <c r="L138" i="13"/>
  <c r="L320" i="13" s="1"/>
  <c r="T138" i="13"/>
  <c r="T320" i="13" s="1"/>
  <c r="X138" i="13"/>
  <c r="X320" i="13" s="1"/>
  <c r="AB138" i="13"/>
  <c r="AB320" i="13" s="1"/>
  <c r="H198" i="13"/>
  <c r="H321" i="13" s="1"/>
  <c r="L198" i="13"/>
  <c r="L321" i="13" s="1"/>
  <c r="P198" i="13"/>
  <c r="P321" i="13" s="1"/>
  <c r="T198" i="13"/>
  <c r="T321" i="13" s="1"/>
  <c r="X198" i="13"/>
  <c r="X321" i="13" s="1"/>
  <c r="AI198" i="13"/>
  <c r="AI321" i="13" s="1"/>
  <c r="H248" i="13"/>
  <c r="H322" i="13" s="1"/>
  <c r="L248" i="13"/>
  <c r="L322" i="13" s="1"/>
  <c r="T248" i="13"/>
  <c r="T322" i="13" s="1"/>
  <c r="X248" i="13"/>
  <c r="X322" i="13" s="1"/>
  <c r="AI248" i="13"/>
  <c r="AI322" i="13" s="1"/>
  <c r="H307" i="13"/>
  <c r="H323" i="13" s="1"/>
  <c r="L307" i="13"/>
  <c r="L323" i="13" s="1"/>
  <c r="T307" i="13"/>
  <c r="T323" i="13" s="1"/>
  <c r="X307" i="13"/>
  <c r="X323" i="13" s="1"/>
  <c r="AI307" i="13"/>
  <c r="AI323" i="13" s="1"/>
  <c r="X93" i="27"/>
  <c r="H324" i="13"/>
  <c r="L324" i="13"/>
  <c r="T324" i="13"/>
  <c r="X324" i="13"/>
  <c r="H1457" i="14"/>
  <c r="H1522" i="14"/>
  <c r="H1392" i="14"/>
  <c r="H278" i="14"/>
  <c r="L1522" i="14"/>
  <c r="L1327" i="14"/>
  <c r="L1457" i="14"/>
  <c r="L278" i="14"/>
  <c r="T1392" i="14"/>
  <c r="T1327" i="14"/>
  <c r="T1522" i="14"/>
  <c r="T1457" i="14"/>
  <c r="T278" i="14"/>
  <c r="AI1327" i="14"/>
  <c r="AI1392" i="14"/>
  <c r="AI1522" i="14"/>
  <c r="AI278" i="14"/>
  <c r="H1393" i="14"/>
  <c r="H1523" i="14"/>
  <c r="H1458" i="14"/>
  <c r="H279" i="14"/>
  <c r="P1523" i="14"/>
  <c r="P1458" i="14"/>
  <c r="P1393" i="14"/>
  <c r="P279" i="14"/>
  <c r="X1393" i="14"/>
  <c r="X1458" i="14"/>
  <c r="X1328" i="14"/>
  <c r="X279" i="14"/>
  <c r="AI1523" i="14"/>
  <c r="AI1393" i="14"/>
  <c r="AI1328" i="14"/>
  <c r="AI279" i="14"/>
  <c r="H1329" i="14"/>
  <c r="H1524" i="14"/>
  <c r="H1459" i="14"/>
  <c r="H1394" i="14"/>
  <c r="H280" i="14"/>
  <c r="P1459" i="14"/>
  <c r="P1524" i="14"/>
  <c r="P1394" i="14"/>
  <c r="P280" i="14"/>
  <c r="X1329" i="14"/>
  <c r="X1459" i="14"/>
  <c r="X1394" i="14"/>
  <c r="X280" i="14"/>
  <c r="AI1459" i="14"/>
  <c r="AI1394" i="14"/>
  <c r="AI1329" i="14"/>
  <c r="AI280" i="14"/>
  <c r="L1330" i="14"/>
  <c r="L1395" i="14"/>
  <c r="L1525" i="14"/>
  <c r="L281" i="14"/>
  <c r="P1395" i="14"/>
  <c r="P1525" i="14"/>
  <c r="P1460" i="14"/>
  <c r="P281" i="14"/>
  <c r="X1525" i="14"/>
  <c r="X1460" i="14"/>
  <c r="X1395" i="14"/>
  <c r="X281" i="14"/>
  <c r="AI1395" i="14"/>
  <c r="AI1460" i="14"/>
  <c r="AI1330" i="14"/>
  <c r="AI281" i="14"/>
  <c r="L1526" i="14"/>
  <c r="L1396" i="14"/>
  <c r="L1331" i="14"/>
  <c r="L282" i="14"/>
  <c r="P1331" i="14"/>
  <c r="P1526" i="14"/>
  <c r="P1461" i="14"/>
  <c r="P1396" i="14"/>
  <c r="P282" i="14"/>
  <c r="X1461" i="14"/>
  <c r="X1526" i="14"/>
  <c r="X1396" i="14"/>
  <c r="X282" i="14"/>
  <c r="AI1331" i="14"/>
  <c r="AI1461" i="14"/>
  <c r="AI1396" i="14"/>
  <c r="AI282" i="14"/>
  <c r="L1462" i="14"/>
  <c r="L1397" i="14"/>
  <c r="L1332" i="14"/>
  <c r="L283" i="14"/>
  <c r="P1527" i="14"/>
  <c r="P1332" i="14"/>
  <c r="P1462" i="14"/>
  <c r="P1397" i="14"/>
  <c r="P283" i="14"/>
  <c r="X1397" i="14"/>
  <c r="X1527" i="14"/>
  <c r="X1462" i="14"/>
  <c r="X283" i="14"/>
  <c r="AI1527" i="14"/>
  <c r="AI1462" i="14"/>
  <c r="AI1397" i="14"/>
  <c r="AI283" i="14"/>
  <c r="H1333" i="14"/>
  <c r="H1528" i="14"/>
  <c r="H1463" i="14"/>
  <c r="H284" i="14"/>
  <c r="P1463" i="14"/>
  <c r="P1333" i="14"/>
  <c r="P1528" i="14"/>
  <c r="P1398" i="14"/>
  <c r="P284" i="14"/>
  <c r="T1528" i="14"/>
  <c r="T1398" i="14"/>
  <c r="T1333" i="14"/>
  <c r="T284" i="14"/>
  <c r="AB1398" i="14"/>
  <c r="AB1333" i="14"/>
  <c r="AB1528" i="14"/>
  <c r="AB284" i="14"/>
  <c r="AI1463" i="14"/>
  <c r="AI1528" i="14"/>
  <c r="AI1398" i="14"/>
  <c r="AI284" i="14"/>
  <c r="L1334" i="14"/>
  <c r="L1464" i="14"/>
  <c r="L1399" i="14"/>
  <c r="L285" i="14"/>
  <c r="T1464" i="14"/>
  <c r="T1399" i="14"/>
  <c r="T1334" i="14"/>
  <c r="T285" i="14"/>
  <c r="X1529" i="14"/>
  <c r="X1334" i="14"/>
  <c r="X1464" i="14"/>
  <c r="X1399" i="14"/>
  <c r="X285" i="14"/>
  <c r="AB1334" i="14"/>
  <c r="AB1399" i="14"/>
  <c r="AB1529" i="14"/>
  <c r="AB285" i="14"/>
  <c r="H1465" i="14"/>
  <c r="H1335" i="14"/>
  <c r="H1530" i="14"/>
  <c r="H286" i="14"/>
  <c r="L1530" i="14"/>
  <c r="L1465" i="14"/>
  <c r="L1400" i="14"/>
  <c r="L286" i="14"/>
  <c r="T1400" i="14"/>
  <c r="T1465" i="14"/>
  <c r="T1335" i="14"/>
  <c r="T286" i="14"/>
  <c r="X1465" i="14"/>
  <c r="X1335" i="14"/>
  <c r="X1530" i="14"/>
  <c r="X1400" i="14"/>
  <c r="X286" i="14"/>
  <c r="AI1335" i="14"/>
  <c r="AI1530" i="14"/>
  <c r="AI1465" i="14"/>
  <c r="AI1400" i="14"/>
  <c r="AI286" i="14"/>
  <c r="L1466" i="14"/>
  <c r="L1531" i="14"/>
  <c r="L1401" i="14"/>
  <c r="L287" i="14"/>
  <c r="T1336" i="14"/>
  <c r="T1466" i="14"/>
  <c r="T1401" i="14"/>
  <c r="T287" i="14"/>
  <c r="X1401" i="14"/>
  <c r="X1336" i="14"/>
  <c r="X1531" i="14"/>
  <c r="X1466" i="14"/>
  <c r="X287" i="14"/>
  <c r="AI1531" i="14"/>
  <c r="AI1336" i="14"/>
  <c r="AI1466" i="14"/>
  <c r="AI1401" i="14"/>
  <c r="AI287" i="14"/>
  <c r="L1402" i="14"/>
  <c r="L1532" i="14"/>
  <c r="L1467" i="14"/>
  <c r="L288" i="14"/>
  <c r="P1467" i="14"/>
  <c r="P1337" i="14"/>
  <c r="P1532" i="14"/>
  <c r="P288" i="14"/>
  <c r="X1337" i="14"/>
  <c r="X1532" i="14"/>
  <c r="X1467" i="14"/>
  <c r="X288" i="14"/>
  <c r="AI1467" i="14"/>
  <c r="AI1337" i="14"/>
  <c r="AI1532" i="14"/>
  <c r="AI1402" i="14"/>
  <c r="AI288" i="14"/>
  <c r="L1338" i="14"/>
  <c r="L1533" i="14"/>
  <c r="L1468" i="14"/>
  <c r="L1403" i="14"/>
  <c r="L289" i="14"/>
  <c r="P1403" i="14"/>
  <c r="P1338" i="14"/>
  <c r="P1533" i="14"/>
  <c r="P289" i="14"/>
  <c r="X1533" i="14"/>
  <c r="X1338" i="14"/>
  <c r="X1468" i="14"/>
  <c r="X289" i="14"/>
  <c r="AB1338" i="14"/>
  <c r="AB1468" i="14"/>
  <c r="AB1403" i="14"/>
  <c r="AB289" i="14"/>
  <c r="H1469" i="14"/>
  <c r="H1404" i="14"/>
  <c r="H1339" i="14"/>
  <c r="H290" i="14"/>
  <c r="L1534" i="14"/>
  <c r="L1339" i="14"/>
  <c r="L1469" i="14"/>
  <c r="L1404" i="14"/>
  <c r="L290" i="14"/>
  <c r="P1339" i="14"/>
  <c r="P1404" i="14"/>
  <c r="P1534" i="14"/>
  <c r="P290" i="14"/>
  <c r="X1469" i="14"/>
  <c r="X1339" i="14"/>
  <c r="X1534" i="14"/>
  <c r="X290" i="14"/>
  <c r="AB1534" i="14"/>
  <c r="AB1469" i="14"/>
  <c r="AB1404" i="14"/>
  <c r="AB290" i="14"/>
  <c r="H1405" i="14"/>
  <c r="H1470" i="14"/>
  <c r="H1340" i="14"/>
  <c r="H291" i="14"/>
  <c r="L1470" i="14"/>
  <c r="L1340" i="14"/>
  <c r="L1535" i="14"/>
  <c r="L1405" i="14"/>
  <c r="L291" i="14"/>
  <c r="T1340" i="14"/>
  <c r="T1535" i="14"/>
  <c r="T1470" i="14"/>
  <c r="T1405" i="14"/>
  <c r="T291" i="14"/>
  <c r="AB1470" i="14"/>
  <c r="AB1535" i="14"/>
  <c r="AB1405" i="14"/>
  <c r="AB291" i="14"/>
  <c r="H1341" i="14"/>
  <c r="H1471" i="14"/>
  <c r="H1406" i="14"/>
  <c r="H292" i="14"/>
  <c r="L1406" i="14"/>
  <c r="L1341" i="14"/>
  <c r="L1536" i="14"/>
  <c r="L1471" i="14"/>
  <c r="L292" i="14"/>
  <c r="T1536" i="14"/>
  <c r="T1341" i="14"/>
  <c r="T1471" i="14"/>
  <c r="T1406" i="14"/>
  <c r="T292" i="14"/>
  <c r="X1341" i="14"/>
  <c r="X1406" i="14"/>
  <c r="X1536" i="14"/>
  <c r="X292" i="14"/>
  <c r="AI1471" i="14"/>
  <c r="AI1341" i="14"/>
  <c r="AI1536" i="14"/>
  <c r="AI292" i="14"/>
  <c r="L1342" i="14"/>
  <c r="L1537" i="14"/>
  <c r="L1472" i="14"/>
  <c r="L293" i="14"/>
  <c r="T1472" i="14"/>
  <c r="T1342" i="14"/>
  <c r="T1537" i="14"/>
  <c r="T1407" i="14"/>
  <c r="T293" i="14"/>
  <c r="AB1342" i="14"/>
  <c r="AB1537" i="14"/>
  <c r="AB1472" i="14"/>
  <c r="AB1407" i="14"/>
  <c r="AB293" i="14"/>
  <c r="AI1407" i="14"/>
  <c r="AI1342" i="14"/>
  <c r="AI1537" i="14"/>
  <c r="AI293" i="14"/>
  <c r="L1538" i="14"/>
  <c r="L1343" i="14"/>
  <c r="L1473" i="14"/>
  <c r="L294" i="14"/>
  <c r="T1408" i="14"/>
  <c r="T1343" i="14"/>
  <c r="T1538" i="14"/>
  <c r="T1473" i="14"/>
  <c r="T294" i="14"/>
  <c r="X1473" i="14"/>
  <c r="X1408" i="14"/>
  <c r="X1343" i="14"/>
  <c r="X294" i="14"/>
  <c r="AI1343" i="14"/>
  <c r="AI1408" i="14"/>
  <c r="AI1538" i="14"/>
  <c r="AI294" i="14"/>
  <c r="H1409" i="14"/>
  <c r="H1539" i="14"/>
  <c r="H1474" i="14"/>
  <c r="H295" i="14"/>
  <c r="P1539" i="14"/>
  <c r="P1474" i="14"/>
  <c r="P1409" i="14"/>
  <c r="P295" i="14"/>
  <c r="T1344" i="14"/>
  <c r="T1539" i="14"/>
  <c r="T1474" i="14"/>
  <c r="T295" i="14"/>
  <c r="AB1474" i="14"/>
  <c r="AB1344" i="14"/>
  <c r="AB1539" i="14"/>
  <c r="AB1409" i="14"/>
  <c r="AB295" i="14"/>
  <c r="H1345" i="14"/>
  <c r="H1540" i="14"/>
  <c r="H1475" i="14"/>
  <c r="H1410" i="14"/>
  <c r="H296" i="14"/>
  <c r="L1410" i="14"/>
  <c r="L1345" i="14"/>
  <c r="L1540" i="14"/>
  <c r="L296" i="14"/>
  <c r="T1540" i="14"/>
  <c r="T1345" i="14"/>
  <c r="T1475" i="14"/>
  <c r="T296" i="14"/>
  <c r="X1345" i="14"/>
  <c r="X1475" i="14"/>
  <c r="X1410" i="14"/>
  <c r="X296" i="14"/>
  <c r="AI1475" i="14"/>
  <c r="AI1410" i="14"/>
  <c r="AI1345" i="14"/>
  <c r="AI296" i="14"/>
  <c r="L1346" i="14"/>
  <c r="L1411" i="14"/>
  <c r="L1541" i="14"/>
  <c r="L297" i="14"/>
  <c r="P1411" i="14"/>
  <c r="P1541" i="14"/>
  <c r="P1476" i="14"/>
  <c r="P297" i="14"/>
  <c r="X1541" i="14"/>
  <c r="X1476" i="14"/>
  <c r="X1411" i="14"/>
  <c r="X297" i="14"/>
  <c r="AB1346" i="14"/>
  <c r="AB1541" i="14"/>
  <c r="AB1476" i="14"/>
  <c r="AB297" i="14"/>
  <c r="H1477" i="14"/>
  <c r="H1347" i="14"/>
  <c r="H1542" i="14"/>
  <c r="H1412" i="14"/>
  <c r="H298" i="14"/>
  <c r="L1542" i="14"/>
  <c r="L1412" i="14"/>
  <c r="L1347" i="14"/>
  <c r="L298" i="14"/>
  <c r="T1412" i="14"/>
  <c r="T1347" i="14"/>
  <c r="T1542" i="14"/>
  <c r="T298" i="14"/>
  <c r="AB1542" i="14"/>
  <c r="AB1347" i="14"/>
  <c r="AB1477" i="14"/>
  <c r="AB298" i="14"/>
  <c r="AI1347" i="14"/>
  <c r="AI1477" i="14"/>
  <c r="AI1412" i="14"/>
  <c r="AI298" i="14"/>
  <c r="L1478" i="14"/>
  <c r="L1413" i="14"/>
  <c r="L1348" i="14"/>
  <c r="L299" i="14"/>
  <c r="T1348" i="14"/>
  <c r="T1413" i="14"/>
  <c r="T1543" i="14"/>
  <c r="T299" i="14"/>
  <c r="AB1478" i="14"/>
  <c r="AB1348" i="14"/>
  <c r="AB1543" i="14"/>
  <c r="AB299" i="14"/>
  <c r="AI1543" i="14"/>
  <c r="AI1478" i="14"/>
  <c r="AI1413" i="14"/>
  <c r="AI299" i="14"/>
  <c r="L1414" i="14"/>
  <c r="L1479" i="14"/>
  <c r="L1349" i="14"/>
  <c r="L300" i="14"/>
  <c r="P1479" i="14"/>
  <c r="P1349" i="14"/>
  <c r="P1544" i="14"/>
  <c r="P1414" i="14"/>
  <c r="P300" i="14"/>
  <c r="X1349" i="14"/>
  <c r="X1544" i="14"/>
  <c r="X1479" i="14"/>
  <c r="X1414" i="14"/>
  <c r="X300" i="14"/>
  <c r="AI1479" i="14"/>
  <c r="AI1544" i="14"/>
  <c r="AI1414" i="14"/>
  <c r="AI300" i="14"/>
  <c r="H1545" i="14"/>
  <c r="H1350" i="14"/>
  <c r="H1480" i="14"/>
  <c r="H301" i="14"/>
  <c r="P1415" i="14"/>
  <c r="P1350" i="14"/>
  <c r="P1545" i="14"/>
  <c r="P1480" i="14"/>
  <c r="P301" i="14"/>
  <c r="T1480" i="14"/>
  <c r="T1415" i="14"/>
  <c r="T1350" i="14"/>
  <c r="T301" i="14"/>
  <c r="AB1350" i="14"/>
  <c r="AB1415" i="14"/>
  <c r="AB1545" i="14"/>
  <c r="AB301" i="14"/>
  <c r="H1481" i="14"/>
  <c r="H1351" i="14"/>
  <c r="H1546" i="14"/>
  <c r="H302" i="14"/>
  <c r="L1546" i="14"/>
  <c r="L1481" i="14"/>
  <c r="L1416" i="14"/>
  <c r="L302" i="14"/>
  <c r="T1416" i="14"/>
  <c r="T1481" i="14"/>
  <c r="T1351" i="14"/>
  <c r="T302" i="14"/>
  <c r="X1481" i="14"/>
  <c r="X1351" i="14"/>
  <c r="X1546" i="14"/>
  <c r="X1416" i="14"/>
  <c r="X302" i="14"/>
  <c r="AI1351" i="14"/>
  <c r="AI1546" i="14"/>
  <c r="AI1481" i="14"/>
  <c r="AI1416" i="14"/>
  <c r="AI302" i="14"/>
  <c r="H1417" i="14"/>
  <c r="H1352" i="14"/>
  <c r="H1547" i="14"/>
  <c r="H303" i="14"/>
  <c r="P1547" i="14"/>
  <c r="P1352" i="14"/>
  <c r="P1482" i="14"/>
  <c r="P303" i="14"/>
  <c r="T1352" i="14"/>
  <c r="T1482" i="14"/>
  <c r="T1417" i="14"/>
  <c r="T303" i="14"/>
  <c r="AB1482" i="14"/>
  <c r="AB1417" i="14"/>
  <c r="AB1352" i="14"/>
  <c r="AB303" i="14"/>
  <c r="H1353" i="14"/>
  <c r="H1418" i="14"/>
  <c r="H1548" i="14"/>
  <c r="H304" i="14"/>
  <c r="P1483" i="14"/>
  <c r="P1353" i="14"/>
  <c r="P1548" i="14"/>
  <c r="P304" i="14"/>
  <c r="T1548" i="14"/>
  <c r="T1483" i="14"/>
  <c r="T1418" i="14"/>
  <c r="T304" i="14"/>
  <c r="AB1418" i="14"/>
  <c r="AB1483" i="14"/>
  <c r="AB1353" i="14"/>
  <c r="AB304" i="14"/>
  <c r="AI1483" i="14"/>
  <c r="AI1353" i="14"/>
  <c r="AI1548" i="14"/>
  <c r="AI1418" i="14"/>
  <c r="AI304" i="14"/>
  <c r="L1354" i="14"/>
  <c r="L1549" i="14"/>
  <c r="L1484" i="14"/>
  <c r="L1419" i="14"/>
  <c r="L305" i="14"/>
  <c r="P1419" i="14"/>
  <c r="P1354" i="14"/>
  <c r="P1549" i="14"/>
  <c r="P305" i="14"/>
  <c r="X1549" i="14"/>
  <c r="X1354" i="14"/>
  <c r="X1484" i="14"/>
  <c r="X305" i="14"/>
  <c r="AI1419" i="14"/>
  <c r="AI1354" i="14"/>
  <c r="AI1549" i="14"/>
  <c r="AI1484" i="14"/>
  <c r="AI305" i="14"/>
  <c r="L1550" i="14"/>
  <c r="L1355" i="14"/>
  <c r="L1485" i="14"/>
  <c r="L1420" i="14"/>
  <c r="L306" i="14"/>
  <c r="P1355" i="14"/>
  <c r="P1420" i="14"/>
  <c r="P1550" i="14"/>
  <c r="P306" i="14"/>
  <c r="T1420" i="14"/>
  <c r="T1550" i="14"/>
  <c r="T1485" i="14"/>
  <c r="T306" i="14"/>
  <c r="AB1550" i="14"/>
  <c r="AB1485" i="14"/>
  <c r="AB1420" i="14"/>
  <c r="AB306" i="14"/>
  <c r="H1421" i="14"/>
  <c r="H1486" i="14"/>
  <c r="H1356" i="14"/>
  <c r="H307" i="14"/>
  <c r="L1486" i="14"/>
  <c r="L1356" i="14"/>
  <c r="L1551" i="14"/>
  <c r="L1421" i="14"/>
  <c r="L307" i="14"/>
  <c r="T1356" i="14"/>
  <c r="T1551" i="14"/>
  <c r="T1486" i="14"/>
  <c r="T1421" i="14"/>
  <c r="T307" i="14"/>
  <c r="X1421" i="14"/>
  <c r="X1356" i="14"/>
  <c r="X1551" i="14"/>
  <c r="X307" i="14"/>
  <c r="AI1551" i="14"/>
  <c r="AI1356" i="14"/>
  <c r="AI1486" i="14"/>
  <c r="AI307" i="14"/>
  <c r="H1357" i="14"/>
  <c r="H1487" i="14"/>
  <c r="H1422" i="14"/>
  <c r="H308" i="14"/>
  <c r="P1487" i="14"/>
  <c r="P1422" i="14"/>
  <c r="P1357" i="14"/>
  <c r="P308" i="14"/>
  <c r="T1552" i="14"/>
  <c r="T1357" i="14"/>
  <c r="T1487" i="14"/>
  <c r="T1422" i="14"/>
  <c r="T308" i="14"/>
  <c r="AB1422" i="14"/>
  <c r="AB1552" i="14"/>
  <c r="AB1487" i="14"/>
  <c r="AB308" i="14"/>
  <c r="H1553" i="14"/>
  <c r="H1488" i="14"/>
  <c r="H1423" i="14"/>
  <c r="H309" i="14"/>
  <c r="L1358" i="14"/>
  <c r="L1553" i="14"/>
  <c r="L1488" i="14"/>
  <c r="L309" i="14"/>
  <c r="T1488" i="14"/>
  <c r="T1358" i="14"/>
  <c r="T1553" i="14"/>
  <c r="T1423" i="14"/>
  <c r="T309" i="14"/>
  <c r="X1553" i="14"/>
  <c r="X1423" i="14"/>
  <c r="X1358" i="14"/>
  <c r="X309" i="14"/>
  <c r="AI1423" i="14"/>
  <c r="AI1358" i="14"/>
  <c r="AI1553" i="14"/>
  <c r="AI309" i="14"/>
  <c r="L1554" i="14"/>
  <c r="L1359" i="14"/>
  <c r="L1489" i="14"/>
  <c r="L310" i="14"/>
  <c r="P1359" i="14"/>
  <c r="P1489" i="14"/>
  <c r="P1424" i="14"/>
  <c r="P310" i="14"/>
  <c r="X1489" i="14"/>
  <c r="X1424" i="14"/>
  <c r="X1359" i="14"/>
  <c r="X310" i="14"/>
  <c r="AI1359" i="14"/>
  <c r="AI1424" i="14"/>
  <c r="AI1554" i="14"/>
  <c r="AI310" i="14"/>
  <c r="H1425" i="14"/>
  <c r="H1555" i="14"/>
  <c r="H1490" i="14"/>
  <c r="H311" i="14"/>
  <c r="L1490" i="14"/>
  <c r="L1360" i="14"/>
  <c r="L1555" i="14"/>
  <c r="L311" i="14"/>
  <c r="T1360" i="14"/>
  <c r="T1555" i="14"/>
  <c r="T1490" i="14"/>
  <c r="T311" i="14"/>
  <c r="X1425" i="14"/>
  <c r="X1490" i="14"/>
  <c r="X1360" i="14"/>
  <c r="X311" i="14"/>
  <c r="AI1555" i="14"/>
  <c r="AI1425" i="14"/>
  <c r="AI1360" i="14"/>
  <c r="AI311" i="14"/>
  <c r="L1426" i="14"/>
  <c r="L1361" i="14"/>
  <c r="L1556" i="14"/>
  <c r="L312" i="14"/>
  <c r="T1556" i="14"/>
  <c r="T1361" i="14"/>
  <c r="T1491" i="14"/>
  <c r="T312" i="14"/>
  <c r="AB1426" i="14"/>
  <c r="AB1361" i="14"/>
  <c r="AB1556" i="14"/>
  <c r="AB1491" i="14"/>
  <c r="AB312" i="14"/>
  <c r="AI1491" i="14"/>
  <c r="AI1426" i="14"/>
  <c r="AI1361" i="14"/>
  <c r="AI312" i="14"/>
  <c r="L1362" i="14"/>
  <c r="L1427" i="14"/>
  <c r="L1557" i="14"/>
  <c r="L313" i="14"/>
  <c r="P1427" i="14"/>
  <c r="P1557" i="14"/>
  <c r="P1492" i="14"/>
  <c r="P313" i="14"/>
  <c r="X1557" i="14"/>
  <c r="X1492" i="14"/>
  <c r="X1427" i="14"/>
  <c r="X313" i="14"/>
  <c r="AI1427" i="14"/>
  <c r="AI1492" i="14"/>
  <c r="AI1362" i="14"/>
  <c r="AI313" i="14"/>
  <c r="P1363" i="14"/>
  <c r="P1558" i="14"/>
  <c r="P1493" i="14"/>
  <c r="P1428" i="14"/>
  <c r="P314" i="14"/>
  <c r="T1428" i="14"/>
  <c r="T1363" i="14"/>
  <c r="T1558" i="14"/>
  <c r="T314" i="14"/>
  <c r="L1494" i="14"/>
  <c r="L1429" i="14"/>
  <c r="L1364" i="14"/>
  <c r="L315" i="14"/>
  <c r="AB1430" i="14"/>
  <c r="AB1365" i="14"/>
  <c r="AB1560" i="14"/>
  <c r="AB316" i="14"/>
  <c r="H1561" i="14"/>
  <c r="H1366" i="14"/>
  <c r="H1496" i="14"/>
  <c r="H317" i="14"/>
  <c r="L1366" i="14"/>
  <c r="L1496" i="14"/>
  <c r="L1431" i="14"/>
  <c r="L317" i="14"/>
  <c r="T1496" i="14"/>
  <c r="T1431" i="14"/>
  <c r="T1366" i="14"/>
  <c r="T317" i="14"/>
  <c r="X1561" i="14"/>
  <c r="X1366" i="14"/>
  <c r="X1496" i="14"/>
  <c r="X1431" i="14"/>
  <c r="X317" i="14"/>
  <c r="AI1431" i="14"/>
  <c r="AI1561" i="14"/>
  <c r="AI1496" i="14"/>
  <c r="AI317" i="14"/>
  <c r="L1562" i="14"/>
  <c r="L1497" i="14"/>
  <c r="L1432" i="14"/>
  <c r="L318" i="14"/>
  <c r="P1367" i="14"/>
  <c r="P1562" i="14"/>
  <c r="P1497" i="14"/>
  <c r="P318" i="14"/>
  <c r="X1497" i="14"/>
  <c r="X1367" i="14"/>
  <c r="X1562" i="14"/>
  <c r="X1432" i="14"/>
  <c r="X318" i="14"/>
  <c r="AB1562" i="14"/>
  <c r="AB1432" i="14"/>
  <c r="AB1367" i="14"/>
  <c r="AB318" i="14"/>
  <c r="H1433" i="14"/>
  <c r="H1368" i="14"/>
  <c r="H1563" i="14"/>
  <c r="H319" i="14"/>
  <c r="L1498" i="14"/>
  <c r="L1563" i="14"/>
  <c r="L1433" i="14"/>
  <c r="L319" i="14"/>
  <c r="T1368" i="14"/>
  <c r="T1498" i="14"/>
  <c r="T1433" i="14"/>
  <c r="T319" i="14"/>
  <c r="AB1498" i="14"/>
  <c r="AB1433" i="14"/>
  <c r="AB1368" i="14"/>
  <c r="AB319" i="14"/>
  <c r="AI1563" i="14"/>
  <c r="AI1368" i="14"/>
  <c r="AI1498" i="14"/>
  <c r="AI1433" i="14"/>
  <c r="AI319" i="14"/>
  <c r="L1434" i="14"/>
  <c r="L1564" i="14"/>
  <c r="L1499" i="14"/>
  <c r="L320" i="14"/>
  <c r="P1499" i="14"/>
  <c r="P1369" i="14"/>
  <c r="P1564" i="14"/>
  <c r="P320" i="14"/>
  <c r="X1369" i="14"/>
  <c r="X1564" i="14"/>
  <c r="X1499" i="14"/>
  <c r="X320" i="14"/>
  <c r="AI1499" i="14"/>
  <c r="AI1369" i="14"/>
  <c r="AI1564" i="14"/>
  <c r="AI1434" i="14"/>
  <c r="AI320" i="14"/>
  <c r="H1565" i="14"/>
  <c r="H1435" i="14"/>
  <c r="H1370" i="14"/>
  <c r="H321" i="14"/>
  <c r="P1435" i="14"/>
  <c r="P1370" i="14"/>
  <c r="P1565" i="14"/>
  <c r="P321" i="14"/>
  <c r="T1500" i="14"/>
  <c r="T1565" i="14"/>
  <c r="T1435" i="14"/>
  <c r="T321" i="14"/>
  <c r="AB1370" i="14"/>
  <c r="AB1500" i="14"/>
  <c r="AB1435" i="14"/>
  <c r="AB321" i="14"/>
  <c r="H1501" i="14"/>
  <c r="H1436" i="14"/>
  <c r="H1371" i="14"/>
  <c r="H322" i="14"/>
  <c r="P1371" i="14"/>
  <c r="P1436" i="14"/>
  <c r="P1566" i="14"/>
  <c r="P322" i="14"/>
  <c r="T1436" i="14"/>
  <c r="T1566" i="14"/>
  <c r="T1501" i="14"/>
  <c r="T322" i="14"/>
  <c r="AB1566" i="14"/>
  <c r="AB1501" i="14"/>
  <c r="AB1436" i="14"/>
  <c r="AB322" i="14"/>
  <c r="H1437" i="14"/>
  <c r="H1502" i="14"/>
  <c r="H1372" i="14"/>
  <c r="H323" i="14"/>
  <c r="L1502" i="14"/>
  <c r="L1372" i="14"/>
  <c r="L1567" i="14"/>
  <c r="L1437" i="14"/>
  <c r="L323" i="14"/>
  <c r="T1372" i="14"/>
  <c r="T1567" i="14"/>
  <c r="T1502" i="14"/>
  <c r="T1437" i="14"/>
  <c r="T323" i="14"/>
  <c r="X1437" i="14"/>
  <c r="X1372" i="14"/>
  <c r="X1567" i="14"/>
  <c r="X323" i="14"/>
  <c r="AI1567" i="14"/>
  <c r="AI1372" i="14"/>
  <c r="AI1502" i="14"/>
  <c r="AI323" i="14"/>
  <c r="H1373" i="14"/>
  <c r="H1503" i="14"/>
  <c r="H1438" i="14"/>
  <c r="H324" i="14"/>
  <c r="L1438" i="14"/>
  <c r="L1373" i="14"/>
  <c r="L1568" i="14"/>
  <c r="L1503" i="14"/>
  <c r="L324" i="14"/>
  <c r="T1568" i="14"/>
  <c r="T1373" i="14"/>
  <c r="T1503" i="14"/>
  <c r="T1438" i="14"/>
  <c r="T324" i="14"/>
  <c r="AB1438" i="14"/>
  <c r="AB1568" i="14"/>
  <c r="AB1503" i="14"/>
  <c r="AB324" i="14"/>
  <c r="AI1503" i="14"/>
  <c r="AI1373" i="14"/>
  <c r="AI1568" i="14"/>
  <c r="AI324" i="14"/>
  <c r="L1374" i="14"/>
  <c r="L1569" i="14"/>
  <c r="L1504" i="14"/>
  <c r="L325" i="14"/>
  <c r="P1439" i="14"/>
  <c r="P1504" i="14"/>
  <c r="P1374" i="14"/>
  <c r="P325" i="14"/>
  <c r="X1569" i="14"/>
  <c r="X1439" i="14"/>
  <c r="X1374" i="14"/>
  <c r="X325" i="14"/>
  <c r="AB1374" i="14"/>
  <c r="AB1569" i="14"/>
  <c r="AB1504" i="14"/>
  <c r="AB1439" i="14"/>
  <c r="AB325" i="14"/>
  <c r="H1505" i="14"/>
  <c r="H1570" i="14"/>
  <c r="H1440" i="14"/>
  <c r="H326" i="14"/>
  <c r="P1375" i="14"/>
  <c r="P1505" i="14"/>
  <c r="P1440" i="14"/>
  <c r="P326" i="14"/>
  <c r="T1440" i="14"/>
  <c r="T1375" i="14"/>
  <c r="T1570" i="14"/>
  <c r="T1505" i="14"/>
  <c r="T326" i="14"/>
  <c r="AB1570" i="14"/>
  <c r="AB1375" i="14"/>
  <c r="AB1505" i="14"/>
  <c r="AB1440" i="14"/>
  <c r="AB326" i="14"/>
  <c r="AI1375" i="14"/>
  <c r="AI1440" i="14"/>
  <c r="AI1570" i="14"/>
  <c r="AI326" i="14"/>
  <c r="L1506" i="14"/>
  <c r="L1376" i="14"/>
  <c r="L1571" i="14"/>
  <c r="L327" i="14"/>
  <c r="P1571" i="14"/>
  <c r="P1506" i="14"/>
  <c r="P1441" i="14"/>
  <c r="P327" i="14"/>
  <c r="X1441" i="14"/>
  <c r="X1506" i="14"/>
  <c r="X1376" i="14"/>
  <c r="X327" i="14"/>
  <c r="AB1506" i="14"/>
  <c r="AB1376" i="14"/>
  <c r="AB1571" i="14"/>
  <c r="AB1441" i="14"/>
  <c r="AB327" i="14"/>
  <c r="H1377" i="14"/>
  <c r="H1572" i="14"/>
  <c r="H1507" i="14"/>
  <c r="H1442" i="14"/>
  <c r="H328" i="14"/>
  <c r="P1507" i="14"/>
  <c r="P1572" i="14"/>
  <c r="P1442" i="14"/>
  <c r="P328" i="14"/>
  <c r="T1572" i="14"/>
  <c r="T1377" i="14"/>
  <c r="T1507" i="14"/>
  <c r="T328" i="14"/>
  <c r="X1377" i="14"/>
  <c r="X1507" i="14"/>
  <c r="X1442" i="14"/>
  <c r="X328" i="14"/>
  <c r="AI1507" i="14"/>
  <c r="AI1442" i="14"/>
  <c r="AI1377" i="14"/>
  <c r="AI328" i="14"/>
  <c r="L1378" i="14"/>
  <c r="L1443" i="14"/>
  <c r="L1573" i="14"/>
  <c r="L329" i="14"/>
  <c r="T1508" i="14"/>
  <c r="T1378" i="14"/>
  <c r="T1573" i="14"/>
  <c r="T329" i="14"/>
  <c r="X1573" i="14"/>
  <c r="X1508" i="14"/>
  <c r="X1443" i="14"/>
  <c r="X329" i="14"/>
  <c r="AI1443" i="14"/>
  <c r="AI1508" i="14"/>
  <c r="AI1378" i="14"/>
  <c r="AI329" i="14"/>
  <c r="P1379" i="14"/>
  <c r="P1574" i="14"/>
  <c r="P1509" i="14"/>
  <c r="P1444" i="14"/>
  <c r="P330" i="14"/>
  <c r="T1444" i="14"/>
  <c r="T1379" i="14"/>
  <c r="T1574" i="14"/>
  <c r="T330" i="14"/>
  <c r="AB1574" i="14"/>
  <c r="AB1379" i="14"/>
  <c r="AB1509" i="14"/>
  <c r="AB330" i="14"/>
  <c r="H1445" i="14"/>
  <c r="H1380" i="14"/>
  <c r="H1575" i="14"/>
  <c r="H1510" i="14"/>
  <c r="H331" i="14"/>
  <c r="L1510" i="14"/>
  <c r="L1445" i="14"/>
  <c r="L1380" i="14"/>
  <c r="L331" i="14"/>
  <c r="T1380" i="14"/>
  <c r="T1445" i="14"/>
  <c r="T1575" i="14"/>
  <c r="T331" i="14"/>
  <c r="X1445" i="14"/>
  <c r="X1575" i="14"/>
  <c r="X1510" i="14"/>
  <c r="X331" i="14"/>
  <c r="AI1575" i="14"/>
  <c r="AI1510" i="14"/>
  <c r="AI1445" i="14"/>
  <c r="AI331" i="14"/>
  <c r="L1446" i="14"/>
  <c r="L1511" i="14"/>
  <c r="L1381" i="14"/>
  <c r="L332" i="14"/>
  <c r="P1511" i="14"/>
  <c r="P1381" i="14"/>
  <c r="P1576" i="14"/>
  <c r="P1446" i="14"/>
  <c r="P332" i="14"/>
  <c r="X1381" i="14"/>
  <c r="X1576" i="14"/>
  <c r="X1511" i="14"/>
  <c r="X1446" i="14"/>
  <c r="X332" i="14"/>
  <c r="AI1511" i="14"/>
  <c r="AI1576" i="14"/>
  <c r="AI1446" i="14"/>
  <c r="AI332" i="14"/>
  <c r="L1382" i="14"/>
  <c r="L1512" i="14"/>
  <c r="L1447" i="14"/>
  <c r="L333" i="14"/>
  <c r="P1447" i="14"/>
  <c r="P1382" i="14"/>
  <c r="P1577" i="14"/>
  <c r="P1512" i="14"/>
  <c r="P333" i="14"/>
  <c r="X1577" i="14"/>
  <c r="X1382" i="14"/>
  <c r="X1512" i="14"/>
  <c r="X1447" i="14"/>
  <c r="X333" i="14"/>
  <c r="AB1382" i="14"/>
  <c r="AB1447" i="14"/>
  <c r="AB1577" i="14"/>
  <c r="AB333" i="14"/>
  <c r="H1513" i="14"/>
  <c r="H1383" i="14"/>
  <c r="H1578" i="14"/>
  <c r="H334" i="14"/>
  <c r="P1383" i="14"/>
  <c r="P1578" i="14"/>
  <c r="P1513" i="14"/>
  <c r="P334" i="14"/>
  <c r="T1448" i="14"/>
  <c r="T1513" i="14"/>
  <c r="T1383" i="14"/>
  <c r="T334" i="14"/>
  <c r="X1513" i="14"/>
  <c r="X1383" i="14"/>
  <c r="X1578" i="14"/>
  <c r="X1448" i="14"/>
  <c r="X334" i="14"/>
  <c r="AI1383" i="14"/>
  <c r="AI1578" i="14"/>
  <c r="AI1513" i="14"/>
  <c r="AI1448" i="14"/>
  <c r="AI334" i="14"/>
  <c r="L1514" i="14"/>
  <c r="L1579" i="14"/>
  <c r="L1449" i="14"/>
  <c r="L335" i="14"/>
  <c r="P1579" i="14"/>
  <c r="P1384" i="14"/>
  <c r="P1514" i="14"/>
  <c r="P335" i="14"/>
  <c r="X1449" i="14"/>
  <c r="X1384" i="14"/>
  <c r="X1579" i="14"/>
  <c r="X1514" i="14"/>
  <c r="X335" i="14"/>
  <c r="AB1514" i="14"/>
  <c r="AB1449" i="14"/>
  <c r="AB1384" i="14"/>
  <c r="AB335" i="14"/>
  <c r="H1385" i="14"/>
  <c r="H1450" i="14"/>
  <c r="H1580" i="14"/>
  <c r="H336" i="14"/>
  <c r="L1450" i="14"/>
  <c r="L1580" i="14"/>
  <c r="L1515" i="14"/>
  <c r="L336" i="14"/>
  <c r="T1580" i="14"/>
  <c r="T1515" i="14"/>
  <c r="T1450" i="14"/>
  <c r="T336" i="14"/>
  <c r="X1385" i="14"/>
  <c r="X1580" i="14"/>
  <c r="X1515" i="14"/>
  <c r="X336" i="14"/>
  <c r="AI1515" i="14"/>
  <c r="AI1385" i="14"/>
  <c r="AI1580" i="14"/>
  <c r="AI1450" i="14"/>
  <c r="AI336" i="14"/>
  <c r="L1386" i="14"/>
  <c r="L1581" i="14"/>
  <c r="L1516" i="14"/>
  <c r="L1451" i="14"/>
  <c r="L337" i="14"/>
  <c r="P1451" i="14"/>
  <c r="P1386" i="14"/>
  <c r="P1581" i="14"/>
  <c r="P337" i="14"/>
  <c r="X1581" i="14"/>
  <c r="X1386" i="14"/>
  <c r="X1516" i="14"/>
  <c r="X337" i="14"/>
  <c r="AI1451" i="14"/>
  <c r="AI1386" i="14"/>
  <c r="AI1581" i="14"/>
  <c r="AI1516" i="14"/>
  <c r="AI337" i="14"/>
  <c r="H79" i="14"/>
  <c r="L79" i="14"/>
  <c r="T79" i="14"/>
  <c r="X79" i="14"/>
  <c r="K408" i="14"/>
  <c r="P408" i="14"/>
  <c r="V408" i="14"/>
  <c r="AA408" i="14"/>
  <c r="AI408" i="14"/>
  <c r="I472" i="14"/>
  <c r="O472" i="14"/>
  <c r="T472" i="14"/>
  <c r="Y472" i="14"/>
  <c r="AG472" i="14"/>
  <c r="N536" i="14"/>
  <c r="AE536" i="14"/>
  <c r="N463" i="15"/>
  <c r="O594" i="15"/>
  <c r="AG594" i="15"/>
  <c r="AG1612" i="15" s="1"/>
  <c r="S801" i="14"/>
  <c r="S535" i="15" s="1"/>
  <c r="L863" i="14"/>
  <c r="L924" i="14" s="1"/>
  <c r="L819" i="15" s="1"/>
  <c r="AB863" i="14"/>
  <c r="AB924" i="14" s="1"/>
  <c r="AB819" i="15" s="1"/>
  <c r="D941" i="14"/>
  <c r="D957" i="14"/>
  <c r="D973" i="14"/>
  <c r="D989" i="14"/>
  <c r="H1327" i="14"/>
  <c r="F1394" i="14"/>
  <c r="F1330" i="14"/>
  <c r="AI1332" i="14"/>
  <c r="AI1333" i="14"/>
  <c r="H1344" i="14"/>
  <c r="L1351" i="14"/>
  <c r="P1362" i="14"/>
  <c r="T1370" i="14"/>
  <c r="T1371" i="14"/>
  <c r="X1378" i="14"/>
  <c r="X1380" i="14"/>
  <c r="X1402" i="14"/>
  <c r="X1403" i="14"/>
  <c r="X1404" i="14"/>
  <c r="AB1411" i="14"/>
  <c r="AB1412" i="14"/>
  <c r="AB1413" i="14"/>
  <c r="AI1421" i="14"/>
  <c r="H1431" i="14"/>
  <c r="L1439" i="14"/>
  <c r="L1441" i="14"/>
  <c r="P1448" i="14"/>
  <c r="P1449" i="14"/>
  <c r="AI1457" i="14"/>
  <c r="AI1458" i="14"/>
  <c r="L1475" i="14"/>
  <c r="L1476" i="14"/>
  <c r="L1477" i="14"/>
  <c r="P1484" i="14"/>
  <c r="P1485" i="14"/>
  <c r="T1493" i="14"/>
  <c r="X1502" i="14"/>
  <c r="X1504" i="14"/>
  <c r="AB1512" i="14"/>
  <c r="X1523" i="14"/>
  <c r="X1524" i="14"/>
  <c r="AB1533" i="14"/>
  <c r="AI1540" i="14"/>
  <c r="AI1542" i="14"/>
  <c r="H1551" i="14"/>
  <c r="H1552" i="14"/>
  <c r="L1559" i="14"/>
  <c r="L1561" i="14"/>
  <c r="P1569" i="14"/>
  <c r="P1570" i="14"/>
  <c r="T1578" i="14"/>
  <c r="L150" i="27"/>
  <c r="F19" i="26"/>
  <c r="AK11" i="23"/>
  <c r="J9" i="28"/>
  <c r="J9" i="27"/>
  <c r="J9" i="26"/>
  <c r="J35" i="26" s="1"/>
  <c r="J9" i="21"/>
  <c r="J9" i="25"/>
  <c r="J9" i="23"/>
  <c r="J9" i="22"/>
  <c r="J9" i="20"/>
  <c r="J9" i="19"/>
  <c r="J9" i="17"/>
  <c r="J9" i="16"/>
  <c r="J9" i="15"/>
  <c r="N9" i="28"/>
  <c r="N9" i="27"/>
  <c r="N9" i="25"/>
  <c r="N9" i="21"/>
  <c r="N9" i="26"/>
  <c r="N35" i="26" s="1"/>
  <c r="N9" i="23"/>
  <c r="N9" i="22"/>
  <c r="N9" i="20"/>
  <c r="N9" i="19"/>
  <c r="N9" i="17"/>
  <c r="N9" i="16"/>
  <c r="N9" i="15"/>
  <c r="R9" i="28"/>
  <c r="R9" i="27"/>
  <c r="R9" i="26"/>
  <c r="R35" i="26" s="1"/>
  <c r="R9" i="21"/>
  <c r="R9" i="25"/>
  <c r="R9" i="23"/>
  <c r="R9" i="22"/>
  <c r="R9" i="20"/>
  <c r="R9" i="19"/>
  <c r="R9" i="16"/>
  <c r="R9" i="17"/>
  <c r="R9" i="15"/>
  <c r="V9" i="28"/>
  <c r="V9" i="27"/>
  <c r="V9" i="26"/>
  <c r="V35" i="26" s="1"/>
  <c r="V9" i="25"/>
  <c r="V9" i="21"/>
  <c r="V9" i="23"/>
  <c r="V9" i="22"/>
  <c r="V9" i="20"/>
  <c r="V9" i="19"/>
  <c r="V9" i="17"/>
  <c r="V9" i="15"/>
  <c r="V9" i="16"/>
  <c r="Z9" i="28"/>
  <c r="Z9" i="27"/>
  <c r="Z9" i="26"/>
  <c r="Z35" i="26" s="1"/>
  <c r="Z9" i="21"/>
  <c r="Z9" i="25"/>
  <c r="Z9" i="23"/>
  <c r="Z9" i="22"/>
  <c r="Z9" i="20"/>
  <c r="Z9" i="19"/>
  <c r="Z9" i="17"/>
  <c r="Z9" i="16"/>
  <c r="Z9" i="15"/>
  <c r="AE9" i="28"/>
  <c r="AE9" i="27"/>
  <c r="AE9" i="26"/>
  <c r="AE35" i="26" s="1"/>
  <c r="AE9" i="25"/>
  <c r="AE9" i="21"/>
  <c r="AE9" i="23"/>
  <c r="AE9" i="22"/>
  <c r="AE9" i="20"/>
  <c r="AE9" i="19"/>
  <c r="AE9" i="17"/>
  <c r="AE9" i="16"/>
  <c r="AE9" i="15"/>
  <c r="J10" i="28"/>
  <c r="J10" i="27"/>
  <c r="J10" i="26"/>
  <c r="J10" i="25"/>
  <c r="J10" i="21"/>
  <c r="J10" i="23"/>
  <c r="J10" i="22"/>
  <c r="J10" i="20"/>
  <c r="J10" i="17"/>
  <c r="J10" i="16"/>
  <c r="J10" i="19"/>
  <c r="J10" i="15"/>
  <c r="N10" i="28"/>
  <c r="N10" i="27"/>
  <c r="N10" i="25"/>
  <c r="N10" i="26"/>
  <c r="N10" i="21"/>
  <c r="N10" i="22"/>
  <c r="N10" i="20"/>
  <c r="N10" i="23"/>
  <c r="N10" i="17"/>
  <c r="N10" i="16"/>
  <c r="N10" i="19"/>
  <c r="N10" i="15"/>
  <c r="R10" i="28"/>
  <c r="R10" i="27"/>
  <c r="R10" i="26"/>
  <c r="R10" i="25"/>
  <c r="R10" i="21"/>
  <c r="R10" i="22"/>
  <c r="R10" i="23"/>
  <c r="R10" i="20"/>
  <c r="R10" i="17"/>
  <c r="R10" i="16"/>
  <c r="R10" i="19"/>
  <c r="R10" i="15"/>
  <c r="V10" i="28"/>
  <c r="V10" i="27"/>
  <c r="V10" i="26"/>
  <c r="V10" i="25"/>
  <c r="V10" i="21"/>
  <c r="V10" i="23"/>
  <c r="V10" i="22"/>
  <c r="V10" i="20"/>
  <c r="V10" i="17"/>
  <c r="V10" i="16"/>
  <c r="V10" i="19"/>
  <c r="V10" i="15"/>
  <c r="Z10" i="28"/>
  <c r="Z10" i="27"/>
  <c r="Z10" i="26"/>
  <c r="Z10" i="25"/>
  <c r="Z10" i="21"/>
  <c r="Z10" i="23"/>
  <c r="Z10" i="22"/>
  <c r="Z10" i="20"/>
  <c r="Z10" i="17"/>
  <c r="Z10" i="16"/>
  <c r="Z10" i="19"/>
  <c r="Z10" i="15"/>
  <c r="AE10" i="28"/>
  <c r="AE10" i="27"/>
  <c r="AE10" i="26"/>
  <c r="AE10" i="25"/>
  <c r="AE10" i="23"/>
  <c r="AE10" i="21"/>
  <c r="AE10" i="22"/>
  <c r="AE10" i="20"/>
  <c r="AE10" i="17"/>
  <c r="AE10" i="16"/>
  <c r="AE10" i="19"/>
  <c r="AE10" i="15"/>
  <c r="J11" i="28"/>
  <c r="J11" i="27"/>
  <c r="J11" i="26"/>
  <c r="J26" i="26" s="1"/>
  <c r="J11" i="23"/>
  <c r="J11" i="25"/>
  <c r="J11" i="22"/>
  <c r="J11" i="21"/>
  <c r="J11" i="20"/>
  <c r="J11" i="19"/>
  <c r="J11" i="17"/>
  <c r="J11" i="16"/>
  <c r="J11" i="15"/>
  <c r="N11" i="28"/>
  <c r="N176" i="27"/>
  <c r="N151" i="27"/>
  <c r="N11" i="26"/>
  <c r="N26" i="26" s="1"/>
  <c r="N11" i="27"/>
  <c r="N11" i="23"/>
  <c r="N11" i="22"/>
  <c r="N11" i="25"/>
  <c r="N11" i="21"/>
  <c r="N11" i="20"/>
  <c r="N11" i="19"/>
  <c r="N11" i="17"/>
  <c r="N11" i="16"/>
  <c r="N11" i="15"/>
  <c r="R176" i="27"/>
  <c r="R151" i="27"/>
  <c r="R11" i="28"/>
  <c r="R11" i="27"/>
  <c r="R11" i="26"/>
  <c r="R26" i="26" s="1"/>
  <c r="R11" i="23"/>
  <c r="R11" i="25"/>
  <c r="R11" i="22"/>
  <c r="R11" i="21"/>
  <c r="R11" i="20"/>
  <c r="R11" i="19"/>
  <c r="R11" i="17"/>
  <c r="R11" i="16"/>
  <c r="R11" i="15"/>
  <c r="V176" i="27"/>
  <c r="V11" i="28"/>
  <c r="V151" i="27"/>
  <c r="V11" i="26"/>
  <c r="V26" i="26" s="1"/>
  <c r="V11" i="27"/>
  <c r="V11" i="23"/>
  <c r="V11" i="22"/>
  <c r="V11" i="25"/>
  <c r="V11" i="21"/>
  <c r="V11" i="20"/>
  <c r="V11" i="19"/>
  <c r="V11" i="17"/>
  <c r="V11" i="16"/>
  <c r="V11" i="15"/>
  <c r="Z11" i="28"/>
  <c r="Z151" i="27"/>
  <c r="Z176" i="27"/>
  <c r="Z11" i="26"/>
  <c r="Z26" i="26" s="1"/>
  <c r="Z11" i="27"/>
  <c r="Z11" i="23"/>
  <c r="Z11" i="25"/>
  <c r="Z11" i="22"/>
  <c r="Z11" i="21"/>
  <c r="Z11" i="20"/>
  <c r="Z11" i="19"/>
  <c r="Z11" i="17"/>
  <c r="Z11" i="16"/>
  <c r="Z11" i="15"/>
  <c r="E36" i="25"/>
  <c r="E66" i="25" s="1"/>
  <c r="I70" i="26"/>
  <c r="I72" i="26" s="1"/>
  <c r="I73" i="26" s="1"/>
  <c r="M175" i="27"/>
  <c r="M150" i="27"/>
  <c r="M24" i="26"/>
  <c r="Q175" i="27"/>
  <c r="Q150" i="27"/>
  <c r="Q24" i="26"/>
  <c r="U175" i="27"/>
  <c r="U150" i="27"/>
  <c r="U24" i="26"/>
  <c r="Y175" i="27"/>
  <c r="Y150" i="27"/>
  <c r="Y24" i="26"/>
  <c r="AC175" i="27"/>
  <c r="AC150" i="27"/>
  <c r="AC24" i="26"/>
  <c r="AI32" i="6" a="1"/>
  <c r="AI32" i="6" s="1"/>
  <c r="AI35" i="6" s="1"/>
  <c r="AI27" i="26" s="1"/>
  <c r="L35" i="6"/>
  <c r="L27" i="26" s="1"/>
  <c r="P35" i="6"/>
  <c r="P27" i="26" s="1"/>
  <c r="T35" i="6"/>
  <c r="T27" i="26" s="1"/>
  <c r="X35" i="6"/>
  <c r="X27" i="26" s="1"/>
  <c r="AB35" i="6"/>
  <c r="AB27" i="26" s="1"/>
  <c r="I49" i="6"/>
  <c r="M49" i="6"/>
  <c r="M21" i="27" s="1"/>
  <c r="M94" i="27" s="1"/>
  <c r="Q49" i="6"/>
  <c r="Q21" i="27" s="1"/>
  <c r="Q94" i="27" s="1"/>
  <c r="U49" i="6"/>
  <c r="U21" i="27" s="1"/>
  <c r="U94" i="27" s="1"/>
  <c r="Y49" i="6"/>
  <c r="Y21" i="27" s="1"/>
  <c r="Y94" i="27" s="1"/>
  <c r="AC49" i="6"/>
  <c r="AC21" i="27" s="1"/>
  <c r="AC93" i="27" s="1"/>
  <c r="B53" i="6"/>
  <c r="J9" i="7"/>
  <c r="N9" i="7"/>
  <c r="R9" i="7"/>
  <c r="V9" i="7"/>
  <c r="Z9" i="7"/>
  <c r="AE9" i="7"/>
  <c r="L10" i="7"/>
  <c r="P10" i="7"/>
  <c r="T10" i="7"/>
  <c r="X10" i="7"/>
  <c r="AB10" i="7"/>
  <c r="AI10" i="7"/>
  <c r="J11" i="7"/>
  <c r="N11" i="7"/>
  <c r="R11" i="7"/>
  <c r="V11" i="7"/>
  <c r="Z11" i="7"/>
  <c r="D409" i="19"/>
  <c r="D931" i="14"/>
  <c r="D996" i="14"/>
  <c r="D541" i="14"/>
  <c r="D413" i="19"/>
  <c r="D739" i="14"/>
  <c r="D1000" i="14"/>
  <c r="D935" i="14"/>
  <c r="D545" i="14"/>
  <c r="D351" i="14"/>
  <c r="D417" i="19"/>
  <c r="D743" i="14"/>
  <c r="D1004" i="14"/>
  <c r="D939" i="14"/>
  <c r="D549" i="14"/>
  <c r="D355" i="14"/>
  <c r="D421" i="19"/>
  <c r="D747" i="14"/>
  <c r="D1008" i="14"/>
  <c r="D943" i="14"/>
  <c r="D553" i="14"/>
  <c r="D359" i="14"/>
  <c r="D425" i="19"/>
  <c r="D751" i="14"/>
  <c r="D1012" i="14"/>
  <c r="D947" i="14"/>
  <c r="D557" i="14"/>
  <c r="D363" i="14"/>
  <c r="D1016" i="14"/>
  <c r="D429" i="19"/>
  <c r="D755" i="14"/>
  <c r="D951" i="14"/>
  <c r="D561" i="14"/>
  <c r="D367" i="14"/>
  <c r="D1020" i="14"/>
  <c r="D433" i="19"/>
  <c r="D759" i="14"/>
  <c r="D955" i="14"/>
  <c r="D565" i="14"/>
  <c r="D371" i="14"/>
  <c r="D1024" i="14"/>
  <c r="D437" i="19"/>
  <c r="D763" i="14"/>
  <c r="D959" i="14"/>
  <c r="D569" i="14"/>
  <c r="D375" i="14"/>
  <c r="D1028" i="14"/>
  <c r="D441" i="19"/>
  <c r="D767" i="14"/>
  <c r="D963" i="14"/>
  <c r="D573" i="14"/>
  <c r="D379" i="14"/>
  <c r="D1032" i="14"/>
  <c r="D445" i="19"/>
  <c r="D771" i="14"/>
  <c r="D967" i="14"/>
  <c r="D577" i="14"/>
  <c r="D383" i="14"/>
  <c r="D1036" i="14"/>
  <c r="D449" i="19"/>
  <c r="D775" i="14"/>
  <c r="D971" i="14"/>
  <c r="D581" i="14"/>
  <c r="D387" i="14"/>
  <c r="D1040" i="14"/>
  <c r="D453" i="19"/>
  <c r="D779" i="14"/>
  <c r="D975" i="14"/>
  <c r="D585" i="14"/>
  <c r="D391" i="14"/>
  <c r="D1044" i="14"/>
  <c r="D457" i="19"/>
  <c r="D783" i="14"/>
  <c r="D979" i="14"/>
  <c r="D589" i="14"/>
  <c r="D395" i="14"/>
  <c r="D1048" i="14"/>
  <c r="D461" i="19"/>
  <c r="D787" i="14"/>
  <c r="D983" i="14"/>
  <c r="D593" i="14"/>
  <c r="D399" i="14"/>
  <c r="D1052" i="14"/>
  <c r="D465" i="19"/>
  <c r="D791" i="14"/>
  <c r="D987" i="14"/>
  <c r="D597" i="14"/>
  <c r="D403" i="14"/>
  <c r="D533" i="15"/>
  <c r="D863" i="14"/>
  <c r="D669" i="14"/>
  <c r="D212" i="14"/>
  <c r="D537" i="15"/>
  <c r="D867" i="14"/>
  <c r="D541" i="15"/>
  <c r="D871" i="14"/>
  <c r="D545" i="15"/>
  <c r="D875" i="14"/>
  <c r="D549" i="15"/>
  <c r="D879" i="14"/>
  <c r="D553" i="15"/>
  <c r="D883" i="14"/>
  <c r="D495" i="14"/>
  <c r="D557" i="15"/>
  <c r="D887" i="14"/>
  <c r="D499" i="14"/>
  <c r="D561" i="15"/>
  <c r="D891" i="14"/>
  <c r="D503" i="14"/>
  <c r="D565" i="15"/>
  <c r="D895" i="14"/>
  <c r="D507" i="14"/>
  <c r="D569" i="15"/>
  <c r="D899" i="14"/>
  <c r="D511" i="14"/>
  <c r="D573" i="15"/>
  <c r="D903" i="14"/>
  <c r="D515" i="14"/>
  <c r="D577" i="15"/>
  <c r="D907" i="14"/>
  <c r="D519" i="14"/>
  <c r="D581" i="15"/>
  <c r="D911" i="14"/>
  <c r="D523" i="14"/>
  <c r="D585" i="15"/>
  <c r="D915" i="14"/>
  <c r="D527" i="14"/>
  <c r="D589" i="15"/>
  <c r="D919" i="14"/>
  <c r="D531" i="14"/>
  <c r="D341" i="15"/>
  <c r="D403" i="15" s="1"/>
  <c r="D345" i="15"/>
  <c r="D407" i="15" s="1"/>
  <c r="D349" i="15"/>
  <c r="D411" i="15" s="1"/>
  <c r="D353" i="15"/>
  <c r="D415" i="15" s="1"/>
  <c r="D357" i="15"/>
  <c r="D419" i="15" s="1"/>
  <c r="D361" i="15"/>
  <c r="D423" i="15" s="1"/>
  <c r="D365" i="15"/>
  <c r="D427" i="15" s="1"/>
  <c r="D369" i="15"/>
  <c r="D431" i="15" s="1"/>
  <c r="D373" i="15"/>
  <c r="D435" i="15" s="1"/>
  <c r="D377" i="15"/>
  <c r="D439" i="15" s="1"/>
  <c r="D381" i="15"/>
  <c r="D443" i="15" s="1"/>
  <c r="D385" i="15"/>
  <c r="D447" i="15" s="1"/>
  <c r="D389" i="15"/>
  <c r="D451" i="15" s="1"/>
  <c r="D393" i="15"/>
  <c r="D455" i="15" s="1"/>
  <c r="D397" i="15"/>
  <c r="D459" i="15" s="1"/>
  <c r="D110" i="16"/>
  <c r="D86" i="16"/>
  <c r="D64" i="16"/>
  <c r="D42" i="16"/>
  <c r="D114" i="16"/>
  <c r="D90" i="16"/>
  <c r="D68" i="16"/>
  <c r="D46" i="16"/>
  <c r="D118" i="16"/>
  <c r="D94" i="16"/>
  <c r="D72" i="16"/>
  <c r="D50" i="16"/>
  <c r="D122" i="16"/>
  <c r="D98" i="16"/>
  <c r="D76" i="16"/>
  <c r="D54" i="16"/>
  <c r="D126" i="16"/>
  <c r="D102" i="16"/>
  <c r="D80" i="16"/>
  <c r="D58" i="16"/>
  <c r="D20" i="21"/>
  <c r="B137" i="19"/>
  <c r="B135" i="19"/>
  <c r="B133" i="19"/>
  <c r="B131" i="19"/>
  <c r="B129" i="19"/>
  <c r="B127" i="19"/>
  <c r="B125" i="19"/>
  <c r="B123" i="19"/>
  <c r="B121" i="19"/>
  <c r="B119" i="19"/>
  <c r="B117" i="19"/>
  <c r="B115" i="19"/>
  <c r="B113" i="19"/>
  <c r="B111" i="19"/>
  <c r="B109" i="19"/>
  <c r="B107" i="19"/>
  <c r="B105" i="19"/>
  <c r="B103" i="19"/>
  <c r="B101" i="19"/>
  <c r="B99" i="19"/>
  <c r="B97" i="19"/>
  <c r="B130" i="19"/>
  <c r="B122" i="19"/>
  <c r="B114" i="19"/>
  <c r="B106" i="19"/>
  <c r="B98" i="19"/>
  <c r="B132" i="19"/>
  <c r="B124" i="19"/>
  <c r="B116" i="19"/>
  <c r="B108" i="19"/>
  <c r="B100" i="19"/>
  <c r="B134" i="19"/>
  <c r="B126" i="19"/>
  <c r="B118" i="19"/>
  <c r="B110" i="19"/>
  <c r="B102" i="19"/>
  <c r="B112" i="19"/>
  <c r="B120" i="19"/>
  <c r="B128" i="19"/>
  <c r="B136" i="19"/>
  <c r="B104" i="19"/>
  <c r="D24" i="21"/>
  <c r="B515" i="19"/>
  <c r="B513" i="19"/>
  <c r="B511" i="19"/>
  <c r="B509" i="19"/>
  <c r="B507" i="19"/>
  <c r="B514" i="19"/>
  <c r="B512" i="19"/>
  <c r="B510" i="19"/>
  <c r="B508" i="19"/>
  <c r="D71" i="23"/>
  <c r="D136" i="23"/>
  <c r="J10" i="10"/>
  <c r="N10" i="10"/>
  <c r="R10" i="10"/>
  <c r="V10" i="10"/>
  <c r="Z10" i="10"/>
  <c r="AE10" i="10"/>
  <c r="L11" i="10"/>
  <c r="P11" i="10"/>
  <c r="T11" i="10"/>
  <c r="X11" i="10"/>
  <c r="AB11" i="10"/>
  <c r="D19" i="10"/>
  <c r="D21" i="10"/>
  <c r="D22" i="10"/>
  <c r="D23" i="10"/>
  <c r="D25" i="10"/>
  <c r="D26" i="10"/>
  <c r="D27" i="10"/>
  <c r="D29" i="10"/>
  <c r="D30" i="10"/>
  <c r="D31" i="10"/>
  <c r="D33" i="10"/>
  <c r="D34" i="10"/>
  <c r="D35" i="10"/>
  <c r="D37" i="10"/>
  <c r="I39" i="10"/>
  <c r="I65" i="10" s="1"/>
  <c r="M39" i="10"/>
  <c r="M65" i="10" s="1"/>
  <c r="Q39" i="10"/>
  <c r="Q65" i="10" s="1"/>
  <c r="U39" i="10"/>
  <c r="U65" i="10" s="1"/>
  <c r="Y39" i="10"/>
  <c r="Y65" i="10" s="1"/>
  <c r="AC39" i="10"/>
  <c r="AC65" i="10" s="1"/>
  <c r="D42" i="10"/>
  <c r="D43" i="10"/>
  <c r="D45" i="10"/>
  <c r="D46" i="10"/>
  <c r="D47" i="10"/>
  <c r="D49" i="10"/>
  <c r="D50" i="10"/>
  <c r="D51" i="10"/>
  <c r="D53" i="10"/>
  <c r="D54" i="10"/>
  <c r="D55" i="10"/>
  <c r="D57" i="10"/>
  <c r="D58" i="10"/>
  <c r="D59" i="10"/>
  <c r="D61" i="10"/>
  <c r="D218" i="10"/>
  <c r="D219" i="10"/>
  <c r="D221" i="10"/>
  <c r="D222" i="10"/>
  <c r="D223" i="10"/>
  <c r="D225" i="10"/>
  <c r="D226" i="10"/>
  <c r="D227" i="10"/>
  <c r="D229" i="10"/>
  <c r="D230" i="10"/>
  <c r="D231" i="10"/>
  <c r="D233" i="10"/>
  <c r="D234" i="10"/>
  <c r="D235" i="10"/>
  <c r="D237" i="10"/>
  <c r="D419" i="10"/>
  <c r="D420" i="10"/>
  <c r="D422" i="10"/>
  <c r="D423" i="10"/>
  <c r="D424" i="10"/>
  <c r="D426" i="10"/>
  <c r="D427" i="10"/>
  <c r="D428" i="10"/>
  <c r="D430" i="10"/>
  <c r="D431" i="10"/>
  <c r="D432" i="10"/>
  <c r="D434" i="10"/>
  <c r="D435" i="10"/>
  <c r="D436" i="10"/>
  <c r="D438" i="10"/>
  <c r="D445" i="10"/>
  <c r="D446" i="10"/>
  <c r="D448" i="10"/>
  <c r="D449" i="10"/>
  <c r="D450" i="10"/>
  <c r="D452" i="10"/>
  <c r="D453" i="10"/>
  <c r="D454" i="10"/>
  <c r="D456" i="10"/>
  <c r="D457" i="10"/>
  <c r="D458" i="10"/>
  <c r="D460" i="10"/>
  <c r="D461" i="10"/>
  <c r="D462" i="10"/>
  <c r="D464" i="10"/>
  <c r="D495" i="10"/>
  <c r="I495" i="10"/>
  <c r="M495" i="10"/>
  <c r="Q495" i="10"/>
  <c r="U495" i="10"/>
  <c r="Y495" i="10"/>
  <c r="AC495" i="10"/>
  <c r="D496" i="10"/>
  <c r="D498" i="10"/>
  <c r="D499" i="10"/>
  <c r="D500" i="10"/>
  <c r="D502" i="10"/>
  <c r="D503" i="10"/>
  <c r="D504" i="10"/>
  <c r="D506" i="10"/>
  <c r="D507" i="10"/>
  <c r="D508" i="10"/>
  <c r="D510" i="10"/>
  <c r="D511" i="10"/>
  <c r="D512" i="10"/>
  <c r="D514" i="10"/>
  <c r="D524" i="10"/>
  <c r="D548" i="10"/>
  <c r="D549" i="10"/>
  <c r="D551" i="10"/>
  <c r="D552" i="10"/>
  <c r="D553" i="10"/>
  <c r="D555" i="10"/>
  <c r="D556" i="10"/>
  <c r="D557" i="10"/>
  <c r="D559" i="10"/>
  <c r="D560" i="10"/>
  <c r="D561" i="10"/>
  <c r="D563" i="10"/>
  <c r="D564" i="10"/>
  <c r="D565" i="10"/>
  <c r="D567" i="10"/>
  <c r="D574" i="10"/>
  <c r="D575" i="10"/>
  <c r="D577" i="10"/>
  <c r="D578" i="10"/>
  <c r="D579" i="10"/>
  <c r="D581" i="10"/>
  <c r="D582" i="10"/>
  <c r="D583" i="10"/>
  <c r="D585" i="10"/>
  <c r="D586" i="10"/>
  <c r="D587" i="10"/>
  <c r="D589" i="10"/>
  <c r="D590" i="10"/>
  <c r="D591" i="10"/>
  <c r="D593" i="10"/>
  <c r="G724" i="10"/>
  <c r="K724" i="10"/>
  <c r="O724" i="10"/>
  <c r="S724" i="10"/>
  <c r="W724" i="10"/>
  <c r="AA724" i="10"/>
  <c r="AG724" i="10"/>
  <c r="J10" i="11"/>
  <c r="N10" i="11"/>
  <c r="R10" i="11"/>
  <c r="V10" i="11"/>
  <c r="Z10" i="11"/>
  <c r="AE10" i="11"/>
  <c r="L11" i="11"/>
  <c r="P11" i="11"/>
  <c r="T11" i="11"/>
  <c r="X11" i="11"/>
  <c r="AB11" i="11"/>
  <c r="H43" i="11"/>
  <c r="H595" i="11" s="1"/>
  <c r="L43" i="11"/>
  <c r="L595" i="11" s="1"/>
  <c r="P43" i="11"/>
  <c r="P595" i="11" s="1"/>
  <c r="T43" i="11"/>
  <c r="T595" i="11" s="1"/>
  <c r="X43" i="11"/>
  <c r="X595" i="11" s="1"/>
  <c r="AB43" i="11"/>
  <c r="AB595" i="11" s="1"/>
  <c r="AI43" i="11"/>
  <c r="AI595" i="11" s="1"/>
  <c r="I590" i="11"/>
  <c r="I598" i="11" s="1"/>
  <c r="M590" i="11"/>
  <c r="M598" i="11" s="1"/>
  <c r="Q590" i="11"/>
  <c r="Q598" i="11" s="1"/>
  <c r="U590" i="11"/>
  <c r="U598" i="11" s="1"/>
  <c r="Y590" i="11"/>
  <c r="Y598" i="11" s="1"/>
  <c r="AC590" i="11"/>
  <c r="AC598" i="11" s="1"/>
  <c r="J10" i="12"/>
  <c r="N10" i="12"/>
  <c r="R10" i="12"/>
  <c r="V10" i="12"/>
  <c r="Z10" i="12"/>
  <c r="AE10" i="12"/>
  <c r="L11" i="12"/>
  <c r="P11" i="12"/>
  <c r="T11" i="12"/>
  <c r="X11" i="12"/>
  <c r="AB11" i="12"/>
  <c r="D19" i="12"/>
  <c r="D64" i="12" s="1"/>
  <c r="D109" i="12" s="1"/>
  <c r="D154" i="12" s="1"/>
  <c r="D199" i="12" s="1"/>
  <c r="D244" i="12" s="1"/>
  <c r="D289" i="12" s="1"/>
  <c r="D99" i="19" s="1"/>
  <c r="C99" i="19" s="1"/>
  <c r="D20" i="12"/>
  <c r="D65" i="12" s="1"/>
  <c r="D110" i="12" s="1"/>
  <c r="D155" i="12" s="1"/>
  <c r="D200" i="12" s="1"/>
  <c r="D245" i="12" s="1"/>
  <c r="D290" i="12" s="1"/>
  <c r="D100" i="19" s="1"/>
  <c r="C100" i="19" s="1"/>
  <c r="D21" i="12"/>
  <c r="D66" i="12" s="1"/>
  <c r="D111" i="12" s="1"/>
  <c r="D156" i="12" s="1"/>
  <c r="D201" i="12" s="1"/>
  <c r="D246" i="12" s="1"/>
  <c r="D291" i="12" s="1"/>
  <c r="D101" i="19" s="1"/>
  <c r="C101" i="19" s="1"/>
  <c r="D23" i="12"/>
  <c r="D68" i="12" s="1"/>
  <c r="D113" i="12" s="1"/>
  <c r="D158" i="12" s="1"/>
  <c r="D203" i="12" s="1"/>
  <c r="D248" i="12" s="1"/>
  <c r="D293" i="12" s="1"/>
  <c r="D103" i="19" s="1"/>
  <c r="C103" i="19" s="1"/>
  <c r="D24" i="12"/>
  <c r="D69" i="12" s="1"/>
  <c r="D114" i="12" s="1"/>
  <c r="D159" i="12" s="1"/>
  <c r="D204" i="12" s="1"/>
  <c r="D249" i="12" s="1"/>
  <c r="D294" i="12" s="1"/>
  <c r="D104" i="19" s="1"/>
  <c r="C104" i="19" s="1"/>
  <c r="D25" i="12"/>
  <c r="D70" i="12" s="1"/>
  <c r="D115" i="12" s="1"/>
  <c r="D160" i="12" s="1"/>
  <c r="D205" i="12" s="1"/>
  <c r="D250" i="12" s="1"/>
  <c r="D295" i="12" s="1"/>
  <c r="D105" i="19" s="1"/>
  <c r="C105" i="19" s="1"/>
  <c r="D27" i="12"/>
  <c r="D72" i="12" s="1"/>
  <c r="D117" i="12" s="1"/>
  <c r="D162" i="12" s="1"/>
  <c r="D207" i="12" s="1"/>
  <c r="D252" i="12" s="1"/>
  <c r="D297" i="12" s="1"/>
  <c r="D107" i="19" s="1"/>
  <c r="C107" i="19" s="1"/>
  <c r="D28" i="12"/>
  <c r="D73" i="12" s="1"/>
  <c r="D118" i="12" s="1"/>
  <c r="D163" i="12" s="1"/>
  <c r="D208" i="12" s="1"/>
  <c r="D253" i="12" s="1"/>
  <c r="D298" i="12" s="1"/>
  <c r="D108" i="19" s="1"/>
  <c r="C108" i="19" s="1"/>
  <c r="D29" i="12"/>
  <c r="D74" i="12" s="1"/>
  <c r="D119" i="12" s="1"/>
  <c r="D164" i="12" s="1"/>
  <c r="D209" i="12" s="1"/>
  <c r="D254" i="12" s="1"/>
  <c r="D299" i="12" s="1"/>
  <c r="D109" i="19" s="1"/>
  <c r="C109" i="19" s="1"/>
  <c r="D31" i="12"/>
  <c r="D76" i="12" s="1"/>
  <c r="D121" i="12" s="1"/>
  <c r="D166" i="12" s="1"/>
  <c r="D211" i="12" s="1"/>
  <c r="D256" i="12" s="1"/>
  <c r="D301" i="12" s="1"/>
  <c r="D111" i="19" s="1"/>
  <c r="C111" i="19" s="1"/>
  <c r="D32" i="12"/>
  <c r="D77" i="12" s="1"/>
  <c r="D122" i="12" s="1"/>
  <c r="D167" i="12" s="1"/>
  <c r="D212" i="12" s="1"/>
  <c r="D257" i="12" s="1"/>
  <c r="D302" i="12" s="1"/>
  <c r="D112" i="19" s="1"/>
  <c r="C112" i="19" s="1"/>
  <c r="D33" i="12"/>
  <c r="D78" i="12" s="1"/>
  <c r="D123" i="12" s="1"/>
  <c r="D168" i="12" s="1"/>
  <c r="D213" i="12" s="1"/>
  <c r="D258" i="12" s="1"/>
  <c r="D303" i="12" s="1"/>
  <c r="D113" i="19" s="1"/>
  <c r="C113" i="19" s="1"/>
  <c r="D35" i="12"/>
  <c r="D80" i="12" s="1"/>
  <c r="D125" i="12" s="1"/>
  <c r="D170" i="12" s="1"/>
  <c r="D215" i="12" s="1"/>
  <c r="D260" i="12" s="1"/>
  <c r="D305" i="12" s="1"/>
  <c r="D115" i="19" s="1"/>
  <c r="C115" i="19" s="1"/>
  <c r="D36" i="12"/>
  <c r="D81" i="12" s="1"/>
  <c r="D126" i="12" s="1"/>
  <c r="D171" i="12" s="1"/>
  <c r="D216" i="12" s="1"/>
  <c r="D261" i="12" s="1"/>
  <c r="D306" i="12" s="1"/>
  <c r="D116" i="19" s="1"/>
  <c r="C116" i="19" s="1"/>
  <c r="D38" i="12"/>
  <c r="D83" i="12" s="1"/>
  <c r="D128" i="12" s="1"/>
  <c r="D173" i="12" s="1"/>
  <c r="D218" i="12" s="1"/>
  <c r="D263" i="12" s="1"/>
  <c r="D308" i="12" s="1"/>
  <c r="D118" i="19" s="1"/>
  <c r="C118" i="19" s="1"/>
  <c r="D40" i="12"/>
  <c r="D85" i="12" s="1"/>
  <c r="D130" i="12" s="1"/>
  <c r="D175" i="12" s="1"/>
  <c r="D220" i="12" s="1"/>
  <c r="D265" i="12" s="1"/>
  <c r="D310" i="12" s="1"/>
  <c r="D120" i="19" s="1"/>
  <c r="C120" i="19" s="1"/>
  <c r="D41" i="12"/>
  <c r="D86" i="12" s="1"/>
  <c r="D131" i="12" s="1"/>
  <c r="D176" i="12" s="1"/>
  <c r="D221" i="12" s="1"/>
  <c r="D266" i="12" s="1"/>
  <c r="D311" i="12" s="1"/>
  <c r="D121" i="19" s="1"/>
  <c r="C121" i="19" s="1"/>
  <c r="D42" i="12"/>
  <c r="D87" i="12" s="1"/>
  <c r="D132" i="12" s="1"/>
  <c r="D177" i="12" s="1"/>
  <c r="D222" i="12" s="1"/>
  <c r="D267" i="12" s="1"/>
  <c r="D312" i="12" s="1"/>
  <c r="D122" i="19" s="1"/>
  <c r="C122" i="19" s="1"/>
  <c r="D44" i="12"/>
  <c r="D89" i="12" s="1"/>
  <c r="D134" i="12" s="1"/>
  <c r="D179" i="12" s="1"/>
  <c r="D224" i="12" s="1"/>
  <c r="D269" i="12" s="1"/>
  <c r="D314" i="12" s="1"/>
  <c r="D124" i="19" s="1"/>
  <c r="C124" i="19" s="1"/>
  <c r="D45" i="12"/>
  <c r="D90" i="12" s="1"/>
  <c r="D135" i="12" s="1"/>
  <c r="D180" i="12" s="1"/>
  <c r="D225" i="12" s="1"/>
  <c r="D270" i="12" s="1"/>
  <c r="D315" i="12" s="1"/>
  <c r="D125" i="19" s="1"/>
  <c r="C125" i="19" s="1"/>
  <c r="D46" i="12"/>
  <c r="D91" i="12" s="1"/>
  <c r="D136" i="12" s="1"/>
  <c r="D181" i="12" s="1"/>
  <c r="D226" i="12" s="1"/>
  <c r="D271" i="12" s="1"/>
  <c r="D316" i="12" s="1"/>
  <c r="D126" i="19" s="1"/>
  <c r="C126" i="19" s="1"/>
  <c r="D48" i="12"/>
  <c r="D93" i="12" s="1"/>
  <c r="D138" i="12" s="1"/>
  <c r="D183" i="12" s="1"/>
  <c r="D228" i="12" s="1"/>
  <c r="D273" i="12" s="1"/>
  <c r="D318" i="12" s="1"/>
  <c r="D128" i="19" s="1"/>
  <c r="C128" i="19" s="1"/>
  <c r="D49" i="12"/>
  <c r="D94" i="12" s="1"/>
  <c r="D139" i="12" s="1"/>
  <c r="D184" i="12" s="1"/>
  <c r="D229" i="12" s="1"/>
  <c r="D274" i="12" s="1"/>
  <c r="D319" i="12" s="1"/>
  <c r="D129" i="19" s="1"/>
  <c r="C129" i="19" s="1"/>
  <c r="D50" i="12"/>
  <c r="D95" i="12" s="1"/>
  <c r="D140" i="12" s="1"/>
  <c r="D185" i="12" s="1"/>
  <c r="D230" i="12" s="1"/>
  <c r="D275" i="12" s="1"/>
  <c r="D320" i="12" s="1"/>
  <c r="D130" i="19" s="1"/>
  <c r="C130" i="19" s="1"/>
  <c r="D52" i="12"/>
  <c r="D97" i="12" s="1"/>
  <c r="D142" i="12" s="1"/>
  <c r="D187" i="12" s="1"/>
  <c r="D232" i="12" s="1"/>
  <c r="D277" i="12" s="1"/>
  <c r="D322" i="12" s="1"/>
  <c r="D132" i="19" s="1"/>
  <c r="C132" i="19" s="1"/>
  <c r="D53" i="12"/>
  <c r="D98" i="12" s="1"/>
  <c r="D143" i="12" s="1"/>
  <c r="D188" i="12" s="1"/>
  <c r="D233" i="12" s="1"/>
  <c r="D278" i="12" s="1"/>
  <c r="D323" i="12" s="1"/>
  <c r="D133" i="19" s="1"/>
  <c r="C133" i="19" s="1"/>
  <c r="D54" i="12"/>
  <c r="D99" i="12" s="1"/>
  <c r="D144" i="12" s="1"/>
  <c r="D189" i="12" s="1"/>
  <c r="D234" i="12" s="1"/>
  <c r="D279" i="12" s="1"/>
  <c r="D324" i="12" s="1"/>
  <c r="D134" i="19" s="1"/>
  <c r="C134" i="19" s="1"/>
  <c r="D56" i="12"/>
  <c r="D101" i="12" s="1"/>
  <c r="D146" i="12" s="1"/>
  <c r="D191" i="12" s="1"/>
  <c r="D236" i="12" s="1"/>
  <c r="D281" i="12" s="1"/>
  <c r="D326" i="12" s="1"/>
  <c r="D136" i="19" s="1"/>
  <c r="C136" i="19" s="1"/>
  <c r="F64" i="12"/>
  <c r="G287" i="12"/>
  <c r="K287" i="12"/>
  <c r="O287" i="12"/>
  <c r="S287" i="12"/>
  <c r="W287" i="12"/>
  <c r="AA287" i="12"/>
  <c r="AG287" i="12"/>
  <c r="J425" i="12"/>
  <c r="J466" i="12" s="1"/>
  <c r="N425" i="12"/>
  <c r="N466" i="12" s="1"/>
  <c r="R425" i="12"/>
  <c r="R466" i="12" s="1"/>
  <c r="V425" i="12"/>
  <c r="V466" i="12" s="1"/>
  <c r="Z425" i="12"/>
  <c r="Z466" i="12" s="1"/>
  <c r="AE425" i="12"/>
  <c r="AE466" i="12" s="1"/>
  <c r="D472" i="12"/>
  <c r="D9" i="13"/>
  <c r="J9" i="13"/>
  <c r="N9" i="13"/>
  <c r="R9" i="13"/>
  <c r="V9" i="13"/>
  <c r="Z9" i="13"/>
  <c r="AE9" i="13"/>
  <c r="I63" i="13"/>
  <c r="I319" i="13" s="1"/>
  <c r="M63" i="13"/>
  <c r="M319" i="13" s="1"/>
  <c r="Q63" i="13"/>
  <c r="Q319" i="13" s="1"/>
  <c r="U63" i="13"/>
  <c r="U319" i="13" s="1"/>
  <c r="Y63" i="13"/>
  <c r="Y319" i="13" s="1"/>
  <c r="AC63" i="13"/>
  <c r="AC319" i="13" s="1"/>
  <c r="I138" i="13"/>
  <c r="I320" i="13" s="1"/>
  <c r="M138" i="13"/>
  <c r="M320" i="13" s="1"/>
  <c r="Q138" i="13"/>
  <c r="Q320" i="13" s="1"/>
  <c r="U138" i="13"/>
  <c r="U320" i="13" s="1"/>
  <c r="Y138" i="13"/>
  <c r="Y320" i="13" s="1"/>
  <c r="AC138" i="13"/>
  <c r="AC320" i="13" s="1"/>
  <c r="I198" i="13"/>
  <c r="I321" i="13" s="1"/>
  <c r="M198" i="13"/>
  <c r="M321" i="13" s="1"/>
  <c r="Q198" i="13"/>
  <c r="Q321" i="13" s="1"/>
  <c r="U198" i="13"/>
  <c r="U321" i="13" s="1"/>
  <c r="Y198" i="13"/>
  <c r="Y321" i="13" s="1"/>
  <c r="AC198" i="13"/>
  <c r="AC321" i="13" s="1"/>
  <c r="I248" i="13"/>
  <c r="I322" i="13" s="1"/>
  <c r="M248" i="13"/>
  <c r="M322" i="13" s="1"/>
  <c r="Q248" i="13"/>
  <c r="Q322" i="13" s="1"/>
  <c r="U248" i="13"/>
  <c r="U322" i="13" s="1"/>
  <c r="Y248" i="13"/>
  <c r="Y322" i="13" s="1"/>
  <c r="AC248" i="13"/>
  <c r="AC322" i="13" s="1"/>
  <c r="I307" i="13"/>
  <c r="I323" i="13" s="1"/>
  <c r="M307" i="13"/>
  <c r="M323" i="13" s="1"/>
  <c r="Q307" i="13"/>
  <c r="Q323" i="13" s="1"/>
  <c r="U307" i="13"/>
  <c r="U323" i="13" s="1"/>
  <c r="Y307" i="13"/>
  <c r="Y323" i="13" s="1"/>
  <c r="AC307" i="13"/>
  <c r="AC323" i="13" s="1"/>
  <c r="Y93" i="27"/>
  <c r="I324" i="13"/>
  <c r="M324" i="13"/>
  <c r="Q324" i="13"/>
  <c r="U324" i="13"/>
  <c r="Y324" i="13"/>
  <c r="AC324" i="13"/>
  <c r="J10" i="14"/>
  <c r="N10" i="14"/>
  <c r="R10" i="14"/>
  <c r="V10" i="14"/>
  <c r="Z10" i="14"/>
  <c r="AE10" i="14"/>
  <c r="L11" i="14"/>
  <c r="P11" i="14"/>
  <c r="T11" i="14"/>
  <c r="X11" i="14"/>
  <c r="AB11" i="14"/>
  <c r="I1392" i="14"/>
  <c r="I1457" i="14"/>
  <c r="I1327" i="14"/>
  <c r="M1457" i="14"/>
  <c r="M1327" i="14"/>
  <c r="M1522" i="14"/>
  <c r="M1392" i="14"/>
  <c r="Q1522" i="14"/>
  <c r="Q1392" i="14"/>
  <c r="Q1327" i="14"/>
  <c r="U1327" i="14"/>
  <c r="U1522" i="14"/>
  <c r="U1457" i="14"/>
  <c r="U1392" i="14"/>
  <c r="Y1392" i="14"/>
  <c r="Y1327" i="14"/>
  <c r="Y1522" i="14"/>
  <c r="AC1457" i="14"/>
  <c r="AC1522" i="14"/>
  <c r="AC1392" i="14"/>
  <c r="I1328" i="14"/>
  <c r="I1458" i="14"/>
  <c r="I1393" i="14"/>
  <c r="M1393" i="14"/>
  <c r="M1328" i="14"/>
  <c r="M1523" i="14"/>
  <c r="M1458" i="14"/>
  <c r="Q1458" i="14"/>
  <c r="Q1393" i="14"/>
  <c r="Q1328" i="14"/>
  <c r="U1523" i="14"/>
  <c r="U1328" i="14"/>
  <c r="U1458" i="14"/>
  <c r="U1393" i="14"/>
  <c r="Y1328" i="14"/>
  <c r="Y1393" i="14"/>
  <c r="Y1523" i="14"/>
  <c r="AC1393" i="14"/>
  <c r="AC1523" i="14"/>
  <c r="AC1458" i="14"/>
  <c r="I1524" i="14"/>
  <c r="I1459" i="14"/>
  <c r="I1394" i="14"/>
  <c r="M1329" i="14"/>
  <c r="M1524" i="14"/>
  <c r="M1459" i="14"/>
  <c r="Q1394" i="14"/>
  <c r="Q1459" i="14"/>
  <c r="Q1329" i="14"/>
  <c r="U1459" i="14"/>
  <c r="U1329" i="14"/>
  <c r="U1524" i="14"/>
  <c r="U1394" i="14"/>
  <c r="Y1524" i="14"/>
  <c r="Y1394" i="14"/>
  <c r="Y1329" i="14"/>
  <c r="AC1329" i="14"/>
  <c r="AC1524" i="14"/>
  <c r="AC1459" i="14"/>
  <c r="AC1394" i="14"/>
  <c r="I1460" i="14"/>
  <c r="I1525" i="14"/>
  <c r="I1395" i="14"/>
  <c r="M1525" i="14"/>
  <c r="M1330" i="14"/>
  <c r="M1460" i="14"/>
  <c r="Q1330" i="14"/>
  <c r="Q1460" i="14"/>
  <c r="Q1395" i="14"/>
  <c r="U1395" i="14"/>
  <c r="U1330" i="14"/>
  <c r="U1525" i="14"/>
  <c r="U1460" i="14"/>
  <c r="Y1460" i="14"/>
  <c r="Y1395" i="14"/>
  <c r="Y1330" i="14"/>
  <c r="AC1525" i="14"/>
  <c r="AC1330" i="14"/>
  <c r="AC1460" i="14"/>
  <c r="AC1395" i="14"/>
  <c r="I1396" i="14"/>
  <c r="I1526" i="14"/>
  <c r="I1461" i="14"/>
  <c r="M1461" i="14"/>
  <c r="M1331" i="14"/>
  <c r="M1526" i="14"/>
  <c r="Q1526" i="14"/>
  <c r="Q1461" i="14"/>
  <c r="Q1396" i="14"/>
  <c r="U1331" i="14"/>
  <c r="U1526" i="14"/>
  <c r="U1461" i="14"/>
  <c r="Y1396" i="14"/>
  <c r="Y1461" i="14"/>
  <c r="Y1331" i="14"/>
  <c r="AC1461" i="14"/>
  <c r="AC1331" i="14"/>
  <c r="AC1526" i="14"/>
  <c r="AC1396" i="14"/>
  <c r="I1332" i="14"/>
  <c r="I1527" i="14"/>
  <c r="I1462" i="14"/>
  <c r="I1397" i="14"/>
  <c r="M1397" i="14"/>
  <c r="M1332" i="14"/>
  <c r="M1527" i="14"/>
  <c r="Q1462" i="14"/>
  <c r="Q1527" i="14"/>
  <c r="Q1397" i="14"/>
  <c r="U1527" i="14"/>
  <c r="U1332" i="14"/>
  <c r="U1462" i="14"/>
  <c r="Y1332" i="14"/>
  <c r="Y1462" i="14"/>
  <c r="Y1397" i="14"/>
  <c r="AC1397" i="14"/>
  <c r="AC1332" i="14"/>
  <c r="AC1527" i="14"/>
  <c r="AC1462" i="14"/>
  <c r="I1528" i="14"/>
  <c r="I1333" i="14"/>
  <c r="I1463" i="14"/>
  <c r="I1398" i="14"/>
  <c r="M1333" i="14"/>
  <c r="M1398" i="14"/>
  <c r="M1528" i="14"/>
  <c r="Q1398" i="14"/>
  <c r="Q1528" i="14"/>
  <c r="Q1463" i="14"/>
  <c r="U1463" i="14"/>
  <c r="U1333" i="14"/>
  <c r="U1528" i="14"/>
  <c r="Y1528" i="14"/>
  <c r="Y1463" i="14"/>
  <c r="Y1398" i="14"/>
  <c r="AC1333" i="14"/>
  <c r="AC1528" i="14"/>
  <c r="AC1463" i="14"/>
  <c r="I1464" i="14"/>
  <c r="I1334" i="14"/>
  <c r="I1529" i="14"/>
  <c r="I1399" i="14"/>
  <c r="M1529" i="14"/>
  <c r="M1399" i="14"/>
  <c r="M1334" i="14"/>
  <c r="Q1334" i="14"/>
  <c r="Q1529" i="14"/>
  <c r="Q1464" i="14"/>
  <c r="Q1399" i="14"/>
  <c r="U1399" i="14"/>
  <c r="U1334" i="14"/>
  <c r="U1529" i="14"/>
  <c r="Y1464" i="14"/>
  <c r="Y1529" i="14"/>
  <c r="Y1399" i="14"/>
  <c r="AC1529" i="14"/>
  <c r="AC1334" i="14"/>
  <c r="AC1464" i="14"/>
  <c r="I1400" i="14"/>
  <c r="I1335" i="14"/>
  <c r="I1530" i="14"/>
  <c r="I1465" i="14"/>
  <c r="M1465" i="14"/>
  <c r="M1400" i="14"/>
  <c r="M1335" i="14"/>
  <c r="Q1530" i="14"/>
  <c r="Q1335" i="14"/>
  <c r="Q1465" i="14"/>
  <c r="Q1400" i="14"/>
  <c r="U1335" i="14"/>
  <c r="U1400" i="14"/>
  <c r="U1530" i="14"/>
  <c r="Y1400" i="14"/>
  <c r="Y1530" i="14"/>
  <c r="Y1465" i="14"/>
  <c r="AC1465" i="14"/>
  <c r="AC1335" i="14"/>
  <c r="AC1530" i="14"/>
  <c r="I1336" i="14"/>
  <c r="I1531" i="14"/>
  <c r="I1466" i="14"/>
  <c r="M1401" i="14"/>
  <c r="M1466" i="14"/>
  <c r="M1336" i="14"/>
  <c r="Q1466" i="14"/>
  <c r="Q1336" i="14"/>
  <c r="Q1531" i="14"/>
  <c r="Q1401" i="14"/>
  <c r="U1531" i="14"/>
  <c r="U1401" i="14"/>
  <c r="U1336" i="14"/>
  <c r="Y1336" i="14"/>
  <c r="Y1531" i="14"/>
  <c r="Y1466" i="14"/>
  <c r="Y1401" i="14"/>
  <c r="AC1401" i="14"/>
  <c r="AC1336" i="14"/>
  <c r="AC1531" i="14"/>
  <c r="I1532" i="14"/>
  <c r="I1337" i="14"/>
  <c r="I1467" i="14"/>
  <c r="M1337" i="14"/>
  <c r="M1467" i="14"/>
  <c r="M1402" i="14"/>
  <c r="Q1402" i="14"/>
  <c r="Q1337" i="14"/>
  <c r="Q1532" i="14"/>
  <c r="Q1467" i="14"/>
  <c r="U1467" i="14"/>
  <c r="U1402" i="14"/>
  <c r="U1337" i="14"/>
  <c r="Y1532" i="14"/>
  <c r="Y1337" i="14"/>
  <c r="Y1467" i="14"/>
  <c r="Y1402" i="14"/>
  <c r="AC1337" i="14"/>
  <c r="AC1402" i="14"/>
  <c r="AC1532" i="14"/>
  <c r="I1468" i="14"/>
  <c r="I1338" i="14"/>
  <c r="I1533" i="14"/>
  <c r="M1533" i="14"/>
  <c r="M1468" i="14"/>
  <c r="M1403" i="14"/>
  <c r="Q1338" i="14"/>
  <c r="Q1533" i="14"/>
  <c r="Q1468" i="14"/>
  <c r="U1403" i="14"/>
  <c r="U1468" i="14"/>
  <c r="U1338" i="14"/>
  <c r="Y1468" i="14"/>
  <c r="Y1338" i="14"/>
  <c r="Y1533" i="14"/>
  <c r="Y1403" i="14"/>
  <c r="AC1533" i="14"/>
  <c r="AC1403" i="14"/>
  <c r="AC1338" i="14"/>
  <c r="I1404" i="14"/>
  <c r="I1339" i="14"/>
  <c r="I1534" i="14"/>
  <c r="M1469" i="14"/>
  <c r="M1534" i="14"/>
  <c r="M1404" i="14"/>
  <c r="Q1534" i="14"/>
  <c r="Q1339" i="14"/>
  <c r="Q1469" i="14"/>
  <c r="U1339" i="14"/>
  <c r="U1469" i="14"/>
  <c r="U1404" i="14"/>
  <c r="Y1404" i="14"/>
  <c r="Y1339" i="14"/>
  <c r="Y1534" i="14"/>
  <c r="Y1469" i="14"/>
  <c r="AC1469" i="14"/>
  <c r="AC1404" i="14"/>
  <c r="AC1339" i="14"/>
  <c r="I1340" i="14"/>
  <c r="I1405" i="14"/>
  <c r="I1535" i="14"/>
  <c r="M1405" i="14"/>
  <c r="M1535" i="14"/>
  <c r="M1470" i="14"/>
  <c r="Q1470" i="14"/>
  <c r="Q1340" i="14"/>
  <c r="Q1535" i="14"/>
  <c r="U1535" i="14"/>
  <c r="U1470" i="14"/>
  <c r="U1405" i="14"/>
  <c r="Y1340" i="14"/>
  <c r="Y1535" i="14"/>
  <c r="Y1470" i="14"/>
  <c r="AC1405" i="14"/>
  <c r="AC1470" i="14"/>
  <c r="AC1340" i="14"/>
  <c r="I1536" i="14"/>
  <c r="I1406" i="14"/>
  <c r="I1341" i="14"/>
  <c r="M1341" i="14"/>
  <c r="M1536" i="14"/>
  <c r="M1471" i="14"/>
  <c r="M1406" i="14"/>
  <c r="Q1406" i="14"/>
  <c r="Q1341" i="14"/>
  <c r="Q1536" i="14"/>
  <c r="U1471" i="14"/>
  <c r="U1536" i="14"/>
  <c r="U1406" i="14"/>
  <c r="Y1536" i="14"/>
  <c r="Y1341" i="14"/>
  <c r="Y1471" i="14"/>
  <c r="AC1341" i="14"/>
  <c r="AC1471" i="14"/>
  <c r="AC1406" i="14"/>
  <c r="I1472" i="14"/>
  <c r="I1407" i="14"/>
  <c r="I1342" i="14"/>
  <c r="M1537" i="14"/>
  <c r="M1342" i="14"/>
  <c r="M1472" i="14"/>
  <c r="M1407" i="14"/>
  <c r="Q1342" i="14"/>
  <c r="Q1407" i="14"/>
  <c r="Q1537" i="14"/>
  <c r="U1407" i="14"/>
  <c r="U1537" i="14"/>
  <c r="U1472" i="14"/>
  <c r="Y1472" i="14"/>
  <c r="Y1342" i="14"/>
  <c r="Y1537" i="14"/>
  <c r="AC1537" i="14"/>
  <c r="AC1472" i="14"/>
  <c r="AC1407" i="14"/>
  <c r="I1408" i="14"/>
  <c r="I1473" i="14"/>
  <c r="I1343" i="14"/>
  <c r="M1473" i="14"/>
  <c r="M1343" i="14"/>
  <c r="M1538" i="14"/>
  <c r="M1408" i="14"/>
  <c r="Q1538" i="14"/>
  <c r="Q1408" i="14"/>
  <c r="Q1343" i="14"/>
  <c r="U1343" i="14"/>
  <c r="U1538" i="14"/>
  <c r="U1473" i="14"/>
  <c r="U1408" i="14"/>
  <c r="Y1408" i="14"/>
  <c r="Y1343" i="14"/>
  <c r="Y1538" i="14"/>
  <c r="AC1473" i="14"/>
  <c r="AC1538" i="14"/>
  <c r="AC1408" i="14"/>
  <c r="I1344" i="14"/>
  <c r="I1474" i="14"/>
  <c r="I1409" i="14"/>
  <c r="M1409" i="14"/>
  <c r="M1344" i="14"/>
  <c r="M1539" i="14"/>
  <c r="M1474" i="14"/>
  <c r="Q1474" i="14"/>
  <c r="Q1409" i="14"/>
  <c r="Q1344" i="14"/>
  <c r="U1539" i="14"/>
  <c r="U1344" i="14"/>
  <c r="U1474" i="14"/>
  <c r="U1409" i="14"/>
  <c r="Y1344" i="14"/>
  <c r="Y1409" i="14"/>
  <c r="Y1539" i="14"/>
  <c r="AC1409" i="14"/>
  <c r="AC1539" i="14"/>
  <c r="AC1474" i="14"/>
  <c r="I1540" i="14"/>
  <c r="I1475" i="14"/>
  <c r="I1410" i="14"/>
  <c r="M1345" i="14"/>
  <c r="M1540" i="14"/>
  <c r="M1475" i="14"/>
  <c r="Q1410" i="14"/>
  <c r="Q1475" i="14"/>
  <c r="Q1345" i="14"/>
  <c r="U1475" i="14"/>
  <c r="U1345" i="14"/>
  <c r="U1540" i="14"/>
  <c r="U1410" i="14"/>
  <c r="Y1540" i="14"/>
  <c r="Y1410" i="14"/>
  <c r="Y1345" i="14"/>
  <c r="AC1345" i="14"/>
  <c r="AC1540" i="14"/>
  <c r="AC1475" i="14"/>
  <c r="AC1410" i="14"/>
  <c r="I1476" i="14"/>
  <c r="I1541" i="14"/>
  <c r="I1411" i="14"/>
  <c r="M1541" i="14"/>
  <c r="M1346" i="14"/>
  <c r="M1476" i="14"/>
  <c r="Q1346" i="14"/>
  <c r="Q1476" i="14"/>
  <c r="Q1411" i="14"/>
  <c r="U1411" i="14"/>
  <c r="U1346" i="14"/>
  <c r="U1541" i="14"/>
  <c r="U1476" i="14"/>
  <c r="Y1476" i="14"/>
  <c r="Y1411" i="14"/>
  <c r="Y1346" i="14"/>
  <c r="AC1541" i="14"/>
  <c r="AC1346" i="14"/>
  <c r="AC1476" i="14"/>
  <c r="AC1411" i="14"/>
  <c r="I1412" i="14"/>
  <c r="I1542" i="14"/>
  <c r="I1477" i="14"/>
  <c r="M1477" i="14"/>
  <c r="M1347" i="14"/>
  <c r="M1542" i="14"/>
  <c r="Q1542" i="14"/>
  <c r="Q1477" i="14"/>
  <c r="Q1412" i="14"/>
  <c r="U1347" i="14"/>
  <c r="U1542" i="14"/>
  <c r="U1477" i="14"/>
  <c r="Y1412" i="14"/>
  <c r="Y1477" i="14"/>
  <c r="Y1347" i="14"/>
  <c r="AC1477" i="14"/>
  <c r="AC1347" i="14"/>
  <c r="AC1542" i="14"/>
  <c r="AC1412" i="14"/>
  <c r="I1348" i="14"/>
  <c r="I1543" i="14"/>
  <c r="I1478" i="14"/>
  <c r="I1413" i="14"/>
  <c r="M1413" i="14"/>
  <c r="M1348" i="14"/>
  <c r="M1543" i="14"/>
  <c r="Q1478" i="14"/>
  <c r="Q1543" i="14"/>
  <c r="Q1413" i="14"/>
  <c r="U1543" i="14"/>
  <c r="U1348" i="14"/>
  <c r="U1478" i="14"/>
  <c r="Y1348" i="14"/>
  <c r="Y1478" i="14"/>
  <c r="Y1413" i="14"/>
  <c r="AC1413" i="14"/>
  <c r="AC1348" i="14"/>
  <c r="AC1543" i="14"/>
  <c r="AC1478" i="14"/>
  <c r="I1544" i="14"/>
  <c r="I1349" i="14"/>
  <c r="I1479" i="14"/>
  <c r="I1414" i="14"/>
  <c r="M1349" i="14"/>
  <c r="M1414" i="14"/>
  <c r="M1544" i="14"/>
  <c r="Q1414" i="14"/>
  <c r="Q1544" i="14"/>
  <c r="Q1479" i="14"/>
  <c r="U1479" i="14"/>
  <c r="U1349" i="14"/>
  <c r="U1544" i="14"/>
  <c r="Y1544" i="14"/>
  <c r="Y1479" i="14"/>
  <c r="Y1414" i="14"/>
  <c r="AC1349" i="14"/>
  <c r="AC1544" i="14"/>
  <c r="AC1479" i="14"/>
  <c r="I1480" i="14"/>
  <c r="I1350" i="14"/>
  <c r="I1545" i="14"/>
  <c r="I1415" i="14"/>
  <c r="M1545" i="14"/>
  <c r="M1415" i="14"/>
  <c r="M1350" i="14"/>
  <c r="Q1350" i="14"/>
  <c r="Q1545" i="14"/>
  <c r="Q1480" i="14"/>
  <c r="Q1415" i="14"/>
  <c r="U1415" i="14"/>
  <c r="U1350" i="14"/>
  <c r="U1545" i="14"/>
  <c r="Y1480" i="14"/>
  <c r="Y1545" i="14"/>
  <c r="Y1415" i="14"/>
  <c r="AC1545" i="14"/>
  <c r="AC1350" i="14"/>
  <c r="AC1480" i="14"/>
  <c r="I1416" i="14"/>
  <c r="I1351" i="14"/>
  <c r="I1546" i="14"/>
  <c r="I1481" i="14"/>
  <c r="M1481" i="14"/>
  <c r="M1416" i="14"/>
  <c r="M1351" i="14"/>
  <c r="Q1546" i="14"/>
  <c r="Q1351" i="14"/>
  <c r="Q1481" i="14"/>
  <c r="Q1416" i="14"/>
  <c r="U1351" i="14"/>
  <c r="U1416" i="14"/>
  <c r="U1546" i="14"/>
  <c r="Y1416" i="14"/>
  <c r="Y1546" i="14"/>
  <c r="Y1481" i="14"/>
  <c r="AC1481" i="14"/>
  <c r="AC1351" i="14"/>
  <c r="AC1546" i="14"/>
  <c r="I1352" i="14"/>
  <c r="I1547" i="14"/>
  <c r="I1482" i="14"/>
  <c r="M1417" i="14"/>
  <c r="M1482" i="14"/>
  <c r="M1352" i="14"/>
  <c r="Q1482" i="14"/>
  <c r="Q1352" i="14"/>
  <c r="Q1547" i="14"/>
  <c r="Q1417" i="14"/>
  <c r="U1547" i="14"/>
  <c r="U1417" i="14"/>
  <c r="U1352" i="14"/>
  <c r="Y1352" i="14"/>
  <c r="Y1547" i="14"/>
  <c r="Y1482" i="14"/>
  <c r="Y1417" i="14"/>
  <c r="AC1417" i="14"/>
  <c r="AC1352" i="14"/>
  <c r="AC1547" i="14"/>
  <c r="I1548" i="14"/>
  <c r="I1353" i="14"/>
  <c r="I1483" i="14"/>
  <c r="M1353" i="14"/>
  <c r="M1483" i="14"/>
  <c r="M1418" i="14"/>
  <c r="Q1418" i="14"/>
  <c r="Q1353" i="14"/>
  <c r="Q1548" i="14"/>
  <c r="Q1483" i="14"/>
  <c r="U1483" i="14"/>
  <c r="U1418" i="14"/>
  <c r="U1353" i="14"/>
  <c r="Y1548" i="14"/>
  <c r="Y1353" i="14"/>
  <c r="Y1483" i="14"/>
  <c r="Y1418" i="14"/>
  <c r="AC1353" i="14"/>
  <c r="AC1418" i="14"/>
  <c r="AC1548" i="14"/>
  <c r="I1484" i="14"/>
  <c r="I1354" i="14"/>
  <c r="I1549" i="14"/>
  <c r="M1549" i="14"/>
  <c r="M1484" i="14"/>
  <c r="M1419" i="14"/>
  <c r="Q1354" i="14"/>
  <c r="Q1549" i="14"/>
  <c r="Q1484" i="14"/>
  <c r="U1419" i="14"/>
  <c r="U1484" i="14"/>
  <c r="U1354" i="14"/>
  <c r="Y1484" i="14"/>
  <c r="Y1354" i="14"/>
  <c r="Y1549" i="14"/>
  <c r="Y1419" i="14"/>
  <c r="AC1549" i="14"/>
  <c r="AC1419" i="14"/>
  <c r="AC1354" i="14"/>
  <c r="I1420" i="14"/>
  <c r="I1355" i="14"/>
  <c r="I1550" i="14"/>
  <c r="M1485" i="14"/>
  <c r="M1550" i="14"/>
  <c r="M1420" i="14"/>
  <c r="Q1550" i="14"/>
  <c r="Q1355" i="14"/>
  <c r="Q1485" i="14"/>
  <c r="U1355" i="14"/>
  <c r="U1485" i="14"/>
  <c r="U1420" i="14"/>
  <c r="Y1420" i="14"/>
  <c r="Y1355" i="14"/>
  <c r="Y1550" i="14"/>
  <c r="Y1485" i="14"/>
  <c r="AC1485" i="14"/>
  <c r="AC1420" i="14"/>
  <c r="AC1355" i="14"/>
  <c r="I1356" i="14"/>
  <c r="I1421" i="14"/>
  <c r="I1551" i="14"/>
  <c r="M1421" i="14"/>
  <c r="M1551" i="14"/>
  <c r="M1486" i="14"/>
  <c r="Q1486" i="14"/>
  <c r="Q1356" i="14"/>
  <c r="Q1551" i="14"/>
  <c r="U1551" i="14"/>
  <c r="U1486" i="14"/>
  <c r="U1421" i="14"/>
  <c r="Y1356" i="14"/>
  <c r="Y1551" i="14"/>
  <c r="Y1486" i="14"/>
  <c r="AC1421" i="14"/>
  <c r="AC1486" i="14"/>
  <c r="AC1356" i="14"/>
  <c r="I1552" i="14"/>
  <c r="I1422" i="14"/>
  <c r="I1357" i="14"/>
  <c r="M1357" i="14"/>
  <c r="M1552" i="14"/>
  <c r="M1487" i="14"/>
  <c r="M1422" i="14"/>
  <c r="Q1422" i="14"/>
  <c r="Q1357" i="14"/>
  <c r="Q1552" i="14"/>
  <c r="U1487" i="14"/>
  <c r="U1552" i="14"/>
  <c r="U1422" i="14"/>
  <c r="Y1552" i="14"/>
  <c r="Y1357" i="14"/>
  <c r="Y1487" i="14"/>
  <c r="AC1357" i="14"/>
  <c r="AC1487" i="14"/>
  <c r="AC1422" i="14"/>
  <c r="I1488" i="14"/>
  <c r="I1423" i="14"/>
  <c r="I1358" i="14"/>
  <c r="M1553" i="14"/>
  <c r="M1358" i="14"/>
  <c r="M1488" i="14"/>
  <c r="M1423" i="14"/>
  <c r="Q1358" i="14"/>
  <c r="Q1423" i="14"/>
  <c r="Q1553" i="14"/>
  <c r="U1423" i="14"/>
  <c r="U1553" i="14"/>
  <c r="U1488" i="14"/>
  <c r="Y1488" i="14"/>
  <c r="Y1358" i="14"/>
  <c r="Y1553" i="14"/>
  <c r="AC1553" i="14"/>
  <c r="AC1488" i="14"/>
  <c r="AC1423" i="14"/>
  <c r="I1424" i="14"/>
  <c r="I1489" i="14"/>
  <c r="I1359" i="14"/>
  <c r="M1489" i="14"/>
  <c r="M1359" i="14"/>
  <c r="M1554" i="14"/>
  <c r="M1424" i="14"/>
  <c r="Q1554" i="14"/>
  <c r="Q1424" i="14"/>
  <c r="Q1359" i="14"/>
  <c r="U1359" i="14"/>
  <c r="U1554" i="14"/>
  <c r="U1489" i="14"/>
  <c r="U1424" i="14"/>
  <c r="Y1424" i="14"/>
  <c r="Y1359" i="14"/>
  <c r="Y1554" i="14"/>
  <c r="AC1489" i="14"/>
  <c r="AC1554" i="14"/>
  <c r="AC1424" i="14"/>
  <c r="I1360" i="14"/>
  <c r="I1490" i="14"/>
  <c r="I1425" i="14"/>
  <c r="M1425" i="14"/>
  <c r="M1360" i="14"/>
  <c r="M1555" i="14"/>
  <c r="M1490" i="14"/>
  <c r="Q1490" i="14"/>
  <c r="Q1425" i="14"/>
  <c r="Q1360" i="14"/>
  <c r="U1555" i="14"/>
  <c r="U1360" i="14"/>
  <c r="U1490" i="14"/>
  <c r="U1425" i="14"/>
  <c r="Y1360" i="14"/>
  <c r="Y1425" i="14"/>
  <c r="Y1555" i="14"/>
  <c r="AC1425" i="14"/>
  <c r="AC1555" i="14"/>
  <c r="AC1490" i="14"/>
  <c r="I1556" i="14"/>
  <c r="I1491" i="14"/>
  <c r="I1426" i="14"/>
  <c r="M1361" i="14"/>
  <c r="M1556" i="14"/>
  <c r="M1491" i="14"/>
  <c r="Q1426" i="14"/>
  <c r="Q1491" i="14"/>
  <c r="Q1361" i="14"/>
  <c r="U1491" i="14"/>
  <c r="U1361" i="14"/>
  <c r="U1556" i="14"/>
  <c r="U1426" i="14"/>
  <c r="Y1556" i="14"/>
  <c r="Y1426" i="14"/>
  <c r="Y1361" i="14"/>
  <c r="AC1361" i="14"/>
  <c r="AC1556" i="14"/>
  <c r="AC1491" i="14"/>
  <c r="AC1426" i="14"/>
  <c r="I1492" i="14"/>
  <c r="I1557" i="14"/>
  <c r="I1427" i="14"/>
  <c r="M1557" i="14"/>
  <c r="M1362" i="14"/>
  <c r="M1492" i="14"/>
  <c r="Q1362" i="14"/>
  <c r="Q1492" i="14"/>
  <c r="Q1427" i="14"/>
  <c r="U1427" i="14"/>
  <c r="U1362" i="14"/>
  <c r="U1557" i="14"/>
  <c r="U1492" i="14"/>
  <c r="Y1492" i="14"/>
  <c r="Y1427" i="14"/>
  <c r="Y1362" i="14"/>
  <c r="AC1557" i="14"/>
  <c r="AC1362" i="14"/>
  <c r="AC1492" i="14"/>
  <c r="AC1427" i="14"/>
  <c r="I1428" i="14"/>
  <c r="I1558" i="14"/>
  <c r="I1493" i="14"/>
  <c r="M1493" i="14"/>
  <c r="M1363" i="14"/>
  <c r="M1558" i="14"/>
  <c r="Q1558" i="14"/>
  <c r="Q1493" i="14"/>
  <c r="Q1428" i="14"/>
  <c r="U1363" i="14"/>
  <c r="U1558" i="14"/>
  <c r="U1493" i="14"/>
  <c r="Y1428" i="14"/>
  <c r="Y1493" i="14"/>
  <c r="Y1363" i="14"/>
  <c r="AC1493" i="14"/>
  <c r="AC1363" i="14"/>
  <c r="AC1558" i="14"/>
  <c r="AC1428" i="14"/>
  <c r="I1364" i="14"/>
  <c r="I1559" i="14"/>
  <c r="I1494" i="14"/>
  <c r="I1429" i="14"/>
  <c r="M1429" i="14"/>
  <c r="M1364" i="14"/>
  <c r="M1559" i="14"/>
  <c r="Q1494" i="14"/>
  <c r="Q1559" i="14"/>
  <c r="Q1429" i="14"/>
  <c r="U1559" i="14"/>
  <c r="U1364" i="14"/>
  <c r="U1494" i="14"/>
  <c r="Y1364" i="14"/>
  <c r="Y1494" i="14"/>
  <c r="Y1429" i="14"/>
  <c r="AC1429" i="14"/>
  <c r="AC1364" i="14"/>
  <c r="AC1559" i="14"/>
  <c r="AC1494" i="14"/>
  <c r="I1560" i="14"/>
  <c r="I1365" i="14"/>
  <c r="I1495" i="14"/>
  <c r="I1430" i="14"/>
  <c r="M1365" i="14"/>
  <c r="M1430" i="14"/>
  <c r="M1560" i="14"/>
  <c r="Q1430" i="14"/>
  <c r="Q1560" i="14"/>
  <c r="Q1495" i="14"/>
  <c r="U1495" i="14"/>
  <c r="U1365" i="14"/>
  <c r="U1560" i="14"/>
  <c r="Y1560" i="14"/>
  <c r="Y1495" i="14"/>
  <c r="Y1430" i="14"/>
  <c r="AC1365" i="14"/>
  <c r="AC1560" i="14"/>
  <c r="AC1495" i="14"/>
  <c r="I1496" i="14"/>
  <c r="I1366" i="14"/>
  <c r="I1561" i="14"/>
  <c r="I1431" i="14"/>
  <c r="M1561" i="14"/>
  <c r="M1431" i="14"/>
  <c r="M1366" i="14"/>
  <c r="Q1366" i="14"/>
  <c r="Q1561" i="14"/>
  <c r="Q1496" i="14"/>
  <c r="Q1431" i="14"/>
  <c r="U1431" i="14"/>
  <c r="U1366" i="14"/>
  <c r="U1561" i="14"/>
  <c r="Y1496" i="14"/>
  <c r="Y1561" i="14"/>
  <c r="Y1431" i="14"/>
  <c r="AC1561" i="14"/>
  <c r="AC1366" i="14"/>
  <c r="AC1496" i="14"/>
  <c r="I1432" i="14"/>
  <c r="I1367" i="14"/>
  <c r="I1562" i="14"/>
  <c r="I1497" i="14"/>
  <c r="M1497" i="14"/>
  <c r="M1432" i="14"/>
  <c r="M1367" i="14"/>
  <c r="Q1562" i="14"/>
  <c r="Q1367" i="14"/>
  <c r="Q1497" i="14"/>
  <c r="Q1432" i="14"/>
  <c r="U1367" i="14"/>
  <c r="U1432" i="14"/>
  <c r="U1562" i="14"/>
  <c r="Y1432" i="14"/>
  <c r="Y1562" i="14"/>
  <c r="Y1497" i="14"/>
  <c r="AC1497" i="14"/>
  <c r="AC1367" i="14"/>
  <c r="AC1562" i="14"/>
  <c r="I1368" i="14"/>
  <c r="I1563" i="14"/>
  <c r="I1498" i="14"/>
  <c r="M1433" i="14"/>
  <c r="M1498" i="14"/>
  <c r="M1368" i="14"/>
  <c r="Q1498" i="14"/>
  <c r="Q1368" i="14"/>
  <c r="Q1563" i="14"/>
  <c r="Q1433" i="14"/>
  <c r="U1563" i="14"/>
  <c r="U1433" i="14"/>
  <c r="U1368" i="14"/>
  <c r="Y1368" i="14"/>
  <c r="Y1563" i="14"/>
  <c r="Y1498" i="14"/>
  <c r="Y1433" i="14"/>
  <c r="AC1433" i="14"/>
  <c r="AC1368" i="14"/>
  <c r="AC1563" i="14"/>
  <c r="I1564" i="14"/>
  <c r="I1369" i="14"/>
  <c r="I1499" i="14"/>
  <c r="M1369" i="14"/>
  <c r="M1499" i="14"/>
  <c r="M1434" i="14"/>
  <c r="Q1434" i="14"/>
  <c r="Q1369" i="14"/>
  <c r="Q1564" i="14"/>
  <c r="Q1499" i="14"/>
  <c r="U1499" i="14"/>
  <c r="U1434" i="14"/>
  <c r="U1369" i="14"/>
  <c r="Y1564" i="14"/>
  <c r="Y1369" i="14"/>
  <c r="Y1499" i="14"/>
  <c r="Y1434" i="14"/>
  <c r="AC1369" i="14"/>
  <c r="AC1434" i="14"/>
  <c r="AC1564" i="14"/>
  <c r="I1500" i="14"/>
  <c r="I1370" i="14"/>
  <c r="I1565" i="14"/>
  <c r="M1565" i="14"/>
  <c r="M1500" i="14"/>
  <c r="M1435" i="14"/>
  <c r="Q1370" i="14"/>
  <c r="Q1565" i="14"/>
  <c r="Q1500" i="14"/>
  <c r="U1435" i="14"/>
  <c r="U1500" i="14"/>
  <c r="U1370" i="14"/>
  <c r="Y1500" i="14"/>
  <c r="Y1370" i="14"/>
  <c r="Y1565" i="14"/>
  <c r="Y1435" i="14"/>
  <c r="AC1565" i="14"/>
  <c r="AC1435" i="14"/>
  <c r="AC1370" i="14"/>
  <c r="I1436" i="14"/>
  <c r="I1371" i="14"/>
  <c r="I1566" i="14"/>
  <c r="M1501" i="14"/>
  <c r="M1566" i="14"/>
  <c r="M1436" i="14"/>
  <c r="Q1566" i="14"/>
  <c r="Q1371" i="14"/>
  <c r="Q1501" i="14"/>
  <c r="U1371" i="14"/>
  <c r="U1501" i="14"/>
  <c r="U1436" i="14"/>
  <c r="Y1436" i="14"/>
  <c r="Y1371" i="14"/>
  <c r="Y1566" i="14"/>
  <c r="Y1501" i="14"/>
  <c r="AC1501" i="14"/>
  <c r="AC1436" i="14"/>
  <c r="AC1371" i="14"/>
  <c r="I1372" i="14"/>
  <c r="I1437" i="14"/>
  <c r="I1567" i="14"/>
  <c r="M1437" i="14"/>
  <c r="M1567" i="14"/>
  <c r="M1502" i="14"/>
  <c r="Q1502" i="14"/>
  <c r="Q1372" i="14"/>
  <c r="Q1567" i="14"/>
  <c r="U1567" i="14"/>
  <c r="U1502" i="14"/>
  <c r="U1437" i="14"/>
  <c r="Y1372" i="14"/>
  <c r="Y1567" i="14"/>
  <c r="Y1502" i="14"/>
  <c r="AC1437" i="14"/>
  <c r="AC1502" i="14"/>
  <c r="AC1372" i="14"/>
  <c r="I1568" i="14"/>
  <c r="I1438" i="14"/>
  <c r="I1373" i="14"/>
  <c r="M1373" i="14"/>
  <c r="M1568" i="14"/>
  <c r="M1503" i="14"/>
  <c r="M1438" i="14"/>
  <c r="Q1438" i="14"/>
  <c r="Q1373" i="14"/>
  <c r="Q1568" i="14"/>
  <c r="U1503" i="14"/>
  <c r="U1568" i="14"/>
  <c r="U1438" i="14"/>
  <c r="Y1568" i="14"/>
  <c r="Y1373" i="14"/>
  <c r="Y1503" i="14"/>
  <c r="AC1373" i="14"/>
  <c r="AC1503" i="14"/>
  <c r="AC1438" i="14"/>
  <c r="I1504" i="14"/>
  <c r="I1439" i="14"/>
  <c r="I1374" i="14"/>
  <c r="M1569" i="14"/>
  <c r="M1374" i="14"/>
  <c r="M1504" i="14"/>
  <c r="M1439" i="14"/>
  <c r="Q1374" i="14"/>
  <c r="Q1439" i="14"/>
  <c r="Q1569" i="14"/>
  <c r="U1439" i="14"/>
  <c r="U1569" i="14"/>
  <c r="U1504" i="14"/>
  <c r="Y1504" i="14"/>
  <c r="Y1374" i="14"/>
  <c r="Y1569" i="14"/>
  <c r="AC1569" i="14"/>
  <c r="AC1504" i="14"/>
  <c r="AC1439" i="14"/>
  <c r="I1440" i="14"/>
  <c r="I1505" i="14"/>
  <c r="I1375" i="14"/>
  <c r="M1505" i="14"/>
  <c r="M1375" i="14"/>
  <c r="M1570" i="14"/>
  <c r="M1440" i="14"/>
  <c r="Q1570" i="14"/>
  <c r="Q1440" i="14"/>
  <c r="Q1375" i="14"/>
  <c r="U1375" i="14"/>
  <c r="U1570" i="14"/>
  <c r="U1505" i="14"/>
  <c r="U1440" i="14"/>
  <c r="Y1440" i="14"/>
  <c r="Y1375" i="14"/>
  <c r="Y1570" i="14"/>
  <c r="AC1505" i="14"/>
  <c r="AC1570" i="14"/>
  <c r="AC1440" i="14"/>
  <c r="I1376" i="14"/>
  <c r="I1506" i="14"/>
  <c r="I1441" i="14"/>
  <c r="M1441" i="14"/>
  <c r="M1376" i="14"/>
  <c r="M1571" i="14"/>
  <c r="M1506" i="14"/>
  <c r="Q1506" i="14"/>
  <c r="Q1441" i="14"/>
  <c r="Q1376" i="14"/>
  <c r="U1571" i="14"/>
  <c r="U1376" i="14"/>
  <c r="U1506" i="14"/>
  <c r="U1441" i="14"/>
  <c r="Y1376" i="14"/>
  <c r="Y1441" i="14"/>
  <c r="Y1571" i="14"/>
  <c r="AC1441" i="14"/>
  <c r="AC1571" i="14"/>
  <c r="AC1506" i="14"/>
  <c r="I1572" i="14"/>
  <c r="I1507" i="14"/>
  <c r="I1442" i="14"/>
  <c r="M1377" i="14"/>
  <c r="M1572" i="14"/>
  <c r="M1507" i="14"/>
  <c r="Q1442" i="14"/>
  <c r="Q1507" i="14"/>
  <c r="Q1377" i="14"/>
  <c r="U1507" i="14"/>
  <c r="U1377" i="14"/>
  <c r="U1572" i="14"/>
  <c r="U1442" i="14"/>
  <c r="Y1572" i="14"/>
  <c r="Y1442" i="14"/>
  <c r="Y1377" i="14"/>
  <c r="AC1377" i="14"/>
  <c r="AC1572" i="14"/>
  <c r="AC1507" i="14"/>
  <c r="AC1442" i="14"/>
  <c r="I1508" i="14"/>
  <c r="I1573" i="14"/>
  <c r="I1443" i="14"/>
  <c r="M1573" i="14"/>
  <c r="M1378" i="14"/>
  <c r="M1508" i="14"/>
  <c r="Q1378" i="14"/>
  <c r="Q1508" i="14"/>
  <c r="Q1443" i="14"/>
  <c r="U1443" i="14"/>
  <c r="U1378" i="14"/>
  <c r="U1573" i="14"/>
  <c r="U1508" i="14"/>
  <c r="Y1508" i="14"/>
  <c r="Y1443" i="14"/>
  <c r="Y1378" i="14"/>
  <c r="AC1573" i="14"/>
  <c r="AC1378" i="14"/>
  <c r="AC1508" i="14"/>
  <c r="AC1443" i="14"/>
  <c r="I1444" i="14"/>
  <c r="I1574" i="14"/>
  <c r="I1509" i="14"/>
  <c r="M1509" i="14"/>
  <c r="M1379" i="14"/>
  <c r="M1574" i="14"/>
  <c r="Q1574" i="14"/>
  <c r="Q1509" i="14"/>
  <c r="Q1444" i="14"/>
  <c r="U1379" i="14"/>
  <c r="U1574" i="14"/>
  <c r="U1509" i="14"/>
  <c r="Y1444" i="14"/>
  <c r="Y1509" i="14"/>
  <c r="Y1379" i="14"/>
  <c r="AC1509" i="14"/>
  <c r="AC1379" i="14"/>
  <c r="AC1574" i="14"/>
  <c r="AC1444" i="14"/>
  <c r="I1380" i="14"/>
  <c r="I1575" i="14"/>
  <c r="I1510" i="14"/>
  <c r="I1445" i="14"/>
  <c r="M1445" i="14"/>
  <c r="M1380" i="14"/>
  <c r="M1575" i="14"/>
  <c r="Q1510" i="14"/>
  <c r="Q1575" i="14"/>
  <c r="Q1445" i="14"/>
  <c r="U1575" i="14"/>
  <c r="U1380" i="14"/>
  <c r="U1510" i="14"/>
  <c r="Y1380" i="14"/>
  <c r="Y1510" i="14"/>
  <c r="Y1445" i="14"/>
  <c r="AC1445" i="14"/>
  <c r="AC1380" i="14"/>
  <c r="AC1575" i="14"/>
  <c r="AC1510" i="14"/>
  <c r="I1576" i="14"/>
  <c r="I1381" i="14"/>
  <c r="I1511" i="14"/>
  <c r="I1446" i="14"/>
  <c r="M1381" i="14"/>
  <c r="M1446" i="14"/>
  <c r="M1576" i="14"/>
  <c r="Q1446" i="14"/>
  <c r="Q1576" i="14"/>
  <c r="Q1511" i="14"/>
  <c r="U1511" i="14"/>
  <c r="U1381" i="14"/>
  <c r="U1576" i="14"/>
  <c r="Y1576" i="14"/>
  <c r="Y1511" i="14"/>
  <c r="Y1446" i="14"/>
  <c r="AC1381" i="14"/>
  <c r="AC1576" i="14"/>
  <c r="AC1511" i="14"/>
  <c r="I1512" i="14"/>
  <c r="I1382" i="14"/>
  <c r="I1577" i="14"/>
  <c r="I1447" i="14"/>
  <c r="M1577" i="14"/>
  <c r="M1447" i="14"/>
  <c r="M1382" i="14"/>
  <c r="Q1382" i="14"/>
  <c r="Q1577" i="14"/>
  <c r="Q1512" i="14"/>
  <c r="Q1447" i="14"/>
  <c r="U1447" i="14"/>
  <c r="U1382" i="14"/>
  <c r="U1577" i="14"/>
  <c r="Y1512" i="14"/>
  <c r="Y1577" i="14"/>
  <c r="Y1447" i="14"/>
  <c r="AC1577" i="14"/>
  <c r="AC1382" i="14"/>
  <c r="AC1512" i="14"/>
  <c r="I1448" i="14"/>
  <c r="I1383" i="14"/>
  <c r="I1578" i="14"/>
  <c r="I1513" i="14"/>
  <c r="M1513" i="14"/>
  <c r="M1448" i="14"/>
  <c r="M1383" i="14"/>
  <c r="Q1578" i="14"/>
  <c r="Q1383" i="14"/>
  <c r="Q1513" i="14"/>
  <c r="Q1448" i="14"/>
  <c r="U1383" i="14"/>
  <c r="U1448" i="14"/>
  <c r="U1578" i="14"/>
  <c r="Y1448" i="14"/>
  <c r="Y1578" i="14"/>
  <c r="Y1513" i="14"/>
  <c r="AC1513" i="14"/>
  <c r="AC1383" i="14"/>
  <c r="AC1578" i="14"/>
  <c r="I1384" i="14"/>
  <c r="I1579" i="14"/>
  <c r="I1514" i="14"/>
  <c r="M1449" i="14"/>
  <c r="M1514" i="14"/>
  <c r="M1384" i="14"/>
  <c r="Q1514" i="14"/>
  <c r="Q1384" i="14"/>
  <c r="Q1579" i="14"/>
  <c r="Q1449" i="14"/>
  <c r="U1579" i="14"/>
  <c r="U1449" i="14"/>
  <c r="U1384" i="14"/>
  <c r="Y1384" i="14"/>
  <c r="Y1579" i="14"/>
  <c r="Y1514" i="14"/>
  <c r="Y1449" i="14"/>
  <c r="AC1449" i="14"/>
  <c r="AC1384" i="14"/>
  <c r="AC1579" i="14"/>
  <c r="I1580" i="14"/>
  <c r="I1385" i="14"/>
  <c r="I1515" i="14"/>
  <c r="M1385" i="14"/>
  <c r="M1515" i="14"/>
  <c r="M1450" i="14"/>
  <c r="Q1450" i="14"/>
  <c r="Q1385" i="14"/>
  <c r="Q1580" i="14"/>
  <c r="Q1515" i="14"/>
  <c r="U1515" i="14"/>
  <c r="U1450" i="14"/>
  <c r="U1385" i="14"/>
  <c r="Y1580" i="14"/>
  <c r="Y1385" i="14"/>
  <c r="Y1515" i="14"/>
  <c r="Y1450" i="14"/>
  <c r="AC1385" i="14"/>
  <c r="AC1450" i="14"/>
  <c r="AC1580" i="14"/>
  <c r="I1516" i="14"/>
  <c r="I1386" i="14"/>
  <c r="I1581" i="14"/>
  <c r="M1581" i="14"/>
  <c r="M1516" i="14"/>
  <c r="M1451" i="14"/>
  <c r="Q1386" i="14"/>
  <c r="Q1581" i="14"/>
  <c r="Q1516" i="14"/>
  <c r="U1451" i="14"/>
  <c r="U1516" i="14"/>
  <c r="U1386" i="14"/>
  <c r="Y1516" i="14"/>
  <c r="Y1386" i="14"/>
  <c r="Y1581" i="14"/>
  <c r="Y1451" i="14"/>
  <c r="AC1581" i="14"/>
  <c r="AC1451" i="14"/>
  <c r="AC1386" i="14"/>
  <c r="I79" i="14"/>
  <c r="M79" i="14"/>
  <c r="Q79" i="14"/>
  <c r="U79" i="14"/>
  <c r="Y79" i="14"/>
  <c r="AC79" i="14"/>
  <c r="D82" i="14"/>
  <c r="D217" i="14"/>
  <c r="D221" i="14"/>
  <c r="D225" i="14"/>
  <c r="D229" i="14"/>
  <c r="I278" i="14"/>
  <c r="N278" i="14"/>
  <c r="Y278" i="14"/>
  <c r="AE278" i="14"/>
  <c r="M279" i="14"/>
  <c r="AC279" i="14"/>
  <c r="Q280" i="14"/>
  <c r="U281" i="14"/>
  <c r="I282" i="14"/>
  <c r="Y282" i="14"/>
  <c r="M283" i="14"/>
  <c r="AC283" i="14"/>
  <c r="Q284" i="14"/>
  <c r="J285" i="14"/>
  <c r="U285" i="14"/>
  <c r="I286" i="14"/>
  <c r="N286" i="14"/>
  <c r="Y286" i="14"/>
  <c r="M287" i="14"/>
  <c r="AC287" i="14"/>
  <c r="Q288" i="14"/>
  <c r="U289" i="14"/>
  <c r="I290" i="14"/>
  <c r="Y290" i="14"/>
  <c r="M291" i="14"/>
  <c r="AC291" i="14"/>
  <c r="Q292" i="14"/>
  <c r="U293" i="14"/>
  <c r="I294" i="14"/>
  <c r="N294" i="14"/>
  <c r="Y294" i="14"/>
  <c r="M295" i="14"/>
  <c r="R295" i="14"/>
  <c r="AC295" i="14"/>
  <c r="Q296" i="14"/>
  <c r="J297" i="14"/>
  <c r="U297" i="14"/>
  <c r="I298" i="14"/>
  <c r="Y298" i="14"/>
  <c r="M299" i="14"/>
  <c r="AC299" i="14"/>
  <c r="Q300" i="14"/>
  <c r="U301" i="14"/>
  <c r="I302" i="14"/>
  <c r="Y302" i="14"/>
  <c r="M303" i="14"/>
  <c r="R303" i="14"/>
  <c r="AC303" i="14"/>
  <c r="Q304" i="14"/>
  <c r="V304" i="14"/>
  <c r="U305" i="14"/>
  <c r="I306" i="14"/>
  <c r="N306" i="14"/>
  <c r="Y306" i="14"/>
  <c r="M307" i="14"/>
  <c r="AC307" i="14"/>
  <c r="Q308" i="14"/>
  <c r="U309" i="14"/>
  <c r="I310" i="14"/>
  <c r="Y310" i="14"/>
  <c r="M311" i="14"/>
  <c r="AC311" i="14"/>
  <c r="Q312" i="14"/>
  <c r="V312" i="14"/>
  <c r="U313" i="14"/>
  <c r="Z313" i="14"/>
  <c r="I314" i="14"/>
  <c r="Y314" i="14"/>
  <c r="M315" i="14"/>
  <c r="R315" i="14"/>
  <c r="AC315" i="14"/>
  <c r="Q316" i="14"/>
  <c r="U317" i="14"/>
  <c r="I318" i="14"/>
  <c r="Y318" i="14"/>
  <c r="M319" i="14"/>
  <c r="AC319" i="14"/>
  <c r="Q320" i="14"/>
  <c r="U321" i="14"/>
  <c r="Z321" i="14"/>
  <c r="I322" i="14"/>
  <c r="Y322" i="14"/>
  <c r="AE322" i="14"/>
  <c r="M323" i="14"/>
  <c r="AC323" i="14"/>
  <c r="Q324" i="14"/>
  <c r="V324" i="14"/>
  <c r="U325" i="14"/>
  <c r="I326" i="14"/>
  <c r="Y326" i="14"/>
  <c r="M327" i="14"/>
  <c r="AC327" i="14"/>
  <c r="Q328" i="14"/>
  <c r="U329" i="14"/>
  <c r="I330" i="14"/>
  <c r="Y330" i="14"/>
  <c r="AE330" i="14"/>
  <c r="M331" i="14"/>
  <c r="AC331" i="14"/>
  <c r="Q332" i="14"/>
  <c r="U333" i="14"/>
  <c r="Z333" i="14"/>
  <c r="I334" i="14"/>
  <c r="Y334" i="14"/>
  <c r="M335" i="14"/>
  <c r="AC335" i="14"/>
  <c r="Q336" i="14"/>
  <c r="U337" i="14"/>
  <c r="H796" i="14"/>
  <c r="L796" i="14"/>
  <c r="P796" i="14"/>
  <c r="T796" i="14"/>
  <c r="X796" i="14"/>
  <c r="AB796" i="14"/>
  <c r="AI796" i="14"/>
  <c r="G738" i="14"/>
  <c r="G405" i="15" s="1"/>
  <c r="K738" i="14"/>
  <c r="K405" i="15" s="1"/>
  <c r="O738" i="14"/>
  <c r="O405" i="15" s="1"/>
  <c r="S738" i="14"/>
  <c r="S405" i="15" s="1"/>
  <c r="W738" i="14"/>
  <c r="W405" i="15" s="1"/>
  <c r="AA738" i="14"/>
  <c r="AA405" i="15" s="1"/>
  <c r="AG738" i="14"/>
  <c r="AG405" i="15" s="1"/>
  <c r="G742" i="14"/>
  <c r="G409" i="15" s="1"/>
  <c r="K742" i="14"/>
  <c r="K409" i="15" s="1"/>
  <c r="O742" i="14"/>
  <c r="O409" i="15" s="1"/>
  <c r="S742" i="14"/>
  <c r="S409" i="15" s="1"/>
  <c r="W742" i="14"/>
  <c r="W409" i="15" s="1"/>
  <c r="AA742" i="14"/>
  <c r="AA409" i="15" s="1"/>
  <c r="AG742" i="14"/>
  <c r="AG409" i="15" s="1"/>
  <c r="G746" i="14"/>
  <c r="K746" i="14"/>
  <c r="K413" i="15" s="1"/>
  <c r="O746" i="14"/>
  <c r="O413" i="15" s="1"/>
  <c r="S746" i="14"/>
  <c r="S413" i="15" s="1"/>
  <c r="W746" i="14"/>
  <c r="W413" i="15" s="1"/>
  <c r="AA746" i="14"/>
  <c r="AA413" i="15" s="1"/>
  <c r="AG746" i="14"/>
  <c r="AG413" i="15" s="1"/>
  <c r="G750" i="14"/>
  <c r="G417" i="15" s="1"/>
  <c r="K750" i="14"/>
  <c r="K417" i="15" s="1"/>
  <c r="O750" i="14"/>
  <c r="O417" i="15" s="1"/>
  <c r="S750" i="14"/>
  <c r="S417" i="15" s="1"/>
  <c r="W750" i="14"/>
  <c r="W417" i="15" s="1"/>
  <c r="AA750" i="14"/>
  <c r="AA417" i="15" s="1"/>
  <c r="AG750" i="14"/>
  <c r="AG417" i="15" s="1"/>
  <c r="G754" i="14"/>
  <c r="G421" i="15" s="1"/>
  <c r="K754" i="14"/>
  <c r="K421" i="15" s="1"/>
  <c r="O754" i="14"/>
  <c r="O421" i="15" s="1"/>
  <c r="S754" i="14"/>
  <c r="S421" i="15" s="1"/>
  <c r="W754" i="14"/>
  <c r="W421" i="15" s="1"/>
  <c r="AA754" i="14"/>
  <c r="AA421" i="15" s="1"/>
  <c r="AG754" i="14"/>
  <c r="AG421" i="15" s="1"/>
  <c r="G758" i="14"/>
  <c r="G425" i="15" s="1"/>
  <c r="K758" i="14"/>
  <c r="K425" i="15" s="1"/>
  <c r="O758" i="14"/>
  <c r="O425" i="15" s="1"/>
  <c r="S758" i="14"/>
  <c r="S425" i="15" s="1"/>
  <c r="W758" i="14"/>
  <c r="W425" i="15" s="1"/>
  <c r="AA758" i="14"/>
  <c r="AA425" i="15" s="1"/>
  <c r="AG758" i="14"/>
  <c r="AG425" i="15" s="1"/>
  <c r="G762" i="14"/>
  <c r="G429" i="15" s="1"/>
  <c r="K762" i="14"/>
  <c r="K429" i="15" s="1"/>
  <c r="O762" i="14"/>
  <c r="O429" i="15" s="1"/>
  <c r="S762" i="14"/>
  <c r="S429" i="15" s="1"/>
  <c r="W762" i="14"/>
  <c r="W429" i="15" s="1"/>
  <c r="AA762" i="14"/>
  <c r="AA429" i="15" s="1"/>
  <c r="AG762" i="14"/>
  <c r="AG429" i="15" s="1"/>
  <c r="G766" i="14"/>
  <c r="G433" i="15" s="1"/>
  <c r="K766" i="14"/>
  <c r="K433" i="15" s="1"/>
  <c r="O766" i="14"/>
  <c r="O433" i="15" s="1"/>
  <c r="S766" i="14"/>
  <c r="S433" i="15" s="1"/>
  <c r="W766" i="14"/>
  <c r="W433" i="15" s="1"/>
  <c r="AA766" i="14"/>
  <c r="AA433" i="15" s="1"/>
  <c r="AG766" i="14"/>
  <c r="AG433" i="15" s="1"/>
  <c r="G770" i="14"/>
  <c r="G437" i="15" s="1"/>
  <c r="K770" i="14"/>
  <c r="K437" i="15" s="1"/>
  <c r="O770" i="14"/>
  <c r="O437" i="15" s="1"/>
  <c r="S770" i="14"/>
  <c r="S437" i="15" s="1"/>
  <c r="W770" i="14"/>
  <c r="W437" i="15" s="1"/>
  <c r="AA770" i="14"/>
  <c r="AA437" i="15" s="1"/>
  <c r="AG770" i="14"/>
  <c r="AG437" i="15" s="1"/>
  <c r="G774" i="14"/>
  <c r="G441" i="15" s="1"/>
  <c r="K774" i="14"/>
  <c r="K441" i="15" s="1"/>
  <c r="O774" i="14"/>
  <c r="O441" i="15" s="1"/>
  <c r="S774" i="14"/>
  <c r="S441" i="15" s="1"/>
  <c r="W774" i="14"/>
  <c r="W441" i="15" s="1"/>
  <c r="AA774" i="14"/>
  <c r="AA441" i="15" s="1"/>
  <c r="AG774" i="14"/>
  <c r="AG441" i="15" s="1"/>
  <c r="G778" i="14"/>
  <c r="G445" i="15" s="1"/>
  <c r="K778" i="14"/>
  <c r="K445" i="15" s="1"/>
  <c r="O778" i="14"/>
  <c r="O445" i="15" s="1"/>
  <c r="S778" i="14"/>
  <c r="S445" i="15" s="1"/>
  <c r="W778" i="14"/>
  <c r="W445" i="15" s="1"/>
  <c r="AA778" i="14"/>
  <c r="AA445" i="15" s="1"/>
  <c r="AG778" i="14"/>
  <c r="AG445" i="15" s="1"/>
  <c r="G782" i="14"/>
  <c r="G449" i="15" s="1"/>
  <c r="K782" i="14"/>
  <c r="K449" i="15" s="1"/>
  <c r="O782" i="14"/>
  <c r="O449" i="15" s="1"/>
  <c r="S782" i="14"/>
  <c r="S449" i="15" s="1"/>
  <c r="W782" i="14"/>
  <c r="W449" i="15" s="1"/>
  <c r="AA782" i="14"/>
  <c r="AA449" i="15" s="1"/>
  <c r="AG782" i="14"/>
  <c r="AG449" i="15" s="1"/>
  <c r="G786" i="14"/>
  <c r="G453" i="15" s="1"/>
  <c r="K786" i="14"/>
  <c r="K453" i="15" s="1"/>
  <c r="O786" i="14"/>
  <c r="O453" i="15" s="1"/>
  <c r="S786" i="14"/>
  <c r="S453" i="15" s="1"/>
  <c r="W786" i="14"/>
  <c r="W453" i="15" s="1"/>
  <c r="AA786" i="14"/>
  <c r="AA453" i="15" s="1"/>
  <c r="AG786" i="14"/>
  <c r="AG453" i="15" s="1"/>
  <c r="G790" i="14"/>
  <c r="G457" i="15" s="1"/>
  <c r="K790" i="14"/>
  <c r="K457" i="15" s="1"/>
  <c r="O790" i="14"/>
  <c r="O457" i="15" s="1"/>
  <c r="S790" i="14"/>
  <c r="S457" i="15" s="1"/>
  <c r="W790" i="14"/>
  <c r="W457" i="15" s="1"/>
  <c r="AA790" i="14"/>
  <c r="AG790" i="14"/>
  <c r="AG457" i="15" s="1"/>
  <c r="G794" i="14"/>
  <c r="G461" i="15" s="1"/>
  <c r="K794" i="14"/>
  <c r="K461" i="15" s="1"/>
  <c r="O794" i="14"/>
  <c r="O461" i="15" s="1"/>
  <c r="S794" i="14"/>
  <c r="S461" i="15" s="1"/>
  <c r="W794" i="14"/>
  <c r="W461" i="15" s="1"/>
  <c r="AA794" i="14"/>
  <c r="AA461" i="15" s="1"/>
  <c r="AG794" i="14"/>
  <c r="AG461" i="15" s="1"/>
  <c r="G408" i="14"/>
  <c r="L408" i="14"/>
  <c r="R408" i="14"/>
  <c r="W408" i="14"/>
  <c r="AB408" i="14"/>
  <c r="H801" i="14"/>
  <c r="H535" i="15" s="1"/>
  <c r="L801" i="14"/>
  <c r="L535" i="15" s="1"/>
  <c r="P801" i="14"/>
  <c r="P535" i="15" s="1"/>
  <c r="T801" i="14"/>
  <c r="T535" i="15" s="1"/>
  <c r="X801" i="14"/>
  <c r="X535" i="15" s="1"/>
  <c r="AB801" i="14"/>
  <c r="AB535" i="15" s="1"/>
  <c r="AI801" i="14"/>
  <c r="AI535" i="15" s="1"/>
  <c r="H805" i="14"/>
  <c r="H539" i="15" s="1"/>
  <c r="L805" i="14"/>
  <c r="L539" i="15" s="1"/>
  <c r="P805" i="14"/>
  <c r="P539" i="15" s="1"/>
  <c r="T805" i="14"/>
  <c r="T539" i="15" s="1"/>
  <c r="X805" i="14"/>
  <c r="X539" i="15" s="1"/>
  <c r="AB805" i="14"/>
  <c r="AB539" i="15" s="1"/>
  <c r="AI805" i="14"/>
  <c r="AI539" i="15" s="1"/>
  <c r="H809" i="14"/>
  <c r="H543" i="15" s="1"/>
  <c r="L809" i="14"/>
  <c r="L543" i="15" s="1"/>
  <c r="P809" i="14"/>
  <c r="P543" i="15" s="1"/>
  <c r="T809" i="14"/>
  <c r="T543" i="15" s="1"/>
  <c r="X809" i="14"/>
  <c r="X543" i="15" s="1"/>
  <c r="AB809" i="14"/>
  <c r="AB543" i="15" s="1"/>
  <c r="AI809" i="14"/>
  <c r="AI543" i="15" s="1"/>
  <c r="H813" i="14"/>
  <c r="H547" i="15" s="1"/>
  <c r="L813" i="14"/>
  <c r="L547" i="15" s="1"/>
  <c r="P813" i="14"/>
  <c r="P547" i="15" s="1"/>
  <c r="T813" i="14"/>
  <c r="T547" i="15" s="1"/>
  <c r="X813" i="14"/>
  <c r="X547" i="15" s="1"/>
  <c r="AB813" i="14"/>
  <c r="AB547" i="15" s="1"/>
  <c r="AI813" i="14"/>
  <c r="AI547" i="15" s="1"/>
  <c r="H817" i="14"/>
  <c r="H551" i="15" s="1"/>
  <c r="L817" i="14"/>
  <c r="L551" i="15" s="1"/>
  <c r="P817" i="14"/>
  <c r="P551" i="15" s="1"/>
  <c r="T817" i="14"/>
  <c r="T551" i="15" s="1"/>
  <c r="X817" i="14"/>
  <c r="X551" i="15" s="1"/>
  <c r="AB817" i="14"/>
  <c r="AB551" i="15" s="1"/>
  <c r="AI817" i="14"/>
  <c r="AI551" i="15" s="1"/>
  <c r="H821" i="14"/>
  <c r="H555" i="15" s="1"/>
  <c r="L821" i="14"/>
  <c r="L555" i="15" s="1"/>
  <c r="P821" i="14"/>
  <c r="P555" i="15" s="1"/>
  <c r="T821" i="14"/>
  <c r="T555" i="15" s="1"/>
  <c r="X821" i="14"/>
  <c r="X555" i="15" s="1"/>
  <c r="AB821" i="14"/>
  <c r="AB555" i="15" s="1"/>
  <c r="AI821" i="14"/>
  <c r="AI555" i="15" s="1"/>
  <c r="H825" i="14"/>
  <c r="H559" i="15" s="1"/>
  <c r="L825" i="14"/>
  <c r="L559" i="15" s="1"/>
  <c r="P825" i="14"/>
  <c r="P559" i="15" s="1"/>
  <c r="T825" i="14"/>
  <c r="T559" i="15" s="1"/>
  <c r="X825" i="14"/>
  <c r="X559" i="15" s="1"/>
  <c r="AB825" i="14"/>
  <c r="AB559" i="15" s="1"/>
  <c r="AI825" i="14"/>
  <c r="AI559" i="15" s="1"/>
  <c r="H829" i="14"/>
  <c r="H563" i="15" s="1"/>
  <c r="L829" i="14"/>
  <c r="L563" i="15" s="1"/>
  <c r="P829" i="14"/>
  <c r="P563" i="15" s="1"/>
  <c r="T829" i="14"/>
  <c r="T563" i="15" s="1"/>
  <c r="X829" i="14"/>
  <c r="X563" i="15" s="1"/>
  <c r="AB829" i="14"/>
  <c r="AB563" i="15" s="1"/>
  <c r="AI829" i="14"/>
  <c r="AI563" i="15" s="1"/>
  <c r="H833" i="14"/>
  <c r="H567" i="15" s="1"/>
  <c r="L833" i="14"/>
  <c r="L567" i="15" s="1"/>
  <c r="P833" i="14"/>
  <c r="P567" i="15" s="1"/>
  <c r="T833" i="14"/>
  <c r="T567" i="15" s="1"/>
  <c r="X833" i="14"/>
  <c r="X567" i="15" s="1"/>
  <c r="AB833" i="14"/>
  <c r="AB567" i="15" s="1"/>
  <c r="AI833" i="14"/>
  <c r="AI567" i="15" s="1"/>
  <c r="H837" i="14"/>
  <c r="H571" i="15" s="1"/>
  <c r="L837" i="14"/>
  <c r="L571" i="15" s="1"/>
  <c r="P837" i="14"/>
  <c r="P571" i="15" s="1"/>
  <c r="T837" i="14"/>
  <c r="T571" i="15" s="1"/>
  <c r="X837" i="14"/>
  <c r="X571" i="15" s="1"/>
  <c r="AB837" i="14"/>
  <c r="AB571" i="15" s="1"/>
  <c r="AI837" i="14"/>
  <c r="AI571" i="15" s="1"/>
  <c r="H841" i="14"/>
  <c r="H575" i="15" s="1"/>
  <c r="L841" i="14"/>
  <c r="L575" i="15" s="1"/>
  <c r="P841" i="14"/>
  <c r="P575" i="15" s="1"/>
  <c r="T841" i="14"/>
  <c r="T575" i="15" s="1"/>
  <c r="X841" i="14"/>
  <c r="X575" i="15" s="1"/>
  <c r="AB841" i="14"/>
  <c r="AB575" i="15" s="1"/>
  <c r="AI841" i="14"/>
  <c r="AI575" i="15" s="1"/>
  <c r="H845" i="14"/>
  <c r="H579" i="15" s="1"/>
  <c r="L845" i="14"/>
  <c r="L579" i="15" s="1"/>
  <c r="P845" i="14"/>
  <c r="P579" i="15" s="1"/>
  <c r="T845" i="14"/>
  <c r="T579" i="15" s="1"/>
  <c r="X845" i="14"/>
  <c r="X579" i="15" s="1"/>
  <c r="AB845" i="14"/>
  <c r="AB579" i="15" s="1"/>
  <c r="AI845" i="14"/>
  <c r="AI579" i="15" s="1"/>
  <c r="H849" i="14"/>
  <c r="H583" i="15" s="1"/>
  <c r="L849" i="14"/>
  <c r="L583" i="15" s="1"/>
  <c r="P849" i="14"/>
  <c r="P583" i="15" s="1"/>
  <c r="T849" i="14"/>
  <c r="T583" i="15" s="1"/>
  <c r="X849" i="14"/>
  <c r="X583" i="15" s="1"/>
  <c r="AB849" i="14"/>
  <c r="AB583" i="15" s="1"/>
  <c r="AI849" i="14"/>
  <c r="AI583" i="15" s="1"/>
  <c r="H853" i="14"/>
  <c r="H587" i="15" s="1"/>
  <c r="L853" i="14"/>
  <c r="L587" i="15" s="1"/>
  <c r="P853" i="14"/>
  <c r="P587" i="15" s="1"/>
  <c r="T853" i="14"/>
  <c r="T587" i="15" s="1"/>
  <c r="X853" i="14"/>
  <c r="X587" i="15" s="1"/>
  <c r="AB853" i="14"/>
  <c r="AB587" i="15" s="1"/>
  <c r="AI853" i="14"/>
  <c r="AI587" i="15" s="1"/>
  <c r="H857" i="14"/>
  <c r="H591" i="15" s="1"/>
  <c r="L857" i="14"/>
  <c r="L591" i="15" s="1"/>
  <c r="P857" i="14"/>
  <c r="P591" i="15" s="1"/>
  <c r="T857" i="14"/>
  <c r="T591" i="15" s="1"/>
  <c r="X857" i="14"/>
  <c r="X591" i="15" s="1"/>
  <c r="AB857" i="14"/>
  <c r="AB591" i="15" s="1"/>
  <c r="AI857" i="14"/>
  <c r="AI591" i="15" s="1"/>
  <c r="K472" i="14"/>
  <c r="P472" i="14"/>
  <c r="U472" i="14"/>
  <c r="AA472" i="14"/>
  <c r="AI472" i="14"/>
  <c r="I536" i="14"/>
  <c r="I863" i="14"/>
  <c r="M536" i="14"/>
  <c r="M863" i="14"/>
  <c r="Q536" i="14"/>
  <c r="Q863" i="14"/>
  <c r="U536" i="14"/>
  <c r="U863" i="14"/>
  <c r="Y536" i="14"/>
  <c r="Y863" i="14"/>
  <c r="AC536" i="14"/>
  <c r="AC863" i="14"/>
  <c r="D476" i="14"/>
  <c r="D477" i="14"/>
  <c r="I865" i="14"/>
  <c r="M865" i="14"/>
  <c r="Q865" i="14"/>
  <c r="U865" i="14"/>
  <c r="Y865" i="14"/>
  <c r="AC865" i="14"/>
  <c r="D479" i="14"/>
  <c r="D481" i="14"/>
  <c r="I869" i="14"/>
  <c r="M869" i="14"/>
  <c r="Q869" i="14"/>
  <c r="U869" i="14"/>
  <c r="Y869" i="14"/>
  <c r="AC869" i="14"/>
  <c r="D483" i="14"/>
  <c r="D485" i="14"/>
  <c r="I873" i="14"/>
  <c r="M873" i="14"/>
  <c r="Q873" i="14"/>
  <c r="U873" i="14"/>
  <c r="Y873" i="14"/>
  <c r="AC873" i="14"/>
  <c r="D487" i="14"/>
  <c r="D489" i="14"/>
  <c r="I877" i="14"/>
  <c r="M877" i="14"/>
  <c r="Q877" i="14"/>
  <c r="U877" i="14"/>
  <c r="Y877" i="14"/>
  <c r="AC877" i="14"/>
  <c r="D491" i="14"/>
  <c r="D493" i="14"/>
  <c r="I881" i="14"/>
  <c r="M881" i="14"/>
  <c r="Q881" i="14"/>
  <c r="U881" i="14"/>
  <c r="Y881" i="14"/>
  <c r="AC881" i="14"/>
  <c r="R536" i="14"/>
  <c r="D671" i="14"/>
  <c r="D675" i="14"/>
  <c r="D679" i="14"/>
  <c r="D683" i="14"/>
  <c r="D687" i="14"/>
  <c r="D691" i="14"/>
  <c r="D695" i="14"/>
  <c r="D699" i="14"/>
  <c r="D703" i="14"/>
  <c r="D707" i="14"/>
  <c r="D711" i="14"/>
  <c r="D715" i="14"/>
  <c r="D719" i="14"/>
  <c r="D723" i="14"/>
  <c r="D727" i="14"/>
  <c r="N796" i="14"/>
  <c r="G801" i="14"/>
  <c r="G535" i="15" s="1"/>
  <c r="W801" i="14"/>
  <c r="W535" i="15" s="1"/>
  <c r="P863" i="14"/>
  <c r="P924" i="14" s="1"/>
  <c r="P819" i="15" s="1"/>
  <c r="AI863" i="14"/>
  <c r="AI924" i="14" s="1"/>
  <c r="AI819" i="15" s="1"/>
  <c r="L992" i="14"/>
  <c r="L603" i="15" s="1"/>
  <c r="P992" i="14"/>
  <c r="P603" i="15" s="1"/>
  <c r="T992" i="14"/>
  <c r="T603" i="15" s="1"/>
  <c r="AB992" i="14"/>
  <c r="AB603" i="15" s="1"/>
  <c r="AI992" i="14"/>
  <c r="AI603" i="15" s="1"/>
  <c r="D945" i="14"/>
  <c r="D961" i="14"/>
  <c r="D977" i="14"/>
  <c r="H1328" i="14"/>
  <c r="I1329" i="14"/>
  <c r="I1330" i="14"/>
  <c r="I1331" i="14"/>
  <c r="L1335" i="14"/>
  <c r="L1336" i="14"/>
  <c r="L1337" i="14"/>
  <c r="M1338" i="14"/>
  <c r="M1339" i="14"/>
  <c r="M1340" i="14"/>
  <c r="P1344" i="14"/>
  <c r="P1346" i="14"/>
  <c r="Q1347" i="14"/>
  <c r="Q1348" i="14"/>
  <c r="Q1349" i="14"/>
  <c r="T1353" i="14"/>
  <c r="T1355" i="14"/>
  <c r="U1356" i="14"/>
  <c r="U1357" i="14"/>
  <c r="U1358" i="14"/>
  <c r="X1362" i="14"/>
  <c r="Y1365" i="14"/>
  <c r="Y1366" i="14"/>
  <c r="Y1367" i="14"/>
  <c r="AB1371" i="14"/>
  <c r="AB1373" i="14"/>
  <c r="AC1374" i="14"/>
  <c r="AC1375" i="14"/>
  <c r="AC1376" i="14"/>
  <c r="AI1380" i="14"/>
  <c r="AI1381" i="14"/>
  <c r="AC1398" i="14"/>
  <c r="AC1399" i="14"/>
  <c r="AC1400" i="14"/>
  <c r="AI1406" i="14"/>
  <c r="H1415" i="14"/>
  <c r="H1416" i="14"/>
  <c r="I1417" i="14"/>
  <c r="I1418" i="14"/>
  <c r="I1419" i="14"/>
  <c r="L1423" i="14"/>
  <c r="L1424" i="14"/>
  <c r="L1425" i="14"/>
  <c r="M1426" i="14"/>
  <c r="M1427" i="14"/>
  <c r="M1428" i="14"/>
  <c r="P1432" i="14"/>
  <c r="P1434" i="14"/>
  <c r="Q1435" i="14"/>
  <c r="Q1436" i="14"/>
  <c r="Q1437" i="14"/>
  <c r="T1442" i="14"/>
  <c r="T1443" i="14"/>
  <c r="U1444" i="14"/>
  <c r="U1445" i="14"/>
  <c r="U1446" i="14"/>
  <c r="X1450" i="14"/>
  <c r="X1451" i="14"/>
  <c r="L1460" i="14"/>
  <c r="L1461" i="14"/>
  <c r="M1462" i="14"/>
  <c r="M1463" i="14"/>
  <c r="M1464" i="14"/>
  <c r="P1468" i="14"/>
  <c r="P1469" i="14"/>
  <c r="Q1471" i="14"/>
  <c r="Q1472" i="14"/>
  <c r="Q1473" i="14"/>
  <c r="T1477" i="14"/>
  <c r="T1478" i="14"/>
  <c r="U1480" i="14"/>
  <c r="U1481" i="14"/>
  <c r="U1482" i="14"/>
  <c r="X1486" i="14"/>
  <c r="X1488" i="14"/>
  <c r="Y1489" i="14"/>
  <c r="Y1490" i="14"/>
  <c r="Y1491" i="14"/>
  <c r="AB1495" i="14"/>
  <c r="AB1497" i="14"/>
  <c r="AC1498" i="14"/>
  <c r="AC1499" i="14"/>
  <c r="AC1500" i="14"/>
  <c r="AI1505" i="14"/>
  <c r="H1515" i="14"/>
  <c r="AI1524" i="14"/>
  <c r="AI1525" i="14"/>
  <c r="AI1526" i="14"/>
  <c r="H1534" i="14"/>
  <c r="H1535" i="14"/>
  <c r="H1536" i="14"/>
  <c r="I1537" i="14"/>
  <c r="I1538" i="14"/>
  <c r="I1539" i="14"/>
  <c r="L1543" i="14"/>
  <c r="L1544" i="14"/>
  <c r="M1546" i="14"/>
  <c r="M1547" i="14"/>
  <c r="M1548" i="14"/>
  <c r="P1552" i="14"/>
  <c r="P1554" i="14"/>
  <c r="Q1555" i="14"/>
  <c r="Q1556" i="14"/>
  <c r="Q1557" i="14"/>
  <c r="T1561" i="14"/>
  <c r="T1563" i="14"/>
  <c r="U1564" i="14"/>
  <c r="U1565" i="14"/>
  <c r="U1566" i="14"/>
  <c r="X1571" i="14"/>
  <c r="X1572" i="14"/>
  <c r="Y1573" i="14"/>
  <c r="Y1574" i="14"/>
  <c r="Y1575" i="14"/>
  <c r="AB1579" i="14"/>
  <c r="AE118" i="17"/>
  <c r="AE303" i="17" s="1"/>
  <c r="AE123" i="17"/>
  <c r="K9" i="28"/>
  <c r="K9" i="26"/>
  <c r="K35" i="26" s="1"/>
  <c r="K9" i="27"/>
  <c r="K9" i="25"/>
  <c r="K9" i="23"/>
  <c r="K9" i="22"/>
  <c r="K9" i="21"/>
  <c r="K9" i="20"/>
  <c r="K9" i="19"/>
  <c r="K9" i="17"/>
  <c r="K9" i="16"/>
  <c r="K9" i="15"/>
  <c r="O9" i="28"/>
  <c r="O9" i="26"/>
  <c r="O35" i="26" s="1"/>
  <c r="O9" i="27"/>
  <c r="O9" i="23"/>
  <c r="O9" i="22"/>
  <c r="O9" i="21"/>
  <c r="O9" i="25"/>
  <c r="O9" i="20"/>
  <c r="O9" i="19"/>
  <c r="O9" i="17"/>
  <c r="O9" i="16"/>
  <c r="O9" i="15"/>
  <c r="S9" i="28"/>
  <c r="S9" i="26"/>
  <c r="S35" i="26" s="1"/>
  <c r="S9" i="27"/>
  <c r="S9" i="25"/>
  <c r="S9" i="23"/>
  <c r="S9" i="22"/>
  <c r="S9" i="20"/>
  <c r="S9" i="21"/>
  <c r="S9" i="19"/>
  <c r="S9" i="17"/>
  <c r="S9" i="16"/>
  <c r="S9" i="15"/>
  <c r="W9" i="28"/>
  <c r="W9" i="26"/>
  <c r="W35" i="26" s="1"/>
  <c r="W9" i="27"/>
  <c r="W9" i="23"/>
  <c r="W9" i="22"/>
  <c r="W9" i="25"/>
  <c r="W9" i="21"/>
  <c r="W9" i="20"/>
  <c r="W9" i="19"/>
  <c r="W9" i="17"/>
  <c r="W9" i="16"/>
  <c r="W9" i="15"/>
  <c r="AA9" i="28"/>
  <c r="AA9" i="26"/>
  <c r="AA35" i="26" s="1"/>
  <c r="AA9" i="27"/>
  <c r="AA9" i="25"/>
  <c r="AA9" i="23"/>
  <c r="AA9" i="22"/>
  <c r="AA9" i="20"/>
  <c r="AA9" i="21"/>
  <c r="AA9" i="19"/>
  <c r="AA9" i="17"/>
  <c r="AA9" i="16"/>
  <c r="AA9" i="15"/>
  <c r="AG9" i="28"/>
  <c r="AG9" i="26"/>
  <c r="AG35" i="26" s="1"/>
  <c r="AG9" i="27"/>
  <c r="AG9" i="23"/>
  <c r="AG9" i="22"/>
  <c r="AG9" i="25"/>
  <c r="AG9" i="21"/>
  <c r="AG9" i="20"/>
  <c r="AG9" i="19"/>
  <c r="AG9" i="17"/>
  <c r="AG9" i="16"/>
  <c r="AG9" i="15"/>
  <c r="K10" i="28"/>
  <c r="K10" i="27"/>
  <c r="K10" i="26"/>
  <c r="K10" i="21"/>
  <c r="K10" i="23"/>
  <c r="K10" i="22"/>
  <c r="K10" i="25"/>
  <c r="K10" i="20"/>
  <c r="K10" i="19"/>
  <c r="K10" i="17"/>
  <c r="K10" i="16"/>
  <c r="K10" i="15"/>
  <c r="O10" i="28"/>
  <c r="O10" i="26"/>
  <c r="O10" i="27"/>
  <c r="O10" i="21"/>
  <c r="O10" i="25"/>
  <c r="O10" i="23"/>
  <c r="O10" i="22"/>
  <c r="O10" i="20"/>
  <c r="O10" i="19"/>
  <c r="O10" i="16"/>
  <c r="O10" i="17"/>
  <c r="O10" i="15"/>
  <c r="S10" i="28"/>
  <c r="S10" i="27"/>
  <c r="S10" i="26"/>
  <c r="S10" i="21"/>
  <c r="S10" i="23"/>
  <c r="S10" i="22"/>
  <c r="S10" i="25"/>
  <c r="S10" i="20"/>
  <c r="S10" i="19"/>
  <c r="S10" i="17"/>
  <c r="S10" i="16"/>
  <c r="S10" i="15"/>
  <c r="W10" i="28"/>
  <c r="W10" i="27"/>
  <c r="W10" i="26"/>
  <c r="W10" i="21"/>
  <c r="W10" i="25"/>
  <c r="W10" i="23"/>
  <c r="W10" i="22"/>
  <c r="W10" i="20"/>
  <c r="W10" i="19"/>
  <c r="W10" i="17"/>
  <c r="W10" i="16"/>
  <c r="W10" i="15"/>
  <c r="AA10" i="28"/>
  <c r="AA10" i="27"/>
  <c r="AA10" i="26"/>
  <c r="AA10" i="21"/>
  <c r="AA10" i="23"/>
  <c r="AA10" i="22"/>
  <c r="AA10" i="25"/>
  <c r="AA10" i="20"/>
  <c r="AA10" i="19"/>
  <c r="AA10" i="17"/>
  <c r="AA10" i="16"/>
  <c r="AA10" i="15"/>
  <c r="AG10" i="28"/>
  <c r="AG10" i="27"/>
  <c r="AG10" i="26"/>
  <c r="AG10" i="21"/>
  <c r="AG10" i="25"/>
  <c r="AG10" i="22"/>
  <c r="AG10" i="23"/>
  <c r="AG10" i="20"/>
  <c r="AG10" i="19"/>
  <c r="AG10" i="16"/>
  <c r="AG10" i="17"/>
  <c r="AG10" i="15"/>
  <c r="K11" i="28"/>
  <c r="K11" i="27"/>
  <c r="K11" i="26"/>
  <c r="K26" i="26" s="1"/>
  <c r="K11" i="25"/>
  <c r="K11" i="22"/>
  <c r="K11" i="23"/>
  <c r="K11" i="21"/>
  <c r="K11" i="20"/>
  <c r="K11" i="17"/>
  <c r="K11" i="16"/>
  <c r="K11" i="19"/>
  <c r="K11" i="15"/>
  <c r="O11" i="28"/>
  <c r="O151" i="27"/>
  <c r="O176" i="27"/>
  <c r="O11" i="27"/>
  <c r="O11" i="25"/>
  <c r="O11" i="23"/>
  <c r="O11" i="22"/>
  <c r="O11" i="26"/>
  <c r="O26" i="26" s="1"/>
  <c r="O11" i="20"/>
  <c r="O11" i="21"/>
  <c r="O11" i="17"/>
  <c r="O11" i="16"/>
  <c r="O11" i="15"/>
  <c r="O11" i="19"/>
  <c r="S11" i="28"/>
  <c r="S176" i="27"/>
  <c r="S151" i="27"/>
  <c r="S11" i="27"/>
  <c r="S11" i="26"/>
  <c r="S26" i="26" s="1"/>
  <c r="S11" i="25"/>
  <c r="S11" i="22"/>
  <c r="S11" i="23"/>
  <c r="S11" i="21"/>
  <c r="S11" i="20"/>
  <c r="S11" i="17"/>
  <c r="S11" i="16"/>
  <c r="S11" i="15"/>
  <c r="S11" i="19"/>
  <c r="W176" i="27"/>
  <c r="W11" i="28"/>
  <c r="W151" i="27"/>
  <c r="W11" i="27"/>
  <c r="W11" i="26"/>
  <c r="W26" i="26" s="1"/>
  <c r="W11" i="25"/>
  <c r="W11" i="22"/>
  <c r="W11" i="23"/>
  <c r="W11" i="20"/>
  <c r="W11" i="21"/>
  <c r="W11" i="17"/>
  <c r="W11" i="16"/>
  <c r="W11" i="19"/>
  <c r="W11" i="15"/>
  <c r="AA11" i="28"/>
  <c r="AA176" i="27"/>
  <c r="AA151" i="27"/>
  <c r="AA11" i="26"/>
  <c r="AA26" i="26" s="1"/>
  <c r="AA11" i="25"/>
  <c r="AA11" i="22"/>
  <c r="AA11" i="27"/>
  <c r="AA11" i="23"/>
  <c r="AA11" i="21"/>
  <c r="AA11" i="20"/>
  <c r="AA11" i="17"/>
  <c r="AA11" i="16"/>
  <c r="AA11" i="19"/>
  <c r="AA11" i="15"/>
  <c r="J70" i="26"/>
  <c r="J72" i="26" s="1"/>
  <c r="J73" i="26" s="1"/>
  <c r="N175" i="27"/>
  <c r="N150" i="27"/>
  <c r="N24" i="26"/>
  <c r="R175" i="27"/>
  <c r="R150" i="27"/>
  <c r="R24" i="26"/>
  <c r="V175" i="27"/>
  <c r="V150" i="27"/>
  <c r="V24" i="26"/>
  <c r="Z175" i="27"/>
  <c r="Z150" i="27"/>
  <c r="Z24" i="26"/>
  <c r="AE175" i="27"/>
  <c r="AE24" i="26"/>
  <c r="J49" i="6"/>
  <c r="N49" i="6"/>
  <c r="N21" i="27" s="1"/>
  <c r="N94" i="27" s="1"/>
  <c r="R49" i="6"/>
  <c r="R21" i="27" s="1"/>
  <c r="R94" i="27" s="1"/>
  <c r="V49" i="6"/>
  <c r="V21" i="27" s="1"/>
  <c r="V94" i="27" s="1"/>
  <c r="Z49" i="6"/>
  <c r="Z21" i="27" s="1"/>
  <c r="Z93" i="27" s="1"/>
  <c r="K9" i="7"/>
  <c r="O9" i="7"/>
  <c r="S9" i="7"/>
  <c r="W9" i="7"/>
  <c r="AA9" i="7"/>
  <c r="AG9" i="7"/>
  <c r="K11" i="7"/>
  <c r="O11" i="7"/>
  <c r="S11" i="7"/>
  <c r="W11" i="7"/>
  <c r="AA11" i="7"/>
  <c r="D736" i="14"/>
  <c r="D410" i="19"/>
  <c r="D997" i="14"/>
  <c r="D542" i="14"/>
  <c r="D348" i="14"/>
  <c r="D740" i="14"/>
  <c r="D1001" i="14"/>
  <c r="D546" i="14"/>
  <c r="D414" i="19"/>
  <c r="D936" i="14"/>
  <c r="D352" i="14"/>
  <c r="D744" i="14"/>
  <c r="D1005" i="14"/>
  <c r="D550" i="14"/>
  <c r="D940" i="14"/>
  <c r="D356" i="14"/>
  <c r="D422" i="19"/>
  <c r="D748" i="14"/>
  <c r="D1009" i="14"/>
  <c r="D554" i="14"/>
  <c r="D944" i="14"/>
  <c r="D360" i="14"/>
  <c r="D426" i="19"/>
  <c r="D752" i="14"/>
  <c r="D1013" i="14"/>
  <c r="D558" i="14"/>
  <c r="D948" i="14"/>
  <c r="D364" i="14"/>
  <c r="D1017" i="14"/>
  <c r="D430" i="19"/>
  <c r="D756" i="14"/>
  <c r="D562" i="14"/>
  <c r="D952" i="14"/>
  <c r="D368" i="14"/>
  <c r="D1021" i="14"/>
  <c r="D434" i="19"/>
  <c r="D760" i="14"/>
  <c r="D566" i="14"/>
  <c r="D956" i="14"/>
  <c r="D372" i="14"/>
  <c r="D1025" i="14"/>
  <c r="D438" i="19"/>
  <c r="D764" i="14"/>
  <c r="D570" i="14"/>
  <c r="D960" i="14"/>
  <c r="D376" i="14"/>
  <c r="D1029" i="14"/>
  <c r="D442" i="19"/>
  <c r="D768" i="14"/>
  <c r="D574" i="14"/>
  <c r="D964" i="14"/>
  <c r="D380" i="14"/>
  <c r="D1033" i="14"/>
  <c r="D446" i="19"/>
  <c r="D772" i="14"/>
  <c r="D578" i="14"/>
  <c r="D968" i="14"/>
  <c r="D384" i="14"/>
  <c r="D1037" i="14"/>
  <c r="D450" i="19"/>
  <c r="D776" i="14"/>
  <c r="D582" i="14"/>
  <c r="D972" i="14"/>
  <c r="D388" i="14"/>
  <c r="D1041" i="14"/>
  <c r="D454" i="19"/>
  <c r="D780" i="14"/>
  <c r="D586" i="14"/>
  <c r="D976" i="14"/>
  <c r="D392" i="14"/>
  <c r="D1045" i="14"/>
  <c r="D458" i="19"/>
  <c r="D784" i="14"/>
  <c r="D590" i="14"/>
  <c r="D980" i="14"/>
  <c r="D396" i="14"/>
  <c r="D1049" i="14"/>
  <c r="D462" i="19"/>
  <c r="D788" i="14"/>
  <c r="D594" i="14"/>
  <c r="D984" i="14"/>
  <c r="D400" i="14"/>
  <c r="D1053" i="14"/>
  <c r="D466" i="19"/>
  <c r="D792" i="14"/>
  <c r="D598" i="14"/>
  <c r="D988" i="14"/>
  <c r="D404" i="14"/>
  <c r="D534" i="15"/>
  <c r="D864" i="14"/>
  <c r="D538" i="15"/>
  <c r="D868" i="14"/>
  <c r="D542" i="15"/>
  <c r="D872" i="14"/>
  <c r="D546" i="15"/>
  <c r="D876" i="14"/>
  <c r="D550" i="15"/>
  <c r="D880" i="14"/>
  <c r="D554" i="15"/>
  <c r="D884" i="14"/>
  <c r="D496" i="14"/>
  <c r="D558" i="15"/>
  <c r="D888" i="14"/>
  <c r="D500" i="14"/>
  <c r="D562" i="15"/>
  <c r="D892" i="14"/>
  <c r="D504" i="14"/>
  <c r="D566" i="15"/>
  <c r="D896" i="14"/>
  <c r="D508" i="14"/>
  <c r="D570" i="15"/>
  <c r="D900" i="14"/>
  <c r="D512" i="14"/>
  <c r="D574" i="15"/>
  <c r="D904" i="14"/>
  <c r="D516" i="14"/>
  <c r="D578" i="15"/>
  <c r="D908" i="14"/>
  <c r="D520" i="14"/>
  <c r="D582" i="15"/>
  <c r="D912" i="14"/>
  <c r="D524" i="14"/>
  <c r="D586" i="15"/>
  <c r="D916" i="14"/>
  <c r="D528" i="14"/>
  <c r="D590" i="15"/>
  <c r="D920" i="14"/>
  <c r="D532" i="14"/>
  <c r="D342" i="15"/>
  <c r="D404" i="15" s="1"/>
  <c r="D346" i="15"/>
  <c r="D408" i="15" s="1"/>
  <c r="D350" i="15"/>
  <c r="D412" i="15" s="1"/>
  <c r="D354" i="15"/>
  <c r="D416" i="15" s="1"/>
  <c r="D358" i="15"/>
  <c r="D420" i="15" s="1"/>
  <c r="D374" i="15"/>
  <c r="D436" i="15" s="1"/>
  <c r="D382" i="15"/>
  <c r="D444" i="15" s="1"/>
  <c r="D390" i="15"/>
  <c r="D452" i="15" s="1"/>
  <c r="D394" i="15"/>
  <c r="D456" i="15" s="1"/>
  <c r="D111" i="16"/>
  <c r="D87" i="16"/>
  <c r="D65" i="16"/>
  <c r="D43" i="16"/>
  <c r="D115" i="16"/>
  <c r="D91" i="16"/>
  <c r="D69" i="16"/>
  <c r="D47" i="16"/>
  <c r="D119" i="16"/>
  <c r="D95" i="16"/>
  <c r="D73" i="16"/>
  <c r="D51" i="16"/>
  <c r="D123" i="16"/>
  <c r="D99" i="16"/>
  <c r="D77" i="16"/>
  <c r="D55" i="16"/>
  <c r="D127" i="16"/>
  <c r="D103" i="16"/>
  <c r="D81" i="16"/>
  <c r="D59" i="16"/>
  <c r="D21" i="21"/>
  <c r="B407" i="19"/>
  <c r="B405" i="19"/>
  <c r="B403" i="19"/>
  <c r="B401" i="19"/>
  <c r="B408" i="19"/>
  <c r="B406" i="19"/>
  <c r="B404" i="19"/>
  <c r="B402" i="19"/>
  <c r="B398" i="19"/>
  <c r="B395" i="19"/>
  <c r="B390" i="19"/>
  <c r="B387" i="19"/>
  <c r="B382" i="19"/>
  <c r="B379" i="19"/>
  <c r="B374" i="19"/>
  <c r="B371" i="19"/>
  <c r="B366" i="19"/>
  <c r="B363" i="19"/>
  <c r="B360" i="19"/>
  <c r="B358" i="19"/>
  <c r="B356" i="19"/>
  <c r="B354" i="19"/>
  <c r="B352" i="19"/>
  <c r="B350" i="19"/>
  <c r="B348" i="19"/>
  <c r="B346" i="19"/>
  <c r="B344" i="19"/>
  <c r="B342" i="19"/>
  <c r="B340" i="19"/>
  <c r="B338" i="19"/>
  <c r="B336" i="19"/>
  <c r="B334" i="19"/>
  <c r="B332" i="19"/>
  <c r="B330" i="19"/>
  <c r="B328" i="19"/>
  <c r="B326" i="19"/>
  <c r="B324" i="19"/>
  <c r="B322" i="19"/>
  <c r="B320" i="19"/>
  <c r="B318" i="19"/>
  <c r="B316" i="19"/>
  <c r="B314" i="19"/>
  <c r="B312" i="19"/>
  <c r="B310" i="19"/>
  <c r="B308" i="19"/>
  <c r="B296" i="19"/>
  <c r="B294" i="19"/>
  <c r="B292" i="19"/>
  <c r="B290" i="19"/>
  <c r="B288" i="19"/>
  <c r="B286" i="19"/>
  <c r="B284" i="19"/>
  <c r="B282" i="19"/>
  <c r="B280" i="19"/>
  <c r="B278" i="19"/>
  <c r="B276" i="19"/>
  <c r="B274" i="19"/>
  <c r="B272" i="19"/>
  <c r="B270" i="19"/>
  <c r="B268" i="19"/>
  <c r="B266" i="19"/>
  <c r="B264" i="19"/>
  <c r="B262" i="19"/>
  <c r="B260" i="19"/>
  <c r="B258" i="19"/>
  <c r="B256" i="19"/>
  <c r="B254" i="19"/>
  <c r="B252" i="19"/>
  <c r="B240" i="19"/>
  <c r="B238" i="19"/>
  <c r="B236" i="19"/>
  <c r="B234" i="19"/>
  <c r="B232" i="19"/>
  <c r="B230" i="19"/>
  <c r="B228" i="19"/>
  <c r="B226" i="19"/>
  <c r="B224" i="19"/>
  <c r="B396" i="19"/>
  <c r="B393" i="19"/>
  <c r="B388" i="19"/>
  <c r="B385" i="19"/>
  <c r="B380" i="19"/>
  <c r="B377" i="19"/>
  <c r="B372" i="19"/>
  <c r="B369" i="19"/>
  <c r="B364" i="19"/>
  <c r="B399" i="19"/>
  <c r="B394" i="19"/>
  <c r="B391" i="19"/>
  <c r="B386" i="19"/>
  <c r="B383" i="19"/>
  <c r="B378" i="19"/>
  <c r="B375" i="19"/>
  <c r="B370" i="19"/>
  <c r="B367" i="19"/>
  <c r="B362" i="19"/>
  <c r="B361" i="19"/>
  <c r="B359" i="19"/>
  <c r="B357" i="19"/>
  <c r="B355" i="19"/>
  <c r="B353" i="19"/>
  <c r="B351" i="19"/>
  <c r="B349" i="19"/>
  <c r="B347" i="19"/>
  <c r="B345" i="19"/>
  <c r="B343" i="19"/>
  <c r="B341" i="19"/>
  <c r="B339" i="19"/>
  <c r="B337" i="19"/>
  <c r="B335" i="19"/>
  <c r="B333" i="19"/>
  <c r="B331" i="19"/>
  <c r="B329" i="19"/>
  <c r="B327" i="19"/>
  <c r="B325" i="19"/>
  <c r="B323" i="19"/>
  <c r="B321" i="19"/>
  <c r="B319" i="19"/>
  <c r="B317" i="19"/>
  <c r="B315" i="19"/>
  <c r="B313" i="19"/>
  <c r="B311" i="19"/>
  <c r="B309" i="19"/>
  <c r="B307" i="19"/>
  <c r="B295" i="19"/>
  <c r="B293" i="19"/>
  <c r="B291" i="19"/>
  <c r="B289" i="19"/>
  <c r="B287" i="19"/>
  <c r="B285" i="19"/>
  <c r="B283" i="19"/>
  <c r="B281" i="19"/>
  <c r="B279" i="19"/>
  <c r="B277" i="19"/>
  <c r="B275" i="19"/>
  <c r="B273" i="19"/>
  <c r="B271" i="19"/>
  <c r="B269" i="19"/>
  <c r="B267" i="19"/>
  <c r="B265" i="19"/>
  <c r="B263" i="19"/>
  <c r="B261" i="19"/>
  <c r="B259" i="19"/>
  <c r="B257" i="19"/>
  <c r="B255" i="19"/>
  <c r="B253" i="19"/>
  <c r="B241" i="19"/>
  <c r="B239" i="19"/>
  <c r="B237" i="19"/>
  <c r="B235" i="19"/>
  <c r="B233" i="19"/>
  <c r="B231" i="19"/>
  <c r="B229" i="19"/>
  <c r="B227" i="19"/>
  <c r="B225" i="19"/>
  <c r="B400" i="19"/>
  <c r="B373" i="19"/>
  <c r="B368" i="19"/>
  <c r="B222" i="19"/>
  <c r="B217" i="19"/>
  <c r="B214" i="19"/>
  <c r="B209" i="19"/>
  <c r="B206" i="19"/>
  <c r="B201" i="19"/>
  <c r="B198" i="19"/>
  <c r="B397" i="19"/>
  <c r="B392" i="19"/>
  <c r="B365" i="19"/>
  <c r="B223" i="19"/>
  <c r="B220" i="19"/>
  <c r="B215" i="19"/>
  <c r="B212" i="19"/>
  <c r="B207" i="19"/>
  <c r="B204" i="19"/>
  <c r="B199" i="19"/>
  <c r="B196" i="19"/>
  <c r="B193" i="19"/>
  <c r="B191" i="19"/>
  <c r="B189" i="19"/>
  <c r="B187" i="19"/>
  <c r="B185" i="19"/>
  <c r="B183" i="19"/>
  <c r="B181" i="19"/>
  <c r="B179" i="19"/>
  <c r="B177" i="19"/>
  <c r="B175" i="19"/>
  <c r="B173" i="19"/>
  <c r="B171" i="19"/>
  <c r="B169" i="19"/>
  <c r="B167" i="19"/>
  <c r="B165" i="19"/>
  <c r="B163" i="19"/>
  <c r="B161" i="19"/>
  <c r="B159" i="19"/>
  <c r="B157" i="19"/>
  <c r="B155" i="19"/>
  <c r="B153" i="19"/>
  <c r="B151" i="19"/>
  <c r="B149" i="19"/>
  <c r="B147" i="19"/>
  <c r="B145" i="19"/>
  <c r="B143" i="19"/>
  <c r="B141" i="19"/>
  <c r="B139" i="19"/>
  <c r="B389" i="19"/>
  <c r="B384" i="19"/>
  <c r="B221" i="19"/>
  <c r="B218" i="19"/>
  <c r="B213" i="19"/>
  <c r="B210" i="19"/>
  <c r="B205" i="19"/>
  <c r="B202" i="19"/>
  <c r="B197" i="19"/>
  <c r="B219" i="19"/>
  <c r="B190" i="19"/>
  <c r="B180" i="19"/>
  <c r="B172" i="19"/>
  <c r="B164" i="19"/>
  <c r="B156" i="19"/>
  <c r="B148" i="19"/>
  <c r="B140" i="19"/>
  <c r="B138" i="19"/>
  <c r="B376" i="19"/>
  <c r="B216" i="19"/>
  <c r="B211" i="19"/>
  <c r="B192" i="19"/>
  <c r="B184" i="19"/>
  <c r="B182" i="19"/>
  <c r="B174" i="19"/>
  <c r="B166" i="19"/>
  <c r="B158" i="19"/>
  <c r="B150" i="19"/>
  <c r="B142" i="19"/>
  <c r="B381" i="19"/>
  <c r="B208" i="19"/>
  <c r="B203" i="19"/>
  <c r="B194" i="19"/>
  <c r="B186" i="19"/>
  <c r="B176" i="19"/>
  <c r="B168" i="19"/>
  <c r="B160" i="19"/>
  <c r="B152" i="19"/>
  <c r="B144" i="19"/>
  <c r="B200" i="19"/>
  <c r="B188" i="19"/>
  <c r="B178" i="19"/>
  <c r="B146" i="19"/>
  <c r="B154" i="19"/>
  <c r="B162" i="19"/>
  <c r="B170" i="19"/>
  <c r="B195" i="19"/>
  <c r="D66" i="20"/>
  <c r="C510" i="19"/>
  <c r="C508" i="19"/>
  <c r="C507" i="19"/>
  <c r="C509" i="19"/>
  <c r="D9" i="10"/>
  <c r="K10" i="10"/>
  <c r="O10" i="10"/>
  <c r="S10" i="10"/>
  <c r="W10" i="10"/>
  <c r="AA10" i="10"/>
  <c r="AG10" i="10"/>
  <c r="D18" i="10"/>
  <c r="F20" i="10"/>
  <c r="J39" i="10"/>
  <c r="N39" i="10"/>
  <c r="R39" i="10"/>
  <c r="V39" i="10"/>
  <c r="Z39" i="10"/>
  <c r="AE39" i="10"/>
  <c r="D168" i="10"/>
  <c r="D169" i="10"/>
  <c r="D172" i="10"/>
  <c r="D173" i="10"/>
  <c r="D176" i="10"/>
  <c r="D177" i="10"/>
  <c r="D180" i="10"/>
  <c r="D181" i="10"/>
  <c r="D184" i="10"/>
  <c r="D185" i="10"/>
  <c r="D192" i="10"/>
  <c r="D193" i="10"/>
  <c r="D196" i="10"/>
  <c r="D197" i="10"/>
  <c r="D200" i="10"/>
  <c r="D201" i="10"/>
  <c r="D204" i="10"/>
  <c r="D205" i="10"/>
  <c r="D208" i="10"/>
  <c r="D209" i="10"/>
  <c r="D285" i="10"/>
  <c r="D296" i="10"/>
  <c r="D299" i="10"/>
  <c r="D300" i="10"/>
  <c r="D303" i="10"/>
  <c r="D304" i="10"/>
  <c r="D307" i="10"/>
  <c r="D308" i="10"/>
  <c r="D311" i="10"/>
  <c r="D312" i="10"/>
  <c r="D469" i="10"/>
  <c r="D470" i="10"/>
  <c r="D473" i="10"/>
  <c r="D474" i="10"/>
  <c r="D477" i="10"/>
  <c r="D478" i="10"/>
  <c r="D481" i="10"/>
  <c r="D482" i="10"/>
  <c r="D485" i="10"/>
  <c r="D486" i="10"/>
  <c r="J495" i="10"/>
  <c r="N495" i="10"/>
  <c r="R495" i="10"/>
  <c r="V495" i="10"/>
  <c r="Z495" i="10"/>
  <c r="AE495" i="10"/>
  <c r="D598" i="10"/>
  <c r="D599" i="10"/>
  <c r="D602" i="10"/>
  <c r="D603" i="10"/>
  <c r="D606" i="10"/>
  <c r="D607" i="10"/>
  <c r="D610" i="10"/>
  <c r="D611" i="10"/>
  <c r="D614" i="10"/>
  <c r="D615" i="10"/>
  <c r="D624" i="10"/>
  <c r="D625" i="10"/>
  <c r="D628" i="10"/>
  <c r="D629" i="10"/>
  <c r="D632" i="10"/>
  <c r="D633" i="10"/>
  <c r="D636" i="10"/>
  <c r="D637" i="10"/>
  <c r="D640" i="10"/>
  <c r="D641" i="10"/>
  <c r="H724" i="10"/>
  <c r="L724" i="10"/>
  <c r="P724" i="10"/>
  <c r="T724" i="10"/>
  <c r="X724" i="10"/>
  <c r="AB724" i="10"/>
  <c r="AI724" i="10"/>
  <c r="D9" i="11"/>
  <c r="J9" i="11"/>
  <c r="N9" i="11"/>
  <c r="R9" i="11"/>
  <c r="V9" i="11"/>
  <c r="Z9" i="11"/>
  <c r="AE9" i="11"/>
  <c r="K10" i="11"/>
  <c r="O10" i="11"/>
  <c r="S10" i="11"/>
  <c r="W10" i="11"/>
  <c r="AA10" i="11"/>
  <c r="AG10" i="11"/>
  <c r="I43" i="11"/>
  <c r="I595" i="11" s="1"/>
  <c r="M43" i="11"/>
  <c r="M595" i="11" s="1"/>
  <c r="Q43" i="11"/>
  <c r="Q595" i="11" s="1"/>
  <c r="U43" i="11"/>
  <c r="U595" i="11" s="1"/>
  <c r="Y43" i="11"/>
  <c r="Y595" i="11" s="1"/>
  <c r="AC43" i="11"/>
  <c r="AC595" i="11" s="1"/>
  <c r="F561" i="11"/>
  <c r="J590" i="11"/>
  <c r="J598" i="11" s="1"/>
  <c r="N590" i="11"/>
  <c r="N598" i="11" s="1"/>
  <c r="R590" i="11"/>
  <c r="R598" i="11" s="1"/>
  <c r="V590" i="11"/>
  <c r="V598" i="11" s="1"/>
  <c r="Z590" i="11"/>
  <c r="Z598" i="11" s="1"/>
  <c r="AE590" i="11"/>
  <c r="AE598" i="11" s="1"/>
  <c r="D596" i="11"/>
  <c r="D9" i="12"/>
  <c r="J9" i="12"/>
  <c r="N9" i="12"/>
  <c r="R9" i="12"/>
  <c r="V9" i="12"/>
  <c r="Z9" i="12"/>
  <c r="AE9" i="12"/>
  <c r="K10" i="12"/>
  <c r="O10" i="12"/>
  <c r="S10" i="12"/>
  <c r="W10" i="12"/>
  <c r="AA10" i="12"/>
  <c r="AG10" i="12"/>
  <c r="D17" i="12"/>
  <c r="D62" i="12" s="1"/>
  <c r="D107" i="12" s="1"/>
  <c r="D152" i="12" s="1"/>
  <c r="D197" i="12" s="1"/>
  <c r="D242" i="12" s="1"/>
  <c r="D287" i="12" s="1"/>
  <c r="D97" i="19" s="1"/>
  <c r="C97" i="19" s="1"/>
  <c r="O425" i="12"/>
  <c r="O466" i="12" s="1"/>
  <c r="AG425" i="12"/>
  <c r="AG466" i="12" s="1"/>
  <c r="K9" i="13"/>
  <c r="O9" i="13"/>
  <c r="S9" i="13"/>
  <c r="W9" i="13"/>
  <c r="AA9" i="13"/>
  <c r="AG9" i="13"/>
  <c r="J11" i="13"/>
  <c r="N11" i="13"/>
  <c r="R11" i="13"/>
  <c r="V11" i="13"/>
  <c r="Z11" i="13"/>
  <c r="F19" i="13"/>
  <c r="J63" i="13"/>
  <c r="J319" i="13" s="1"/>
  <c r="N63" i="13"/>
  <c r="N319" i="13" s="1"/>
  <c r="R63" i="13"/>
  <c r="R319" i="13" s="1"/>
  <c r="V63" i="13"/>
  <c r="V319" i="13" s="1"/>
  <c r="Z63" i="13"/>
  <c r="Z319" i="13" s="1"/>
  <c r="AE63" i="13"/>
  <c r="AE319" i="13" s="1"/>
  <c r="F69" i="13"/>
  <c r="J138" i="13"/>
  <c r="J320" i="13" s="1"/>
  <c r="N138" i="13"/>
  <c r="N320" i="13" s="1"/>
  <c r="R138" i="13"/>
  <c r="R320" i="13" s="1"/>
  <c r="V138" i="13"/>
  <c r="V320" i="13" s="1"/>
  <c r="Z138" i="13"/>
  <c r="Z320" i="13" s="1"/>
  <c r="AE138" i="13"/>
  <c r="AE320" i="13" s="1"/>
  <c r="F144" i="13"/>
  <c r="J198" i="13"/>
  <c r="J321" i="13" s="1"/>
  <c r="N198" i="13"/>
  <c r="N321" i="13" s="1"/>
  <c r="R198" i="13"/>
  <c r="R321" i="13" s="1"/>
  <c r="V198" i="13"/>
  <c r="V321" i="13" s="1"/>
  <c r="Z198" i="13"/>
  <c r="Z321" i="13" s="1"/>
  <c r="AE198" i="13"/>
  <c r="AE321" i="13" s="1"/>
  <c r="F204" i="13"/>
  <c r="J248" i="13"/>
  <c r="J322" i="13" s="1"/>
  <c r="N248" i="13"/>
  <c r="N322" i="13" s="1"/>
  <c r="R248" i="13"/>
  <c r="R322" i="13" s="1"/>
  <c r="V248" i="13"/>
  <c r="V322" i="13" s="1"/>
  <c r="Z248" i="13"/>
  <c r="Z322" i="13" s="1"/>
  <c r="AE248" i="13"/>
  <c r="AE322" i="13" s="1"/>
  <c r="F254" i="13"/>
  <c r="J307" i="13"/>
  <c r="J323" i="13" s="1"/>
  <c r="N307" i="13"/>
  <c r="N323" i="13" s="1"/>
  <c r="R307" i="13"/>
  <c r="R323" i="13" s="1"/>
  <c r="V307" i="13"/>
  <c r="V323" i="13" s="1"/>
  <c r="Z307" i="13"/>
  <c r="Z323" i="13" s="1"/>
  <c r="AE307" i="13"/>
  <c r="AE323" i="13" s="1"/>
  <c r="V93" i="27"/>
  <c r="J324" i="13"/>
  <c r="N324" i="13"/>
  <c r="R324" i="13"/>
  <c r="V324" i="13"/>
  <c r="Z324" i="13"/>
  <c r="AE324" i="13"/>
  <c r="J9" i="14"/>
  <c r="N9" i="14"/>
  <c r="R9" i="14"/>
  <c r="V9" i="14"/>
  <c r="Z9" i="14"/>
  <c r="AE9" i="14"/>
  <c r="K10" i="14"/>
  <c r="O10" i="14"/>
  <c r="S10" i="14"/>
  <c r="W10" i="14"/>
  <c r="AA10" i="14"/>
  <c r="AG10" i="14"/>
  <c r="J1327" i="14"/>
  <c r="J1392" i="14"/>
  <c r="J1522" i="14"/>
  <c r="N1392" i="14"/>
  <c r="N1522" i="14"/>
  <c r="N1457" i="14"/>
  <c r="R1457" i="14"/>
  <c r="R1327" i="14"/>
  <c r="R1522" i="14"/>
  <c r="V1522" i="14"/>
  <c r="V1457" i="14"/>
  <c r="V1392" i="14"/>
  <c r="Z1327" i="14"/>
  <c r="Z1522" i="14"/>
  <c r="Z1457" i="14"/>
  <c r="AE1392" i="14"/>
  <c r="AE1457" i="14"/>
  <c r="AE1327" i="14"/>
  <c r="J1523" i="14"/>
  <c r="J1393" i="14"/>
  <c r="J1328" i="14"/>
  <c r="N1328" i="14"/>
  <c r="N1523" i="14"/>
  <c r="N1458" i="14"/>
  <c r="N1393" i="14"/>
  <c r="R1393" i="14"/>
  <c r="R1328" i="14"/>
  <c r="R1523" i="14"/>
  <c r="V1458" i="14"/>
  <c r="V1523" i="14"/>
  <c r="V1393" i="14"/>
  <c r="Z1523" i="14"/>
  <c r="Z1328" i="14"/>
  <c r="Z1458" i="14"/>
  <c r="AE1328" i="14"/>
  <c r="AE1458" i="14"/>
  <c r="AE1393" i="14"/>
  <c r="J1459" i="14"/>
  <c r="J1394" i="14"/>
  <c r="J1329" i="14"/>
  <c r="N1524" i="14"/>
  <c r="N1329" i="14"/>
  <c r="N1459" i="14"/>
  <c r="N1394" i="14"/>
  <c r="R1329" i="14"/>
  <c r="R1394" i="14"/>
  <c r="R1524" i="14"/>
  <c r="V1394" i="14"/>
  <c r="V1524" i="14"/>
  <c r="V1459" i="14"/>
  <c r="Z1459" i="14"/>
  <c r="Z1329" i="14"/>
  <c r="Z1524" i="14"/>
  <c r="AE1524" i="14"/>
  <c r="AE1459" i="14"/>
  <c r="AE1394" i="14"/>
  <c r="J1395" i="14"/>
  <c r="J1460" i="14"/>
  <c r="J1330" i="14"/>
  <c r="N1460" i="14"/>
  <c r="N1330" i="14"/>
  <c r="N1525" i="14"/>
  <c r="N1395" i="14"/>
  <c r="R1525" i="14"/>
  <c r="R1395" i="14"/>
  <c r="R1330" i="14"/>
  <c r="V1330" i="14"/>
  <c r="V1525" i="14"/>
  <c r="V1460" i="14"/>
  <c r="V1395" i="14"/>
  <c r="Z1395" i="14"/>
  <c r="Z1330" i="14"/>
  <c r="Z1525" i="14"/>
  <c r="AE1460" i="14"/>
  <c r="AE1525" i="14"/>
  <c r="AE1395" i="14"/>
  <c r="J1331" i="14"/>
  <c r="J1461" i="14"/>
  <c r="J1396" i="14"/>
  <c r="N1396" i="14"/>
  <c r="N1331" i="14"/>
  <c r="N1526" i="14"/>
  <c r="N1461" i="14"/>
  <c r="R1461" i="14"/>
  <c r="R1396" i="14"/>
  <c r="R1331" i="14"/>
  <c r="V1526" i="14"/>
  <c r="V1331" i="14"/>
  <c r="V1461" i="14"/>
  <c r="V1396" i="14"/>
  <c r="Z1331" i="14"/>
  <c r="Z1396" i="14"/>
  <c r="Z1526" i="14"/>
  <c r="AE1396" i="14"/>
  <c r="AE1526" i="14"/>
  <c r="AE1461" i="14"/>
  <c r="J1527" i="14"/>
  <c r="J1462" i="14"/>
  <c r="J1397" i="14"/>
  <c r="N1332" i="14"/>
  <c r="N1527" i="14"/>
  <c r="N1462" i="14"/>
  <c r="R1397" i="14"/>
  <c r="R1462" i="14"/>
  <c r="R1332" i="14"/>
  <c r="V1462" i="14"/>
  <c r="V1332" i="14"/>
  <c r="V1527" i="14"/>
  <c r="V1397" i="14"/>
  <c r="Z1527" i="14"/>
  <c r="Z1397" i="14"/>
  <c r="Z1332" i="14"/>
  <c r="AE1332" i="14"/>
  <c r="AE1527" i="14"/>
  <c r="AE1462" i="14"/>
  <c r="AE1397" i="14"/>
  <c r="J1463" i="14"/>
  <c r="J1528" i="14"/>
  <c r="J1398" i="14"/>
  <c r="N1528" i="14"/>
  <c r="N1333" i="14"/>
  <c r="N1463" i="14"/>
  <c r="R1333" i="14"/>
  <c r="R1463" i="14"/>
  <c r="R1398" i="14"/>
  <c r="V1398" i="14"/>
  <c r="V1333" i="14"/>
  <c r="V1528" i="14"/>
  <c r="V1463" i="14"/>
  <c r="Z1463" i="14"/>
  <c r="Z1398" i="14"/>
  <c r="Z1333" i="14"/>
  <c r="AE1528" i="14"/>
  <c r="AE1333" i="14"/>
  <c r="AE1463" i="14"/>
  <c r="AE1398" i="14"/>
  <c r="J1399" i="14"/>
  <c r="J1529" i="14"/>
  <c r="J1464" i="14"/>
  <c r="N1464" i="14"/>
  <c r="N1334" i="14"/>
  <c r="N1529" i="14"/>
  <c r="R1529" i="14"/>
  <c r="R1464" i="14"/>
  <c r="R1399" i="14"/>
  <c r="V1334" i="14"/>
  <c r="V1529" i="14"/>
  <c r="V1464" i="14"/>
  <c r="Z1399" i="14"/>
  <c r="Z1464" i="14"/>
  <c r="Z1334" i="14"/>
  <c r="AE1464" i="14"/>
  <c r="AE1334" i="14"/>
  <c r="AE1529" i="14"/>
  <c r="AE1399" i="14"/>
  <c r="J1335" i="14"/>
  <c r="J1530" i="14"/>
  <c r="J1465" i="14"/>
  <c r="J1400" i="14"/>
  <c r="N1400" i="14"/>
  <c r="N1335" i="14"/>
  <c r="N1530" i="14"/>
  <c r="R1465" i="14"/>
  <c r="R1530" i="14"/>
  <c r="R1400" i="14"/>
  <c r="V1530" i="14"/>
  <c r="V1335" i="14"/>
  <c r="V1465" i="14"/>
  <c r="Z1335" i="14"/>
  <c r="Z1465" i="14"/>
  <c r="Z1400" i="14"/>
  <c r="AE1400" i="14"/>
  <c r="AE1335" i="14"/>
  <c r="AE1530" i="14"/>
  <c r="AE1465" i="14"/>
  <c r="J1531" i="14"/>
  <c r="J1336" i="14"/>
  <c r="J1466" i="14"/>
  <c r="J1401" i="14"/>
  <c r="N1336" i="14"/>
  <c r="N1401" i="14"/>
  <c r="N1531" i="14"/>
  <c r="R1401" i="14"/>
  <c r="R1531" i="14"/>
  <c r="R1466" i="14"/>
  <c r="V1466" i="14"/>
  <c r="V1336" i="14"/>
  <c r="V1531" i="14"/>
  <c r="Z1531" i="14"/>
  <c r="Z1466" i="14"/>
  <c r="Z1401" i="14"/>
  <c r="AE1336" i="14"/>
  <c r="AE1531" i="14"/>
  <c r="AE1466" i="14"/>
  <c r="J1467" i="14"/>
  <c r="J1337" i="14"/>
  <c r="J1532" i="14"/>
  <c r="J1402" i="14"/>
  <c r="N1532" i="14"/>
  <c r="N1402" i="14"/>
  <c r="N1337" i="14"/>
  <c r="R1337" i="14"/>
  <c r="R1532" i="14"/>
  <c r="R1467" i="14"/>
  <c r="R1402" i="14"/>
  <c r="V1402" i="14"/>
  <c r="V1337" i="14"/>
  <c r="V1532" i="14"/>
  <c r="Z1467" i="14"/>
  <c r="Z1532" i="14"/>
  <c r="Z1402" i="14"/>
  <c r="AE1532" i="14"/>
  <c r="AE1337" i="14"/>
  <c r="AE1467" i="14"/>
  <c r="J1403" i="14"/>
  <c r="J1338" i="14"/>
  <c r="J1533" i="14"/>
  <c r="J1468" i="14"/>
  <c r="N1468" i="14"/>
  <c r="N1403" i="14"/>
  <c r="N1338" i="14"/>
  <c r="R1533" i="14"/>
  <c r="R1338" i="14"/>
  <c r="R1468" i="14"/>
  <c r="R1403" i="14"/>
  <c r="V1338" i="14"/>
  <c r="V1403" i="14"/>
  <c r="V1533" i="14"/>
  <c r="Z1403" i="14"/>
  <c r="Z1533" i="14"/>
  <c r="Z1468" i="14"/>
  <c r="AE1468" i="14"/>
  <c r="AE1338" i="14"/>
  <c r="AE1533" i="14"/>
  <c r="J1339" i="14"/>
  <c r="J1534" i="14"/>
  <c r="J1469" i="14"/>
  <c r="N1404" i="14"/>
  <c r="N1469" i="14"/>
  <c r="N1339" i="14"/>
  <c r="R1469" i="14"/>
  <c r="R1339" i="14"/>
  <c r="R1534" i="14"/>
  <c r="R1404" i="14"/>
  <c r="V1534" i="14"/>
  <c r="V1404" i="14"/>
  <c r="V1339" i="14"/>
  <c r="Z1339" i="14"/>
  <c r="Z1534" i="14"/>
  <c r="Z1469" i="14"/>
  <c r="Z1404" i="14"/>
  <c r="AE1404" i="14"/>
  <c r="AE1339" i="14"/>
  <c r="AE1534" i="14"/>
  <c r="J1535" i="14"/>
  <c r="J1340" i="14"/>
  <c r="J1470" i="14"/>
  <c r="N1340" i="14"/>
  <c r="N1470" i="14"/>
  <c r="N1405" i="14"/>
  <c r="R1405" i="14"/>
  <c r="R1340" i="14"/>
  <c r="R1535" i="14"/>
  <c r="R1470" i="14"/>
  <c r="V1470" i="14"/>
  <c r="V1405" i="14"/>
  <c r="V1340" i="14"/>
  <c r="Z1535" i="14"/>
  <c r="Z1340" i="14"/>
  <c r="Z1470" i="14"/>
  <c r="Z1405" i="14"/>
  <c r="AE1340" i="14"/>
  <c r="AE1405" i="14"/>
  <c r="AE1535" i="14"/>
  <c r="J1471" i="14"/>
  <c r="J1341" i="14"/>
  <c r="J1536" i="14"/>
  <c r="N1536" i="14"/>
  <c r="N1471" i="14"/>
  <c r="N1406" i="14"/>
  <c r="R1341" i="14"/>
  <c r="R1536" i="14"/>
  <c r="R1471" i="14"/>
  <c r="V1406" i="14"/>
  <c r="V1471" i="14"/>
  <c r="V1341" i="14"/>
  <c r="Z1471" i="14"/>
  <c r="Z1341" i="14"/>
  <c r="Z1536" i="14"/>
  <c r="Z1406" i="14"/>
  <c r="AE1536" i="14"/>
  <c r="AE1406" i="14"/>
  <c r="AE1341" i="14"/>
  <c r="J1407" i="14"/>
  <c r="J1342" i="14"/>
  <c r="J1537" i="14"/>
  <c r="N1472" i="14"/>
  <c r="N1537" i="14"/>
  <c r="N1407" i="14"/>
  <c r="R1537" i="14"/>
  <c r="R1342" i="14"/>
  <c r="R1472" i="14"/>
  <c r="V1342" i="14"/>
  <c r="V1472" i="14"/>
  <c r="V1407" i="14"/>
  <c r="Z1407" i="14"/>
  <c r="Z1342" i="14"/>
  <c r="Z1537" i="14"/>
  <c r="Z1472" i="14"/>
  <c r="AE1472" i="14"/>
  <c r="AE1407" i="14"/>
  <c r="AE1342" i="14"/>
  <c r="J1343" i="14"/>
  <c r="J1408" i="14"/>
  <c r="J1538" i="14"/>
  <c r="N1408" i="14"/>
  <c r="N1538" i="14"/>
  <c r="N1473" i="14"/>
  <c r="R1473" i="14"/>
  <c r="R1343" i="14"/>
  <c r="R1538" i="14"/>
  <c r="V1538" i="14"/>
  <c r="V1473" i="14"/>
  <c r="V1408" i="14"/>
  <c r="Z1343" i="14"/>
  <c r="Z1538" i="14"/>
  <c r="Z1473" i="14"/>
  <c r="AE1408" i="14"/>
  <c r="AE1473" i="14"/>
  <c r="AE1343" i="14"/>
  <c r="J1539" i="14"/>
  <c r="J1409" i="14"/>
  <c r="J1344" i="14"/>
  <c r="N1344" i="14"/>
  <c r="N1539" i="14"/>
  <c r="N1474" i="14"/>
  <c r="N1409" i="14"/>
  <c r="R1409" i="14"/>
  <c r="R1344" i="14"/>
  <c r="R1539" i="14"/>
  <c r="V1474" i="14"/>
  <c r="V1539" i="14"/>
  <c r="V1409" i="14"/>
  <c r="Z1539" i="14"/>
  <c r="Z1344" i="14"/>
  <c r="Z1474" i="14"/>
  <c r="AE1344" i="14"/>
  <c r="AE1474" i="14"/>
  <c r="AE1409" i="14"/>
  <c r="J1475" i="14"/>
  <c r="J1410" i="14"/>
  <c r="J1345" i="14"/>
  <c r="N1540" i="14"/>
  <c r="N1345" i="14"/>
  <c r="N1475" i="14"/>
  <c r="N1410" i="14"/>
  <c r="R1345" i="14"/>
  <c r="R1410" i="14"/>
  <c r="R1540" i="14"/>
  <c r="V1410" i="14"/>
  <c r="V1540" i="14"/>
  <c r="V1475" i="14"/>
  <c r="Z1475" i="14"/>
  <c r="Z1345" i="14"/>
  <c r="Z1540" i="14"/>
  <c r="AE1540" i="14"/>
  <c r="AE1475" i="14"/>
  <c r="AE1410" i="14"/>
  <c r="J1411" i="14"/>
  <c r="J1476" i="14"/>
  <c r="J1346" i="14"/>
  <c r="N1476" i="14"/>
  <c r="N1346" i="14"/>
  <c r="N1541" i="14"/>
  <c r="N1411" i="14"/>
  <c r="R1541" i="14"/>
  <c r="R1411" i="14"/>
  <c r="R1346" i="14"/>
  <c r="V1346" i="14"/>
  <c r="V1541" i="14"/>
  <c r="V1476" i="14"/>
  <c r="V1411" i="14"/>
  <c r="Z1411" i="14"/>
  <c r="Z1346" i="14"/>
  <c r="Z1541" i="14"/>
  <c r="AE1476" i="14"/>
  <c r="AE1541" i="14"/>
  <c r="AE1411" i="14"/>
  <c r="J1347" i="14"/>
  <c r="J1477" i="14"/>
  <c r="J1412" i="14"/>
  <c r="N1412" i="14"/>
  <c r="N1347" i="14"/>
  <c r="N1542" i="14"/>
  <c r="N1477" i="14"/>
  <c r="R1477" i="14"/>
  <c r="R1412" i="14"/>
  <c r="R1347" i="14"/>
  <c r="V1542" i="14"/>
  <c r="V1347" i="14"/>
  <c r="V1477" i="14"/>
  <c r="V1412" i="14"/>
  <c r="Z1347" i="14"/>
  <c r="Z1412" i="14"/>
  <c r="Z1542" i="14"/>
  <c r="AE1412" i="14"/>
  <c r="AE1542" i="14"/>
  <c r="AE1477" i="14"/>
  <c r="J1543" i="14"/>
  <c r="J1478" i="14"/>
  <c r="J1413" i="14"/>
  <c r="N1348" i="14"/>
  <c r="N1543" i="14"/>
  <c r="N1478" i="14"/>
  <c r="R1413" i="14"/>
  <c r="R1478" i="14"/>
  <c r="R1348" i="14"/>
  <c r="V1478" i="14"/>
  <c r="V1348" i="14"/>
  <c r="V1543" i="14"/>
  <c r="V1413" i="14"/>
  <c r="Z1543" i="14"/>
  <c r="Z1413" i="14"/>
  <c r="Z1348" i="14"/>
  <c r="AE1348" i="14"/>
  <c r="AE1543" i="14"/>
  <c r="AE1478" i="14"/>
  <c r="AE1413" i="14"/>
  <c r="J1479" i="14"/>
  <c r="J1544" i="14"/>
  <c r="J1414" i="14"/>
  <c r="N1544" i="14"/>
  <c r="N1349" i="14"/>
  <c r="N1479" i="14"/>
  <c r="R1349" i="14"/>
  <c r="R1479" i="14"/>
  <c r="R1414" i="14"/>
  <c r="V1414" i="14"/>
  <c r="V1349" i="14"/>
  <c r="V1544" i="14"/>
  <c r="V1479" i="14"/>
  <c r="Z1479" i="14"/>
  <c r="Z1414" i="14"/>
  <c r="Z1349" i="14"/>
  <c r="AE1544" i="14"/>
  <c r="AE1349" i="14"/>
  <c r="AE1479" i="14"/>
  <c r="AE1414" i="14"/>
  <c r="J1415" i="14"/>
  <c r="J1545" i="14"/>
  <c r="J1480" i="14"/>
  <c r="N1480" i="14"/>
  <c r="N1350" i="14"/>
  <c r="N1545" i="14"/>
  <c r="R1545" i="14"/>
  <c r="R1480" i="14"/>
  <c r="R1415" i="14"/>
  <c r="V1350" i="14"/>
  <c r="V1545" i="14"/>
  <c r="V1480" i="14"/>
  <c r="Z1415" i="14"/>
  <c r="Z1480" i="14"/>
  <c r="Z1350" i="14"/>
  <c r="AE1480" i="14"/>
  <c r="AE1350" i="14"/>
  <c r="AE1545" i="14"/>
  <c r="AE1415" i="14"/>
  <c r="J1351" i="14"/>
  <c r="J1546" i="14"/>
  <c r="J1481" i="14"/>
  <c r="J1416" i="14"/>
  <c r="N1416" i="14"/>
  <c r="N1351" i="14"/>
  <c r="N1546" i="14"/>
  <c r="R1481" i="14"/>
  <c r="R1546" i="14"/>
  <c r="R1416" i="14"/>
  <c r="V1546" i="14"/>
  <c r="V1351" i="14"/>
  <c r="V1481" i="14"/>
  <c r="Z1351" i="14"/>
  <c r="Z1481" i="14"/>
  <c r="Z1416" i="14"/>
  <c r="AE1416" i="14"/>
  <c r="AE1351" i="14"/>
  <c r="AE1546" i="14"/>
  <c r="AE1481" i="14"/>
  <c r="J1547" i="14"/>
  <c r="J1352" i="14"/>
  <c r="J1482" i="14"/>
  <c r="J1417" i="14"/>
  <c r="N1352" i="14"/>
  <c r="N1417" i="14"/>
  <c r="N1547" i="14"/>
  <c r="R1417" i="14"/>
  <c r="R1547" i="14"/>
  <c r="R1482" i="14"/>
  <c r="V1482" i="14"/>
  <c r="V1352" i="14"/>
  <c r="V1547" i="14"/>
  <c r="Z1547" i="14"/>
  <c r="Z1482" i="14"/>
  <c r="Z1417" i="14"/>
  <c r="AE1352" i="14"/>
  <c r="AE1547" i="14"/>
  <c r="AE1482" i="14"/>
  <c r="J1483" i="14"/>
  <c r="J1353" i="14"/>
  <c r="J1548" i="14"/>
  <c r="J1418" i="14"/>
  <c r="N1548" i="14"/>
  <c r="N1418" i="14"/>
  <c r="N1353" i="14"/>
  <c r="R1353" i="14"/>
  <c r="R1548" i="14"/>
  <c r="R1483" i="14"/>
  <c r="R1418" i="14"/>
  <c r="V1418" i="14"/>
  <c r="V1353" i="14"/>
  <c r="V1548" i="14"/>
  <c r="Z1483" i="14"/>
  <c r="Z1548" i="14"/>
  <c r="Z1418" i="14"/>
  <c r="AE1548" i="14"/>
  <c r="AE1353" i="14"/>
  <c r="AE1483" i="14"/>
  <c r="J1419" i="14"/>
  <c r="J1354" i="14"/>
  <c r="J1549" i="14"/>
  <c r="J1484" i="14"/>
  <c r="N1484" i="14"/>
  <c r="N1419" i="14"/>
  <c r="N1354" i="14"/>
  <c r="R1549" i="14"/>
  <c r="R1354" i="14"/>
  <c r="R1484" i="14"/>
  <c r="R1419" i="14"/>
  <c r="V1354" i="14"/>
  <c r="V1419" i="14"/>
  <c r="V1549" i="14"/>
  <c r="Z1419" i="14"/>
  <c r="Z1549" i="14"/>
  <c r="Z1484" i="14"/>
  <c r="AE1484" i="14"/>
  <c r="AE1354" i="14"/>
  <c r="AE1549" i="14"/>
  <c r="J1355" i="14"/>
  <c r="J1550" i="14"/>
  <c r="J1485" i="14"/>
  <c r="N1420" i="14"/>
  <c r="N1485" i="14"/>
  <c r="N1355" i="14"/>
  <c r="R1485" i="14"/>
  <c r="R1355" i="14"/>
  <c r="R1550" i="14"/>
  <c r="R1420" i="14"/>
  <c r="V1550" i="14"/>
  <c r="V1420" i="14"/>
  <c r="V1355" i="14"/>
  <c r="Z1355" i="14"/>
  <c r="Z1550" i="14"/>
  <c r="Z1485" i="14"/>
  <c r="Z1420" i="14"/>
  <c r="AE1420" i="14"/>
  <c r="AE1355" i="14"/>
  <c r="AE1550" i="14"/>
  <c r="J1551" i="14"/>
  <c r="J1356" i="14"/>
  <c r="J1486" i="14"/>
  <c r="N1356" i="14"/>
  <c r="N1486" i="14"/>
  <c r="N1421" i="14"/>
  <c r="R1421" i="14"/>
  <c r="R1356" i="14"/>
  <c r="R1551" i="14"/>
  <c r="R1486" i="14"/>
  <c r="V1486" i="14"/>
  <c r="V1421" i="14"/>
  <c r="V1356" i="14"/>
  <c r="Z1551" i="14"/>
  <c r="Z1356" i="14"/>
  <c r="Z1486" i="14"/>
  <c r="Z1421" i="14"/>
  <c r="AE1356" i="14"/>
  <c r="AE1421" i="14"/>
  <c r="AE1551" i="14"/>
  <c r="J1487" i="14"/>
  <c r="J1357" i="14"/>
  <c r="J1552" i="14"/>
  <c r="N1552" i="14"/>
  <c r="N1487" i="14"/>
  <c r="N1422" i="14"/>
  <c r="R1357" i="14"/>
  <c r="R1552" i="14"/>
  <c r="R1487" i="14"/>
  <c r="V1422" i="14"/>
  <c r="V1487" i="14"/>
  <c r="V1357" i="14"/>
  <c r="Z1487" i="14"/>
  <c r="Z1357" i="14"/>
  <c r="Z1552" i="14"/>
  <c r="Z1422" i="14"/>
  <c r="AE1552" i="14"/>
  <c r="AE1422" i="14"/>
  <c r="AE1357" i="14"/>
  <c r="J1423" i="14"/>
  <c r="J1358" i="14"/>
  <c r="J1553" i="14"/>
  <c r="N1488" i="14"/>
  <c r="N1553" i="14"/>
  <c r="N1423" i="14"/>
  <c r="R1553" i="14"/>
  <c r="R1358" i="14"/>
  <c r="R1488" i="14"/>
  <c r="V1358" i="14"/>
  <c r="V1488" i="14"/>
  <c r="V1423" i="14"/>
  <c r="Z1423" i="14"/>
  <c r="Z1358" i="14"/>
  <c r="Z1553" i="14"/>
  <c r="Z1488" i="14"/>
  <c r="AE1488" i="14"/>
  <c r="AE1423" i="14"/>
  <c r="AE1358" i="14"/>
  <c r="J1359" i="14"/>
  <c r="J1424" i="14"/>
  <c r="J1554" i="14"/>
  <c r="N1424" i="14"/>
  <c r="N1554" i="14"/>
  <c r="N1489" i="14"/>
  <c r="R1489" i="14"/>
  <c r="R1359" i="14"/>
  <c r="R1554" i="14"/>
  <c r="V1554" i="14"/>
  <c r="V1489" i="14"/>
  <c r="V1424" i="14"/>
  <c r="Z1359" i="14"/>
  <c r="Z1554" i="14"/>
  <c r="Z1489" i="14"/>
  <c r="AE1424" i="14"/>
  <c r="AE1489" i="14"/>
  <c r="AE1359" i="14"/>
  <c r="J1555" i="14"/>
  <c r="J1425" i="14"/>
  <c r="J1360" i="14"/>
  <c r="N1360" i="14"/>
  <c r="N1555" i="14"/>
  <c r="N1490" i="14"/>
  <c r="N1425" i="14"/>
  <c r="R1425" i="14"/>
  <c r="R1360" i="14"/>
  <c r="R1555" i="14"/>
  <c r="V1490" i="14"/>
  <c r="V1555" i="14"/>
  <c r="V1425" i="14"/>
  <c r="Z1555" i="14"/>
  <c r="Z1360" i="14"/>
  <c r="Z1490" i="14"/>
  <c r="AE1360" i="14"/>
  <c r="AE1490" i="14"/>
  <c r="AE1425" i="14"/>
  <c r="J1491" i="14"/>
  <c r="J1426" i="14"/>
  <c r="J1361" i="14"/>
  <c r="N1556" i="14"/>
  <c r="N1361" i="14"/>
  <c r="N1491" i="14"/>
  <c r="N1426" i="14"/>
  <c r="R1361" i="14"/>
  <c r="R1426" i="14"/>
  <c r="R1556" i="14"/>
  <c r="V1426" i="14"/>
  <c r="V1556" i="14"/>
  <c r="V1491" i="14"/>
  <c r="Z1491" i="14"/>
  <c r="Z1361" i="14"/>
  <c r="Z1556" i="14"/>
  <c r="AE1556" i="14"/>
  <c r="AE1491" i="14"/>
  <c r="AE1426" i="14"/>
  <c r="J1427" i="14"/>
  <c r="J1492" i="14"/>
  <c r="J1362" i="14"/>
  <c r="N1492" i="14"/>
  <c r="N1362" i="14"/>
  <c r="N1557" i="14"/>
  <c r="N1427" i="14"/>
  <c r="R1557" i="14"/>
  <c r="R1427" i="14"/>
  <c r="R1362" i="14"/>
  <c r="V1362" i="14"/>
  <c r="V1557" i="14"/>
  <c r="V1492" i="14"/>
  <c r="V1427" i="14"/>
  <c r="Z1427" i="14"/>
  <c r="Z1362" i="14"/>
  <c r="Z1557" i="14"/>
  <c r="AE1492" i="14"/>
  <c r="AE1557" i="14"/>
  <c r="AE1427" i="14"/>
  <c r="J1363" i="14"/>
  <c r="J1493" i="14"/>
  <c r="J1428" i="14"/>
  <c r="N1428" i="14"/>
  <c r="N1363" i="14"/>
  <c r="N1558" i="14"/>
  <c r="N1493" i="14"/>
  <c r="R1493" i="14"/>
  <c r="R1428" i="14"/>
  <c r="R1363" i="14"/>
  <c r="V1558" i="14"/>
  <c r="V1363" i="14"/>
  <c r="V1493" i="14"/>
  <c r="V1428" i="14"/>
  <c r="Z1363" i="14"/>
  <c r="Z1428" i="14"/>
  <c r="Z1558" i="14"/>
  <c r="AE1428" i="14"/>
  <c r="AE1558" i="14"/>
  <c r="AE1493" i="14"/>
  <c r="J1559" i="14"/>
  <c r="J1494" i="14"/>
  <c r="J1429" i="14"/>
  <c r="N1364" i="14"/>
  <c r="N1559" i="14"/>
  <c r="N1494" i="14"/>
  <c r="R1429" i="14"/>
  <c r="R1494" i="14"/>
  <c r="R1364" i="14"/>
  <c r="V1494" i="14"/>
  <c r="V1364" i="14"/>
  <c r="V1559" i="14"/>
  <c r="V1429" i="14"/>
  <c r="Z1559" i="14"/>
  <c r="Z1429" i="14"/>
  <c r="Z1364" i="14"/>
  <c r="AE1364" i="14"/>
  <c r="AE1559" i="14"/>
  <c r="AE1494" i="14"/>
  <c r="AE1429" i="14"/>
  <c r="J1495" i="14"/>
  <c r="J1560" i="14"/>
  <c r="J1430" i="14"/>
  <c r="N1560" i="14"/>
  <c r="N1365" i="14"/>
  <c r="N1495" i="14"/>
  <c r="R1365" i="14"/>
  <c r="R1495" i="14"/>
  <c r="R1430" i="14"/>
  <c r="V1430" i="14"/>
  <c r="V1365" i="14"/>
  <c r="V1560" i="14"/>
  <c r="V1495" i="14"/>
  <c r="Z1495" i="14"/>
  <c r="Z1430" i="14"/>
  <c r="Z1365" i="14"/>
  <c r="AE1560" i="14"/>
  <c r="AE1365" i="14"/>
  <c r="AE1495" i="14"/>
  <c r="AE1430" i="14"/>
  <c r="J1431" i="14"/>
  <c r="J1561" i="14"/>
  <c r="J1496" i="14"/>
  <c r="N1496" i="14"/>
  <c r="N1366" i="14"/>
  <c r="N1561" i="14"/>
  <c r="R1561" i="14"/>
  <c r="R1496" i="14"/>
  <c r="R1431" i="14"/>
  <c r="V1366" i="14"/>
  <c r="V1561" i="14"/>
  <c r="V1496" i="14"/>
  <c r="Z1431" i="14"/>
  <c r="Z1496" i="14"/>
  <c r="Z1366" i="14"/>
  <c r="AE1496" i="14"/>
  <c r="AE1366" i="14"/>
  <c r="AE1561" i="14"/>
  <c r="AE1431" i="14"/>
  <c r="J1367" i="14"/>
  <c r="J1562" i="14"/>
  <c r="J1497" i="14"/>
  <c r="J1432" i="14"/>
  <c r="N1432" i="14"/>
  <c r="N1367" i="14"/>
  <c r="N1562" i="14"/>
  <c r="R1497" i="14"/>
  <c r="R1562" i="14"/>
  <c r="R1432" i="14"/>
  <c r="V1562" i="14"/>
  <c r="V1367" i="14"/>
  <c r="V1497" i="14"/>
  <c r="Z1367" i="14"/>
  <c r="Z1497" i="14"/>
  <c r="Z1432" i="14"/>
  <c r="AE1432" i="14"/>
  <c r="AE1367" i="14"/>
  <c r="AE1562" i="14"/>
  <c r="AE1497" i="14"/>
  <c r="J1563" i="14"/>
  <c r="J1368" i="14"/>
  <c r="J1498" i="14"/>
  <c r="J1433" i="14"/>
  <c r="N1368" i="14"/>
  <c r="N1433" i="14"/>
  <c r="N1563" i="14"/>
  <c r="R1433" i="14"/>
  <c r="R1563" i="14"/>
  <c r="R1498" i="14"/>
  <c r="V1498" i="14"/>
  <c r="V1368" i="14"/>
  <c r="V1563" i="14"/>
  <c r="Z1563" i="14"/>
  <c r="Z1498" i="14"/>
  <c r="Z1433" i="14"/>
  <c r="AE1368" i="14"/>
  <c r="AE1563" i="14"/>
  <c r="AE1498" i="14"/>
  <c r="J1499" i="14"/>
  <c r="J1369" i="14"/>
  <c r="J1564" i="14"/>
  <c r="J1434" i="14"/>
  <c r="N1564" i="14"/>
  <c r="N1434" i="14"/>
  <c r="N1369" i="14"/>
  <c r="R1369" i="14"/>
  <c r="R1564" i="14"/>
  <c r="R1499" i="14"/>
  <c r="R1434" i="14"/>
  <c r="V1434" i="14"/>
  <c r="V1369" i="14"/>
  <c r="V1564" i="14"/>
  <c r="Z1499" i="14"/>
  <c r="Z1564" i="14"/>
  <c r="Z1434" i="14"/>
  <c r="AE1564" i="14"/>
  <c r="AE1369" i="14"/>
  <c r="AE1499" i="14"/>
  <c r="J1435" i="14"/>
  <c r="J1370" i="14"/>
  <c r="J1565" i="14"/>
  <c r="J1500" i="14"/>
  <c r="N1500" i="14"/>
  <c r="N1435" i="14"/>
  <c r="N1370" i="14"/>
  <c r="R1565" i="14"/>
  <c r="R1370" i="14"/>
  <c r="R1500" i="14"/>
  <c r="R1435" i="14"/>
  <c r="V1370" i="14"/>
  <c r="V1435" i="14"/>
  <c r="V1565" i="14"/>
  <c r="Z1435" i="14"/>
  <c r="Z1565" i="14"/>
  <c r="Z1500" i="14"/>
  <c r="AE1500" i="14"/>
  <c r="AE1370" i="14"/>
  <c r="AE1565" i="14"/>
  <c r="J1371" i="14"/>
  <c r="J1566" i="14"/>
  <c r="J1501" i="14"/>
  <c r="N1436" i="14"/>
  <c r="N1501" i="14"/>
  <c r="N1371" i="14"/>
  <c r="R1501" i="14"/>
  <c r="R1371" i="14"/>
  <c r="R1566" i="14"/>
  <c r="R1436" i="14"/>
  <c r="V1566" i="14"/>
  <c r="V1436" i="14"/>
  <c r="V1371" i="14"/>
  <c r="Z1371" i="14"/>
  <c r="Z1566" i="14"/>
  <c r="Z1501" i="14"/>
  <c r="Z1436" i="14"/>
  <c r="AE1436" i="14"/>
  <c r="AE1371" i="14"/>
  <c r="AE1566" i="14"/>
  <c r="J1567" i="14"/>
  <c r="J1372" i="14"/>
  <c r="J1502" i="14"/>
  <c r="N1372" i="14"/>
  <c r="N1502" i="14"/>
  <c r="N1437" i="14"/>
  <c r="R1437" i="14"/>
  <c r="R1372" i="14"/>
  <c r="R1567" i="14"/>
  <c r="R1502" i="14"/>
  <c r="V1502" i="14"/>
  <c r="V1437" i="14"/>
  <c r="V1372" i="14"/>
  <c r="Z1567" i="14"/>
  <c r="Z1372" i="14"/>
  <c r="Z1502" i="14"/>
  <c r="Z1437" i="14"/>
  <c r="AE1372" i="14"/>
  <c r="AE1437" i="14"/>
  <c r="AE1567" i="14"/>
  <c r="J1503" i="14"/>
  <c r="J1373" i="14"/>
  <c r="J1568" i="14"/>
  <c r="N1568" i="14"/>
  <c r="N1503" i="14"/>
  <c r="N1438" i="14"/>
  <c r="R1373" i="14"/>
  <c r="R1568" i="14"/>
  <c r="R1503" i="14"/>
  <c r="V1438" i="14"/>
  <c r="V1503" i="14"/>
  <c r="V1373" i="14"/>
  <c r="Z1503" i="14"/>
  <c r="Z1373" i="14"/>
  <c r="Z1568" i="14"/>
  <c r="Z1438" i="14"/>
  <c r="AE1568" i="14"/>
  <c r="AE1438" i="14"/>
  <c r="AE1373" i="14"/>
  <c r="J1439" i="14"/>
  <c r="J1374" i="14"/>
  <c r="J1569" i="14"/>
  <c r="N1504" i="14"/>
  <c r="N1569" i="14"/>
  <c r="N1439" i="14"/>
  <c r="R1569" i="14"/>
  <c r="R1374" i="14"/>
  <c r="R1504" i="14"/>
  <c r="V1374" i="14"/>
  <c r="V1504" i="14"/>
  <c r="V1439" i="14"/>
  <c r="Z1439" i="14"/>
  <c r="Z1374" i="14"/>
  <c r="Z1569" i="14"/>
  <c r="Z1504" i="14"/>
  <c r="AE1504" i="14"/>
  <c r="AE1439" i="14"/>
  <c r="AE1374" i="14"/>
  <c r="J1375" i="14"/>
  <c r="J1440" i="14"/>
  <c r="J1570" i="14"/>
  <c r="N1440" i="14"/>
  <c r="N1570" i="14"/>
  <c r="N1505" i="14"/>
  <c r="R1505" i="14"/>
  <c r="R1375" i="14"/>
  <c r="R1570" i="14"/>
  <c r="V1570" i="14"/>
  <c r="V1505" i="14"/>
  <c r="V1440" i="14"/>
  <c r="Z1375" i="14"/>
  <c r="Z1570" i="14"/>
  <c r="Z1505" i="14"/>
  <c r="AE1440" i="14"/>
  <c r="AE1505" i="14"/>
  <c r="AE1375" i="14"/>
  <c r="J1571" i="14"/>
  <c r="J1441" i="14"/>
  <c r="J1376" i="14"/>
  <c r="N1376" i="14"/>
  <c r="N1571" i="14"/>
  <c r="N1506" i="14"/>
  <c r="N1441" i="14"/>
  <c r="R1441" i="14"/>
  <c r="R1376" i="14"/>
  <c r="R1571" i="14"/>
  <c r="V1506" i="14"/>
  <c r="V1571" i="14"/>
  <c r="V1441" i="14"/>
  <c r="Z1571" i="14"/>
  <c r="Z1376" i="14"/>
  <c r="Z1506" i="14"/>
  <c r="AE1376" i="14"/>
  <c r="AE1506" i="14"/>
  <c r="AE1441" i="14"/>
  <c r="J1507" i="14"/>
  <c r="J1442" i="14"/>
  <c r="J1377" i="14"/>
  <c r="N1572" i="14"/>
  <c r="N1377" i="14"/>
  <c r="N1507" i="14"/>
  <c r="N1442" i="14"/>
  <c r="R1377" i="14"/>
  <c r="R1442" i="14"/>
  <c r="R1572" i="14"/>
  <c r="V1442" i="14"/>
  <c r="V1572" i="14"/>
  <c r="V1507" i="14"/>
  <c r="Z1507" i="14"/>
  <c r="Z1377" i="14"/>
  <c r="Z1572" i="14"/>
  <c r="AE1572" i="14"/>
  <c r="AE1507" i="14"/>
  <c r="AE1442" i="14"/>
  <c r="J1443" i="14"/>
  <c r="J1508" i="14"/>
  <c r="J1378" i="14"/>
  <c r="N1508" i="14"/>
  <c r="N1378" i="14"/>
  <c r="N1573" i="14"/>
  <c r="N1443" i="14"/>
  <c r="R1573" i="14"/>
  <c r="R1443" i="14"/>
  <c r="R1378" i="14"/>
  <c r="V1378" i="14"/>
  <c r="V1573" i="14"/>
  <c r="V1508" i="14"/>
  <c r="V1443" i="14"/>
  <c r="Z1443" i="14"/>
  <c r="Z1378" i="14"/>
  <c r="Z1573" i="14"/>
  <c r="AE1508" i="14"/>
  <c r="AE1573" i="14"/>
  <c r="AE1443" i="14"/>
  <c r="J1379" i="14"/>
  <c r="J1509" i="14"/>
  <c r="J1444" i="14"/>
  <c r="N1444" i="14"/>
  <c r="N1379" i="14"/>
  <c r="N1574" i="14"/>
  <c r="N1509" i="14"/>
  <c r="R1509" i="14"/>
  <c r="R1444" i="14"/>
  <c r="R1379" i="14"/>
  <c r="V1574" i="14"/>
  <c r="V1379" i="14"/>
  <c r="V1509" i="14"/>
  <c r="V1444" i="14"/>
  <c r="Z1379" i="14"/>
  <c r="Z1444" i="14"/>
  <c r="Z1574" i="14"/>
  <c r="AE1444" i="14"/>
  <c r="AE1574" i="14"/>
  <c r="AE1509" i="14"/>
  <c r="J1575" i="14"/>
  <c r="J1510" i="14"/>
  <c r="J1445" i="14"/>
  <c r="N1380" i="14"/>
  <c r="N1575" i="14"/>
  <c r="N1510" i="14"/>
  <c r="R1445" i="14"/>
  <c r="R1510" i="14"/>
  <c r="R1380" i="14"/>
  <c r="V1510" i="14"/>
  <c r="V1380" i="14"/>
  <c r="V1575" i="14"/>
  <c r="V1445" i="14"/>
  <c r="Z1575" i="14"/>
  <c r="Z1445" i="14"/>
  <c r="Z1380" i="14"/>
  <c r="AE1380" i="14"/>
  <c r="AE1575" i="14"/>
  <c r="AE1510" i="14"/>
  <c r="AE1445" i="14"/>
  <c r="J1511" i="14"/>
  <c r="J1576" i="14"/>
  <c r="J1446" i="14"/>
  <c r="N1576" i="14"/>
  <c r="N1381" i="14"/>
  <c r="N1511" i="14"/>
  <c r="R1381" i="14"/>
  <c r="R1511" i="14"/>
  <c r="R1446" i="14"/>
  <c r="V1446" i="14"/>
  <c r="V1381" i="14"/>
  <c r="V1576" i="14"/>
  <c r="V1511" i="14"/>
  <c r="Z1511" i="14"/>
  <c r="Z1446" i="14"/>
  <c r="Z1381" i="14"/>
  <c r="AE1576" i="14"/>
  <c r="AE1381" i="14"/>
  <c r="AE1511" i="14"/>
  <c r="AE1446" i="14"/>
  <c r="J1447" i="14"/>
  <c r="J1577" i="14"/>
  <c r="J1512" i="14"/>
  <c r="N1512" i="14"/>
  <c r="N1382" i="14"/>
  <c r="N1577" i="14"/>
  <c r="R1577" i="14"/>
  <c r="R1512" i="14"/>
  <c r="R1447" i="14"/>
  <c r="V1382" i="14"/>
  <c r="V1577" i="14"/>
  <c r="V1512" i="14"/>
  <c r="Z1447" i="14"/>
  <c r="Z1512" i="14"/>
  <c r="Z1382" i="14"/>
  <c r="AE1512" i="14"/>
  <c r="AE1382" i="14"/>
  <c r="AE1577" i="14"/>
  <c r="AE1447" i="14"/>
  <c r="J1383" i="14"/>
  <c r="J1578" i="14"/>
  <c r="J1513" i="14"/>
  <c r="J1448" i="14"/>
  <c r="N1448" i="14"/>
  <c r="N1383" i="14"/>
  <c r="N1578" i="14"/>
  <c r="R1513" i="14"/>
  <c r="R1578" i="14"/>
  <c r="R1448" i="14"/>
  <c r="V1578" i="14"/>
  <c r="V1383" i="14"/>
  <c r="V1513" i="14"/>
  <c r="Z1383" i="14"/>
  <c r="Z1513" i="14"/>
  <c r="Z1448" i="14"/>
  <c r="AE1448" i="14"/>
  <c r="AE1383" i="14"/>
  <c r="AE1578" i="14"/>
  <c r="AE1513" i="14"/>
  <c r="J1579" i="14"/>
  <c r="J1384" i="14"/>
  <c r="J1514" i="14"/>
  <c r="J1449" i="14"/>
  <c r="N1384" i="14"/>
  <c r="N1449" i="14"/>
  <c r="N1579" i="14"/>
  <c r="R1449" i="14"/>
  <c r="R1579" i="14"/>
  <c r="R1514" i="14"/>
  <c r="V1514" i="14"/>
  <c r="V1384" i="14"/>
  <c r="V1579" i="14"/>
  <c r="Z1579" i="14"/>
  <c r="Z1514" i="14"/>
  <c r="Z1449" i="14"/>
  <c r="AE1384" i="14"/>
  <c r="AE1579" i="14"/>
  <c r="AE1514" i="14"/>
  <c r="J1515" i="14"/>
  <c r="J1385" i="14"/>
  <c r="J1580" i="14"/>
  <c r="J1450" i="14"/>
  <c r="N1580" i="14"/>
  <c r="N1450" i="14"/>
  <c r="N1385" i="14"/>
  <c r="R1385" i="14"/>
  <c r="R1580" i="14"/>
  <c r="R1515" i="14"/>
  <c r="R1450" i="14"/>
  <c r="V1450" i="14"/>
  <c r="V1385" i="14"/>
  <c r="V1580" i="14"/>
  <c r="Z1515" i="14"/>
  <c r="Z1580" i="14"/>
  <c r="Z1450" i="14"/>
  <c r="AE1580" i="14"/>
  <c r="AE1385" i="14"/>
  <c r="AE1515" i="14"/>
  <c r="J1451" i="14"/>
  <c r="J1386" i="14"/>
  <c r="J1581" i="14"/>
  <c r="J1516" i="14"/>
  <c r="N1516" i="14"/>
  <c r="N1451" i="14"/>
  <c r="N1386" i="14"/>
  <c r="R1581" i="14"/>
  <c r="R1386" i="14"/>
  <c r="R1516" i="14"/>
  <c r="R1451" i="14"/>
  <c r="V1386" i="14"/>
  <c r="V1451" i="14"/>
  <c r="V1581" i="14"/>
  <c r="Z1451" i="14"/>
  <c r="Z1581" i="14"/>
  <c r="Z1516" i="14"/>
  <c r="AE1516" i="14"/>
  <c r="AE1386" i="14"/>
  <c r="AE1581" i="14"/>
  <c r="J79" i="14"/>
  <c r="N79" i="14"/>
  <c r="R79" i="14"/>
  <c r="V79" i="14"/>
  <c r="Z79" i="14"/>
  <c r="AE79" i="14"/>
  <c r="D216" i="14"/>
  <c r="D220" i="14"/>
  <c r="D224" i="14"/>
  <c r="D228" i="14"/>
  <c r="D232" i="14"/>
  <c r="D236" i="14"/>
  <c r="D240" i="14"/>
  <c r="D244" i="14"/>
  <c r="D248" i="14"/>
  <c r="D252" i="14"/>
  <c r="D256" i="14"/>
  <c r="D260" i="14"/>
  <c r="D264" i="14"/>
  <c r="D268" i="14"/>
  <c r="J278" i="14"/>
  <c r="Z278" i="14"/>
  <c r="N279" i="14"/>
  <c r="AE279" i="14"/>
  <c r="R280" i="14"/>
  <c r="V281" i="14"/>
  <c r="J282" i="14"/>
  <c r="Z282" i="14"/>
  <c r="N283" i="14"/>
  <c r="AE283" i="14"/>
  <c r="R284" i="14"/>
  <c r="V285" i="14"/>
  <c r="J286" i="14"/>
  <c r="Z286" i="14"/>
  <c r="N287" i="14"/>
  <c r="AE287" i="14"/>
  <c r="R288" i="14"/>
  <c r="V289" i="14"/>
  <c r="J290" i="14"/>
  <c r="Z290" i="14"/>
  <c r="N291" i="14"/>
  <c r="AE291" i="14"/>
  <c r="R292" i="14"/>
  <c r="V293" i="14"/>
  <c r="J294" i="14"/>
  <c r="Z294" i="14"/>
  <c r="N295" i="14"/>
  <c r="AE295" i="14"/>
  <c r="R296" i="14"/>
  <c r="V297" i="14"/>
  <c r="J298" i="14"/>
  <c r="Z298" i="14"/>
  <c r="N299" i="14"/>
  <c r="AE299" i="14"/>
  <c r="R300" i="14"/>
  <c r="V301" i="14"/>
  <c r="J302" i="14"/>
  <c r="Z302" i="14"/>
  <c r="N303" i="14"/>
  <c r="AE303" i="14"/>
  <c r="R304" i="14"/>
  <c r="V305" i="14"/>
  <c r="J306" i="14"/>
  <c r="Z306" i="14"/>
  <c r="N307" i="14"/>
  <c r="AE307" i="14"/>
  <c r="R308" i="14"/>
  <c r="V309" i="14"/>
  <c r="J310" i="14"/>
  <c r="Z310" i="14"/>
  <c r="N311" i="14"/>
  <c r="AE311" i="14"/>
  <c r="R312" i="14"/>
  <c r="V313" i="14"/>
  <c r="J314" i="14"/>
  <c r="Z314" i="14"/>
  <c r="N315" i="14"/>
  <c r="AE315" i="14"/>
  <c r="R316" i="14"/>
  <c r="V317" i="14"/>
  <c r="J318" i="14"/>
  <c r="Z318" i="14"/>
  <c r="N319" i="14"/>
  <c r="AE319" i="14"/>
  <c r="R320" i="14"/>
  <c r="V321" i="14"/>
  <c r="J322" i="14"/>
  <c r="Z322" i="14"/>
  <c r="N323" i="14"/>
  <c r="AE323" i="14"/>
  <c r="R324" i="14"/>
  <c r="V325" i="14"/>
  <c r="J326" i="14"/>
  <c r="Z326" i="14"/>
  <c r="N327" i="14"/>
  <c r="AE327" i="14"/>
  <c r="R328" i="14"/>
  <c r="V329" i="14"/>
  <c r="J330" i="14"/>
  <c r="Z330" i="14"/>
  <c r="N331" i="14"/>
  <c r="AE331" i="14"/>
  <c r="R332" i="14"/>
  <c r="V333" i="14"/>
  <c r="J334" i="14"/>
  <c r="Z334" i="14"/>
  <c r="N335" i="14"/>
  <c r="AE335" i="14"/>
  <c r="R336" i="14"/>
  <c r="V337" i="14"/>
  <c r="I402" i="15"/>
  <c r="I463" i="15" s="1"/>
  <c r="I796" i="14"/>
  <c r="M402" i="15"/>
  <c r="M463" i="15" s="1"/>
  <c r="M796" i="14"/>
  <c r="Q402" i="15"/>
  <c r="Q463" i="15" s="1"/>
  <c r="Q796" i="14"/>
  <c r="U402" i="15"/>
  <c r="U463" i="15" s="1"/>
  <c r="U796" i="14"/>
  <c r="Y402" i="15"/>
  <c r="Y796" i="14"/>
  <c r="AC402" i="15"/>
  <c r="AC463" i="15" s="1"/>
  <c r="AC796" i="14"/>
  <c r="H408" i="14"/>
  <c r="S408" i="14"/>
  <c r="X408" i="14"/>
  <c r="L472" i="14"/>
  <c r="Q472" i="14"/>
  <c r="AB472" i="14"/>
  <c r="D475" i="14"/>
  <c r="N924" i="14"/>
  <c r="N819" i="15" s="1"/>
  <c r="R924" i="14"/>
  <c r="R819" i="15" s="1"/>
  <c r="V924" i="14"/>
  <c r="V819" i="15" s="1"/>
  <c r="AE924" i="14"/>
  <c r="AE819" i="15" s="1"/>
  <c r="V536" i="14"/>
  <c r="D674" i="14"/>
  <c r="D678" i="14"/>
  <c r="D682" i="14"/>
  <c r="D686" i="14"/>
  <c r="D690" i="14"/>
  <c r="D694" i="14"/>
  <c r="D698" i="14"/>
  <c r="D702" i="14"/>
  <c r="D706" i="14"/>
  <c r="D710" i="14"/>
  <c r="D714" i="14"/>
  <c r="D718" i="14"/>
  <c r="D722" i="14"/>
  <c r="D726" i="14"/>
  <c r="D735" i="14"/>
  <c r="O860" i="14"/>
  <c r="AG860" i="14"/>
  <c r="T863" i="14"/>
  <c r="T924" i="14" s="1"/>
  <c r="T819" i="15" s="1"/>
  <c r="I992" i="14"/>
  <c r="I603" i="15" s="1"/>
  <c r="I606" i="15" s="1"/>
  <c r="Q992" i="14"/>
  <c r="Q603" i="15" s="1"/>
  <c r="Q606" i="15" s="1"/>
  <c r="U992" i="14"/>
  <c r="U603" i="15" s="1"/>
  <c r="U606" i="15" s="1"/>
  <c r="Y992" i="14"/>
  <c r="Y603" i="15" s="1"/>
  <c r="Y606" i="15" s="1"/>
  <c r="D932" i="14"/>
  <c r="D933" i="14"/>
  <c r="J1057" i="14"/>
  <c r="J604" i="15" s="1"/>
  <c r="N1057" i="14"/>
  <c r="N604" i="15" s="1"/>
  <c r="V1057" i="14"/>
  <c r="V604" i="15" s="1"/>
  <c r="AE1057" i="14"/>
  <c r="AE604" i="15" s="1"/>
  <c r="V1327" i="14"/>
  <c r="P1328" i="14"/>
  <c r="P1329" i="14"/>
  <c r="P1330" i="14"/>
  <c r="Q1331" i="14"/>
  <c r="Q1332" i="14"/>
  <c r="Q1333" i="14"/>
  <c r="R1334" i="14"/>
  <c r="R1335" i="14"/>
  <c r="R1336" i="14"/>
  <c r="U1340" i="14"/>
  <c r="U1341" i="14"/>
  <c r="U1342" i="14"/>
  <c r="V1343" i="14"/>
  <c r="V1344" i="14"/>
  <c r="V1345" i="14"/>
  <c r="X1346" i="14"/>
  <c r="Y1349" i="14"/>
  <c r="Y1350" i="14"/>
  <c r="Y1351" i="14"/>
  <c r="Z1352" i="14"/>
  <c r="Z1353" i="14"/>
  <c r="Z1354" i="14"/>
  <c r="AB1355" i="14"/>
  <c r="AB1357" i="14"/>
  <c r="AC1358" i="14"/>
  <c r="AC1359" i="14"/>
  <c r="AC1360" i="14"/>
  <c r="AE1361" i="14"/>
  <c r="AE1362" i="14"/>
  <c r="AE1363" i="14"/>
  <c r="AI1366" i="14"/>
  <c r="H1375" i="14"/>
  <c r="I1377" i="14"/>
  <c r="I1378" i="14"/>
  <c r="I1379" i="14"/>
  <c r="J1380" i="14"/>
  <c r="J1381" i="14"/>
  <c r="J1382" i="14"/>
  <c r="L1384" i="14"/>
  <c r="L1385" i="14"/>
  <c r="M1386" i="14"/>
  <c r="H1398" i="14"/>
  <c r="H1400" i="14"/>
  <c r="I1401" i="14"/>
  <c r="I1402" i="14"/>
  <c r="I1403" i="14"/>
  <c r="J1404" i="14"/>
  <c r="J1405" i="14"/>
  <c r="J1406" i="14"/>
  <c r="L1407" i="14"/>
  <c r="L1408" i="14"/>
  <c r="M1410" i="14"/>
  <c r="M1411" i="14"/>
  <c r="M1412" i="14"/>
  <c r="N1413" i="14"/>
  <c r="N1414" i="14"/>
  <c r="N1415" i="14"/>
  <c r="P1417" i="14"/>
  <c r="P1418" i="14"/>
  <c r="Q1419" i="14"/>
  <c r="Q1420" i="14"/>
  <c r="Q1421" i="14"/>
  <c r="R1422" i="14"/>
  <c r="R1423" i="14"/>
  <c r="R1424" i="14"/>
  <c r="T1425" i="14"/>
  <c r="T1426" i="14"/>
  <c r="U1428" i="14"/>
  <c r="U1429" i="14"/>
  <c r="U1430" i="14"/>
  <c r="V1431" i="14"/>
  <c r="V1432" i="14"/>
  <c r="V1433" i="14"/>
  <c r="X1434" i="14"/>
  <c r="Y1437" i="14"/>
  <c r="Y1438" i="14"/>
  <c r="Y1439" i="14"/>
  <c r="Z1440" i="14"/>
  <c r="Z1441" i="14"/>
  <c r="Z1442" i="14"/>
  <c r="AB1444" i="14"/>
  <c r="AC1446" i="14"/>
  <c r="AC1447" i="14"/>
  <c r="AC1448" i="14"/>
  <c r="AE1449" i="14"/>
  <c r="AE1450" i="14"/>
  <c r="AE1451" i="14"/>
  <c r="Q1457" i="14"/>
  <c r="R1458" i="14"/>
  <c r="R1459" i="14"/>
  <c r="R1460" i="14"/>
  <c r="T1463" i="14"/>
  <c r="U1464" i="14"/>
  <c r="U1465" i="14"/>
  <c r="U1466" i="14"/>
  <c r="V1467" i="14"/>
  <c r="V1468" i="14"/>
  <c r="V1469" i="14"/>
  <c r="X1471" i="14"/>
  <c r="Y1473" i="14"/>
  <c r="Y1474" i="14"/>
  <c r="Y1475" i="14"/>
  <c r="Z1476" i="14"/>
  <c r="Z1477" i="14"/>
  <c r="Z1478" i="14"/>
  <c r="AB1480" i="14"/>
  <c r="AC1482" i="14"/>
  <c r="AC1483" i="14"/>
  <c r="AC1484" i="14"/>
  <c r="AE1485" i="14"/>
  <c r="AE1486" i="14"/>
  <c r="AE1487" i="14"/>
  <c r="AI1488" i="14"/>
  <c r="AI1489" i="14"/>
  <c r="AI1490" i="14"/>
  <c r="H1498" i="14"/>
  <c r="H1500" i="14"/>
  <c r="I1501" i="14"/>
  <c r="I1502" i="14"/>
  <c r="I1503" i="14"/>
  <c r="J1504" i="14"/>
  <c r="J1505" i="14"/>
  <c r="J1506" i="14"/>
  <c r="L1508" i="14"/>
  <c r="M1510" i="14"/>
  <c r="M1511" i="14"/>
  <c r="M1512" i="14"/>
  <c r="N1513" i="14"/>
  <c r="N1514" i="14"/>
  <c r="N1515" i="14"/>
  <c r="P1516" i="14"/>
  <c r="I1522" i="14"/>
  <c r="I1523" i="14"/>
  <c r="J1524" i="14"/>
  <c r="J1525" i="14"/>
  <c r="J1526" i="14"/>
  <c r="L1527" i="14"/>
  <c r="L1529" i="14"/>
  <c r="M1530" i="14"/>
  <c r="M1531" i="14"/>
  <c r="M1532" i="14"/>
  <c r="N1533" i="14"/>
  <c r="N1534" i="14"/>
  <c r="N1535" i="14"/>
  <c r="Q1539" i="14"/>
  <c r="Q1540" i="14"/>
  <c r="Q1541" i="14"/>
  <c r="R1542" i="14"/>
  <c r="R1543" i="14"/>
  <c r="R1544" i="14"/>
  <c r="T1545" i="14"/>
  <c r="T1546" i="14"/>
  <c r="T1547" i="14"/>
  <c r="U1548" i="14"/>
  <c r="U1549" i="14"/>
  <c r="U1550" i="14"/>
  <c r="V1551" i="14"/>
  <c r="V1552" i="14"/>
  <c r="V1553" i="14"/>
  <c r="X1554" i="14"/>
  <c r="X1555" i="14"/>
  <c r="Y1557" i="14"/>
  <c r="Y1558" i="14"/>
  <c r="Y1559" i="14"/>
  <c r="Z1560" i="14"/>
  <c r="Z1561" i="14"/>
  <c r="Z1562" i="14"/>
  <c r="AB1563" i="14"/>
  <c r="AB1565" i="14"/>
  <c r="AC1566" i="14"/>
  <c r="AC1567" i="14"/>
  <c r="AC1568" i="14"/>
  <c r="AE1569" i="14"/>
  <c r="AE1570" i="14"/>
  <c r="AE1571" i="14"/>
  <c r="AI1572" i="14"/>
  <c r="AI1573" i="14"/>
  <c r="F289" i="12"/>
  <c r="L63" i="13"/>
  <c r="L319" i="13" s="1"/>
  <c r="T63" i="13"/>
  <c r="T319" i="13" s="1"/>
  <c r="AB63" i="13"/>
  <c r="AB319" i="13" s="1"/>
  <c r="P138" i="13"/>
  <c r="P320" i="13" s="1"/>
  <c r="AI138" i="13"/>
  <c r="AI320" i="13" s="1"/>
  <c r="AB198" i="13"/>
  <c r="AB321" i="13" s="1"/>
  <c r="P248" i="13"/>
  <c r="P322" i="13" s="1"/>
  <c r="AB248" i="13"/>
  <c r="AB322" i="13" s="1"/>
  <c r="P307" i="13"/>
  <c r="P323" i="13" s="1"/>
  <c r="AB307" i="13"/>
  <c r="AB323" i="13" s="1"/>
  <c r="P324" i="13"/>
  <c r="AB324" i="13"/>
  <c r="AI324" i="13"/>
  <c r="P1327" i="14"/>
  <c r="P1457" i="14"/>
  <c r="P1392" i="14"/>
  <c r="P278" i="14"/>
  <c r="X1457" i="14"/>
  <c r="X1392" i="14"/>
  <c r="X1327" i="14"/>
  <c r="X278" i="14"/>
  <c r="AB1522" i="14"/>
  <c r="AB1327" i="14"/>
  <c r="AB1457" i="14"/>
  <c r="AB1392" i="14"/>
  <c r="AB278" i="14"/>
  <c r="L1458" i="14"/>
  <c r="L1328" i="14"/>
  <c r="L1523" i="14"/>
  <c r="L279" i="14"/>
  <c r="T1328" i="14"/>
  <c r="T1523" i="14"/>
  <c r="T1458" i="14"/>
  <c r="T279" i="14"/>
  <c r="AB1458" i="14"/>
  <c r="AB1328" i="14"/>
  <c r="AB1523" i="14"/>
  <c r="AB1393" i="14"/>
  <c r="AB279" i="14"/>
  <c r="L1394" i="14"/>
  <c r="L1329" i="14"/>
  <c r="L1524" i="14"/>
  <c r="L280" i="14"/>
  <c r="T1524" i="14"/>
  <c r="T1329" i="14"/>
  <c r="T1459" i="14"/>
  <c r="T280" i="14"/>
  <c r="AB1394" i="14"/>
  <c r="AB1329" i="14"/>
  <c r="AB1524" i="14"/>
  <c r="AB1459" i="14"/>
  <c r="AB280" i="14"/>
  <c r="H1525" i="14"/>
  <c r="H1330" i="14"/>
  <c r="H1460" i="14"/>
  <c r="H1395" i="14"/>
  <c r="H281" i="14"/>
  <c r="T1460" i="14"/>
  <c r="T1330" i="14"/>
  <c r="T1525" i="14"/>
  <c r="T281" i="14"/>
  <c r="AB1330" i="14"/>
  <c r="AB1525" i="14"/>
  <c r="AB1460" i="14"/>
  <c r="AB281" i="14"/>
  <c r="H1461" i="14"/>
  <c r="H1331" i="14"/>
  <c r="H1526" i="14"/>
  <c r="H1396" i="14"/>
  <c r="H282" i="14"/>
  <c r="T1396" i="14"/>
  <c r="T1331" i="14"/>
  <c r="T1526" i="14"/>
  <c r="T282" i="14"/>
  <c r="AB1526" i="14"/>
  <c r="AB1331" i="14"/>
  <c r="AB1461" i="14"/>
  <c r="AB282" i="14"/>
  <c r="H1397" i="14"/>
  <c r="H1332" i="14"/>
  <c r="H1527" i="14"/>
  <c r="H1462" i="14"/>
  <c r="H283" i="14"/>
  <c r="T1332" i="14"/>
  <c r="T1397" i="14"/>
  <c r="T1527" i="14"/>
  <c r="T283" i="14"/>
  <c r="AB1462" i="14"/>
  <c r="AB1332" i="14"/>
  <c r="AB1527" i="14"/>
  <c r="AB283" i="14"/>
  <c r="L1398" i="14"/>
  <c r="L1463" i="14"/>
  <c r="L1333" i="14"/>
  <c r="L284" i="14"/>
  <c r="X1333" i="14"/>
  <c r="X1528" i="14"/>
  <c r="X1463" i="14"/>
  <c r="X1398" i="14"/>
  <c r="X284" i="14"/>
  <c r="H1529" i="14"/>
  <c r="H1334" i="14"/>
  <c r="H1464" i="14"/>
  <c r="H285" i="14"/>
  <c r="P1399" i="14"/>
  <c r="P1334" i="14"/>
  <c r="P1529" i="14"/>
  <c r="P1464" i="14"/>
  <c r="P285" i="14"/>
  <c r="AI1399" i="14"/>
  <c r="AI1529" i="14"/>
  <c r="AI1464" i="14"/>
  <c r="AI285" i="14"/>
  <c r="P1335" i="14"/>
  <c r="P1530" i="14"/>
  <c r="P1465" i="14"/>
  <c r="P286" i="14"/>
  <c r="AB1530" i="14"/>
  <c r="AB1400" i="14"/>
  <c r="AB1335" i="14"/>
  <c r="AB286" i="14"/>
  <c r="H1401" i="14"/>
  <c r="H1336" i="14"/>
  <c r="H1531" i="14"/>
  <c r="H287" i="14"/>
  <c r="P1531" i="14"/>
  <c r="P1336" i="14"/>
  <c r="P1466" i="14"/>
  <c r="P287" i="14"/>
  <c r="AB1466" i="14"/>
  <c r="AB1401" i="14"/>
  <c r="AB1336" i="14"/>
  <c r="AB287" i="14"/>
  <c r="H1337" i="14"/>
  <c r="H1402" i="14"/>
  <c r="H1532" i="14"/>
  <c r="H288" i="14"/>
  <c r="T1532" i="14"/>
  <c r="T1467" i="14"/>
  <c r="T1402" i="14"/>
  <c r="T288" i="14"/>
  <c r="AB1402" i="14"/>
  <c r="AB1467" i="14"/>
  <c r="AB1337" i="14"/>
  <c r="AB288" i="14"/>
  <c r="H1533" i="14"/>
  <c r="H1403" i="14"/>
  <c r="H1338" i="14"/>
  <c r="H289" i="14"/>
  <c r="T1468" i="14"/>
  <c r="T1533" i="14"/>
  <c r="T1403" i="14"/>
  <c r="T289" i="14"/>
  <c r="AI1403" i="14"/>
  <c r="AI1338" i="14"/>
  <c r="AI1533" i="14"/>
  <c r="AI1468" i="14"/>
  <c r="AI289" i="14"/>
  <c r="T1404" i="14"/>
  <c r="T1534" i="14"/>
  <c r="T1469" i="14"/>
  <c r="T290" i="14"/>
  <c r="AI1339" i="14"/>
  <c r="AI1534" i="14"/>
  <c r="AI1469" i="14"/>
  <c r="AI290" i="14"/>
  <c r="P1535" i="14"/>
  <c r="P1405" i="14"/>
  <c r="P1340" i="14"/>
  <c r="P291" i="14"/>
  <c r="X1405" i="14"/>
  <c r="X1340" i="14"/>
  <c r="X1535" i="14"/>
  <c r="X291" i="14"/>
  <c r="AI1535" i="14"/>
  <c r="AI1340" i="14"/>
  <c r="AI1470" i="14"/>
  <c r="AI291" i="14"/>
  <c r="P1471" i="14"/>
  <c r="P1406" i="14"/>
  <c r="P1341" i="14"/>
  <c r="P292" i="14"/>
  <c r="AB1406" i="14"/>
  <c r="AB1536" i="14"/>
  <c r="AB1471" i="14"/>
  <c r="AB292" i="14"/>
  <c r="H1537" i="14"/>
  <c r="H1472" i="14"/>
  <c r="H1407" i="14"/>
  <c r="H293" i="14"/>
  <c r="P1407" i="14"/>
  <c r="P1472" i="14"/>
  <c r="P1342" i="14"/>
  <c r="P293" i="14"/>
  <c r="X1537" i="14"/>
  <c r="X1407" i="14"/>
  <c r="X1342" i="14"/>
  <c r="X293" i="14"/>
  <c r="H1473" i="14"/>
  <c r="H1538" i="14"/>
  <c r="H1408" i="14"/>
  <c r="H294" i="14"/>
  <c r="P1343" i="14"/>
  <c r="P1473" i="14"/>
  <c r="P1408" i="14"/>
  <c r="P294" i="14"/>
  <c r="AB1538" i="14"/>
  <c r="AB1343" i="14"/>
  <c r="AB1473" i="14"/>
  <c r="AB1408" i="14"/>
  <c r="AB294" i="14"/>
  <c r="L1474" i="14"/>
  <c r="L1344" i="14"/>
  <c r="L1539" i="14"/>
  <c r="L295" i="14"/>
  <c r="X1409" i="14"/>
  <c r="X1474" i="14"/>
  <c r="X1344" i="14"/>
  <c r="X295" i="14"/>
  <c r="AI1539" i="14"/>
  <c r="AI1409" i="14"/>
  <c r="AI1344" i="14"/>
  <c r="AI295" i="14"/>
  <c r="P1475" i="14"/>
  <c r="P1540" i="14"/>
  <c r="P1410" i="14"/>
  <c r="P296" i="14"/>
  <c r="AB1410" i="14"/>
  <c r="AB1345" i="14"/>
  <c r="AB1540" i="14"/>
  <c r="AB1475" i="14"/>
  <c r="AB296" i="14"/>
  <c r="H1541" i="14"/>
  <c r="H1346" i="14"/>
  <c r="H1476" i="14"/>
  <c r="H1411" i="14"/>
  <c r="H297" i="14"/>
  <c r="T1476" i="14"/>
  <c r="T1346" i="14"/>
  <c r="T1541" i="14"/>
  <c r="T297" i="14"/>
  <c r="AI1411" i="14"/>
  <c r="AI1476" i="14"/>
  <c r="AI1346" i="14"/>
  <c r="AI297" i="14"/>
  <c r="P1347" i="14"/>
  <c r="P1542" i="14"/>
  <c r="P1477" i="14"/>
  <c r="P1412" i="14"/>
  <c r="P298" i="14"/>
  <c r="X1477" i="14"/>
  <c r="X1542" i="14"/>
  <c r="X1412" i="14"/>
  <c r="X298" i="14"/>
  <c r="H1413" i="14"/>
  <c r="H1348" i="14"/>
  <c r="H1543" i="14"/>
  <c r="H1478" i="14"/>
  <c r="H299" i="14"/>
  <c r="P1543" i="14"/>
  <c r="P1348" i="14"/>
  <c r="P1478" i="14"/>
  <c r="P1413" i="14"/>
  <c r="P299" i="14"/>
  <c r="X1413" i="14"/>
  <c r="X1543" i="14"/>
  <c r="X1478" i="14"/>
  <c r="X299" i="14"/>
  <c r="H1349" i="14"/>
  <c r="H1544" i="14"/>
  <c r="H1479" i="14"/>
  <c r="H300" i="14"/>
  <c r="T1544" i="14"/>
  <c r="T1414" i="14"/>
  <c r="T1349" i="14"/>
  <c r="T300" i="14"/>
  <c r="AB1414" i="14"/>
  <c r="AB1349" i="14"/>
  <c r="AB1544" i="14"/>
  <c r="AB300" i="14"/>
  <c r="L1350" i="14"/>
  <c r="L1480" i="14"/>
  <c r="L1415" i="14"/>
  <c r="L301" i="14"/>
  <c r="X1545" i="14"/>
  <c r="X1350" i="14"/>
  <c r="X1480" i="14"/>
  <c r="X1415" i="14"/>
  <c r="X301" i="14"/>
  <c r="AI1415" i="14"/>
  <c r="AI1545" i="14"/>
  <c r="AI1480" i="14"/>
  <c r="AI301" i="14"/>
  <c r="P1351" i="14"/>
  <c r="P1546" i="14"/>
  <c r="P1481" i="14"/>
  <c r="P302" i="14"/>
  <c r="AB1546" i="14"/>
  <c r="AB1416" i="14"/>
  <c r="AB1351" i="14"/>
  <c r="AB302" i="14"/>
  <c r="L1482" i="14"/>
  <c r="L1547" i="14"/>
  <c r="L1417" i="14"/>
  <c r="L303" i="14"/>
  <c r="X1417" i="14"/>
  <c r="X1352" i="14"/>
  <c r="X1547" i="14"/>
  <c r="X1482" i="14"/>
  <c r="X303" i="14"/>
  <c r="AI1547" i="14"/>
  <c r="AI1352" i="14"/>
  <c r="AI1482" i="14"/>
  <c r="AI1417" i="14"/>
  <c r="AI303" i="14"/>
  <c r="L1418" i="14"/>
  <c r="L1548" i="14"/>
  <c r="L1483" i="14"/>
  <c r="L304" i="14"/>
  <c r="X1353" i="14"/>
  <c r="X1548" i="14"/>
  <c r="X1483" i="14"/>
  <c r="X304" i="14"/>
  <c r="H1549" i="14"/>
  <c r="H1419" i="14"/>
  <c r="H1354" i="14"/>
  <c r="H305" i="14"/>
  <c r="T1484" i="14"/>
  <c r="T1549" i="14"/>
  <c r="T1419" i="14"/>
  <c r="T305" i="14"/>
  <c r="AB1354" i="14"/>
  <c r="AB1484" i="14"/>
  <c r="AB1419" i="14"/>
  <c r="AB305" i="14"/>
  <c r="H1485" i="14"/>
  <c r="H1420" i="14"/>
  <c r="H1355" i="14"/>
  <c r="H306" i="14"/>
  <c r="X1485" i="14"/>
  <c r="X1355" i="14"/>
  <c r="X1550" i="14"/>
  <c r="X306" i="14"/>
  <c r="AI1355" i="14"/>
  <c r="AI1550" i="14"/>
  <c r="AI1485" i="14"/>
  <c r="AI306" i="14"/>
  <c r="P1551" i="14"/>
  <c r="P1421" i="14"/>
  <c r="P1356" i="14"/>
  <c r="P307" i="14"/>
  <c r="AB1486" i="14"/>
  <c r="AB1551" i="14"/>
  <c r="AB1421" i="14"/>
  <c r="AB307" i="14"/>
  <c r="L1422" i="14"/>
  <c r="L1357" i="14"/>
  <c r="L1552" i="14"/>
  <c r="L1487" i="14"/>
  <c r="L308" i="14"/>
  <c r="X1357" i="14"/>
  <c r="X1422" i="14"/>
  <c r="X1552" i="14"/>
  <c r="X308" i="14"/>
  <c r="AI1487" i="14"/>
  <c r="AI1357" i="14"/>
  <c r="AI1552" i="14"/>
  <c r="AI308" i="14"/>
  <c r="P1423" i="14"/>
  <c r="P1488" i="14"/>
  <c r="P1358" i="14"/>
  <c r="P309" i="14"/>
  <c r="AB1358" i="14"/>
  <c r="AB1553" i="14"/>
  <c r="AB1488" i="14"/>
  <c r="AB1423" i="14"/>
  <c r="AB309" i="14"/>
  <c r="H1489" i="14"/>
  <c r="H1554" i="14"/>
  <c r="H1424" i="14"/>
  <c r="H310" i="14"/>
  <c r="T1424" i="14"/>
  <c r="T1359" i="14"/>
  <c r="T1554" i="14"/>
  <c r="T1489" i="14"/>
  <c r="T310" i="14"/>
  <c r="AB1554" i="14"/>
  <c r="AB1359" i="14"/>
  <c r="AB1489" i="14"/>
  <c r="AB1424" i="14"/>
  <c r="AB310" i="14"/>
  <c r="P1555" i="14"/>
  <c r="P1490" i="14"/>
  <c r="P1425" i="14"/>
  <c r="P311" i="14"/>
  <c r="AB1490" i="14"/>
  <c r="AB1360" i="14"/>
  <c r="AB1555" i="14"/>
  <c r="AB1425" i="14"/>
  <c r="AB311" i="14"/>
  <c r="H1361" i="14"/>
  <c r="H1556" i="14"/>
  <c r="H1491" i="14"/>
  <c r="H1426" i="14"/>
  <c r="H312" i="14"/>
  <c r="P1491" i="14"/>
  <c r="P1556" i="14"/>
  <c r="P1426" i="14"/>
  <c r="P312" i="14"/>
  <c r="X1361" i="14"/>
  <c r="X1491" i="14"/>
  <c r="X1426" i="14"/>
  <c r="X312" i="14"/>
  <c r="H1557" i="14"/>
  <c r="H1362" i="14"/>
  <c r="H1492" i="14"/>
  <c r="H1427" i="14"/>
  <c r="H313" i="14"/>
  <c r="T1492" i="14"/>
  <c r="T1362" i="14"/>
  <c r="T1557" i="14"/>
  <c r="T313" i="14"/>
  <c r="AB1362" i="14"/>
  <c r="AB1557" i="14"/>
  <c r="AB1492" i="14"/>
  <c r="AB313" i="14"/>
  <c r="H1493" i="14"/>
  <c r="H1363" i="14"/>
  <c r="H1558" i="14"/>
  <c r="H1428" i="14"/>
  <c r="H314" i="14"/>
  <c r="L1558" i="14"/>
  <c r="L1428" i="14"/>
  <c r="L1363" i="14"/>
  <c r="L314" i="14"/>
  <c r="X1493" i="14"/>
  <c r="X1558" i="14"/>
  <c r="X1428" i="14"/>
  <c r="X314" i="14"/>
  <c r="AB1558" i="14"/>
  <c r="AB1363" i="14"/>
  <c r="AB1493" i="14"/>
  <c r="AB314" i="14"/>
  <c r="AI1363" i="14"/>
  <c r="AI1493" i="14"/>
  <c r="AI1428" i="14"/>
  <c r="AI314" i="14"/>
  <c r="H1429" i="14"/>
  <c r="H1364" i="14"/>
  <c r="H1559" i="14"/>
  <c r="H1494" i="14"/>
  <c r="H315" i="14"/>
  <c r="P1559" i="14"/>
  <c r="P1364" i="14"/>
  <c r="P1494" i="14"/>
  <c r="P1429" i="14"/>
  <c r="P315" i="14"/>
  <c r="T1364" i="14"/>
  <c r="T1429" i="14"/>
  <c r="T1559" i="14"/>
  <c r="T315" i="14"/>
  <c r="X1429" i="14"/>
  <c r="X1559" i="14"/>
  <c r="X1494" i="14"/>
  <c r="X315" i="14"/>
  <c r="AB1494" i="14"/>
  <c r="AB1364" i="14"/>
  <c r="AB1559" i="14"/>
  <c r="AB315" i="14"/>
  <c r="AI1559" i="14"/>
  <c r="AI1494" i="14"/>
  <c r="AI1429" i="14"/>
  <c r="AI315" i="14"/>
  <c r="H1365" i="14"/>
  <c r="H1560" i="14"/>
  <c r="H1495" i="14"/>
  <c r="H316" i="14"/>
  <c r="L1430" i="14"/>
  <c r="L1495" i="14"/>
  <c r="L1365" i="14"/>
  <c r="L316" i="14"/>
  <c r="P1495" i="14"/>
  <c r="P1365" i="14"/>
  <c r="P1560" i="14"/>
  <c r="P1430" i="14"/>
  <c r="P316" i="14"/>
  <c r="T1560" i="14"/>
  <c r="T1430" i="14"/>
  <c r="T1365" i="14"/>
  <c r="T316" i="14"/>
  <c r="X1365" i="14"/>
  <c r="X1560" i="14"/>
  <c r="X1495" i="14"/>
  <c r="X1430" i="14"/>
  <c r="X316" i="14"/>
  <c r="AI1495" i="14"/>
  <c r="AI1560" i="14"/>
  <c r="AI1430" i="14"/>
  <c r="AI316" i="14"/>
  <c r="P1431" i="14"/>
  <c r="P1366" i="14"/>
  <c r="P1561" i="14"/>
  <c r="P1496" i="14"/>
  <c r="P317" i="14"/>
  <c r="AB1366" i="14"/>
  <c r="AB1431" i="14"/>
  <c r="AB1561" i="14"/>
  <c r="AB317" i="14"/>
  <c r="H1497" i="14"/>
  <c r="H1367" i="14"/>
  <c r="H1562" i="14"/>
  <c r="H318" i="14"/>
  <c r="T1432" i="14"/>
  <c r="T1497" i="14"/>
  <c r="T1367" i="14"/>
  <c r="T318" i="14"/>
  <c r="AI1367" i="14"/>
  <c r="AI1562" i="14"/>
  <c r="AI1497" i="14"/>
  <c r="AI1432" i="14"/>
  <c r="AI318" i="14"/>
  <c r="P1563" i="14"/>
  <c r="P1368" i="14"/>
  <c r="P1498" i="14"/>
  <c r="P319" i="14"/>
  <c r="X1433" i="14"/>
  <c r="X1368" i="14"/>
  <c r="X1563" i="14"/>
  <c r="X1498" i="14"/>
  <c r="X319" i="14"/>
  <c r="H1369" i="14"/>
  <c r="H1434" i="14"/>
  <c r="H1564" i="14"/>
  <c r="H320" i="14"/>
  <c r="T1564" i="14"/>
  <c r="T1499" i="14"/>
  <c r="T1434" i="14"/>
  <c r="T320" i="14"/>
  <c r="AB1434" i="14"/>
  <c r="AB1499" i="14"/>
  <c r="AB1369" i="14"/>
  <c r="AB320" i="14"/>
  <c r="L1370" i="14"/>
  <c r="L1565" i="14"/>
  <c r="L1500" i="14"/>
  <c r="L1435" i="14"/>
  <c r="L321" i="14"/>
  <c r="X1565" i="14"/>
  <c r="X1370" i="14"/>
  <c r="X1500" i="14"/>
  <c r="X321" i="14"/>
  <c r="AI1435" i="14"/>
  <c r="AI1370" i="14"/>
  <c r="AI1565" i="14"/>
  <c r="AI1500" i="14"/>
  <c r="AI321" i="14"/>
  <c r="L1566" i="14"/>
  <c r="L1371" i="14"/>
  <c r="L1501" i="14"/>
  <c r="L1436" i="14"/>
  <c r="L322" i="14"/>
  <c r="X1501" i="14"/>
  <c r="X1371" i="14"/>
  <c r="X1566" i="14"/>
  <c r="X322" i="14"/>
  <c r="AI1371" i="14"/>
  <c r="AI1566" i="14"/>
  <c r="AI1501" i="14"/>
  <c r="AI322" i="14"/>
  <c r="P1567" i="14"/>
  <c r="P1437" i="14"/>
  <c r="P1372" i="14"/>
  <c r="P323" i="14"/>
  <c r="AB1502" i="14"/>
  <c r="AB1567" i="14"/>
  <c r="AB1437" i="14"/>
  <c r="AB323" i="14"/>
  <c r="P1503" i="14"/>
  <c r="P1438" i="14"/>
  <c r="P1373" i="14"/>
  <c r="P324" i="14"/>
  <c r="X1373" i="14"/>
  <c r="X1438" i="14"/>
  <c r="X1568" i="14"/>
  <c r="X324" i="14"/>
  <c r="H1569" i="14"/>
  <c r="H1504" i="14"/>
  <c r="H1439" i="14"/>
  <c r="H325" i="14"/>
  <c r="T1504" i="14"/>
  <c r="T1374" i="14"/>
  <c r="T1569" i="14"/>
  <c r="T1439" i="14"/>
  <c r="T325" i="14"/>
  <c r="AI1439" i="14"/>
  <c r="AI1374" i="14"/>
  <c r="AI1569" i="14"/>
  <c r="AI325" i="14"/>
  <c r="L1570" i="14"/>
  <c r="L1375" i="14"/>
  <c r="L1505" i="14"/>
  <c r="L326" i="14"/>
  <c r="X1505" i="14"/>
  <c r="X1440" i="14"/>
  <c r="X1375" i="14"/>
  <c r="X326" i="14"/>
  <c r="H1441" i="14"/>
  <c r="H1571" i="14"/>
  <c r="H1506" i="14"/>
  <c r="H327" i="14"/>
  <c r="T1376" i="14"/>
  <c r="T1571" i="14"/>
  <c r="T1506" i="14"/>
  <c r="T327" i="14"/>
  <c r="AI1571" i="14"/>
  <c r="AI1441" i="14"/>
  <c r="AI1376" i="14"/>
  <c r="AI327" i="14"/>
  <c r="L1442" i="14"/>
  <c r="L1377" i="14"/>
  <c r="L1572" i="14"/>
  <c r="L328" i="14"/>
  <c r="AB1442" i="14"/>
  <c r="AB1377" i="14"/>
  <c r="AB1572" i="14"/>
  <c r="AB1507" i="14"/>
  <c r="AB328" i="14"/>
  <c r="H1573" i="14"/>
  <c r="H1378" i="14"/>
  <c r="H1508" i="14"/>
  <c r="H1443" i="14"/>
  <c r="H329" i="14"/>
  <c r="P1443" i="14"/>
  <c r="P1573" i="14"/>
  <c r="P1508" i="14"/>
  <c r="P329" i="14"/>
  <c r="AB1378" i="14"/>
  <c r="AB1573" i="14"/>
  <c r="AB1508" i="14"/>
  <c r="AB329" i="14"/>
  <c r="H1509" i="14"/>
  <c r="H1379" i="14"/>
  <c r="H1574" i="14"/>
  <c r="H1444" i="14"/>
  <c r="H330" i="14"/>
  <c r="L1574" i="14"/>
  <c r="L1444" i="14"/>
  <c r="L1379" i="14"/>
  <c r="L330" i="14"/>
  <c r="X1509" i="14"/>
  <c r="X1574" i="14"/>
  <c r="X1444" i="14"/>
  <c r="X330" i="14"/>
  <c r="AI1379" i="14"/>
  <c r="AI1509" i="14"/>
  <c r="AI1444" i="14"/>
  <c r="AI330" i="14"/>
  <c r="P1575" i="14"/>
  <c r="P1380" i="14"/>
  <c r="P1510" i="14"/>
  <c r="P1445" i="14"/>
  <c r="P331" i="14"/>
  <c r="AB1510" i="14"/>
  <c r="AB1380" i="14"/>
  <c r="AB1575" i="14"/>
  <c r="AB331" i="14"/>
  <c r="H1381" i="14"/>
  <c r="H1576" i="14"/>
  <c r="H1511" i="14"/>
  <c r="H332" i="14"/>
  <c r="T1576" i="14"/>
  <c r="T1446" i="14"/>
  <c r="T1381" i="14"/>
  <c r="T332" i="14"/>
  <c r="AB1446" i="14"/>
  <c r="AB1381" i="14"/>
  <c r="AB1576" i="14"/>
  <c r="AB332" i="14"/>
  <c r="H1577" i="14"/>
  <c r="H1382" i="14"/>
  <c r="H1512" i="14"/>
  <c r="H333" i="14"/>
  <c r="T1512" i="14"/>
  <c r="T1447" i="14"/>
  <c r="T1382" i="14"/>
  <c r="T333" i="14"/>
  <c r="AI1447" i="14"/>
  <c r="AI1577" i="14"/>
  <c r="AI1512" i="14"/>
  <c r="AI333" i="14"/>
  <c r="L1578" i="14"/>
  <c r="L1513" i="14"/>
  <c r="L1448" i="14"/>
  <c r="L334" i="14"/>
  <c r="AB1578" i="14"/>
  <c r="AB1448" i="14"/>
  <c r="AB1383" i="14"/>
  <c r="AB334" i="14"/>
  <c r="H1449" i="14"/>
  <c r="H1384" i="14"/>
  <c r="H1579" i="14"/>
  <c r="H335" i="14"/>
  <c r="T1384" i="14"/>
  <c r="T1514" i="14"/>
  <c r="T1449" i="14"/>
  <c r="T335" i="14"/>
  <c r="AI1579" i="14"/>
  <c r="AI1384" i="14"/>
  <c r="AI1514" i="14"/>
  <c r="AI1449" i="14"/>
  <c r="AI335" i="14"/>
  <c r="P1515" i="14"/>
  <c r="P1385" i="14"/>
  <c r="P1580" i="14"/>
  <c r="P336" i="14"/>
  <c r="AB1450" i="14"/>
  <c r="AB1515" i="14"/>
  <c r="AB1385" i="14"/>
  <c r="AB336" i="14"/>
  <c r="H1581" i="14"/>
  <c r="H1451" i="14"/>
  <c r="H1386" i="14"/>
  <c r="H337" i="14"/>
  <c r="T1516" i="14"/>
  <c r="T1581" i="14"/>
  <c r="T1451" i="14"/>
  <c r="T337" i="14"/>
  <c r="AB1386" i="14"/>
  <c r="AB1516" i="14"/>
  <c r="AB1451" i="14"/>
  <c r="AB337" i="14"/>
  <c r="P79" i="14"/>
  <c r="AI79" i="14"/>
  <c r="C9" i="28"/>
  <c r="D9" i="27"/>
  <c r="F73" i="26"/>
  <c r="F40" i="26"/>
  <c r="C9" i="26"/>
  <c r="D9" i="21"/>
  <c r="C9" i="25"/>
  <c r="D9" i="23"/>
  <c r="D9" i="22"/>
  <c r="D9" i="20"/>
  <c r="D9" i="19"/>
  <c r="D9" i="17"/>
  <c r="D9" i="16"/>
  <c r="D9" i="15"/>
  <c r="L9" i="28"/>
  <c r="L9" i="26"/>
  <c r="L35" i="26" s="1"/>
  <c r="L9" i="25"/>
  <c r="L9" i="27"/>
  <c r="L9" i="23"/>
  <c r="L9" i="22"/>
  <c r="L9" i="20"/>
  <c r="L9" i="21"/>
  <c r="L9" i="17"/>
  <c r="L9" i="16"/>
  <c r="L9" i="19"/>
  <c r="L9" i="15"/>
  <c r="P9" i="28"/>
  <c r="P9" i="27"/>
  <c r="P9" i="26"/>
  <c r="P35" i="26" s="1"/>
  <c r="P9" i="25"/>
  <c r="P9" i="23"/>
  <c r="P9" i="22"/>
  <c r="P9" i="21"/>
  <c r="P9" i="20"/>
  <c r="P9" i="17"/>
  <c r="P9" i="16"/>
  <c r="P9" i="19"/>
  <c r="P9" i="15"/>
  <c r="T9" i="28"/>
  <c r="T9" i="27"/>
  <c r="T9" i="26"/>
  <c r="T35" i="26" s="1"/>
  <c r="T9" i="25"/>
  <c r="T9" i="23"/>
  <c r="T9" i="22"/>
  <c r="T9" i="20"/>
  <c r="T9" i="21"/>
  <c r="T9" i="17"/>
  <c r="T9" i="16"/>
  <c r="T9" i="15"/>
  <c r="T9" i="19"/>
  <c r="X9" i="28"/>
  <c r="X9" i="26"/>
  <c r="X35" i="26" s="1"/>
  <c r="X9" i="27"/>
  <c r="X9" i="25"/>
  <c r="X9" i="23"/>
  <c r="X9" i="22"/>
  <c r="X9" i="21"/>
  <c r="X9" i="20"/>
  <c r="X9" i="17"/>
  <c r="X9" i="16"/>
  <c r="X9" i="15"/>
  <c r="X9" i="19"/>
  <c r="AB9" i="28"/>
  <c r="AB9" i="26"/>
  <c r="AB35" i="26" s="1"/>
  <c r="AB9" i="25"/>
  <c r="AB9" i="23"/>
  <c r="AB9" i="22"/>
  <c r="AB9" i="20"/>
  <c r="AB9" i="27"/>
  <c r="AB9" i="21"/>
  <c r="AB9" i="17"/>
  <c r="AB9" i="16"/>
  <c r="AB9" i="19"/>
  <c r="AB9" i="15"/>
  <c r="AI9" i="28"/>
  <c r="AI9" i="27"/>
  <c r="AI9" i="26"/>
  <c r="AI35" i="26" s="1"/>
  <c r="AI9" i="25"/>
  <c r="AI9" i="23"/>
  <c r="AI9" i="22"/>
  <c r="AI9" i="21"/>
  <c r="AI9" i="20"/>
  <c r="AI9" i="17"/>
  <c r="AI9" i="16"/>
  <c r="AI9" i="19"/>
  <c r="AI9" i="15"/>
  <c r="L10" i="28"/>
  <c r="L10" i="27"/>
  <c r="L10" i="26"/>
  <c r="L10" i="23"/>
  <c r="L10" i="22"/>
  <c r="L10" i="25"/>
  <c r="L10" i="20"/>
  <c r="L10" i="21"/>
  <c r="L10" i="19"/>
  <c r="L10" i="17"/>
  <c r="L10" i="16"/>
  <c r="L10" i="15"/>
  <c r="P10" i="28"/>
  <c r="P10" i="26"/>
  <c r="P10" i="27"/>
  <c r="P10" i="25"/>
  <c r="P10" i="23"/>
  <c r="P10" i="22"/>
  <c r="P10" i="21"/>
  <c r="P10" i="20"/>
  <c r="P10" i="19"/>
  <c r="P10" i="17"/>
  <c r="P10" i="16"/>
  <c r="P10" i="15"/>
  <c r="T10" i="28"/>
  <c r="T10" i="26"/>
  <c r="T10" i="27"/>
  <c r="T10" i="23"/>
  <c r="T10" i="22"/>
  <c r="T10" i="25"/>
  <c r="T10" i="21"/>
  <c r="T10" i="20"/>
  <c r="T10" i="19"/>
  <c r="T10" i="17"/>
  <c r="T10" i="16"/>
  <c r="T10" i="15"/>
  <c r="X10" i="28"/>
  <c r="X10" i="27"/>
  <c r="X10" i="26"/>
  <c r="X10" i="25"/>
  <c r="X10" i="23"/>
  <c r="X10" i="22"/>
  <c r="X10" i="21"/>
  <c r="X10" i="20"/>
  <c r="X10" i="19"/>
  <c r="X10" i="17"/>
  <c r="X10" i="16"/>
  <c r="X10" i="15"/>
  <c r="AB10" i="28"/>
  <c r="AB10" i="26"/>
  <c r="AB10" i="27"/>
  <c r="AB10" i="23"/>
  <c r="AB10" i="22"/>
  <c r="AB10" i="25"/>
  <c r="AB10" i="21"/>
  <c r="AB10" i="20"/>
  <c r="AB10" i="19"/>
  <c r="AB10" i="17"/>
  <c r="AB10" i="16"/>
  <c r="AB10" i="15"/>
  <c r="AI10" i="28"/>
  <c r="AI10" i="27"/>
  <c r="AI10" i="26"/>
  <c r="AI10" i="23"/>
  <c r="AI10" i="25"/>
  <c r="AI10" i="22"/>
  <c r="AI10" i="21"/>
  <c r="AI10" i="20"/>
  <c r="AI10" i="19"/>
  <c r="AI10" i="17"/>
  <c r="AI10" i="16"/>
  <c r="AI10" i="15"/>
  <c r="L176" i="27"/>
  <c r="L11" i="28"/>
  <c r="L151" i="27"/>
  <c r="L11" i="27"/>
  <c r="L11" i="26"/>
  <c r="L26" i="26" s="1"/>
  <c r="L11" i="25"/>
  <c r="L11" i="21"/>
  <c r="L11" i="23"/>
  <c r="L11" i="22"/>
  <c r="L11" i="20"/>
  <c r="L11" i="17"/>
  <c r="L11" i="16"/>
  <c r="L11" i="19"/>
  <c r="L11" i="15"/>
  <c r="P176" i="27"/>
  <c r="P11" i="28"/>
  <c r="P151" i="27"/>
  <c r="P11" i="27"/>
  <c r="P11" i="26"/>
  <c r="P26" i="26" s="1"/>
  <c r="P11" i="25"/>
  <c r="P11" i="21"/>
  <c r="P11" i="22"/>
  <c r="P11" i="20"/>
  <c r="P11" i="23"/>
  <c r="P11" i="17"/>
  <c r="P11" i="16"/>
  <c r="P11" i="19"/>
  <c r="P11" i="15"/>
  <c r="T176" i="27"/>
  <c r="T11" i="28"/>
  <c r="T151" i="27"/>
  <c r="T11" i="27"/>
  <c r="T11" i="26"/>
  <c r="T26" i="26" s="1"/>
  <c r="T11" i="25"/>
  <c r="T11" i="23"/>
  <c r="T11" i="21"/>
  <c r="T11" i="22"/>
  <c r="T11" i="20"/>
  <c r="T11" i="17"/>
  <c r="T11" i="16"/>
  <c r="T11" i="19"/>
  <c r="T11" i="15"/>
  <c r="X176" i="27"/>
  <c r="X11" i="28"/>
  <c r="X151" i="27"/>
  <c r="X11" i="27"/>
  <c r="X203" i="27" s="1"/>
  <c r="X207" i="27" s="1"/>
  <c r="X11" i="26"/>
  <c r="X26" i="26" s="1"/>
  <c r="X11" i="25"/>
  <c r="X11" i="23"/>
  <c r="X11" i="21"/>
  <c r="X11" i="22"/>
  <c r="X11" i="20"/>
  <c r="X11" i="17"/>
  <c r="X11" i="16"/>
  <c r="X11" i="19"/>
  <c r="X11" i="15"/>
  <c r="AB176" i="27"/>
  <c r="AB11" i="28"/>
  <c r="AB151" i="27"/>
  <c r="AB11" i="27"/>
  <c r="AB11" i="26"/>
  <c r="AB26" i="26" s="1"/>
  <c r="AB11" i="25"/>
  <c r="AB11" i="21"/>
  <c r="AB11" i="23"/>
  <c r="AB11" i="22"/>
  <c r="AB11" i="20"/>
  <c r="AB11" i="17"/>
  <c r="AB11" i="16"/>
  <c r="AB11" i="19"/>
  <c r="AB11" i="15"/>
  <c r="K70" i="26"/>
  <c r="K72" i="26" s="1"/>
  <c r="K73" i="26" s="1"/>
  <c r="O150" i="27"/>
  <c r="O175" i="27"/>
  <c r="O24" i="26"/>
  <c r="S150" i="27"/>
  <c r="S175" i="27"/>
  <c r="S24" i="26"/>
  <c r="W150" i="27"/>
  <c r="W175" i="27"/>
  <c r="W24" i="26"/>
  <c r="AA175" i="27"/>
  <c r="AA150" i="27"/>
  <c r="AA24" i="26"/>
  <c r="AG49" i="6"/>
  <c r="J34" i="6"/>
  <c r="J25" i="26" s="1"/>
  <c r="J32" i="26" s="1"/>
  <c r="J42" i="26" s="1"/>
  <c r="J75" i="26" s="1"/>
  <c r="N34" i="6"/>
  <c r="N25" i="26" s="1"/>
  <c r="N32" i="26" s="1"/>
  <c r="N42" i="26" s="1"/>
  <c r="N75" i="26" s="1"/>
  <c r="R34" i="6"/>
  <c r="R25" i="26" s="1"/>
  <c r="R32" i="26" s="1"/>
  <c r="R42" i="26" s="1"/>
  <c r="R75" i="26" s="1"/>
  <c r="V34" i="6"/>
  <c r="V25" i="26" s="1"/>
  <c r="V32" i="26" s="1"/>
  <c r="V42" i="26" s="1"/>
  <c r="V75" i="26" s="1"/>
  <c r="Z34" i="6"/>
  <c r="Z25" i="26" s="1"/>
  <c r="Z32" i="26" s="1"/>
  <c r="Z42" i="26" s="1"/>
  <c r="Z75" i="26" s="1"/>
  <c r="J35" i="6"/>
  <c r="J27" i="26" s="1"/>
  <c r="N35" i="6"/>
  <c r="N27" i="26" s="1"/>
  <c r="R35" i="6"/>
  <c r="R27" i="26" s="1"/>
  <c r="V35" i="6"/>
  <c r="V27" i="26" s="1"/>
  <c r="Z35" i="6"/>
  <c r="Z27" i="26" s="1"/>
  <c r="B46" i="6"/>
  <c r="G49" i="6"/>
  <c r="K49" i="6"/>
  <c r="O49" i="6"/>
  <c r="O21" i="27" s="1"/>
  <c r="O95" i="27" s="1"/>
  <c r="S49" i="6"/>
  <c r="S21" i="27" s="1"/>
  <c r="S94" i="27" s="1"/>
  <c r="W49" i="6"/>
  <c r="W21" i="27" s="1"/>
  <c r="W94" i="27" s="1"/>
  <c r="AA49" i="6"/>
  <c r="AA21" i="27" s="1"/>
  <c r="AA94" i="27" s="1"/>
  <c r="B55" i="6"/>
  <c r="L9" i="7"/>
  <c r="P9" i="7"/>
  <c r="T9" i="7"/>
  <c r="X9" i="7"/>
  <c r="AB9" i="7"/>
  <c r="AI9" i="7"/>
  <c r="L11" i="7"/>
  <c r="P11" i="7"/>
  <c r="T11" i="7"/>
  <c r="X11" i="7"/>
  <c r="AB11" i="7"/>
  <c r="D737" i="14"/>
  <c r="D411" i="19"/>
  <c r="D998" i="14"/>
  <c r="D543" i="14"/>
  <c r="D349" i="14"/>
  <c r="D741" i="14"/>
  <c r="D1002" i="14"/>
  <c r="D547" i="14"/>
  <c r="D415" i="19"/>
  <c r="D353" i="14"/>
  <c r="D419" i="19"/>
  <c r="D745" i="14"/>
  <c r="D1006" i="14"/>
  <c r="D551" i="14"/>
  <c r="D357" i="14"/>
  <c r="D423" i="19"/>
  <c r="D749" i="14"/>
  <c r="D1010" i="14"/>
  <c r="D555" i="14"/>
  <c r="D361" i="14"/>
  <c r="D427" i="19"/>
  <c r="D753" i="14"/>
  <c r="D1014" i="14"/>
  <c r="D559" i="14"/>
  <c r="D365" i="14"/>
  <c r="D1018" i="14"/>
  <c r="D431" i="19"/>
  <c r="D757" i="14"/>
  <c r="D563" i="14"/>
  <c r="D369" i="14"/>
  <c r="D1022" i="14"/>
  <c r="D435" i="19"/>
  <c r="D761" i="14"/>
  <c r="D567" i="14"/>
  <c r="D373" i="14"/>
  <c r="D1026" i="14"/>
  <c r="D439" i="19"/>
  <c r="D765" i="14"/>
  <c r="D571" i="14"/>
  <c r="D377" i="14"/>
  <c r="D1030" i="14"/>
  <c r="D443" i="19"/>
  <c r="D769" i="14"/>
  <c r="D575" i="14"/>
  <c r="D381" i="14"/>
  <c r="D1034" i="14"/>
  <c r="D447" i="19"/>
  <c r="D773" i="14"/>
  <c r="D579" i="14"/>
  <c r="D385" i="14"/>
  <c r="D1038" i="14"/>
  <c r="D451" i="19"/>
  <c r="D777" i="14"/>
  <c r="D583" i="14"/>
  <c r="D389" i="14"/>
  <c r="D1042" i="14"/>
  <c r="D455" i="19"/>
  <c r="D781" i="14"/>
  <c r="D587" i="14"/>
  <c r="D393" i="14"/>
  <c r="D1046" i="14"/>
  <c r="D459" i="19"/>
  <c r="D785" i="14"/>
  <c r="D591" i="14"/>
  <c r="D397" i="14"/>
  <c r="D1050" i="14"/>
  <c r="D463" i="19"/>
  <c r="D789" i="14"/>
  <c r="D595" i="14"/>
  <c r="D401" i="14"/>
  <c r="D1054" i="14"/>
  <c r="D467" i="19"/>
  <c r="D793" i="14"/>
  <c r="D599" i="14"/>
  <c r="D405" i="14"/>
  <c r="D535" i="15"/>
  <c r="D865" i="14"/>
  <c r="D539" i="15"/>
  <c r="D869" i="14"/>
  <c r="D543" i="15"/>
  <c r="D873" i="14"/>
  <c r="D547" i="15"/>
  <c r="D877" i="14"/>
  <c r="D551" i="15"/>
  <c r="D881" i="14"/>
  <c r="D555" i="15"/>
  <c r="D885" i="14"/>
  <c r="D497" i="14"/>
  <c r="D559" i="15"/>
  <c r="D889" i="14"/>
  <c r="D501" i="14"/>
  <c r="D563" i="15"/>
  <c r="D893" i="14"/>
  <c r="D505" i="14"/>
  <c r="D567" i="15"/>
  <c r="D897" i="14"/>
  <c r="D509" i="14"/>
  <c r="D571" i="15"/>
  <c r="D901" i="14"/>
  <c r="D513" i="14"/>
  <c r="D575" i="15"/>
  <c r="D905" i="14"/>
  <c r="D517" i="14"/>
  <c r="D579" i="15"/>
  <c r="D909" i="14"/>
  <c r="D521" i="14"/>
  <c r="D583" i="15"/>
  <c r="D913" i="14"/>
  <c r="D525" i="14"/>
  <c r="D587" i="15"/>
  <c r="D917" i="14"/>
  <c r="D529" i="14"/>
  <c r="D591" i="15"/>
  <c r="D921" i="14"/>
  <c r="D533" i="14"/>
  <c r="D84" i="16"/>
  <c r="D62" i="16"/>
  <c r="D40" i="16"/>
  <c r="D108" i="16"/>
  <c r="D112" i="16"/>
  <c r="D88" i="16"/>
  <c r="D66" i="16"/>
  <c r="D44" i="16"/>
  <c r="D116" i="16"/>
  <c r="D92" i="16"/>
  <c r="D70" i="16"/>
  <c r="D48" i="16"/>
  <c r="D120" i="16"/>
  <c r="D96" i="16"/>
  <c r="D74" i="16"/>
  <c r="D52" i="16"/>
  <c r="D124" i="16"/>
  <c r="D100" i="16"/>
  <c r="D78" i="16"/>
  <c r="D56" i="16"/>
  <c r="D15" i="21"/>
  <c r="B35" i="19"/>
  <c r="B33" i="19"/>
  <c r="B31" i="19"/>
  <c r="B29" i="19"/>
  <c r="B27" i="19"/>
  <c r="B25" i="19"/>
  <c r="B23" i="19"/>
  <c r="B21" i="19"/>
  <c r="B19" i="19"/>
  <c r="B17" i="19"/>
  <c r="B15" i="19"/>
  <c r="B34" i="19"/>
  <c r="B26" i="19"/>
  <c r="B18" i="19"/>
  <c r="B36" i="19"/>
  <c r="B28" i="19"/>
  <c r="B20" i="19"/>
  <c r="B30" i="19"/>
  <c r="B22" i="19"/>
  <c r="B24" i="19"/>
  <c r="B32" i="19"/>
  <c r="B16" i="19"/>
  <c r="D22" i="21"/>
  <c r="B467" i="19"/>
  <c r="B465" i="19"/>
  <c r="B463" i="19"/>
  <c r="B461" i="19"/>
  <c r="B459" i="19"/>
  <c r="B457" i="19"/>
  <c r="B455" i="19"/>
  <c r="B453" i="19"/>
  <c r="B451" i="19"/>
  <c r="B449" i="19"/>
  <c r="B447" i="19"/>
  <c r="B445" i="19"/>
  <c r="B443" i="19"/>
  <c r="B441" i="19"/>
  <c r="B439" i="19"/>
  <c r="B437" i="19"/>
  <c r="B435" i="19"/>
  <c r="B433" i="19"/>
  <c r="B431" i="19"/>
  <c r="B429" i="19"/>
  <c r="B427" i="19"/>
  <c r="B425" i="19"/>
  <c r="B423" i="19"/>
  <c r="B421" i="19"/>
  <c r="B419" i="19"/>
  <c r="B417" i="19"/>
  <c r="B415" i="19"/>
  <c r="B413" i="19"/>
  <c r="B411" i="19"/>
  <c r="B409" i="19"/>
  <c r="B468" i="19"/>
  <c r="B466" i="19"/>
  <c r="B464" i="19"/>
  <c r="B462" i="19"/>
  <c r="B460" i="19"/>
  <c r="B458" i="19"/>
  <c r="B456" i="19"/>
  <c r="B454" i="19"/>
  <c r="B452" i="19"/>
  <c r="B450" i="19"/>
  <c r="B448" i="19"/>
  <c r="B446" i="19"/>
  <c r="B444" i="19"/>
  <c r="B442" i="19"/>
  <c r="B440" i="19"/>
  <c r="B438" i="19"/>
  <c r="B436" i="19"/>
  <c r="B434" i="19"/>
  <c r="B432" i="19"/>
  <c r="B430" i="19"/>
  <c r="B428" i="19"/>
  <c r="B426" i="19"/>
  <c r="B424" i="19"/>
  <c r="B422" i="19"/>
  <c r="B420" i="19"/>
  <c r="B418" i="19"/>
  <c r="B416" i="19"/>
  <c r="B414" i="19"/>
  <c r="B412" i="19"/>
  <c r="B410" i="19"/>
  <c r="D67" i="20"/>
  <c r="C514" i="19"/>
  <c r="C512" i="19"/>
  <c r="C511" i="19"/>
  <c r="C513" i="19"/>
  <c r="C515" i="19"/>
  <c r="D53" i="23"/>
  <c r="D124" i="23"/>
  <c r="D57" i="23"/>
  <c r="D128" i="23"/>
  <c r="K9" i="10"/>
  <c r="O9" i="10"/>
  <c r="S9" i="10"/>
  <c r="W9" i="10"/>
  <c r="AA9" i="10"/>
  <c r="AG9" i="10"/>
  <c r="L10" i="10"/>
  <c r="P10" i="10"/>
  <c r="T10" i="10"/>
  <c r="X10" i="10"/>
  <c r="AB10" i="10"/>
  <c r="AI10" i="10"/>
  <c r="G39" i="10"/>
  <c r="K39" i="10"/>
  <c r="O39" i="10"/>
  <c r="S39" i="10"/>
  <c r="W39" i="10"/>
  <c r="AA39" i="10"/>
  <c r="AG39" i="10"/>
  <c r="D118" i="10"/>
  <c r="D119" i="10"/>
  <c r="D122" i="10"/>
  <c r="D123" i="10"/>
  <c r="D126" i="10"/>
  <c r="D127" i="10"/>
  <c r="D130" i="10"/>
  <c r="D131" i="10"/>
  <c r="D134" i="10"/>
  <c r="D135" i="10"/>
  <c r="D142" i="10"/>
  <c r="D143" i="10"/>
  <c r="D146" i="10"/>
  <c r="D147" i="10"/>
  <c r="D150" i="10"/>
  <c r="D151" i="10"/>
  <c r="D154" i="10"/>
  <c r="D155" i="10"/>
  <c r="D158" i="10"/>
  <c r="D159" i="10"/>
  <c r="D295" i="10"/>
  <c r="D319" i="10"/>
  <c r="D320" i="10"/>
  <c r="D323" i="10"/>
  <c r="D324" i="10"/>
  <c r="D327" i="10"/>
  <c r="D328" i="10"/>
  <c r="D331" i="10"/>
  <c r="D332" i="10"/>
  <c r="D335" i="10"/>
  <c r="D336" i="10"/>
  <c r="D345" i="10"/>
  <c r="D346" i="10"/>
  <c r="D349" i="10"/>
  <c r="D350" i="10"/>
  <c r="D353" i="10"/>
  <c r="D354" i="10"/>
  <c r="D357" i="10"/>
  <c r="D358" i="10"/>
  <c r="D361" i="10"/>
  <c r="D362" i="10"/>
  <c r="D648" i="10"/>
  <c r="D649" i="10"/>
  <c r="D652" i="10"/>
  <c r="D653" i="10"/>
  <c r="D656" i="10"/>
  <c r="D657" i="10"/>
  <c r="D660" i="10"/>
  <c r="D661" i="10"/>
  <c r="D664" i="10"/>
  <c r="D665" i="10"/>
  <c r="D674" i="10"/>
  <c r="D675" i="10"/>
  <c r="D678" i="10"/>
  <c r="D679" i="10"/>
  <c r="D682" i="10"/>
  <c r="D683" i="10"/>
  <c r="D686" i="10"/>
  <c r="D687" i="10"/>
  <c r="D690" i="10"/>
  <c r="D691" i="10"/>
  <c r="D724" i="10"/>
  <c r="D725" i="10"/>
  <c r="D727" i="10"/>
  <c r="D728" i="10"/>
  <c r="D729" i="10"/>
  <c r="D731" i="10"/>
  <c r="D732" i="10"/>
  <c r="D733" i="10"/>
  <c r="D735" i="10"/>
  <c r="D736" i="10"/>
  <c r="D737" i="10"/>
  <c r="D739" i="10"/>
  <c r="D740" i="10"/>
  <c r="D741" i="10"/>
  <c r="D743" i="10"/>
  <c r="K9" i="11"/>
  <c r="O9" i="11"/>
  <c r="S9" i="11"/>
  <c r="W9" i="11"/>
  <c r="AA9" i="11"/>
  <c r="AG9" i="11"/>
  <c r="L10" i="11"/>
  <c r="P10" i="11"/>
  <c r="T10" i="11"/>
  <c r="X10" i="11"/>
  <c r="AB10" i="11"/>
  <c r="AI10" i="11"/>
  <c r="J11" i="11"/>
  <c r="N11" i="11"/>
  <c r="R11" i="11"/>
  <c r="V11" i="11"/>
  <c r="Z11" i="11"/>
  <c r="F19" i="11"/>
  <c r="J43" i="11"/>
  <c r="J595" i="11" s="1"/>
  <c r="N43" i="11"/>
  <c r="N595" i="11" s="1"/>
  <c r="R43" i="11"/>
  <c r="R595" i="11" s="1"/>
  <c r="V43" i="11"/>
  <c r="V595" i="11" s="1"/>
  <c r="Z43" i="11"/>
  <c r="Z595" i="11" s="1"/>
  <c r="AE43" i="11"/>
  <c r="AE595" i="11" s="1"/>
  <c r="G590" i="11"/>
  <c r="G598" i="11" s="1"/>
  <c r="K590" i="11"/>
  <c r="K598" i="11" s="1"/>
  <c r="O590" i="11"/>
  <c r="O598" i="11" s="1"/>
  <c r="S590" i="11"/>
  <c r="S598" i="11" s="1"/>
  <c r="W590" i="11"/>
  <c r="W598" i="11" s="1"/>
  <c r="AA590" i="11"/>
  <c r="AA598" i="11" s="1"/>
  <c r="AG590" i="11"/>
  <c r="AG598" i="11" s="1"/>
  <c r="K9" i="12"/>
  <c r="O9" i="12"/>
  <c r="S9" i="12"/>
  <c r="W9" i="12"/>
  <c r="AA9" i="12"/>
  <c r="AG9" i="12"/>
  <c r="L10" i="12"/>
  <c r="P10" i="12"/>
  <c r="T10" i="12"/>
  <c r="X10" i="12"/>
  <c r="AB10" i="12"/>
  <c r="AI10" i="12"/>
  <c r="J11" i="12"/>
  <c r="N11" i="12"/>
  <c r="R11" i="12"/>
  <c r="V11" i="12"/>
  <c r="Z11" i="12"/>
  <c r="L9" i="13"/>
  <c r="P9" i="13"/>
  <c r="T9" i="13"/>
  <c r="X9" i="13"/>
  <c r="AB9" i="13"/>
  <c r="AI9" i="13"/>
  <c r="K11" i="13"/>
  <c r="O11" i="13"/>
  <c r="S11" i="13"/>
  <c r="W11" i="13"/>
  <c r="AA11" i="13"/>
  <c r="G63" i="13"/>
  <c r="G319" i="13" s="1"/>
  <c r="K63" i="13"/>
  <c r="K319" i="13" s="1"/>
  <c r="O63" i="13"/>
  <c r="O319" i="13" s="1"/>
  <c r="S63" i="13"/>
  <c r="S319" i="13" s="1"/>
  <c r="W63" i="13"/>
  <c r="W319" i="13" s="1"/>
  <c r="AA63" i="13"/>
  <c r="AA319" i="13" s="1"/>
  <c r="AG63" i="13"/>
  <c r="AG319" i="13" s="1"/>
  <c r="G138" i="13"/>
  <c r="G320" i="13" s="1"/>
  <c r="K138" i="13"/>
  <c r="K320" i="13" s="1"/>
  <c r="O138" i="13"/>
  <c r="O320" i="13" s="1"/>
  <c r="S138" i="13"/>
  <c r="S320" i="13" s="1"/>
  <c r="W138" i="13"/>
  <c r="W320" i="13" s="1"/>
  <c r="AA138" i="13"/>
  <c r="AA320" i="13" s="1"/>
  <c r="AG138" i="13"/>
  <c r="AG320" i="13" s="1"/>
  <c r="G198" i="13"/>
  <c r="G321" i="13" s="1"/>
  <c r="K198" i="13"/>
  <c r="K321" i="13" s="1"/>
  <c r="O198" i="13"/>
  <c r="O321" i="13" s="1"/>
  <c r="S198" i="13"/>
  <c r="S321" i="13" s="1"/>
  <c r="W198" i="13"/>
  <c r="W321" i="13" s="1"/>
  <c r="AA198" i="13"/>
  <c r="AA321" i="13" s="1"/>
  <c r="AG198" i="13"/>
  <c r="AG321" i="13" s="1"/>
  <c r="G248" i="13"/>
  <c r="G322" i="13" s="1"/>
  <c r="K248" i="13"/>
  <c r="K322" i="13" s="1"/>
  <c r="O248" i="13"/>
  <c r="O322" i="13" s="1"/>
  <c r="S248" i="13"/>
  <c r="S322" i="13" s="1"/>
  <c r="W248" i="13"/>
  <c r="W322" i="13" s="1"/>
  <c r="AA248" i="13"/>
  <c r="AA322" i="13" s="1"/>
  <c r="AG248" i="13"/>
  <c r="AG322" i="13" s="1"/>
  <c r="G307" i="13"/>
  <c r="G323" i="13" s="1"/>
  <c r="K307" i="13"/>
  <c r="K323" i="13" s="1"/>
  <c r="O307" i="13"/>
  <c r="O323" i="13" s="1"/>
  <c r="S307" i="13"/>
  <c r="S323" i="13" s="1"/>
  <c r="W307" i="13"/>
  <c r="W323" i="13" s="1"/>
  <c r="AA307" i="13"/>
  <c r="AA323" i="13" s="1"/>
  <c r="AG307" i="13"/>
  <c r="AG323" i="13" s="1"/>
  <c r="W93" i="27"/>
  <c r="K324" i="13"/>
  <c r="O324" i="13"/>
  <c r="S324" i="13"/>
  <c r="W324" i="13"/>
  <c r="AA324" i="13"/>
  <c r="AG324" i="13"/>
  <c r="K9" i="14"/>
  <c r="O9" i="14"/>
  <c r="S9" i="14"/>
  <c r="W9" i="14"/>
  <c r="AA9" i="14"/>
  <c r="AG9" i="14"/>
  <c r="L10" i="14"/>
  <c r="P10" i="14"/>
  <c r="T10" i="14"/>
  <c r="X10" i="14"/>
  <c r="AB10" i="14"/>
  <c r="AI10" i="14"/>
  <c r="J11" i="14"/>
  <c r="N11" i="14"/>
  <c r="R11" i="14"/>
  <c r="V11" i="14"/>
  <c r="Z11" i="14"/>
  <c r="G1522" i="14"/>
  <c r="G1457" i="14"/>
  <c r="G1392" i="14"/>
  <c r="G1327" i="14"/>
  <c r="K1522" i="14"/>
  <c r="K1457" i="14"/>
  <c r="K1392" i="14"/>
  <c r="K1327" i="14"/>
  <c r="O1522" i="14"/>
  <c r="O1457" i="14"/>
  <c r="O1392" i="14"/>
  <c r="O1327" i="14"/>
  <c r="S1522" i="14"/>
  <c r="S1457" i="14"/>
  <c r="S1392" i="14"/>
  <c r="S1327" i="14"/>
  <c r="W1522" i="14"/>
  <c r="W1457" i="14"/>
  <c r="W1392" i="14"/>
  <c r="W1327" i="14"/>
  <c r="AA1522" i="14"/>
  <c r="AA1457" i="14"/>
  <c r="AA1392" i="14"/>
  <c r="AA1327" i="14"/>
  <c r="AG1522" i="14"/>
  <c r="AG1457" i="14"/>
  <c r="AG1392" i="14"/>
  <c r="AG1327" i="14"/>
  <c r="G1523" i="14"/>
  <c r="G1458" i="14"/>
  <c r="G1393" i="14"/>
  <c r="G1328" i="14"/>
  <c r="K1523" i="14"/>
  <c r="K1458" i="14"/>
  <c r="K1393" i="14"/>
  <c r="K1328" i="14"/>
  <c r="O1523" i="14"/>
  <c r="O1458" i="14"/>
  <c r="O1393" i="14"/>
  <c r="O1328" i="14"/>
  <c r="S1523" i="14"/>
  <c r="S1458" i="14"/>
  <c r="S1393" i="14"/>
  <c r="S1328" i="14"/>
  <c r="W1523" i="14"/>
  <c r="W1458" i="14"/>
  <c r="W1393" i="14"/>
  <c r="W1328" i="14"/>
  <c r="AA1523" i="14"/>
  <c r="AA1458" i="14"/>
  <c r="AA1393" i="14"/>
  <c r="AA1328" i="14"/>
  <c r="AG1523" i="14"/>
  <c r="AG1458" i="14"/>
  <c r="AG1393" i="14"/>
  <c r="AG1328" i="14"/>
  <c r="G1524" i="14"/>
  <c r="G1459" i="14"/>
  <c r="G1394" i="14"/>
  <c r="G1329" i="14"/>
  <c r="K1524" i="14"/>
  <c r="K1459" i="14"/>
  <c r="K1394" i="14"/>
  <c r="K1329" i="14"/>
  <c r="O1524" i="14"/>
  <c r="O1459" i="14"/>
  <c r="O1394" i="14"/>
  <c r="O1329" i="14"/>
  <c r="S1524" i="14"/>
  <c r="S1459" i="14"/>
  <c r="S1394" i="14"/>
  <c r="S1329" i="14"/>
  <c r="W1524" i="14"/>
  <c r="W1459" i="14"/>
  <c r="W1394" i="14"/>
  <c r="W1329" i="14"/>
  <c r="AA1524" i="14"/>
  <c r="AA1459" i="14"/>
  <c r="AA1394" i="14"/>
  <c r="AA1329" i="14"/>
  <c r="AG1524" i="14"/>
  <c r="AG1459" i="14"/>
  <c r="AG1394" i="14"/>
  <c r="AG1329" i="14"/>
  <c r="G1525" i="14"/>
  <c r="G1460" i="14"/>
  <c r="G1395" i="14"/>
  <c r="G1330" i="14"/>
  <c r="K1525" i="14"/>
  <c r="K1460" i="14"/>
  <c r="K1395" i="14"/>
  <c r="K1330" i="14"/>
  <c r="O1525" i="14"/>
  <c r="O1460" i="14"/>
  <c r="O1395" i="14"/>
  <c r="O1330" i="14"/>
  <c r="S1525" i="14"/>
  <c r="S1460" i="14"/>
  <c r="S1395" i="14"/>
  <c r="S1330" i="14"/>
  <c r="W1525" i="14"/>
  <c r="W1460" i="14"/>
  <c r="W1395" i="14"/>
  <c r="W1330" i="14"/>
  <c r="AA1525" i="14"/>
  <c r="AA1460" i="14"/>
  <c r="AA1395" i="14"/>
  <c r="AA1330" i="14"/>
  <c r="AG1525" i="14"/>
  <c r="AG1460" i="14"/>
  <c r="AG1395" i="14"/>
  <c r="AG1330" i="14"/>
  <c r="G1526" i="14"/>
  <c r="G1461" i="14"/>
  <c r="G1396" i="14"/>
  <c r="G1331" i="14"/>
  <c r="K1526" i="14"/>
  <c r="K1461" i="14"/>
  <c r="K1396" i="14"/>
  <c r="K1331" i="14"/>
  <c r="O1526" i="14"/>
  <c r="O1461" i="14"/>
  <c r="O1396" i="14"/>
  <c r="O1331" i="14"/>
  <c r="S1526" i="14"/>
  <c r="S1461" i="14"/>
  <c r="S1396" i="14"/>
  <c r="S1331" i="14"/>
  <c r="W1526" i="14"/>
  <c r="W1461" i="14"/>
  <c r="W1396" i="14"/>
  <c r="W1331" i="14"/>
  <c r="AA1526" i="14"/>
  <c r="AA1461" i="14"/>
  <c r="AA1396" i="14"/>
  <c r="AA1331" i="14"/>
  <c r="AG1526" i="14"/>
  <c r="AG1461" i="14"/>
  <c r="AG1396" i="14"/>
  <c r="AG1331" i="14"/>
  <c r="G1527" i="14"/>
  <c r="G1462" i="14"/>
  <c r="G1397" i="14"/>
  <c r="G1332" i="14"/>
  <c r="K1527" i="14"/>
  <c r="K1462" i="14"/>
  <c r="K1397" i="14"/>
  <c r="K1332" i="14"/>
  <c r="O1527" i="14"/>
  <c r="O1462" i="14"/>
  <c r="O1397" i="14"/>
  <c r="O1332" i="14"/>
  <c r="S1527" i="14"/>
  <c r="S1462" i="14"/>
  <c r="S1397" i="14"/>
  <c r="S1332" i="14"/>
  <c r="W1527" i="14"/>
  <c r="W1462" i="14"/>
  <c r="W1397" i="14"/>
  <c r="W1332" i="14"/>
  <c r="AA1527" i="14"/>
  <c r="AA1462" i="14"/>
  <c r="AA1397" i="14"/>
  <c r="AA1332" i="14"/>
  <c r="AG1527" i="14"/>
  <c r="AG1462" i="14"/>
  <c r="AG1397" i="14"/>
  <c r="AG1332" i="14"/>
  <c r="G1528" i="14"/>
  <c r="G1463" i="14"/>
  <c r="G1398" i="14"/>
  <c r="G1333" i="14"/>
  <c r="K1528" i="14"/>
  <c r="K1463" i="14"/>
  <c r="K1398" i="14"/>
  <c r="K1333" i="14"/>
  <c r="O1528" i="14"/>
  <c r="O1463" i="14"/>
  <c r="O1398" i="14"/>
  <c r="O1333" i="14"/>
  <c r="S1528" i="14"/>
  <c r="S1463" i="14"/>
  <c r="S1398" i="14"/>
  <c r="S1333" i="14"/>
  <c r="W1528" i="14"/>
  <c r="W1463" i="14"/>
  <c r="W1398" i="14"/>
  <c r="W1333" i="14"/>
  <c r="AA1528" i="14"/>
  <c r="AA1463" i="14"/>
  <c r="AA1398" i="14"/>
  <c r="AA1333" i="14"/>
  <c r="AG1528" i="14"/>
  <c r="AG1463" i="14"/>
  <c r="AG1398" i="14"/>
  <c r="AG1333" i="14"/>
  <c r="G1529" i="14"/>
  <c r="G1464" i="14"/>
  <c r="G1399" i="14"/>
  <c r="G1334" i="14"/>
  <c r="K1529" i="14"/>
  <c r="K1464" i="14"/>
  <c r="K1399" i="14"/>
  <c r="K1334" i="14"/>
  <c r="O1529" i="14"/>
  <c r="O1464" i="14"/>
  <c r="O1399" i="14"/>
  <c r="O1334" i="14"/>
  <c r="S1529" i="14"/>
  <c r="S1464" i="14"/>
  <c r="S1399" i="14"/>
  <c r="S1334" i="14"/>
  <c r="W1529" i="14"/>
  <c r="W1464" i="14"/>
  <c r="W1399" i="14"/>
  <c r="W1334" i="14"/>
  <c r="AA1529" i="14"/>
  <c r="AA1464" i="14"/>
  <c r="AA1399" i="14"/>
  <c r="AA1334" i="14"/>
  <c r="AG1529" i="14"/>
  <c r="AG1464" i="14"/>
  <c r="AG1399" i="14"/>
  <c r="AG1334" i="14"/>
  <c r="G1530" i="14"/>
  <c r="G1465" i="14"/>
  <c r="G1400" i="14"/>
  <c r="G1335" i="14"/>
  <c r="K1530" i="14"/>
  <c r="K1465" i="14"/>
  <c r="K1400" i="14"/>
  <c r="K1335" i="14"/>
  <c r="O1530" i="14"/>
  <c r="O1465" i="14"/>
  <c r="O1400" i="14"/>
  <c r="O1335" i="14"/>
  <c r="S1530" i="14"/>
  <c r="S1465" i="14"/>
  <c r="S1400" i="14"/>
  <c r="S1335" i="14"/>
  <c r="W1530" i="14"/>
  <c r="W1465" i="14"/>
  <c r="W1400" i="14"/>
  <c r="W1335" i="14"/>
  <c r="AA1530" i="14"/>
  <c r="AA1465" i="14"/>
  <c r="AA1400" i="14"/>
  <c r="AA1335" i="14"/>
  <c r="AG1530" i="14"/>
  <c r="AG1465" i="14"/>
  <c r="AG1400" i="14"/>
  <c r="AG1335" i="14"/>
  <c r="G1531" i="14"/>
  <c r="G1466" i="14"/>
  <c r="G1401" i="14"/>
  <c r="G1336" i="14"/>
  <c r="K1531" i="14"/>
  <c r="K1466" i="14"/>
  <c r="K1401" i="14"/>
  <c r="K1336" i="14"/>
  <c r="O1531" i="14"/>
  <c r="O1466" i="14"/>
  <c r="O1401" i="14"/>
  <c r="O1336" i="14"/>
  <c r="S1531" i="14"/>
  <c r="S1466" i="14"/>
  <c r="S1401" i="14"/>
  <c r="S1336" i="14"/>
  <c r="W1531" i="14"/>
  <c r="W1466" i="14"/>
  <c r="W1401" i="14"/>
  <c r="W1336" i="14"/>
  <c r="AA1531" i="14"/>
  <c r="AA1466" i="14"/>
  <c r="AA1401" i="14"/>
  <c r="AA1336" i="14"/>
  <c r="AG1531" i="14"/>
  <c r="AG1466" i="14"/>
  <c r="AG1401" i="14"/>
  <c r="AG1336" i="14"/>
  <c r="G1532" i="14"/>
  <c r="G1467" i="14"/>
  <c r="G1402" i="14"/>
  <c r="G1337" i="14"/>
  <c r="K1532" i="14"/>
  <c r="K1467" i="14"/>
  <c r="K1402" i="14"/>
  <c r="K1337" i="14"/>
  <c r="O1532" i="14"/>
  <c r="O1467" i="14"/>
  <c r="O1402" i="14"/>
  <c r="O1337" i="14"/>
  <c r="S1532" i="14"/>
  <c r="S1467" i="14"/>
  <c r="S1402" i="14"/>
  <c r="S1337" i="14"/>
  <c r="W1532" i="14"/>
  <c r="W1467" i="14"/>
  <c r="W1402" i="14"/>
  <c r="W1337" i="14"/>
  <c r="AA1532" i="14"/>
  <c r="AA1467" i="14"/>
  <c r="AA1402" i="14"/>
  <c r="AA1337" i="14"/>
  <c r="AG1532" i="14"/>
  <c r="AG1467" i="14"/>
  <c r="AG1402" i="14"/>
  <c r="AG1337" i="14"/>
  <c r="G1533" i="14"/>
  <c r="G1468" i="14"/>
  <c r="G1403" i="14"/>
  <c r="G1338" i="14"/>
  <c r="K1533" i="14"/>
  <c r="K1468" i="14"/>
  <c r="K1403" i="14"/>
  <c r="K1338" i="14"/>
  <c r="O1533" i="14"/>
  <c r="O1468" i="14"/>
  <c r="O1403" i="14"/>
  <c r="O1338" i="14"/>
  <c r="S1533" i="14"/>
  <c r="S1468" i="14"/>
  <c r="S1403" i="14"/>
  <c r="S1338" i="14"/>
  <c r="W1533" i="14"/>
  <c r="W1468" i="14"/>
  <c r="W1403" i="14"/>
  <c r="W1338" i="14"/>
  <c r="AA1533" i="14"/>
  <c r="AA1468" i="14"/>
  <c r="AA1403" i="14"/>
  <c r="AA1338" i="14"/>
  <c r="AG1533" i="14"/>
  <c r="AG1468" i="14"/>
  <c r="AG1403" i="14"/>
  <c r="AG1338" i="14"/>
  <c r="G1534" i="14"/>
  <c r="G1469" i="14"/>
  <c r="G1404" i="14"/>
  <c r="G1339" i="14"/>
  <c r="K1534" i="14"/>
  <c r="K1469" i="14"/>
  <c r="K1404" i="14"/>
  <c r="K1339" i="14"/>
  <c r="O1534" i="14"/>
  <c r="O1469" i="14"/>
  <c r="O1404" i="14"/>
  <c r="O1339" i="14"/>
  <c r="S1534" i="14"/>
  <c r="S1469" i="14"/>
  <c r="S1404" i="14"/>
  <c r="S1339" i="14"/>
  <c r="W1534" i="14"/>
  <c r="W1469" i="14"/>
  <c r="W1404" i="14"/>
  <c r="W1339" i="14"/>
  <c r="AA1534" i="14"/>
  <c r="AA1469" i="14"/>
  <c r="AA1404" i="14"/>
  <c r="AA1339" i="14"/>
  <c r="AG1534" i="14"/>
  <c r="AG1469" i="14"/>
  <c r="AG1404" i="14"/>
  <c r="AG1339" i="14"/>
  <c r="G1535" i="14"/>
  <c r="G1470" i="14"/>
  <c r="G1405" i="14"/>
  <c r="G1340" i="14"/>
  <c r="K1535" i="14"/>
  <c r="K1470" i="14"/>
  <c r="K1405" i="14"/>
  <c r="K1340" i="14"/>
  <c r="O1535" i="14"/>
  <c r="O1470" i="14"/>
  <c r="O1405" i="14"/>
  <c r="O1340" i="14"/>
  <c r="S1535" i="14"/>
  <c r="S1470" i="14"/>
  <c r="S1405" i="14"/>
  <c r="S1340" i="14"/>
  <c r="W1535" i="14"/>
  <c r="W1470" i="14"/>
  <c r="W1405" i="14"/>
  <c r="W1340" i="14"/>
  <c r="AA1535" i="14"/>
  <c r="AA1470" i="14"/>
  <c r="AA1405" i="14"/>
  <c r="AA1340" i="14"/>
  <c r="AG1535" i="14"/>
  <c r="AG1470" i="14"/>
  <c r="AG1405" i="14"/>
  <c r="AG1340" i="14"/>
  <c r="G1536" i="14"/>
  <c r="G1471" i="14"/>
  <c r="G1406" i="14"/>
  <c r="G1341" i="14"/>
  <c r="K1536" i="14"/>
  <c r="K1471" i="14"/>
  <c r="K1406" i="14"/>
  <c r="K1341" i="14"/>
  <c r="O1536" i="14"/>
  <c r="O1471" i="14"/>
  <c r="O1406" i="14"/>
  <c r="O1341" i="14"/>
  <c r="S1536" i="14"/>
  <c r="S1471" i="14"/>
  <c r="S1406" i="14"/>
  <c r="S1341" i="14"/>
  <c r="W1536" i="14"/>
  <c r="W1471" i="14"/>
  <c r="W1406" i="14"/>
  <c r="W1341" i="14"/>
  <c r="AA1536" i="14"/>
  <c r="AA1471" i="14"/>
  <c r="AA1406" i="14"/>
  <c r="AA1341" i="14"/>
  <c r="AG1536" i="14"/>
  <c r="AG1471" i="14"/>
  <c r="AG1406" i="14"/>
  <c r="AG1341" i="14"/>
  <c r="G1537" i="14"/>
  <c r="G1472" i="14"/>
  <c r="G1407" i="14"/>
  <c r="G1342" i="14"/>
  <c r="K1537" i="14"/>
  <c r="K1472" i="14"/>
  <c r="K1407" i="14"/>
  <c r="K1342" i="14"/>
  <c r="O1537" i="14"/>
  <c r="O1472" i="14"/>
  <c r="O1407" i="14"/>
  <c r="O1342" i="14"/>
  <c r="S1537" i="14"/>
  <c r="S1472" i="14"/>
  <c r="S1407" i="14"/>
  <c r="S1342" i="14"/>
  <c r="W1537" i="14"/>
  <c r="W1472" i="14"/>
  <c r="W1407" i="14"/>
  <c r="W1342" i="14"/>
  <c r="AA1537" i="14"/>
  <c r="AA1472" i="14"/>
  <c r="AA1407" i="14"/>
  <c r="AA1342" i="14"/>
  <c r="AG1537" i="14"/>
  <c r="AG1472" i="14"/>
  <c r="AG1407" i="14"/>
  <c r="AG1342" i="14"/>
  <c r="G1538" i="14"/>
  <c r="G1473" i="14"/>
  <c r="G1408" i="14"/>
  <c r="G1343" i="14"/>
  <c r="K1538" i="14"/>
  <c r="K1473" i="14"/>
  <c r="K1408" i="14"/>
  <c r="K1343" i="14"/>
  <c r="O1538" i="14"/>
  <c r="O1473" i="14"/>
  <c r="O1408" i="14"/>
  <c r="O1343" i="14"/>
  <c r="S1538" i="14"/>
  <c r="S1473" i="14"/>
  <c r="S1408" i="14"/>
  <c r="S1343" i="14"/>
  <c r="W1538" i="14"/>
  <c r="W1473" i="14"/>
  <c r="W1408" i="14"/>
  <c r="W1343" i="14"/>
  <c r="AA1538" i="14"/>
  <c r="AA1473" i="14"/>
  <c r="AA1408" i="14"/>
  <c r="AA1343" i="14"/>
  <c r="AG1538" i="14"/>
  <c r="AG1473" i="14"/>
  <c r="AG1408" i="14"/>
  <c r="AG1343" i="14"/>
  <c r="G1539" i="14"/>
  <c r="G1474" i="14"/>
  <c r="G1409" i="14"/>
  <c r="G1344" i="14"/>
  <c r="K1539" i="14"/>
  <c r="K1474" i="14"/>
  <c r="K1409" i="14"/>
  <c r="K1344" i="14"/>
  <c r="O1539" i="14"/>
  <c r="O1474" i="14"/>
  <c r="O1409" i="14"/>
  <c r="O1344" i="14"/>
  <c r="S1539" i="14"/>
  <c r="S1474" i="14"/>
  <c r="S1409" i="14"/>
  <c r="S1344" i="14"/>
  <c r="W1539" i="14"/>
  <c r="W1474" i="14"/>
  <c r="W1409" i="14"/>
  <c r="W1344" i="14"/>
  <c r="AA1539" i="14"/>
  <c r="AA1474" i="14"/>
  <c r="AA1409" i="14"/>
  <c r="AA1344" i="14"/>
  <c r="AG1539" i="14"/>
  <c r="AG1474" i="14"/>
  <c r="AG1409" i="14"/>
  <c r="AG1344" i="14"/>
  <c r="G1540" i="14"/>
  <c r="G1475" i="14"/>
  <c r="G1410" i="14"/>
  <c r="G1345" i="14"/>
  <c r="K1540" i="14"/>
  <c r="K1475" i="14"/>
  <c r="K1410" i="14"/>
  <c r="K1345" i="14"/>
  <c r="O1540" i="14"/>
  <c r="O1475" i="14"/>
  <c r="O1410" i="14"/>
  <c r="O1345" i="14"/>
  <c r="S1540" i="14"/>
  <c r="S1475" i="14"/>
  <c r="S1410" i="14"/>
  <c r="S1345" i="14"/>
  <c r="W1540" i="14"/>
  <c r="W1475" i="14"/>
  <c r="W1410" i="14"/>
  <c r="W1345" i="14"/>
  <c r="AA1540" i="14"/>
  <c r="AA1475" i="14"/>
  <c r="AA1410" i="14"/>
  <c r="AA1345" i="14"/>
  <c r="AG1540" i="14"/>
  <c r="AG1475" i="14"/>
  <c r="AG1410" i="14"/>
  <c r="AG1345" i="14"/>
  <c r="G1541" i="14"/>
  <c r="G1476" i="14"/>
  <c r="G1411" i="14"/>
  <c r="G1346" i="14"/>
  <c r="K1541" i="14"/>
  <c r="K1476" i="14"/>
  <c r="K1411" i="14"/>
  <c r="K1346" i="14"/>
  <c r="O1541" i="14"/>
  <c r="O1476" i="14"/>
  <c r="O1411" i="14"/>
  <c r="O1346" i="14"/>
  <c r="S1541" i="14"/>
  <c r="S1476" i="14"/>
  <c r="S1411" i="14"/>
  <c r="S1346" i="14"/>
  <c r="W1541" i="14"/>
  <c r="W1476" i="14"/>
  <c r="W1411" i="14"/>
  <c r="W1346" i="14"/>
  <c r="AA1541" i="14"/>
  <c r="AA1476" i="14"/>
  <c r="AA1411" i="14"/>
  <c r="AA1346" i="14"/>
  <c r="AG1541" i="14"/>
  <c r="AG1476" i="14"/>
  <c r="AG1411" i="14"/>
  <c r="AG1346" i="14"/>
  <c r="G1542" i="14"/>
  <c r="G1477" i="14"/>
  <c r="G1412" i="14"/>
  <c r="G1347" i="14"/>
  <c r="K1542" i="14"/>
  <c r="K1477" i="14"/>
  <c r="K1412" i="14"/>
  <c r="K1347" i="14"/>
  <c r="O1542" i="14"/>
  <c r="O1477" i="14"/>
  <c r="O1412" i="14"/>
  <c r="O1347" i="14"/>
  <c r="S1542" i="14"/>
  <c r="S1477" i="14"/>
  <c r="S1412" i="14"/>
  <c r="S1347" i="14"/>
  <c r="W1542" i="14"/>
  <c r="W1477" i="14"/>
  <c r="W1412" i="14"/>
  <c r="W1347" i="14"/>
  <c r="AA1542" i="14"/>
  <c r="AA1477" i="14"/>
  <c r="AA1412" i="14"/>
  <c r="AA1347" i="14"/>
  <c r="AG1542" i="14"/>
  <c r="AG1477" i="14"/>
  <c r="AG1412" i="14"/>
  <c r="AG1347" i="14"/>
  <c r="G1543" i="14"/>
  <c r="G1478" i="14"/>
  <c r="G1413" i="14"/>
  <c r="G1348" i="14"/>
  <c r="K1543" i="14"/>
  <c r="K1478" i="14"/>
  <c r="K1413" i="14"/>
  <c r="K1348" i="14"/>
  <c r="O1543" i="14"/>
  <c r="O1478" i="14"/>
  <c r="O1413" i="14"/>
  <c r="O1348" i="14"/>
  <c r="S1543" i="14"/>
  <c r="S1478" i="14"/>
  <c r="S1413" i="14"/>
  <c r="S1348" i="14"/>
  <c r="W1543" i="14"/>
  <c r="W1478" i="14"/>
  <c r="W1413" i="14"/>
  <c r="W1348" i="14"/>
  <c r="AA1543" i="14"/>
  <c r="AA1478" i="14"/>
  <c r="AA1413" i="14"/>
  <c r="AA1348" i="14"/>
  <c r="AG1543" i="14"/>
  <c r="AG1478" i="14"/>
  <c r="AG1413" i="14"/>
  <c r="AG1348" i="14"/>
  <c r="G1544" i="14"/>
  <c r="G1479" i="14"/>
  <c r="G1414" i="14"/>
  <c r="G1349" i="14"/>
  <c r="K1544" i="14"/>
  <c r="K1479" i="14"/>
  <c r="K1414" i="14"/>
  <c r="K1349" i="14"/>
  <c r="O1544" i="14"/>
  <c r="O1479" i="14"/>
  <c r="O1414" i="14"/>
  <c r="O1349" i="14"/>
  <c r="S1544" i="14"/>
  <c r="S1479" i="14"/>
  <c r="S1414" i="14"/>
  <c r="S1349" i="14"/>
  <c r="W1544" i="14"/>
  <c r="W1479" i="14"/>
  <c r="W1414" i="14"/>
  <c r="W1349" i="14"/>
  <c r="AA1544" i="14"/>
  <c r="AA1479" i="14"/>
  <c r="AA1414" i="14"/>
  <c r="AA1349" i="14"/>
  <c r="AG1544" i="14"/>
  <c r="AG1479" i="14"/>
  <c r="AG1414" i="14"/>
  <c r="AG1349" i="14"/>
  <c r="G1545" i="14"/>
  <c r="G1480" i="14"/>
  <c r="G1415" i="14"/>
  <c r="G1350" i="14"/>
  <c r="K1545" i="14"/>
  <c r="K1480" i="14"/>
  <c r="K1415" i="14"/>
  <c r="K1350" i="14"/>
  <c r="O1545" i="14"/>
  <c r="O1480" i="14"/>
  <c r="O1415" i="14"/>
  <c r="O1350" i="14"/>
  <c r="S1545" i="14"/>
  <c r="S1480" i="14"/>
  <c r="S1415" i="14"/>
  <c r="S1350" i="14"/>
  <c r="W1545" i="14"/>
  <c r="W1480" i="14"/>
  <c r="W1415" i="14"/>
  <c r="W1350" i="14"/>
  <c r="AA1545" i="14"/>
  <c r="AA1480" i="14"/>
  <c r="AA1415" i="14"/>
  <c r="AA1350" i="14"/>
  <c r="AG1545" i="14"/>
  <c r="AG1480" i="14"/>
  <c r="AG1415" i="14"/>
  <c r="AG1350" i="14"/>
  <c r="G1546" i="14"/>
  <c r="G1481" i="14"/>
  <c r="G1416" i="14"/>
  <c r="G1351" i="14"/>
  <c r="K1546" i="14"/>
  <c r="K1481" i="14"/>
  <c r="K1416" i="14"/>
  <c r="K1351" i="14"/>
  <c r="O1546" i="14"/>
  <c r="O1481" i="14"/>
  <c r="O1416" i="14"/>
  <c r="O1351" i="14"/>
  <c r="S1546" i="14"/>
  <c r="S1481" i="14"/>
  <c r="S1416" i="14"/>
  <c r="S1351" i="14"/>
  <c r="W1546" i="14"/>
  <c r="W1481" i="14"/>
  <c r="W1416" i="14"/>
  <c r="W1351" i="14"/>
  <c r="AA1546" i="14"/>
  <c r="AA1481" i="14"/>
  <c r="AA1416" i="14"/>
  <c r="AA1351" i="14"/>
  <c r="AG1546" i="14"/>
  <c r="AG1481" i="14"/>
  <c r="AG1416" i="14"/>
  <c r="AG1351" i="14"/>
  <c r="G1547" i="14"/>
  <c r="G1482" i="14"/>
  <c r="G1417" i="14"/>
  <c r="G1352" i="14"/>
  <c r="K1547" i="14"/>
  <c r="K1482" i="14"/>
  <c r="K1417" i="14"/>
  <c r="K1352" i="14"/>
  <c r="O1547" i="14"/>
  <c r="O1482" i="14"/>
  <c r="O1417" i="14"/>
  <c r="O1352" i="14"/>
  <c r="S1547" i="14"/>
  <c r="S1482" i="14"/>
  <c r="S1417" i="14"/>
  <c r="S1352" i="14"/>
  <c r="W1547" i="14"/>
  <c r="W1482" i="14"/>
  <c r="W1417" i="14"/>
  <c r="W1352" i="14"/>
  <c r="AA1547" i="14"/>
  <c r="AA1482" i="14"/>
  <c r="AA1417" i="14"/>
  <c r="AA1352" i="14"/>
  <c r="AG1547" i="14"/>
  <c r="AG1482" i="14"/>
  <c r="AG1417" i="14"/>
  <c r="AG1352" i="14"/>
  <c r="G1548" i="14"/>
  <c r="G1483" i="14"/>
  <c r="G1418" i="14"/>
  <c r="G1353" i="14"/>
  <c r="K1548" i="14"/>
  <c r="K1483" i="14"/>
  <c r="K1418" i="14"/>
  <c r="K1353" i="14"/>
  <c r="O1548" i="14"/>
  <c r="O1483" i="14"/>
  <c r="O1418" i="14"/>
  <c r="O1353" i="14"/>
  <c r="S1548" i="14"/>
  <c r="S1483" i="14"/>
  <c r="S1418" i="14"/>
  <c r="S1353" i="14"/>
  <c r="W1548" i="14"/>
  <c r="W1483" i="14"/>
  <c r="W1418" i="14"/>
  <c r="W1353" i="14"/>
  <c r="AA1548" i="14"/>
  <c r="AA1483" i="14"/>
  <c r="AA1418" i="14"/>
  <c r="AA1353" i="14"/>
  <c r="AG1548" i="14"/>
  <c r="AG1483" i="14"/>
  <c r="AG1418" i="14"/>
  <c r="AG1353" i="14"/>
  <c r="G1549" i="14"/>
  <c r="G1484" i="14"/>
  <c r="G1419" i="14"/>
  <c r="G1354" i="14"/>
  <c r="K1549" i="14"/>
  <c r="K1484" i="14"/>
  <c r="K1419" i="14"/>
  <c r="K1354" i="14"/>
  <c r="O1549" i="14"/>
  <c r="O1484" i="14"/>
  <c r="O1419" i="14"/>
  <c r="O1354" i="14"/>
  <c r="S1549" i="14"/>
  <c r="S1484" i="14"/>
  <c r="S1419" i="14"/>
  <c r="S1354" i="14"/>
  <c r="W1549" i="14"/>
  <c r="W1484" i="14"/>
  <c r="W1419" i="14"/>
  <c r="W1354" i="14"/>
  <c r="AA1549" i="14"/>
  <c r="AA1484" i="14"/>
  <c r="AA1419" i="14"/>
  <c r="AA1354" i="14"/>
  <c r="AG1549" i="14"/>
  <c r="AG1484" i="14"/>
  <c r="AG1419" i="14"/>
  <c r="AG1354" i="14"/>
  <c r="G1550" i="14"/>
  <c r="G1485" i="14"/>
  <c r="G1420" i="14"/>
  <c r="G1355" i="14"/>
  <c r="K1550" i="14"/>
  <c r="K1485" i="14"/>
  <c r="K1420" i="14"/>
  <c r="K1355" i="14"/>
  <c r="O1550" i="14"/>
  <c r="O1485" i="14"/>
  <c r="O1420" i="14"/>
  <c r="O1355" i="14"/>
  <c r="S1550" i="14"/>
  <c r="S1485" i="14"/>
  <c r="S1420" i="14"/>
  <c r="S1355" i="14"/>
  <c r="W1550" i="14"/>
  <c r="W1485" i="14"/>
  <c r="W1420" i="14"/>
  <c r="W1355" i="14"/>
  <c r="AA1550" i="14"/>
  <c r="AA1485" i="14"/>
  <c r="AA1420" i="14"/>
  <c r="AA1355" i="14"/>
  <c r="AG1550" i="14"/>
  <c r="AG1485" i="14"/>
  <c r="AG1420" i="14"/>
  <c r="AG1355" i="14"/>
  <c r="G1551" i="14"/>
  <c r="G1486" i="14"/>
  <c r="G1421" i="14"/>
  <c r="G1356" i="14"/>
  <c r="K1551" i="14"/>
  <c r="K1486" i="14"/>
  <c r="K1421" i="14"/>
  <c r="K1356" i="14"/>
  <c r="O1551" i="14"/>
  <c r="O1486" i="14"/>
  <c r="O1421" i="14"/>
  <c r="O1356" i="14"/>
  <c r="S1551" i="14"/>
  <c r="S1486" i="14"/>
  <c r="S1421" i="14"/>
  <c r="S1356" i="14"/>
  <c r="W1551" i="14"/>
  <c r="W1486" i="14"/>
  <c r="W1421" i="14"/>
  <c r="W1356" i="14"/>
  <c r="AA1551" i="14"/>
  <c r="AA1486" i="14"/>
  <c r="AA1421" i="14"/>
  <c r="AA1356" i="14"/>
  <c r="AG1551" i="14"/>
  <c r="AG1486" i="14"/>
  <c r="AG1421" i="14"/>
  <c r="AG1356" i="14"/>
  <c r="G1552" i="14"/>
  <c r="G1487" i="14"/>
  <c r="G1422" i="14"/>
  <c r="G1357" i="14"/>
  <c r="K1552" i="14"/>
  <c r="K1487" i="14"/>
  <c r="K1422" i="14"/>
  <c r="K1357" i="14"/>
  <c r="O1552" i="14"/>
  <c r="O1487" i="14"/>
  <c r="O1422" i="14"/>
  <c r="O1357" i="14"/>
  <c r="S1552" i="14"/>
  <c r="S1487" i="14"/>
  <c r="S1422" i="14"/>
  <c r="S1357" i="14"/>
  <c r="W1552" i="14"/>
  <c r="W1487" i="14"/>
  <c r="W1422" i="14"/>
  <c r="W1357" i="14"/>
  <c r="AA1552" i="14"/>
  <c r="AA1487" i="14"/>
  <c r="AA1422" i="14"/>
  <c r="AA1357" i="14"/>
  <c r="AG1552" i="14"/>
  <c r="AG1487" i="14"/>
  <c r="AG1422" i="14"/>
  <c r="AG1357" i="14"/>
  <c r="G1553" i="14"/>
  <c r="G1488" i="14"/>
  <c r="G1423" i="14"/>
  <c r="G1358" i="14"/>
  <c r="K1553" i="14"/>
  <c r="K1488" i="14"/>
  <c r="K1423" i="14"/>
  <c r="K1358" i="14"/>
  <c r="O1553" i="14"/>
  <c r="O1488" i="14"/>
  <c r="O1423" i="14"/>
  <c r="O1358" i="14"/>
  <c r="S1553" i="14"/>
  <c r="S1488" i="14"/>
  <c r="S1423" i="14"/>
  <c r="S1358" i="14"/>
  <c r="W1553" i="14"/>
  <c r="W1488" i="14"/>
  <c r="W1423" i="14"/>
  <c r="W1358" i="14"/>
  <c r="AA1553" i="14"/>
  <c r="AA1488" i="14"/>
  <c r="AA1423" i="14"/>
  <c r="AA1358" i="14"/>
  <c r="AG1553" i="14"/>
  <c r="AG1488" i="14"/>
  <c r="AG1423" i="14"/>
  <c r="AG1358" i="14"/>
  <c r="G1554" i="14"/>
  <c r="G1489" i="14"/>
  <c r="G1424" i="14"/>
  <c r="G1359" i="14"/>
  <c r="K1554" i="14"/>
  <c r="K1489" i="14"/>
  <c r="K1424" i="14"/>
  <c r="K1359" i="14"/>
  <c r="O1554" i="14"/>
  <c r="O1489" i="14"/>
  <c r="O1424" i="14"/>
  <c r="O1359" i="14"/>
  <c r="S1554" i="14"/>
  <c r="S1489" i="14"/>
  <c r="S1424" i="14"/>
  <c r="S1359" i="14"/>
  <c r="W1554" i="14"/>
  <c r="W1489" i="14"/>
  <c r="W1424" i="14"/>
  <c r="W1359" i="14"/>
  <c r="AA1554" i="14"/>
  <c r="AA1489" i="14"/>
  <c r="AA1424" i="14"/>
  <c r="AA1359" i="14"/>
  <c r="AG1554" i="14"/>
  <c r="AG1489" i="14"/>
  <c r="AG1424" i="14"/>
  <c r="AG1359" i="14"/>
  <c r="G1555" i="14"/>
  <c r="G1490" i="14"/>
  <c r="G1425" i="14"/>
  <c r="G1360" i="14"/>
  <c r="K1555" i="14"/>
  <c r="K1490" i="14"/>
  <c r="K1425" i="14"/>
  <c r="K1360" i="14"/>
  <c r="O1555" i="14"/>
  <c r="O1490" i="14"/>
  <c r="O1425" i="14"/>
  <c r="O1360" i="14"/>
  <c r="S1555" i="14"/>
  <c r="S1490" i="14"/>
  <c r="S1425" i="14"/>
  <c r="S1360" i="14"/>
  <c r="W1555" i="14"/>
  <c r="W1490" i="14"/>
  <c r="W1425" i="14"/>
  <c r="W1360" i="14"/>
  <c r="AA1555" i="14"/>
  <c r="AA1490" i="14"/>
  <c r="AA1425" i="14"/>
  <c r="AA1360" i="14"/>
  <c r="AG1555" i="14"/>
  <c r="AG1490" i="14"/>
  <c r="AG1425" i="14"/>
  <c r="AG1360" i="14"/>
  <c r="G1556" i="14"/>
  <c r="G1491" i="14"/>
  <c r="G1426" i="14"/>
  <c r="G1361" i="14"/>
  <c r="K1556" i="14"/>
  <c r="K1491" i="14"/>
  <c r="K1426" i="14"/>
  <c r="K1361" i="14"/>
  <c r="O1556" i="14"/>
  <c r="O1491" i="14"/>
  <c r="O1426" i="14"/>
  <c r="O1361" i="14"/>
  <c r="S1556" i="14"/>
  <c r="S1491" i="14"/>
  <c r="S1426" i="14"/>
  <c r="S1361" i="14"/>
  <c r="W1556" i="14"/>
  <c r="W1491" i="14"/>
  <c r="W1426" i="14"/>
  <c r="W1361" i="14"/>
  <c r="AA1556" i="14"/>
  <c r="AA1491" i="14"/>
  <c r="AA1426" i="14"/>
  <c r="AA1361" i="14"/>
  <c r="AG1556" i="14"/>
  <c r="AG1491" i="14"/>
  <c r="AG1426" i="14"/>
  <c r="AG1361" i="14"/>
  <c r="G1557" i="14"/>
  <c r="G1492" i="14"/>
  <c r="G1427" i="14"/>
  <c r="G1362" i="14"/>
  <c r="K1557" i="14"/>
  <c r="K1492" i="14"/>
  <c r="K1427" i="14"/>
  <c r="K1362" i="14"/>
  <c r="O1557" i="14"/>
  <c r="O1492" i="14"/>
  <c r="O1427" i="14"/>
  <c r="O1362" i="14"/>
  <c r="S1557" i="14"/>
  <c r="S1492" i="14"/>
  <c r="S1427" i="14"/>
  <c r="S1362" i="14"/>
  <c r="W1557" i="14"/>
  <c r="W1492" i="14"/>
  <c r="W1427" i="14"/>
  <c r="W1362" i="14"/>
  <c r="AA1557" i="14"/>
  <c r="AA1492" i="14"/>
  <c r="AA1427" i="14"/>
  <c r="AA1362" i="14"/>
  <c r="AG1557" i="14"/>
  <c r="AG1492" i="14"/>
  <c r="AG1427" i="14"/>
  <c r="AG1362" i="14"/>
  <c r="G1558" i="14"/>
  <c r="G1493" i="14"/>
  <c r="G1428" i="14"/>
  <c r="G1363" i="14"/>
  <c r="K1558" i="14"/>
  <c r="K1493" i="14"/>
  <c r="K1428" i="14"/>
  <c r="K1363" i="14"/>
  <c r="O1558" i="14"/>
  <c r="O1493" i="14"/>
  <c r="O1428" i="14"/>
  <c r="O1363" i="14"/>
  <c r="S1558" i="14"/>
  <c r="S1493" i="14"/>
  <c r="S1428" i="14"/>
  <c r="S1363" i="14"/>
  <c r="W1558" i="14"/>
  <c r="W1493" i="14"/>
  <c r="W1428" i="14"/>
  <c r="W1363" i="14"/>
  <c r="AA1558" i="14"/>
  <c r="AA1493" i="14"/>
  <c r="AA1428" i="14"/>
  <c r="AA1363" i="14"/>
  <c r="AG1558" i="14"/>
  <c r="AG1493" i="14"/>
  <c r="AG1428" i="14"/>
  <c r="AG1363" i="14"/>
  <c r="G1559" i="14"/>
  <c r="G1494" i="14"/>
  <c r="G1429" i="14"/>
  <c r="G1364" i="14"/>
  <c r="K1559" i="14"/>
  <c r="K1494" i="14"/>
  <c r="K1429" i="14"/>
  <c r="K1364" i="14"/>
  <c r="O1559" i="14"/>
  <c r="O1494" i="14"/>
  <c r="O1429" i="14"/>
  <c r="O1364" i="14"/>
  <c r="S1559" i="14"/>
  <c r="S1494" i="14"/>
  <c r="S1429" i="14"/>
  <c r="S1364" i="14"/>
  <c r="W1559" i="14"/>
  <c r="W1494" i="14"/>
  <c r="W1429" i="14"/>
  <c r="W1364" i="14"/>
  <c r="AA1559" i="14"/>
  <c r="AA1494" i="14"/>
  <c r="AA1429" i="14"/>
  <c r="AA1364" i="14"/>
  <c r="AG1559" i="14"/>
  <c r="AG1494" i="14"/>
  <c r="AG1429" i="14"/>
  <c r="AG1364" i="14"/>
  <c r="G1560" i="14"/>
  <c r="G1495" i="14"/>
  <c r="G1430" i="14"/>
  <c r="G1365" i="14"/>
  <c r="K1560" i="14"/>
  <c r="K1495" i="14"/>
  <c r="K1430" i="14"/>
  <c r="K1365" i="14"/>
  <c r="O1560" i="14"/>
  <c r="O1495" i="14"/>
  <c r="O1430" i="14"/>
  <c r="O1365" i="14"/>
  <c r="S1560" i="14"/>
  <c r="S1495" i="14"/>
  <c r="S1430" i="14"/>
  <c r="S1365" i="14"/>
  <c r="W1560" i="14"/>
  <c r="W1495" i="14"/>
  <c r="W1430" i="14"/>
  <c r="W1365" i="14"/>
  <c r="AA1560" i="14"/>
  <c r="AA1495" i="14"/>
  <c r="AA1430" i="14"/>
  <c r="AA1365" i="14"/>
  <c r="AG1560" i="14"/>
  <c r="AG1495" i="14"/>
  <c r="AG1430" i="14"/>
  <c r="AG1365" i="14"/>
  <c r="G1561" i="14"/>
  <c r="G1496" i="14"/>
  <c r="G1431" i="14"/>
  <c r="G1366" i="14"/>
  <c r="K1561" i="14"/>
  <c r="K1496" i="14"/>
  <c r="K1431" i="14"/>
  <c r="K1366" i="14"/>
  <c r="O1561" i="14"/>
  <c r="O1496" i="14"/>
  <c r="O1431" i="14"/>
  <c r="O1366" i="14"/>
  <c r="S1561" i="14"/>
  <c r="S1496" i="14"/>
  <c r="S1431" i="14"/>
  <c r="S1366" i="14"/>
  <c r="W1561" i="14"/>
  <c r="W1496" i="14"/>
  <c r="W1431" i="14"/>
  <c r="W1366" i="14"/>
  <c r="AA1561" i="14"/>
  <c r="AA1496" i="14"/>
  <c r="AA1431" i="14"/>
  <c r="AA1366" i="14"/>
  <c r="AG1561" i="14"/>
  <c r="AG1496" i="14"/>
  <c r="AG1431" i="14"/>
  <c r="AG1366" i="14"/>
  <c r="G1562" i="14"/>
  <c r="G1497" i="14"/>
  <c r="G1432" i="14"/>
  <c r="G1367" i="14"/>
  <c r="K1562" i="14"/>
  <c r="K1497" i="14"/>
  <c r="K1432" i="14"/>
  <c r="K1367" i="14"/>
  <c r="O1562" i="14"/>
  <c r="O1497" i="14"/>
  <c r="O1432" i="14"/>
  <c r="O1367" i="14"/>
  <c r="S1562" i="14"/>
  <c r="S1497" i="14"/>
  <c r="S1432" i="14"/>
  <c r="S1367" i="14"/>
  <c r="W1562" i="14"/>
  <c r="W1497" i="14"/>
  <c r="W1432" i="14"/>
  <c r="W1367" i="14"/>
  <c r="AA1562" i="14"/>
  <c r="AA1497" i="14"/>
  <c r="AA1432" i="14"/>
  <c r="AA1367" i="14"/>
  <c r="AG1562" i="14"/>
  <c r="AG1497" i="14"/>
  <c r="AG1432" i="14"/>
  <c r="AG1367" i="14"/>
  <c r="G1563" i="14"/>
  <c r="G1498" i="14"/>
  <c r="G1433" i="14"/>
  <c r="G1368" i="14"/>
  <c r="K1563" i="14"/>
  <c r="K1498" i="14"/>
  <c r="K1433" i="14"/>
  <c r="K1368" i="14"/>
  <c r="O1563" i="14"/>
  <c r="O1498" i="14"/>
  <c r="O1433" i="14"/>
  <c r="O1368" i="14"/>
  <c r="S1563" i="14"/>
  <c r="S1498" i="14"/>
  <c r="S1433" i="14"/>
  <c r="S1368" i="14"/>
  <c r="W1563" i="14"/>
  <c r="W1498" i="14"/>
  <c r="W1433" i="14"/>
  <c r="W1368" i="14"/>
  <c r="AA1563" i="14"/>
  <c r="AA1498" i="14"/>
  <c r="AA1433" i="14"/>
  <c r="AA1368" i="14"/>
  <c r="AG1563" i="14"/>
  <c r="AG1498" i="14"/>
  <c r="AG1433" i="14"/>
  <c r="AG1368" i="14"/>
  <c r="G1564" i="14"/>
  <c r="G1499" i="14"/>
  <c r="G1434" i="14"/>
  <c r="G1369" i="14"/>
  <c r="K1564" i="14"/>
  <c r="K1499" i="14"/>
  <c r="K1434" i="14"/>
  <c r="K1369" i="14"/>
  <c r="O1564" i="14"/>
  <c r="O1499" i="14"/>
  <c r="O1434" i="14"/>
  <c r="O1369" i="14"/>
  <c r="S1564" i="14"/>
  <c r="S1499" i="14"/>
  <c r="S1434" i="14"/>
  <c r="S1369" i="14"/>
  <c r="W1564" i="14"/>
  <c r="W1499" i="14"/>
  <c r="W1434" i="14"/>
  <c r="W1369" i="14"/>
  <c r="AA1564" i="14"/>
  <c r="AA1499" i="14"/>
  <c r="AA1434" i="14"/>
  <c r="AA1369" i="14"/>
  <c r="AG1564" i="14"/>
  <c r="AG1499" i="14"/>
  <c r="AG1434" i="14"/>
  <c r="AG1369" i="14"/>
  <c r="G1565" i="14"/>
  <c r="G1500" i="14"/>
  <c r="G1435" i="14"/>
  <c r="G1370" i="14"/>
  <c r="K1565" i="14"/>
  <c r="K1500" i="14"/>
  <c r="K1435" i="14"/>
  <c r="K1370" i="14"/>
  <c r="O1565" i="14"/>
  <c r="O1500" i="14"/>
  <c r="O1435" i="14"/>
  <c r="O1370" i="14"/>
  <c r="S1565" i="14"/>
  <c r="S1500" i="14"/>
  <c r="S1435" i="14"/>
  <c r="S1370" i="14"/>
  <c r="W1565" i="14"/>
  <c r="W1500" i="14"/>
  <c r="W1435" i="14"/>
  <c r="W1370" i="14"/>
  <c r="AA1565" i="14"/>
  <c r="AA1500" i="14"/>
  <c r="AA1435" i="14"/>
  <c r="AA1370" i="14"/>
  <c r="AG1565" i="14"/>
  <c r="AG1500" i="14"/>
  <c r="AG1435" i="14"/>
  <c r="AG1370" i="14"/>
  <c r="G1566" i="14"/>
  <c r="G1501" i="14"/>
  <c r="G1436" i="14"/>
  <c r="G1371" i="14"/>
  <c r="K1566" i="14"/>
  <c r="K1501" i="14"/>
  <c r="K1436" i="14"/>
  <c r="K1371" i="14"/>
  <c r="O1566" i="14"/>
  <c r="O1501" i="14"/>
  <c r="O1436" i="14"/>
  <c r="O1371" i="14"/>
  <c r="S1566" i="14"/>
  <c r="S1501" i="14"/>
  <c r="S1436" i="14"/>
  <c r="S1371" i="14"/>
  <c r="W1566" i="14"/>
  <c r="W1501" i="14"/>
  <c r="W1436" i="14"/>
  <c r="W1371" i="14"/>
  <c r="AA1566" i="14"/>
  <c r="AA1501" i="14"/>
  <c r="AA1436" i="14"/>
  <c r="AA1371" i="14"/>
  <c r="AG1566" i="14"/>
  <c r="AG1501" i="14"/>
  <c r="AG1436" i="14"/>
  <c r="AG1371" i="14"/>
  <c r="G1567" i="14"/>
  <c r="G1502" i="14"/>
  <c r="G1437" i="14"/>
  <c r="G1372" i="14"/>
  <c r="K1567" i="14"/>
  <c r="K1502" i="14"/>
  <c r="K1437" i="14"/>
  <c r="K1372" i="14"/>
  <c r="O1567" i="14"/>
  <c r="O1502" i="14"/>
  <c r="O1437" i="14"/>
  <c r="O1372" i="14"/>
  <c r="S1567" i="14"/>
  <c r="S1502" i="14"/>
  <c r="S1437" i="14"/>
  <c r="S1372" i="14"/>
  <c r="W1567" i="14"/>
  <c r="W1502" i="14"/>
  <c r="W1437" i="14"/>
  <c r="W1372" i="14"/>
  <c r="AA1567" i="14"/>
  <c r="AA1502" i="14"/>
  <c r="AA1437" i="14"/>
  <c r="AA1372" i="14"/>
  <c r="AG1567" i="14"/>
  <c r="AG1502" i="14"/>
  <c r="AG1437" i="14"/>
  <c r="AG1372" i="14"/>
  <c r="G1568" i="14"/>
  <c r="G1503" i="14"/>
  <c r="G1438" i="14"/>
  <c r="G1373" i="14"/>
  <c r="K1568" i="14"/>
  <c r="K1503" i="14"/>
  <c r="K1438" i="14"/>
  <c r="K1373" i="14"/>
  <c r="O1568" i="14"/>
  <c r="O1503" i="14"/>
  <c r="O1438" i="14"/>
  <c r="O1373" i="14"/>
  <c r="S1568" i="14"/>
  <c r="S1503" i="14"/>
  <c r="S1438" i="14"/>
  <c r="S1373" i="14"/>
  <c r="W1568" i="14"/>
  <c r="W1503" i="14"/>
  <c r="W1438" i="14"/>
  <c r="W1373" i="14"/>
  <c r="AA1568" i="14"/>
  <c r="AA1503" i="14"/>
  <c r="AA1438" i="14"/>
  <c r="AA1373" i="14"/>
  <c r="AG1568" i="14"/>
  <c r="AG1503" i="14"/>
  <c r="AG1438" i="14"/>
  <c r="AG1373" i="14"/>
  <c r="G1569" i="14"/>
  <c r="G1504" i="14"/>
  <c r="G1439" i="14"/>
  <c r="G1374" i="14"/>
  <c r="K1569" i="14"/>
  <c r="K1504" i="14"/>
  <c r="K1439" i="14"/>
  <c r="K1374" i="14"/>
  <c r="O1569" i="14"/>
  <c r="O1504" i="14"/>
  <c r="O1439" i="14"/>
  <c r="O1374" i="14"/>
  <c r="S1569" i="14"/>
  <c r="S1504" i="14"/>
  <c r="S1439" i="14"/>
  <c r="S1374" i="14"/>
  <c r="W1569" i="14"/>
  <c r="W1504" i="14"/>
  <c r="W1439" i="14"/>
  <c r="W1374" i="14"/>
  <c r="AA1569" i="14"/>
  <c r="AA1504" i="14"/>
  <c r="AA1439" i="14"/>
  <c r="AA1374" i="14"/>
  <c r="AG1569" i="14"/>
  <c r="AG1504" i="14"/>
  <c r="AG1439" i="14"/>
  <c r="AG1374" i="14"/>
  <c r="G1570" i="14"/>
  <c r="G1505" i="14"/>
  <c r="G1440" i="14"/>
  <c r="G1375" i="14"/>
  <c r="K1570" i="14"/>
  <c r="K1505" i="14"/>
  <c r="K1440" i="14"/>
  <c r="K1375" i="14"/>
  <c r="O1570" i="14"/>
  <c r="O1505" i="14"/>
  <c r="O1440" i="14"/>
  <c r="O1375" i="14"/>
  <c r="S1570" i="14"/>
  <c r="S1505" i="14"/>
  <c r="S1440" i="14"/>
  <c r="S1375" i="14"/>
  <c r="W1570" i="14"/>
  <c r="W1505" i="14"/>
  <c r="W1440" i="14"/>
  <c r="W1375" i="14"/>
  <c r="AA1570" i="14"/>
  <c r="AA1505" i="14"/>
  <c r="AA1440" i="14"/>
  <c r="AA1375" i="14"/>
  <c r="AG1570" i="14"/>
  <c r="AG1505" i="14"/>
  <c r="AG1440" i="14"/>
  <c r="AG1375" i="14"/>
  <c r="G1571" i="14"/>
  <c r="G1506" i="14"/>
  <c r="G1441" i="14"/>
  <c r="G1376" i="14"/>
  <c r="K1571" i="14"/>
  <c r="K1506" i="14"/>
  <c r="K1441" i="14"/>
  <c r="K1376" i="14"/>
  <c r="O1571" i="14"/>
  <c r="O1506" i="14"/>
  <c r="O1441" i="14"/>
  <c r="O1376" i="14"/>
  <c r="S1571" i="14"/>
  <c r="S1506" i="14"/>
  <c r="S1441" i="14"/>
  <c r="S1376" i="14"/>
  <c r="W1571" i="14"/>
  <c r="W1506" i="14"/>
  <c r="W1441" i="14"/>
  <c r="W1376" i="14"/>
  <c r="AA1571" i="14"/>
  <c r="AA1506" i="14"/>
  <c r="AA1441" i="14"/>
  <c r="AA1376" i="14"/>
  <c r="AG1571" i="14"/>
  <c r="AG1506" i="14"/>
  <c r="AG1441" i="14"/>
  <c r="AG1376" i="14"/>
  <c r="G1572" i="14"/>
  <c r="G1507" i="14"/>
  <c r="G1442" i="14"/>
  <c r="G1377" i="14"/>
  <c r="K1572" i="14"/>
  <c r="K1507" i="14"/>
  <c r="K1442" i="14"/>
  <c r="K1377" i="14"/>
  <c r="O1572" i="14"/>
  <c r="O1507" i="14"/>
  <c r="O1442" i="14"/>
  <c r="O1377" i="14"/>
  <c r="S1572" i="14"/>
  <c r="S1507" i="14"/>
  <c r="S1442" i="14"/>
  <c r="S1377" i="14"/>
  <c r="W1572" i="14"/>
  <c r="W1507" i="14"/>
  <c r="W1442" i="14"/>
  <c r="W1377" i="14"/>
  <c r="AA1572" i="14"/>
  <c r="AA1507" i="14"/>
  <c r="AA1442" i="14"/>
  <c r="AA1377" i="14"/>
  <c r="AG1572" i="14"/>
  <c r="AG1507" i="14"/>
  <c r="AG1442" i="14"/>
  <c r="AG1377" i="14"/>
  <c r="G1573" i="14"/>
  <c r="G1508" i="14"/>
  <c r="G1443" i="14"/>
  <c r="G1378" i="14"/>
  <c r="K1573" i="14"/>
  <c r="K1508" i="14"/>
  <c r="K1443" i="14"/>
  <c r="K1378" i="14"/>
  <c r="O1573" i="14"/>
  <c r="O1508" i="14"/>
  <c r="O1443" i="14"/>
  <c r="O1378" i="14"/>
  <c r="S1573" i="14"/>
  <c r="S1508" i="14"/>
  <c r="S1443" i="14"/>
  <c r="S1378" i="14"/>
  <c r="W1573" i="14"/>
  <c r="W1508" i="14"/>
  <c r="W1443" i="14"/>
  <c r="W1378" i="14"/>
  <c r="AA1573" i="14"/>
  <c r="AA1508" i="14"/>
  <c r="AA1443" i="14"/>
  <c r="AA1378" i="14"/>
  <c r="AG1573" i="14"/>
  <c r="AG1508" i="14"/>
  <c r="AG1443" i="14"/>
  <c r="AG1378" i="14"/>
  <c r="G1574" i="14"/>
  <c r="G1509" i="14"/>
  <c r="G1444" i="14"/>
  <c r="G1379" i="14"/>
  <c r="K1574" i="14"/>
  <c r="K1509" i="14"/>
  <c r="K1444" i="14"/>
  <c r="K1379" i="14"/>
  <c r="O1574" i="14"/>
  <c r="O1509" i="14"/>
  <c r="O1444" i="14"/>
  <c r="O1379" i="14"/>
  <c r="S1574" i="14"/>
  <c r="S1509" i="14"/>
  <c r="S1444" i="14"/>
  <c r="S1379" i="14"/>
  <c r="W1574" i="14"/>
  <c r="W1509" i="14"/>
  <c r="W1444" i="14"/>
  <c r="W1379" i="14"/>
  <c r="AA1574" i="14"/>
  <c r="AA1509" i="14"/>
  <c r="AA1444" i="14"/>
  <c r="AA1379" i="14"/>
  <c r="AG1574" i="14"/>
  <c r="AG1509" i="14"/>
  <c r="AG1444" i="14"/>
  <c r="AG1379" i="14"/>
  <c r="G1575" i="14"/>
  <c r="G1510" i="14"/>
  <c r="G1445" i="14"/>
  <c r="G1380" i="14"/>
  <c r="K1575" i="14"/>
  <c r="K1510" i="14"/>
  <c r="K1445" i="14"/>
  <c r="K1380" i="14"/>
  <c r="O1575" i="14"/>
  <c r="O1510" i="14"/>
  <c r="O1445" i="14"/>
  <c r="O1380" i="14"/>
  <c r="S1575" i="14"/>
  <c r="S1510" i="14"/>
  <c r="S1445" i="14"/>
  <c r="S1380" i="14"/>
  <c r="W1575" i="14"/>
  <c r="W1510" i="14"/>
  <c r="W1445" i="14"/>
  <c r="W1380" i="14"/>
  <c r="AA1575" i="14"/>
  <c r="AA1510" i="14"/>
  <c r="AA1445" i="14"/>
  <c r="AA1380" i="14"/>
  <c r="AG1575" i="14"/>
  <c r="AG1510" i="14"/>
  <c r="AG1445" i="14"/>
  <c r="AG1380" i="14"/>
  <c r="G1576" i="14"/>
  <c r="G1511" i="14"/>
  <c r="G1446" i="14"/>
  <c r="G1381" i="14"/>
  <c r="K1576" i="14"/>
  <c r="K1511" i="14"/>
  <c r="K1446" i="14"/>
  <c r="K1381" i="14"/>
  <c r="O1576" i="14"/>
  <c r="O1511" i="14"/>
  <c r="O1446" i="14"/>
  <c r="O1381" i="14"/>
  <c r="S1576" i="14"/>
  <c r="S1511" i="14"/>
  <c r="S1446" i="14"/>
  <c r="S1381" i="14"/>
  <c r="W1576" i="14"/>
  <c r="W1511" i="14"/>
  <c r="W1446" i="14"/>
  <c r="W1381" i="14"/>
  <c r="AA1576" i="14"/>
  <c r="AA1511" i="14"/>
  <c r="AA1446" i="14"/>
  <c r="AA1381" i="14"/>
  <c r="AG1576" i="14"/>
  <c r="AG1511" i="14"/>
  <c r="AG1446" i="14"/>
  <c r="AG1381" i="14"/>
  <c r="G1577" i="14"/>
  <c r="G1512" i="14"/>
  <c r="G1447" i="14"/>
  <c r="G1382" i="14"/>
  <c r="K1577" i="14"/>
  <c r="K1512" i="14"/>
  <c r="K1447" i="14"/>
  <c r="K1382" i="14"/>
  <c r="O1577" i="14"/>
  <c r="O1512" i="14"/>
  <c r="O1447" i="14"/>
  <c r="O1382" i="14"/>
  <c r="S1577" i="14"/>
  <c r="S1512" i="14"/>
  <c r="S1447" i="14"/>
  <c r="S1382" i="14"/>
  <c r="W1577" i="14"/>
  <c r="W1512" i="14"/>
  <c r="W1447" i="14"/>
  <c r="W1382" i="14"/>
  <c r="AA1577" i="14"/>
  <c r="AA1512" i="14"/>
  <c r="AA1447" i="14"/>
  <c r="AA1382" i="14"/>
  <c r="AG1577" i="14"/>
  <c r="AG1512" i="14"/>
  <c r="AG1447" i="14"/>
  <c r="AG1382" i="14"/>
  <c r="G1578" i="14"/>
  <c r="G1513" i="14"/>
  <c r="G1448" i="14"/>
  <c r="G1383" i="14"/>
  <c r="K1578" i="14"/>
  <c r="K1513" i="14"/>
  <c r="K1448" i="14"/>
  <c r="K1383" i="14"/>
  <c r="O1578" i="14"/>
  <c r="O1513" i="14"/>
  <c r="O1448" i="14"/>
  <c r="O1383" i="14"/>
  <c r="S1578" i="14"/>
  <c r="S1513" i="14"/>
  <c r="S1448" i="14"/>
  <c r="S1383" i="14"/>
  <c r="W1578" i="14"/>
  <c r="W1513" i="14"/>
  <c r="W1448" i="14"/>
  <c r="W1383" i="14"/>
  <c r="AA1578" i="14"/>
  <c r="AA1513" i="14"/>
  <c r="AA1448" i="14"/>
  <c r="AA1383" i="14"/>
  <c r="AG1578" i="14"/>
  <c r="AG1513" i="14"/>
  <c r="AG1448" i="14"/>
  <c r="AG1383" i="14"/>
  <c r="G1579" i="14"/>
  <c r="G1514" i="14"/>
  <c r="G1449" i="14"/>
  <c r="G1384" i="14"/>
  <c r="K1579" i="14"/>
  <c r="K1514" i="14"/>
  <c r="K1449" i="14"/>
  <c r="K1384" i="14"/>
  <c r="O1579" i="14"/>
  <c r="O1514" i="14"/>
  <c r="O1449" i="14"/>
  <c r="O1384" i="14"/>
  <c r="S1579" i="14"/>
  <c r="S1514" i="14"/>
  <c r="S1449" i="14"/>
  <c r="S1384" i="14"/>
  <c r="W1579" i="14"/>
  <c r="W1514" i="14"/>
  <c r="W1449" i="14"/>
  <c r="W1384" i="14"/>
  <c r="AA1579" i="14"/>
  <c r="AA1514" i="14"/>
  <c r="AA1449" i="14"/>
  <c r="AA1384" i="14"/>
  <c r="AG1579" i="14"/>
  <c r="AG1514" i="14"/>
  <c r="AG1449" i="14"/>
  <c r="AG1384" i="14"/>
  <c r="G1580" i="14"/>
  <c r="G1515" i="14"/>
  <c r="G1450" i="14"/>
  <c r="G1385" i="14"/>
  <c r="K1580" i="14"/>
  <c r="K1515" i="14"/>
  <c r="K1450" i="14"/>
  <c r="K1385" i="14"/>
  <c r="O1580" i="14"/>
  <c r="O1515" i="14"/>
  <c r="O1450" i="14"/>
  <c r="O1385" i="14"/>
  <c r="S1580" i="14"/>
  <c r="S1515" i="14"/>
  <c r="S1450" i="14"/>
  <c r="S1385" i="14"/>
  <c r="W1580" i="14"/>
  <c r="W1515" i="14"/>
  <c r="W1450" i="14"/>
  <c r="W1385" i="14"/>
  <c r="AA1580" i="14"/>
  <c r="AA1515" i="14"/>
  <c r="AA1450" i="14"/>
  <c r="AA1385" i="14"/>
  <c r="AG1580" i="14"/>
  <c r="AG1515" i="14"/>
  <c r="AG1450" i="14"/>
  <c r="AG1385" i="14"/>
  <c r="G1581" i="14"/>
  <c r="G1516" i="14"/>
  <c r="G1451" i="14"/>
  <c r="G1386" i="14"/>
  <c r="K1581" i="14"/>
  <c r="K1516" i="14"/>
  <c r="K1451" i="14"/>
  <c r="K1386" i="14"/>
  <c r="O1581" i="14"/>
  <c r="O1516" i="14"/>
  <c r="O1451" i="14"/>
  <c r="O1386" i="14"/>
  <c r="S1581" i="14"/>
  <c r="S1516" i="14"/>
  <c r="S1451" i="14"/>
  <c r="S1386" i="14"/>
  <c r="W1581" i="14"/>
  <c r="W1516" i="14"/>
  <c r="W1451" i="14"/>
  <c r="W1386" i="14"/>
  <c r="AA1581" i="14"/>
  <c r="AA1516" i="14"/>
  <c r="AA1451" i="14"/>
  <c r="AA1386" i="14"/>
  <c r="AG1581" i="14"/>
  <c r="AG1516" i="14"/>
  <c r="AG1451" i="14"/>
  <c r="AG1386" i="14"/>
  <c r="G79" i="14"/>
  <c r="K79" i="14"/>
  <c r="O79" i="14"/>
  <c r="S79" i="14"/>
  <c r="W79" i="14"/>
  <c r="AA79" i="14"/>
  <c r="AG79" i="14"/>
  <c r="K278" i="14"/>
  <c r="Q278" i="14"/>
  <c r="V278" i="14"/>
  <c r="AA278" i="14"/>
  <c r="J279" i="14"/>
  <c r="O279" i="14"/>
  <c r="U279" i="14"/>
  <c r="Z279" i="14"/>
  <c r="AG279" i="14"/>
  <c r="I280" i="14"/>
  <c r="N280" i="14"/>
  <c r="S280" i="14"/>
  <c r="Y280" i="14"/>
  <c r="AE280" i="14"/>
  <c r="G281" i="14"/>
  <c r="M281" i="14"/>
  <c r="R281" i="14"/>
  <c r="W281" i="14"/>
  <c r="AC281" i="14"/>
  <c r="K282" i="14"/>
  <c r="Q282" i="14"/>
  <c r="V282" i="14"/>
  <c r="AA282" i="14"/>
  <c r="J283" i="14"/>
  <c r="O283" i="14"/>
  <c r="U283" i="14"/>
  <c r="Z283" i="14"/>
  <c r="AG283" i="14"/>
  <c r="I284" i="14"/>
  <c r="N284" i="14"/>
  <c r="S284" i="14"/>
  <c r="Y284" i="14"/>
  <c r="AE284" i="14"/>
  <c r="G285" i="14"/>
  <c r="M285" i="14"/>
  <c r="R285" i="14"/>
  <c r="W285" i="14"/>
  <c r="AC285" i="14"/>
  <c r="K286" i="14"/>
  <c r="Q286" i="14"/>
  <c r="V286" i="14"/>
  <c r="AA286" i="14"/>
  <c r="J287" i="14"/>
  <c r="O287" i="14"/>
  <c r="U287" i="14"/>
  <c r="Z287" i="14"/>
  <c r="AG287" i="14"/>
  <c r="I288" i="14"/>
  <c r="N288" i="14"/>
  <c r="S288" i="14"/>
  <c r="Y288" i="14"/>
  <c r="AE288" i="14"/>
  <c r="G289" i="14"/>
  <c r="M289" i="14"/>
  <c r="R289" i="14"/>
  <c r="W289" i="14"/>
  <c r="AC289" i="14"/>
  <c r="K290" i="14"/>
  <c r="Q290" i="14"/>
  <c r="V290" i="14"/>
  <c r="AA290" i="14"/>
  <c r="J291" i="14"/>
  <c r="O291" i="14"/>
  <c r="U291" i="14"/>
  <c r="Z291" i="14"/>
  <c r="AG291" i="14"/>
  <c r="I292" i="14"/>
  <c r="N292" i="14"/>
  <c r="S292" i="14"/>
  <c r="Y292" i="14"/>
  <c r="AE292" i="14"/>
  <c r="G293" i="14"/>
  <c r="M293" i="14"/>
  <c r="R293" i="14"/>
  <c r="W293" i="14"/>
  <c r="AC293" i="14"/>
  <c r="K294" i="14"/>
  <c r="Q294" i="14"/>
  <c r="V294" i="14"/>
  <c r="AA294" i="14"/>
  <c r="J295" i="14"/>
  <c r="O295" i="14"/>
  <c r="U295" i="14"/>
  <c r="Z295" i="14"/>
  <c r="AG295" i="14"/>
  <c r="I296" i="14"/>
  <c r="N296" i="14"/>
  <c r="S296" i="14"/>
  <c r="Y296" i="14"/>
  <c r="AE296" i="14"/>
  <c r="G297" i="14"/>
  <c r="M297" i="14"/>
  <c r="R297" i="14"/>
  <c r="W297" i="14"/>
  <c r="AC297" i="14"/>
  <c r="K298" i="14"/>
  <c r="Q298" i="14"/>
  <c r="V298" i="14"/>
  <c r="AA298" i="14"/>
  <c r="J299" i="14"/>
  <c r="O299" i="14"/>
  <c r="U299" i="14"/>
  <c r="Z299" i="14"/>
  <c r="AG299" i="14"/>
  <c r="I300" i="14"/>
  <c r="N300" i="14"/>
  <c r="S300" i="14"/>
  <c r="Y300" i="14"/>
  <c r="AE300" i="14"/>
  <c r="G301" i="14"/>
  <c r="M301" i="14"/>
  <c r="R301" i="14"/>
  <c r="W301" i="14"/>
  <c r="AC301" i="14"/>
  <c r="K302" i="14"/>
  <c r="Q302" i="14"/>
  <c r="V302" i="14"/>
  <c r="AA302" i="14"/>
  <c r="J303" i="14"/>
  <c r="O303" i="14"/>
  <c r="U303" i="14"/>
  <c r="Z303" i="14"/>
  <c r="AG303" i="14"/>
  <c r="I304" i="14"/>
  <c r="N304" i="14"/>
  <c r="S304" i="14"/>
  <c r="Y304" i="14"/>
  <c r="AE304" i="14"/>
  <c r="G305" i="14"/>
  <c r="M305" i="14"/>
  <c r="R305" i="14"/>
  <c r="W305" i="14"/>
  <c r="AC305" i="14"/>
  <c r="K306" i="14"/>
  <c r="Q306" i="14"/>
  <c r="V306" i="14"/>
  <c r="AA306" i="14"/>
  <c r="J307" i="14"/>
  <c r="O307" i="14"/>
  <c r="U307" i="14"/>
  <c r="Z307" i="14"/>
  <c r="AG307" i="14"/>
  <c r="I308" i="14"/>
  <c r="N308" i="14"/>
  <c r="S308" i="14"/>
  <c r="Y308" i="14"/>
  <c r="AE308" i="14"/>
  <c r="G309" i="14"/>
  <c r="M309" i="14"/>
  <c r="R309" i="14"/>
  <c r="W309" i="14"/>
  <c r="AC309" i="14"/>
  <c r="K310" i="14"/>
  <c r="Q310" i="14"/>
  <c r="V310" i="14"/>
  <c r="AA310" i="14"/>
  <c r="J311" i="14"/>
  <c r="O311" i="14"/>
  <c r="U311" i="14"/>
  <c r="Z311" i="14"/>
  <c r="AG311" i="14"/>
  <c r="I312" i="14"/>
  <c r="N312" i="14"/>
  <c r="S312" i="14"/>
  <c r="Y312" i="14"/>
  <c r="AE312" i="14"/>
  <c r="G313" i="14"/>
  <c r="M313" i="14"/>
  <c r="R313" i="14"/>
  <c r="W313" i="14"/>
  <c r="AC313" i="14"/>
  <c r="K314" i="14"/>
  <c r="Q314" i="14"/>
  <c r="V314" i="14"/>
  <c r="AA314" i="14"/>
  <c r="J315" i="14"/>
  <c r="O315" i="14"/>
  <c r="U315" i="14"/>
  <c r="Z315" i="14"/>
  <c r="AG315" i="14"/>
  <c r="I316" i="14"/>
  <c r="N316" i="14"/>
  <c r="S316" i="14"/>
  <c r="Y316" i="14"/>
  <c r="AE316" i="14"/>
  <c r="G317" i="14"/>
  <c r="M317" i="14"/>
  <c r="R317" i="14"/>
  <c r="W317" i="14"/>
  <c r="AC317" i="14"/>
  <c r="K318" i="14"/>
  <c r="Q318" i="14"/>
  <c r="V318" i="14"/>
  <c r="AA318" i="14"/>
  <c r="J319" i="14"/>
  <c r="O319" i="14"/>
  <c r="U319" i="14"/>
  <c r="Z319" i="14"/>
  <c r="AG319" i="14"/>
  <c r="I320" i="14"/>
  <c r="N320" i="14"/>
  <c r="S320" i="14"/>
  <c r="Y320" i="14"/>
  <c r="AE320" i="14"/>
  <c r="G321" i="14"/>
  <c r="M321" i="14"/>
  <c r="R321" i="14"/>
  <c r="W321" i="14"/>
  <c r="AC321" i="14"/>
  <c r="K322" i="14"/>
  <c r="Q322" i="14"/>
  <c r="V322" i="14"/>
  <c r="AA322" i="14"/>
  <c r="J323" i="14"/>
  <c r="O323" i="14"/>
  <c r="U323" i="14"/>
  <c r="Z323" i="14"/>
  <c r="AG323" i="14"/>
  <c r="I324" i="14"/>
  <c r="N324" i="14"/>
  <c r="S324" i="14"/>
  <c r="Y324" i="14"/>
  <c r="AE324" i="14"/>
  <c r="G325" i="14"/>
  <c r="M325" i="14"/>
  <c r="R325" i="14"/>
  <c r="W325" i="14"/>
  <c r="AC325" i="14"/>
  <c r="K326" i="14"/>
  <c r="Q326" i="14"/>
  <c r="V326" i="14"/>
  <c r="AA326" i="14"/>
  <c r="J327" i="14"/>
  <c r="O327" i="14"/>
  <c r="U327" i="14"/>
  <c r="Z327" i="14"/>
  <c r="AG327" i="14"/>
  <c r="I328" i="14"/>
  <c r="N328" i="14"/>
  <c r="S328" i="14"/>
  <c r="Y328" i="14"/>
  <c r="AE328" i="14"/>
  <c r="G329" i="14"/>
  <c r="M329" i="14"/>
  <c r="R329" i="14"/>
  <c r="W329" i="14"/>
  <c r="AC329" i="14"/>
  <c r="K330" i="14"/>
  <c r="Q330" i="14"/>
  <c r="V330" i="14"/>
  <c r="AA330" i="14"/>
  <c r="J331" i="14"/>
  <c r="O331" i="14"/>
  <c r="U331" i="14"/>
  <c r="Z331" i="14"/>
  <c r="AG331" i="14"/>
  <c r="I332" i="14"/>
  <c r="N332" i="14"/>
  <c r="S332" i="14"/>
  <c r="Y332" i="14"/>
  <c r="AE332" i="14"/>
  <c r="G333" i="14"/>
  <c r="M333" i="14"/>
  <c r="R333" i="14"/>
  <c r="W333" i="14"/>
  <c r="AC333" i="14"/>
  <c r="K334" i="14"/>
  <c r="Q334" i="14"/>
  <c r="V334" i="14"/>
  <c r="AA334" i="14"/>
  <c r="J335" i="14"/>
  <c r="O335" i="14"/>
  <c r="U335" i="14"/>
  <c r="Z335" i="14"/>
  <c r="AG335" i="14"/>
  <c r="I336" i="14"/>
  <c r="N336" i="14"/>
  <c r="S336" i="14"/>
  <c r="Y336" i="14"/>
  <c r="AE336" i="14"/>
  <c r="G337" i="14"/>
  <c r="M337" i="14"/>
  <c r="R337" i="14"/>
  <c r="W337" i="14"/>
  <c r="AC337" i="14"/>
  <c r="D347" i="14"/>
  <c r="G736" i="14"/>
  <c r="G403" i="15" s="1"/>
  <c r="K736" i="14"/>
  <c r="K403" i="15" s="1"/>
  <c r="O736" i="14"/>
  <c r="O403" i="15" s="1"/>
  <c r="S736" i="14"/>
  <c r="S403" i="15" s="1"/>
  <c r="W736" i="14"/>
  <c r="W403" i="15" s="1"/>
  <c r="AA736" i="14"/>
  <c r="AA403" i="15" s="1"/>
  <c r="AG736" i="14"/>
  <c r="AG403" i="15" s="1"/>
  <c r="G740" i="14"/>
  <c r="G407" i="15" s="1"/>
  <c r="K740" i="14"/>
  <c r="K407" i="15" s="1"/>
  <c r="O740" i="14"/>
  <c r="O407" i="15" s="1"/>
  <c r="S740" i="14"/>
  <c r="S407" i="15" s="1"/>
  <c r="W740" i="14"/>
  <c r="W407" i="15" s="1"/>
  <c r="AA740" i="14"/>
  <c r="AA407" i="15" s="1"/>
  <c r="AG740" i="14"/>
  <c r="AG407" i="15" s="1"/>
  <c r="G744" i="14"/>
  <c r="G411" i="15" s="1"/>
  <c r="K744" i="14"/>
  <c r="K411" i="15" s="1"/>
  <c r="O744" i="14"/>
  <c r="O411" i="15" s="1"/>
  <c r="S744" i="14"/>
  <c r="S411" i="15" s="1"/>
  <c r="W744" i="14"/>
  <c r="W411" i="15" s="1"/>
  <c r="AA744" i="14"/>
  <c r="AA411" i="15" s="1"/>
  <c r="AG744" i="14"/>
  <c r="AG411" i="15" s="1"/>
  <c r="G748" i="14"/>
  <c r="G415" i="15" s="1"/>
  <c r="K748" i="14"/>
  <c r="K415" i="15" s="1"/>
  <c r="O748" i="14"/>
  <c r="O415" i="15" s="1"/>
  <c r="S748" i="14"/>
  <c r="S415" i="15" s="1"/>
  <c r="W748" i="14"/>
  <c r="W415" i="15" s="1"/>
  <c r="AA748" i="14"/>
  <c r="AA415" i="15" s="1"/>
  <c r="AG748" i="14"/>
  <c r="AG415" i="15" s="1"/>
  <c r="G752" i="14"/>
  <c r="G419" i="15" s="1"/>
  <c r="K752" i="14"/>
  <c r="K419" i="15" s="1"/>
  <c r="O752" i="14"/>
  <c r="O419" i="15" s="1"/>
  <c r="S752" i="14"/>
  <c r="S419" i="15" s="1"/>
  <c r="W752" i="14"/>
  <c r="W419" i="15" s="1"/>
  <c r="AA752" i="14"/>
  <c r="AA419" i="15" s="1"/>
  <c r="AG752" i="14"/>
  <c r="AG419" i="15" s="1"/>
  <c r="G756" i="14"/>
  <c r="G423" i="15" s="1"/>
  <c r="K756" i="14"/>
  <c r="K423" i="15" s="1"/>
  <c r="O756" i="14"/>
  <c r="O423" i="15" s="1"/>
  <c r="S756" i="14"/>
  <c r="S423" i="15" s="1"/>
  <c r="W756" i="14"/>
  <c r="W423" i="15" s="1"/>
  <c r="AA756" i="14"/>
  <c r="AA423" i="15" s="1"/>
  <c r="AG756" i="14"/>
  <c r="AG423" i="15" s="1"/>
  <c r="G760" i="14"/>
  <c r="G427" i="15" s="1"/>
  <c r="K760" i="14"/>
  <c r="K427" i="15" s="1"/>
  <c r="O760" i="14"/>
  <c r="O427" i="15" s="1"/>
  <c r="S760" i="14"/>
  <c r="S427" i="15" s="1"/>
  <c r="W760" i="14"/>
  <c r="W427" i="15" s="1"/>
  <c r="AA760" i="14"/>
  <c r="AA427" i="15" s="1"/>
  <c r="AG760" i="14"/>
  <c r="AG427" i="15" s="1"/>
  <c r="G764" i="14"/>
  <c r="G431" i="15" s="1"/>
  <c r="K764" i="14"/>
  <c r="K431" i="15" s="1"/>
  <c r="O764" i="14"/>
  <c r="O431" i="15" s="1"/>
  <c r="S764" i="14"/>
  <c r="S431" i="15" s="1"/>
  <c r="W764" i="14"/>
  <c r="W431" i="15" s="1"/>
  <c r="AA764" i="14"/>
  <c r="AA431" i="15" s="1"/>
  <c r="AG764" i="14"/>
  <c r="AG431" i="15" s="1"/>
  <c r="G768" i="14"/>
  <c r="G435" i="15" s="1"/>
  <c r="K768" i="14"/>
  <c r="K435" i="15" s="1"/>
  <c r="O768" i="14"/>
  <c r="O435" i="15" s="1"/>
  <c r="S768" i="14"/>
  <c r="S435" i="15" s="1"/>
  <c r="W768" i="14"/>
  <c r="W435" i="15" s="1"/>
  <c r="AA768" i="14"/>
  <c r="AA435" i="15" s="1"/>
  <c r="AG768" i="14"/>
  <c r="AG435" i="15" s="1"/>
  <c r="G772" i="14"/>
  <c r="G439" i="15" s="1"/>
  <c r="K772" i="14"/>
  <c r="K439" i="15" s="1"/>
  <c r="O772" i="14"/>
  <c r="O439" i="15" s="1"/>
  <c r="S772" i="14"/>
  <c r="S439" i="15" s="1"/>
  <c r="W772" i="14"/>
  <c r="W439" i="15" s="1"/>
  <c r="AA772" i="14"/>
  <c r="AA439" i="15" s="1"/>
  <c r="AG772" i="14"/>
  <c r="AG439" i="15" s="1"/>
  <c r="G776" i="14"/>
  <c r="G443" i="15" s="1"/>
  <c r="K776" i="14"/>
  <c r="K443" i="15" s="1"/>
  <c r="O776" i="14"/>
  <c r="O443" i="15" s="1"/>
  <c r="S776" i="14"/>
  <c r="S443" i="15" s="1"/>
  <c r="W776" i="14"/>
  <c r="W443" i="15" s="1"/>
  <c r="AA776" i="14"/>
  <c r="AA443" i="15" s="1"/>
  <c r="AG776" i="14"/>
  <c r="AG443" i="15" s="1"/>
  <c r="G780" i="14"/>
  <c r="G447" i="15" s="1"/>
  <c r="K780" i="14"/>
  <c r="K447" i="15" s="1"/>
  <c r="O780" i="14"/>
  <c r="O447" i="15" s="1"/>
  <c r="S780" i="14"/>
  <c r="S447" i="15" s="1"/>
  <c r="W780" i="14"/>
  <c r="W447" i="15" s="1"/>
  <c r="AA780" i="14"/>
  <c r="AA447" i="15" s="1"/>
  <c r="AG780" i="14"/>
  <c r="AG447" i="15" s="1"/>
  <c r="G784" i="14"/>
  <c r="G451" i="15" s="1"/>
  <c r="K784" i="14"/>
  <c r="K451" i="15" s="1"/>
  <c r="O784" i="14"/>
  <c r="O451" i="15" s="1"/>
  <c r="S784" i="14"/>
  <c r="S451" i="15" s="1"/>
  <c r="W784" i="14"/>
  <c r="W451" i="15" s="1"/>
  <c r="AA784" i="14"/>
  <c r="AA451" i="15" s="1"/>
  <c r="AG784" i="14"/>
  <c r="AG451" i="15" s="1"/>
  <c r="G788" i="14"/>
  <c r="G455" i="15" s="1"/>
  <c r="K788" i="14"/>
  <c r="K455" i="15" s="1"/>
  <c r="O788" i="14"/>
  <c r="O455" i="15" s="1"/>
  <c r="S788" i="14"/>
  <c r="S455" i="15" s="1"/>
  <c r="W788" i="14"/>
  <c r="W455" i="15" s="1"/>
  <c r="AA788" i="14"/>
  <c r="AA455" i="15" s="1"/>
  <c r="AG788" i="14"/>
  <c r="AG455" i="15" s="1"/>
  <c r="G792" i="14"/>
  <c r="G459" i="15" s="1"/>
  <c r="K792" i="14"/>
  <c r="K459" i="15" s="1"/>
  <c r="O792" i="14"/>
  <c r="O459" i="15" s="1"/>
  <c r="S792" i="14"/>
  <c r="S459" i="15" s="1"/>
  <c r="W792" i="14"/>
  <c r="W459" i="15" s="1"/>
  <c r="AA792" i="14"/>
  <c r="AA459" i="15" s="1"/>
  <c r="AG792" i="14"/>
  <c r="AG459" i="15" s="1"/>
  <c r="J408" i="14"/>
  <c r="O408" i="14"/>
  <c r="T408" i="14"/>
  <c r="Z408" i="14"/>
  <c r="AG408" i="14"/>
  <c r="I860" i="14"/>
  <c r="M860" i="14"/>
  <c r="Q860" i="14"/>
  <c r="U860" i="14"/>
  <c r="Y860" i="14"/>
  <c r="AC860" i="14"/>
  <c r="H803" i="14"/>
  <c r="H537" i="15" s="1"/>
  <c r="L803" i="14"/>
  <c r="L537" i="15" s="1"/>
  <c r="P803" i="14"/>
  <c r="P537" i="15" s="1"/>
  <c r="T803" i="14"/>
  <c r="T537" i="15" s="1"/>
  <c r="X803" i="14"/>
  <c r="X537" i="15" s="1"/>
  <c r="AB803" i="14"/>
  <c r="AB537" i="15" s="1"/>
  <c r="AI803" i="14"/>
  <c r="AI537" i="15" s="1"/>
  <c r="H807" i="14"/>
  <c r="H541" i="15" s="1"/>
  <c r="L807" i="14"/>
  <c r="L541" i="15" s="1"/>
  <c r="P807" i="14"/>
  <c r="P541" i="15" s="1"/>
  <c r="T807" i="14"/>
  <c r="T541" i="15" s="1"/>
  <c r="X807" i="14"/>
  <c r="X541" i="15" s="1"/>
  <c r="AB807" i="14"/>
  <c r="AB541" i="15" s="1"/>
  <c r="AI807" i="14"/>
  <c r="AI541" i="15" s="1"/>
  <c r="H811" i="14"/>
  <c r="H545" i="15" s="1"/>
  <c r="L811" i="14"/>
  <c r="L545" i="15" s="1"/>
  <c r="P811" i="14"/>
  <c r="P545" i="15" s="1"/>
  <c r="T811" i="14"/>
  <c r="T545" i="15" s="1"/>
  <c r="X811" i="14"/>
  <c r="X545" i="15" s="1"/>
  <c r="AB811" i="14"/>
  <c r="AB545" i="15" s="1"/>
  <c r="AI811" i="14"/>
  <c r="AI545" i="15" s="1"/>
  <c r="H815" i="14"/>
  <c r="H549" i="15" s="1"/>
  <c r="L815" i="14"/>
  <c r="L549" i="15" s="1"/>
  <c r="P815" i="14"/>
  <c r="P549" i="15" s="1"/>
  <c r="T815" i="14"/>
  <c r="T549" i="15" s="1"/>
  <c r="X815" i="14"/>
  <c r="X549" i="15" s="1"/>
  <c r="AB815" i="14"/>
  <c r="AB549" i="15" s="1"/>
  <c r="AI815" i="14"/>
  <c r="AI549" i="15" s="1"/>
  <c r="H819" i="14"/>
  <c r="H553" i="15" s="1"/>
  <c r="L819" i="14"/>
  <c r="L553" i="15" s="1"/>
  <c r="P819" i="14"/>
  <c r="P553" i="15" s="1"/>
  <c r="T819" i="14"/>
  <c r="T553" i="15" s="1"/>
  <c r="X819" i="14"/>
  <c r="X553" i="15" s="1"/>
  <c r="AB819" i="14"/>
  <c r="AB553" i="15" s="1"/>
  <c r="AI819" i="14"/>
  <c r="AI553" i="15" s="1"/>
  <c r="H823" i="14"/>
  <c r="H557" i="15" s="1"/>
  <c r="L823" i="14"/>
  <c r="L557" i="15" s="1"/>
  <c r="P823" i="14"/>
  <c r="P557" i="15" s="1"/>
  <c r="T823" i="14"/>
  <c r="T557" i="15" s="1"/>
  <c r="X823" i="14"/>
  <c r="X557" i="15" s="1"/>
  <c r="AB823" i="14"/>
  <c r="AB557" i="15" s="1"/>
  <c r="AI823" i="14"/>
  <c r="AI557" i="15" s="1"/>
  <c r="H827" i="14"/>
  <c r="H561" i="15" s="1"/>
  <c r="L827" i="14"/>
  <c r="L561" i="15" s="1"/>
  <c r="P827" i="14"/>
  <c r="P561" i="15" s="1"/>
  <c r="T827" i="14"/>
  <c r="T561" i="15" s="1"/>
  <c r="X827" i="14"/>
  <c r="X561" i="15" s="1"/>
  <c r="AB827" i="14"/>
  <c r="AB561" i="15" s="1"/>
  <c r="AI827" i="14"/>
  <c r="AI561" i="15" s="1"/>
  <c r="H831" i="14"/>
  <c r="H565" i="15" s="1"/>
  <c r="L831" i="14"/>
  <c r="L565" i="15" s="1"/>
  <c r="P831" i="14"/>
  <c r="P565" i="15" s="1"/>
  <c r="T831" i="14"/>
  <c r="T565" i="15" s="1"/>
  <c r="X831" i="14"/>
  <c r="X565" i="15" s="1"/>
  <c r="AB831" i="14"/>
  <c r="AB565" i="15" s="1"/>
  <c r="AI831" i="14"/>
  <c r="AI565" i="15" s="1"/>
  <c r="H835" i="14"/>
  <c r="H569" i="15" s="1"/>
  <c r="L835" i="14"/>
  <c r="L569" i="15" s="1"/>
  <c r="P835" i="14"/>
  <c r="P569" i="15" s="1"/>
  <c r="T835" i="14"/>
  <c r="T569" i="15" s="1"/>
  <c r="X835" i="14"/>
  <c r="X569" i="15" s="1"/>
  <c r="AB835" i="14"/>
  <c r="AB569" i="15" s="1"/>
  <c r="AI835" i="14"/>
  <c r="AI569" i="15" s="1"/>
  <c r="H839" i="14"/>
  <c r="H573" i="15" s="1"/>
  <c r="L839" i="14"/>
  <c r="L573" i="15" s="1"/>
  <c r="P839" i="14"/>
  <c r="P573" i="15" s="1"/>
  <c r="T839" i="14"/>
  <c r="T573" i="15" s="1"/>
  <c r="X839" i="14"/>
  <c r="X573" i="15" s="1"/>
  <c r="AB839" i="14"/>
  <c r="AB573" i="15" s="1"/>
  <c r="AI839" i="14"/>
  <c r="AI573" i="15" s="1"/>
  <c r="H843" i="14"/>
  <c r="H577" i="15" s="1"/>
  <c r="L843" i="14"/>
  <c r="L577" i="15" s="1"/>
  <c r="P843" i="14"/>
  <c r="P577" i="15" s="1"/>
  <c r="T843" i="14"/>
  <c r="T577" i="15" s="1"/>
  <c r="X843" i="14"/>
  <c r="X577" i="15" s="1"/>
  <c r="AB843" i="14"/>
  <c r="AB577" i="15" s="1"/>
  <c r="AI843" i="14"/>
  <c r="AI577" i="15" s="1"/>
  <c r="H847" i="14"/>
  <c r="H581" i="15" s="1"/>
  <c r="L847" i="14"/>
  <c r="L581" i="15" s="1"/>
  <c r="P847" i="14"/>
  <c r="P581" i="15" s="1"/>
  <c r="T847" i="14"/>
  <c r="T581" i="15" s="1"/>
  <c r="X847" i="14"/>
  <c r="X581" i="15" s="1"/>
  <c r="AB847" i="14"/>
  <c r="AB581" i="15" s="1"/>
  <c r="AI847" i="14"/>
  <c r="AI581" i="15" s="1"/>
  <c r="H851" i="14"/>
  <c r="H585" i="15" s="1"/>
  <c r="L851" i="14"/>
  <c r="L585" i="15" s="1"/>
  <c r="P851" i="14"/>
  <c r="P585" i="15" s="1"/>
  <c r="T851" i="14"/>
  <c r="T585" i="15" s="1"/>
  <c r="X851" i="14"/>
  <c r="X585" i="15" s="1"/>
  <c r="AB851" i="14"/>
  <c r="AB585" i="15" s="1"/>
  <c r="AI851" i="14"/>
  <c r="AI585" i="15" s="1"/>
  <c r="H855" i="14"/>
  <c r="H589" i="15" s="1"/>
  <c r="L855" i="14"/>
  <c r="L589" i="15" s="1"/>
  <c r="P855" i="14"/>
  <c r="P589" i="15" s="1"/>
  <c r="T855" i="14"/>
  <c r="T589" i="15" s="1"/>
  <c r="X855" i="14"/>
  <c r="X589" i="15" s="1"/>
  <c r="AB855" i="14"/>
  <c r="AB589" i="15" s="1"/>
  <c r="AI855" i="14"/>
  <c r="AI589" i="15" s="1"/>
  <c r="H472" i="14"/>
  <c r="M472" i="14"/>
  <c r="X472" i="14"/>
  <c r="AC472" i="14"/>
  <c r="G924" i="14"/>
  <c r="G819" i="15" s="1"/>
  <c r="K924" i="14"/>
  <c r="K819" i="15" s="1"/>
  <c r="S924" i="14"/>
  <c r="S819" i="15" s="1"/>
  <c r="W924" i="14"/>
  <c r="W819" i="15" s="1"/>
  <c r="AA924" i="14"/>
  <c r="AA819" i="15" s="1"/>
  <c r="J536" i="14"/>
  <c r="Z536" i="14"/>
  <c r="D673" i="14"/>
  <c r="D677" i="14"/>
  <c r="D681" i="14"/>
  <c r="D685" i="14"/>
  <c r="D689" i="14"/>
  <c r="D693" i="14"/>
  <c r="D697" i="14"/>
  <c r="D701" i="14"/>
  <c r="D705" i="14"/>
  <c r="D709" i="14"/>
  <c r="D713" i="14"/>
  <c r="D717" i="14"/>
  <c r="D721" i="14"/>
  <c r="D725" i="14"/>
  <c r="H863" i="14"/>
  <c r="H924" i="14" s="1"/>
  <c r="H819" i="15" s="1"/>
  <c r="X863" i="14"/>
  <c r="X924" i="14" s="1"/>
  <c r="X819" i="15" s="1"/>
  <c r="D937" i="14"/>
  <c r="D953" i="14"/>
  <c r="D969" i="14"/>
  <c r="D985" i="14"/>
  <c r="G1057" i="14"/>
  <c r="G604" i="15" s="1"/>
  <c r="W1057" i="14"/>
  <c r="W604" i="15" s="1"/>
  <c r="H1057" i="14"/>
  <c r="H604" i="15" s="1"/>
  <c r="P1057" i="14"/>
  <c r="P604" i="15" s="1"/>
  <c r="X1057" i="14"/>
  <c r="X604" i="15" s="1"/>
  <c r="AC1327" i="14"/>
  <c r="V1328" i="14"/>
  <c r="V1329" i="14"/>
  <c r="X1330" i="14"/>
  <c r="X1331" i="14"/>
  <c r="X1332" i="14"/>
  <c r="Y1333" i="14"/>
  <c r="Y1334" i="14"/>
  <c r="Y1335" i="14"/>
  <c r="Z1336" i="14"/>
  <c r="Z1337" i="14"/>
  <c r="Z1338" i="14"/>
  <c r="AB1339" i="14"/>
  <c r="AB1340" i="14"/>
  <c r="AB1341" i="14"/>
  <c r="AC1342" i="14"/>
  <c r="AC1343" i="14"/>
  <c r="AC1344" i="14"/>
  <c r="AE1345" i="14"/>
  <c r="AE1346" i="14"/>
  <c r="AE1347" i="14"/>
  <c r="AI1348" i="14"/>
  <c r="AI1349" i="14"/>
  <c r="AI1350" i="14"/>
  <c r="H1358" i="14"/>
  <c r="H1359" i="14"/>
  <c r="H1360" i="14"/>
  <c r="I1361" i="14"/>
  <c r="I1362" i="14"/>
  <c r="I1363" i="14"/>
  <c r="J1364" i="14"/>
  <c r="J1365" i="14"/>
  <c r="J1366" i="14"/>
  <c r="L1367" i="14"/>
  <c r="L1368" i="14"/>
  <c r="L1369" i="14"/>
  <c r="M1370" i="14"/>
  <c r="M1371" i="14"/>
  <c r="M1372" i="14"/>
  <c r="N1373" i="14"/>
  <c r="N1374" i="14"/>
  <c r="N1375" i="14"/>
  <c r="P1376" i="14"/>
  <c r="P1377" i="14"/>
  <c r="P1378" i="14"/>
  <c r="Q1379" i="14"/>
  <c r="Q1380" i="14"/>
  <c r="Q1381" i="14"/>
  <c r="R1382" i="14"/>
  <c r="R1383" i="14"/>
  <c r="R1384" i="14"/>
  <c r="T1385" i="14"/>
  <c r="T1386" i="14"/>
  <c r="L1392" i="14"/>
  <c r="L1393" i="14"/>
  <c r="M1394" i="14"/>
  <c r="M1395" i="14"/>
  <c r="M1396" i="14"/>
  <c r="N1397" i="14"/>
  <c r="N1398" i="14"/>
  <c r="N1399" i="14"/>
  <c r="P1400" i="14"/>
  <c r="P1401" i="14"/>
  <c r="P1402" i="14"/>
  <c r="Q1403" i="14"/>
  <c r="Q1404" i="14"/>
  <c r="Q1405" i="14"/>
  <c r="R1406" i="14"/>
  <c r="R1407" i="14"/>
  <c r="R1408" i="14"/>
  <c r="T1409" i="14"/>
  <c r="T1410" i="14"/>
  <c r="T1411" i="14"/>
  <c r="U1412" i="14"/>
  <c r="U1413" i="14"/>
  <c r="U1414" i="14"/>
  <c r="V1415" i="14"/>
  <c r="V1416" i="14"/>
  <c r="V1417" i="14"/>
  <c r="X1418" i="14"/>
  <c r="X1419" i="14"/>
  <c r="X1420" i="14"/>
  <c r="Y1421" i="14"/>
  <c r="Y1422" i="14"/>
  <c r="Y1423" i="14"/>
  <c r="Z1424" i="14"/>
  <c r="Z1425" i="14"/>
  <c r="Z1426" i="14"/>
  <c r="AB1427" i="14"/>
  <c r="AB1428" i="14"/>
  <c r="AB1429" i="14"/>
  <c r="AC1430" i="14"/>
  <c r="AC1431" i="14"/>
  <c r="AC1432" i="14"/>
  <c r="AE1433" i="14"/>
  <c r="AE1434" i="14"/>
  <c r="AE1435" i="14"/>
  <c r="AI1436" i="14"/>
  <c r="AI1437" i="14"/>
  <c r="AI1438" i="14"/>
  <c r="H1446" i="14"/>
  <c r="H1447" i="14"/>
  <c r="H1448" i="14"/>
  <c r="I1449" i="14"/>
  <c r="I1450" i="14"/>
  <c r="I1451" i="14"/>
  <c r="Y1457" i="14"/>
  <c r="Y1458" i="14"/>
  <c r="Y1459" i="14"/>
  <c r="Z1460" i="14"/>
  <c r="Z1461" i="14"/>
  <c r="Z1462" i="14"/>
  <c r="AB1463" i="14"/>
  <c r="AB1464" i="14"/>
  <c r="AB1465" i="14"/>
  <c r="AC1466" i="14"/>
  <c r="AC1467" i="14"/>
  <c r="AC1468" i="14"/>
  <c r="AE1469" i="14"/>
  <c r="AE1470" i="14"/>
  <c r="AE1471" i="14"/>
  <c r="AI1472" i="14"/>
  <c r="AI1473" i="14"/>
  <c r="AI1474" i="14"/>
  <c r="H1482" i="14"/>
  <c r="H1483" i="14"/>
  <c r="H1484" i="14"/>
  <c r="I1485" i="14"/>
  <c r="I1486" i="14"/>
  <c r="I1487" i="14"/>
  <c r="J1488" i="14"/>
  <c r="J1489" i="14"/>
  <c r="J1490" i="14"/>
  <c r="L1491" i="14"/>
  <c r="L1492" i="14"/>
  <c r="L1493" i="14"/>
  <c r="M1494" i="14"/>
  <c r="M1495" i="14"/>
  <c r="M1496" i="14"/>
  <c r="N1497" i="14"/>
  <c r="N1498" i="14"/>
  <c r="N1499" i="14"/>
  <c r="P1500" i="14"/>
  <c r="P1501" i="14"/>
  <c r="P1502" i="14"/>
  <c r="Q1503" i="14"/>
  <c r="Q1504" i="14"/>
  <c r="Q1505" i="14"/>
  <c r="R1506" i="14"/>
  <c r="R1507" i="14"/>
  <c r="R1508" i="14"/>
  <c r="T1509" i="14"/>
  <c r="T1510" i="14"/>
  <c r="T1511" i="14"/>
  <c r="U1512" i="14"/>
  <c r="U1513" i="14"/>
  <c r="U1514" i="14"/>
  <c r="V1515" i="14"/>
  <c r="V1516" i="14"/>
  <c r="P1522" i="14"/>
  <c r="Q1523" i="14"/>
  <c r="Q1524" i="14"/>
  <c r="Q1525" i="14"/>
  <c r="R1526" i="14"/>
  <c r="R1527" i="14"/>
  <c r="R1528" i="14"/>
  <c r="T1529" i="14"/>
  <c r="T1530" i="14"/>
  <c r="T1531" i="14"/>
  <c r="U1532" i="14"/>
  <c r="U1533" i="14"/>
  <c r="U1534" i="14"/>
  <c r="V1535" i="14"/>
  <c r="V1536" i="14"/>
  <c r="V1537" i="14"/>
  <c r="X1538" i="14"/>
  <c r="X1539" i="14"/>
  <c r="X1540" i="14"/>
  <c r="Y1541" i="14"/>
  <c r="Y1542" i="14"/>
  <c r="Y1543" i="14"/>
  <c r="Z1544" i="14"/>
  <c r="Z1545" i="14"/>
  <c r="Z1546" i="14"/>
  <c r="AB1547" i="14"/>
  <c r="AB1548" i="14"/>
  <c r="AB1549" i="14"/>
  <c r="AC1550" i="14"/>
  <c r="AC1551" i="14"/>
  <c r="AC1552" i="14"/>
  <c r="AE1553" i="14"/>
  <c r="AE1554" i="14"/>
  <c r="AE1555" i="14"/>
  <c r="AI1556" i="14"/>
  <c r="AI1557" i="14"/>
  <c r="AI1558" i="14"/>
  <c r="H1566" i="14"/>
  <c r="H1567" i="14"/>
  <c r="H1568" i="14"/>
  <c r="I1569" i="14"/>
  <c r="I1570" i="14"/>
  <c r="I1571" i="14"/>
  <c r="J1572" i="14"/>
  <c r="J1573" i="14"/>
  <c r="J1574" i="14"/>
  <c r="L1575" i="14"/>
  <c r="L1576" i="14"/>
  <c r="L1577" i="14"/>
  <c r="M1578" i="14"/>
  <c r="M1579" i="14"/>
  <c r="M1580" i="14"/>
  <c r="N1581" i="14"/>
  <c r="D418" i="19"/>
  <c r="I408" i="14"/>
  <c r="M408" i="14"/>
  <c r="Q408" i="14"/>
  <c r="U408" i="14"/>
  <c r="Y408" i="14"/>
  <c r="AC408" i="14"/>
  <c r="J472" i="14"/>
  <c r="N472" i="14"/>
  <c r="R472" i="14"/>
  <c r="V472" i="14"/>
  <c r="Z472" i="14"/>
  <c r="AE472" i="14"/>
  <c r="G536" i="14"/>
  <c r="K536" i="14"/>
  <c r="O536" i="14"/>
  <c r="S536" i="14"/>
  <c r="W536" i="14"/>
  <c r="AA536" i="14"/>
  <c r="AG536" i="14"/>
  <c r="L1057" i="14"/>
  <c r="L604" i="15" s="1"/>
  <c r="AB1057" i="14"/>
  <c r="AB604" i="15" s="1"/>
  <c r="F1393" i="14"/>
  <c r="AA457" i="15"/>
  <c r="F475" i="19"/>
  <c r="F1614" i="15"/>
  <c r="L1193" i="15"/>
  <c r="AB1193" i="15"/>
  <c r="AE927" i="15"/>
  <c r="T522" i="19"/>
  <c r="T1632" i="15"/>
  <c r="G511" i="19"/>
  <c r="G79" i="27" s="1"/>
  <c r="D512" i="19"/>
  <c r="D307" i="16"/>
  <c r="AC882" i="14"/>
  <c r="I883" i="14"/>
  <c r="M883" i="14"/>
  <c r="Q883" i="14"/>
  <c r="U883" i="14"/>
  <c r="Y883" i="14"/>
  <c r="AC883" i="14"/>
  <c r="I884" i="14"/>
  <c r="M884" i="14"/>
  <c r="Q884" i="14"/>
  <c r="U884" i="14"/>
  <c r="Y884" i="14"/>
  <c r="AC884" i="14"/>
  <c r="I885" i="14"/>
  <c r="M885" i="14"/>
  <c r="Q885" i="14"/>
  <c r="U885" i="14"/>
  <c r="Y885" i="14"/>
  <c r="AC885" i="14"/>
  <c r="I886" i="14"/>
  <c r="M886" i="14"/>
  <c r="Q886" i="14"/>
  <c r="U886" i="14"/>
  <c r="Y886" i="14"/>
  <c r="AC886" i="14"/>
  <c r="I887" i="14"/>
  <c r="M887" i="14"/>
  <c r="Q887" i="14"/>
  <c r="U887" i="14"/>
  <c r="Y887" i="14"/>
  <c r="AC887" i="14"/>
  <c r="I888" i="14"/>
  <c r="M888" i="14"/>
  <c r="Q888" i="14"/>
  <c r="U888" i="14"/>
  <c r="Y888" i="14"/>
  <c r="AC888" i="14"/>
  <c r="I889" i="14"/>
  <c r="M889" i="14"/>
  <c r="Q889" i="14"/>
  <c r="U889" i="14"/>
  <c r="Y889" i="14"/>
  <c r="AC889" i="14"/>
  <c r="I890" i="14"/>
  <c r="M890" i="14"/>
  <c r="Q890" i="14"/>
  <c r="U890" i="14"/>
  <c r="Y890" i="14"/>
  <c r="AC890" i="14"/>
  <c r="I891" i="14"/>
  <c r="M891" i="14"/>
  <c r="Q891" i="14"/>
  <c r="U891" i="14"/>
  <c r="Y891" i="14"/>
  <c r="AC891" i="14"/>
  <c r="I892" i="14"/>
  <c r="M892" i="14"/>
  <c r="Q892" i="14"/>
  <c r="U892" i="14"/>
  <c r="Y892" i="14"/>
  <c r="AC892" i="14"/>
  <c r="I893" i="14"/>
  <c r="M893" i="14"/>
  <c r="Q893" i="14"/>
  <c r="U893" i="14"/>
  <c r="Y893" i="14"/>
  <c r="AC893" i="14"/>
  <c r="I894" i="14"/>
  <c r="M894" i="14"/>
  <c r="Q894" i="14"/>
  <c r="U894" i="14"/>
  <c r="Y894" i="14"/>
  <c r="AC894" i="14"/>
  <c r="I895" i="14"/>
  <c r="M895" i="14"/>
  <c r="Q895" i="14"/>
  <c r="U895" i="14"/>
  <c r="Y895" i="14"/>
  <c r="AC895" i="14"/>
  <c r="I896" i="14"/>
  <c r="M896" i="14"/>
  <c r="Q896" i="14"/>
  <c r="U896" i="14"/>
  <c r="Y896" i="14"/>
  <c r="AC896" i="14"/>
  <c r="I897" i="14"/>
  <c r="M897" i="14"/>
  <c r="Q897" i="14"/>
  <c r="U897" i="14"/>
  <c r="Y897" i="14"/>
  <c r="AC897" i="14"/>
  <c r="I898" i="14"/>
  <c r="M898" i="14"/>
  <c r="Q898" i="14"/>
  <c r="U898" i="14"/>
  <c r="Y898" i="14"/>
  <c r="AC898" i="14"/>
  <c r="I899" i="14"/>
  <c r="M899" i="14"/>
  <c r="Q899" i="14"/>
  <c r="U899" i="14"/>
  <c r="Y899" i="14"/>
  <c r="AC899" i="14"/>
  <c r="I900" i="14"/>
  <c r="M900" i="14"/>
  <c r="Q900" i="14"/>
  <c r="U900" i="14"/>
  <c r="Y900" i="14"/>
  <c r="AC900" i="14"/>
  <c r="I901" i="14"/>
  <c r="M901" i="14"/>
  <c r="Q901" i="14"/>
  <c r="U901" i="14"/>
  <c r="Y901" i="14"/>
  <c r="AC901" i="14"/>
  <c r="I902" i="14"/>
  <c r="M902" i="14"/>
  <c r="Q902" i="14"/>
  <c r="U902" i="14"/>
  <c r="Y902" i="14"/>
  <c r="AC902" i="14"/>
  <c r="I903" i="14"/>
  <c r="M903" i="14"/>
  <c r="Q903" i="14"/>
  <c r="U903" i="14"/>
  <c r="Y903" i="14"/>
  <c r="AC903" i="14"/>
  <c r="I904" i="14"/>
  <c r="M904" i="14"/>
  <c r="Q904" i="14"/>
  <c r="U904" i="14"/>
  <c r="Y904" i="14"/>
  <c r="AC904" i="14"/>
  <c r="I905" i="14"/>
  <c r="M905" i="14"/>
  <c r="Q905" i="14"/>
  <c r="U905" i="14"/>
  <c r="Y905" i="14"/>
  <c r="AC905" i="14"/>
  <c r="I906" i="14"/>
  <c r="M906" i="14"/>
  <c r="Q906" i="14"/>
  <c r="U906" i="14"/>
  <c r="Y906" i="14"/>
  <c r="AC906" i="14"/>
  <c r="I907" i="14"/>
  <c r="M907" i="14"/>
  <c r="Q907" i="14"/>
  <c r="U907" i="14"/>
  <c r="Y907" i="14"/>
  <c r="AC907" i="14"/>
  <c r="I908" i="14"/>
  <c r="M908" i="14"/>
  <c r="Q908" i="14"/>
  <c r="U908" i="14"/>
  <c r="Y908" i="14"/>
  <c r="AC908" i="14"/>
  <c r="I909" i="14"/>
  <c r="M909" i="14"/>
  <c r="Q909" i="14"/>
  <c r="U909" i="14"/>
  <c r="Y909" i="14"/>
  <c r="AC909" i="14"/>
  <c r="I910" i="14"/>
  <c r="M910" i="14"/>
  <c r="Q910" i="14"/>
  <c r="U910" i="14"/>
  <c r="Y910" i="14"/>
  <c r="AC910" i="14"/>
  <c r="I911" i="14"/>
  <c r="M911" i="14"/>
  <c r="Q911" i="14"/>
  <c r="U911" i="14"/>
  <c r="Y911" i="14"/>
  <c r="AC911" i="14"/>
  <c r="I912" i="14"/>
  <c r="M912" i="14"/>
  <c r="Q912" i="14"/>
  <c r="U912" i="14"/>
  <c r="Y912" i="14"/>
  <c r="AC912" i="14"/>
  <c r="I913" i="14"/>
  <c r="M913" i="14"/>
  <c r="Q913" i="14"/>
  <c r="U913" i="14"/>
  <c r="Y913" i="14"/>
  <c r="AC913" i="14"/>
  <c r="I914" i="14"/>
  <c r="M914" i="14"/>
  <c r="Q914" i="14"/>
  <c r="U914" i="14"/>
  <c r="Y914" i="14"/>
  <c r="AC914" i="14"/>
  <c r="I915" i="14"/>
  <c r="M915" i="14"/>
  <c r="Q915" i="14"/>
  <c r="U915" i="14"/>
  <c r="Y915" i="14"/>
  <c r="AC915" i="14"/>
  <c r="I916" i="14"/>
  <c r="M916" i="14"/>
  <c r="Q916" i="14"/>
  <c r="U916" i="14"/>
  <c r="Y916" i="14"/>
  <c r="AC916" i="14"/>
  <c r="I917" i="14"/>
  <c r="M917" i="14"/>
  <c r="Q917" i="14"/>
  <c r="U917" i="14"/>
  <c r="Y917" i="14"/>
  <c r="AC917" i="14"/>
  <c r="I918" i="14"/>
  <c r="M918" i="14"/>
  <c r="Q918" i="14"/>
  <c r="U918" i="14"/>
  <c r="Y918" i="14"/>
  <c r="AC918" i="14"/>
  <c r="I919" i="14"/>
  <c r="M919" i="14"/>
  <c r="Q919" i="14"/>
  <c r="U919" i="14"/>
  <c r="Y919" i="14"/>
  <c r="AC919" i="14"/>
  <c r="I920" i="14"/>
  <c r="M920" i="14"/>
  <c r="Q920" i="14"/>
  <c r="U920" i="14"/>
  <c r="Y920" i="14"/>
  <c r="AC920" i="14"/>
  <c r="I921" i="14"/>
  <c r="M921" i="14"/>
  <c r="Q921" i="14"/>
  <c r="U921" i="14"/>
  <c r="Y921" i="14"/>
  <c r="AC921" i="14"/>
  <c r="I922" i="14"/>
  <c r="M922" i="14"/>
  <c r="Q922" i="14"/>
  <c r="U922" i="14"/>
  <c r="Y922" i="14"/>
  <c r="AC922" i="14"/>
  <c r="R1057" i="14"/>
  <c r="R604" i="15" s="1"/>
  <c r="N927" i="15"/>
  <c r="J133" i="17"/>
  <c r="R133" i="17"/>
  <c r="T471" i="19"/>
  <c r="T1610" i="15"/>
  <c r="I927" i="15"/>
  <c r="Y927" i="15"/>
  <c r="H504" i="19"/>
  <c r="H1617" i="15"/>
  <c r="L504" i="19"/>
  <c r="L1617" i="15"/>
  <c r="P504" i="19"/>
  <c r="P1617" i="15"/>
  <c r="T504" i="19"/>
  <c r="T1617" i="15"/>
  <c r="X504" i="19"/>
  <c r="X1617" i="15"/>
  <c r="AB504" i="19"/>
  <c r="AB1617" i="15"/>
  <c r="AI504" i="19"/>
  <c r="R512" i="19"/>
  <c r="R307" i="16"/>
  <c r="N123" i="17"/>
  <c r="AE83" i="17"/>
  <c r="AE302" i="17" s="1"/>
  <c r="H335" i="15"/>
  <c r="P335" i="15"/>
  <c r="X335" i="15"/>
  <c r="AI335" i="15"/>
  <c r="AI1610" i="15" s="1"/>
  <c r="H873" i="15"/>
  <c r="L873" i="15"/>
  <c r="P873" i="15"/>
  <c r="T873" i="15"/>
  <c r="X873" i="15"/>
  <c r="AB873" i="15"/>
  <c r="AI873" i="15"/>
  <c r="I873" i="15"/>
  <c r="Y873" i="15"/>
  <c r="T1193" i="15"/>
  <c r="T1615" i="15" s="1"/>
  <c r="S505" i="19"/>
  <c r="S1618" i="15"/>
  <c r="Z129" i="16"/>
  <c r="Z204" i="16" s="1"/>
  <c r="N515" i="19"/>
  <c r="N310" i="16"/>
  <c r="H169" i="15"/>
  <c r="X169" i="15"/>
  <c r="F471" i="19"/>
  <c r="F1610" i="15"/>
  <c r="I592" i="15"/>
  <c r="I591" i="15"/>
  <c r="I590" i="15"/>
  <c r="I589" i="15"/>
  <c r="I588" i="15"/>
  <c r="I587" i="15"/>
  <c r="I586" i="15"/>
  <c r="I585" i="15"/>
  <c r="I584" i="15"/>
  <c r="I583" i="15"/>
  <c r="I582" i="15"/>
  <c r="I581" i="15"/>
  <c r="I580" i="15"/>
  <c r="I579" i="15"/>
  <c r="I578" i="15"/>
  <c r="I577" i="15"/>
  <c r="I576" i="15"/>
  <c r="I575" i="15"/>
  <c r="I574" i="15"/>
  <c r="I573" i="15"/>
  <c r="I572" i="15"/>
  <c r="I571" i="15"/>
  <c r="I570" i="15"/>
  <c r="I569" i="15"/>
  <c r="I568" i="15"/>
  <c r="I567" i="15"/>
  <c r="I566" i="15"/>
  <c r="I565" i="15"/>
  <c r="I564" i="15"/>
  <c r="I563" i="15"/>
  <c r="I562" i="15"/>
  <c r="I561" i="15"/>
  <c r="I560" i="15"/>
  <c r="I559" i="15"/>
  <c r="I558" i="15"/>
  <c r="I557" i="15"/>
  <c r="I556" i="15"/>
  <c r="I555" i="15"/>
  <c r="I554" i="15"/>
  <c r="I553" i="15"/>
  <c r="I552" i="15"/>
  <c r="I551" i="15"/>
  <c r="I550" i="15"/>
  <c r="I549" i="15"/>
  <c r="I548" i="15"/>
  <c r="I547" i="15"/>
  <c r="I546" i="15"/>
  <c r="I545" i="15"/>
  <c r="I544" i="15"/>
  <c r="I543" i="15"/>
  <c r="I542" i="15"/>
  <c r="I541" i="15"/>
  <c r="I540" i="15"/>
  <c r="I539" i="15"/>
  <c r="I538" i="15"/>
  <c r="I537" i="15"/>
  <c r="I536" i="15"/>
  <c r="I535" i="15"/>
  <c r="I534" i="15"/>
  <c r="I533" i="15"/>
  <c r="M592" i="15"/>
  <c r="M591" i="15"/>
  <c r="M590" i="15"/>
  <c r="M589" i="15"/>
  <c r="M588" i="15"/>
  <c r="M587" i="15"/>
  <c r="M586" i="15"/>
  <c r="M585" i="15"/>
  <c r="M584" i="15"/>
  <c r="M583" i="15"/>
  <c r="M582" i="15"/>
  <c r="M581" i="15"/>
  <c r="M580" i="15"/>
  <c r="M579" i="15"/>
  <c r="M578" i="15"/>
  <c r="M577" i="15"/>
  <c r="M576" i="15"/>
  <c r="M575" i="15"/>
  <c r="M574" i="15"/>
  <c r="M573" i="15"/>
  <c r="M572" i="15"/>
  <c r="M571" i="15"/>
  <c r="M570" i="15"/>
  <c r="M569" i="15"/>
  <c r="M568" i="15"/>
  <c r="M567" i="15"/>
  <c r="M566" i="15"/>
  <c r="M565" i="15"/>
  <c r="M564" i="15"/>
  <c r="M563" i="15"/>
  <c r="M562" i="15"/>
  <c r="M561" i="15"/>
  <c r="M560" i="15"/>
  <c r="M559" i="15"/>
  <c r="M558" i="15"/>
  <c r="M557" i="15"/>
  <c r="M556" i="15"/>
  <c r="M555" i="15"/>
  <c r="M554" i="15"/>
  <c r="M553" i="15"/>
  <c r="M552" i="15"/>
  <c r="M551" i="15"/>
  <c r="M550" i="15"/>
  <c r="M549" i="15"/>
  <c r="M548" i="15"/>
  <c r="M547" i="15"/>
  <c r="M546" i="15"/>
  <c r="M545" i="15"/>
  <c r="M544" i="15"/>
  <c r="M543" i="15"/>
  <c r="M542" i="15"/>
  <c r="M541" i="15"/>
  <c r="M540" i="15"/>
  <c r="M539" i="15"/>
  <c r="M538" i="15"/>
  <c r="M537" i="15"/>
  <c r="M536" i="15"/>
  <c r="M535" i="15"/>
  <c r="M534" i="15"/>
  <c r="M533" i="15"/>
  <c r="Q592" i="15"/>
  <c r="Q591" i="15"/>
  <c r="Q590" i="15"/>
  <c r="Q589" i="15"/>
  <c r="Q588" i="15"/>
  <c r="Q587" i="15"/>
  <c r="Q586" i="15"/>
  <c r="Q585" i="15"/>
  <c r="Q584" i="15"/>
  <c r="Q583" i="15"/>
  <c r="Q582" i="15"/>
  <c r="Q581" i="15"/>
  <c r="Q580" i="15"/>
  <c r="Q579" i="15"/>
  <c r="Q578" i="15"/>
  <c r="Q577" i="15"/>
  <c r="Q576" i="15"/>
  <c r="Q575" i="15"/>
  <c r="Q574" i="15"/>
  <c r="Q573" i="15"/>
  <c r="Q572" i="15"/>
  <c r="Q571" i="15"/>
  <c r="Q570" i="15"/>
  <c r="Q569" i="15"/>
  <c r="Q568" i="15"/>
  <c r="Q567" i="15"/>
  <c r="Q566" i="15"/>
  <c r="Q565" i="15"/>
  <c r="Q564" i="15"/>
  <c r="Q563" i="15"/>
  <c r="Q562" i="15"/>
  <c r="Q561" i="15"/>
  <c r="Q560" i="15"/>
  <c r="Q559" i="15"/>
  <c r="Q558" i="15"/>
  <c r="Q557" i="15"/>
  <c r="Q556" i="15"/>
  <c r="Q555" i="15"/>
  <c r="Q554" i="15"/>
  <c r="Q553" i="15"/>
  <c r="Q552" i="15"/>
  <c r="Q551" i="15"/>
  <c r="Q550" i="15"/>
  <c r="Q549" i="15"/>
  <c r="Q548" i="15"/>
  <c r="Q547" i="15"/>
  <c r="Q546" i="15"/>
  <c r="Q545" i="15"/>
  <c r="Q544" i="15"/>
  <c r="Q543" i="15"/>
  <c r="Q542" i="15"/>
  <c r="Q541" i="15"/>
  <c r="Q540" i="15"/>
  <c r="Q539" i="15"/>
  <c r="Q538" i="15"/>
  <c r="Q537" i="15"/>
  <c r="Q536" i="15"/>
  <c r="Q535" i="15"/>
  <c r="Q534" i="15"/>
  <c r="Q533" i="15"/>
  <c r="U592" i="15"/>
  <c r="U591" i="15"/>
  <c r="U590" i="15"/>
  <c r="U589" i="15"/>
  <c r="U588" i="15"/>
  <c r="U587" i="15"/>
  <c r="U586" i="15"/>
  <c r="U585" i="15"/>
  <c r="U584" i="15"/>
  <c r="U583" i="15"/>
  <c r="U582" i="15"/>
  <c r="U581" i="15"/>
  <c r="U580" i="15"/>
  <c r="U579" i="15"/>
  <c r="U578" i="15"/>
  <c r="U577" i="15"/>
  <c r="U576" i="15"/>
  <c r="U575" i="15"/>
  <c r="U574" i="15"/>
  <c r="U573" i="15"/>
  <c r="U572" i="15"/>
  <c r="U571" i="15"/>
  <c r="U570" i="15"/>
  <c r="U569" i="15"/>
  <c r="U568" i="15"/>
  <c r="U567" i="15"/>
  <c r="U566" i="15"/>
  <c r="U565" i="15"/>
  <c r="U564" i="15"/>
  <c r="U563" i="15"/>
  <c r="U562" i="15"/>
  <c r="U561" i="15"/>
  <c r="U560" i="15"/>
  <c r="U559" i="15"/>
  <c r="U558" i="15"/>
  <c r="U557" i="15"/>
  <c r="U556" i="15"/>
  <c r="U555" i="15"/>
  <c r="U554" i="15"/>
  <c r="U553" i="15"/>
  <c r="U552" i="15"/>
  <c r="U551" i="15"/>
  <c r="U550" i="15"/>
  <c r="U549" i="15"/>
  <c r="U548" i="15"/>
  <c r="U547" i="15"/>
  <c r="U546" i="15"/>
  <c r="U545" i="15"/>
  <c r="U544" i="15"/>
  <c r="U543" i="15"/>
  <c r="U542" i="15"/>
  <c r="U541" i="15"/>
  <c r="U540" i="15"/>
  <c r="U539" i="15"/>
  <c r="U538" i="15"/>
  <c r="U537" i="15"/>
  <c r="U536" i="15"/>
  <c r="U535" i="15"/>
  <c r="U534" i="15"/>
  <c r="U533" i="15"/>
  <c r="Y592" i="15"/>
  <c r="Y591" i="15"/>
  <c r="Y590" i="15"/>
  <c r="Y589" i="15"/>
  <c r="Y588" i="15"/>
  <c r="Y587" i="15"/>
  <c r="Y586" i="15"/>
  <c r="Y585" i="15"/>
  <c r="Y584" i="15"/>
  <c r="Y583" i="15"/>
  <c r="Y582" i="15"/>
  <c r="Y581" i="15"/>
  <c r="Y580" i="15"/>
  <c r="Y579" i="15"/>
  <c r="Y578" i="15"/>
  <c r="Y577" i="15"/>
  <c r="Y576" i="15"/>
  <c r="Y575" i="15"/>
  <c r="Y574" i="15"/>
  <c r="Y573" i="15"/>
  <c r="Y572" i="15"/>
  <c r="Y571" i="15"/>
  <c r="Y570" i="15"/>
  <c r="Y569" i="15"/>
  <c r="Y568" i="15"/>
  <c r="Y567" i="15"/>
  <c r="Y566" i="15"/>
  <c r="Y565" i="15"/>
  <c r="Y564" i="15"/>
  <c r="Y563" i="15"/>
  <c r="Y562" i="15"/>
  <c r="Y561" i="15"/>
  <c r="Y560" i="15"/>
  <c r="Y559" i="15"/>
  <c r="Y558" i="15"/>
  <c r="Y557" i="15"/>
  <c r="Y556" i="15"/>
  <c r="Y555" i="15"/>
  <c r="Y554" i="15"/>
  <c r="Y553" i="15"/>
  <c r="Y552" i="15"/>
  <c r="Y551" i="15"/>
  <c r="Y550" i="15"/>
  <c r="Y549" i="15"/>
  <c r="Y548" i="15"/>
  <c r="Y547" i="15"/>
  <c r="Y546" i="15"/>
  <c r="Y545" i="15"/>
  <c r="Y544" i="15"/>
  <c r="Y543" i="15"/>
  <c r="Y542" i="15"/>
  <c r="Y541" i="15"/>
  <c r="Y540" i="15"/>
  <c r="Y539" i="15"/>
  <c r="Y538" i="15"/>
  <c r="Y537" i="15"/>
  <c r="Y536" i="15"/>
  <c r="Y535" i="15"/>
  <c r="Y534" i="15"/>
  <c r="Y533" i="15"/>
  <c r="AC592" i="15"/>
  <c r="AC591" i="15"/>
  <c r="AC590" i="15"/>
  <c r="AC589" i="15"/>
  <c r="AC588" i="15"/>
  <c r="AC587" i="15"/>
  <c r="AC586" i="15"/>
  <c r="AC585" i="15"/>
  <c r="AC584" i="15"/>
  <c r="AC583" i="15"/>
  <c r="AC582" i="15"/>
  <c r="AC581" i="15"/>
  <c r="AC580" i="15"/>
  <c r="AC579" i="15"/>
  <c r="AC578" i="15"/>
  <c r="AC577" i="15"/>
  <c r="AC576" i="15"/>
  <c r="AC575" i="15"/>
  <c r="AC574" i="15"/>
  <c r="AC573" i="15"/>
  <c r="AC572" i="15"/>
  <c r="AC571" i="15"/>
  <c r="AC570" i="15"/>
  <c r="AC569" i="15"/>
  <c r="AC568" i="15"/>
  <c r="AC567" i="15"/>
  <c r="AC566" i="15"/>
  <c r="AC565" i="15"/>
  <c r="AC564" i="15"/>
  <c r="AC563" i="15"/>
  <c r="AC562" i="15"/>
  <c r="AC561" i="15"/>
  <c r="AC560" i="15"/>
  <c r="AC559" i="15"/>
  <c r="AC558" i="15"/>
  <c r="AC557" i="15"/>
  <c r="AC556" i="15"/>
  <c r="AC555" i="15"/>
  <c r="AC554" i="15"/>
  <c r="AC553" i="15"/>
  <c r="AC552" i="15"/>
  <c r="AC551" i="15"/>
  <c r="AC550" i="15"/>
  <c r="AC549" i="15"/>
  <c r="AC548" i="15"/>
  <c r="AC547" i="15"/>
  <c r="AC546" i="15"/>
  <c r="AC545" i="15"/>
  <c r="AC544" i="15"/>
  <c r="AC543" i="15"/>
  <c r="AC542" i="15"/>
  <c r="AC541" i="15"/>
  <c r="AC540" i="15"/>
  <c r="AC539" i="15"/>
  <c r="AC538" i="15"/>
  <c r="AC537" i="15"/>
  <c r="AC536" i="15"/>
  <c r="AC535" i="15"/>
  <c r="AC534" i="15"/>
  <c r="AC533" i="15"/>
  <c r="Q873" i="15"/>
  <c r="Q927" i="15"/>
  <c r="F511" i="19"/>
  <c r="F306" i="16"/>
  <c r="AE515" i="19"/>
  <c r="AE310" i="16"/>
  <c r="J471" i="19"/>
  <c r="J1610" i="15"/>
  <c r="N471" i="19"/>
  <c r="N1610" i="15"/>
  <c r="R471" i="19"/>
  <c r="R1610" i="15"/>
  <c r="V471" i="19"/>
  <c r="V1610" i="15"/>
  <c r="Z471" i="19"/>
  <c r="Z1610" i="15"/>
  <c r="AE471" i="19"/>
  <c r="AE1610" i="15"/>
  <c r="G402" i="15"/>
  <c r="K402" i="15"/>
  <c r="O402" i="15"/>
  <c r="S402" i="15"/>
  <c r="W402" i="15"/>
  <c r="AA402" i="15"/>
  <c r="AG402" i="15"/>
  <c r="H403" i="15"/>
  <c r="L403" i="15"/>
  <c r="P403" i="15"/>
  <c r="T403" i="15"/>
  <c r="X403" i="15"/>
  <c r="AB403" i="15"/>
  <c r="AI403" i="15"/>
  <c r="H405" i="15"/>
  <c r="L405" i="15"/>
  <c r="P405" i="15"/>
  <c r="T405" i="15"/>
  <c r="X405" i="15"/>
  <c r="AB405" i="15"/>
  <c r="AI405" i="15"/>
  <c r="H407" i="15"/>
  <c r="L407" i="15"/>
  <c r="P407" i="15"/>
  <c r="T407" i="15"/>
  <c r="X407" i="15"/>
  <c r="AB407" i="15"/>
  <c r="AI407" i="15"/>
  <c r="H409" i="15"/>
  <c r="L409" i="15"/>
  <c r="P409" i="15"/>
  <c r="T409" i="15"/>
  <c r="X409" i="15"/>
  <c r="AB409" i="15"/>
  <c r="AI409" i="15"/>
  <c r="H411" i="15"/>
  <c r="L411" i="15"/>
  <c r="P411" i="15"/>
  <c r="T411" i="15"/>
  <c r="X411" i="15"/>
  <c r="AB411" i="15"/>
  <c r="AI411" i="15"/>
  <c r="H413" i="15"/>
  <c r="L413" i="15"/>
  <c r="P413" i="15"/>
  <c r="T413" i="15"/>
  <c r="X413" i="15"/>
  <c r="AB413" i="15"/>
  <c r="AI413" i="15"/>
  <c r="H415" i="15"/>
  <c r="L415" i="15"/>
  <c r="P415" i="15"/>
  <c r="T415" i="15"/>
  <c r="X415" i="15"/>
  <c r="AB415" i="15"/>
  <c r="AI415" i="15"/>
  <c r="H417" i="15"/>
  <c r="L417" i="15"/>
  <c r="P417" i="15"/>
  <c r="T417" i="15"/>
  <c r="X417" i="15"/>
  <c r="AB417" i="15"/>
  <c r="AI417" i="15"/>
  <c r="H419" i="15"/>
  <c r="L419" i="15"/>
  <c r="P419" i="15"/>
  <c r="T419" i="15"/>
  <c r="X419" i="15"/>
  <c r="AB419" i="15"/>
  <c r="AI419" i="15"/>
  <c r="H421" i="15"/>
  <c r="L421" i="15"/>
  <c r="P421" i="15"/>
  <c r="T421" i="15"/>
  <c r="X421" i="15"/>
  <c r="AB421" i="15"/>
  <c r="AI421" i="15"/>
  <c r="H423" i="15"/>
  <c r="L423" i="15"/>
  <c r="P423" i="15"/>
  <c r="T423" i="15"/>
  <c r="X423" i="15"/>
  <c r="AB423" i="15"/>
  <c r="AI423" i="15"/>
  <c r="H425" i="15"/>
  <c r="L425" i="15"/>
  <c r="P425" i="15"/>
  <c r="T425" i="15"/>
  <c r="X425" i="15"/>
  <c r="AB425" i="15"/>
  <c r="AI425" i="15"/>
  <c r="H427" i="15"/>
  <c r="L427" i="15"/>
  <c r="P427" i="15"/>
  <c r="T427" i="15"/>
  <c r="X427" i="15"/>
  <c r="AB427" i="15"/>
  <c r="AI427" i="15"/>
  <c r="H429" i="15"/>
  <c r="L429" i="15"/>
  <c r="P429" i="15"/>
  <c r="T429" i="15"/>
  <c r="X429" i="15"/>
  <c r="AB429" i="15"/>
  <c r="AI429" i="15"/>
  <c r="H431" i="15"/>
  <c r="L431" i="15"/>
  <c r="P431" i="15"/>
  <c r="T431" i="15"/>
  <c r="X431" i="15"/>
  <c r="AB431" i="15"/>
  <c r="AI431" i="15"/>
  <c r="H433" i="15"/>
  <c r="L433" i="15"/>
  <c r="P433" i="15"/>
  <c r="T433" i="15"/>
  <c r="X433" i="15"/>
  <c r="AB433" i="15"/>
  <c r="AI433" i="15"/>
  <c r="H435" i="15"/>
  <c r="L435" i="15"/>
  <c r="P435" i="15"/>
  <c r="T435" i="15"/>
  <c r="X435" i="15"/>
  <c r="AB435" i="15"/>
  <c r="AI435" i="15"/>
  <c r="H437" i="15"/>
  <c r="L437" i="15"/>
  <c r="P437" i="15"/>
  <c r="T437" i="15"/>
  <c r="X437" i="15"/>
  <c r="AB437" i="15"/>
  <c r="AI437" i="15"/>
  <c r="H439" i="15"/>
  <c r="L439" i="15"/>
  <c r="P439" i="15"/>
  <c r="T439" i="15"/>
  <c r="X439" i="15"/>
  <c r="AB439" i="15"/>
  <c r="AI439" i="15"/>
  <c r="H441" i="15"/>
  <c r="L441" i="15"/>
  <c r="P441" i="15"/>
  <c r="T441" i="15"/>
  <c r="X441" i="15"/>
  <c r="AB441" i="15"/>
  <c r="AI441" i="15"/>
  <c r="H443" i="15"/>
  <c r="L443" i="15"/>
  <c r="P443" i="15"/>
  <c r="T443" i="15"/>
  <c r="X443" i="15"/>
  <c r="AB443" i="15"/>
  <c r="AI443" i="15"/>
  <c r="H445" i="15"/>
  <c r="L445" i="15"/>
  <c r="P445" i="15"/>
  <c r="T445" i="15"/>
  <c r="X445" i="15"/>
  <c r="AB445" i="15"/>
  <c r="AI445" i="15"/>
  <c r="H447" i="15"/>
  <c r="L447" i="15"/>
  <c r="P447" i="15"/>
  <c r="T447" i="15"/>
  <c r="X447" i="15"/>
  <c r="AB447" i="15"/>
  <c r="AI447" i="15"/>
  <c r="H449" i="15"/>
  <c r="L449" i="15"/>
  <c r="P449" i="15"/>
  <c r="T449" i="15"/>
  <c r="X449" i="15"/>
  <c r="AB449" i="15"/>
  <c r="AI449" i="15"/>
  <c r="H451" i="15"/>
  <c r="L451" i="15"/>
  <c r="P451" i="15"/>
  <c r="T451" i="15"/>
  <c r="X451" i="15"/>
  <c r="AB451" i="15"/>
  <c r="AI451" i="15"/>
  <c r="H453" i="15"/>
  <c r="L453" i="15"/>
  <c r="P453" i="15"/>
  <c r="T453" i="15"/>
  <c r="X453" i="15"/>
  <c r="AB453" i="15"/>
  <c r="AI453" i="15"/>
  <c r="H455" i="15"/>
  <c r="L455" i="15"/>
  <c r="P455" i="15"/>
  <c r="T455" i="15"/>
  <c r="X455" i="15"/>
  <c r="AB455" i="15"/>
  <c r="AI455" i="15"/>
  <c r="H457" i="15"/>
  <c r="L457" i="15"/>
  <c r="P457" i="15"/>
  <c r="T457" i="15"/>
  <c r="X457" i="15"/>
  <c r="AB457" i="15"/>
  <c r="AI457" i="15"/>
  <c r="H459" i="15"/>
  <c r="L459" i="15"/>
  <c r="P459" i="15"/>
  <c r="T459" i="15"/>
  <c r="X459" i="15"/>
  <c r="AB459" i="15"/>
  <c r="AI459" i="15"/>
  <c r="H461" i="15"/>
  <c r="L461" i="15"/>
  <c r="P461" i="15"/>
  <c r="T461" i="15"/>
  <c r="X461" i="15"/>
  <c r="AB461" i="15"/>
  <c r="AI461" i="15"/>
  <c r="F472" i="19"/>
  <c r="F1611" i="15"/>
  <c r="J592" i="15"/>
  <c r="N592" i="15"/>
  <c r="R592" i="15"/>
  <c r="V592" i="15"/>
  <c r="Z592" i="15"/>
  <c r="AE592" i="15"/>
  <c r="H927" i="15"/>
  <c r="P927" i="15"/>
  <c r="X927" i="15"/>
  <c r="AI927" i="15"/>
  <c r="M873" i="15"/>
  <c r="AC873" i="15"/>
  <c r="V927" i="15"/>
  <c r="H1193" i="15"/>
  <c r="P1193" i="15"/>
  <c r="X1193" i="15"/>
  <c r="AI1193" i="15"/>
  <c r="K505" i="19"/>
  <c r="K1618" i="15"/>
  <c r="AA505" i="19"/>
  <c r="AA1618" i="15"/>
  <c r="J506" i="19"/>
  <c r="J1619" i="15"/>
  <c r="N1619" i="15"/>
  <c r="N506" i="19"/>
  <c r="R506" i="19"/>
  <c r="R1619" i="15"/>
  <c r="V506" i="19"/>
  <c r="V1619" i="15"/>
  <c r="Z506" i="19"/>
  <c r="Z1619" i="15"/>
  <c r="AE506" i="19"/>
  <c r="AE1619" i="15"/>
  <c r="S1619" i="15"/>
  <c r="F183" i="16"/>
  <c r="F159" i="16"/>
  <c r="F135" i="16"/>
  <c r="F112" i="16"/>
  <c r="H177" i="16"/>
  <c r="H206" i="16" s="1"/>
  <c r="H509" i="19" s="1"/>
  <c r="L177" i="16"/>
  <c r="L206" i="16" s="1"/>
  <c r="L509" i="19" s="1"/>
  <c r="P177" i="16"/>
  <c r="P206" i="16" s="1"/>
  <c r="P509" i="19" s="1"/>
  <c r="X177" i="16"/>
  <c r="X206" i="16" s="1"/>
  <c r="X509" i="19" s="1"/>
  <c r="AB177" i="16"/>
  <c r="AB206" i="16" s="1"/>
  <c r="AB509" i="19" s="1"/>
  <c r="AI177" i="16"/>
  <c r="AI206" i="16" s="1"/>
  <c r="AI509" i="19" s="1"/>
  <c r="K226" i="16"/>
  <c r="K264" i="16" s="1"/>
  <c r="O226" i="16"/>
  <c r="O264" i="16" s="1"/>
  <c r="AA226" i="16"/>
  <c r="AA264" i="16" s="1"/>
  <c r="AG226" i="16"/>
  <c r="AG264" i="16" s="1"/>
  <c r="AG270" i="16" s="1"/>
  <c r="F512" i="19"/>
  <c r="F307" i="16"/>
  <c r="F513" i="19"/>
  <c r="F308" i="16"/>
  <c r="J515" i="19"/>
  <c r="J310" i="16"/>
  <c r="R515" i="19"/>
  <c r="R310" i="16"/>
  <c r="V515" i="19"/>
  <c r="V310" i="16"/>
  <c r="Z515" i="19"/>
  <c r="Z310" i="16"/>
  <c r="V83" i="17"/>
  <c r="V302" i="17" s="1"/>
  <c r="J118" i="17"/>
  <c r="J303" i="17" s="1"/>
  <c r="R118" i="17"/>
  <c r="R303" i="17" s="1"/>
  <c r="Z118" i="17"/>
  <c r="Z303" i="17" s="1"/>
  <c r="F469" i="19"/>
  <c r="F1609" i="15"/>
  <c r="H402" i="15"/>
  <c r="L402" i="15"/>
  <c r="P402" i="15"/>
  <c r="T402" i="15"/>
  <c r="X402" i="15"/>
  <c r="AB402" i="15"/>
  <c r="AI402" i="15"/>
  <c r="G404" i="15"/>
  <c r="K404" i="15"/>
  <c r="O404" i="15"/>
  <c r="S404" i="15"/>
  <c r="W404" i="15"/>
  <c r="AA404" i="15"/>
  <c r="AG404" i="15"/>
  <c r="G406" i="15"/>
  <c r="K406" i="15"/>
  <c r="O406" i="15"/>
  <c r="S406" i="15"/>
  <c r="W406" i="15"/>
  <c r="AA406" i="15"/>
  <c r="AG406" i="15"/>
  <c r="G408" i="15"/>
  <c r="K408" i="15"/>
  <c r="O408" i="15"/>
  <c r="S408" i="15"/>
  <c r="W408" i="15"/>
  <c r="AA408" i="15"/>
  <c r="AG408" i="15"/>
  <c r="G410" i="15"/>
  <c r="K410" i="15"/>
  <c r="O410" i="15"/>
  <c r="S410" i="15"/>
  <c r="W410" i="15"/>
  <c r="AA410" i="15"/>
  <c r="AG410" i="15"/>
  <c r="G412" i="15"/>
  <c r="K412" i="15"/>
  <c r="O412" i="15"/>
  <c r="S412" i="15"/>
  <c r="W412" i="15"/>
  <c r="AA412" i="15"/>
  <c r="AG412" i="15"/>
  <c r="G414" i="15"/>
  <c r="K414" i="15"/>
  <c r="O414" i="15"/>
  <c r="S414" i="15"/>
  <c r="W414" i="15"/>
  <c r="AA414" i="15"/>
  <c r="AG414" i="15"/>
  <c r="G416" i="15"/>
  <c r="K416" i="15"/>
  <c r="O416" i="15"/>
  <c r="S416" i="15"/>
  <c r="W416" i="15"/>
  <c r="AA416" i="15"/>
  <c r="AG416" i="15"/>
  <c r="G418" i="15"/>
  <c r="K418" i="15"/>
  <c r="O418" i="15"/>
  <c r="S418" i="15"/>
  <c r="W418" i="15"/>
  <c r="AA418" i="15"/>
  <c r="AG418" i="15"/>
  <c r="G420" i="15"/>
  <c r="K420" i="15"/>
  <c r="O420" i="15"/>
  <c r="S420" i="15"/>
  <c r="W420" i="15"/>
  <c r="AA420" i="15"/>
  <c r="AG420" i="15"/>
  <c r="G422" i="15"/>
  <c r="K422" i="15"/>
  <c r="O422" i="15"/>
  <c r="S422" i="15"/>
  <c r="W422" i="15"/>
  <c r="AA422" i="15"/>
  <c r="AG422" i="15"/>
  <c r="G424" i="15"/>
  <c r="K424" i="15"/>
  <c r="O424" i="15"/>
  <c r="S424" i="15"/>
  <c r="W424" i="15"/>
  <c r="AA424" i="15"/>
  <c r="AG424" i="15"/>
  <c r="G426" i="15"/>
  <c r="K426" i="15"/>
  <c r="O426" i="15"/>
  <c r="S426" i="15"/>
  <c r="W426" i="15"/>
  <c r="AA426" i="15"/>
  <c r="AG426" i="15"/>
  <c r="G428" i="15"/>
  <c r="K428" i="15"/>
  <c r="O428" i="15"/>
  <c r="S428" i="15"/>
  <c r="W428" i="15"/>
  <c r="AA428" i="15"/>
  <c r="AG428" i="15"/>
  <c r="G430" i="15"/>
  <c r="K430" i="15"/>
  <c r="O430" i="15"/>
  <c r="S430" i="15"/>
  <c r="W430" i="15"/>
  <c r="AA430" i="15"/>
  <c r="AG430" i="15"/>
  <c r="G432" i="15"/>
  <c r="K432" i="15"/>
  <c r="O432" i="15"/>
  <c r="S432" i="15"/>
  <c r="W432" i="15"/>
  <c r="AA432" i="15"/>
  <c r="AG432" i="15"/>
  <c r="G434" i="15"/>
  <c r="K434" i="15"/>
  <c r="O434" i="15"/>
  <c r="S434" i="15"/>
  <c r="W434" i="15"/>
  <c r="AA434" i="15"/>
  <c r="AG434" i="15"/>
  <c r="G436" i="15"/>
  <c r="K436" i="15"/>
  <c r="O436" i="15"/>
  <c r="S436" i="15"/>
  <c r="W436" i="15"/>
  <c r="AA436" i="15"/>
  <c r="AG436" i="15"/>
  <c r="G438" i="15"/>
  <c r="K438" i="15"/>
  <c r="O438" i="15"/>
  <c r="S438" i="15"/>
  <c r="W438" i="15"/>
  <c r="AA438" i="15"/>
  <c r="AG438" i="15"/>
  <c r="G440" i="15"/>
  <c r="K440" i="15"/>
  <c r="O440" i="15"/>
  <c r="S440" i="15"/>
  <c r="W440" i="15"/>
  <c r="AA440" i="15"/>
  <c r="AG440" i="15"/>
  <c r="G442" i="15"/>
  <c r="K442" i="15"/>
  <c r="O442" i="15"/>
  <c r="S442" i="15"/>
  <c r="W442" i="15"/>
  <c r="AA442" i="15"/>
  <c r="AG442" i="15"/>
  <c r="G444" i="15"/>
  <c r="K444" i="15"/>
  <c r="O444" i="15"/>
  <c r="S444" i="15"/>
  <c r="W444" i="15"/>
  <c r="AA444" i="15"/>
  <c r="AG444" i="15"/>
  <c r="G446" i="15"/>
  <c r="K446" i="15"/>
  <c r="O446" i="15"/>
  <c r="S446" i="15"/>
  <c r="W446" i="15"/>
  <c r="AA446" i="15"/>
  <c r="AG446" i="15"/>
  <c r="G448" i="15"/>
  <c r="K448" i="15"/>
  <c r="O448" i="15"/>
  <c r="S448" i="15"/>
  <c r="W448" i="15"/>
  <c r="AA448" i="15"/>
  <c r="AG448" i="15"/>
  <c r="G450" i="15"/>
  <c r="K450" i="15"/>
  <c r="O450" i="15"/>
  <c r="S450" i="15"/>
  <c r="W450" i="15"/>
  <c r="AA450" i="15"/>
  <c r="AG450" i="15"/>
  <c r="G452" i="15"/>
  <c r="K452" i="15"/>
  <c r="O452" i="15"/>
  <c r="S452" i="15"/>
  <c r="W452" i="15"/>
  <c r="AA452" i="15"/>
  <c r="AG452" i="15"/>
  <c r="G454" i="15"/>
  <c r="K454" i="15"/>
  <c r="O454" i="15"/>
  <c r="S454" i="15"/>
  <c r="W454" i="15"/>
  <c r="AA454" i="15"/>
  <c r="AG454" i="15"/>
  <c r="G456" i="15"/>
  <c r="K456" i="15"/>
  <c r="O456" i="15"/>
  <c r="S456" i="15"/>
  <c r="W456" i="15"/>
  <c r="AA456" i="15"/>
  <c r="AG456" i="15"/>
  <c r="G458" i="15"/>
  <c r="K458" i="15"/>
  <c r="O458" i="15"/>
  <c r="S458" i="15"/>
  <c r="W458" i="15"/>
  <c r="AA458" i="15"/>
  <c r="AG458" i="15"/>
  <c r="G460" i="15"/>
  <c r="K460" i="15"/>
  <c r="O460" i="15"/>
  <c r="S460" i="15"/>
  <c r="W460" i="15"/>
  <c r="AA460" i="15"/>
  <c r="AG460" i="15"/>
  <c r="G603" i="15"/>
  <c r="K603" i="15"/>
  <c r="O603" i="15"/>
  <c r="W603" i="15"/>
  <c r="AA603" i="15"/>
  <c r="AG603" i="15"/>
  <c r="F474" i="19"/>
  <c r="F1613" i="15"/>
  <c r="M927" i="15"/>
  <c r="U927" i="15"/>
  <c r="AC927" i="15"/>
  <c r="AB927" i="15"/>
  <c r="D476" i="19"/>
  <c r="D1193" i="15"/>
  <c r="L1523" i="15"/>
  <c r="L481" i="19" s="1"/>
  <c r="P1523" i="15"/>
  <c r="P481" i="19" s="1"/>
  <c r="AB1523" i="15"/>
  <c r="AB481" i="19" s="1"/>
  <c r="AI1523" i="15"/>
  <c r="AI481" i="19" s="1"/>
  <c r="K506" i="19"/>
  <c r="K1619" i="15"/>
  <c r="O506" i="19"/>
  <c r="O1619" i="15"/>
  <c r="AA506" i="19"/>
  <c r="AA1619" i="15"/>
  <c r="AG506" i="19"/>
  <c r="I153" i="16"/>
  <c r="I205" i="16" s="1"/>
  <c r="I508" i="19" s="1"/>
  <c r="M153" i="16"/>
  <c r="M205" i="16" s="1"/>
  <c r="M508" i="19" s="1"/>
  <c r="Q153" i="16"/>
  <c r="Q205" i="16" s="1"/>
  <c r="Q508" i="19" s="1"/>
  <c r="Y153" i="16"/>
  <c r="Y205" i="16" s="1"/>
  <c r="Y508" i="19" s="1"/>
  <c r="AC153" i="16"/>
  <c r="AC205" i="16" s="1"/>
  <c r="AC508" i="19" s="1"/>
  <c r="I153" i="17"/>
  <c r="M153" i="17"/>
  <c r="M304" i="17" s="1"/>
  <c r="Q153" i="17"/>
  <c r="U153" i="17"/>
  <c r="Y153" i="17"/>
  <c r="AC153" i="17"/>
  <c r="AC304" i="17" s="1"/>
  <c r="F19" i="17"/>
  <c r="F53" i="17"/>
  <c r="F88" i="17" s="1"/>
  <c r="F123" i="17" s="1"/>
  <c r="J123" i="17"/>
  <c r="R123" i="17"/>
  <c r="V123" i="17"/>
  <c r="Z123" i="17"/>
  <c r="J139" i="17"/>
  <c r="R139" i="17"/>
  <c r="V139" i="17"/>
  <c r="Z139" i="17"/>
  <c r="V48" i="17"/>
  <c r="V301" i="17" s="1"/>
  <c r="J469" i="19"/>
  <c r="J1609" i="15"/>
  <c r="N469" i="19"/>
  <c r="N1609" i="15"/>
  <c r="R469" i="19"/>
  <c r="R1609" i="15"/>
  <c r="V469" i="19"/>
  <c r="V1609" i="15"/>
  <c r="Z469" i="19"/>
  <c r="Z1609" i="15"/>
  <c r="AE469" i="19"/>
  <c r="AE1609" i="15"/>
  <c r="H404" i="15"/>
  <c r="L404" i="15"/>
  <c r="P404" i="15"/>
  <c r="T404" i="15"/>
  <c r="X404" i="15"/>
  <c r="AB404" i="15"/>
  <c r="AI404" i="15"/>
  <c r="H406" i="15"/>
  <c r="L406" i="15"/>
  <c r="P406" i="15"/>
  <c r="T406" i="15"/>
  <c r="X406" i="15"/>
  <c r="AB406" i="15"/>
  <c r="AI406" i="15"/>
  <c r="H408" i="15"/>
  <c r="L408" i="15"/>
  <c r="P408" i="15"/>
  <c r="T408" i="15"/>
  <c r="X408" i="15"/>
  <c r="AB408" i="15"/>
  <c r="AI408" i="15"/>
  <c r="H410" i="15"/>
  <c r="L410" i="15"/>
  <c r="P410" i="15"/>
  <c r="T410" i="15"/>
  <c r="X410" i="15"/>
  <c r="AB410" i="15"/>
  <c r="AI410" i="15"/>
  <c r="H412" i="15"/>
  <c r="L412" i="15"/>
  <c r="P412" i="15"/>
  <c r="T412" i="15"/>
  <c r="X412" i="15"/>
  <c r="AB412" i="15"/>
  <c r="AI412" i="15"/>
  <c r="H414" i="15"/>
  <c r="L414" i="15"/>
  <c r="P414" i="15"/>
  <c r="T414" i="15"/>
  <c r="X414" i="15"/>
  <c r="AB414" i="15"/>
  <c r="AI414" i="15"/>
  <c r="H416" i="15"/>
  <c r="L416" i="15"/>
  <c r="P416" i="15"/>
  <c r="T416" i="15"/>
  <c r="X416" i="15"/>
  <c r="AB416" i="15"/>
  <c r="AI416" i="15"/>
  <c r="H418" i="15"/>
  <c r="L418" i="15"/>
  <c r="P418" i="15"/>
  <c r="T418" i="15"/>
  <c r="X418" i="15"/>
  <c r="AB418" i="15"/>
  <c r="AI418" i="15"/>
  <c r="H420" i="15"/>
  <c r="L420" i="15"/>
  <c r="P420" i="15"/>
  <c r="T420" i="15"/>
  <c r="X420" i="15"/>
  <c r="AB420" i="15"/>
  <c r="AI420" i="15"/>
  <c r="H422" i="15"/>
  <c r="L422" i="15"/>
  <c r="P422" i="15"/>
  <c r="T422" i="15"/>
  <c r="X422" i="15"/>
  <c r="AB422" i="15"/>
  <c r="AI422" i="15"/>
  <c r="H424" i="15"/>
  <c r="L424" i="15"/>
  <c r="P424" i="15"/>
  <c r="T424" i="15"/>
  <c r="X424" i="15"/>
  <c r="AB424" i="15"/>
  <c r="AI424" i="15"/>
  <c r="H426" i="15"/>
  <c r="L426" i="15"/>
  <c r="P426" i="15"/>
  <c r="T426" i="15"/>
  <c r="X426" i="15"/>
  <c r="AB426" i="15"/>
  <c r="AI426" i="15"/>
  <c r="H428" i="15"/>
  <c r="L428" i="15"/>
  <c r="P428" i="15"/>
  <c r="T428" i="15"/>
  <c r="X428" i="15"/>
  <c r="AB428" i="15"/>
  <c r="AI428" i="15"/>
  <c r="H430" i="15"/>
  <c r="L430" i="15"/>
  <c r="P430" i="15"/>
  <c r="T430" i="15"/>
  <c r="X430" i="15"/>
  <c r="AB430" i="15"/>
  <c r="AI430" i="15"/>
  <c r="H432" i="15"/>
  <c r="L432" i="15"/>
  <c r="P432" i="15"/>
  <c r="T432" i="15"/>
  <c r="X432" i="15"/>
  <c r="AB432" i="15"/>
  <c r="AI432" i="15"/>
  <c r="H434" i="15"/>
  <c r="L434" i="15"/>
  <c r="P434" i="15"/>
  <c r="T434" i="15"/>
  <c r="X434" i="15"/>
  <c r="AB434" i="15"/>
  <c r="AI434" i="15"/>
  <c r="H436" i="15"/>
  <c r="L436" i="15"/>
  <c r="P436" i="15"/>
  <c r="T436" i="15"/>
  <c r="X436" i="15"/>
  <c r="AB436" i="15"/>
  <c r="AI436" i="15"/>
  <c r="H438" i="15"/>
  <c r="L438" i="15"/>
  <c r="P438" i="15"/>
  <c r="T438" i="15"/>
  <c r="X438" i="15"/>
  <c r="AB438" i="15"/>
  <c r="AI438" i="15"/>
  <c r="H440" i="15"/>
  <c r="L440" i="15"/>
  <c r="P440" i="15"/>
  <c r="T440" i="15"/>
  <c r="X440" i="15"/>
  <c r="AB440" i="15"/>
  <c r="AI440" i="15"/>
  <c r="H442" i="15"/>
  <c r="L442" i="15"/>
  <c r="P442" i="15"/>
  <c r="T442" i="15"/>
  <c r="X442" i="15"/>
  <c r="AB442" i="15"/>
  <c r="AI442" i="15"/>
  <c r="H444" i="15"/>
  <c r="L444" i="15"/>
  <c r="P444" i="15"/>
  <c r="T444" i="15"/>
  <c r="X444" i="15"/>
  <c r="AB444" i="15"/>
  <c r="AI444" i="15"/>
  <c r="H446" i="15"/>
  <c r="L446" i="15"/>
  <c r="P446" i="15"/>
  <c r="T446" i="15"/>
  <c r="X446" i="15"/>
  <c r="AB446" i="15"/>
  <c r="AI446" i="15"/>
  <c r="H448" i="15"/>
  <c r="L448" i="15"/>
  <c r="P448" i="15"/>
  <c r="T448" i="15"/>
  <c r="X448" i="15"/>
  <c r="AB448" i="15"/>
  <c r="AI448" i="15"/>
  <c r="H450" i="15"/>
  <c r="L450" i="15"/>
  <c r="P450" i="15"/>
  <c r="T450" i="15"/>
  <c r="X450" i="15"/>
  <c r="AB450" i="15"/>
  <c r="AI450" i="15"/>
  <c r="H452" i="15"/>
  <c r="L452" i="15"/>
  <c r="P452" i="15"/>
  <c r="T452" i="15"/>
  <c r="X452" i="15"/>
  <c r="AB452" i="15"/>
  <c r="AI452" i="15"/>
  <c r="H454" i="15"/>
  <c r="L454" i="15"/>
  <c r="P454" i="15"/>
  <c r="T454" i="15"/>
  <c r="X454" i="15"/>
  <c r="AB454" i="15"/>
  <c r="AI454" i="15"/>
  <c r="H456" i="15"/>
  <c r="L456" i="15"/>
  <c r="P456" i="15"/>
  <c r="T456" i="15"/>
  <c r="X456" i="15"/>
  <c r="AB456" i="15"/>
  <c r="AI456" i="15"/>
  <c r="H458" i="15"/>
  <c r="L458" i="15"/>
  <c r="P458" i="15"/>
  <c r="T458" i="15"/>
  <c r="X458" i="15"/>
  <c r="AB458" i="15"/>
  <c r="AI458" i="15"/>
  <c r="H460" i="15"/>
  <c r="L460" i="15"/>
  <c r="P460" i="15"/>
  <c r="T460" i="15"/>
  <c r="X460" i="15"/>
  <c r="AB460" i="15"/>
  <c r="AI460" i="15"/>
  <c r="H592" i="15"/>
  <c r="L592" i="15"/>
  <c r="P592" i="15"/>
  <c r="T592" i="15"/>
  <c r="X592" i="15"/>
  <c r="AB592" i="15"/>
  <c r="AI592" i="15"/>
  <c r="F473" i="19"/>
  <c r="F1612" i="15"/>
  <c r="K873" i="15"/>
  <c r="O873" i="15"/>
  <c r="S873" i="15"/>
  <c r="AA873" i="15"/>
  <c r="AG873" i="15"/>
  <c r="J927" i="15"/>
  <c r="R927" i="15"/>
  <c r="Z927" i="15"/>
  <c r="U873" i="15"/>
  <c r="L927" i="15"/>
  <c r="G1548" i="15"/>
  <c r="G492" i="19" s="1"/>
  <c r="K1548" i="15"/>
  <c r="K492" i="19" s="1"/>
  <c r="W1548" i="15"/>
  <c r="W492" i="19" s="1"/>
  <c r="AA1548" i="15"/>
  <c r="AA492" i="19" s="1"/>
  <c r="F493" i="19"/>
  <c r="F1616" i="15"/>
  <c r="G1582" i="15"/>
  <c r="K1582" i="15"/>
  <c r="S1582" i="15"/>
  <c r="W1582" i="15"/>
  <c r="AA1582" i="15"/>
  <c r="I505" i="19"/>
  <c r="I1618" i="15"/>
  <c r="M505" i="19"/>
  <c r="M1618" i="15"/>
  <c r="Q505" i="19"/>
  <c r="Q1618" i="15"/>
  <c r="U505" i="19"/>
  <c r="U1618" i="15"/>
  <c r="Y505" i="19"/>
  <c r="Y1618" i="15"/>
  <c r="AC505" i="19"/>
  <c r="AC1618" i="15"/>
  <c r="F505" i="19"/>
  <c r="F1618" i="15"/>
  <c r="T515" i="19"/>
  <c r="J48" i="17"/>
  <c r="J301" i="17" s="1"/>
  <c r="N48" i="17"/>
  <c r="N301" i="17" s="1"/>
  <c r="R48" i="17"/>
  <c r="R301" i="17" s="1"/>
  <c r="Z48" i="17"/>
  <c r="Z301" i="17" s="1"/>
  <c r="AE48" i="17"/>
  <c r="AE301" i="17" s="1"/>
  <c r="J83" i="17"/>
  <c r="J302" i="17" s="1"/>
  <c r="R83" i="17"/>
  <c r="R302" i="17" s="1"/>
  <c r="Z83" i="17"/>
  <c r="Z302" i="17" s="1"/>
  <c r="D335" i="15"/>
  <c r="H533" i="15"/>
  <c r="L533" i="15"/>
  <c r="P533" i="15"/>
  <c r="T533" i="15"/>
  <c r="X533" i="15"/>
  <c r="AB533" i="15"/>
  <c r="AI533" i="15"/>
  <c r="H534" i="15"/>
  <c r="L534" i="15"/>
  <c r="P534" i="15"/>
  <c r="T534" i="15"/>
  <c r="X534" i="15"/>
  <c r="AB534" i="15"/>
  <c r="AI534" i="15"/>
  <c r="H536" i="15"/>
  <c r="L536" i="15"/>
  <c r="P536" i="15"/>
  <c r="T536" i="15"/>
  <c r="X536" i="15"/>
  <c r="AB536" i="15"/>
  <c r="AI536" i="15"/>
  <c r="H538" i="15"/>
  <c r="L538" i="15"/>
  <c r="P538" i="15"/>
  <c r="T538" i="15"/>
  <c r="X538" i="15"/>
  <c r="AB538" i="15"/>
  <c r="AI538" i="15"/>
  <c r="H540" i="15"/>
  <c r="L540" i="15"/>
  <c r="P540" i="15"/>
  <c r="T540" i="15"/>
  <c r="X540" i="15"/>
  <c r="AB540" i="15"/>
  <c r="AI540" i="15"/>
  <c r="H542" i="15"/>
  <c r="L542" i="15"/>
  <c r="P542" i="15"/>
  <c r="T542" i="15"/>
  <c r="X542" i="15"/>
  <c r="AB542" i="15"/>
  <c r="AI542" i="15"/>
  <c r="H544" i="15"/>
  <c r="L544" i="15"/>
  <c r="P544" i="15"/>
  <c r="T544" i="15"/>
  <c r="X544" i="15"/>
  <c r="AB544" i="15"/>
  <c r="AI544" i="15"/>
  <c r="H546" i="15"/>
  <c r="L546" i="15"/>
  <c r="P546" i="15"/>
  <c r="T546" i="15"/>
  <c r="X546" i="15"/>
  <c r="AB546" i="15"/>
  <c r="AI546" i="15"/>
  <c r="H548" i="15"/>
  <c r="L548" i="15"/>
  <c r="P548" i="15"/>
  <c r="T548" i="15"/>
  <c r="X548" i="15"/>
  <c r="AB548" i="15"/>
  <c r="AI548" i="15"/>
  <c r="H550" i="15"/>
  <c r="L550" i="15"/>
  <c r="P550" i="15"/>
  <c r="T550" i="15"/>
  <c r="X550" i="15"/>
  <c r="AB550" i="15"/>
  <c r="AI550" i="15"/>
  <c r="H552" i="15"/>
  <c r="L552" i="15"/>
  <c r="P552" i="15"/>
  <c r="T552" i="15"/>
  <c r="X552" i="15"/>
  <c r="AB552" i="15"/>
  <c r="AI552" i="15"/>
  <c r="H554" i="15"/>
  <c r="L554" i="15"/>
  <c r="P554" i="15"/>
  <c r="T554" i="15"/>
  <c r="X554" i="15"/>
  <c r="AB554" i="15"/>
  <c r="AI554" i="15"/>
  <c r="H556" i="15"/>
  <c r="L556" i="15"/>
  <c r="P556" i="15"/>
  <c r="T556" i="15"/>
  <c r="X556" i="15"/>
  <c r="AB556" i="15"/>
  <c r="AI556" i="15"/>
  <c r="H558" i="15"/>
  <c r="L558" i="15"/>
  <c r="P558" i="15"/>
  <c r="T558" i="15"/>
  <c r="X558" i="15"/>
  <c r="AB558" i="15"/>
  <c r="AI558" i="15"/>
  <c r="H560" i="15"/>
  <c r="L560" i="15"/>
  <c r="P560" i="15"/>
  <c r="T560" i="15"/>
  <c r="X560" i="15"/>
  <c r="AB560" i="15"/>
  <c r="AI560" i="15"/>
  <c r="H562" i="15"/>
  <c r="L562" i="15"/>
  <c r="P562" i="15"/>
  <c r="T562" i="15"/>
  <c r="X562" i="15"/>
  <c r="AB562" i="15"/>
  <c r="AI562" i="15"/>
  <c r="H564" i="15"/>
  <c r="L564" i="15"/>
  <c r="P564" i="15"/>
  <c r="T564" i="15"/>
  <c r="X564" i="15"/>
  <c r="AB564" i="15"/>
  <c r="AI564" i="15"/>
  <c r="H566" i="15"/>
  <c r="L566" i="15"/>
  <c r="P566" i="15"/>
  <c r="T566" i="15"/>
  <c r="X566" i="15"/>
  <c r="AB566" i="15"/>
  <c r="AI566" i="15"/>
  <c r="H568" i="15"/>
  <c r="L568" i="15"/>
  <c r="P568" i="15"/>
  <c r="T568" i="15"/>
  <c r="X568" i="15"/>
  <c r="AB568" i="15"/>
  <c r="AI568" i="15"/>
  <c r="H570" i="15"/>
  <c r="L570" i="15"/>
  <c r="P570" i="15"/>
  <c r="T570" i="15"/>
  <c r="X570" i="15"/>
  <c r="AB570" i="15"/>
  <c r="AI570" i="15"/>
  <c r="H572" i="15"/>
  <c r="L572" i="15"/>
  <c r="P572" i="15"/>
  <c r="T572" i="15"/>
  <c r="X572" i="15"/>
  <c r="AB572" i="15"/>
  <c r="AI572" i="15"/>
  <c r="H574" i="15"/>
  <c r="L574" i="15"/>
  <c r="P574" i="15"/>
  <c r="T574" i="15"/>
  <c r="X574" i="15"/>
  <c r="AB574" i="15"/>
  <c r="AI574" i="15"/>
  <c r="H576" i="15"/>
  <c r="L576" i="15"/>
  <c r="P576" i="15"/>
  <c r="T576" i="15"/>
  <c r="X576" i="15"/>
  <c r="AB576" i="15"/>
  <c r="AI576" i="15"/>
  <c r="H578" i="15"/>
  <c r="L578" i="15"/>
  <c r="P578" i="15"/>
  <c r="T578" i="15"/>
  <c r="X578" i="15"/>
  <c r="AB578" i="15"/>
  <c r="AI578" i="15"/>
  <c r="H580" i="15"/>
  <c r="L580" i="15"/>
  <c r="P580" i="15"/>
  <c r="T580" i="15"/>
  <c r="X580" i="15"/>
  <c r="AB580" i="15"/>
  <c r="AI580" i="15"/>
  <c r="H582" i="15"/>
  <c r="L582" i="15"/>
  <c r="P582" i="15"/>
  <c r="T582" i="15"/>
  <c r="X582" i="15"/>
  <c r="AB582" i="15"/>
  <c r="AI582" i="15"/>
  <c r="H584" i="15"/>
  <c r="L584" i="15"/>
  <c r="P584" i="15"/>
  <c r="T584" i="15"/>
  <c r="X584" i="15"/>
  <c r="AB584" i="15"/>
  <c r="AI584" i="15"/>
  <c r="H586" i="15"/>
  <c r="L586" i="15"/>
  <c r="P586" i="15"/>
  <c r="T586" i="15"/>
  <c r="X586" i="15"/>
  <c r="AB586" i="15"/>
  <c r="AI586" i="15"/>
  <c r="H588" i="15"/>
  <c r="L588" i="15"/>
  <c r="P588" i="15"/>
  <c r="T588" i="15"/>
  <c r="X588" i="15"/>
  <c r="AB588" i="15"/>
  <c r="AI588" i="15"/>
  <c r="H590" i="15"/>
  <c r="L590" i="15"/>
  <c r="P590" i="15"/>
  <c r="T590" i="15"/>
  <c r="X590" i="15"/>
  <c r="AB590" i="15"/>
  <c r="AI590" i="15"/>
  <c r="G1193" i="15"/>
  <c r="K1193" i="15"/>
  <c r="O1193" i="15"/>
  <c r="S1193" i="15"/>
  <c r="W1193" i="15"/>
  <c r="AA1193" i="15"/>
  <c r="AG1193" i="15"/>
  <c r="O1539" i="15"/>
  <c r="AG1539" i="15"/>
  <c r="I504" i="19"/>
  <c r="I1617" i="15"/>
  <c r="M504" i="19"/>
  <c r="M1617" i="15"/>
  <c r="Q504" i="19"/>
  <c r="Q1617" i="15"/>
  <c r="U504" i="19"/>
  <c r="U1617" i="15"/>
  <c r="Y504" i="19"/>
  <c r="Y1617" i="15"/>
  <c r="AC504" i="19"/>
  <c r="AC1617" i="15"/>
  <c r="F504" i="19"/>
  <c r="F1617" i="15"/>
  <c r="J505" i="19"/>
  <c r="J1618" i="15"/>
  <c r="N505" i="19"/>
  <c r="N1618" i="15"/>
  <c r="R505" i="19"/>
  <c r="R1618" i="15"/>
  <c r="V505" i="19"/>
  <c r="V1618" i="15"/>
  <c r="Z505" i="19"/>
  <c r="Z1618" i="15"/>
  <c r="AE505" i="19"/>
  <c r="AE1618" i="15"/>
  <c r="H1632" i="15"/>
  <c r="X1632" i="15"/>
  <c r="I1643" i="15"/>
  <c r="Y1643" i="15"/>
  <c r="H507" i="19"/>
  <c r="L507" i="19"/>
  <c r="P507" i="19"/>
  <c r="T507" i="19"/>
  <c r="X507" i="19"/>
  <c r="AB507" i="19"/>
  <c r="AI507" i="19"/>
  <c r="F182" i="16"/>
  <c r="F158" i="16"/>
  <c r="F134" i="16"/>
  <c r="G512" i="19"/>
  <c r="G307" i="16"/>
  <c r="K512" i="19"/>
  <c r="K307" i="16"/>
  <c r="O512" i="19"/>
  <c r="O307" i="16"/>
  <c r="S512" i="19"/>
  <c r="S307" i="16"/>
  <c r="W512" i="19"/>
  <c r="W307" i="16"/>
  <c r="AA512" i="19"/>
  <c r="AA307" i="16"/>
  <c r="AG512" i="19"/>
  <c r="AG307" i="16"/>
  <c r="V512" i="19"/>
  <c r="V307" i="16"/>
  <c r="N513" i="19"/>
  <c r="N308" i="16"/>
  <c r="V513" i="19"/>
  <c r="V308" i="16"/>
  <c r="AE513" i="19"/>
  <c r="AE308" i="16"/>
  <c r="Q307" i="16"/>
  <c r="N122" i="17"/>
  <c r="AE122" i="17"/>
  <c r="J504" i="19"/>
  <c r="F1066" i="14"/>
  <c r="Z838" i="15"/>
  <c r="AE838" i="15"/>
  <c r="J839" i="15"/>
  <c r="N839" i="15"/>
  <c r="R839" i="15"/>
  <c r="V839" i="15"/>
  <c r="Z839" i="15"/>
  <c r="AE839" i="15"/>
  <c r="J840" i="15"/>
  <c r="N840" i="15"/>
  <c r="R840" i="15"/>
  <c r="V840" i="15"/>
  <c r="Z840" i="15"/>
  <c r="AE840" i="15"/>
  <c r="J841" i="15"/>
  <c r="N841" i="15"/>
  <c r="R841" i="15"/>
  <c r="V841" i="15"/>
  <c r="Z841" i="15"/>
  <c r="AE841" i="15"/>
  <c r="J842" i="15"/>
  <c r="N842" i="15"/>
  <c r="R842" i="15"/>
  <c r="V842" i="15"/>
  <c r="Z842" i="15"/>
  <c r="AE842" i="15"/>
  <c r="J843" i="15"/>
  <c r="N843" i="15"/>
  <c r="R843" i="15"/>
  <c r="V843" i="15"/>
  <c r="Z843" i="15"/>
  <c r="AE843" i="15"/>
  <c r="J844" i="15"/>
  <c r="N844" i="15"/>
  <c r="R844" i="15"/>
  <c r="V844" i="15"/>
  <c r="Z844" i="15"/>
  <c r="AE844" i="15"/>
  <c r="J845" i="15"/>
  <c r="N845" i="15"/>
  <c r="R845" i="15"/>
  <c r="V845" i="15"/>
  <c r="Z845" i="15"/>
  <c r="AE845" i="15"/>
  <c r="J846" i="15"/>
  <c r="N846" i="15"/>
  <c r="R846" i="15"/>
  <c r="V846" i="15"/>
  <c r="Z846" i="15"/>
  <c r="AE846" i="15"/>
  <c r="J847" i="15"/>
  <c r="N847" i="15"/>
  <c r="R847" i="15"/>
  <c r="V847" i="15"/>
  <c r="Z847" i="15"/>
  <c r="AE847" i="15"/>
  <c r="J848" i="15"/>
  <c r="N848" i="15"/>
  <c r="R848" i="15"/>
  <c r="V848" i="15"/>
  <c r="Z848" i="15"/>
  <c r="AE848" i="15"/>
  <c r="J849" i="15"/>
  <c r="N849" i="15"/>
  <c r="R849" i="15"/>
  <c r="V849" i="15"/>
  <c r="Z849" i="15"/>
  <c r="AE849" i="15"/>
  <c r="J850" i="15"/>
  <c r="N850" i="15"/>
  <c r="R850" i="15"/>
  <c r="V850" i="15"/>
  <c r="Z850" i="15"/>
  <c r="AE850" i="15"/>
  <c r="J851" i="15"/>
  <c r="N851" i="15"/>
  <c r="R851" i="15"/>
  <c r="V851" i="15"/>
  <c r="Z851" i="15"/>
  <c r="AE851" i="15"/>
  <c r="J852" i="15"/>
  <c r="N852" i="15"/>
  <c r="R852" i="15"/>
  <c r="V852" i="15"/>
  <c r="Z852" i="15"/>
  <c r="AE852" i="15"/>
  <c r="J853" i="15"/>
  <c r="N853" i="15"/>
  <c r="R853" i="15"/>
  <c r="V853" i="15"/>
  <c r="Z853" i="15"/>
  <c r="AE853" i="15"/>
  <c r="J854" i="15"/>
  <c r="N854" i="15"/>
  <c r="R854" i="15"/>
  <c r="V854" i="15"/>
  <c r="Z854" i="15"/>
  <c r="AE854" i="15"/>
  <c r="J855" i="15"/>
  <c r="N855" i="15"/>
  <c r="R855" i="15"/>
  <c r="V855" i="15"/>
  <c r="Z855" i="15"/>
  <c r="AE855" i="15"/>
  <c r="J856" i="15"/>
  <c r="N856" i="15"/>
  <c r="R856" i="15"/>
  <c r="V856" i="15"/>
  <c r="Z856" i="15"/>
  <c r="AE856" i="15"/>
  <c r="J857" i="15"/>
  <c r="N857" i="15"/>
  <c r="R857" i="15"/>
  <c r="V857" i="15"/>
  <c r="Z857" i="15"/>
  <c r="AE857" i="15"/>
  <c r="J858" i="15"/>
  <c r="N858" i="15"/>
  <c r="R858" i="15"/>
  <c r="V858" i="15"/>
  <c r="Z858" i="15"/>
  <c r="AE858" i="15"/>
  <c r="J859" i="15"/>
  <c r="N859" i="15"/>
  <c r="R859" i="15"/>
  <c r="V859" i="15"/>
  <c r="Z859" i="15"/>
  <c r="AE859" i="15"/>
  <c r="J860" i="15"/>
  <c r="N860" i="15"/>
  <c r="R860" i="15"/>
  <c r="V860" i="15"/>
  <c r="Z860" i="15"/>
  <c r="AE860" i="15"/>
  <c r="J861" i="15"/>
  <c r="N861" i="15"/>
  <c r="R861" i="15"/>
  <c r="V861" i="15"/>
  <c r="Z861" i="15"/>
  <c r="AE861" i="15"/>
  <c r="J862" i="15"/>
  <c r="N862" i="15"/>
  <c r="R862" i="15"/>
  <c r="V862" i="15"/>
  <c r="Z862" i="15"/>
  <c r="AE862" i="15"/>
  <c r="J863" i="15"/>
  <c r="N863" i="15"/>
  <c r="R863" i="15"/>
  <c r="V863" i="15"/>
  <c r="Z863" i="15"/>
  <c r="AE863" i="15"/>
  <c r="J864" i="15"/>
  <c r="N864" i="15"/>
  <c r="R864" i="15"/>
  <c r="V864" i="15"/>
  <c r="Z864" i="15"/>
  <c r="AE864" i="15"/>
  <c r="J865" i="15"/>
  <c r="N865" i="15"/>
  <c r="R865" i="15"/>
  <c r="V865" i="15"/>
  <c r="Z865" i="15"/>
  <c r="AE865" i="15"/>
  <c r="J866" i="15"/>
  <c r="N866" i="15"/>
  <c r="R866" i="15"/>
  <c r="V866" i="15"/>
  <c r="Z866" i="15"/>
  <c r="AE866" i="15"/>
  <c r="J867" i="15"/>
  <c r="N867" i="15"/>
  <c r="R867" i="15"/>
  <c r="V867" i="15"/>
  <c r="Z867" i="15"/>
  <c r="AE867" i="15"/>
  <c r="J868" i="15"/>
  <c r="N868" i="15"/>
  <c r="R868" i="15"/>
  <c r="V868" i="15"/>
  <c r="Z868" i="15"/>
  <c r="AE868" i="15"/>
  <c r="J869" i="15"/>
  <c r="N869" i="15"/>
  <c r="R869" i="15"/>
  <c r="V869" i="15"/>
  <c r="Z869" i="15"/>
  <c r="AE869" i="15"/>
  <c r="J870" i="15"/>
  <c r="N870" i="15"/>
  <c r="R870" i="15"/>
  <c r="V870" i="15"/>
  <c r="Z870" i="15"/>
  <c r="AE870" i="15"/>
  <c r="J871" i="15"/>
  <c r="N871" i="15"/>
  <c r="R871" i="15"/>
  <c r="V871" i="15"/>
  <c r="Z871" i="15"/>
  <c r="AE871" i="15"/>
  <c r="G876" i="15"/>
  <c r="K876" i="15"/>
  <c r="O876" i="15"/>
  <c r="S876" i="15"/>
  <c r="W876" i="15"/>
  <c r="AA876" i="15"/>
  <c r="AG876" i="15"/>
  <c r="G877" i="15"/>
  <c r="K877" i="15"/>
  <c r="O877" i="15"/>
  <c r="S877" i="15"/>
  <c r="W877" i="15"/>
  <c r="AA877" i="15"/>
  <c r="AG877" i="15"/>
  <c r="G878" i="15"/>
  <c r="K878" i="15"/>
  <c r="O878" i="15"/>
  <c r="S878" i="15"/>
  <c r="W878" i="15"/>
  <c r="AA878" i="15"/>
  <c r="AG878" i="15"/>
  <c r="G879" i="15"/>
  <c r="K879" i="15"/>
  <c r="O879" i="15"/>
  <c r="S879" i="15"/>
  <c r="W879" i="15"/>
  <c r="AA879" i="15"/>
  <c r="AG879" i="15"/>
  <c r="G880" i="15"/>
  <c r="K880" i="15"/>
  <c r="O880" i="15"/>
  <c r="S880" i="15"/>
  <c r="W880" i="15"/>
  <c r="AA880" i="15"/>
  <c r="AG880" i="15"/>
  <c r="G881" i="15"/>
  <c r="K881" i="15"/>
  <c r="O881" i="15"/>
  <c r="S881" i="15"/>
  <c r="W881" i="15"/>
  <c r="AA881" i="15"/>
  <c r="AG881" i="15"/>
  <c r="G882" i="15"/>
  <c r="K882" i="15"/>
  <c r="O882" i="15"/>
  <c r="S882" i="15"/>
  <c r="W882" i="15"/>
  <c r="AA882" i="15"/>
  <c r="AG882" i="15"/>
  <c r="G883" i="15"/>
  <c r="K883" i="15"/>
  <c r="O883" i="15"/>
  <c r="S883" i="15"/>
  <c r="W883" i="15"/>
  <c r="AA883" i="15"/>
  <c r="AG883" i="15"/>
  <c r="G884" i="15"/>
  <c r="K884" i="15"/>
  <c r="O884" i="15"/>
  <c r="S884" i="15"/>
  <c r="W884" i="15"/>
  <c r="AA884" i="15"/>
  <c r="AG884" i="15"/>
  <c r="G885" i="15"/>
  <c r="K885" i="15"/>
  <c r="O885" i="15"/>
  <c r="S885" i="15"/>
  <c r="W885" i="15"/>
  <c r="AA885" i="15"/>
  <c r="AG885" i="15"/>
  <c r="G886" i="15"/>
  <c r="K886" i="15"/>
  <c r="O886" i="15"/>
  <c r="S886" i="15"/>
  <c r="W886" i="15"/>
  <c r="AA886" i="15"/>
  <c r="AG886" i="15"/>
  <c r="G887" i="15"/>
  <c r="K887" i="15"/>
  <c r="O887" i="15"/>
  <c r="S887" i="15"/>
  <c r="W887" i="15"/>
  <c r="AA887" i="15"/>
  <c r="AG887" i="15"/>
  <c r="G888" i="15"/>
  <c r="K888" i="15"/>
  <c r="O888" i="15"/>
  <c r="S888" i="15"/>
  <c r="W888" i="15"/>
  <c r="AA888" i="15"/>
  <c r="AG888" i="15"/>
  <c r="G889" i="15"/>
  <c r="K889" i="15"/>
  <c r="O889" i="15"/>
  <c r="S889" i="15"/>
  <c r="W889" i="15"/>
  <c r="AA889" i="15"/>
  <c r="AG889" i="15"/>
  <c r="G890" i="15"/>
  <c r="K890" i="15"/>
  <c r="O890" i="15"/>
  <c r="S890" i="15"/>
  <c r="W890" i="15"/>
  <c r="AA890" i="15"/>
  <c r="AG890" i="15"/>
  <c r="G891" i="15"/>
  <c r="K891" i="15"/>
  <c r="O891" i="15"/>
  <c r="S891" i="15"/>
  <c r="W891" i="15"/>
  <c r="AA891" i="15"/>
  <c r="AG891" i="15"/>
  <c r="G892" i="15"/>
  <c r="K892" i="15"/>
  <c r="O892" i="15"/>
  <c r="S892" i="15"/>
  <c r="W892" i="15"/>
  <c r="AA892" i="15"/>
  <c r="AG892" i="15"/>
  <c r="G893" i="15"/>
  <c r="K893" i="15"/>
  <c r="O893" i="15"/>
  <c r="S893" i="15"/>
  <c r="W893" i="15"/>
  <c r="AA893" i="15"/>
  <c r="AG893" i="15"/>
  <c r="G894" i="15"/>
  <c r="K894" i="15"/>
  <c r="O894" i="15"/>
  <c r="S894" i="15"/>
  <c r="W894" i="15"/>
  <c r="AA894" i="15"/>
  <c r="AG894" i="15"/>
  <c r="G895" i="15"/>
  <c r="K895" i="15"/>
  <c r="O895" i="15"/>
  <c r="S895" i="15"/>
  <c r="W895" i="15"/>
  <c r="AA895" i="15"/>
  <c r="AG895" i="15"/>
  <c r="G896" i="15"/>
  <c r="K896" i="15"/>
  <c r="O896" i="15"/>
  <c r="S896" i="15"/>
  <c r="W896" i="15"/>
  <c r="AA896" i="15"/>
  <c r="AG896" i="15"/>
  <c r="G897" i="15"/>
  <c r="K897" i="15"/>
  <c r="O897" i="15"/>
  <c r="S897" i="15"/>
  <c r="W897" i="15"/>
  <c r="AA897" i="15"/>
  <c r="AG897" i="15"/>
  <c r="G898" i="15"/>
  <c r="K898" i="15"/>
  <c r="O898" i="15"/>
  <c r="S898" i="15"/>
  <c r="W898" i="15"/>
  <c r="AA898" i="15"/>
  <c r="AG898" i="15"/>
  <c r="G899" i="15"/>
  <c r="K899" i="15"/>
  <c r="O899" i="15"/>
  <c r="S899" i="15"/>
  <c r="W899" i="15"/>
  <c r="AA899" i="15"/>
  <c r="AG899" i="15"/>
  <c r="G900" i="15"/>
  <c r="K900" i="15"/>
  <c r="O900" i="15"/>
  <c r="S900" i="15"/>
  <c r="W900" i="15"/>
  <c r="AA900" i="15"/>
  <c r="AG900" i="15"/>
  <c r="G901" i="15"/>
  <c r="K901" i="15"/>
  <c r="O901" i="15"/>
  <c r="S901" i="15"/>
  <c r="W901" i="15"/>
  <c r="AA901" i="15"/>
  <c r="AG901" i="15"/>
  <c r="G902" i="15"/>
  <c r="K902" i="15"/>
  <c r="O902" i="15"/>
  <c r="S902" i="15"/>
  <c r="W902" i="15"/>
  <c r="AA902" i="15"/>
  <c r="AG902" i="15"/>
  <c r="G903" i="15"/>
  <c r="K903" i="15"/>
  <c r="O903" i="15"/>
  <c r="S903" i="15"/>
  <c r="W903" i="15"/>
  <c r="AA903" i="15"/>
  <c r="AG903" i="15"/>
  <c r="G904" i="15"/>
  <c r="K904" i="15"/>
  <c r="O904" i="15"/>
  <c r="S904" i="15"/>
  <c r="W904" i="15"/>
  <c r="AA904" i="15"/>
  <c r="AG904" i="15"/>
  <c r="G905" i="15"/>
  <c r="K905" i="15"/>
  <c r="O905" i="15"/>
  <c r="S905" i="15"/>
  <c r="W905" i="15"/>
  <c r="AA905" i="15"/>
  <c r="AG905" i="15"/>
  <c r="G906" i="15"/>
  <c r="K906" i="15"/>
  <c r="O906" i="15"/>
  <c r="S906" i="15"/>
  <c r="W906" i="15"/>
  <c r="AA906" i="15"/>
  <c r="AG906" i="15"/>
  <c r="G907" i="15"/>
  <c r="K907" i="15"/>
  <c r="O907" i="15"/>
  <c r="S907" i="15"/>
  <c r="W907" i="15"/>
  <c r="AA907" i="15"/>
  <c r="AG907" i="15"/>
  <c r="G908" i="15"/>
  <c r="K908" i="15"/>
  <c r="O908" i="15"/>
  <c r="S908" i="15"/>
  <c r="W908" i="15"/>
  <c r="AA908" i="15"/>
  <c r="AG908" i="15"/>
  <c r="G909" i="15"/>
  <c r="K909" i="15"/>
  <c r="O909" i="15"/>
  <c r="S909" i="15"/>
  <c r="W909" i="15"/>
  <c r="AA909" i="15"/>
  <c r="AG909" i="15"/>
  <c r="G910" i="15"/>
  <c r="K910" i="15"/>
  <c r="O910" i="15"/>
  <c r="S910" i="15"/>
  <c r="W910" i="15"/>
  <c r="AA910" i="15"/>
  <c r="AG910" i="15"/>
  <c r="G911" i="15"/>
  <c r="K911" i="15"/>
  <c r="O911" i="15"/>
  <c r="S911" i="15"/>
  <c r="W911" i="15"/>
  <c r="AA911" i="15"/>
  <c r="AG911" i="15"/>
  <c r="G912" i="15"/>
  <c r="K912" i="15"/>
  <c r="O912" i="15"/>
  <c r="S912" i="15"/>
  <c r="W912" i="15"/>
  <c r="AA912" i="15"/>
  <c r="AG912" i="15"/>
  <c r="G913" i="15"/>
  <c r="K913" i="15"/>
  <c r="O913" i="15"/>
  <c r="S913" i="15"/>
  <c r="W913" i="15"/>
  <c r="AA913" i="15"/>
  <c r="AG913" i="15"/>
  <c r="G914" i="15"/>
  <c r="K914" i="15"/>
  <c r="O914" i="15"/>
  <c r="S914" i="15"/>
  <c r="W914" i="15"/>
  <c r="AA914" i="15"/>
  <c r="AG914" i="15"/>
  <c r="G915" i="15"/>
  <c r="K915" i="15"/>
  <c r="O915" i="15"/>
  <c r="S915" i="15"/>
  <c r="W915" i="15"/>
  <c r="AA915" i="15"/>
  <c r="AG915" i="15"/>
  <c r="G916" i="15"/>
  <c r="K916" i="15"/>
  <c r="O916" i="15"/>
  <c r="S916" i="15"/>
  <c r="W916" i="15"/>
  <c r="AA916" i="15"/>
  <c r="AG916" i="15"/>
  <c r="G917" i="15"/>
  <c r="K917" i="15"/>
  <c r="O917" i="15"/>
  <c r="S917" i="15"/>
  <c r="W917" i="15"/>
  <c r="AA917" i="15"/>
  <c r="AG917" i="15"/>
  <c r="G918" i="15"/>
  <c r="K918" i="15"/>
  <c r="O918" i="15"/>
  <c r="S918" i="15"/>
  <c r="W918" i="15"/>
  <c r="AA918" i="15"/>
  <c r="AG918" i="15"/>
  <c r="G919" i="15"/>
  <c r="K919" i="15"/>
  <c r="O919" i="15"/>
  <c r="S919" i="15"/>
  <c r="W919" i="15"/>
  <c r="AA919" i="15"/>
  <c r="AG919" i="15"/>
  <c r="G920" i="15"/>
  <c r="K920" i="15"/>
  <c r="O920" i="15"/>
  <c r="S920" i="15"/>
  <c r="W920" i="15"/>
  <c r="AA920" i="15"/>
  <c r="AG920" i="15"/>
  <c r="G921" i="15"/>
  <c r="K921" i="15"/>
  <c r="O921" i="15"/>
  <c r="S921" i="15"/>
  <c r="W921" i="15"/>
  <c r="AA921" i="15"/>
  <c r="AG921" i="15"/>
  <c r="G922" i="15"/>
  <c r="K922" i="15"/>
  <c r="O922" i="15"/>
  <c r="S922" i="15"/>
  <c r="W922" i="15"/>
  <c r="AA922" i="15"/>
  <c r="AG922" i="15"/>
  <c r="G923" i="15"/>
  <c r="K923" i="15"/>
  <c r="O923" i="15"/>
  <c r="S923" i="15"/>
  <c r="W923" i="15"/>
  <c r="AA923" i="15"/>
  <c r="AG923" i="15"/>
  <c r="G924" i="15"/>
  <c r="K924" i="15"/>
  <c r="O924" i="15"/>
  <c r="S924" i="15"/>
  <c r="W924" i="15"/>
  <c r="AA924" i="15"/>
  <c r="AG924" i="15"/>
  <c r="G925" i="15"/>
  <c r="K925" i="15"/>
  <c r="O925" i="15"/>
  <c r="S925" i="15"/>
  <c r="W925" i="15"/>
  <c r="AA925" i="15"/>
  <c r="AG925" i="15"/>
  <c r="D929" i="15"/>
  <c r="S1539" i="15"/>
  <c r="N504" i="19"/>
  <c r="N1617" i="15"/>
  <c r="R504" i="19"/>
  <c r="R1617" i="15"/>
  <c r="V504" i="19"/>
  <c r="V1617" i="15"/>
  <c r="Z504" i="19"/>
  <c r="Z1617" i="15"/>
  <c r="AE504" i="19"/>
  <c r="AE1617" i="15"/>
  <c r="H506" i="19"/>
  <c r="H1619" i="15"/>
  <c r="L506" i="19"/>
  <c r="L1619" i="15"/>
  <c r="P506" i="19"/>
  <c r="P1619" i="15"/>
  <c r="T506" i="19"/>
  <c r="T1619" i="15"/>
  <c r="X506" i="19"/>
  <c r="X1619" i="15"/>
  <c r="AB506" i="19"/>
  <c r="AB1619" i="15"/>
  <c r="AI506" i="19"/>
  <c r="L1632" i="15"/>
  <c r="AB1632" i="15"/>
  <c r="M1643" i="15"/>
  <c r="AC1643" i="15"/>
  <c r="I507" i="19"/>
  <c r="F181" i="16"/>
  <c r="F157" i="16"/>
  <c r="F133" i="16"/>
  <c r="H512" i="19"/>
  <c r="H307" i="16"/>
  <c r="L512" i="19"/>
  <c r="L307" i="16"/>
  <c r="P512" i="19"/>
  <c r="P307" i="16"/>
  <c r="T512" i="19"/>
  <c r="T307" i="16"/>
  <c r="X512" i="19"/>
  <c r="X307" i="16"/>
  <c r="AB512" i="19"/>
  <c r="AB307" i="16"/>
  <c r="AI512" i="19"/>
  <c r="AI307" i="16"/>
  <c r="G513" i="19"/>
  <c r="G308" i="16"/>
  <c r="K513" i="19"/>
  <c r="K308" i="16"/>
  <c r="O513" i="19"/>
  <c r="O308" i="16"/>
  <c r="S513" i="19"/>
  <c r="S308" i="16"/>
  <c r="W513" i="19"/>
  <c r="W308" i="16"/>
  <c r="AA513" i="19"/>
  <c r="AA308" i="16"/>
  <c r="AG513" i="19"/>
  <c r="AG308" i="16"/>
  <c r="F255" i="16"/>
  <c r="F256" i="16" s="1"/>
  <c r="F257" i="16" s="1"/>
  <c r="F258" i="16" s="1"/>
  <c r="F259" i="16" s="1"/>
  <c r="F261" i="16" s="1"/>
  <c r="F268" i="16" s="1"/>
  <c r="J512" i="19"/>
  <c r="J307" i="16"/>
  <c r="U307" i="16"/>
  <c r="D310" i="16"/>
  <c r="G153" i="17"/>
  <c r="K153" i="17"/>
  <c r="O153" i="17"/>
  <c r="S153" i="17"/>
  <c r="W153" i="17"/>
  <c r="AA153" i="17"/>
  <c r="AG153" i="17"/>
  <c r="R122" i="17"/>
  <c r="F196" i="17"/>
  <c r="F231" i="17" s="1"/>
  <c r="F266" i="17" s="1"/>
  <c r="F162" i="17"/>
  <c r="Z512" i="19"/>
  <c r="J533" i="15"/>
  <c r="N533" i="15"/>
  <c r="R533" i="15"/>
  <c r="V533" i="15"/>
  <c r="Z533" i="15"/>
  <c r="AE533" i="15"/>
  <c r="J534" i="15"/>
  <c r="N534" i="15"/>
  <c r="R534" i="15"/>
  <c r="V534" i="15"/>
  <c r="Z534" i="15"/>
  <c r="AE534" i="15"/>
  <c r="J535" i="15"/>
  <c r="N535" i="15"/>
  <c r="R535" i="15"/>
  <c r="V535" i="15"/>
  <c r="Z535" i="15"/>
  <c r="AE535" i="15"/>
  <c r="J536" i="15"/>
  <c r="N536" i="15"/>
  <c r="R536" i="15"/>
  <c r="V536" i="15"/>
  <c r="Z536" i="15"/>
  <c r="AE536" i="15"/>
  <c r="J537" i="15"/>
  <c r="N537" i="15"/>
  <c r="R537" i="15"/>
  <c r="V537" i="15"/>
  <c r="Z537" i="15"/>
  <c r="AE537" i="15"/>
  <c r="J538" i="15"/>
  <c r="N538" i="15"/>
  <c r="R538" i="15"/>
  <c r="V538" i="15"/>
  <c r="Z538" i="15"/>
  <c r="AE538" i="15"/>
  <c r="J539" i="15"/>
  <c r="N539" i="15"/>
  <c r="R539" i="15"/>
  <c r="V539" i="15"/>
  <c r="Z539" i="15"/>
  <c r="AE539" i="15"/>
  <c r="J540" i="15"/>
  <c r="N540" i="15"/>
  <c r="R540" i="15"/>
  <c r="V540" i="15"/>
  <c r="Z540" i="15"/>
  <c r="AE540" i="15"/>
  <c r="J541" i="15"/>
  <c r="N541" i="15"/>
  <c r="R541" i="15"/>
  <c r="V541" i="15"/>
  <c r="Z541" i="15"/>
  <c r="AE541" i="15"/>
  <c r="J542" i="15"/>
  <c r="N542" i="15"/>
  <c r="R542" i="15"/>
  <c r="V542" i="15"/>
  <c r="Z542" i="15"/>
  <c r="AE542" i="15"/>
  <c r="J543" i="15"/>
  <c r="N543" i="15"/>
  <c r="R543" i="15"/>
  <c r="V543" i="15"/>
  <c r="Z543" i="15"/>
  <c r="AE543" i="15"/>
  <c r="J544" i="15"/>
  <c r="N544" i="15"/>
  <c r="R544" i="15"/>
  <c r="V544" i="15"/>
  <c r="Z544" i="15"/>
  <c r="AE544" i="15"/>
  <c r="J545" i="15"/>
  <c r="N545" i="15"/>
  <c r="R545" i="15"/>
  <c r="V545" i="15"/>
  <c r="Z545" i="15"/>
  <c r="AE545" i="15"/>
  <c r="J546" i="15"/>
  <c r="N546" i="15"/>
  <c r="R546" i="15"/>
  <c r="V546" i="15"/>
  <c r="Z546" i="15"/>
  <c r="AE546" i="15"/>
  <c r="J547" i="15"/>
  <c r="N547" i="15"/>
  <c r="R547" i="15"/>
  <c r="V547" i="15"/>
  <c r="Z547" i="15"/>
  <c r="AE547" i="15"/>
  <c r="J548" i="15"/>
  <c r="N548" i="15"/>
  <c r="R548" i="15"/>
  <c r="V548" i="15"/>
  <c r="Z548" i="15"/>
  <c r="AE548" i="15"/>
  <c r="J549" i="15"/>
  <c r="N549" i="15"/>
  <c r="R549" i="15"/>
  <c r="V549" i="15"/>
  <c r="Z549" i="15"/>
  <c r="AE549" i="15"/>
  <c r="J550" i="15"/>
  <c r="N550" i="15"/>
  <c r="R550" i="15"/>
  <c r="V550" i="15"/>
  <c r="Z550" i="15"/>
  <c r="AE550" i="15"/>
  <c r="J551" i="15"/>
  <c r="N551" i="15"/>
  <c r="R551" i="15"/>
  <c r="V551" i="15"/>
  <c r="Z551" i="15"/>
  <c r="AE551" i="15"/>
  <c r="J552" i="15"/>
  <c r="N552" i="15"/>
  <c r="R552" i="15"/>
  <c r="V552" i="15"/>
  <c r="Z552" i="15"/>
  <c r="AE552" i="15"/>
  <c r="J553" i="15"/>
  <c r="N553" i="15"/>
  <c r="R553" i="15"/>
  <c r="V553" i="15"/>
  <c r="Z553" i="15"/>
  <c r="AE553" i="15"/>
  <c r="J554" i="15"/>
  <c r="N554" i="15"/>
  <c r="R554" i="15"/>
  <c r="V554" i="15"/>
  <c r="Z554" i="15"/>
  <c r="AE554" i="15"/>
  <c r="J555" i="15"/>
  <c r="N555" i="15"/>
  <c r="R555" i="15"/>
  <c r="V555" i="15"/>
  <c r="Z555" i="15"/>
  <c r="AE555" i="15"/>
  <c r="J556" i="15"/>
  <c r="N556" i="15"/>
  <c r="R556" i="15"/>
  <c r="V556" i="15"/>
  <c r="Z556" i="15"/>
  <c r="AE556" i="15"/>
  <c r="J557" i="15"/>
  <c r="N557" i="15"/>
  <c r="R557" i="15"/>
  <c r="V557" i="15"/>
  <c r="Z557" i="15"/>
  <c r="AE557" i="15"/>
  <c r="J558" i="15"/>
  <c r="N558" i="15"/>
  <c r="R558" i="15"/>
  <c r="V558" i="15"/>
  <c r="Z558" i="15"/>
  <c r="AE558" i="15"/>
  <c r="J559" i="15"/>
  <c r="N559" i="15"/>
  <c r="R559" i="15"/>
  <c r="V559" i="15"/>
  <c r="Z559" i="15"/>
  <c r="AE559" i="15"/>
  <c r="J560" i="15"/>
  <c r="N560" i="15"/>
  <c r="R560" i="15"/>
  <c r="V560" i="15"/>
  <c r="Z560" i="15"/>
  <c r="AE560" i="15"/>
  <c r="J561" i="15"/>
  <c r="N561" i="15"/>
  <c r="R561" i="15"/>
  <c r="V561" i="15"/>
  <c r="Z561" i="15"/>
  <c r="AE561" i="15"/>
  <c r="J562" i="15"/>
  <c r="N562" i="15"/>
  <c r="R562" i="15"/>
  <c r="V562" i="15"/>
  <c r="Z562" i="15"/>
  <c r="AE562" i="15"/>
  <c r="J563" i="15"/>
  <c r="N563" i="15"/>
  <c r="R563" i="15"/>
  <c r="V563" i="15"/>
  <c r="Z563" i="15"/>
  <c r="AE563" i="15"/>
  <c r="J564" i="15"/>
  <c r="N564" i="15"/>
  <c r="R564" i="15"/>
  <c r="V564" i="15"/>
  <c r="Z564" i="15"/>
  <c r="AE564" i="15"/>
  <c r="J565" i="15"/>
  <c r="N565" i="15"/>
  <c r="R565" i="15"/>
  <c r="V565" i="15"/>
  <c r="Z565" i="15"/>
  <c r="AE565" i="15"/>
  <c r="J566" i="15"/>
  <c r="N566" i="15"/>
  <c r="R566" i="15"/>
  <c r="V566" i="15"/>
  <c r="Z566" i="15"/>
  <c r="AE566" i="15"/>
  <c r="J567" i="15"/>
  <c r="N567" i="15"/>
  <c r="R567" i="15"/>
  <c r="V567" i="15"/>
  <c r="Z567" i="15"/>
  <c r="AE567" i="15"/>
  <c r="J568" i="15"/>
  <c r="N568" i="15"/>
  <c r="R568" i="15"/>
  <c r="V568" i="15"/>
  <c r="Z568" i="15"/>
  <c r="AE568" i="15"/>
  <c r="J569" i="15"/>
  <c r="N569" i="15"/>
  <c r="R569" i="15"/>
  <c r="V569" i="15"/>
  <c r="Z569" i="15"/>
  <c r="AE569" i="15"/>
  <c r="J570" i="15"/>
  <c r="N570" i="15"/>
  <c r="R570" i="15"/>
  <c r="V570" i="15"/>
  <c r="Z570" i="15"/>
  <c r="AE570" i="15"/>
  <c r="J571" i="15"/>
  <c r="N571" i="15"/>
  <c r="R571" i="15"/>
  <c r="V571" i="15"/>
  <c r="Z571" i="15"/>
  <c r="AE571" i="15"/>
  <c r="J572" i="15"/>
  <c r="N572" i="15"/>
  <c r="R572" i="15"/>
  <c r="V572" i="15"/>
  <c r="Z572" i="15"/>
  <c r="AE572" i="15"/>
  <c r="J573" i="15"/>
  <c r="N573" i="15"/>
  <c r="R573" i="15"/>
  <c r="V573" i="15"/>
  <c r="Z573" i="15"/>
  <c r="AE573" i="15"/>
  <c r="J574" i="15"/>
  <c r="N574" i="15"/>
  <c r="R574" i="15"/>
  <c r="V574" i="15"/>
  <c r="Z574" i="15"/>
  <c r="AE574" i="15"/>
  <c r="J575" i="15"/>
  <c r="N575" i="15"/>
  <c r="R575" i="15"/>
  <c r="V575" i="15"/>
  <c r="Z575" i="15"/>
  <c r="AE575" i="15"/>
  <c r="J576" i="15"/>
  <c r="N576" i="15"/>
  <c r="R576" i="15"/>
  <c r="V576" i="15"/>
  <c r="Z576" i="15"/>
  <c r="AE576" i="15"/>
  <c r="J577" i="15"/>
  <c r="N577" i="15"/>
  <c r="R577" i="15"/>
  <c r="V577" i="15"/>
  <c r="Z577" i="15"/>
  <c r="AE577" i="15"/>
  <c r="J578" i="15"/>
  <c r="N578" i="15"/>
  <c r="R578" i="15"/>
  <c r="V578" i="15"/>
  <c r="Z578" i="15"/>
  <c r="AE578" i="15"/>
  <c r="J579" i="15"/>
  <c r="N579" i="15"/>
  <c r="R579" i="15"/>
  <c r="V579" i="15"/>
  <c r="Z579" i="15"/>
  <c r="AE579" i="15"/>
  <c r="J580" i="15"/>
  <c r="N580" i="15"/>
  <c r="R580" i="15"/>
  <c r="V580" i="15"/>
  <c r="Z580" i="15"/>
  <c r="AE580" i="15"/>
  <c r="J581" i="15"/>
  <c r="N581" i="15"/>
  <c r="R581" i="15"/>
  <c r="V581" i="15"/>
  <c r="Z581" i="15"/>
  <c r="AE581" i="15"/>
  <c r="J582" i="15"/>
  <c r="N582" i="15"/>
  <c r="R582" i="15"/>
  <c r="V582" i="15"/>
  <c r="Z582" i="15"/>
  <c r="AE582" i="15"/>
  <c r="J583" i="15"/>
  <c r="N583" i="15"/>
  <c r="R583" i="15"/>
  <c r="V583" i="15"/>
  <c r="Z583" i="15"/>
  <c r="AE583" i="15"/>
  <c r="J584" i="15"/>
  <c r="N584" i="15"/>
  <c r="R584" i="15"/>
  <c r="V584" i="15"/>
  <c r="Z584" i="15"/>
  <c r="AE584" i="15"/>
  <c r="J585" i="15"/>
  <c r="N585" i="15"/>
  <c r="R585" i="15"/>
  <c r="V585" i="15"/>
  <c r="Z585" i="15"/>
  <c r="AE585" i="15"/>
  <c r="J586" i="15"/>
  <c r="N586" i="15"/>
  <c r="R586" i="15"/>
  <c r="V586" i="15"/>
  <c r="Z586" i="15"/>
  <c r="AE586" i="15"/>
  <c r="J587" i="15"/>
  <c r="N587" i="15"/>
  <c r="R587" i="15"/>
  <c r="V587" i="15"/>
  <c r="Z587" i="15"/>
  <c r="AE587" i="15"/>
  <c r="J588" i="15"/>
  <c r="N588" i="15"/>
  <c r="R588" i="15"/>
  <c r="V588" i="15"/>
  <c r="Z588" i="15"/>
  <c r="AE588" i="15"/>
  <c r="J589" i="15"/>
  <c r="N589" i="15"/>
  <c r="R589" i="15"/>
  <c r="V589" i="15"/>
  <c r="Z589" i="15"/>
  <c r="AE589" i="15"/>
  <c r="J590" i="15"/>
  <c r="N590" i="15"/>
  <c r="R590" i="15"/>
  <c r="V590" i="15"/>
  <c r="Z590" i="15"/>
  <c r="AE590" i="15"/>
  <c r="J591" i="15"/>
  <c r="N591" i="15"/>
  <c r="R591" i="15"/>
  <c r="V591" i="15"/>
  <c r="Z591" i="15"/>
  <c r="AE591" i="15"/>
  <c r="I1193" i="15"/>
  <c r="M1193" i="15"/>
  <c r="Q1193" i="15"/>
  <c r="U1193" i="15"/>
  <c r="Y1193" i="15"/>
  <c r="AC1193" i="15"/>
  <c r="G1539" i="15"/>
  <c r="W1539" i="15"/>
  <c r="H505" i="19"/>
  <c r="H1618" i="15"/>
  <c r="L505" i="19"/>
  <c r="L1618" i="15"/>
  <c r="P505" i="19"/>
  <c r="P1618" i="15"/>
  <c r="T505" i="19"/>
  <c r="T1618" i="15"/>
  <c r="X505" i="19"/>
  <c r="X1618" i="15"/>
  <c r="AB505" i="19"/>
  <c r="AB1618" i="15"/>
  <c r="AI505" i="19"/>
  <c r="I506" i="19"/>
  <c r="I1619" i="15"/>
  <c r="M506" i="19"/>
  <c r="M1619" i="15"/>
  <c r="Q506" i="19"/>
  <c r="Q1619" i="15"/>
  <c r="U506" i="19"/>
  <c r="U1619" i="15"/>
  <c r="Y506" i="19"/>
  <c r="Y1619" i="15"/>
  <c r="AC506" i="19"/>
  <c r="AC1619" i="15"/>
  <c r="F506" i="19"/>
  <c r="F1619" i="15"/>
  <c r="F1621" i="15" s="1"/>
  <c r="P1632" i="15"/>
  <c r="AI1632" i="15"/>
  <c r="Q1643" i="15"/>
  <c r="S226" i="16"/>
  <c r="S264" i="16" s="1"/>
  <c r="H513" i="19"/>
  <c r="H308" i="16"/>
  <c r="L513" i="19"/>
  <c r="L308" i="16"/>
  <c r="P513" i="19"/>
  <c r="P308" i="16"/>
  <c r="T513" i="19"/>
  <c r="T308" i="16"/>
  <c r="X513" i="19"/>
  <c r="X308" i="16"/>
  <c r="AB513" i="19"/>
  <c r="AB308" i="16"/>
  <c r="AI513" i="19"/>
  <c r="AI308" i="16"/>
  <c r="G515" i="19"/>
  <c r="G310" i="16"/>
  <c r="K515" i="19"/>
  <c r="K310" i="16"/>
  <c r="O515" i="19"/>
  <c r="O310" i="16"/>
  <c r="S515" i="19"/>
  <c r="S310" i="16"/>
  <c r="W515" i="19"/>
  <c r="W310" i="16"/>
  <c r="AA515" i="19"/>
  <c r="AA310" i="16"/>
  <c r="AG515" i="19"/>
  <c r="AG310" i="16"/>
  <c r="N512" i="19"/>
  <c r="N307" i="16"/>
  <c r="AE512" i="19"/>
  <c r="AE307" i="16"/>
  <c r="J513" i="19"/>
  <c r="J308" i="16"/>
  <c r="R513" i="19"/>
  <c r="R308" i="16"/>
  <c r="Z513" i="19"/>
  <c r="Z308" i="16"/>
  <c r="F514" i="19"/>
  <c r="F309" i="16"/>
  <c r="J514" i="19"/>
  <c r="J309" i="16"/>
  <c r="N514" i="19"/>
  <c r="N309" i="16"/>
  <c r="R514" i="19"/>
  <c r="R309" i="16"/>
  <c r="V514" i="19"/>
  <c r="V309" i="16"/>
  <c r="Z514" i="19"/>
  <c r="Z309" i="16"/>
  <c r="AE514" i="19"/>
  <c r="AE309" i="16"/>
  <c r="I307" i="16"/>
  <c r="Y307" i="16"/>
  <c r="H153" i="17"/>
  <c r="L153" i="17"/>
  <c r="P153" i="17"/>
  <c r="T153" i="17"/>
  <c r="T304" i="17" s="1"/>
  <c r="X153" i="17"/>
  <c r="AB153" i="17"/>
  <c r="AI153" i="17"/>
  <c r="D1447" i="15"/>
  <c r="D1485" i="15"/>
  <c r="D1499" i="15"/>
  <c r="D1523" i="15"/>
  <c r="H1539" i="15"/>
  <c r="H1616" i="15" s="1"/>
  <c r="L1539" i="15"/>
  <c r="L1616" i="15" s="1"/>
  <c r="P1539" i="15"/>
  <c r="P1616" i="15" s="1"/>
  <c r="T1539" i="15"/>
  <c r="T1616" i="15" s="1"/>
  <c r="X1539" i="15"/>
  <c r="X1616" i="15" s="1"/>
  <c r="AB1539" i="15"/>
  <c r="AB1616" i="15" s="1"/>
  <c r="AI1539" i="15"/>
  <c r="AI1616" i="15" s="1"/>
  <c r="I1632" i="15"/>
  <c r="M1632" i="15"/>
  <c r="Q1632" i="15"/>
  <c r="U1632" i="15"/>
  <c r="Y1632" i="15"/>
  <c r="AC1632" i="15"/>
  <c r="F1639" i="15"/>
  <c r="F1643" i="15"/>
  <c r="J1643" i="15"/>
  <c r="N1643" i="15"/>
  <c r="R1643" i="15"/>
  <c r="V1643" i="15"/>
  <c r="Z1643" i="15"/>
  <c r="AE1643" i="15"/>
  <c r="F20" i="16"/>
  <c r="H226" i="16"/>
  <c r="H264" i="16" s="1"/>
  <c r="L226" i="16"/>
  <c r="L264" i="16" s="1"/>
  <c r="P226" i="16"/>
  <c r="P264" i="16" s="1"/>
  <c r="T226" i="16"/>
  <c r="T264" i="16" s="1"/>
  <c r="X226" i="16"/>
  <c r="X264" i="16" s="1"/>
  <c r="AB226" i="16"/>
  <c r="AB264" i="16" s="1"/>
  <c r="AI226" i="16"/>
  <c r="AI264" i="16" s="1"/>
  <c r="G48" i="17"/>
  <c r="G301" i="17" s="1"/>
  <c r="K48" i="17"/>
  <c r="K301" i="17" s="1"/>
  <c r="O48" i="17"/>
  <c r="O301" i="17" s="1"/>
  <c r="S48" i="17"/>
  <c r="S301" i="17" s="1"/>
  <c r="W48" i="17"/>
  <c r="W301" i="17" s="1"/>
  <c r="AA48" i="17"/>
  <c r="AA301" i="17" s="1"/>
  <c r="AG48" i="17"/>
  <c r="AG301" i="17" s="1"/>
  <c r="F195" i="17"/>
  <c r="F230" i="17" s="1"/>
  <c r="F265" i="17" s="1"/>
  <c r="I1539" i="15"/>
  <c r="I1616" i="15" s="1"/>
  <c r="M1539" i="15"/>
  <c r="M1616" i="15" s="1"/>
  <c r="Q1539" i="15"/>
  <c r="Q1616" i="15" s="1"/>
  <c r="U1539" i="15"/>
  <c r="U1616" i="15" s="1"/>
  <c r="Y1539" i="15"/>
  <c r="Y1616" i="15" s="1"/>
  <c r="AC1539" i="15"/>
  <c r="AC1616" i="15" s="1"/>
  <c r="D1582" i="15"/>
  <c r="D504" i="19" s="1"/>
  <c r="D1593" i="15"/>
  <c r="D505" i="19" s="1"/>
  <c r="D1604" i="15"/>
  <c r="D506" i="19" s="1"/>
  <c r="F1628" i="15"/>
  <c r="F1632" i="15"/>
  <c r="J1632" i="15"/>
  <c r="N1632" i="15"/>
  <c r="R1632" i="15"/>
  <c r="V1632" i="15"/>
  <c r="Z1632" i="15"/>
  <c r="AE1632" i="15"/>
  <c r="G1643" i="15"/>
  <c r="K1643" i="15"/>
  <c r="O1643" i="15"/>
  <c r="S1643" i="15"/>
  <c r="W1643" i="15"/>
  <c r="AA1643" i="15"/>
  <c r="AG1643" i="15"/>
  <c r="F41" i="16"/>
  <c r="I226" i="16"/>
  <c r="I264" i="16" s="1"/>
  <c r="M226" i="16"/>
  <c r="M264" i="16" s="1"/>
  <c r="Q226" i="16"/>
  <c r="Q264" i="16" s="1"/>
  <c r="U226" i="16"/>
  <c r="U264" i="16" s="1"/>
  <c r="Y226" i="16"/>
  <c r="Y264" i="16" s="1"/>
  <c r="AC226" i="16"/>
  <c r="AC264" i="16" s="1"/>
  <c r="G309" i="16"/>
  <c r="K309" i="16"/>
  <c r="O309" i="16"/>
  <c r="S309" i="16"/>
  <c r="W309" i="16"/>
  <c r="AA309" i="16"/>
  <c r="AG309" i="16"/>
  <c r="H48" i="17"/>
  <c r="H301" i="17" s="1"/>
  <c r="L48" i="17"/>
  <c r="L301" i="17" s="1"/>
  <c r="P48" i="17"/>
  <c r="P301" i="17" s="1"/>
  <c r="T48" i="17"/>
  <c r="T301" i="17" s="1"/>
  <c r="X48" i="17"/>
  <c r="X301" i="17" s="1"/>
  <c r="AB48" i="17"/>
  <c r="AB301" i="17" s="1"/>
  <c r="AI48" i="17"/>
  <c r="AI301" i="17" s="1"/>
  <c r="F1530" i="15"/>
  <c r="J1539" i="15"/>
  <c r="J1616" i="15" s="1"/>
  <c r="N1539" i="15"/>
  <c r="N1616" i="15" s="1"/>
  <c r="R1539" i="15"/>
  <c r="R1616" i="15" s="1"/>
  <c r="V1539" i="15"/>
  <c r="V1616" i="15" s="1"/>
  <c r="Z1539" i="15"/>
  <c r="Z1616" i="15" s="1"/>
  <c r="AE1539" i="15"/>
  <c r="AE1616" i="15" s="1"/>
  <c r="G1632" i="15"/>
  <c r="K1632" i="15"/>
  <c r="O1632" i="15"/>
  <c r="S1632" i="15"/>
  <c r="W1632" i="15"/>
  <c r="AA1632" i="15"/>
  <c r="AG1632" i="15"/>
  <c r="H1643" i="15"/>
  <c r="L1643" i="15"/>
  <c r="P1643" i="15"/>
  <c r="T1643" i="15"/>
  <c r="X1643" i="15"/>
  <c r="AB1643" i="15"/>
  <c r="AI1643" i="15"/>
  <c r="J226" i="16"/>
  <c r="J264" i="16" s="1"/>
  <c r="N226" i="16"/>
  <c r="N264" i="16" s="1"/>
  <c r="R226" i="16"/>
  <c r="R264" i="16" s="1"/>
  <c r="V226" i="16"/>
  <c r="V264" i="16" s="1"/>
  <c r="Z226" i="16"/>
  <c r="Z264" i="16" s="1"/>
  <c r="AE226" i="16"/>
  <c r="AE264" i="16" s="1"/>
  <c r="I48" i="17"/>
  <c r="I301" i="17" s="1"/>
  <c r="M48" i="17"/>
  <c r="M301" i="17" s="1"/>
  <c r="Q48" i="17"/>
  <c r="Q301" i="17" s="1"/>
  <c r="U48" i="17"/>
  <c r="U301" i="17" s="1"/>
  <c r="Y48" i="17"/>
  <c r="Y301" i="17" s="1"/>
  <c r="AC48" i="17"/>
  <c r="AC301" i="17" s="1"/>
  <c r="I65" i="21"/>
  <c r="I108" i="20"/>
  <c r="M65" i="21"/>
  <c r="M108" i="20"/>
  <c r="Q65" i="21"/>
  <c r="Q108" i="20"/>
  <c r="U65" i="21"/>
  <c r="U108" i="20"/>
  <c r="Y65" i="21"/>
  <c r="Y108" i="20"/>
  <c r="AC65" i="21"/>
  <c r="AC108" i="20"/>
  <c r="H69" i="21"/>
  <c r="H112" i="20"/>
  <c r="L69" i="21"/>
  <c r="L112" i="20"/>
  <c r="T69" i="21"/>
  <c r="T112" i="20"/>
  <c r="X69" i="21"/>
  <c r="X112" i="20"/>
  <c r="AB69" i="21"/>
  <c r="AB112" i="20"/>
  <c r="AI69" i="21"/>
  <c r="AI112" i="20"/>
  <c r="P112" i="20"/>
  <c r="T61" i="23"/>
  <c r="T75" i="23"/>
  <c r="T85" i="23" s="1"/>
  <c r="T88" i="23" s="1"/>
  <c r="X99" i="23"/>
  <c r="P99" i="23"/>
  <c r="H99" i="23"/>
  <c r="AI99" i="23"/>
  <c r="J78" i="20"/>
  <c r="J35" i="21"/>
  <c r="N78" i="20"/>
  <c r="N35" i="21"/>
  <c r="R78" i="20"/>
  <c r="R35" i="21"/>
  <c r="V78" i="20"/>
  <c r="V35" i="21"/>
  <c r="Z78" i="20"/>
  <c r="Z35" i="21"/>
  <c r="AE78" i="20"/>
  <c r="AE35" i="21"/>
  <c r="F79" i="20"/>
  <c r="F36" i="21"/>
  <c r="J79" i="20"/>
  <c r="J36" i="21"/>
  <c r="N79" i="20"/>
  <c r="N36" i="21"/>
  <c r="R79" i="20"/>
  <c r="R36" i="21"/>
  <c r="V79" i="20"/>
  <c r="V36" i="21"/>
  <c r="Z79" i="20"/>
  <c r="Z36" i="21"/>
  <c r="AE79" i="20"/>
  <c r="AE36" i="21"/>
  <c r="F536" i="19"/>
  <c r="J80" i="20"/>
  <c r="J37" i="21"/>
  <c r="N80" i="20"/>
  <c r="N37" i="21"/>
  <c r="R80" i="20"/>
  <c r="R37" i="21"/>
  <c r="V80" i="20"/>
  <c r="V37" i="21"/>
  <c r="Z80" i="20"/>
  <c r="Z37" i="21"/>
  <c r="AE80" i="20"/>
  <c r="AE37" i="21"/>
  <c r="J81" i="20"/>
  <c r="J38" i="21"/>
  <c r="N81" i="20"/>
  <c r="N38" i="21"/>
  <c r="R81" i="20"/>
  <c r="R38" i="21"/>
  <c r="V81" i="20"/>
  <c r="V38" i="21"/>
  <c r="Z81" i="20"/>
  <c r="Z38" i="21"/>
  <c r="AE81" i="20"/>
  <c r="AE38" i="21"/>
  <c r="J82" i="20"/>
  <c r="J39" i="21"/>
  <c r="N82" i="20"/>
  <c r="N39" i="21"/>
  <c r="R82" i="20"/>
  <c r="R39" i="21"/>
  <c r="V82" i="20"/>
  <c r="V39" i="21"/>
  <c r="Z82" i="20"/>
  <c r="Z39" i="21"/>
  <c r="AE82" i="20"/>
  <c r="AE39" i="21"/>
  <c r="J83" i="20"/>
  <c r="J40" i="21"/>
  <c r="N83" i="20"/>
  <c r="N40" i="21"/>
  <c r="R83" i="20"/>
  <c r="R40" i="21"/>
  <c r="V83" i="20"/>
  <c r="V40" i="21"/>
  <c r="Z83" i="20"/>
  <c r="Z40" i="21"/>
  <c r="AE83" i="20"/>
  <c r="AE40" i="21"/>
  <c r="J84" i="20"/>
  <c r="J41" i="21"/>
  <c r="N84" i="20"/>
  <c r="N41" i="21"/>
  <c r="R84" i="20"/>
  <c r="R41" i="21"/>
  <c r="V84" i="20"/>
  <c r="V41" i="21"/>
  <c r="Z84" i="20"/>
  <c r="Z41" i="21"/>
  <c r="AE84" i="20"/>
  <c r="AE41" i="21"/>
  <c r="J85" i="20"/>
  <c r="J42" i="21"/>
  <c r="N85" i="20"/>
  <c r="N42" i="21"/>
  <c r="R85" i="20"/>
  <c r="R42" i="21"/>
  <c r="V85" i="20"/>
  <c r="V42" i="21"/>
  <c r="Z85" i="20"/>
  <c r="Z42" i="21"/>
  <c r="AE85" i="20"/>
  <c r="AE42" i="21"/>
  <c r="J86" i="20"/>
  <c r="J43" i="21"/>
  <c r="N86" i="20"/>
  <c r="N43" i="21"/>
  <c r="R86" i="20"/>
  <c r="R43" i="21"/>
  <c r="V86" i="20"/>
  <c r="V43" i="21"/>
  <c r="Z86" i="20"/>
  <c r="Z43" i="21"/>
  <c r="AE86" i="20"/>
  <c r="AE43" i="21"/>
  <c r="J87" i="20"/>
  <c r="J44" i="21"/>
  <c r="N87" i="20"/>
  <c r="N44" i="21"/>
  <c r="R87" i="20"/>
  <c r="R44" i="21"/>
  <c r="V87" i="20"/>
  <c r="V44" i="21"/>
  <c r="Z87" i="20"/>
  <c r="Z44" i="21"/>
  <c r="AE87" i="20"/>
  <c r="AE44" i="21"/>
  <c r="J88" i="20"/>
  <c r="J45" i="21"/>
  <c r="N88" i="20"/>
  <c r="N45" i="21"/>
  <c r="R88" i="20"/>
  <c r="R45" i="21"/>
  <c r="V88" i="20"/>
  <c r="V45" i="21"/>
  <c r="Z88" i="20"/>
  <c r="Z45" i="21"/>
  <c r="AE88" i="20"/>
  <c r="AE45" i="21"/>
  <c r="J89" i="20"/>
  <c r="J46" i="21"/>
  <c r="N89" i="20"/>
  <c r="N46" i="21"/>
  <c r="R89" i="20"/>
  <c r="R46" i="21"/>
  <c r="V89" i="20"/>
  <c r="V46" i="21"/>
  <c r="Z89" i="20"/>
  <c r="Z46" i="21"/>
  <c r="AE89" i="20"/>
  <c r="AE46" i="21"/>
  <c r="J90" i="20"/>
  <c r="J47" i="21"/>
  <c r="N90" i="20"/>
  <c r="N47" i="21"/>
  <c r="R90" i="20"/>
  <c r="R47" i="21"/>
  <c r="V90" i="20"/>
  <c r="V47" i="21"/>
  <c r="Z90" i="20"/>
  <c r="Z47" i="21"/>
  <c r="AE90" i="20"/>
  <c r="AE47" i="21"/>
  <c r="I55" i="21"/>
  <c r="I98" i="20"/>
  <c r="M55" i="21"/>
  <c r="M98" i="20"/>
  <c r="Q55" i="21"/>
  <c r="Q98" i="20"/>
  <c r="U55" i="21"/>
  <c r="U98" i="20"/>
  <c r="Y55" i="21"/>
  <c r="Y98" i="20"/>
  <c r="AC55" i="21"/>
  <c r="AC98" i="20"/>
  <c r="I51" i="21"/>
  <c r="I38" i="26" s="1"/>
  <c r="I40" i="26" s="1"/>
  <c r="I94" i="20"/>
  <c r="M51" i="21"/>
  <c r="M38" i="26" s="1"/>
  <c r="M40" i="26" s="1"/>
  <c r="M94" i="20"/>
  <c r="Q51" i="21"/>
  <c r="Q38" i="26" s="1"/>
  <c r="Q40" i="26" s="1"/>
  <c r="Q94" i="20"/>
  <c r="U51" i="21"/>
  <c r="U38" i="26" s="1"/>
  <c r="U40" i="26" s="1"/>
  <c r="U94" i="20"/>
  <c r="Y51" i="21"/>
  <c r="Y38" i="26" s="1"/>
  <c r="Y40" i="26" s="1"/>
  <c r="Y94" i="20"/>
  <c r="AC51" i="21"/>
  <c r="AC38" i="26" s="1"/>
  <c r="AC40" i="26" s="1"/>
  <c r="AC94" i="20"/>
  <c r="I52" i="21"/>
  <c r="I95" i="20"/>
  <c r="M52" i="21"/>
  <c r="M95" i="20"/>
  <c r="Q52" i="21"/>
  <c r="Q95" i="20"/>
  <c r="U52" i="21"/>
  <c r="U95" i="20"/>
  <c r="Y52" i="21"/>
  <c r="Y95" i="20"/>
  <c r="AC52" i="21"/>
  <c r="AC95" i="20"/>
  <c r="G35" i="21"/>
  <c r="G78" i="20"/>
  <c r="K35" i="21"/>
  <c r="K78" i="20"/>
  <c r="S35" i="21"/>
  <c r="S78" i="20"/>
  <c r="W35" i="21"/>
  <c r="W78" i="20"/>
  <c r="AA35" i="21"/>
  <c r="AA78" i="20"/>
  <c r="G36" i="21"/>
  <c r="G79" i="20"/>
  <c r="K36" i="21"/>
  <c r="K79" i="20"/>
  <c r="O36" i="21"/>
  <c r="O79" i="20"/>
  <c r="W36" i="21"/>
  <c r="W79" i="20"/>
  <c r="AA36" i="21"/>
  <c r="AA79" i="20"/>
  <c r="AG36" i="21"/>
  <c r="AG79" i="20"/>
  <c r="K37" i="21"/>
  <c r="K80" i="20"/>
  <c r="O37" i="21"/>
  <c r="O80" i="20"/>
  <c r="S37" i="21"/>
  <c r="S80" i="20"/>
  <c r="AA37" i="21"/>
  <c r="AA80" i="20"/>
  <c r="AG37" i="21"/>
  <c r="AG80" i="20"/>
  <c r="G38" i="21"/>
  <c r="G81" i="20"/>
  <c r="O38" i="21"/>
  <c r="O81" i="20"/>
  <c r="S38" i="21"/>
  <c r="S81" i="20"/>
  <c r="W38" i="21"/>
  <c r="W81" i="20"/>
  <c r="AG38" i="21"/>
  <c r="AG81" i="20"/>
  <c r="G39" i="21"/>
  <c r="G82" i="20"/>
  <c r="K39" i="21"/>
  <c r="K82" i="20"/>
  <c r="S39" i="21"/>
  <c r="S82" i="20"/>
  <c r="W39" i="21"/>
  <c r="W82" i="20"/>
  <c r="AA39" i="21"/>
  <c r="AA82" i="20"/>
  <c r="G40" i="21"/>
  <c r="G83" i="20"/>
  <c r="K40" i="21"/>
  <c r="K83" i="20"/>
  <c r="O40" i="21"/>
  <c r="O83" i="20"/>
  <c r="W40" i="21"/>
  <c r="W83" i="20"/>
  <c r="AA40" i="21"/>
  <c r="AA83" i="20"/>
  <c r="AG40" i="21"/>
  <c r="AG83" i="20"/>
  <c r="K41" i="21"/>
  <c r="K84" i="20"/>
  <c r="O41" i="21"/>
  <c r="O84" i="20"/>
  <c r="S41" i="21"/>
  <c r="S84" i="20"/>
  <c r="AA41" i="21"/>
  <c r="AA84" i="20"/>
  <c r="AG41" i="21"/>
  <c r="AG84" i="20"/>
  <c r="G42" i="21"/>
  <c r="G85" i="20"/>
  <c r="O42" i="21"/>
  <c r="O85" i="20"/>
  <c r="S42" i="21"/>
  <c r="S85" i="20"/>
  <c r="W42" i="21"/>
  <c r="W85" i="20"/>
  <c r="AG42" i="21"/>
  <c r="AG85" i="20"/>
  <c r="G43" i="21"/>
  <c r="G86" i="20"/>
  <c r="K43" i="21"/>
  <c r="K86" i="20"/>
  <c r="S43" i="21"/>
  <c r="S86" i="20"/>
  <c r="W43" i="21"/>
  <c r="W86" i="20"/>
  <c r="AA43" i="21"/>
  <c r="AA86" i="20"/>
  <c r="G44" i="21"/>
  <c r="G87" i="20"/>
  <c r="K44" i="21"/>
  <c r="K87" i="20"/>
  <c r="O44" i="21"/>
  <c r="O87" i="20"/>
  <c r="W44" i="21"/>
  <c r="W87" i="20"/>
  <c r="AA44" i="21"/>
  <c r="AA87" i="20"/>
  <c r="AG44" i="21"/>
  <c r="AG87" i="20"/>
  <c r="K45" i="21"/>
  <c r="K88" i="20"/>
  <c r="O45" i="21"/>
  <c r="O88" i="20"/>
  <c r="S45" i="21"/>
  <c r="S88" i="20"/>
  <c r="AA45" i="21"/>
  <c r="AA88" i="20"/>
  <c r="AG45" i="21"/>
  <c r="AG88" i="20"/>
  <c r="G46" i="21"/>
  <c r="G89" i="20"/>
  <c r="O46" i="21"/>
  <c r="O89" i="20"/>
  <c r="S46" i="21"/>
  <c r="S89" i="20"/>
  <c r="W46" i="21"/>
  <c r="W89" i="20"/>
  <c r="AG46" i="21"/>
  <c r="AG89" i="20"/>
  <c r="G47" i="21"/>
  <c r="G90" i="20"/>
  <c r="K47" i="21"/>
  <c r="K90" i="20"/>
  <c r="S47" i="21"/>
  <c r="S90" i="20"/>
  <c r="W47" i="21"/>
  <c r="W90" i="20"/>
  <c r="AA47" i="21"/>
  <c r="AA90" i="20"/>
  <c r="G53" i="21"/>
  <c r="G96" i="20"/>
  <c r="K53" i="21"/>
  <c r="K96" i="20"/>
  <c r="O53" i="21"/>
  <c r="O96" i="20"/>
  <c r="W53" i="21"/>
  <c r="W96" i="20"/>
  <c r="AA53" i="21"/>
  <c r="AA96" i="20"/>
  <c r="AG53" i="21"/>
  <c r="AG96" i="20"/>
  <c r="J98" i="20"/>
  <c r="J55" i="21"/>
  <c r="N98" i="20"/>
  <c r="N55" i="21"/>
  <c r="V98" i="20"/>
  <c r="V55" i="21"/>
  <c r="Z98" i="20"/>
  <c r="Z55" i="21"/>
  <c r="AE98" i="20"/>
  <c r="AE55" i="21"/>
  <c r="J102" i="20"/>
  <c r="J59" i="21"/>
  <c r="N102" i="20"/>
  <c r="N59" i="21"/>
  <c r="V102" i="20"/>
  <c r="V59" i="21"/>
  <c r="Z102" i="20"/>
  <c r="Z59" i="21"/>
  <c r="AE102" i="20"/>
  <c r="AE59" i="21"/>
  <c r="G104" i="20"/>
  <c r="G61" i="21"/>
  <c r="K104" i="20"/>
  <c r="K61" i="21"/>
  <c r="O104" i="20"/>
  <c r="O61" i="21"/>
  <c r="S104" i="20"/>
  <c r="S61" i="21"/>
  <c r="W104" i="20"/>
  <c r="W61" i="21"/>
  <c r="AA104" i="20"/>
  <c r="AA61" i="21"/>
  <c r="AG104" i="20"/>
  <c r="AG61" i="21"/>
  <c r="J108" i="20"/>
  <c r="J65" i="21"/>
  <c r="N108" i="20"/>
  <c r="N65" i="21"/>
  <c r="V108" i="20"/>
  <c r="V65" i="21"/>
  <c r="Z108" i="20"/>
  <c r="Z65" i="21"/>
  <c r="AE108" i="20"/>
  <c r="AE65" i="21"/>
  <c r="I69" i="21"/>
  <c r="I112" i="20"/>
  <c r="M69" i="21"/>
  <c r="M112" i="20"/>
  <c r="Q69" i="21"/>
  <c r="Q112" i="20"/>
  <c r="U69" i="21"/>
  <c r="U112" i="20"/>
  <c r="Y69" i="21"/>
  <c r="Y112" i="20"/>
  <c r="AC69" i="21"/>
  <c r="AC112" i="20"/>
  <c r="T78" i="20"/>
  <c r="H79" i="20"/>
  <c r="K81" i="20"/>
  <c r="AI81" i="20"/>
  <c r="T82" i="20"/>
  <c r="H83" i="20"/>
  <c r="K85" i="20"/>
  <c r="AI85" i="20"/>
  <c r="T86" i="20"/>
  <c r="H87" i="20"/>
  <c r="K89" i="20"/>
  <c r="AI89" i="20"/>
  <c r="T90" i="20"/>
  <c r="P94" i="20"/>
  <c r="M96" i="20"/>
  <c r="I104" i="20"/>
  <c r="AI108" i="20"/>
  <c r="R55" i="21"/>
  <c r="L48" i="22"/>
  <c r="P48" i="22"/>
  <c r="T48" i="22"/>
  <c r="AB48" i="22"/>
  <c r="AI48" i="22"/>
  <c r="L65" i="22"/>
  <c r="AB65" i="22"/>
  <c r="J75" i="23"/>
  <c r="J85" i="23" s="1"/>
  <c r="J88" i="23" s="1"/>
  <c r="AI97" i="23"/>
  <c r="X97" i="23"/>
  <c r="P97" i="23"/>
  <c r="H97" i="23"/>
  <c r="AC97" i="23"/>
  <c r="U97" i="23"/>
  <c r="M97" i="23"/>
  <c r="AC99" i="23"/>
  <c r="H35" i="21"/>
  <c r="H78" i="20"/>
  <c r="L35" i="21"/>
  <c r="L78" i="20"/>
  <c r="P35" i="21"/>
  <c r="P78" i="20"/>
  <c r="X35" i="21"/>
  <c r="X78" i="20"/>
  <c r="AB35" i="21"/>
  <c r="AB78" i="20"/>
  <c r="AI35" i="21"/>
  <c r="AI78" i="20"/>
  <c r="L36" i="21"/>
  <c r="L79" i="20"/>
  <c r="P36" i="21"/>
  <c r="P79" i="20"/>
  <c r="T36" i="21"/>
  <c r="T79" i="20"/>
  <c r="AB36" i="21"/>
  <c r="AB79" i="20"/>
  <c r="AI36" i="21"/>
  <c r="AI79" i="20"/>
  <c r="H37" i="21"/>
  <c r="H80" i="20"/>
  <c r="P37" i="21"/>
  <c r="P80" i="20"/>
  <c r="T37" i="21"/>
  <c r="T80" i="20"/>
  <c r="X37" i="21"/>
  <c r="X80" i="20"/>
  <c r="AI37" i="21"/>
  <c r="AI80" i="20"/>
  <c r="H38" i="21"/>
  <c r="H81" i="20"/>
  <c r="L38" i="21"/>
  <c r="L81" i="20"/>
  <c r="T38" i="21"/>
  <c r="T81" i="20"/>
  <c r="X38" i="21"/>
  <c r="X81" i="20"/>
  <c r="AB38" i="21"/>
  <c r="AB81" i="20"/>
  <c r="H39" i="21"/>
  <c r="H82" i="20"/>
  <c r="L39" i="21"/>
  <c r="L82" i="20"/>
  <c r="P39" i="21"/>
  <c r="P82" i="20"/>
  <c r="X39" i="21"/>
  <c r="X82" i="20"/>
  <c r="AB39" i="21"/>
  <c r="AB82" i="20"/>
  <c r="AI39" i="21"/>
  <c r="AI82" i="20"/>
  <c r="L40" i="21"/>
  <c r="L83" i="20"/>
  <c r="P40" i="21"/>
  <c r="P83" i="20"/>
  <c r="T40" i="21"/>
  <c r="T83" i="20"/>
  <c r="AB40" i="21"/>
  <c r="AB83" i="20"/>
  <c r="AI40" i="21"/>
  <c r="AI83" i="20"/>
  <c r="H41" i="21"/>
  <c r="H84" i="20"/>
  <c r="P41" i="21"/>
  <c r="P84" i="20"/>
  <c r="T41" i="21"/>
  <c r="T84" i="20"/>
  <c r="X41" i="21"/>
  <c r="X84" i="20"/>
  <c r="AI41" i="21"/>
  <c r="AI84" i="20"/>
  <c r="H42" i="21"/>
  <c r="H85" i="20"/>
  <c r="L42" i="21"/>
  <c r="L85" i="20"/>
  <c r="T42" i="21"/>
  <c r="T85" i="20"/>
  <c r="X42" i="21"/>
  <c r="X85" i="20"/>
  <c r="AB42" i="21"/>
  <c r="AB85" i="20"/>
  <c r="H43" i="21"/>
  <c r="H86" i="20"/>
  <c r="L43" i="21"/>
  <c r="L86" i="20"/>
  <c r="P43" i="21"/>
  <c r="P86" i="20"/>
  <c r="X43" i="21"/>
  <c r="X86" i="20"/>
  <c r="AB43" i="21"/>
  <c r="AB86" i="20"/>
  <c r="AI43" i="21"/>
  <c r="AI86" i="20"/>
  <c r="L44" i="21"/>
  <c r="L87" i="20"/>
  <c r="P44" i="21"/>
  <c r="P87" i="20"/>
  <c r="T44" i="21"/>
  <c r="T87" i="20"/>
  <c r="AB44" i="21"/>
  <c r="AB87" i="20"/>
  <c r="AI44" i="21"/>
  <c r="AI87" i="20"/>
  <c r="H45" i="21"/>
  <c r="H88" i="20"/>
  <c r="P45" i="21"/>
  <c r="P88" i="20"/>
  <c r="T45" i="21"/>
  <c r="T88" i="20"/>
  <c r="X45" i="21"/>
  <c r="X88" i="20"/>
  <c r="AI45" i="21"/>
  <c r="AI88" i="20"/>
  <c r="H46" i="21"/>
  <c r="H89" i="20"/>
  <c r="L46" i="21"/>
  <c r="L89" i="20"/>
  <c r="T46" i="21"/>
  <c r="T89" i="20"/>
  <c r="X46" i="21"/>
  <c r="X89" i="20"/>
  <c r="AB46" i="21"/>
  <c r="AB89" i="20"/>
  <c r="H47" i="21"/>
  <c r="H90" i="20"/>
  <c r="L47" i="21"/>
  <c r="L90" i="20"/>
  <c r="P47" i="21"/>
  <c r="P90" i="20"/>
  <c r="X47" i="21"/>
  <c r="X90" i="20"/>
  <c r="AB47" i="21"/>
  <c r="AB90" i="20"/>
  <c r="AI47" i="21"/>
  <c r="AI90" i="20"/>
  <c r="G51" i="21"/>
  <c r="G38" i="26" s="1"/>
  <c r="G40" i="26" s="1"/>
  <c r="G94" i="20"/>
  <c r="O51" i="21"/>
  <c r="O38" i="26" s="1"/>
  <c r="O40" i="26" s="1"/>
  <c r="O94" i="20"/>
  <c r="S51" i="21"/>
  <c r="S38" i="26" s="1"/>
  <c r="S40" i="26" s="1"/>
  <c r="S94" i="20"/>
  <c r="W51" i="21"/>
  <c r="W38" i="26" s="1"/>
  <c r="W40" i="26" s="1"/>
  <c r="W94" i="20"/>
  <c r="AG51" i="21"/>
  <c r="AG38" i="26" s="1"/>
  <c r="AG40" i="26" s="1"/>
  <c r="AG94" i="20"/>
  <c r="G52" i="21"/>
  <c r="G95" i="20"/>
  <c r="K52" i="21"/>
  <c r="K95" i="20"/>
  <c r="S52" i="21"/>
  <c r="S95" i="20"/>
  <c r="W52" i="21"/>
  <c r="W95" i="20"/>
  <c r="AA52" i="21"/>
  <c r="AA95" i="20"/>
  <c r="L53" i="21"/>
  <c r="L96" i="20"/>
  <c r="P53" i="21"/>
  <c r="P96" i="20"/>
  <c r="T53" i="21"/>
  <c r="T96" i="20"/>
  <c r="AB53" i="21"/>
  <c r="AB96" i="20"/>
  <c r="AI53" i="21"/>
  <c r="AI96" i="20"/>
  <c r="G55" i="21"/>
  <c r="G98" i="20"/>
  <c r="K55" i="21"/>
  <c r="K98" i="20"/>
  <c r="O55" i="21"/>
  <c r="O98" i="20"/>
  <c r="W55" i="21"/>
  <c r="W98" i="20"/>
  <c r="AA55" i="21"/>
  <c r="AA98" i="20"/>
  <c r="AG55" i="21"/>
  <c r="AG98" i="20"/>
  <c r="G59" i="21"/>
  <c r="G102" i="20"/>
  <c r="K59" i="21"/>
  <c r="K102" i="20"/>
  <c r="S59" i="21"/>
  <c r="S102" i="20"/>
  <c r="W59" i="21"/>
  <c r="W102" i="20"/>
  <c r="AA59" i="21"/>
  <c r="AA102" i="20"/>
  <c r="AG102" i="20"/>
  <c r="AG59" i="21"/>
  <c r="H61" i="21"/>
  <c r="H104" i="20"/>
  <c r="L61" i="21"/>
  <c r="L104" i="20"/>
  <c r="P61" i="21"/>
  <c r="P104" i="20"/>
  <c r="T61" i="21"/>
  <c r="T104" i="20"/>
  <c r="X61" i="21"/>
  <c r="X104" i="20"/>
  <c r="AB61" i="21"/>
  <c r="AB104" i="20"/>
  <c r="AI61" i="21"/>
  <c r="AI104" i="20"/>
  <c r="J112" i="20"/>
  <c r="J69" i="21"/>
  <c r="N112" i="20"/>
  <c r="N69" i="21"/>
  <c r="V112" i="20"/>
  <c r="V69" i="21"/>
  <c r="Z112" i="20"/>
  <c r="Z69" i="21"/>
  <c r="AE112" i="20"/>
  <c r="AE69" i="21"/>
  <c r="W80" i="20"/>
  <c r="P81" i="20"/>
  <c r="W84" i="20"/>
  <c r="P85" i="20"/>
  <c r="W88" i="20"/>
  <c r="P89" i="20"/>
  <c r="AG95" i="20"/>
  <c r="S96" i="20"/>
  <c r="AI102" i="20"/>
  <c r="Q104" i="20"/>
  <c r="H108" i="20"/>
  <c r="R59" i="21"/>
  <c r="R65" i="21"/>
  <c r="R69" i="21"/>
  <c r="H51" i="21"/>
  <c r="H38" i="26" s="1"/>
  <c r="H40" i="26" s="1"/>
  <c r="H94" i="20"/>
  <c r="L51" i="21"/>
  <c r="L38" i="26" s="1"/>
  <c r="L40" i="26" s="1"/>
  <c r="L94" i="20"/>
  <c r="T51" i="21"/>
  <c r="T38" i="26" s="1"/>
  <c r="T40" i="26" s="1"/>
  <c r="T94" i="20"/>
  <c r="X51" i="21"/>
  <c r="X94" i="20"/>
  <c r="AB51" i="21"/>
  <c r="AB38" i="26" s="1"/>
  <c r="AB40" i="26" s="1"/>
  <c r="AB94" i="20"/>
  <c r="H52" i="21"/>
  <c r="H95" i="20"/>
  <c r="L52" i="21"/>
  <c r="L95" i="20"/>
  <c r="P52" i="21"/>
  <c r="P95" i="20"/>
  <c r="X52" i="21"/>
  <c r="X95" i="20"/>
  <c r="AB52" i="21"/>
  <c r="AB95" i="20"/>
  <c r="AI52" i="21"/>
  <c r="AI95" i="20"/>
  <c r="I53" i="21"/>
  <c r="I96" i="20"/>
  <c r="Q53" i="21"/>
  <c r="Q96" i="20"/>
  <c r="U53" i="21"/>
  <c r="U96" i="20"/>
  <c r="Y53" i="21"/>
  <c r="Y96" i="20"/>
  <c r="H59" i="21"/>
  <c r="H102" i="20"/>
  <c r="L59" i="21"/>
  <c r="L102" i="20"/>
  <c r="P59" i="21"/>
  <c r="P102" i="20"/>
  <c r="X59" i="21"/>
  <c r="X102" i="20"/>
  <c r="AB59" i="21"/>
  <c r="AB102" i="20"/>
  <c r="M61" i="21"/>
  <c r="M104" i="20"/>
  <c r="U61" i="21"/>
  <c r="U104" i="20"/>
  <c r="AC61" i="21"/>
  <c r="AC104" i="20"/>
  <c r="L65" i="21"/>
  <c r="L108" i="20"/>
  <c r="T65" i="21"/>
  <c r="T108" i="20"/>
  <c r="X82" i="27"/>
  <c r="AB65" i="21"/>
  <c r="AB108" i="20"/>
  <c r="AG78" i="20"/>
  <c r="S79" i="20"/>
  <c r="G80" i="20"/>
  <c r="AB80" i="20"/>
  <c r="AG82" i="20"/>
  <c r="S83" i="20"/>
  <c r="G84" i="20"/>
  <c r="AB84" i="20"/>
  <c r="AG86" i="20"/>
  <c r="S87" i="20"/>
  <c r="G88" i="20"/>
  <c r="AB88" i="20"/>
  <c r="AG90" i="20"/>
  <c r="Y104" i="20"/>
  <c r="P108" i="20"/>
  <c r="F72" i="22"/>
  <c r="F74" i="22" s="1"/>
  <c r="F76" i="22" s="1"/>
  <c r="F78" i="22" s="1"/>
  <c r="F79" i="22" s="1"/>
  <c r="F80" i="22" s="1"/>
  <c r="M120" i="23"/>
  <c r="AC120" i="23"/>
  <c r="U78" i="20"/>
  <c r="I79" i="20"/>
  <c r="Y79" i="20"/>
  <c r="M80" i="20"/>
  <c r="AC80" i="20"/>
  <c r="Q81" i="20"/>
  <c r="U82" i="20"/>
  <c r="I83" i="20"/>
  <c r="Y83" i="20"/>
  <c r="M84" i="20"/>
  <c r="AC84" i="20"/>
  <c r="Q85" i="20"/>
  <c r="U86" i="20"/>
  <c r="I87" i="20"/>
  <c r="Y87" i="20"/>
  <c r="M88" i="20"/>
  <c r="AC88" i="20"/>
  <c r="Q89" i="20"/>
  <c r="U90" i="20"/>
  <c r="T98" i="20"/>
  <c r="U102" i="20"/>
  <c r="V51" i="21"/>
  <c r="V38" i="26" s="1"/>
  <c r="V40" i="26" s="1"/>
  <c r="F52" i="21"/>
  <c r="V52" i="21"/>
  <c r="V53" i="21"/>
  <c r="V61" i="21"/>
  <c r="H38" i="23"/>
  <c r="H61" i="23" s="1"/>
  <c r="L38" i="23"/>
  <c r="L61" i="23" s="1"/>
  <c r="P38" i="23"/>
  <c r="P61" i="23" s="1"/>
  <c r="X38" i="23"/>
  <c r="X61" i="23" s="1"/>
  <c r="AB38" i="23"/>
  <c r="AB61" i="23" s="1"/>
  <c r="AI38" i="23"/>
  <c r="U38" i="23"/>
  <c r="U61" i="23" s="1"/>
  <c r="K59" i="23"/>
  <c r="K61" i="23" s="1"/>
  <c r="S59" i="23"/>
  <c r="S61" i="23" s="1"/>
  <c r="AA59" i="23"/>
  <c r="AA75" i="23" s="1"/>
  <c r="AA85" i="23" s="1"/>
  <c r="D118" i="23"/>
  <c r="D126" i="23"/>
  <c r="F452" i="25"/>
  <c r="F109" i="25"/>
  <c r="F138" i="25" s="1"/>
  <c r="C74" i="28"/>
  <c r="M52" i="25"/>
  <c r="I52" i="25"/>
  <c r="E52" i="25"/>
  <c r="E82" i="25" s="1"/>
  <c r="P52" i="25"/>
  <c r="K52" i="25"/>
  <c r="O52" i="25"/>
  <c r="J52" i="25"/>
  <c r="D52" i="25"/>
  <c r="D82" i="25" s="1"/>
  <c r="H52" i="25"/>
  <c r="G52" i="25"/>
  <c r="N52" i="25"/>
  <c r="F552" i="19"/>
  <c r="G108" i="20"/>
  <c r="G65" i="21"/>
  <c r="K108" i="20"/>
  <c r="K65" i="21"/>
  <c r="O108" i="20"/>
  <c r="O65" i="21"/>
  <c r="S108" i="20"/>
  <c r="S65" i="21"/>
  <c r="W108" i="20"/>
  <c r="W65" i="21"/>
  <c r="AA108" i="20"/>
  <c r="AA65" i="21"/>
  <c r="AG108" i="20"/>
  <c r="AG65" i="21"/>
  <c r="G112" i="20"/>
  <c r="G69" i="21"/>
  <c r="K112" i="20"/>
  <c r="K69" i="21"/>
  <c r="O112" i="20"/>
  <c r="O69" i="21"/>
  <c r="S112" i="20"/>
  <c r="S69" i="21"/>
  <c r="W112" i="20"/>
  <c r="W69" i="21"/>
  <c r="AA112" i="20"/>
  <c r="AA69" i="21"/>
  <c r="AG112" i="20"/>
  <c r="AG69" i="21"/>
  <c r="Q78" i="20"/>
  <c r="U79" i="20"/>
  <c r="I80" i="20"/>
  <c r="Y80" i="20"/>
  <c r="M81" i="20"/>
  <c r="AC81" i="20"/>
  <c r="Q82" i="20"/>
  <c r="U83" i="20"/>
  <c r="I84" i="20"/>
  <c r="Y84" i="20"/>
  <c r="M85" i="20"/>
  <c r="AC85" i="20"/>
  <c r="Q86" i="20"/>
  <c r="U87" i="20"/>
  <c r="I88" i="20"/>
  <c r="Y88" i="20"/>
  <c r="M89" i="20"/>
  <c r="AC89" i="20"/>
  <c r="Q90" i="20"/>
  <c r="P98" i="20"/>
  <c r="AI98" i="20"/>
  <c r="Q102" i="20"/>
  <c r="J51" i="21"/>
  <c r="J38" i="26" s="1"/>
  <c r="J40" i="26" s="1"/>
  <c r="Z51" i="21"/>
  <c r="Z38" i="26" s="1"/>
  <c r="Z40" i="26" s="1"/>
  <c r="J52" i="21"/>
  <c r="Z52" i="21"/>
  <c r="J53" i="21"/>
  <c r="Z53" i="21"/>
  <c r="J61" i="21"/>
  <c r="Z61" i="21"/>
  <c r="O75" i="23"/>
  <c r="O85" i="23" s="1"/>
  <c r="M38" i="23"/>
  <c r="M61" i="23" s="1"/>
  <c r="Q38" i="23"/>
  <c r="Q61" i="23" s="1"/>
  <c r="AC38" i="23"/>
  <c r="AC61" i="23" s="1"/>
  <c r="AK99" i="23"/>
  <c r="AK120" i="23"/>
  <c r="Y120" i="23"/>
  <c r="Q120" i="23"/>
  <c r="I120" i="23"/>
  <c r="AI120" i="23"/>
  <c r="X120" i="23"/>
  <c r="P120" i="23"/>
  <c r="H120" i="23"/>
  <c r="F61" i="28"/>
  <c r="F440" i="25"/>
  <c r="F97" i="25"/>
  <c r="F126" i="25" s="1"/>
  <c r="N93" i="25"/>
  <c r="M78" i="20"/>
  <c r="AC78" i="20"/>
  <c r="Q79" i="20"/>
  <c r="U80" i="20"/>
  <c r="I81" i="20"/>
  <c r="Y81" i="20"/>
  <c r="M82" i="20"/>
  <c r="AC82" i="20"/>
  <c r="Q83" i="20"/>
  <c r="U84" i="20"/>
  <c r="I85" i="20"/>
  <c r="Y85" i="20"/>
  <c r="M86" i="20"/>
  <c r="AC86" i="20"/>
  <c r="Q87" i="20"/>
  <c r="U88" i="20"/>
  <c r="I89" i="20"/>
  <c r="Y89" i="20"/>
  <c r="M90" i="20"/>
  <c r="AC90" i="20"/>
  <c r="L98" i="20"/>
  <c r="AB98" i="20"/>
  <c r="M102" i="20"/>
  <c r="AC102" i="20"/>
  <c r="N51" i="21"/>
  <c r="N38" i="26" s="1"/>
  <c r="N40" i="26" s="1"/>
  <c r="AE51" i="21"/>
  <c r="AE38" i="26" s="1"/>
  <c r="AE40" i="26" s="1"/>
  <c r="N52" i="21"/>
  <c r="AE52" i="21"/>
  <c r="N53" i="21"/>
  <c r="AE53" i="21"/>
  <c r="N61" i="21"/>
  <c r="AE61" i="21"/>
  <c r="V75" i="23"/>
  <c r="V85" i="23" s="1"/>
  <c r="V88" i="23" s="1"/>
  <c r="Z75" i="23"/>
  <c r="Z85" i="23" s="1"/>
  <c r="Z88" i="23" s="1"/>
  <c r="J61" i="23"/>
  <c r="N61" i="23"/>
  <c r="R61" i="23"/>
  <c r="V61" i="23"/>
  <c r="Z61" i="23"/>
  <c r="AE61" i="23"/>
  <c r="D95" i="23"/>
  <c r="L95" i="23" s="1"/>
  <c r="AK97" i="23"/>
  <c r="D103" i="23"/>
  <c r="L103" i="23" s="1"/>
  <c r="D134" i="23"/>
  <c r="P93" i="25"/>
  <c r="J93" i="25"/>
  <c r="C62" i="28"/>
  <c r="E40" i="25"/>
  <c r="E70" i="25" s="1"/>
  <c r="D40" i="25"/>
  <c r="D70" i="25" s="1"/>
  <c r="K342" i="25"/>
  <c r="J342" i="25"/>
  <c r="AG93" i="23"/>
  <c r="AA93" i="23"/>
  <c r="W93" i="23"/>
  <c r="S93" i="23"/>
  <c r="O93" i="23"/>
  <c r="K93" i="23"/>
  <c r="G93" i="23"/>
  <c r="AE93" i="23"/>
  <c r="Z93" i="23"/>
  <c r="V93" i="23"/>
  <c r="R93" i="23"/>
  <c r="N93" i="23"/>
  <c r="J93" i="23"/>
  <c r="L93" i="23"/>
  <c r="T93" i="23"/>
  <c r="AB93" i="23"/>
  <c r="I99" i="23"/>
  <c r="Q99" i="23"/>
  <c r="Y99" i="23"/>
  <c r="AG101" i="23"/>
  <c r="AA101" i="23"/>
  <c r="W101" i="23"/>
  <c r="S101" i="23"/>
  <c r="O101" i="23"/>
  <c r="K101" i="23"/>
  <c r="G101" i="23"/>
  <c r="AE101" i="23"/>
  <c r="Z101" i="23"/>
  <c r="V101" i="23"/>
  <c r="R101" i="23"/>
  <c r="N101" i="23"/>
  <c r="J101" i="23"/>
  <c r="L101" i="23"/>
  <c r="T101" i="23"/>
  <c r="AB101" i="23"/>
  <c r="C58" i="28"/>
  <c r="F60" i="28"/>
  <c r="F96" i="25"/>
  <c r="F125" i="25" s="1"/>
  <c r="F439" i="25"/>
  <c r="F68" i="28"/>
  <c r="F104" i="25"/>
  <c r="F133" i="25" s="1"/>
  <c r="F447" i="25"/>
  <c r="F456" i="25"/>
  <c r="F113" i="25"/>
  <c r="F142" i="25" s="1"/>
  <c r="C78" i="28"/>
  <c r="M56" i="25"/>
  <c r="I56" i="25"/>
  <c r="E56" i="25"/>
  <c r="E86" i="25" s="1"/>
  <c r="P56" i="25"/>
  <c r="K56" i="25"/>
  <c r="O56" i="25"/>
  <c r="J56" i="25"/>
  <c r="D56" i="25"/>
  <c r="D86" i="25" s="1"/>
  <c r="L56" i="25"/>
  <c r="K338" i="25"/>
  <c r="J338" i="25"/>
  <c r="D93" i="23"/>
  <c r="M93" i="23"/>
  <c r="U93" i="23"/>
  <c r="AC93" i="23"/>
  <c r="I97" i="23"/>
  <c r="Q97" i="23"/>
  <c r="Y97" i="23"/>
  <c r="AG99" i="23"/>
  <c r="AA99" i="23"/>
  <c r="W99" i="23"/>
  <c r="S99" i="23"/>
  <c r="O99" i="23"/>
  <c r="K99" i="23"/>
  <c r="G99" i="23"/>
  <c r="AE99" i="23"/>
  <c r="Z99" i="23"/>
  <c r="V99" i="23"/>
  <c r="R99" i="23"/>
  <c r="N99" i="23"/>
  <c r="J99" i="23"/>
  <c r="L99" i="23"/>
  <c r="T99" i="23"/>
  <c r="AB99" i="23"/>
  <c r="D101" i="23"/>
  <c r="M101" i="23"/>
  <c r="U101" i="23"/>
  <c r="AC101" i="23"/>
  <c r="D116" i="23"/>
  <c r="S116" i="23" s="1"/>
  <c r="G93" i="25"/>
  <c r="L93" i="25"/>
  <c r="M93" i="25"/>
  <c r="F65" i="28"/>
  <c r="F444" i="25"/>
  <c r="F101" i="25"/>
  <c r="F130" i="25" s="1"/>
  <c r="C66" i="28"/>
  <c r="E44" i="25"/>
  <c r="E74" i="25" s="1"/>
  <c r="D44" i="25"/>
  <c r="D74" i="25" s="1"/>
  <c r="F108" i="25"/>
  <c r="F137" i="25" s="1"/>
  <c r="F451" i="25"/>
  <c r="F153" i="25"/>
  <c r="F180" i="25" s="1"/>
  <c r="F207" i="25" s="1"/>
  <c r="F238" i="25" s="1"/>
  <c r="F267" i="25" s="1"/>
  <c r="F302" i="25" s="1"/>
  <c r="F370" i="25" s="1"/>
  <c r="H93" i="23"/>
  <c r="P93" i="23"/>
  <c r="X93" i="23"/>
  <c r="AI93" i="23"/>
  <c r="AG97" i="23"/>
  <c r="AA97" i="23"/>
  <c r="W97" i="23"/>
  <c r="S97" i="23"/>
  <c r="O97" i="23"/>
  <c r="K97" i="23"/>
  <c r="G97" i="23"/>
  <c r="AE97" i="23"/>
  <c r="Z97" i="23"/>
  <c r="V97" i="23"/>
  <c r="R97" i="23"/>
  <c r="N97" i="23"/>
  <c r="J97" i="23"/>
  <c r="L97" i="23"/>
  <c r="T97" i="23"/>
  <c r="AB97" i="23"/>
  <c r="M99" i="23"/>
  <c r="U99" i="23"/>
  <c r="H101" i="23"/>
  <c r="P101" i="23"/>
  <c r="X101" i="23"/>
  <c r="AI101" i="23"/>
  <c r="D107" i="23"/>
  <c r="D112" i="23"/>
  <c r="S112" i="23" s="1"/>
  <c r="D114" i="23"/>
  <c r="AG120" i="23"/>
  <c r="AA120" i="23"/>
  <c r="W120" i="23"/>
  <c r="S120" i="23"/>
  <c r="O120" i="23"/>
  <c r="K120" i="23"/>
  <c r="G120" i="23"/>
  <c r="AE120" i="23"/>
  <c r="Z120" i="23"/>
  <c r="V120" i="23"/>
  <c r="R120" i="23"/>
  <c r="N120" i="23"/>
  <c r="J120" i="23"/>
  <c r="L120" i="23"/>
  <c r="T120" i="23"/>
  <c r="AB120" i="23"/>
  <c r="D122" i="23"/>
  <c r="D130" i="23"/>
  <c r="D138" i="23"/>
  <c r="I93" i="25"/>
  <c r="F64" i="28"/>
  <c r="F443" i="25"/>
  <c r="F100" i="25"/>
  <c r="F129" i="25" s="1"/>
  <c r="F448" i="25"/>
  <c r="F105" i="25"/>
  <c r="F134" i="25" s="1"/>
  <c r="C70" i="28"/>
  <c r="M48" i="25"/>
  <c r="I48" i="25"/>
  <c r="E48" i="25"/>
  <c r="E78" i="25" s="1"/>
  <c r="P48" i="25"/>
  <c r="K48" i="25"/>
  <c r="O48" i="25"/>
  <c r="J48" i="25"/>
  <c r="D48" i="25"/>
  <c r="D78" i="25" s="1"/>
  <c r="L48" i="25"/>
  <c r="F112" i="25"/>
  <c r="F141" i="25" s="1"/>
  <c r="F455" i="25"/>
  <c r="G56" i="25"/>
  <c r="K346" i="25"/>
  <c r="J346" i="25"/>
  <c r="F93" i="23"/>
  <c r="F94" i="23" s="1"/>
  <c r="F95" i="23" s="1"/>
  <c r="F96" i="23" s="1"/>
  <c r="F97" i="23" s="1"/>
  <c r="F98" i="23" s="1"/>
  <c r="F99" i="23" s="1"/>
  <c r="F100" i="23" s="1"/>
  <c r="F101" i="23" s="1"/>
  <c r="F102" i="23" s="1"/>
  <c r="F103" i="23" s="1"/>
  <c r="F104" i="23" s="1"/>
  <c r="F105" i="23" s="1"/>
  <c r="F106" i="23" s="1"/>
  <c r="F107" i="23" s="1"/>
  <c r="F109" i="23" s="1"/>
  <c r="H98" i="23"/>
  <c r="L98" i="23"/>
  <c r="P98" i="23"/>
  <c r="T98" i="23"/>
  <c r="X98" i="23"/>
  <c r="AB98" i="23"/>
  <c r="AI98" i="23"/>
  <c r="H121" i="23"/>
  <c r="L121" i="23"/>
  <c r="P121" i="23"/>
  <c r="T121" i="23"/>
  <c r="X121" i="23"/>
  <c r="AB121" i="23"/>
  <c r="AI121" i="23"/>
  <c r="H123" i="23"/>
  <c r="L123" i="23"/>
  <c r="P123" i="23"/>
  <c r="T123" i="23"/>
  <c r="X123" i="23"/>
  <c r="AB123" i="23"/>
  <c r="AI123" i="23"/>
  <c r="F442" i="25"/>
  <c r="D94" i="23"/>
  <c r="AK94" i="23" s="1"/>
  <c r="D96" i="23"/>
  <c r="H96" i="23" s="1"/>
  <c r="D98" i="23"/>
  <c r="I98" i="23"/>
  <c r="M98" i="23"/>
  <c r="Q98" i="23"/>
  <c r="U98" i="23"/>
  <c r="Y98" i="23"/>
  <c r="AC98" i="23"/>
  <c r="D100" i="23"/>
  <c r="T100" i="23" s="1"/>
  <c r="D102" i="23"/>
  <c r="AK102" i="23" s="1"/>
  <c r="D104" i="23"/>
  <c r="L104" i="23" s="1"/>
  <c r="D106" i="23"/>
  <c r="D113" i="23"/>
  <c r="AK113" i="23" s="1"/>
  <c r="D115" i="23"/>
  <c r="T115" i="23" s="1"/>
  <c r="D117" i="23"/>
  <c r="H117" i="23" s="1"/>
  <c r="D119" i="23"/>
  <c r="L119" i="23" s="1"/>
  <c r="D121" i="23"/>
  <c r="I121" i="23"/>
  <c r="M121" i="23"/>
  <c r="Q121" i="23"/>
  <c r="U121" i="23"/>
  <c r="Y121" i="23"/>
  <c r="AC121" i="23"/>
  <c r="D123" i="23"/>
  <c r="I123" i="23"/>
  <c r="M123" i="23"/>
  <c r="Q123" i="23"/>
  <c r="U123" i="23"/>
  <c r="Y123" i="23"/>
  <c r="AC123" i="23"/>
  <c r="D125" i="23"/>
  <c r="D127" i="23"/>
  <c r="D129" i="23"/>
  <c r="D131" i="23"/>
  <c r="D133" i="23"/>
  <c r="D135" i="23"/>
  <c r="D137" i="23"/>
  <c r="F58" i="28"/>
  <c r="F437" i="25"/>
  <c r="C60" i="28"/>
  <c r="E38" i="25"/>
  <c r="E68" i="25" s="1"/>
  <c r="F62" i="28"/>
  <c r="F441" i="25"/>
  <c r="C64" i="28"/>
  <c r="E42" i="25"/>
  <c r="E72" i="25" s="1"/>
  <c r="F67" i="28"/>
  <c r="F446" i="25"/>
  <c r="C68" i="28"/>
  <c r="M46" i="25"/>
  <c r="I46" i="25"/>
  <c r="E46" i="25"/>
  <c r="E76" i="25" s="1"/>
  <c r="H46" i="25"/>
  <c r="N46" i="25"/>
  <c r="C72" i="28"/>
  <c r="M50" i="25"/>
  <c r="I50" i="25"/>
  <c r="E50" i="25"/>
  <c r="E80" i="25" s="1"/>
  <c r="H50" i="25"/>
  <c r="N50" i="25"/>
  <c r="C76" i="28"/>
  <c r="M54" i="25"/>
  <c r="I54" i="25"/>
  <c r="E54" i="25"/>
  <c r="E84" i="25" s="1"/>
  <c r="H54" i="25"/>
  <c r="N54" i="25"/>
  <c r="F98" i="25"/>
  <c r="F127" i="25" s="1"/>
  <c r="F107" i="25"/>
  <c r="F136" i="25" s="1"/>
  <c r="K337" i="25"/>
  <c r="J337" i="25"/>
  <c r="K341" i="25"/>
  <c r="J341" i="25"/>
  <c r="K345" i="25"/>
  <c r="J345" i="25"/>
  <c r="K406" i="25"/>
  <c r="J406" i="25"/>
  <c r="K414" i="25"/>
  <c r="J414" i="25"/>
  <c r="G47" i="25"/>
  <c r="K47" i="25"/>
  <c r="O47" i="25"/>
  <c r="G49" i="25"/>
  <c r="K49" i="25"/>
  <c r="O49" i="25"/>
  <c r="G51" i="25"/>
  <c r="K51" i="25"/>
  <c r="O51" i="25"/>
  <c r="G53" i="25"/>
  <c r="K53" i="25"/>
  <c r="O53" i="25"/>
  <c r="G55" i="25"/>
  <c r="K55" i="25"/>
  <c r="O55" i="25"/>
  <c r="G57" i="25"/>
  <c r="K57" i="25"/>
  <c r="O57" i="25"/>
  <c r="J407" i="25"/>
  <c r="K408" i="25"/>
  <c r="J415" i="25"/>
  <c r="K416" i="25"/>
  <c r="E202" i="27"/>
  <c r="E207" i="27" s="1"/>
  <c r="E49" i="27"/>
  <c r="E51" i="27" s="1"/>
  <c r="E54" i="27" s="1"/>
  <c r="E55" i="27" s="1"/>
  <c r="E56" i="27" s="1"/>
  <c r="E57" i="27" s="1"/>
  <c r="E58" i="27" s="1"/>
  <c r="E59" i="27" s="1"/>
  <c r="E60" i="27" s="1"/>
  <c r="E61" i="27" s="1"/>
  <c r="E62" i="27" s="1"/>
  <c r="E63" i="27" s="1"/>
  <c r="E64" i="27" s="1"/>
  <c r="E65" i="27" s="1"/>
  <c r="E66" i="27" s="1"/>
  <c r="E48" i="27"/>
  <c r="AE33" i="6" l="1" a="1"/>
  <c r="AE33" i="6" s="1"/>
  <c r="U45" i="6"/>
  <c r="U17" i="27" s="1"/>
  <c r="AE45" i="6"/>
  <c r="AE17" i="27" s="1"/>
  <c r="G54" i="6"/>
  <c r="G29" i="27" s="1"/>
  <c r="I54" i="6"/>
  <c r="W43" i="6"/>
  <c r="L156" i="27"/>
  <c r="J43" i="6"/>
  <c r="J15" i="27" s="1"/>
  <c r="AE596" i="11"/>
  <c r="AE600" i="11" s="1"/>
  <c r="X304" i="17"/>
  <c r="AB193" i="12"/>
  <c r="AI304" i="17"/>
  <c r="P304" i="17"/>
  <c r="Y304" i="17"/>
  <c r="I304" i="17"/>
  <c r="O65" i="10"/>
  <c r="H1615" i="15"/>
  <c r="I137" i="19"/>
  <c r="AA238" i="12"/>
  <c r="Q304" i="17"/>
  <c r="M137" i="19"/>
  <c r="M20" i="21" s="1"/>
  <c r="Z596" i="11"/>
  <c r="Z600" i="11" s="1"/>
  <c r="U721" i="10"/>
  <c r="O304" i="17"/>
  <c r="P45" i="6"/>
  <c r="P17" i="27" s="1"/>
  <c r="Y165" i="10"/>
  <c r="J209" i="16"/>
  <c r="J305" i="16" s="1"/>
  <c r="S193" i="12"/>
  <c r="L555" i="11"/>
  <c r="AB304" i="17"/>
  <c r="O215" i="10"/>
  <c r="X671" i="10"/>
  <c r="H671" i="10"/>
  <c r="L596" i="11"/>
  <c r="H94" i="27"/>
  <c r="AC94" i="27"/>
  <c r="F326" i="13"/>
  <c r="Z94" i="27"/>
  <c r="O94" i="27"/>
  <c r="P94" i="27"/>
  <c r="I165" i="10"/>
  <c r="AB94" i="27"/>
  <c r="L94" i="27"/>
  <c r="H310" i="16"/>
  <c r="J596" i="11"/>
  <c r="AE153" i="17"/>
  <c r="O1610" i="15"/>
  <c r="G209" i="16"/>
  <c r="G305" i="16" s="1"/>
  <c r="G312" i="16" s="1"/>
  <c r="T555" i="11"/>
  <c r="T596" i="11"/>
  <c r="T600" i="11" s="1"/>
  <c r="G555" i="11"/>
  <c r="R596" i="11"/>
  <c r="R600" i="11" s="1"/>
  <c r="N62" i="19"/>
  <c r="N16" i="21" s="1"/>
  <c r="N36" i="27" s="1"/>
  <c r="H63" i="19"/>
  <c r="S62" i="19"/>
  <c r="S16" i="21" s="1"/>
  <c r="S36" i="27" s="1"/>
  <c r="Z35" i="19"/>
  <c r="T745" i="10"/>
  <c r="AA43" i="6"/>
  <c r="AA15" i="27" s="1"/>
  <c r="AB43" i="6"/>
  <c r="AB15" i="27" s="1"/>
  <c r="Q43" i="6"/>
  <c r="Q15" i="27" s="1"/>
  <c r="K43" i="6"/>
  <c r="K15" i="27" s="1"/>
  <c r="N43" i="6"/>
  <c r="N15" i="27" s="1"/>
  <c r="AG43" i="6"/>
  <c r="AG15" i="27" s="1"/>
  <c r="M43" i="6"/>
  <c r="M15" i="27" s="1"/>
  <c r="AE43" i="6"/>
  <c r="AE15" i="27" s="1"/>
  <c r="U43" i="6"/>
  <c r="U15" i="27" s="1"/>
  <c r="V43" i="6"/>
  <c r="V15" i="27" s="1"/>
  <c r="O43" i="6"/>
  <c r="O15" i="27" s="1"/>
  <c r="D15" i="27"/>
  <c r="T93" i="27"/>
  <c r="AC43" i="6"/>
  <c r="AC15" i="27" s="1"/>
  <c r="Z43" i="6"/>
  <c r="Z15" i="27" s="1"/>
  <c r="S43" i="6"/>
  <c r="S15" i="27" s="1"/>
  <c r="O82" i="27"/>
  <c r="N38" i="25"/>
  <c r="N96" i="25" s="1"/>
  <c r="R209" i="16"/>
  <c r="R305" i="16" s="1"/>
  <c r="Z62" i="19"/>
  <c r="Z16" i="21" s="1"/>
  <c r="Z36" i="27" s="1"/>
  <c r="AA283" i="12"/>
  <c r="K283" i="12"/>
  <c r="D19" i="27"/>
  <c r="AB238" i="12"/>
  <c r="J284" i="10"/>
  <c r="J555" i="11"/>
  <c r="AA103" i="12"/>
  <c r="K103" i="12"/>
  <c r="Q137" i="19"/>
  <c r="Q20" i="21" s="1"/>
  <c r="AA596" i="11"/>
  <c r="AA600" i="11" s="1"/>
  <c r="AI555" i="11"/>
  <c r="AG326" i="13"/>
  <c r="AI326" i="13"/>
  <c r="AI268" i="16"/>
  <c r="AI270" i="16" s="1"/>
  <c r="AG505" i="19"/>
  <c r="AG1618" i="15"/>
  <c r="P39" i="25"/>
  <c r="P97" i="25" s="1"/>
  <c r="G304" i="17"/>
  <c r="I209" i="16"/>
  <c r="I305" i="16" s="1"/>
  <c r="AG1616" i="15"/>
  <c r="U35" i="19"/>
  <c r="H65" i="28"/>
  <c r="AG471" i="19"/>
  <c r="AG1610" i="15"/>
  <c r="AG469" i="19"/>
  <c r="AG1609" i="15"/>
  <c r="O88" i="23"/>
  <c r="P82" i="27"/>
  <c r="T78" i="27"/>
  <c r="AG1615" i="15"/>
  <c r="X515" i="19"/>
  <c r="AI1615" i="15"/>
  <c r="AB1609" i="15"/>
  <c r="O39" i="25"/>
  <c r="O97" i="25" s="1"/>
  <c r="I571" i="10"/>
  <c r="R284" i="10"/>
  <c r="U47" i="6"/>
  <c r="U19" i="27" s="1"/>
  <c r="AG504" i="19"/>
  <c r="AG1617" i="15"/>
  <c r="U82" i="27"/>
  <c r="V82" i="27"/>
  <c r="L37" i="27"/>
  <c r="P81" i="27"/>
  <c r="P80" i="27"/>
  <c r="P203" i="27"/>
  <c r="P207" i="27" s="1"/>
  <c r="AC82" i="27"/>
  <c r="M82" i="27"/>
  <c r="H93" i="27"/>
  <c r="H203" i="27"/>
  <c r="H207" i="27" s="1"/>
  <c r="O93" i="27"/>
  <c r="AB83" i="27"/>
  <c r="T82" i="27"/>
  <c r="L203" i="27"/>
  <c r="L207" i="27" s="1"/>
  <c r="AB87" i="27"/>
  <c r="Y310" i="16"/>
  <c r="I310" i="16"/>
  <c r="P310" i="16"/>
  <c r="F1615" i="15"/>
  <c r="O1615" i="15"/>
  <c r="AC1610" i="15"/>
  <c r="U1615" i="15"/>
  <c r="V671" i="10"/>
  <c r="I721" i="10"/>
  <c r="Q571" i="10"/>
  <c r="M42" i="25"/>
  <c r="M100" i="25" s="1"/>
  <c r="K75" i="23"/>
  <c r="K85" i="23" s="1"/>
  <c r="K88" i="23" s="1"/>
  <c r="AA82" i="27"/>
  <c r="AA65" i="10"/>
  <c r="K65" i="10"/>
  <c r="AB203" i="27"/>
  <c r="AB207" i="27" s="1"/>
  <c r="R93" i="27"/>
  <c r="AB93" i="27"/>
  <c r="AC203" i="27"/>
  <c r="AC207" i="27" s="1"/>
  <c r="M36" i="6"/>
  <c r="M28" i="26" s="1"/>
  <c r="G63" i="28"/>
  <c r="I284" i="10"/>
  <c r="Z47" i="6"/>
  <c r="Z19" i="27" s="1"/>
  <c r="R62" i="19"/>
  <c r="R16" i="21" s="1"/>
  <c r="R36" i="27" s="1"/>
  <c r="AA555" i="11"/>
  <c r="G62" i="19"/>
  <c r="G16" i="21" s="1"/>
  <c r="P555" i="11"/>
  <c r="AB84" i="27"/>
  <c r="AB88" i="27"/>
  <c r="O492" i="10"/>
  <c r="AC165" i="10"/>
  <c r="M165" i="10"/>
  <c r="T115" i="10"/>
  <c r="J39" i="25"/>
  <c r="J97" i="25" s="1"/>
  <c r="X75" i="23"/>
  <c r="X85" i="23" s="1"/>
  <c r="X88" i="23" s="1"/>
  <c r="AB81" i="27"/>
  <c r="AB80" i="27"/>
  <c r="X209" i="16"/>
  <c r="X305" i="16" s="1"/>
  <c r="W1610" i="15"/>
  <c r="P469" i="19"/>
  <c r="AE65" i="10"/>
  <c r="N65" i="10"/>
  <c r="J45" i="25"/>
  <c r="J103" i="25" s="1"/>
  <c r="P596" i="11"/>
  <c r="P600" i="11" s="1"/>
  <c r="I48" i="26"/>
  <c r="W283" i="12"/>
  <c r="AE47" i="6"/>
  <c r="AE19" i="27" s="1"/>
  <c r="AB41" i="27"/>
  <c r="AB85" i="27"/>
  <c r="AB89" i="27"/>
  <c r="L103" i="12"/>
  <c r="Q721" i="10"/>
  <c r="H555" i="11"/>
  <c r="AB115" i="10"/>
  <c r="Y75" i="23"/>
  <c r="Y85" i="23" s="1"/>
  <c r="Y88" i="23" s="1"/>
  <c r="AB82" i="27"/>
  <c r="AB47" i="26"/>
  <c r="T47" i="26"/>
  <c r="G103" i="12"/>
  <c r="Y284" i="10"/>
  <c r="Q47" i="6"/>
  <c r="Q19" i="27" s="1"/>
  <c r="AG47" i="6"/>
  <c r="AG19" i="27" s="1"/>
  <c r="AB37" i="27"/>
  <c r="AB86" i="27"/>
  <c r="AB77" i="27"/>
  <c r="R1615" i="15"/>
  <c r="F1563" i="15"/>
  <c r="F496" i="19"/>
  <c r="V78" i="27"/>
  <c r="S1610" i="15"/>
  <c r="M471" i="19"/>
  <c r="Q1615" i="15"/>
  <c r="AA1615" i="15"/>
  <c r="K1615" i="15"/>
  <c r="S1615" i="15"/>
  <c r="L1615" i="15"/>
  <c r="AC107" i="23"/>
  <c r="AI469" i="19"/>
  <c r="O1609" i="15"/>
  <c r="F174" i="25"/>
  <c r="F201" i="25" s="1"/>
  <c r="F228" i="25" s="1"/>
  <c r="F259" i="25" s="1"/>
  <c r="F288" i="25" s="1"/>
  <c r="F323" i="25" s="1"/>
  <c r="F391" i="25" s="1"/>
  <c r="F173" i="25"/>
  <c r="F200" i="25" s="1"/>
  <c r="F227" i="25" s="1"/>
  <c r="F258" i="25" s="1"/>
  <c r="F287" i="25" s="1"/>
  <c r="F322" i="25" s="1"/>
  <c r="F357" i="25" s="1"/>
  <c r="F426" i="25" s="1"/>
  <c r="F143" i="25"/>
  <c r="F154" i="25"/>
  <c r="F181" i="25" s="1"/>
  <c r="F208" i="25" s="1"/>
  <c r="F239" i="25" s="1"/>
  <c r="F268" i="25" s="1"/>
  <c r="F303" i="25" s="1"/>
  <c r="F371" i="25" s="1"/>
  <c r="F158" i="25"/>
  <c r="F185" i="25" s="1"/>
  <c r="F212" i="25" s="1"/>
  <c r="F243" i="25" s="1"/>
  <c r="F272" i="25" s="1"/>
  <c r="F307" i="25" s="1"/>
  <c r="F375" i="25" s="1"/>
  <c r="K45" i="25"/>
  <c r="K103" i="25" s="1"/>
  <c r="O42" i="25"/>
  <c r="O100" i="25" s="1"/>
  <c r="O40" i="25"/>
  <c r="O98" i="25" s="1"/>
  <c r="O43" i="25"/>
  <c r="O101" i="25" s="1"/>
  <c r="I43" i="25"/>
  <c r="I101" i="25" s="1"/>
  <c r="N37" i="25"/>
  <c r="N95" i="25" s="1"/>
  <c r="F169" i="25"/>
  <c r="F196" i="25" s="1"/>
  <c r="F223" i="25" s="1"/>
  <c r="F254" i="25" s="1"/>
  <c r="F283" i="25" s="1"/>
  <c r="F318" i="25" s="1"/>
  <c r="F353" i="25" s="1"/>
  <c r="F422" i="25" s="1"/>
  <c r="F170" i="25"/>
  <c r="F197" i="25" s="1"/>
  <c r="F224" i="25" s="1"/>
  <c r="F255" i="25" s="1"/>
  <c r="F284" i="25" s="1"/>
  <c r="F319" i="25" s="1"/>
  <c r="F387" i="25" s="1"/>
  <c r="F162" i="25"/>
  <c r="F189" i="25" s="1"/>
  <c r="F216" i="25" s="1"/>
  <c r="F247" i="25" s="1"/>
  <c r="F276" i="25" s="1"/>
  <c r="F311" i="25" s="1"/>
  <c r="F379" i="25" s="1"/>
  <c r="F161" i="25"/>
  <c r="F188" i="25" s="1"/>
  <c r="F215" i="25" s="1"/>
  <c r="F246" i="25" s="1"/>
  <c r="F275" i="25" s="1"/>
  <c r="F310" i="25" s="1"/>
  <c r="F378" i="25" s="1"/>
  <c r="O37" i="25"/>
  <c r="O95" i="25" s="1"/>
  <c r="J43" i="25"/>
  <c r="J101" i="25" s="1"/>
  <c r="L37" i="25"/>
  <c r="H41" i="25"/>
  <c r="H99" i="25" s="1"/>
  <c r="M37" i="25"/>
  <c r="M95" i="25" s="1"/>
  <c r="H44" i="25"/>
  <c r="H102" i="25" s="1"/>
  <c r="F165" i="25"/>
  <c r="F192" i="25" s="1"/>
  <c r="F219" i="25" s="1"/>
  <c r="F250" i="25" s="1"/>
  <c r="F279" i="25" s="1"/>
  <c r="F314" i="25" s="1"/>
  <c r="F382" i="25" s="1"/>
  <c r="V476" i="19"/>
  <c r="V1615" i="15"/>
  <c r="M1615" i="15"/>
  <c r="W1615" i="15"/>
  <c r="AK96" i="23"/>
  <c r="AC1615" i="15"/>
  <c r="G1615" i="15"/>
  <c r="L95" i="25"/>
  <c r="Y1615" i="15"/>
  <c r="I1615" i="15"/>
  <c r="X1615" i="15"/>
  <c r="Y471" i="19"/>
  <c r="L469" i="19"/>
  <c r="AE1615" i="15"/>
  <c r="N1615" i="15"/>
  <c r="P1615" i="15"/>
  <c r="AB1615" i="15"/>
  <c r="Q105" i="23"/>
  <c r="Z1615" i="15"/>
  <c r="J476" i="19"/>
  <c r="J1615" i="15"/>
  <c r="AG304" i="17"/>
  <c r="AI596" i="11"/>
  <c r="AI600" i="11" s="1"/>
  <c r="J47" i="6"/>
  <c r="J19" i="27" s="1"/>
  <c r="O47" i="6"/>
  <c r="O19" i="27" s="1"/>
  <c r="N47" i="6"/>
  <c r="N19" i="27" s="1"/>
  <c r="S47" i="6"/>
  <c r="S19" i="27" s="1"/>
  <c r="AI47" i="6"/>
  <c r="AI19" i="27" s="1"/>
  <c r="I47" i="6"/>
  <c r="I19" i="27" s="1"/>
  <c r="Y47" i="6"/>
  <c r="Y19" i="27" s="1"/>
  <c r="R47" i="6"/>
  <c r="R19" i="27" s="1"/>
  <c r="G47" i="6"/>
  <c r="G19" i="27" s="1"/>
  <c r="W47" i="6"/>
  <c r="W19" i="27" s="1"/>
  <c r="P47" i="6"/>
  <c r="P19" i="27" s="1"/>
  <c r="M47" i="6"/>
  <c r="M19" i="27" s="1"/>
  <c r="AC47" i="6"/>
  <c r="AC19" i="27" s="1"/>
  <c r="V47" i="6"/>
  <c r="V19" i="27" s="1"/>
  <c r="K47" i="6"/>
  <c r="K19" i="27" s="1"/>
  <c r="AG65" i="10"/>
  <c r="D448" i="25"/>
  <c r="D77" i="25"/>
  <c r="D108" i="25"/>
  <c r="D80" i="25"/>
  <c r="E454" i="25"/>
  <c r="E83" i="25"/>
  <c r="D452" i="25"/>
  <c r="D81" i="25"/>
  <c r="D458" i="25"/>
  <c r="D87" i="25"/>
  <c r="E105" i="25"/>
  <c r="E77" i="25"/>
  <c r="E113" i="25"/>
  <c r="E85" i="25"/>
  <c r="D111" i="25"/>
  <c r="D83" i="25"/>
  <c r="D455" i="25"/>
  <c r="D84" i="25"/>
  <c r="D447" i="25"/>
  <c r="D76" i="25"/>
  <c r="E458" i="25"/>
  <c r="E87" i="25"/>
  <c r="D450" i="25"/>
  <c r="D79" i="25"/>
  <c r="D456" i="25"/>
  <c r="D85" i="25"/>
  <c r="E452" i="25"/>
  <c r="E81" i="25"/>
  <c r="D105" i="25"/>
  <c r="G41" i="25"/>
  <c r="G99" i="25" s="1"/>
  <c r="H42" i="25"/>
  <c r="H100" i="25" s="1"/>
  <c r="K38" i="25"/>
  <c r="K96" i="25" s="1"/>
  <c r="K44" i="25"/>
  <c r="K102" i="25" s="1"/>
  <c r="J37" i="25"/>
  <c r="J95" i="25" s="1"/>
  <c r="N43" i="25"/>
  <c r="N101" i="25" s="1"/>
  <c r="H39" i="25"/>
  <c r="H97" i="25" s="1"/>
  <c r="M39" i="25"/>
  <c r="M97" i="25" s="1"/>
  <c r="G42" i="25"/>
  <c r="G100" i="25" s="1"/>
  <c r="G40" i="25"/>
  <c r="G98" i="25" s="1"/>
  <c r="M40" i="25"/>
  <c r="M98" i="25" s="1"/>
  <c r="P41" i="25"/>
  <c r="P99" i="25" s="1"/>
  <c r="N45" i="25"/>
  <c r="N103" i="25" s="1"/>
  <c r="AE796" i="14"/>
  <c r="AC1613" i="15"/>
  <c r="D451" i="25"/>
  <c r="T124" i="23"/>
  <c r="R78" i="27"/>
  <c r="AA471" i="19"/>
  <c r="I1609" i="15"/>
  <c r="U1610" i="15"/>
  <c r="Y1609" i="15"/>
  <c r="K1610" i="15"/>
  <c r="Q1609" i="15"/>
  <c r="AB126" i="23"/>
  <c r="D104" i="25"/>
  <c r="D113" i="25"/>
  <c r="T137" i="23"/>
  <c r="T129" i="23"/>
  <c r="V132" i="23"/>
  <c r="T127" i="23"/>
  <c r="H125" i="23"/>
  <c r="Y130" i="23"/>
  <c r="T126" i="23"/>
  <c r="I132" i="23"/>
  <c r="AA132" i="23"/>
  <c r="S124" i="23"/>
  <c r="W124" i="23"/>
  <c r="T135" i="23"/>
  <c r="G105" i="23"/>
  <c r="E109" i="25"/>
  <c r="AG138" i="23"/>
  <c r="D107" i="25"/>
  <c r="L132" i="23"/>
  <c r="L134" i="23"/>
  <c r="J128" i="23"/>
  <c r="M31" i="21"/>
  <c r="AE136" i="23"/>
  <c r="E115" i="25"/>
  <c r="E174" i="25" s="1"/>
  <c r="E201" i="25" s="1"/>
  <c r="E228" i="25" s="1"/>
  <c r="E259" i="25" s="1"/>
  <c r="E288" i="25" s="1"/>
  <c r="E323" i="25" s="1"/>
  <c r="E391" i="25" s="1"/>
  <c r="Y472" i="12"/>
  <c r="AA148" i="12"/>
  <c r="W103" i="12"/>
  <c r="K193" i="12"/>
  <c r="G148" i="12"/>
  <c r="L148" i="12"/>
  <c r="AB103" i="12"/>
  <c r="AB283" i="12"/>
  <c r="AC472" i="12"/>
  <c r="U472" i="12"/>
  <c r="W148" i="12"/>
  <c r="S238" i="12"/>
  <c r="G193" i="12"/>
  <c r="L238" i="12"/>
  <c r="W238" i="12"/>
  <c r="G283" i="12"/>
  <c r="L283" i="12"/>
  <c r="T1645" i="14"/>
  <c r="T467" i="19" s="1"/>
  <c r="N1633" i="14"/>
  <c r="N455" i="19" s="1"/>
  <c r="X1592" i="14"/>
  <c r="X414" i="19" s="1"/>
  <c r="M474" i="19"/>
  <c r="G1619" i="15"/>
  <c r="W1618" i="15"/>
  <c r="L1610" i="15"/>
  <c r="Q1610" i="15"/>
  <c r="U78" i="27"/>
  <c r="AB515" i="19"/>
  <c r="S78" i="27"/>
  <c r="U209" i="16"/>
  <c r="U305" i="16" s="1"/>
  <c r="X78" i="27"/>
  <c r="W304" i="17"/>
  <c r="U304" i="17"/>
  <c r="L304" i="17"/>
  <c r="H304" i="17"/>
  <c r="R124" i="23"/>
  <c r="I75" i="23"/>
  <c r="I85" i="23" s="1"/>
  <c r="I88" i="23" s="1"/>
  <c r="X124" i="23"/>
  <c r="M107" i="23"/>
  <c r="G124" i="23"/>
  <c r="Y48" i="26"/>
  <c r="AI47" i="26"/>
  <c r="P47" i="26"/>
  <c r="D109" i="25"/>
  <c r="J111" i="25"/>
  <c r="J106" i="25"/>
  <c r="D115" i="25"/>
  <c r="D174" i="25" s="1"/>
  <c r="D201" i="25" s="1"/>
  <c r="D228" i="25" s="1"/>
  <c r="D259" i="25" s="1"/>
  <c r="D288" i="25" s="1"/>
  <c r="D323" i="25" s="1"/>
  <c r="D391" i="25" s="1"/>
  <c r="Y119" i="23"/>
  <c r="AC100" i="23"/>
  <c r="H124" i="23"/>
  <c r="J124" i="23"/>
  <c r="O124" i="23"/>
  <c r="G88" i="23"/>
  <c r="Z124" i="23"/>
  <c r="AG124" i="23"/>
  <c r="AC106" i="23"/>
  <c r="X81" i="27"/>
  <c r="Z153" i="17"/>
  <c r="Z304" i="17" s="1"/>
  <c r="V153" i="17"/>
  <c r="V304" i="17" s="1"/>
  <c r="N153" i="17"/>
  <c r="N304" i="17" s="1"/>
  <c r="AA304" i="17"/>
  <c r="K304" i="17"/>
  <c r="Y209" i="16"/>
  <c r="Y305" i="16" s="1"/>
  <c r="Y78" i="27"/>
  <c r="H209" i="16"/>
  <c r="H305" i="16" s="1"/>
  <c r="W209" i="16"/>
  <c r="W305" i="16" s="1"/>
  <c r="AB78" i="27"/>
  <c r="P209" i="16"/>
  <c r="P305" i="16" s="1"/>
  <c r="W306" i="16"/>
  <c r="N209" i="16"/>
  <c r="N305" i="16" s="1"/>
  <c r="AE209" i="16"/>
  <c r="AE305" i="16" s="1"/>
  <c r="I1610" i="15"/>
  <c r="O1618" i="15"/>
  <c r="Y463" i="15"/>
  <c r="Y1611" i="15" s="1"/>
  <c r="T606" i="15"/>
  <c r="T1613" i="15" s="1"/>
  <c r="K1609" i="15"/>
  <c r="S1616" i="15"/>
  <c r="R476" i="19"/>
  <c r="U1609" i="15"/>
  <c r="K469" i="19"/>
  <c r="U929" i="15"/>
  <c r="U475" i="19" s="1"/>
  <c r="AA1609" i="15"/>
  <c r="G505" i="19"/>
  <c r="T469" i="19"/>
  <c r="AI606" i="15"/>
  <c r="AI1613" i="15" s="1"/>
  <c r="AA606" i="15"/>
  <c r="AA1613" i="15" s="1"/>
  <c r="V1589" i="14"/>
  <c r="V411" i="19" s="1"/>
  <c r="P1645" i="14"/>
  <c r="P467" i="19" s="1"/>
  <c r="X1630" i="14"/>
  <c r="X452" i="19" s="1"/>
  <c r="X1623" i="14"/>
  <c r="X445" i="19" s="1"/>
  <c r="T1614" i="14"/>
  <c r="T436" i="19" s="1"/>
  <c r="L1604" i="14"/>
  <c r="L426" i="19" s="1"/>
  <c r="T1613" i="14"/>
  <c r="T435" i="19" s="1"/>
  <c r="H1619" i="14"/>
  <c r="H441" i="19" s="1"/>
  <c r="AI1610" i="14"/>
  <c r="AI432" i="19" s="1"/>
  <c r="S103" i="12"/>
  <c r="S283" i="12"/>
  <c r="N600" i="11"/>
  <c r="L600" i="11"/>
  <c r="W596" i="11"/>
  <c r="W600" i="11" s="1"/>
  <c r="Y600" i="11"/>
  <c r="I600" i="11"/>
  <c r="N555" i="11"/>
  <c r="W555" i="11"/>
  <c r="X63" i="19"/>
  <c r="S596" i="11"/>
  <c r="S600" i="11" s="1"/>
  <c r="AE62" i="19"/>
  <c r="AE16" i="21" s="1"/>
  <c r="AB596" i="11"/>
  <c r="AB600" i="11" s="1"/>
  <c r="AA342" i="10"/>
  <c r="AC215" i="10"/>
  <c r="M215" i="10"/>
  <c r="AE671" i="10"/>
  <c r="N671" i="10"/>
  <c r="AG492" i="10"/>
  <c r="AI442" i="10"/>
  <c r="P442" i="10"/>
  <c r="R342" i="10"/>
  <c r="K342" i="10"/>
  <c r="X721" i="10"/>
  <c r="H721" i="10"/>
  <c r="AI721" i="10"/>
  <c r="W65" i="10"/>
  <c r="G65" i="10"/>
  <c r="AE35" i="19"/>
  <c r="N35" i="19"/>
  <c r="AB136" i="23"/>
  <c r="Z128" i="23"/>
  <c r="E111" i="25"/>
  <c r="AK133" i="23"/>
  <c r="D454" i="25"/>
  <c r="AG128" i="23"/>
  <c r="S107" i="23"/>
  <c r="K132" i="23"/>
  <c r="T131" i="23"/>
  <c r="AK106" i="23"/>
  <c r="AI132" i="23"/>
  <c r="T105" i="23"/>
  <c r="E448" i="25"/>
  <c r="E456" i="25"/>
  <c r="N95" i="27"/>
  <c r="N93" i="27"/>
  <c r="D17" i="27"/>
  <c r="Q45" i="6"/>
  <c r="Q17" i="27" s="1"/>
  <c r="AB45" i="6"/>
  <c r="AB17" i="27" s="1"/>
  <c r="L45" i="6"/>
  <c r="L17" i="27" s="1"/>
  <c r="W45" i="6"/>
  <c r="W17" i="27" s="1"/>
  <c r="G45" i="6"/>
  <c r="G17" i="27" s="1"/>
  <c r="AC45" i="6"/>
  <c r="AC17" i="27" s="1"/>
  <c r="M45" i="6"/>
  <c r="M17" i="27" s="1"/>
  <c r="X45" i="6"/>
  <c r="X17" i="27" s="1"/>
  <c r="H45" i="6"/>
  <c r="H17" i="27" s="1"/>
  <c r="S45" i="6"/>
  <c r="S17" i="27" s="1"/>
  <c r="V45" i="6"/>
  <c r="V17" i="27" s="1"/>
  <c r="L95" i="27"/>
  <c r="L89" i="27"/>
  <c r="L85" i="27"/>
  <c r="L41" i="27"/>
  <c r="L88" i="27"/>
  <c r="L84" i="27"/>
  <c r="E450" i="25"/>
  <c r="E107" i="25"/>
  <c r="G43" i="25"/>
  <c r="G101" i="25" s="1"/>
  <c r="K37" i="25"/>
  <c r="K95" i="25" s="1"/>
  <c r="N42" i="25"/>
  <c r="N100" i="25" s="1"/>
  <c r="H38" i="25"/>
  <c r="H96" i="25" s="1"/>
  <c r="N44" i="25"/>
  <c r="N102" i="25" s="1"/>
  <c r="M41" i="25"/>
  <c r="M99" i="25" s="1"/>
  <c r="D112" i="25"/>
  <c r="L44" i="25"/>
  <c r="L102" i="25" s="1"/>
  <c r="P44" i="25"/>
  <c r="P102" i="25" s="1"/>
  <c r="I41" i="25"/>
  <c r="I99" i="25" s="1"/>
  <c r="L42" i="25"/>
  <c r="L100" i="25" s="1"/>
  <c r="G38" i="25"/>
  <c r="G96" i="25" s="1"/>
  <c r="N40" i="25"/>
  <c r="N98" i="25" s="1"/>
  <c r="J40" i="25"/>
  <c r="J98" i="25" s="1"/>
  <c r="I40" i="25"/>
  <c r="I98" i="25" s="1"/>
  <c r="J38" i="25"/>
  <c r="J96" i="25" s="1"/>
  <c r="J41" i="25"/>
  <c r="J99" i="25" s="1"/>
  <c r="P42" i="25"/>
  <c r="P100" i="25" s="1"/>
  <c r="M45" i="25"/>
  <c r="M103" i="25" s="1"/>
  <c r="M93" i="27"/>
  <c r="O45" i="6"/>
  <c r="O17" i="27" s="1"/>
  <c r="T45" i="6"/>
  <c r="T17" i="27" s="1"/>
  <c r="Y45" i="6"/>
  <c r="Y17" i="27" s="1"/>
  <c r="L83" i="27"/>
  <c r="P95" i="27"/>
  <c r="P85" i="27"/>
  <c r="P93" i="27"/>
  <c r="P37" i="27"/>
  <c r="AA95" i="27"/>
  <c r="AA78" i="27"/>
  <c r="L93" i="27"/>
  <c r="AA45" i="6"/>
  <c r="AA17" i="27" s="1"/>
  <c r="AI45" i="6"/>
  <c r="AI17" i="27" s="1"/>
  <c r="L86" i="27"/>
  <c r="G45" i="25"/>
  <c r="G103" i="25" s="1"/>
  <c r="O41" i="25"/>
  <c r="O99" i="25" s="1"/>
  <c r="G39" i="25"/>
  <c r="G97" i="25" s="1"/>
  <c r="M38" i="25"/>
  <c r="M96" i="25" s="1"/>
  <c r="H37" i="25"/>
  <c r="H95" i="25" s="1"/>
  <c r="J44" i="25"/>
  <c r="J102" i="25" s="1"/>
  <c r="M44" i="25"/>
  <c r="M102" i="25" s="1"/>
  <c r="M43" i="25"/>
  <c r="M101" i="25" s="1"/>
  <c r="L41" i="25"/>
  <c r="L99" i="25" s="1"/>
  <c r="K42" i="25"/>
  <c r="K100" i="25" s="1"/>
  <c r="H40" i="25"/>
  <c r="H98" i="25" s="1"/>
  <c r="K40" i="25"/>
  <c r="K98" i="25" s="1"/>
  <c r="P43" i="25"/>
  <c r="P101" i="25" s="1"/>
  <c r="P45" i="25"/>
  <c r="P103" i="25" s="1"/>
  <c r="N82" i="27"/>
  <c r="AA93" i="27"/>
  <c r="W95" i="27"/>
  <c r="Q93" i="27"/>
  <c r="J46" i="26"/>
  <c r="I46" i="26"/>
  <c r="K46" i="26"/>
  <c r="L40" i="25"/>
  <c r="L98" i="25" s="1"/>
  <c r="N39" i="25"/>
  <c r="N97" i="25" s="1"/>
  <c r="P37" i="25"/>
  <c r="P95" i="25" s="1"/>
  <c r="P38" i="25"/>
  <c r="P96" i="25" s="1"/>
  <c r="P40" i="25"/>
  <c r="P98" i="25" s="1"/>
  <c r="J42" i="25"/>
  <c r="J100" i="25" s="1"/>
  <c r="M36" i="25"/>
  <c r="M94" i="25" s="1"/>
  <c r="L45" i="25"/>
  <c r="L103" i="25" s="1"/>
  <c r="L38" i="25"/>
  <c r="L96" i="25" s="1"/>
  <c r="L39" i="25"/>
  <c r="L97" i="25" s="1"/>
  <c r="I44" i="25"/>
  <c r="I102" i="25" s="1"/>
  <c r="O44" i="25"/>
  <c r="O102" i="25" s="1"/>
  <c r="H43" i="25"/>
  <c r="H101" i="25" s="1"/>
  <c r="I39" i="25"/>
  <c r="I97" i="25" s="1"/>
  <c r="H45" i="25"/>
  <c r="H103" i="25" s="1"/>
  <c r="I38" i="25"/>
  <c r="I96" i="25" s="1"/>
  <c r="I42" i="25"/>
  <c r="I100" i="25" s="1"/>
  <c r="G37" i="25"/>
  <c r="G95" i="25" s="1"/>
  <c r="K39" i="25"/>
  <c r="K97" i="25" s="1"/>
  <c r="K41" i="25"/>
  <c r="K99" i="25" s="1"/>
  <c r="K43" i="25"/>
  <c r="K101" i="25" s="1"/>
  <c r="O45" i="25"/>
  <c r="O103" i="25" s="1"/>
  <c r="AG45" i="6"/>
  <c r="AG17" i="27" s="1"/>
  <c r="I45" i="6"/>
  <c r="I17" i="27" s="1"/>
  <c r="L87" i="27"/>
  <c r="R82" i="27"/>
  <c r="P78" i="27"/>
  <c r="AC48" i="26"/>
  <c r="M48" i="26"/>
  <c r="O36" i="25"/>
  <c r="O94" i="25" s="1"/>
  <c r="N78" i="27"/>
  <c r="W82" i="27"/>
  <c r="L82" i="27"/>
  <c r="Y82" i="27"/>
  <c r="Q82" i="27"/>
  <c r="Q78" i="27"/>
  <c r="L78" i="27"/>
  <c r="W78" i="27"/>
  <c r="T203" i="27"/>
  <c r="T207" i="27" s="1"/>
  <c r="AG36" i="6"/>
  <c r="AG28" i="26" s="1"/>
  <c r="I43" i="6"/>
  <c r="I15" i="27" s="1"/>
  <c r="Y43" i="6"/>
  <c r="Y15" i="27" s="1"/>
  <c r="R43" i="6"/>
  <c r="R15" i="27" s="1"/>
  <c r="G43" i="6"/>
  <c r="G15" i="27" s="1"/>
  <c r="X466" i="12"/>
  <c r="X137" i="19" s="1"/>
  <c r="AB466" i="12"/>
  <c r="AB137" i="19" s="1"/>
  <c r="AI466" i="12"/>
  <c r="AI137" i="19" s="1"/>
  <c r="AG238" i="12"/>
  <c r="AG283" i="12"/>
  <c r="AG103" i="12"/>
  <c r="N36" i="25"/>
  <c r="N94" i="25" s="1"/>
  <c r="H116" i="23"/>
  <c r="X38" i="26"/>
  <c r="X40" i="26" s="1"/>
  <c r="Z82" i="27"/>
  <c r="W1619" i="15"/>
  <c r="U39" i="27"/>
  <c r="U93" i="27"/>
  <c r="AE49" i="6"/>
  <c r="AE21" i="27" s="1"/>
  <c r="AE34" i="6"/>
  <c r="AE25" i="26" s="1"/>
  <c r="AE32" i="26" s="1"/>
  <c r="AE42" i="26" s="1"/>
  <c r="AE75" i="26" s="1"/>
  <c r="X62" i="19"/>
  <c r="AC78" i="27"/>
  <c r="M78" i="27"/>
  <c r="O78" i="27"/>
  <c r="X39" i="27"/>
  <c r="H466" i="12"/>
  <c r="H137" i="19" s="1"/>
  <c r="L466" i="12"/>
  <c r="L137" i="19" s="1"/>
  <c r="V328" i="12"/>
  <c r="V471" i="12" s="1"/>
  <c r="P466" i="12"/>
  <c r="P137" i="19" s="1"/>
  <c r="AC113" i="23"/>
  <c r="U113" i="23"/>
  <c r="Q100" i="23"/>
  <c r="AG88" i="23"/>
  <c r="AI209" i="16"/>
  <c r="AI305" i="16" s="1"/>
  <c r="H78" i="27"/>
  <c r="Z606" i="15"/>
  <c r="Z474" i="19" s="1"/>
  <c r="Y929" i="15"/>
  <c r="Y475" i="19" s="1"/>
  <c r="G270" i="16"/>
  <c r="V97" i="19"/>
  <c r="AC35" i="19"/>
  <c r="U95" i="27"/>
  <c r="Z95" i="27"/>
  <c r="T466" i="12"/>
  <c r="T472" i="12" s="1"/>
  <c r="O238" i="12"/>
  <c r="O283" i="12"/>
  <c r="O103" i="12"/>
  <c r="M113" i="23"/>
  <c r="J114" i="25"/>
  <c r="W75" i="23"/>
  <c r="W85" i="23" s="1"/>
  <c r="W88" i="23" s="1"/>
  <c r="L81" i="27"/>
  <c r="Q310" i="16"/>
  <c r="T209" i="16"/>
  <c r="T305" i="16" s="1"/>
  <c r="L209" i="16"/>
  <c r="L305" i="16" s="1"/>
  <c r="L515" i="19"/>
  <c r="K606" i="15"/>
  <c r="K474" i="19" s="1"/>
  <c r="T929" i="15"/>
  <c r="T1614" i="15" s="1"/>
  <c r="S39" i="27"/>
  <c r="S95" i="27"/>
  <c r="S93" i="27"/>
  <c r="M284" i="10"/>
  <c r="M35" i="19"/>
  <c r="V62" i="19"/>
  <c r="V16" i="21" s="1"/>
  <c r="V36" i="27" s="1"/>
  <c r="V555" i="11"/>
  <c r="S35" i="19"/>
  <c r="S284" i="10"/>
  <c r="H62" i="19"/>
  <c r="H596" i="11"/>
  <c r="H600" i="11" s="1"/>
  <c r="T671" i="10"/>
  <c r="P39" i="27"/>
  <c r="P88" i="27"/>
  <c r="P84" i="27"/>
  <c r="P41" i="27"/>
  <c r="P87" i="27"/>
  <c r="P83" i="27"/>
  <c r="P86" i="27"/>
  <c r="P77" i="27"/>
  <c r="L1628" i="14"/>
  <c r="L450" i="19" s="1"/>
  <c r="H1620" i="14"/>
  <c r="H442" i="19" s="1"/>
  <c r="O39" i="27"/>
  <c r="U48" i="26"/>
  <c r="AB1615" i="14"/>
  <c r="AB437" i="19" s="1"/>
  <c r="AE1591" i="14"/>
  <c r="AE413" i="19" s="1"/>
  <c r="V39" i="27"/>
  <c r="AC1634" i="14"/>
  <c r="AC456" i="19" s="1"/>
  <c r="P1604" i="14"/>
  <c r="P426" i="19" s="1"/>
  <c r="I1590" i="14"/>
  <c r="I412" i="19" s="1"/>
  <c r="M1637" i="14"/>
  <c r="M459" i="19" s="1"/>
  <c r="Q1624" i="14"/>
  <c r="Q446" i="19" s="1"/>
  <c r="I1620" i="14"/>
  <c r="I442" i="19" s="1"/>
  <c r="AC1601" i="14"/>
  <c r="AC423" i="19" s="1"/>
  <c r="Q39" i="27"/>
  <c r="H1604" i="14"/>
  <c r="H426" i="19" s="1"/>
  <c r="AI1592" i="14"/>
  <c r="AI414" i="19" s="1"/>
  <c r="U47" i="26"/>
  <c r="H39" i="27"/>
  <c r="AC1609" i="15"/>
  <c r="M1609" i="15"/>
  <c r="Y215" i="10"/>
  <c r="I215" i="10"/>
  <c r="Z621" i="10"/>
  <c r="J621" i="10"/>
  <c r="R621" i="10"/>
  <c r="U165" i="10"/>
  <c r="P721" i="10"/>
  <c r="AA442" i="10"/>
  <c r="K442" i="10"/>
  <c r="V95" i="27"/>
  <c r="Q95" i="27"/>
  <c r="AA39" i="27"/>
  <c r="I1637" i="14"/>
  <c r="I459" i="19" s="1"/>
  <c r="AC1619" i="14"/>
  <c r="AC441" i="19" s="1"/>
  <c r="Z1646" i="14"/>
  <c r="Z468" i="19" s="1"/>
  <c r="N1642" i="14"/>
  <c r="N464" i="19" s="1"/>
  <c r="N1641" i="14"/>
  <c r="N463" i="19" s="1"/>
  <c r="R1634" i="14"/>
  <c r="R456" i="19" s="1"/>
  <c r="AE1631" i="14"/>
  <c r="AE453" i="19" s="1"/>
  <c r="R1627" i="14"/>
  <c r="R449" i="19" s="1"/>
  <c r="R1626" i="14"/>
  <c r="R448" i="19" s="1"/>
  <c r="N1626" i="14"/>
  <c r="N448" i="19" s="1"/>
  <c r="N1625" i="14"/>
  <c r="N447" i="19" s="1"/>
  <c r="AE1614" i="14"/>
  <c r="AE436" i="19" s="1"/>
  <c r="AE1613" i="14"/>
  <c r="AE435" i="19" s="1"/>
  <c r="R1611" i="14"/>
  <c r="R433" i="19" s="1"/>
  <c r="N1611" i="14"/>
  <c r="N433" i="19" s="1"/>
  <c r="R1610" i="14"/>
  <c r="R432" i="19" s="1"/>
  <c r="J1610" i="14"/>
  <c r="J432" i="19" s="1"/>
  <c r="Z1604" i="14"/>
  <c r="Z426" i="19" s="1"/>
  <c r="AE1598" i="14"/>
  <c r="AE420" i="19" s="1"/>
  <c r="AE1597" i="14"/>
  <c r="AE419" i="19" s="1"/>
  <c r="N1595" i="14"/>
  <c r="N417" i="19" s="1"/>
  <c r="Z1588" i="14"/>
  <c r="Z410" i="19" s="1"/>
  <c r="V65" i="10"/>
  <c r="R39" i="27"/>
  <c r="L1596" i="14"/>
  <c r="L418" i="19" s="1"/>
  <c r="AC39" i="27"/>
  <c r="M39" i="27"/>
  <c r="AI1646" i="14"/>
  <c r="AI468" i="19" s="1"/>
  <c r="T1643" i="14"/>
  <c r="T465" i="19" s="1"/>
  <c r="P1639" i="14"/>
  <c r="P461" i="19" s="1"/>
  <c r="T1632" i="14"/>
  <c r="T454" i="19" s="1"/>
  <c r="L1632" i="14"/>
  <c r="L454" i="19" s="1"/>
  <c r="X1626" i="14"/>
  <c r="X448" i="19" s="1"/>
  <c r="T1617" i="14"/>
  <c r="T439" i="19" s="1"/>
  <c r="AI1614" i="14"/>
  <c r="AI436" i="19" s="1"/>
  <c r="AI1611" i="14"/>
  <c r="AI433" i="19" s="1"/>
  <c r="X1611" i="14"/>
  <c r="X433" i="19" s="1"/>
  <c r="H1607" i="14"/>
  <c r="H429" i="19" s="1"/>
  <c r="L1598" i="14"/>
  <c r="L420" i="19" s="1"/>
  <c r="AI1597" i="14"/>
  <c r="AI419" i="19" s="1"/>
  <c r="AI1595" i="14"/>
  <c r="AI417" i="19" s="1"/>
  <c r="X1595" i="14"/>
  <c r="X417" i="19" s="1"/>
  <c r="G342" i="10"/>
  <c r="AG215" i="10"/>
  <c r="V621" i="10"/>
  <c r="AE621" i="10"/>
  <c r="T721" i="10"/>
  <c r="AB39" i="27"/>
  <c r="AC95" i="27"/>
  <c r="M95" i="27"/>
  <c r="H95" i="27"/>
  <c r="I1622" i="14"/>
  <c r="I444" i="19" s="1"/>
  <c r="W39" i="27"/>
  <c r="AI1594" i="14"/>
  <c r="AI416" i="19" s="1"/>
  <c r="L1645" i="14"/>
  <c r="L467" i="19" s="1"/>
  <c r="AE1622" i="14"/>
  <c r="AE444" i="19" s="1"/>
  <c r="AC1618" i="14"/>
  <c r="AC440" i="19" s="1"/>
  <c r="V1603" i="14"/>
  <c r="V425" i="19" s="1"/>
  <c r="N39" i="27"/>
  <c r="W47" i="26"/>
  <c r="T1615" i="14"/>
  <c r="T437" i="19" s="1"/>
  <c r="Y39" i="27"/>
  <c r="T39" i="27"/>
  <c r="W36" i="6"/>
  <c r="W28" i="26" s="1"/>
  <c r="S36" i="6"/>
  <c r="S28" i="26" s="1"/>
  <c r="L39" i="27"/>
  <c r="Y95" i="27"/>
  <c r="T95" i="27"/>
  <c r="R95" i="27"/>
  <c r="X31" i="21"/>
  <c r="Q94" i="23"/>
  <c r="AB112" i="23"/>
  <c r="Q30" i="21"/>
  <c r="H31" i="21"/>
  <c r="T30" i="21"/>
  <c r="Q131" i="23"/>
  <c r="U127" i="23"/>
  <c r="U115" i="23"/>
  <c r="Q113" i="23"/>
  <c r="Y106" i="23"/>
  <c r="L112" i="23"/>
  <c r="M126" i="23"/>
  <c r="R126" i="23"/>
  <c r="U106" i="23"/>
  <c r="L126" i="23"/>
  <c r="AC126" i="23"/>
  <c r="G126" i="23"/>
  <c r="M129" i="23"/>
  <c r="I106" i="23"/>
  <c r="X106" i="23"/>
  <c r="AI126" i="23"/>
  <c r="W126" i="23"/>
  <c r="L131" i="23"/>
  <c r="AK126" i="23"/>
  <c r="Z671" i="10"/>
  <c r="G492" i="10"/>
  <c r="X442" i="10"/>
  <c r="Q165" i="10"/>
  <c r="L115" i="10"/>
  <c r="X115" i="10"/>
  <c r="H115" i="10"/>
  <c r="Z745" i="10"/>
  <c r="AI671" i="10"/>
  <c r="P671" i="10"/>
  <c r="H442" i="10"/>
  <c r="L239" i="10"/>
  <c r="L283" i="10" s="1"/>
  <c r="L287" i="10" s="1"/>
  <c r="U215" i="10"/>
  <c r="T442" i="10"/>
  <c r="Q215" i="10"/>
  <c r="AE745" i="10"/>
  <c r="R392" i="10"/>
  <c r="AI115" i="10"/>
  <c r="P115" i="10"/>
  <c r="S342" i="10"/>
  <c r="T516" i="10"/>
  <c r="AA492" i="10"/>
  <c r="AB442" i="10"/>
  <c r="L442" i="10"/>
  <c r="AI745" i="10"/>
  <c r="P745" i="10"/>
  <c r="J671" i="10"/>
  <c r="U571" i="10"/>
  <c r="N621" i="10"/>
  <c r="Y721" i="10"/>
  <c r="J745" i="10"/>
  <c r="M721" i="10"/>
  <c r="AB721" i="10"/>
  <c r="L721" i="10"/>
  <c r="AB671" i="10"/>
  <c r="L671" i="10"/>
  <c r="R671" i="10"/>
  <c r="O342" i="10"/>
  <c r="V35" i="19"/>
  <c r="M571" i="10"/>
  <c r="Q284" i="10"/>
  <c r="AC571" i="10"/>
  <c r="X239" i="10"/>
  <c r="X283" i="10" s="1"/>
  <c r="X287" i="10" s="1"/>
  <c r="R745" i="10"/>
  <c r="S65" i="10"/>
  <c r="AG745" i="10"/>
  <c r="O745" i="10"/>
  <c r="AC516" i="10"/>
  <c r="M516" i="10"/>
  <c r="P516" i="10"/>
  <c r="K284" i="10"/>
  <c r="AB239" i="10"/>
  <c r="AB283" i="10" s="1"/>
  <c r="AB287" i="10" s="1"/>
  <c r="K492" i="10"/>
  <c r="X745" i="10"/>
  <c r="H745" i="10"/>
  <c r="V745" i="10"/>
  <c r="AC132" i="23"/>
  <c r="S136" i="23"/>
  <c r="AB102" i="23"/>
  <c r="Q102" i="23"/>
  <c r="L115" i="23"/>
  <c r="U119" i="23"/>
  <c r="M106" i="23"/>
  <c r="U102" i="23"/>
  <c r="U100" i="23"/>
  <c r="U94" i="23"/>
  <c r="X113" i="23"/>
  <c r="L102" i="23"/>
  <c r="L94" i="23"/>
  <c r="N136" i="23"/>
  <c r="AC130" i="23"/>
  <c r="O128" i="23"/>
  <c r="P124" i="23"/>
  <c r="W105" i="23"/>
  <c r="L124" i="23"/>
  <c r="V124" i="23"/>
  <c r="K124" i="23"/>
  <c r="AA124" i="23"/>
  <c r="X126" i="23"/>
  <c r="N126" i="23"/>
  <c r="K126" i="23"/>
  <c r="AA88" i="23"/>
  <c r="AI61" i="23"/>
  <c r="Y135" i="23"/>
  <c r="M119" i="23"/>
  <c r="I135" i="23"/>
  <c r="AC119" i="23"/>
  <c r="I119" i="23"/>
  <c r="Q115" i="23"/>
  <c r="M100" i="23"/>
  <c r="T119" i="23"/>
  <c r="T106" i="23"/>
  <c r="AI124" i="23"/>
  <c r="T112" i="23"/>
  <c r="U107" i="23"/>
  <c r="R105" i="23"/>
  <c r="AB124" i="23"/>
  <c r="N124" i="23"/>
  <c r="AE124" i="23"/>
  <c r="H75" i="23"/>
  <c r="H85" i="23" s="1"/>
  <c r="H88" i="23" s="1"/>
  <c r="S75" i="23"/>
  <c r="S85" i="23" s="1"/>
  <c r="S88" i="23" s="1"/>
  <c r="U126" i="23"/>
  <c r="Q126" i="23"/>
  <c r="AE126" i="23"/>
  <c r="AA126" i="23"/>
  <c r="R153" i="17"/>
  <c r="R304" i="17" s="1"/>
  <c r="S304" i="17"/>
  <c r="AE304" i="17"/>
  <c r="M209" i="16"/>
  <c r="M305" i="16" s="1"/>
  <c r="AA209" i="16"/>
  <c r="AA305" i="16" s="1"/>
  <c r="K209" i="16"/>
  <c r="K305" i="16" s="1"/>
  <c r="S209" i="16"/>
  <c r="S305" i="16" s="1"/>
  <c r="W511" i="19"/>
  <c r="W79" i="27" s="1"/>
  <c r="V209" i="16"/>
  <c r="V305" i="16" s="1"/>
  <c r="AB209" i="16"/>
  <c r="AB305" i="16" s="1"/>
  <c r="AG209" i="16"/>
  <c r="AG305" i="16" s="1"/>
  <c r="U310" i="16"/>
  <c r="O209" i="16"/>
  <c r="O305" i="16" s="1"/>
  <c r="G1616" i="15"/>
  <c r="AE476" i="19"/>
  <c r="N476" i="19"/>
  <c r="G471" i="19"/>
  <c r="AC469" i="19"/>
  <c r="M469" i="19"/>
  <c r="S1609" i="15"/>
  <c r="AB471" i="19"/>
  <c r="O606" i="15"/>
  <c r="O474" i="19" s="1"/>
  <c r="W1609" i="15"/>
  <c r="G1609" i="15"/>
  <c r="O1617" i="15"/>
  <c r="O1616" i="15"/>
  <c r="AE606" i="15"/>
  <c r="AE474" i="19" s="1"/>
  <c r="H606" i="15"/>
  <c r="H474" i="19" s="1"/>
  <c r="AG606" i="15"/>
  <c r="V606" i="15"/>
  <c r="V474" i="19" s="1"/>
  <c r="Q1641" i="14"/>
  <c r="Q463" i="19" s="1"/>
  <c r="P1637" i="14"/>
  <c r="P459" i="19" s="1"/>
  <c r="L1629" i="14"/>
  <c r="L451" i="19" s="1"/>
  <c r="J1625" i="14"/>
  <c r="J447" i="19" s="1"/>
  <c r="I1621" i="14"/>
  <c r="I443" i="19" s="1"/>
  <c r="AI1608" i="14"/>
  <c r="AI430" i="19" s="1"/>
  <c r="AC1604" i="14"/>
  <c r="AC426" i="19" s="1"/>
  <c r="AB1600" i="14"/>
  <c r="AB422" i="19" s="1"/>
  <c r="Z1596" i="14"/>
  <c r="Z418" i="19" s="1"/>
  <c r="V1588" i="14"/>
  <c r="V410" i="19" s="1"/>
  <c r="X606" i="15"/>
  <c r="X474" i="19" s="1"/>
  <c r="AB1632" i="14"/>
  <c r="AB454" i="19" s="1"/>
  <c r="J1640" i="14"/>
  <c r="J462" i="19" s="1"/>
  <c r="H1635" i="14"/>
  <c r="H457" i="19" s="1"/>
  <c r="Z1613" i="14"/>
  <c r="Z435" i="19" s="1"/>
  <c r="Y1609" i="14"/>
  <c r="Y431" i="19" s="1"/>
  <c r="R1596" i="14"/>
  <c r="R418" i="19" s="1"/>
  <c r="Q1592" i="14"/>
  <c r="Q414" i="19" s="1"/>
  <c r="P1588" i="14"/>
  <c r="P410" i="19" s="1"/>
  <c r="V1621" i="14"/>
  <c r="V443" i="19" s="1"/>
  <c r="N1603" i="14"/>
  <c r="N425" i="19" s="1"/>
  <c r="AC1636" i="14"/>
  <c r="AC458" i="19" s="1"/>
  <c r="M1599" i="14"/>
  <c r="M421" i="19" s="1"/>
  <c r="AC1644" i="14"/>
  <c r="AC466" i="19" s="1"/>
  <c r="M1639" i="14"/>
  <c r="M461" i="19" s="1"/>
  <c r="W606" i="15"/>
  <c r="W474" i="19" s="1"/>
  <c r="Q1640" i="14"/>
  <c r="Q462" i="19" s="1"/>
  <c r="M1632" i="14"/>
  <c r="M454" i="19" s="1"/>
  <c r="AI1642" i="14"/>
  <c r="AI464" i="19" s="1"/>
  <c r="H1636" i="14"/>
  <c r="H458" i="19" s="1"/>
  <c r="X1631" i="14"/>
  <c r="X453" i="19" s="1"/>
  <c r="P1628" i="14"/>
  <c r="P450" i="19" s="1"/>
  <c r="T1599" i="14"/>
  <c r="T421" i="19" s="1"/>
  <c r="H1596" i="14"/>
  <c r="H418" i="19" s="1"/>
  <c r="T1590" i="14"/>
  <c r="T412" i="19" s="1"/>
  <c r="U1602" i="14"/>
  <c r="U424" i="19" s="1"/>
  <c r="AC1635" i="14"/>
  <c r="AC457" i="19" s="1"/>
  <c r="M1598" i="14"/>
  <c r="M420" i="19" s="1"/>
  <c r="I1591" i="14"/>
  <c r="I413" i="19" s="1"/>
  <c r="Y1643" i="14"/>
  <c r="Y465" i="19" s="1"/>
  <c r="X1638" i="14"/>
  <c r="X460" i="19" s="1"/>
  <c r="N606" i="15"/>
  <c r="N474" i="19" s="1"/>
  <c r="N1635" i="14"/>
  <c r="N457" i="19" s="1"/>
  <c r="I1638" i="14"/>
  <c r="I460" i="19" s="1"/>
  <c r="AC1620" i="14"/>
  <c r="AC442" i="19" s="1"/>
  <c r="V1605" i="14"/>
  <c r="V427" i="19" s="1"/>
  <c r="AI1641" i="14"/>
  <c r="AI463" i="19" s="1"/>
  <c r="Y1626" i="14"/>
  <c r="Y448" i="19" s="1"/>
  <c r="U1617" i="14"/>
  <c r="U439" i="19" s="1"/>
  <c r="Q1609" i="14"/>
  <c r="Q431" i="19" s="1"/>
  <c r="L1597" i="14"/>
  <c r="L419" i="19" s="1"/>
  <c r="U1646" i="14"/>
  <c r="U468" i="19" s="1"/>
  <c r="Q1645" i="14"/>
  <c r="Q467" i="19" s="1"/>
  <c r="I1643" i="14"/>
  <c r="I465" i="19" s="1"/>
  <c r="I1641" i="14"/>
  <c r="I463" i="19" s="1"/>
  <c r="Y1637" i="14"/>
  <c r="Y459" i="19" s="1"/>
  <c r="M1636" i="14"/>
  <c r="M458" i="19" s="1"/>
  <c r="M1635" i="14"/>
  <c r="M457" i="19" s="1"/>
  <c r="U1634" i="14"/>
  <c r="U456" i="19" s="1"/>
  <c r="M1634" i="14"/>
  <c r="M456" i="19" s="1"/>
  <c r="M1633" i="14"/>
  <c r="M455" i="19" s="1"/>
  <c r="U1632" i="14"/>
  <c r="U454" i="19" s="1"/>
  <c r="Y1631" i="14"/>
  <c r="Y453" i="19" s="1"/>
  <c r="Y1630" i="14"/>
  <c r="Y452" i="19" s="1"/>
  <c r="I1630" i="14"/>
  <c r="I452" i="19" s="1"/>
  <c r="I1629" i="14"/>
  <c r="I451" i="19" s="1"/>
  <c r="M1627" i="14"/>
  <c r="M449" i="19" s="1"/>
  <c r="Q1626" i="14"/>
  <c r="Q448" i="19" s="1"/>
  <c r="M1620" i="14"/>
  <c r="M442" i="19" s="1"/>
  <c r="M1619" i="14"/>
  <c r="M441" i="19" s="1"/>
  <c r="M1618" i="14"/>
  <c r="M440" i="19" s="1"/>
  <c r="M1617" i="14"/>
  <c r="M439" i="19" s="1"/>
  <c r="Y1615" i="14"/>
  <c r="Y437" i="19" s="1"/>
  <c r="M1615" i="14"/>
  <c r="M437" i="19" s="1"/>
  <c r="Y1614" i="14"/>
  <c r="Y436" i="19" s="1"/>
  <c r="M1614" i="14"/>
  <c r="M436" i="19" s="1"/>
  <c r="AC1611" i="14"/>
  <c r="AC433" i="19" s="1"/>
  <c r="Q1610" i="14"/>
  <c r="Q432" i="19" s="1"/>
  <c r="M1604" i="14"/>
  <c r="M426" i="19" s="1"/>
  <c r="AC1599" i="14"/>
  <c r="AC421" i="19" s="1"/>
  <c r="Y1597" i="14"/>
  <c r="Y419" i="19" s="1"/>
  <c r="Q1596" i="14"/>
  <c r="Q418" i="19" s="1"/>
  <c r="U1593" i="14"/>
  <c r="U415" i="19" s="1"/>
  <c r="Z328" i="12"/>
  <c r="Z471" i="12" s="1"/>
  <c r="R328" i="12"/>
  <c r="R471" i="12" s="1"/>
  <c r="J328" i="12"/>
  <c r="J471" i="12" s="1"/>
  <c r="AG148" i="12"/>
  <c r="O148" i="12"/>
  <c r="T326" i="13"/>
  <c r="AG193" i="12"/>
  <c r="O193" i="12"/>
  <c r="AE328" i="12"/>
  <c r="AE471" i="12" s="1"/>
  <c r="N328" i="12"/>
  <c r="N471" i="12" s="1"/>
  <c r="U600" i="11"/>
  <c r="X600" i="11"/>
  <c r="X555" i="11"/>
  <c r="AB62" i="19"/>
  <c r="AB95" i="19" s="1"/>
  <c r="V596" i="11"/>
  <c r="V600" i="11" s="1"/>
  <c r="K596" i="11"/>
  <c r="K600" i="11" s="1"/>
  <c r="Q600" i="11"/>
  <c r="K555" i="11"/>
  <c r="R65" i="10"/>
  <c r="AG342" i="10"/>
  <c r="W342" i="10"/>
  <c r="AA571" i="10"/>
  <c r="K571" i="10"/>
  <c r="Y115" i="10"/>
  <c r="R516" i="10"/>
  <c r="Z65" i="10"/>
  <c r="J65" i="10"/>
  <c r="Y571" i="10"/>
  <c r="N745" i="10"/>
  <c r="AI516" i="10"/>
  <c r="AA284" i="10"/>
  <c r="L516" i="10"/>
  <c r="H239" i="10"/>
  <c r="H283" i="10" s="1"/>
  <c r="H287" i="10" s="1"/>
  <c r="S571" i="10"/>
  <c r="F364" i="10"/>
  <c r="F340" i="10"/>
  <c r="F342" i="10" s="1"/>
  <c r="AC137" i="23"/>
  <c r="AC127" i="23"/>
  <c r="M127" i="23"/>
  <c r="H129" i="23"/>
  <c r="L127" i="23"/>
  <c r="AB119" i="23"/>
  <c r="H119" i="23"/>
  <c r="H113" i="23"/>
  <c r="L106" i="23"/>
  <c r="X100" i="23"/>
  <c r="V138" i="23"/>
  <c r="J130" i="23"/>
  <c r="J112" i="23"/>
  <c r="AE112" i="23"/>
  <c r="W112" i="23"/>
  <c r="J107" i="23"/>
  <c r="AE107" i="23"/>
  <c r="W107" i="23"/>
  <c r="I130" i="23"/>
  <c r="AC103" i="23"/>
  <c r="Q103" i="23"/>
  <c r="R103" i="23"/>
  <c r="K103" i="23"/>
  <c r="AC929" i="15"/>
  <c r="AC475" i="19" s="1"/>
  <c r="AB860" i="14"/>
  <c r="L860" i="14"/>
  <c r="S796" i="14"/>
  <c r="L47" i="26"/>
  <c r="AI1625" i="14"/>
  <c r="AI447" i="19" s="1"/>
  <c r="X1624" i="14"/>
  <c r="X446" i="19" s="1"/>
  <c r="P1620" i="14"/>
  <c r="P442" i="19" s="1"/>
  <c r="AB1616" i="14"/>
  <c r="AB438" i="19" s="1"/>
  <c r="P1605" i="14"/>
  <c r="P427" i="19" s="1"/>
  <c r="X860" i="14"/>
  <c r="AE1638" i="14"/>
  <c r="AE460" i="19" s="1"/>
  <c r="AE1637" i="14"/>
  <c r="AE459" i="19" s="1"/>
  <c r="V1637" i="14"/>
  <c r="V459" i="19" s="1"/>
  <c r="V1635" i="14"/>
  <c r="V457" i="19" s="1"/>
  <c r="V1619" i="14"/>
  <c r="V441" i="19" s="1"/>
  <c r="N1619" i="14"/>
  <c r="N441" i="19" s="1"/>
  <c r="N1617" i="14"/>
  <c r="N439" i="19" s="1"/>
  <c r="N1601" i="14"/>
  <c r="N423" i="19" s="1"/>
  <c r="AE1590" i="14"/>
  <c r="AE412" i="19" s="1"/>
  <c r="AE1589" i="14"/>
  <c r="AE411" i="19" s="1"/>
  <c r="R326" i="13"/>
  <c r="Y1642" i="14"/>
  <c r="Y464" i="19" s="1"/>
  <c r="Y1641" i="14"/>
  <c r="Y463" i="19" s="1"/>
  <c r="Q1631" i="14"/>
  <c r="Q453" i="19" s="1"/>
  <c r="Q1623" i="14"/>
  <c r="Q445" i="19" s="1"/>
  <c r="M1623" i="14"/>
  <c r="M445" i="19" s="1"/>
  <c r="M1608" i="14"/>
  <c r="M430" i="19" s="1"/>
  <c r="I1607" i="14"/>
  <c r="I429" i="19" s="1"/>
  <c r="Y1601" i="14"/>
  <c r="Y423" i="19" s="1"/>
  <c r="R203" i="27"/>
  <c r="R207" i="27" s="1"/>
  <c r="X1583" i="14"/>
  <c r="X1656" i="14" s="1"/>
  <c r="X1646" i="14"/>
  <c r="X468" i="19" s="1"/>
  <c r="P1646" i="14"/>
  <c r="P468" i="19" s="1"/>
  <c r="L1642" i="14"/>
  <c r="L464" i="19" s="1"/>
  <c r="L1641" i="14"/>
  <c r="L463" i="19" s="1"/>
  <c r="L1640" i="14"/>
  <c r="L462" i="19" s="1"/>
  <c r="L1638" i="14"/>
  <c r="L460" i="19" s="1"/>
  <c r="X1637" i="14"/>
  <c r="X459" i="19" s="1"/>
  <c r="X1636" i="14"/>
  <c r="X458" i="19" s="1"/>
  <c r="P1635" i="14"/>
  <c r="P457" i="19" s="1"/>
  <c r="H1626" i="14"/>
  <c r="H448" i="19" s="1"/>
  <c r="T1623" i="14"/>
  <c r="T445" i="19" s="1"/>
  <c r="AI1621" i="14"/>
  <c r="AI443" i="19" s="1"/>
  <c r="L1618" i="14"/>
  <c r="L440" i="19" s="1"/>
  <c r="AI1616" i="14"/>
  <c r="AI438" i="19" s="1"/>
  <c r="X1616" i="14"/>
  <c r="X438" i="19" s="1"/>
  <c r="X1614" i="14"/>
  <c r="X436" i="19" s="1"/>
  <c r="P1614" i="14"/>
  <c r="P436" i="19" s="1"/>
  <c r="H1611" i="14"/>
  <c r="H433" i="19" s="1"/>
  <c r="T1608" i="14"/>
  <c r="T430" i="19" s="1"/>
  <c r="AI1607" i="14"/>
  <c r="AI429" i="19" s="1"/>
  <c r="L1605" i="14"/>
  <c r="L427" i="19" s="1"/>
  <c r="H1601" i="14"/>
  <c r="H423" i="19" s="1"/>
  <c r="H1600" i="14"/>
  <c r="H422" i="19" s="1"/>
  <c r="T1593" i="14"/>
  <c r="T415" i="19" s="1"/>
  <c r="AI1591" i="14"/>
  <c r="AI413" i="19" s="1"/>
  <c r="X1588" i="14"/>
  <c r="X410" i="19" s="1"/>
  <c r="AG516" i="10"/>
  <c r="O516" i="10"/>
  <c r="S516" i="10"/>
  <c r="Y745" i="10"/>
  <c r="I745" i="10"/>
  <c r="AC515" i="19"/>
  <c r="AC310" i="16"/>
  <c r="M515" i="19"/>
  <c r="M310" i="16"/>
  <c r="J721" i="10"/>
  <c r="AB516" i="10"/>
  <c r="X516" i="10"/>
  <c r="H516" i="10"/>
  <c r="G215" i="10"/>
  <c r="V721" i="10"/>
  <c r="Z492" i="10"/>
  <c r="J492" i="10"/>
  <c r="AG442" i="10"/>
  <c r="O442" i="10"/>
  <c r="AE392" i="10"/>
  <c r="J392" i="10"/>
  <c r="AI165" i="10"/>
  <c r="T165" i="10"/>
  <c r="M115" i="10"/>
  <c r="M137" i="23"/>
  <c r="AC129" i="23"/>
  <c r="Y127" i="23"/>
  <c r="I127" i="23"/>
  <c r="Q119" i="23"/>
  <c r="Q106" i="23"/>
  <c r="AB131" i="23"/>
  <c r="AB127" i="23"/>
  <c r="H127" i="23"/>
  <c r="X119" i="23"/>
  <c r="AB115" i="23"/>
  <c r="AB106" i="23"/>
  <c r="H106" i="23"/>
  <c r="H100" i="23"/>
  <c r="AB94" i="23"/>
  <c r="U138" i="23"/>
  <c r="K138" i="23"/>
  <c r="Z130" i="23"/>
  <c r="AK112" i="23"/>
  <c r="N112" i="23"/>
  <c r="G112" i="23"/>
  <c r="AG112" i="23"/>
  <c r="N107" i="23"/>
  <c r="G107" i="23"/>
  <c r="AG107" i="23"/>
  <c r="P103" i="23"/>
  <c r="Y103" i="23"/>
  <c r="V103" i="23"/>
  <c r="S103" i="23"/>
  <c r="J153" i="17"/>
  <c r="J304" i="17" s="1"/>
  <c r="M929" i="15"/>
  <c r="M475" i="19" s="1"/>
  <c r="AG796" i="14"/>
  <c r="O796" i="14"/>
  <c r="AC30" i="21"/>
  <c r="AB1643" i="14"/>
  <c r="AB465" i="19" s="1"/>
  <c r="L1643" i="14"/>
  <c r="L465" i="19" s="1"/>
  <c r="T1642" i="14"/>
  <c r="T464" i="19" s="1"/>
  <c r="T1641" i="14"/>
  <c r="T463" i="19" s="1"/>
  <c r="AB1638" i="14"/>
  <c r="AB460" i="19" s="1"/>
  <c r="H1638" i="14"/>
  <c r="H460" i="19" s="1"/>
  <c r="AI1636" i="14"/>
  <c r="AI458" i="19" s="1"/>
  <c r="X1635" i="14"/>
  <c r="X457" i="19" s="1"/>
  <c r="AI1630" i="14"/>
  <c r="AI452" i="19" s="1"/>
  <c r="AB1629" i="14"/>
  <c r="AB451" i="19" s="1"/>
  <c r="T1629" i="14"/>
  <c r="T451" i="19" s="1"/>
  <c r="AI1627" i="14"/>
  <c r="AI449" i="19" s="1"/>
  <c r="AB1626" i="14"/>
  <c r="AB448" i="19" s="1"/>
  <c r="P1626" i="14"/>
  <c r="P448" i="19" s="1"/>
  <c r="T1625" i="14"/>
  <c r="T447" i="19" s="1"/>
  <c r="H1624" i="14"/>
  <c r="H446" i="19" s="1"/>
  <c r="AB1623" i="14"/>
  <c r="AB445" i="19" s="1"/>
  <c r="H1621" i="14"/>
  <c r="H443" i="19" s="1"/>
  <c r="AB1620" i="14"/>
  <c r="AB442" i="19" s="1"/>
  <c r="AB1618" i="14"/>
  <c r="AB440" i="19" s="1"/>
  <c r="X1617" i="14"/>
  <c r="X439" i="19" s="1"/>
  <c r="L1617" i="14"/>
  <c r="L439" i="19" s="1"/>
  <c r="X1615" i="14"/>
  <c r="X437" i="19" s="1"/>
  <c r="L1610" i="14"/>
  <c r="L432" i="19" s="1"/>
  <c r="H1609" i="14"/>
  <c r="H431" i="19" s="1"/>
  <c r="X1608" i="14"/>
  <c r="X430" i="19" s="1"/>
  <c r="P1608" i="14"/>
  <c r="P430" i="19" s="1"/>
  <c r="X1607" i="14"/>
  <c r="X429" i="19" s="1"/>
  <c r="AB1605" i="14"/>
  <c r="AB427" i="19" s="1"/>
  <c r="H1603" i="14"/>
  <c r="H425" i="19" s="1"/>
  <c r="X1602" i="14"/>
  <c r="X424" i="19" s="1"/>
  <c r="P1602" i="14"/>
  <c r="P424" i="19" s="1"/>
  <c r="H1602" i="14"/>
  <c r="H424" i="19" s="1"/>
  <c r="P1601" i="14"/>
  <c r="P423" i="19" s="1"/>
  <c r="P1600" i="14"/>
  <c r="P422" i="19" s="1"/>
  <c r="AB1592" i="14"/>
  <c r="AB414" i="19" s="1"/>
  <c r="AB1589" i="14"/>
  <c r="AB411" i="19" s="1"/>
  <c r="T1589" i="14"/>
  <c r="T411" i="19" s="1"/>
  <c r="L1589" i="14"/>
  <c r="L411" i="19" s="1"/>
  <c r="H860" i="14"/>
  <c r="R1646" i="14"/>
  <c r="R468" i="19" s="1"/>
  <c r="Z1645" i="14"/>
  <c r="Z467" i="19" s="1"/>
  <c r="V1645" i="14"/>
  <c r="V467" i="19" s="1"/>
  <c r="Z1644" i="14"/>
  <c r="Z466" i="19" s="1"/>
  <c r="V1644" i="14"/>
  <c r="V466" i="19" s="1"/>
  <c r="V1643" i="14"/>
  <c r="V465" i="19" s="1"/>
  <c r="Z1642" i="14"/>
  <c r="Z464" i="19" s="1"/>
  <c r="V1641" i="14"/>
  <c r="V463" i="19" s="1"/>
  <c r="R1641" i="14"/>
  <c r="R463" i="19" s="1"/>
  <c r="V1640" i="14"/>
  <c r="V462" i="19" s="1"/>
  <c r="AE1639" i="14"/>
  <c r="AE461" i="19" s="1"/>
  <c r="Z1639" i="14"/>
  <c r="Z461" i="19" s="1"/>
  <c r="V1638" i="14"/>
  <c r="V460" i="19" s="1"/>
  <c r="J1638" i="14"/>
  <c r="J460" i="19" s="1"/>
  <c r="AE1636" i="14"/>
  <c r="AE458" i="19" s="1"/>
  <c r="V1636" i="14"/>
  <c r="V458" i="19" s="1"/>
  <c r="R1636" i="14"/>
  <c r="R458" i="19" s="1"/>
  <c r="Z1634" i="14"/>
  <c r="Z456" i="19" s="1"/>
  <c r="V1634" i="14"/>
  <c r="V456" i="19" s="1"/>
  <c r="V1632" i="14"/>
  <c r="V454" i="19" s="1"/>
  <c r="V1631" i="14"/>
  <c r="V453" i="19" s="1"/>
  <c r="J1631" i="14"/>
  <c r="J453" i="19" s="1"/>
  <c r="Z1630" i="14"/>
  <c r="Z452" i="19" s="1"/>
  <c r="R1630" i="14"/>
  <c r="R452" i="19" s="1"/>
  <c r="Z1629" i="14"/>
  <c r="Z451" i="19" s="1"/>
  <c r="V1629" i="14"/>
  <c r="V451" i="19" s="1"/>
  <c r="Z1628" i="14"/>
  <c r="Z450" i="19" s="1"/>
  <c r="V1628" i="14"/>
  <c r="V450" i="19" s="1"/>
  <c r="R1628" i="14"/>
  <c r="R450" i="19" s="1"/>
  <c r="V1627" i="14"/>
  <c r="V449" i="19" s="1"/>
  <c r="Z1626" i="14"/>
  <c r="Z448" i="19" s="1"/>
  <c r="V1625" i="14"/>
  <c r="V447" i="19" s="1"/>
  <c r="R1625" i="14"/>
  <c r="R447" i="19" s="1"/>
  <c r="V1624" i="14"/>
  <c r="V446" i="19" s="1"/>
  <c r="Z1623" i="14"/>
  <c r="Z445" i="19" s="1"/>
  <c r="V1622" i="14"/>
  <c r="V444" i="19" s="1"/>
  <c r="J1622" i="14"/>
  <c r="J444" i="19" s="1"/>
  <c r="AE1620" i="14"/>
  <c r="AE442" i="19" s="1"/>
  <c r="V1620" i="14"/>
  <c r="V442" i="19" s="1"/>
  <c r="R1620" i="14"/>
  <c r="R442" i="19" s="1"/>
  <c r="Z1618" i="14"/>
  <c r="Z440" i="19" s="1"/>
  <c r="V1618" i="14"/>
  <c r="V440" i="19" s="1"/>
  <c r="N1618" i="14"/>
  <c r="N440" i="19" s="1"/>
  <c r="V1615" i="14"/>
  <c r="V437" i="19" s="1"/>
  <c r="J1615" i="14"/>
  <c r="J437" i="19" s="1"/>
  <c r="R1614" i="14"/>
  <c r="R436" i="19" s="1"/>
  <c r="V1613" i="14"/>
  <c r="V435" i="19" s="1"/>
  <c r="V1612" i="14"/>
  <c r="V434" i="19" s="1"/>
  <c r="R1612" i="14"/>
  <c r="R434" i="19" s="1"/>
  <c r="V1611" i="14"/>
  <c r="V433" i="19" s="1"/>
  <c r="V1609" i="14"/>
  <c r="V431" i="19" s="1"/>
  <c r="R1609" i="14"/>
  <c r="R431" i="19" s="1"/>
  <c r="J1609" i="14"/>
  <c r="J431" i="19" s="1"/>
  <c r="V1608" i="14"/>
  <c r="V430" i="19" s="1"/>
  <c r="J1608" i="14"/>
  <c r="J430" i="19" s="1"/>
  <c r="Z1607" i="14"/>
  <c r="Z429" i="19" s="1"/>
  <c r="V1606" i="14"/>
  <c r="V428" i="19" s="1"/>
  <c r="J1606" i="14"/>
  <c r="J428" i="19" s="1"/>
  <c r="AE1604" i="14"/>
  <c r="AE426" i="19" s="1"/>
  <c r="R1604" i="14"/>
  <c r="R426" i="19" s="1"/>
  <c r="Z1602" i="14"/>
  <c r="Z424" i="19" s="1"/>
  <c r="N1602" i="14"/>
  <c r="N424" i="19" s="1"/>
  <c r="J1602" i="14"/>
  <c r="J424" i="19" s="1"/>
  <c r="V1600" i="14"/>
  <c r="V422" i="19" s="1"/>
  <c r="V1599" i="14"/>
  <c r="V421" i="19" s="1"/>
  <c r="R1598" i="14"/>
  <c r="R420" i="19" s="1"/>
  <c r="V1597" i="14"/>
  <c r="V419" i="19" s="1"/>
  <c r="V1596" i="14"/>
  <c r="V418" i="19" s="1"/>
  <c r="V1595" i="14"/>
  <c r="V417" i="19" s="1"/>
  <c r="Z1594" i="14"/>
  <c r="Z416" i="19" s="1"/>
  <c r="J1594" i="14"/>
  <c r="J416" i="19" s="1"/>
  <c r="V1593" i="14"/>
  <c r="V415" i="19" s="1"/>
  <c r="R1593" i="14"/>
  <c r="R415" i="19" s="1"/>
  <c r="J1593" i="14"/>
  <c r="J415" i="19" s="1"/>
  <c r="V1592" i="14"/>
  <c r="V414" i="19" s="1"/>
  <c r="R1453" i="14"/>
  <c r="R1654" i="14" s="1"/>
  <c r="J1592" i="14"/>
  <c r="J414" i="19" s="1"/>
  <c r="Z1591" i="14"/>
  <c r="Z413" i="19" s="1"/>
  <c r="Z1453" i="14"/>
  <c r="Z1654" i="14" s="1"/>
  <c r="V1590" i="14"/>
  <c r="V412" i="19" s="1"/>
  <c r="J1590" i="14"/>
  <c r="J412" i="19" s="1"/>
  <c r="AE1588" i="14"/>
  <c r="AE410" i="19" s="1"/>
  <c r="R1588" i="14"/>
  <c r="R410" i="19" s="1"/>
  <c r="U1633" i="14"/>
  <c r="U455" i="19" s="1"/>
  <c r="Q1625" i="14"/>
  <c r="Q447" i="19" s="1"/>
  <c r="M1616" i="14"/>
  <c r="M438" i="19" s="1"/>
  <c r="G594" i="15"/>
  <c r="G473" i="19" s="1"/>
  <c r="AC36" i="6"/>
  <c r="AC28" i="26" s="1"/>
  <c r="Q36" i="6"/>
  <c r="Q28" i="26" s="1"/>
  <c r="U745" i="10"/>
  <c r="U203" i="27"/>
  <c r="U207" i="27" s="1"/>
  <c r="Y47" i="26"/>
  <c r="R36" i="6"/>
  <c r="R28" i="26" s="1"/>
  <c r="L80" i="27"/>
  <c r="N721" i="10"/>
  <c r="W35" i="19"/>
  <c r="W284" i="10"/>
  <c r="G35" i="19"/>
  <c r="G284" i="10"/>
  <c r="V492" i="10"/>
  <c r="Z392" i="10"/>
  <c r="AB165" i="10"/>
  <c r="AI43" i="6"/>
  <c r="AI15" i="27" s="1"/>
  <c r="H43" i="6"/>
  <c r="H15" i="27" s="1"/>
  <c r="X43" i="6"/>
  <c r="X15" i="27" s="1"/>
  <c r="T43" i="6"/>
  <c r="T15" i="27" s="1"/>
  <c r="P43" i="6"/>
  <c r="P15" i="27" s="1"/>
  <c r="V115" i="10"/>
  <c r="P165" i="10"/>
  <c r="AC115" i="10"/>
  <c r="X137" i="23"/>
  <c r="X127" i="23"/>
  <c r="AK129" i="23"/>
  <c r="AA138" i="23"/>
  <c r="O130" i="23"/>
  <c r="Y112" i="23"/>
  <c r="R112" i="23"/>
  <c r="O112" i="23"/>
  <c r="AB107" i="23"/>
  <c r="R107" i="23"/>
  <c r="O107" i="23"/>
  <c r="M103" i="23"/>
  <c r="X103" i="23"/>
  <c r="AK103" i="23"/>
  <c r="AE103" i="23"/>
  <c r="W103" i="23"/>
  <c r="AK127" i="23"/>
  <c r="AK119" i="23"/>
  <c r="N873" i="15"/>
  <c r="N929" i="15" s="1"/>
  <c r="N475" i="19" s="1"/>
  <c r="V873" i="15"/>
  <c r="V929" i="15" s="1"/>
  <c r="V475" i="19" s="1"/>
  <c r="AE873" i="15"/>
  <c r="AE929" i="15" s="1"/>
  <c r="AE475" i="19" s="1"/>
  <c r="I929" i="15"/>
  <c r="AA796" i="14"/>
  <c r="K796" i="14"/>
  <c r="X1639" i="14"/>
  <c r="X461" i="19" s="1"/>
  <c r="H1634" i="14"/>
  <c r="H456" i="19" s="1"/>
  <c r="AI1624" i="14"/>
  <c r="AI446" i="19" s="1"/>
  <c r="P1621" i="14"/>
  <c r="P443" i="19" s="1"/>
  <c r="L1613" i="14"/>
  <c r="L435" i="19" s="1"/>
  <c r="L1612" i="14"/>
  <c r="L434" i="19" s="1"/>
  <c r="T1598" i="14"/>
  <c r="T420" i="19" s="1"/>
  <c r="T1597" i="14"/>
  <c r="T419" i="19" s="1"/>
  <c r="AE1583" i="14"/>
  <c r="AE1656" i="14" s="1"/>
  <c r="J1518" i="14"/>
  <c r="J1655" i="14" s="1"/>
  <c r="G796" i="14"/>
  <c r="M1645" i="14"/>
  <c r="M467" i="19" s="1"/>
  <c r="U1644" i="14"/>
  <c r="U466" i="19" s="1"/>
  <c r="I1644" i="14"/>
  <c r="I466" i="19" s="1"/>
  <c r="M1642" i="14"/>
  <c r="M464" i="19" s="1"/>
  <c r="Y1639" i="14"/>
  <c r="Y461" i="19" s="1"/>
  <c r="I1636" i="14"/>
  <c r="I458" i="19" s="1"/>
  <c r="U1631" i="14"/>
  <c r="U453" i="19" s="1"/>
  <c r="I1631" i="14"/>
  <c r="I453" i="19" s="1"/>
  <c r="AC1629" i="14"/>
  <c r="AC451" i="19" s="1"/>
  <c r="AC1628" i="14"/>
  <c r="AC450" i="19" s="1"/>
  <c r="AC1627" i="14"/>
  <c r="AC449" i="19" s="1"/>
  <c r="U1624" i="14"/>
  <c r="U446" i="19" s="1"/>
  <c r="Y1623" i="14"/>
  <c r="Y445" i="19" s="1"/>
  <c r="Y1622" i="14"/>
  <c r="Y444" i="19" s="1"/>
  <c r="Y1621" i="14"/>
  <c r="Y443" i="19" s="1"/>
  <c r="M1621" i="14"/>
  <c r="M443" i="19" s="1"/>
  <c r="U1615" i="14"/>
  <c r="U437" i="19" s="1"/>
  <c r="I1615" i="14"/>
  <c r="I437" i="19" s="1"/>
  <c r="I1614" i="14"/>
  <c r="I436" i="19" s="1"/>
  <c r="AC1613" i="14"/>
  <c r="AC435" i="19" s="1"/>
  <c r="M1611" i="14"/>
  <c r="M433" i="19" s="1"/>
  <c r="U1608" i="14"/>
  <c r="U430" i="19" s="1"/>
  <c r="Y1607" i="14"/>
  <c r="Y429" i="19" s="1"/>
  <c r="Y1605" i="14"/>
  <c r="Y427" i="19" s="1"/>
  <c r="M1605" i="14"/>
  <c r="M427" i="19" s="1"/>
  <c r="I1604" i="14"/>
  <c r="I426" i="19" s="1"/>
  <c r="Q1603" i="14"/>
  <c r="Q425" i="19" s="1"/>
  <c r="Q1601" i="14"/>
  <c r="Q423" i="19" s="1"/>
  <c r="Q1600" i="14"/>
  <c r="Q422" i="19" s="1"/>
  <c r="AC1598" i="14"/>
  <c r="AC420" i="19" s="1"/>
  <c r="Q1598" i="14"/>
  <c r="Q420" i="19" s="1"/>
  <c r="U1595" i="14"/>
  <c r="U417" i="19" s="1"/>
  <c r="U1594" i="14"/>
  <c r="U416" i="19" s="1"/>
  <c r="I1592" i="14"/>
  <c r="I414" i="19" s="1"/>
  <c r="M1590" i="14"/>
  <c r="M412" i="19" s="1"/>
  <c r="AC1589" i="14"/>
  <c r="AC411" i="19" s="1"/>
  <c r="Q1589" i="14"/>
  <c r="Q411" i="19" s="1"/>
  <c r="AC1588" i="14"/>
  <c r="AC410" i="19" s="1"/>
  <c r="Q1588" i="14"/>
  <c r="Q410" i="19" s="1"/>
  <c r="S594" i="15"/>
  <c r="S1612" i="15" s="1"/>
  <c r="W516" i="10"/>
  <c r="G516" i="10"/>
  <c r="AA516" i="10"/>
  <c r="K516" i="10"/>
  <c r="M203" i="27"/>
  <c r="M207" i="27" s="1"/>
  <c r="AC47" i="26"/>
  <c r="H59" i="28"/>
  <c r="Q745" i="10"/>
  <c r="Z721" i="10"/>
  <c r="R492" i="10"/>
  <c r="W442" i="10"/>
  <c r="G442" i="10"/>
  <c r="V392" i="10"/>
  <c r="L47" i="6"/>
  <c r="L19" i="27" s="1"/>
  <c r="AB47" i="6"/>
  <c r="AB19" i="27" s="1"/>
  <c r="H47" i="6"/>
  <c r="H19" i="27" s="1"/>
  <c r="X47" i="6"/>
  <c r="X19" i="27" s="1"/>
  <c r="T47" i="6"/>
  <c r="T19" i="27" s="1"/>
  <c r="I115" i="10"/>
  <c r="R115" i="10"/>
  <c r="L165" i="10"/>
  <c r="U115" i="10"/>
  <c r="Q127" i="23"/>
  <c r="H137" i="23"/>
  <c r="X129" i="23"/>
  <c r="L138" i="23"/>
  <c r="AK131" i="23"/>
  <c r="AG130" i="23"/>
  <c r="Q112" i="23"/>
  <c r="Z112" i="23"/>
  <c r="T107" i="23"/>
  <c r="Z107" i="23"/>
  <c r="I138" i="23"/>
  <c r="U103" i="23"/>
  <c r="AI103" i="23"/>
  <c r="N103" i="23"/>
  <c r="G103" i="23"/>
  <c r="AA103" i="23"/>
  <c r="AC75" i="23"/>
  <c r="AC85" i="23" s="1"/>
  <c r="AC88" i="23" s="1"/>
  <c r="P126" i="23"/>
  <c r="Y126" i="23"/>
  <c r="V126" i="23"/>
  <c r="S126" i="23"/>
  <c r="J873" i="15"/>
  <c r="J929" i="15" s="1"/>
  <c r="J1614" i="15" s="1"/>
  <c r="R873" i="15"/>
  <c r="R929" i="15" s="1"/>
  <c r="R475" i="19" s="1"/>
  <c r="Z873" i="15"/>
  <c r="Z929" i="15" s="1"/>
  <c r="Z475" i="19" s="1"/>
  <c r="AC594" i="15"/>
  <c r="AC473" i="19" s="1"/>
  <c r="Y594" i="15"/>
  <c r="Y1612" i="15" s="1"/>
  <c r="U594" i="15"/>
  <c r="U1612" i="15" s="1"/>
  <c r="Q594" i="15"/>
  <c r="Q473" i="19" s="1"/>
  <c r="M594" i="15"/>
  <c r="M1612" i="15" s="1"/>
  <c r="I594" i="15"/>
  <c r="I1612" i="15" s="1"/>
  <c r="AI929" i="15"/>
  <c r="P929" i="15"/>
  <c r="P475" i="19" s="1"/>
  <c r="AI860" i="14"/>
  <c r="P860" i="14"/>
  <c r="AE1645" i="14"/>
  <c r="AE467" i="19" s="1"/>
  <c r="N1643" i="14"/>
  <c r="N465" i="19" s="1"/>
  <c r="AE1615" i="14"/>
  <c r="AE437" i="19" s="1"/>
  <c r="AB48" i="26"/>
  <c r="O47" i="26"/>
  <c r="I36" i="25"/>
  <c r="I94" i="25" s="1"/>
  <c r="I1606" i="14"/>
  <c r="I428" i="19" s="1"/>
  <c r="I1605" i="14"/>
  <c r="I427" i="19" s="1"/>
  <c r="AC745" i="10"/>
  <c r="M745" i="10"/>
  <c r="I47" i="26"/>
  <c r="R721" i="10"/>
  <c r="AE721" i="10"/>
  <c r="AG35" i="19"/>
  <c r="AG284" i="10"/>
  <c r="O35" i="19"/>
  <c r="O284" i="10"/>
  <c r="W215" i="10"/>
  <c r="AE492" i="10"/>
  <c r="N492" i="10"/>
  <c r="S442" i="10"/>
  <c r="N392" i="10"/>
  <c r="AE115" i="10"/>
  <c r="N115" i="10"/>
  <c r="O36" i="6"/>
  <c r="O28" i="26" s="1"/>
  <c r="X165" i="10"/>
  <c r="H165" i="10"/>
  <c r="Q115" i="10"/>
  <c r="R45" i="6"/>
  <c r="R17" i="27" s="1"/>
  <c r="N45" i="6"/>
  <c r="N17" i="27" s="1"/>
  <c r="J45" i="6"/>
  <c r="J17" i="27" s="1"/>
  <c r="Z45" i="6"/>
  <c r="Z17" i="27" s="1"/>
  <c r="U125" i="23"/>
  <c r="U104" i="23"/>
  <c r="U96" i="23"/>
  <c r="P125" i="23"/>
  <c r="P104" i="23"/>
  <c r="AI96" i="23"/>
  <c r="P96" i="23"/>
  <c r="P122" i="23"/>
  <c r="H122" i="23"/>
  <c r="AI122" i="23"/>
  <c r="X122" i="23"/>
  <c r="Y114" i="23"/>
  <c r="Q114" i="23"/>
  <c r="I114" i="23"/>
  <c r="H114" i="23"/>
  <c r="AI114" i="23"/>
  <c r="X114" i="23"/>
  <c r="P114" i="23"/>
  <c r="Z122" i="23"/>
  <c r="AG122" i="23"/>
  <c r="I134" i="23"/>
  <c r="J134" i="23"/>
  <c r="AG134" i="23"/>
  <c r="AK104" i="23"/>
  <c r="J95" i="23"/>
  <c r="Z95" i="23"/>
  <c r="T118" i="23"/>
  <c r="AB118" i="23"/>
  <c r="H118" i="23"/>
  <c r="O118" i="23"/>
  <c r="N511" i="19"/>
  <c r="N79" i="27" s="1"/>
  <c r="N306" i="16"/>
  <c r="N270" i="16"/>
  <c r="P511" i="19"/>
  <c r="P79" i="27" s="1"/>
  <c r="P306" i="16"/>
  <c r="P270" i="16"/>
  <c r="G927" i="15"/>
  <c r="G929" i="15" s="1"/>
  <c r="G475" i="19" s="1"/>
  <c r="G476" i="19"/>
  <c r="AA504" i="19"/>
  <c r="AA1617" i="15"/>
  <c r="G504" i="19"/>
  <c r="G1617" i="15"/>
  <c r="AI463" i="15"/>
  <c r="AI1611" i="15" s="1"/>
  <c r="P476" i="19"/>
  <c r="G1255" i="14"/>
  <c r="G1190" i="14"/>
  <c r="G1320" i="14"/>
  <c r="G1125" i="14"/>
  <c r="G339" i="14"/>
  <c r="AA1583" i="14"/>
  <c r="AA1656" i="14" s="1"/>
  <c r="S1583" i="14"/>
  <c r="S1656" i="14" s="1"/>
  <c r="G1583" i="14"/>
  <c r="G1656" i="14" s="1"/>
  <c r="AG175" i="27"/>
  <c r="AG24" i="26"/>
  <c r="AG21" i="27"/>
  <c r="AE54" i="6"/>
  <c r="AE29" i="27" s="1"/>
  <c r="N54" i="6"/>
  <c r="N29" i="27" s="1"/>
  <c r="AG34" i="6"/>
  <c r="AG25" i="26" s="1"/>
  <c r="AG32" i="26" s="1"/>
  <c r="AG42" i="26" s="1"/>
  <c r="AG75" i="26" s="1"/>
  <c r="J54" i="6"/>
  <c r="J29" i="27" s="1"/>
  <c r="R54" i="6"/>
  <c r="R29" i="27" s="1"/>
  <c r="AB22" i="27"/>
  <c r="AB71" i="26"/>
  <c r="L71" i="26"/>
  <c r="L22" i="27"/>
  <c r="H41" i="26"/>
  <c r="H74" i="26" s="1"/>
  <c r="H76" i="26" s="1"/>
  <c r="G41" i="26"/>
  <c r="G74" i="26" s="1"/>
  <c r="G76" i="26" s="1"/>
  <c r="AB1453" i="14"/>
  <c r="AB1654" i="14" s="1"/>
  <c r="Z1320" i="14"/>
  <c r="Z1255" i="14"/>
  <c r="Z1190" i="14"/>
  <c r="Z1125" i="14"/>
  <c r="Z339" i="14"/>
  <c r="J1634" i="14"/>
  <c r="J456" i="19" s="1"/>
  <c r="V1616" i="14"/>
  <c r="V438" i="19" s="1"/>
  <c r="Z1610" i="14"/>
  <c r="Z432" i="19" s="1"/>
  <c r="Z1518" i="14"/>
  <c r="Z1655" i="14" s="1"/>
  <c r="J1583" i="14"/>
  <c r="J1656" i="14" s="1"/>
  <c r="Z89" i="27"/>
  <c r="Z88" i="27"/>
  <c r="Z87" i="27"/>
  <c r="Z86" i="27"/>
  <c r="Z85" i="27"/>
  <c r="Z84" i="27"/>
  <c r="Z83" i="27"/>
  <c r="Z81" i="27"/>
  <c r="Z41" i="27"/>
  <c r="Z37" i="27"/>
  <c r="Z80" i="27"/>
  <c r="Z77" i="27"/>
  <c r="Z46" i="26"/>
  <c r="Z70" i="26"/>
  <c r="Z72" i="26" s="1"/>
  <c r="Z73" i="26" s="1"/>
  <c r="AA22" i="27"/>
  <c r="AA71" i="26"/>
  <c r="W22" i="27"/>
  <c r="W71" i="26"/>
  <c r="O22" i="27"/>
  <c r="O71" i="26"/>
  <c r="Y1606" i="14"/>
  <c r="Y428" i="19" s="1"/>
  <c r="U1453" i="14"/>
  <c r="U1654" i="14" s="1"/>
  <c r="Q1388" i="14"/>
  <c r="Q1653" i="14" s="1"/>
  <c r="Q1587" i="14"/>
  <c r="J137" i="19"/>
  <c r="J20" i="21" s="1"/>
  <c r="J472" i="12"/>
  <c r="C241" i="19"/>
  <c r="C239" i="19"/>
  <c r="C237" i="19"/>
  <c r="C235" i="19"/>
  <c r="C233" i="19"/>
  <c r="C231" i="19"/>
  <c r="C229" i="19"/>
  <c r="C227" i="19"/>
  <c r="C225" i="19"/>
  <c r="C223" i="19"/>
  <c r="C221" i="19"/>
  <c r="C219" i="19"/>
  <c r="C217" i="19"/>
  <c r="C215" i="19"/>
  <c r="C213" i="19"/>
  <c r="C211" i="19"/>
  <c r="C209" i="19"/>
  <c r="C207" i="19"/>
  <c r="C205" i="19"/>
  <c r="C203" i="19"/>
  <c r="C201" i="19"/>
  <c r="C199" i="19"/>
  <c r="C197" i="19"/>
  <c r="C195" i="19"/>
  <c r="C252" i="19"/>
  <c r="C234" i="19"/>
  <c r="C226" i="19"/>
  <c r="C220" i="19"/>
  <c r="C212" i="19"/>
  <c r="C204" i="19"/>
  <c r="C196" i="19"/>
  <c r="C193" i="19"/>
  <c r="C191" i="19"/>
  <c r="C189" i="19"/>
  <c r="C187" i="19"/>
  <c r="C185" i="19"/>
  <c r="C183" i="19"/>
  <c r="C236" i="19"/>
  <c r="C228" i="19"/>
  <c r="C218" i="19"/>
  <c r="C210" i="19"/>
  <c r="C202" i="19"/>
  <c r="C238" i="19"/>
  <c r="C230" i="19"/>
  <c r="C216" i="19"/>
  <c r="C208" i="19"/>
  <c r="C200" i="19"/>
  <c r="C194" i="19"/>
  <c r="C192" i="19"/>
  <c r="C190" i="19"/>
  <c r="C188" i="19"/>
  <c r="C186" i="19"/>
  <c r="C184" i="19"/>
  <c r="D49" i="20"/>
  <c r="C214" i="19"/>
  <c r="C224" i="19"/>
  <c r="C206" i="19"/>
  <c r="C232" i="19"/>
  <c r="C198" i="19"/>
  <c r="C222" i="19"/>
  <c r="C240" i="19"/>
  <c r="D34" i="20"/>
  <c r="C34" i="19"/>
  <c r="D198" i="16"/>
  <c r="D174" i="16"/>
  <c r="D150" i="16"/>
  <c r="D190" i="16"/>
  <c r="D166" i="16"/>
  <c r="D142" i="16"/>
  <c r="D182" i="16"/>
  <c r="D158" i="16"/>
  <c r="D134" i="16"/>
  <c r="AE18" i="7" a="1"/>
  <c r="AE18" i="7" s="1"/>
  <c r="AE17" i="7" a="1"/>
  <c r="AE17" i="7" s="1"/>
  <c r="I21" i="27"/>
  <c r="I78" i="26"/>
  <c r="I79" i="26"/>
  <c r="AE472" i="19"/>
  <c r="AE1611" i="15"/>
  <c r="H1190" i="14"/>
  <c r="H1255" i="14"/>
  <c r="H1320" i="14"/>
  <c r="H1125" i="14"/>
  <c r="H339" i="14"/>
  <c r="P1630" i="14"/>
  <c r="P452" i="19" s="1"/>
  <c r="AB1625" i="14"/>
  <c r="AB447" i="19" s="1"/>
  <c r="AI1622" i="14"/>
  <c r="AI444" i="19" s="1"/>
  <c r="AI1588" i="14"/>
  <c r="AI410" i="19" s="1"/>
  <c r="T1518" i="14"/>
  <c r="T1655" i="14" s="1"/>
  <c r="H326" i="13"/>
  <c r="N1388" i="14"/>
  <c r="N1653" i="14" s="1"/>
  <c r="T283" i="12"/>
  <c r="T238" i="12"/>
  <c r="T193" i="12"/>
  <c r="T148" i="12"/>
  <c r="T103" i="12"/>
  <c r="W15" i="19"/>
  <c r="W239" i="10"/>
  <c r="W283" i="10" s="1"/>
  <c r="Y203" i="27"/>
  <c r="Y207" i="27" s="1"/>
  <c r="Q22" i="27"/>
  <c r="Q71" i="26"/>
  <c r="D59" i="28"/>
  <c r="D438" i="25"/>
  <c r="D95" i="25"/>
  <c r="D124" i="25" s="1"/>
  <c r="P283" i="12"/>
  <c r="P238" i="12"/>
  <c r="P193" i="12"/>
  <c r="P148" i="12"/>
  <c r="P103" i="12"/>
  <c r="R15" i="19"/>
  <c r="R239" i="10"/>
  <c r="R283" i="10" s="1"/>
  <c r="AI105" i="23"/>
  <c r="X105" i="23"/>
  <c r="P105" i="23"/>
  <c r="H105" i="23"/>
  <c r="AC105" i="23"/>
  <c r="U105" i="23"/>
  <c r="M105" i="23"/>
  <c r="C472" i="19"/>
  <c r="D57" i="20"/>
  <c r="D62" i="20"/>
  <c r="C493" i="19"/>
  <c r="C491" i="19"/>
  <c r="C489" i="19"/>
  <c r="C487" i="19"/>
  <c r="C485" i="19"/>
  <c r="C483" i="19"/>
  <c r="C494" i="19"/>
  <c r="C486" i="19"/>
  <c r="C488" i="19"/>
  <c r="C490" i="19"/>
  <c r="C484" i="19"/>
  <c r="C492" i="19"/>
  <c r="C482" i="19"/>
  <c r="F23" i="21"/>
  <c r="AC16" i="21"/>
  <c r="AC36" i="27" s="1"/>
  <c r="Y16" i="21"/>
  <c r="Y36" i="27" s="1"/>
  <c r="U16" i="21"/>
  <c r="U36" i="27" s="1"/>
  <c r="Q16" i="21"/>
  <c r="Q36" i="27" s="1"/>
  <c r="M16" i="21"/>
  <c r="M36" i="27" s="1"/>
  <c r="I16" i="21"/>
  <c r="AI16" i="21"/>
  <c r="T16" i="21"/>
  <c r="T36" i="27" s="1"/>
  <c r="P16" i="21"/>
  <c r="P36" i="27" s="1"/>
  <c r="L16" i="21"/>
  <c r="L36" i="27" s="1"/>
  <c r="F16" i="21"/>
  <c r="F18" i="21" s="1"/>
  <c r="AA16" i="21"/>
  <c r="AA36" i="27" s="1"/>
  <c r="K16" i="21"/>
  <c r="J16" i="21"/>
  <c r="AG16" i="21"/>
  <c r="W16" i="21"/>
  <c r="W36" i="27" s="1"/>
  <c r="O16" i="21"/>
  <c r="O36" i="27" s="1"/>
  <c r="D197" i="16"/>
  <c r="D173" i="16"/>
  <c r="D149" i="16"/>
  <c r="D193" i="16"/>
  <c r="D169" i="16"/>
  <c r="D145" i="16"/>
  <c r="D189" i="16"/>
  <c r="D165" i="16"/>
  <c r="D141" i="16"/>
  <c r="D185" i="16"/>
  <c r="D161" i="16"/>
  <c r="D137" i="16"/>
  <c r="D181" i="16"/>
  <c r="D157" i="16"/>
  <c r="D133" i="16"/>
  <c r="U22" i="27"/>
  <c r="U71" i="26"/>
  <c r="D16" i="27"/>
  <c r="AI44" i="6"/>
  <c r="AI16" i="27" s="1"/>
  <c r="AB44" i="6"/>
  <c r="AB16" i="27" s="1"/>
  <c r="X44" i="6"/>
  <c r="X16" i="27" s="1"/>
  <c r="T44" i="6"/>
  <c r="T16" i="27" s="1"/>
  <c r="P44" i="6"/>
  <c r="P16" i="27" s="1"/>
  <c r="L44" i="6"/>
  <c r="L16" i="27" s="1"/>
  <c r="H44" i="6"/>
  <c r="H16" i="27" s="1"/>
  <c r="AG44" i="6"/>
  <c r="AG16" i="27" s="1"/>
  <c r="AA44" i="6"/>
  <c r="AA16" i="27" s="1"/>
  <c r="W44" i="6"/>
  <c r="W16" i="27" s="1"/>
  <c r="S44" i="6"/>
  <c r="S16" i="27" s="1"/>
  <c r="O44" i="6"/>
  <c r="O16" i="27" s="1"/>
  <c r="K44" i="6"/>
  <c r="K16" i="27" s="1"/>
  <c r="G44" i="6"/>
  <c r="G16" i="27" s="1"/>
  <c r="AE44" i="6"/>
  <c r="AE16" i="27" s="1"/>
  <c r="Z44" i="6"/>
  <c r="Z16" i="27" s="1"/>
  <c r="V44" i="6"/>
  <c r="V16" i="27" s="1"/>
  <c r="R44" i="6"/>
  <c r="R16" i="27" s="1"/>
  <c r="N44" i="6"/>
  <c r="N16" i="27" s="1"/>
  <c r="J44" i="6"/>
  <c r="J16" i="27" s="1"/>
  <c r="Y44" i="6"/>
  <c r="Y16" i="27" s="1"/>
  <c r="I44" i="6"/>
  <c r="I16" i="27" s="1"/>
  <c r="M44" i="6"/>
  <c r="M16" i="27" s="1"/>
  <c r="U44" i="6"/>
  <c r="U16" i="27" s="1"/>
  <c r="Q44" i="6"/>
  <c r="Q16" i="27" s="1"/>
  <c r="AC44" i="6"/>
  <c r="AC16" i="27" s="1"/>
  <c r="AI15" i="19"/>
  <c r="AI95" i="19" s="1"/>
  <c r="AI239" i="10"/>
  <c r="AI283" i="10" s="1"/>
  <c r="AI287" i="10" s="1"/>
  <c r="S137" i="19"/>
  <c r="S472" i="12"/>
  <c r="AC15" i="19"/>
  <c r="AC239" i="10"/>
  <c r="AC283" i="10" s="1"/>
  <c r="AC287" i="10" s="1"/>
  <c r="M15" i="19"/>
  <c r="M239" i="10"/>
  <c r="M283" i="10" s="1"/>
  <c r="K54" i="6"/>
  <c r="K29" i="27" s="1"/>
  <c r="AA54" i="6"/>
  <c r="AA29" i="27" s="1"/>
  <c r="P54" i="6"/>
  <c r="P29" i="27" s="1"/>
  <c r="AI54" i="6"/>
  <c r="AI29" i="27" s="1"/>
  <c r="P36" i="6"/>
  <c r="P28" i="26" s="1"/>
  <c r="Z472" i="19"/>
  <c r="Z1611" i="15"/>
  <c r="R472" i="19"/>
  <c r="R1611" i="15"/>
  <c r="AC328" i="12"/>
  <c r="AC471" i="12" s="1"/>
  <c r="Y328" i="12"/>
  <c r="Y471" i="12" s="1"/>
  <c r="H63" i="28"/>
  <c r="G61" i="28"/>
  <c r="J110" i="25"/>
  <c r="J115" i="25"/>
  <c r="G64" i="28"/>
  <c r="H64" i="28"/>
  <c r="G60" i="28"/>
  <c r="H60" i="28"/>
  <c r="Y137" i="23"/>
  <c r="I137" i="23"/>
  <c r="U135" i="23"/>
  <c r="Z135" i="23"/>
  <c r="R135" i="23"/>
  <c r="J135" i="23"/>
  <c r="AG135" i="23"/>
  <c r="W135" i="23"/>
  <c r="O135" i="23"/>
  <c r="G135" i="23"/>
  <c r="AE135" i="23"/>
  <c r="V135" i="23"/>
  <c r="N135" i="23"/>
  <c r="AA135" i="23"/>
  <c r="S135" i="23"/>
  <c r="K135" i="23"/>
  <c r="Q133" i="23"/>
  <c r="AC131" i="23"/>
  <c r="M131" i="23"/>
  <c r="Y129" i="23"/>
  <c r="I129" i="23"/>
  <c r="Z127" i="23"/>
  <c r="R127" i="23"/>
  <c r="J127" i="23"/>
  <c r="AG127" i="23"/>
  <c r="W127" i="23"/>
  <c r="O127" i="23"/>
  <c r="G127" i="23"/>
  <c r="AE127" i="23"/>
  <c r="V127" i="23"/>
  <c r="N127" i="23"/>
  <c r="S127" i="23"/>
  <c r="K127" i="23"/>
  <c r="AA127" i="23"/>
  <c r="Q125" i="23"/>
  <c r="Z119" i="23"/>
  <c r="R119" i="23"/>
  <c r="J119" i="23"/>
  <c r="AG119" i="23"/>
  <c r="W119" i="23"/>
  <c r="O119" i="23"/>
  <c r="G119" i="23"/>
  <c r="AE119" i="23"/>
  <c r="V119" i="23"/>
  <c r="N119" i="23"/>
  <c r="S119" i="23"/>
  <c r="K119" i="23"/>
  <c r="AA119" i="23"/>
  <c r="Q117" i="23"/>
  <c r="AC115" i="23"/>
  <c r="M115" i="23"/>
  <c r="Y113" i="23"/>
  <c r="I113" i="23"/>
  <c r="AA106" i="23"/>
  <c r="S106" i="23"/>
  <c r="K106" i="23"/>
  <c r="Z106" i="23"/>
  <c r="R106" i="23"/>
  <c r="J106" i="23"/>
  <c r="AG106" i="23"/>
  <c r="W106" i="23"/>
  <c r="O106" i="23"/>
  <c r="G106" i="23"/>
  <c r="V106" i="23"/>
  <c r="N106" i="23"/>
  <c r="AE106" i="23"/>
  <c r="Q104" i="23"/>
  <c r="AC102" i="23"/>
  <c r="M102" i="23"/>
  <c r="Y100" i="23"/>
  <c r="I100" i="23"/>
  <c r="Q96" i="23"/>
  <c r="AC94" i="23"/>
  <c r="M94" i="23"/>
  <c r="O114" i="25"/>
  <c r="AI135" i="23"/>
  <c r="P135" i="23"/>
  <c r="AB133" i="23"/>
  <c r="L133" i="23"/>
  <c r="X131" i="23"/>
  <c r="H131" i="23"/>
  <c r="AI127" i="23"/>
  <c r="P127" i="23"/>
  <c r="AB125" i="23"/>
  <c r="L125" i="23"/>
  <c r="AI119" i="23"/>
  <c r="P119" i="23"/>
  <c r="AB117" i="23"/>
  <c r="L117" i="23"/>
  <c r="X115" i="23"/>
  <c r="H115" i="23"/>
  <c r="T113" i="23"/>
  <c r="AI106" i="23"/>
  <c r="P106" i="23"/>
  <c r="AB104" i="23"/>
  <c r="X102" i="23"/>
  <c r="H102" i="23"/>
  <c r="AB96" i="23"/>
  <c r="L96" i="23"/>
  <c r="X94" i="23"/>
  <c r="H94" i="23"/>
  <c r="D449" i="25"/>
  <c r="D106" i="25"/>
  <c r="M138" i="23"/>
  <c r="T136" i="23"/>
  <c r="R136" i="23"/>
  <c r="G136" i="23"/>
  <c r="W136" i="23"/>
  <c r="X132" i="23"/>
  <c r="U130" i="23"/>
  <c r="AB128" i="23"/>
  <c r="N128" i="23"/>
  <c r="AE128" i="23"/>
  <c r="S128" i="23"/>
  <c r="AC122" i="23"/>
  <c r="AI116" i="23"/>
  <c r="AC114" i="23"/>
  <c r="AI112" i="23"/>
  <c r="X112" i="23"/>
  <c r="P112" i="23"/>
  <c r="H112" i="23"/>
  <c r="U112" i="23"/>
  <c r="M112" i="23"/>
  <c r="AC112" i="23"/>
  <c r="AK107" i="23"/>
  <c r="Y107" i="23"/>
  <c r="Q107" i="23"/>
  <c r="I107" i="23"/>
  <c r="P107" i="23"/>
  <c r="H107" i="23"/>
  <c r="AI107" i="23"/>
  <c r="X107" i="23"/>
  <c r="L105" i="23"/>
  <c r="V105" i="23"/>
  <c r="K105" i="23"/>
  <c r="AA105" i="23"/>
  <c r="Y31" i="21"/>
  <c r="I31" i="21"/>
  <c r="M30" i="21"/>
  <c r="L36" i="25"/>
  <c r="L94" i="25" s="1"/>
  <c r="J138" i="23"/>
  <c r="Z138" i="23"/>
  <c r="O138" i="23"/>
  <c r="AB130" i="23"/>
  <c r="N130" i="23"/>
  <c r="AE130" i="23"/>
  <c r="S130" i="23"/>
  <c r="AB122" i="23"/>
  <c r="N122" i="23"/>
  <c r="AE122" i="23"/>
  <c r="S122" i="23"/>
  <c r="AC116" i="23"/>
  <c r="AK115" i="23"/>
  <c r="J114" i="23"/>
  <c r="Z114" i="23"/>
  <c r="O114" i="23"/>
  <c r="AG114" i="23"/>
  <c r="I112" i="23"/>
  <c r="V112" i="23"/>
  <c r="K112" i="23"/>
  <c r="AA112" i="23"/>
  <c r="L107" i="23"/>
  <c r="V107" i="23"/>
  <c r="K107" i="23"/>
  <c r="AA107" i="23"/>
  <c r="I105" i="23"/>
  <c r="T31" i="21"/>
  <c r="AI30" i="21"/>
  <c r="P30" i="21"/>
  <c r="H36" i="25"/>
  <c r="H94" i="25" s="1"/>
  <c r="K36" i="25"/>
  <c r="K94" i="25" s="1"/>
  <c r="G58" i="28"/>
  <c r="H58" i="28"/>
  <c r="J132" i="23"/>
  <c r="Z132" i="23"/>
  <c r="O132" i="23"/>
  <c r="AG132" i="23"/>
  <c r="AK125" i="23"/>
  <c r="AK117" i="23"/>
  <c r="J116" i="23"/>
  <c r="Z116" i="23"/>
  <c r="O116" i="23"/>
  <c r="AG116" i="23"/>
  <c r="M134" i="23"/>
  <c r="P134" i="23"/>
  <c r="Q134" i="23"/>
  <c r="N134" i="23"/>
  <c r="AE134" i="23"/>
  <c r="S134" i="23"/>
  <c r="AK130" i="23"/>
  <c r="H103" i="23"/>
  <c r="I103" i="23"/>
  <c r="J103" i="23"/>
  <c r="Z103" i="23"/>
  <c r="O103" i="23"/>
  <c r="AG103" i="23"/>
  <c r="M95" i="23"/>
  <c r="P95" i="23"/>
  <c r="Q95" i="23"/>
  <c r="N95" i="23"/>
  <c r="AE95" i="23"/>
  <c r="S95" i="23"/>
  <c r="L118" i="23"/>
  <c r="S82" i="27"/>
  <c r="F96" i="20"/>
  <c r="F553" i="19"/>
  <c r="F53" i="21"/>
  <c r="F554" i="19"/>
  <c r="H126" i="23"/>
  <c r="I126" i="23"/>
  <c r="J126" i="23"/>
  <c r="Z126" i="23"/>
  <c r="O126" i="23"/>
  <c r="AG126" i="23"/>
  <c r="M118" i="23"/>
  <c r="P118" i="23"/>
  <c r="Q118" i="23"/>
  <c r="N118" i="23"/>
  <c r="AE118" i="23"/>
  <c r="S118" i="23"/>
  <c r="T103" i="23"/>
  <c r="Y132" i="23"/>
  <c r="U75" i="23"/>
  <c r="U85" i="23" s="1"/>
  <c r="U88" i="23" s="1"/>
  <c r="AB103" i="23"/>
  <c r="AA61" i="23"/>
  <c r="AB75" i="23"/>
  <c r="AB85" i="23" s="1"/>
  <c r="AB88" i="23" s="1"/>
  <c r="Z511" i="19"/>
  <c r="Z79" i="27" s="1"/>
  <c r="Z306" i="16"/>
  <c r="Z270" i="16"/>
  <c r="J511" i="19"/>
  <c r="J79" i="27" s="1"/>
  <c r="J306" i="16"/>
  <c r="J312" i="16" s="1"/>
  <c r="J270" i="16"/>
  <c r="AC511" i="19"/>
  <c r="AC270" i="16"/>
  <c r="AC306" i="16"/>
  <c r="M511" i="19"/>
  <c r="M79" i="27" s="1"/>
  <c r="M270" i="16"/>
  <c r="M306" i="16"/>
  <c r="AB511" i="19"/>
  <c r="AB79" i="27" s="1"/>
  <c r="AB306" i="16"/>
  <c r="AB270" i="16"/>
  <c r="L511" i="19"/>
  <c r="L79" i="27" s="1"/>
  <c r="L306" i="16"/>
  <c r="L270" i="16"/>
  <c r="AC476" i="19"/>
  <c r="M476" i="19"/>
  <c r="V594" i="15"/>
  <c r="F515" i="19"/>
  <c r="F517" i="19" s="1"/>
  <c r="F519" i="19" s="1"/>
  <c r="F310" i="16"/>
  <c r="F312" i="16" s="1"/>
  <c r="F270" i="16"/>
  <c r="AC209" i="16"/>
  <c r="AC305" i="16" s="1"/>
  <c r="S927" i="15"/>
  <c r="S929" i="15" s="1"/>
  <c r="F1131" i="14"/>
  <c r="F1196" i="14" s="1"/>
  <c r="F1067" i="14"/>
  <c r="S476" i="19"/>
  <c r="X594" i="15"/>
  <c r="H594" i="15"/>
  <c r="W504" i="19"/>
  <c r="W1617" i="15"/>
  <c r="S606" i="15"/>
  <c r="AB463" i="15"/>
  <c r="L463" i="15"/>
  <c r="AA511" i="19"/>
  <c r="AA79" i="27" s="1"/>
  <c r="AA306" i="16"/>
  <c r="AA270" i="16"/>
  <c r="AA1616" i="15"/>
  <c r="H476" i="19"/>
  <c r="J606" i="15"/>
  <c r="AA463" i="15"/>
  <c r="K463" i="15"/>
  <c r="K1616" i="15"/>
  <c r="T476" i="19"/>
  <c r="AB929" i="15"/>
  <c r="L929" i="15"/>
  <c r="P1610" i="15"/>
  <c r="P471" i="19"/>
  <c r="L476" i="19"/>
  <c r="R1644" i="14"/>
  <c r="R466" i="19" s="1"/>
  <c r="P1636" i="14"/>
  <c r="P458" i="19" s="1"/>
  <c r="J1624" i="14"/>
  <c r="J446" i="19" s="1"/>
  <c r="AE1607" i="14"/>
  <c r="AE429" i="19" s="1"/>
  <c r="AC1603" i="14"/>
  <c r="AC425" i="19" s="1"/>
  <c r="AB1599" i="14"/>
  <c r="AB421" i="19" s="1"/>
  <c r="Y1595" i="14"/>
  <c r="Y417" i="19" s="1"/>
  <c r="X1591" i="14"/>
  <c r="X413" i="19" s="1"/>
  <c r="AC1388" i="14"/>
  <c r="AC1653" i="14" s="1"/>
  <c r="AC1587" i="14"/>
  <c r="S1190" i="14"/>
  <c r="S1320" i="14"/>
  <c r="S1125" i="14"/>
  <c r="S1255" i="14"/>
  <c r="S339" i="14"/>
  <c r="AG1646" i="14"/>
  <c r="AG468" i="19" s="1"/>
  <c r="AA1646" i="14"/>
  <c r="AA468" i="19" s="1"/>
  <c r="W1646" i="14"/>
  <c r="W468" i="19" s="1"/>
  <c r="S1646" i="14"/>
  <c r="S468" i="19" s="1"/>
  <c r="O1646" i="14"/>
  <c r="O468" i="19" s="1"/>
  <c r="K1646" i="14"/>
  <c r="K468" i="19" s="1"/>
  <c r="G1646" i="14"/>
  <c r="G468" i="19" s="1"/>
  <c r="AG1645" i="14"/>
  <c r="AG467" i="19" s="1"/>
  <c r="AA1645" i="14"/>
  <c r="AA467" i="19" s="1"/>
  <c r="W1645" i="14"/>
  <c r="W467" i="19" s="1"/>
  <c r="S1645" i="14"/>
  <c r="S467" i="19" s="1"/>
  <c r="O1645" i="14"/>
  <c r="O467" i="19" s="1"/>
  <c r="K1645" i="14"/>
  <c r="K467" i="19" s="1"/>
  <c r="G1645" i="14"/>
  <c r="G467" i="19" s="1"/>
  <c r="AG1644" i="14"/>
  <c r="AG466" i="19" s="1"/>
  <c r="AA1644" i="14"/>
  <c r="AA466" i="19" s="1"/>
  <c r="W1644" i="14"/>
  <c r="W466" i="19" s="1"/>
  <c r="S1644" i="14"/>
  <c r="S466" i="19" s="1"/>
  <c r="O1644" i="14"/>
  <c r="O466" i="19" s="1"/>
  <c r="K1644" i="14"/>
  <c r="K466" i="19" s="1"/>
  <c r="G1644" i="14"/>
  <c r="G466" i="19" s="1"/>
  <c r="AG1643" i="14"/>
  <c r="AG465" i="19" s="1"/>
  <c r="AA1643" i="14"/>
  <c r="AA465" i="19" s="1"/>
  <c r="W1643" i="14"/>
  <c r="W465" i="19" s="1"/>
  <c r="S1643" i="14"/>
  <c r="S465" i="19" s="1"/>
  <c r="O1643" i="14"/>
  <c r="O465" i="19" s="1"/>
  <c r="K1643" i="14"/>
  <c r="K465" i="19" s="1"/>
  <c r="G1643" i="14"/>
  <c r="G465" i="19" s="1"/>
  <c r="AG1642" i="14"/>
  <c r="AG464" i="19" s="1"/>
  <c r="AA1642" i="14"/>
  <c r="AA464" i="19" s="1"/>
  <c r="W1642" i="14"/>
  <c r="W464" i="19" s="1"/>
  <c r="S1642" i="14"/>
  <c r="S464" i="19" s="1"/>
  <c r="O1642" i="14"/>
  <c r="O464" i="19" s="1"/>
  <c r="K1642" i="14"/>
  <c r="K464" i="19" s="1"/>
  <c r="G1642" i="14"/>
  <c r="G464" i="19" s="1"/>
  <c r="AG1641" i="14"/>
  <c r="AG463" i="19" s="1"/>
  <c r="AA1641" i="14"/>
  <c r="AA463" i="19" s="1"/>
  <c r="W1641" i="14"/>
  <c r="W463" i="19" s="1"/>
  <c r="S1641" i="14"/>
  <c r="S463" i="19" s="1"/>
  <c r="O1641" i="14"/>
  <c r="O463" i="19" s="1"/>
  <c r="K1641" i="14"/>
  <c r="K463" i="19" s="1"/>
  <c r="G1641" i="14"/>
  <c r="G463" i="19" s="1"/>
  <c r="AG1640" i="14"/>
  <c r="AG462" i="19" s="1"/>
  <c r="AA1640" i="14"/>
  <c r="AA462" i="19" s="1"/>
  <c r="W1640" i="14"/>
  <c r="W462" i="19" s="1"/>
  <c r="S1640" i="14"/>
  <c r="S462" i="19" s="1"/>
  <c r="O1640" i="14"/>
  <c r="O462" i="19" s="1"/>
  <c r="K1640" i="14"/>
  <c r="K462" i="19" s="1"/>
  <c r="G1640" i="14"/>
  <c r="G462" i="19" s="1"/>
  <c r="AG1639" i="14"/>
  <c r="AG461" i="19" s="1"/>
  <c r="AA1639" i="14"/>
  <c r="AA461" i="19" s="1"/>
  <c r="W1639" i="14"/>
  <c r="W461" i="19" s="1"/>
  <c r="S1639" i="14"/>
  <c r="S461" i="19" s="1"/>
  <c r="O1639" i="14"/>
  <c r="O461" i="19" s="1"/>
  <c r="K1639" i="14"/>
  <c r="K461" i="19" s="1"/>
  <c r="G1639" i="14"/>
  <c r="G461" i="19" s="1"/>
  <c r="AG1638" i="14"/>
  <c r="AG460" i="19" s="1"/>
  <c r="AA1638" i="14"/>
  <c r="AA460" i="19" s="1"/>
  <c r="W1638" i="14"/>
  <c r="W460" i="19" s="1"/>
  <c r="S1638" i="14"/>
  <c r="S460" i="19" s="1"/>
  <c r="O1638" i="14"/>
  <c r="O460" i="19" s="1"/>
  <c r="K1638" i="14"/>
  <c r="K460" i="19" s="1"/>
  <c r="G1638" i="14"/>
  <c r="G460" i="19" s="1"/>
  <c r="AG1637" i="14"/>
  <c r="AG459" i="19" s="1"/>
  <c r="AA1637" i="14"/>
  <c r="AA459" i="19" s="1"/>
  <c r="W1637" i="14"/>
  <c r="W459" i="19" s="1"/>
  <c r="S1637" i="14"/>
  <c r="S459" i="19" s="1"/>
  <c r="O1637" i="14"/>
  <c r="O459" i="19" s="1"/>
  <c r="K1637" i="14"/>
  <c r="K459" i="19" s="1"/>
  <c r="G1637" i="14"/>
  <c r="G459" i="19" s="1"/>
  <c r="AG1636" i="14"/>
  <c r="AG458" i="19" s="1"/>
  <c r="AA1636" i="14"/>
  <c r="AA458" i="19" s="1"/>
  <c r="W1636" i="14"/>
  <c r="W458" i="19" s="1"/>
  <c r="S1636" i="14"/>
  <c r="S458" i="19" s="1"/>
  <c r="O1636" i="14"/>
  <c r="O458" i="19" s="1"/>
  <c r="K1636" i="14"/>
  <c r="K458" i="19" s="1"/>
  <c r="G1636" i="14"/>
  <c r="G458" i="19" s="1"/>
  <c r="AG1635" i="14"/>
  <c r="AG457" i="19" s="1"/>
  <c r="AA1635" i="14"/>
  <c r="AA457" i="19" s="1"/>
  <c r="W1635" i="14"/>
  <c r="W457" i="19" s="1"/>
  <c r="S1635" i="14"/>
  <c r="S457" i="19" s="1"/>
  <c r="O1635" i="14"/>
  <c r="O457" i="19" s="1"/>
  <c r="K1635" i="14"/>
  <c r="K457" i="19" s="1"/>
  <c r="G1635" i="14"/>
  <c r="G457" i="19" s="1"/>
  <c r="AG1634" i="14"/>
  <c r="AG456" i="19" s="1"/>
  <c r="AA1634" i="14"/>
  <c r="AA456" i="19" s="1"/>
  <c r="W1634" i="14"/>
  <c r="W456" i="19" s="1"/>
  <c r="S1634" i="14"/>
  <c r="S456" i="19" s="1"/>
  <c r="O1634" i="14"/>
  <c r="O456" i="19" s="1"/>
  <c r="K1634" i="14"/>
  <c r="K456" i="19" s="1"/>
  <c r="G1634" i="14"/>
  <c r="G456" i="19" s="1"/>
  <c r="AG1633" i="14"/>
  <c r="AG455" i="19" s="1"/>
  <c r="AA1633" i="14"/>
  <c r="AA455" i="19" s="1"/>
  <c r="W1633" i="14"/>
  <c r="W455" i="19" s="1"/>
  <c r="S1633" i="14"/>
  <c r="S455" i="19" s="1"/>
  <c r="O1633" i="14"/>
  <c r="O455" i="19" s="1"/>
  <c r="K1633" i="14"/>
  <c r="K455" i="19" s="1"/>
  <c r="G1633" i="14"/>
  <c r="G455" i="19" s="1"/>
  <c r="AG1632" i="14"/>
  <c r="AG454" i="19" s="1"/>
  <c r="AA1632" i="14"/>
  <c r="AA454" i="19" s="1"/>
  <c r="W1632" i="14"/>
  <c r="W454" i="19" s="1"/>
  <c r="S1632" i="14"/>
  <c r="S454" i="19" s="1"/>
  <c r="O1632" i="14"/>
  <c r="O454" i="19" s="1"/>
  <c r="K1632" i="14"/>
  <c r="K454" i="19" s="1"/>
  <c r="G1632" i="14"/>
  <c r="G454" i="19" s="1"/>
  <c r="AG1631" i="14"/>
  <c r="AG453" i="19" s="1"/>
  <c r="AA1631" i="14"/>
  <c r="AA453" i="19" s="1"/>
  <c r="W1631" i="14"/>
  <c r="W453" i="19" s="1"/>
  <c r="S1631" i="14"/>
  <c r="S453" i="19" s="1"/>
  <c r="O1631" i="14"/>
  <c r="O453" i="19" s="1"/>
  <c r="K1631" i="14"/>
  <c r="K453" i="19" s="1"/>
  <c r="G1631" i="14"/>
  <c r="G453" i="19" s="1"/>
  <c r="AG1630" i="14"/>
  <c r="AG452" i="19" s="1"/>
  <c r="AA1630" i="14"/>
  <c r="AA452" i="19" s="1"/>
  <c r="W1630" i="14"/>
  <c r="W452" i="19" s="1"/>
  <c r="S1630" i="14"/>
  <c r="S452" i="19" s="1"/>
  <c r="O1630" i="14"/>
  <c r="O452" i="19" s="1"/>
  <c r="K1630" i="14"/>
  <c r="K452" i="19" s="1"/>
  <c r="G1630" i="14"/>
  <c r="G452" i="19" s="1"/>
  <c r="AG1629" i="14"/>
  <c r="AG451" i="19" s="1"/>
  <c r="AA1629" i="14"/>
  <c r="AA451" i="19" s="1"/>
  <c r="W1629" i="14"/>
  <c r="W451" i="19" s="1"/>
  <c r="S1629" i="14"/>
  <c r="S451" i="19" s="1"/>
  <c r="O1629" i="14"/>
  <c r="O451" i="19" s="1"/>
  <c r="K1629" i="14"/>
  <c r="K451" i="19" s="1"/>
  <c r="G1629" i="14"/>
  <c r="G451" i="19" s="1"/>
  <c r="AG1628" i="14"/>
  <c r="AG450" i="19" s="1"/>
  <c r="AA1628" i="14"/>
  <c r="AA450" i="19" s="1"/>
  <c r="W1628" i="14"/>
  <c r="W450" i="19" s="1"/>
  <c r="S1628" i="14"/>
  <c r="S450" i="19" s="1"/>
  <c r="O1628" i="14"/>
  <c r="O450" i="19" s="1"/>
  <c r="K1628" i="14"/>
  <c r="K450" i="19" s="1"/>
  <c r="G1628" i="14"/>
  <c r="G450" i="19" s="1"/>
  <c r="AG1627" i="14"/>
  <c r="AG449" i="19" s="1"/>
  <c r="AA1627" i="14"/>
  <c r="AA449" i="19" s="1"/>
  <c r="W1627" i="14"/>
  <c r="W449" i="19" s="1"/>
  <c r="S1627" i="14"/>
  <c r="S449" i="19" s="1"/>
  <c r="O1627" i="14"/>
  <c r="O449" i="19" s="1"/>
  <c r="K1627" i="14"/>
  <c r="K449" i="19" s="1"/>
  <c r="G1627" i="14"/>
  <c r="G449" i="19" s="1"/>
  <c r="AG1626" i="14"/>
  <c r="AG448" i="19" s="1"/>
  <c r="AA1626" i="14"/>
  <c r="AA448" i="19" s="1"/>
  <c r="W1626" i="14"/>
  <c r="W448" i="19" s="1"/>
  <c r="S1626" i="14"/>
  <c r="S448" i="19" s="1"/>
  <c r="O1626" i="14"/>
  <c r="O448" i="19" s="1"/>
  <c r="K1626" i="14"/>
  <c r="K448" i="19" s="1"/>
  <c r="G1626" i="14"/>
  <c r="G448" i="19" s="1"/>
  <c r="AG1625" i="14"/>
  <c r="AG447" i="19" s="1"/>
  <c r="AA1625" i="14"/>
  <c r="AA447" i="19" s="1"/>
  <c r="W1625" i="14"/>
  <c r="W447" i="19" s="1"/>
  <c r="S1625" i="14"/>
  <c r="S447" i="19" s="1"/>
  <c r="O1625" i="14"/>
  <c r="O447" i="19" s="1"/>
  <c r="K1625" i="14"/>
  <c r="K447" i="19" s="1"/>
  <c r="G1625" i="14"/>
  <c r="G447" i="19" s="1"/>
  <c r="AG1624" i="14"/>
  <c r="AG446" i="19" s="1"/>
  <c r="AA1624" i="14"/>
  <c r="AA446" i="19" s="1"/>
  <c r="W1624" i="14"/>
  <c r="W446" i="19" s="1"/>
  <c r="S1624" i="14"/>
  <c r="S446" i="19" s="1"/>
  <c r="O1624" i="14"/>
  <c r="O446" i="19" s="1"/>
  <c r="K1624" i="14"/>
  <c r="K446" i="19" s="1"/>
  <c r="G1624" i="14"/>
  <c r="G446" i="19" s="1"/>
  <c r="AG1623" i="14"/>
  <c r="AG445" i="19" s="1"/>
  <c r="AA1623" i="14"/>
  <c r="AA445" i="19" s="1"/>
  <c r="W1623" i="14"/>
  <c r="W445" i="19" s="1"/>
  <c r="S1623" i="14"/>
  <c r="S445" i="19" s="1"/>
  <c r="O1623" i="14"/>
  <c r="O445" i="19" s="1"/>
  <c r="K1623" i="14"/>
  <c r="K445" i="19" s="1"/>
  <c r="G1623" i="14"/>
  <c r="G445" i="19" s="1"/>
  <c r="AG1622" i="14"/>
  <c r="AG444" i="19" s="1"/>
  <c r="AA1622" i="14"/>
  <c r="AA444" i="19" s="1"/>
  <c r="W1622" i="14"/>
  <c r="W444" i="19" s="1"/>
  <c r="S1622" i="14"/>
  <c r="S444" i="19" s="1"/>
  <c r="O1622" i="14"/>
  <c r="O444" i="19" s="1"/>
  <c r="K1622" i="14"/>
  <c r="K444" i="19" s="1"/>
  <c r="G1622" i="14"/>
  <c r="G444" i="19" s="1"/>
  <c r="AG1621" i="14"/>
  <c r="AG443" i="19" s="1"/>
  <c r="AA1621" i="14"/>
  <c r="AA443" i="19" s="1"/>
  <c r="W1621" i="14"/>
  <c r="W443" i="19" s="1"/>
  <c r="S1621" i="14"/>
  <c r="S443" i="19" s="1"/>
  <c r="O1621" i="14"/>
  <c r="O443" i="19" s="1"/>
  <c r="K1621" i="14"/>
  <c r="K443" i="19" s="1"/>
  <c r="G1621" i="14"/>
  <c r="G443" i="19" s="1"/>
  <c r="AG1620" i="14"/>
  <c r="AG442" i="19" s="1"/>
  <c r="AA1620" i="14"/>
  <c r="AA442" i="19" s="1"/>
  <c r="W1620" i="14"/>
  <c r="W442" i="19" s="1"/>
  <c r="S1620" i="14"/>
  <c r="S442" i="19" s="1"/>
  <c r="O1620" i="14"/>
  <c r="O442" i="19" s="1"/>
  <c r="K1620" i="14"/>
  <c r="K442" i="19" s="1"/>
  <c r="G1620" i="14"/>
  <c r="G442" i="19" s="1"/>
  <c r="AG1619" i="14"/>
  <c r="AG441" i="19" s="1"/>
  <c r="AA1619" i="14"/>
  <c r="AA441" i="19" s="1"/>
  <c r="W1619" i="14"/>
  <c r="W441" i="19" s="1"/>
  <c r="S1619" i="14"/>
  <c r="S441" i="19" s="1"/>
  <c r="O1619" i="14"/>
  <c r="O441" i="19" s="1"/>
  <c r="K1619" i="14"/>
  <c r="K441" i="19" s="1"/>
  <c r="G1619" i="14"/>
  <c r="G441" i="19" s="1"/>
  <c r="AG1618" i="14"/>
  <c r="AG440" i="19" s="1"/>
  <c r="AA1618" i="14"/>
  <c r="AA440" i="19" s="1"/>
  <c r="W1618" i="14"/>
  <c r="W440" i="19" s="1"/>
  <c r="S1618" i="14"/>
  <c r="S440" i="19" s="1"/>
  <c r="O1618" i="14"/>
  <c r="O440" i="19" s="1"/>
  <c r="K1618" i="14"/>
  <c r="K440" i="19" s="1"/>
  <c r="G1618" i="14"/>
  <c r="G440" i="19" s="1"/>
  <c r="AG1617" i="14"/>
  <c r="AG439" i="19" s="1"/>
  <c r="AA1617" i="14"/>
  <c r="AA439" i="19" s="1"/>
  <c r="W1617" i="14"/>
  <c r="W439" i="19" s="1"/>
  <c r="S1617" i="14"/>
  <c r="S439" i="19" s="1"/>
  <c r="O1617" i="14"/>
  <c r="O439" i="19" s="1"/>
  <c r="K1617" i="14"/>
  <c r="K439" i="19" s="1"/>
  <c r="G1617" i="14"/>
  <c r="G439" i="19" s="1"/>
  <c r="AG1616" i="14"/>
  <c r="AG438" i="19" s="1"/>
  <c r="AA1616" i="14"/>
  <c r="AA438" i="19" s="1"/>
  <c r="W1616" i="14"/>
  <c r="W438" i="19" s="1"/>
  <c r="S1616" i="14"/>
  <c r="S438" i="19" s="1"/>
  <c r="O1616" i="14"/>
  <c r="O438" i="19" s="1"/>
  <c r="K1616" i="14"/>
  <c r="K438" i="19" s="1"/>
  <c r="G1616" i="14"/>
  <c r="G438" i="19" s="1"/>
  <c r="AG1615" i="14"/>
  <c r="AG437" i="19" s="1"/>
  <c r="AA1615" i="14"/>
  <c r="AA437" i="19" s="1"/>
  <c r="W1615" i="14"/>
  <c r="W437" i="19" s="1"/>
  <c r="S1615" i="14"/>
  <c r="S437" i="19" s="1"/>
  <c r="O1615" i="14"/>
  <c r="O437" i="19" s="1"/>
  <c r="K1615" i="14"/>
  <c r="K437" i="19" s="1"/>
  <c r="G1615" i="14"/>
  <c r="G437" i="19" s="1"/>
  <c r="AG1614" i="14"/>
  <c r="AG436" i="19" s="1"/>
  <c r="AA1614" i="14"/>
  <c r="AA436" i="19" s="1"/>
  <c r="W1614" i="14"/>
  <c r="W436" i="19" s="1"/>
  <c r="S1614" i="14"/>
  <c r="S436" i="19" s="1"/>
  <c r="O1614" i="14"/>
  <c r="O436" i="19" s="1"/>
  <c r="K1614" i="14"/>
  <c r="K436" i="19" s="1"/>
  <c r="G1614" i="14"/>
  <c r="G436" i="19" s="1"/>
  <c r="AG1613" i="14"/>
  <c r="AG435" i="19" s="1"/>
  <c r="AA1613" i="14"/>
  <c r="AA435" i="19" s="1"/>
  <c r="W1613" i="14"/>
  <c r="W435" i="19" s="1"/>
  <c r="S1613" i="14"/>
  <c r="S435" i="19" s="1"/>
  <c r="O1613" i="14"/>
  <c r="O435" i="19" s="1"/>
  <c r="K1613" i="14"/>
  <c r="K435" i="19" s="1"/>
  <c r="G1613" i="14"/>
  <c r="G435" i="19" s="1"/>
  <c r="AG1612" i="14"/>
  <c r="AG434" i="19" s="1"/>
  <c r="AA1612" i="14"/>
  <c r="AA434" i="19" s="1"/>
  <c r="W1612" i="14"/>
  <c r="W434" i="19" s="1"/>
  <c r="S1612" i="14"/>
  <c r="S434" i="19" s="1"/>
  <c r="O1612" i="14"/>
  <c r="O434" i="19" s="1"/>
  <c r="K1612" i="14"/>
  <c r="K434" i="19" s="1"/>
  <c r="G1612" i="14"/>
  <c r="G434" i="19" s="1"/>
  <c r="AG1611" i="14"/>
  <c r="AG433" i="19" s="1"/>
  <c r="AA1611" i="14"/>
  <c r="AA433" i="19" s="1"/>
  <c r="W1611" i="14"/>
  <c r="W433" i="19" s="1"/>
  <c r="S1611" i="14"/>
  <c r="S433" i="19" s="1"/>
  <c r="O1611" i="14"/>
  <c r="O433" i="19" s="1"/>
  <c r="K1611" i="14"/>
  <c r="K433" i="19" s="1"/>
  <c r="G1611" i="14"/>
  <c r="G433" i="19" s="1"/>
  <c r="AG1610" i="14"/>
  <c r="AG432" i="19" s="1"/>
  <c r="AA1610" i="14"/>
  <c r="AA432" i="19" s="1"/>
  <c r="W1610" i="14"/>
  <c r="W432" i="19" s="1"/>
  <c r="S1610" i="14"/>
  <c r="S432" i="19" s="1"/>
  <c r="O1610" i="14"/>
  <c r="O432" i="19" s="1"/>
  <c r="K1610" i="14"/>
  <c r="K432" i="19" s="1"/>
  <c r="G1610" i="14"/>
  <c r="G432" i="19" s="1"/>
  <c r="AG1609" i="14"/>
  <c r="AG431" i="19" s="1"/>
  <c r="AA1609" i="14"/>
  <c r="AA431" i="19" s="1"/>
  <c r="W1609" i="14"/>
  <c r="W431" i="19" s="1"/>
  <c r="S1609" i="14"/>
  <c r="S431" i="19" s="1"/>
  <c r="O1609" i="14"/>
  <c r="O431" i="19" s="1"/>
  <c r="K1609" i="14"/>
  <c r="K431" i="19" s="1"/>
  <c r="G1609" i="14"/>
  <c r="G431" i="19" s="1"/>
  <c r="AG1608" i="14"/>
  <c r="AG430" i="19" s="1"/>
  <c r="AA1608" i="14"/>
  <c r="AA430" i="19" s="1"/>
  <c r="W1608" i="14"/>
  <c r="W430" i="19" s="1"/>
  <c r="S1608" i="14"/>
  <c r="S430" i="19" s="1"/>
  <c r="O1608" i="14"/>
  <c r="O430" i="19" s="1"/>
  <c r="K1608" i="14"/>
  <c r="K430" i="19" s="1"/>
  <c r="G1608" i="14"/>
  <c r="G430" i="19" s="1"/>
  <c r="AG1607" i="14"/>
  <c r="AG429" i="19" s="1"/>
  <c r="AA1607" i="14"/>
  <c r="AA429" i="19" s="1"/>
  <c r="W1607" i="14"/>
  <c r="W429" i="19" s="1"/>
  <c r="S1607" i="14"/>
  <c r="S429" i="19" s="1"/>
  <c r="O1607" i="14"/>
  <c r="O429" i="19" s="1"/>
  <c r="K1607" i="14"/>
  <c r="K429" i="19" s="1"/>
  <c r="G1607" i="14"/>
  <c r="G429" i="19" s="1"/>
  <c r="AG1606" i="14"/>
  <c r="AG428" i="19" s="1"/>
  <c r="AA1606" i="14"/>
  <c r="AA428" i="19" s="1"/>
  <c r="W1606" i="14"/>
  <c r="W428" i="19" s="1"/>
  <c r="S1606" i="14"/>
  <c r="S428" i="19" s="1"/>
  <c r="O1606" i="14"/>
  <c r="O428" i="19" s="1"/>
  <c r="K1606" i="14"/>
  <c r="K428" i="19" s="1"/>
  <c r="G1606" i="14"/>
  <c r="G428" i="19" s="1"/>
  <c r="AG1605" i="14"/>
  <c r="AG427" i="19" s="1"/>
  <c r="AA1605" i="14"/>
  <c r="AA427" i="19" s="1"/>
  <c r="W1605" i="14"/>
  <c r="W427" i="19" s="1"/>
  <c r="S1605" i="14"/>
  <c r="S427" i="19" s="1"/>
  <c r="O1605" i="14"/>
  <c r="O427" i="19" s="1"/>
  <c r="K1605" i="14"/>
  <c r="K427" i="19" s="1"/>
  <c r="G1605" i="14"/>
  <c r="G427" i="19" s="1"/>
  <c r="AG1604" i="14"/>
  <c r="AG426" i="19" s="1"/>
  <c r="AA1604" i="14"/>
  <c r="AA426" i="19" s="1"/>
  <c r="W1604" i="14"/>
  <c r="W426" i="19" s="1"/>
  <c r="S1604" i="14"/>
  <c r="S426" i="19" s="1"/>
  <c r="O1604" i="14"/>
  <c r="O426" i="19" s="1"/>
  <c r="K1604" i="14"/>
  <c r="K426" i="19" s="1"/>
  <c r="G1604" i="14"/>
  <c r="G426" i="19" s="1"/>
  <c r="AG1603" i="14"/>
  <c r="AG425" i="19" s="1"/>
  <c r="AA1603" i="14"/>
  <c r="AA425" i="19" s="1"/>
  <c r="W1603" i="14"/>
  <c r="W425" i="19" s="1"/>
  <c r="S1603" i="14"/>
  <c r="S425" i="19" s="1"/>
  <c r="O1603" i="14"/>
  <c r="O425" i="19" s="1"/>
  <c r="K1603" i="14"/>
  <c r="K425" i="19" s="1"/>
  <c r="G1603" i="14"/>
  <c r="G425" i="19" s="1"/>
  <c r="AG1602" i="14"/>
  <c r="AG424" i="19" s="1"/>
  <c r="AA1602" i="14"/>
  <c r="AA424" i="19" s="1"/>
  <c r="W1602" i="14"/>
  <c r="W424" i="19" s="1"/>
  <c r="S1602" i="14"/>
  <c r="S424" i="19" s="1"/>
  <c r="O1602" i="14"/>
  <c r="O424" i="19" s="1"/>
  <c r="K1602" i="14"/>
  <c r="K424" i="19" s="1"/>
  <c r="G1602" i="14"/>
  <c r="G424" i="19" s="1"/>
  <c r="AG1601" i="14"/>
  <c r="AG423" i="19" s="1"/>
  <c r="AA1601" i="14"/>
  <c r="AA423" i="19" s="1"/>
  <c r="W1601" i="14"/>
  <c r="W423" i="19" s="1"/>
  <c r="S1601" i="14"/>
  <c r="S423" i="19" s="1"/>
  <c r="O1601" i="14"/>
  <c r="O423" i="19" s="1"/>
  <c r="K1601" i="14"/>
  <c r="K423" i="19" s="1"/>
  <c r="G1601" i="14"/>
  <c r="G423" i="19" s="1"/>
  <c r="AG1600" i="14"/>
  <c r="AG422" i="19" s="1"/>
  <c r="AA1600" i="14"/>
  <c r="AA422" i="19" s="1"/>
  <c r="W1600" i="14"/>
  <c r="W422" i="19" s="1"/>
  <c r="S1600" i="14"/>
  <c r="S422" i="19" s="1"/>
  <c r="O1600" i="14"/>
  <c r="O422" i="19" s="1"/>
  <c r="K1600" i="14"/>
  <c r="K422" i="19" s="1"/>
  <c r="G1600" i="14"/>
  <c r="G422" i="19" s="1"/>
  <c r="AG1599" i="14"/>
  <c r="AG421" i="19" s="1"/>
  <c r="AA1599" i="14"/>
  <c r="AA421" i="19" s="1"/>
  <c r="W1599" i="14"/>
  <c r="W421" i="19" s="1"/>
  <c r="S1599" i="14"/>
  <c r="S421" i="19" s="1"/>
  <c r="O1599" i="14"/>
  <c r="O421" i="19" s="1"/>
  <c r="K1599" i="14"/>
  <c r="K421" i="19" s="1"/>
  <c r="G1599" i="14"/>
  <c r="G421" i="19" s="1"/>
  <c r="AG1598" i="14"/>
  <c r="AG420" i="19" s="1"/>
  <c r="AA1598" i="14"/>
  <c r="AA420" i="19" s="1"/>
  <c r="W1598" i="14"/>
  <c r="W420" i="19" s="1"/>
  <c r="S1598" i="14"/>
  <c r="S420" i="19" s="1"/>
  <c r="O1598" i="14"/>
  <c r="O420" i="19" s="1"/>
  <c r="K1598" i="14"/>
  <c r="K420" i="19" s="1"/>
  <c r="G1598" i="14"/>
  <c r="G420" i="19" s="1"/>
  <c r="AG1597" i="14"/>
  <c r="AG419" i="19" s="1"/>
  <c r="AA1597" i="14"/>
  <c r="AA419" i="19" s="1"/>
  <c r="W1597" i="14"/>
  <c r="W419" i="19" s="1"/>
  <c r="S1597" i="14"/>
  <c r="S419" i="19" s="1"/>
  <c r="O1597" i="14"/>
  <c r="O419" i="19" s="1"/>
  <c r="K1597" i="14"/>
  <c r="K419" i="19" s="1"/>
  <c r="G1597" i="14"/>
  <c r="G419" i="19" s="1"/>
  <c r="AG1596" i="14"/>
  <c r="AG418" i="19" s="1"/>
  <c r="AA1596" i="14"/>
  <c r="AA418" i="19" s="1"/>
  <c r="W1596" i="14"/>
  <c r="W418" i="19" s="1"/>
  <c r="S1596" i="14"/>
  <c r="S418" i="19" s="1"/>
  <c r="O1596" i="14"/>
  <c r="O418" i="19" s="1"/>
  <c r="K1596" i="14"/>
  <c r="K418" i="19" s="1"/>
  <c r="G1596" i="14"/>
  <c r="G418" i="19" s="1"/>
  <c r="AG1595" i="14"/>
  <c r="AG417" i="19" s="1"/>
  <c r="AA1595" i="14"/>
  <c r="AA417" i="19" s="1"/>
  <c r="W1595" i="14"/>
  <c r="W417" i="19" s="1"/>
  <c r="S1595" i="14"/>
  <c r="S417" i="19" s="1"/>
  <c r="O1595" i="14"/>
  <c r="O417" i="19" s="1"/>
  <c r="K1595" i="14"/>
  <c r="K417" i="19" s="1"/>
  <c r="G1595" i="14"/>
  <c r="G417" i="19" s="1"/>
  <c r="AG1594" i="14"/>
  <c r="AG416" i="19" s="1"/>
  <c r="AA1594" i="14"/>
  <c r="AA416" i="19" s="1"/>
  <c r="W1594" i="14"/>
  <c r="W416" i="19" s="1"/>
  <c r="S1594" i="14"/>
  <c r="S416" i="19" s="1"/>
  <c r="O1594" i="14"/>
  <c r="O416" i="19" s="1"/>
  <c r="K1594" i="14"/>
  <c r="K416" i="19" s="1"/>
  <c r="G1594" i="14"/>
  <c r="G416" i="19" s="1"/>
  <c r="AG1593" i="14"/>
  <c r="AG415" i="19" s="1"/>
  <c r="AA1593" i="14"/>
  <c r="AA415" i="19" s="1"/>
  <c r="W1593" i="14"/>
  <c r="W415" i="19" s="1"/>
  <c r="S1593" i="14"/>
  <c r="S415" i="19" s="1"/>
  <c r="O1593" i="14"/>
  <c r="O415" i="19" s="1"/>
  <c r="K1593" i="14"/>
  <c r="K415" i="19" s="1"/>
  <c r="G1593" i="14"/>
  <c r="G415" i="19" s="1"/>
  <c r="AG1592" i="14"/>
  <c r="AG414" i="19" s="1"/>
  <c r="AA1592" i="14"/>
  <c r="AA414" i="19" s="1"/>
  <c r="W1592" i="14"/>
  <c r="W414" i="19" s="1"/>
  <c r="S1592" i="14"/>
  <c r="S414" i="19" s="1"/>
  <c r="O1592" i="14"/>
  <c r="O414" i="19" s="1"/>
  <c r="K1592" i="14"/>
  <c r="K414" i="19" s="1"/>
  <c r="G1592" i="14"/>
  <c r="G414" i="19" s="1"/>
  <c r="AG1591" i="14"/>
  <c r="AG413" i="19" s="1"/>
  <c r="AA1591" i="14"/>
  <c r="AA413" i="19" s="1"/>
  <c r="W1591" i="14"/>
  <c r="W413" i="19" s="1"/>
  <c r="S1591" i="14"/>
  <c r="S413" i="19" s="1"/>
  <c r="O1591" i="14"/>
  <c r="O413" i="19" s="1"/>
  <c r="K1591" i="14"/>
  <c r="K413" i="19" s="1"/>
  <c r="G1591" i="14"/>
  <c r="G413" i="19" s="1"/>
  <c r="AG1590" i="14"/>
  <c r="AG412" i="19" s="1"/>
  <c r="AA1590" i="14"/>
  <c r="AA412" i="19" s="1"/>
  <c r="W1590" i="14"/>
  <c r="W412" i="19" s="1"/>
  <c r="S1590" i="14"/>
  <c r="S412" i="19" s="1"/>
  <c r="O1590" i="14"/>
  <c r="O412" i="19" s="1"/>
  <c r="K1590" i="14"/>
  <c r="K412" i="19" s="1"/>
  <c r="G1590" i="14"/>
  <c r="G412" i="19" s="1"/>
  <c r="AG1589" i="14"/>
  <c r="AG411" i="19" s="1"/>
  <c r="AA1589" i="14"/>
  <c r="AA411" i="19" s="1"/>
  <c r="W1589" i="14"/>
  <c r="W411" i="19" s="1"/>
  <c r="S1589" i="14"/>
  <c r="S411" i="19" s="1"/>
  <c r="O1589" i="14"/>
  <c r="O411" i="19" s="1"/>
  <c r="K1589" i="14"/>
  <c r="K411" i="19" s="1"/>
  <c r="G1589" i="14"/>
  <c r="G411" i="19" s="1"/>
  <c r="AG1588" i="14"/>
  <c r="AG410" i="19" s="1"/>
  <c r="AA1588" i="14"/>
  <c r="AA410" i="19" s="1"/>
  <c r="W1588" i="14"/>
  <c r="W410" i="19" s="1"/>
  <c r="S1588" i="14"/>
  <c r="S410" i="19" s="1"/>
  <c r="O1588" i="14"/>
  <c r="O410" i="19" s="1"/>
  <c r="K1588" i="14"/>
  <c r="K410" i="19" s="1"/>
  <c r="G1588" i="14"/>
  <c r="G410" i="19" s="1"/>
  <c r="AG1587" i="14"/>
  <c r="AG1388" i="14"/>
  <c r="AG1653" i="14" s="1"/>
  <c r="AA1587" i="14"/>
  <c r="AA1388" i="14"/>
  <c r="AA1653" i="14" s="1"/>
  <c r="W1587" i="14"/>
  <c r="W1388" i="14"/>
  <c r="W1653" i="14" s="1"/>
  <c r="S1587" i="14"/>
  <c r="S1388" i="14"/>
  <c r="S1653" i="14" s="1"/>
  <c r="O1587" i="14"/>
  <c r="O1388" i="14"/>
  <c r="O1653" i="14" s="1"/>
  <c r="K1587" i="14"/>
  <c r="K1388" i="14"/>
  <c r="K1653" i="14" s="1"/>
  <c r="G1587" i="14"/>
  <c r="G1388" i="14"/>
  <c r="G1653" i="14" s="1"/>
  <c r="S326" i="13"/>
  <c r="J600" i="11"/>
  <c r="AC124" i="23"/>
  <c r="U124" i="23"/>
  <c r="M124" i="23"/>
  <c r="Y124" i="23"/>
  <c r="Q124" i="23"/>
  <c r="I124" i="23"/>
  <c r="AK124" i="23"/>
  <c r="D51" i="20"/>
  <c r="C351" i="19"/>
  <c r="C349" i="19"/>
  <c r="C347" i="19"/>
  <c r="C345" i="19"/>
  <c r="C343" i="19"/>
  <c r="C341" i="19"/>
  <c r="C339" i="19"/>
  <c r="C337" i="19"/>
  <c r="C335" i="19"/>
  <c r="C333" i="19"/>
  <c r="C331" i="19"/>
  <c r="C329" i="19"/>
  <c r="C327" i="19"/>
  <c r="C325" i="19"/>
  <c r="C323" i="19"/>
  <c r="C321" i="19"/>
  <c r="C319" i="19"/>
  <c r="C317" i="19"/>
  <c r="C315" i="19"/>
  <c r="C313" i="19"/>
  <c r="C311" i="19"/>
  <c r="C309" i="19"/>
  <c r="C352" i="19"/>
  <c r="C344" i="19"/>
  <c r="C336" i="19"/>
  <c r="C328" i="19"/>
  <c r="C320" i="19"/>
  <c r="C312" i="19"/>
  <c r="C346" i="19"/>
  <c r="C338" i="19"/>
  <c r="C330" i="19"/>
  <c r="C322" i="19"/>
  <c r="C314" i="19"/>
  <c r="C348" i="19"/>
  <c r="C340" i="19"/>
  <c r="C332" i="19"/>
  <c r="C324" i="19"/>
  <c r="C316" i="19"/>
  <c r="C350" i="19"/>
  <c r="C318" i="19"/>
  <c r="C308" i="19"/>
  <c r="C326" i="19"/>
  <c r="C334" i="19"/>
  <c r="C310" i="19"/>
  <c r="C342" i="19"/>
  <c r="D32" i="20"/>
  <c r="C32" i="19"/>
  <c r="D16" i="20"/>
  <c r="C16" i="19"/>
  <c r="AB15" i="21"/>
  <c r="X15" i="21"/>
  <c r="L15" i="21"/>
  <c r="H15" i="21"/>
  <c r="F15" i="21"/>
  <c r="D196" i="16"/>
  <c r="D172" i="16"/>
  <c r="D148" i="16"/>
  <c r="D192" i="16"/>
  <c r="D168" i="16"/>
  <c r="D144" i="16"/>
  <c r="D188" i="16"/>
  <c r="D164" i="16"/>
  <c r="D140" i="16"/>
  <c r="D184" i="16"/>
  <c r="D160" i="16"/>
  <c r="D136" i="16"/>
  <c r="D30" i="27"/>
  <c r="AE55" i="6"/>
  <c r="AE30" i="27" s="1"/>
  <c r="Z55" i="6"/>
  <c r="Z30" i="27" s="1"/>
  <c r="V55" i="6"/>
  <c r="V30" i="27" s="1"/>
  <c r="R55" i="6"/>
  <c r="R30" i="27" s="1"/>
  <c r="N55" i="6"/>
  <c r="N30" i="27" s="1"/>
  <c r="J55" i="6"/>
  <c r="J30" i="27" s="1"/>
  <c r="AC55" i="6"/>
  <c r="AC30" i="27" s="1"/>
  <c r="Y55" i="6"/>
  <c r="Y30" i="27" s="1"/>
  <c r="U55" i="6"/>
  <c r="U30" i="27" s="1"/>
  <c r="Q55" i="6"/>
  <c r="Q30" i="27" s="1"/>
  <c r="M55" i="6"/>
  <c r="M30" i="27" s="1"/>
  <c r="I55" i="6"/>
  <c r="I30" i="27" s="1"/>
  <c r="AI55" i="6"/>
  <c r="AI30" i="27" s="1"/>
  <c r="AB55" i="6"/>
  <c r="AB30" i="27" s="1"/>
  <c r="X55" i="6"/>
  <c r="X30" i="27" s="1"/>
  <c r="T55" i="6"/>
  <c r="T30" i="27" s="1"/>
  <c r="P55" i="6"/>
  <c r="P30" i="27" s="1"/>
  <c r="L55" i="6"/>
  <c r="L30" i="27" s="1"/>
  <c r="H55" i="6"/>
  <c r="H30" i="27" s="1"/>
  <c r="S55" i="6"/>
  <c r="S30" i="27" s="1"/>
  <c r="AG55" i="6"/>
  <c r="AG30" i="27" s="1"/>
  <c r="O55" i="6"/>
  <c r="O30" i="27" s="1"/>
  <c r="W55" i="6"/>
  <c r="W30" i="27" s="1"/>
  <c r="AA55" i="6"/>
  <c r="AA30" i="27" s="1"/>
  <c r="K55" i="6"/>
  <c r="K30" i="27" s="1"/>
  <c r="G55" i="6"/>
  <c r="G30" i="27" s="1"/>
  <c r="O89" i="27"/>
  <c r="O88" i="27"/>
  <c r="O87" i="27"/>
  <c r="O86" i="27"/>
  <c r="O85" i="27"/>
  <c r="O84" i="27"/>
  <c r="O83" i="27"/>
  <c r="O81" i="27"/>
  <c r="O80" i="27"/>
  <c r="O77" i="27"/>
  <c r="O41" i="27"/>
  <c r="O37" i="27"/>
  <c r="AA70" i="26"/>
  <c r="AA72" i="26" s="1"/>
  <c r="AA73" i="26" s="1"/>
  <c r="AA46" i="26"/>
  <c r="P1320" i="14"/>
  <c r="P1125" i="14"/>
  <c r="P1190" i="14"/>
  <c r="P339" i="14"/>
  <c r="P1255" i="14"/>
  <c r="AB1646" i="14"/>
  <c r="AB468" i="19" s="1"/>
  <c r="AI1644" i="14"/>
  <c r="AI466" i="19" s="1"/>
  <c r="H1644" i="14"/>
  <c r="H466" i="19" s="1"/>
  <c r="H1642" i="14"/>
  <c r="H464" i="19" s="1"/>
  <c r="AB1641" i="14"/>
  <c r="AB463" i="19" s="1"/>
  <c r="AB1640" i="14"/>
  <c r="AB462" i="19" s="1"/>
  <c r="L1639" i="14"/>
  <c r="L461" i="19" s="1"/>
  <c r="AB1637" i="14"/>
  <c r="AB459" i="19" s="1"/>
  <c r="L1637" i="14"/>
  <c r="L459" i="19" s="1"/>
  <c r="L1635" i="14"/>
  <c r="L457" i="19" s="1"/>
  <c r="AI1634" i="14"/>
  <c r="AI456" i="19" s="1"/>
  <c r="P1633" i="14"/>
  <c r="P455" i="19" s="1"/>
  <c r="P1632" i="14"/>
  <c r="P454" i="19" s="1"/>
  <c r="L1625" i="14"/>
  <c r="L447" i="19" s="1"/>
  <c r="AI1623" i="14"/>
  <c r="AI445" i="19" s="1"/>
  <c r="H1623" i="14"/>
  <c r="H445" i="19" s="1"/>
  <c r="T1622" i="14"/>
  <c r="T444" i="19" s="1"/>
  <c r="AB1619" i="14"/>
  <c r="AB441" i="19" s="1"/>
  <c r="AI1615" i="14"/>
  <c r="AI437" i="19" s="1"/>
  <c r="AB1614" i="14"/>
  <c r="AB436" i="19" s="1"/>
  <c r="X1613" i="14"/>
  <c r="X435" i="19" s="1"/>
  <c r="AI1612" i="14"/>
  <c r="AI434" i="19" s="1"/>
  <c r="AB1611" i="14"/>
  <c r="AB433" i="19" s="1"/>
  <c r="H1608" i="14"/>
  <c r="H430" i="19" s="1"/>
  <c r="AI1606" i="14"/>
  <c r="AI428" i="19" s="1"/>
  <c r="AB1603" i="14"/>
  <c r="AB425" i="19" s="1"/>
  <c r="AI1600" i="14"/>
  <c r="AI422" i="19" s="1"/>
  <c r="X1600" i="14"/>
  <c r="X422" i="19" s="1"/>
  <c r="H1598" i="14"/>
  <c r="H420" i="19" s="1"/>
  <c r="AB1597" i="14"/>
  <c r="AB419" i="19" s="1"/>
  <c r="AB1596" i="14"/>
  <c r="AB418" i="19" s="1"/>
  <c r="AB1595" i="14"/>
  <c r="AB417" i="19" s="1"/>
  <c r="X1593" i="14"/>
  <c r="X415" i="19" s="1"/>
  <c r="T1592" i="14"/>
  <c r="T414" i="19" s="1"/>
  <c r="H1592" i="14"/>
  <c r="H414" i="19" s="1"/>
  <c r="AB1591" i="14"/>
  <c r="AB413" i="19" s="1"/>
  <c r="T1591" i="14"/>
  <c r="T413" i="19" s="1"/>
  <c r="AB1588" i="14"/>
  <c r="AB410" i="19" s="1"/>
  <c r="L1588" i="14"/>
  <c r="L410" i="19" s="1"/>
  <c r="AB1518" i="14"/>
  <c r="AB1655" i="14" s="1"/>
  <c r="X1388" i="14"/>
  <c r="X1653" i="14" s="1"/>
  <c r="X1587" i="14"/>
  <c r="P1453" i="14"/>
  <c r="P1654" i="14" s="1"/>
  <c r="L326" i="13"/>
  <c r="I1583" i="14"/>
  <c r="I1656" i="14" s="1"/>
  <c r="L1644" i="14"/>
  <c r="L466" i="19" s="1"/>
  <c r="I1639" i="14"/>
  <c r="I461" i="19" s="1"/>
  <c r="AE1621" i="14"/>
  <c r="AE443" i="19" s="1"/>
  <c r="AB1617" i="14"/>
  <c r="AB439" i="19" s="1"/>
  <c r="Z1612" i="14"/>
  <c r="Z434" i="19" s="1"/>
  <c r="X1606" i="14"/>
  <c r="X428" i="19" s="1"/>
  <c r="R1595" i="14"/>
  <c r="R417" i="19" s="1"/>
  <c r="Q1591" i="14"/>
  <c r="Q413" i="19" s="1"/>
  <c r="V1388" i="14"/>
  <c r="V1653" i="14" s="1"/>
  <c r="V1587" i="14"/>
  <c r="Q474" i="19"/>
  <c r="Q1613" i="15"/>
  <c r="T860" i="14"/>
  <c r="AC472" i="19"/>
  <c r="AC1611" i="15"/>
  <c r="U472" i="19"/>
  <c r="U1611" i="15"/>
  <c r="M472" i="19"/>
  <c r="M1611" i="15"/>
  <c r="V1320" i="14"/>
  <c r="V1255" i="14"/>
  <c r="V1190" i="14"/>
  <c r="V1125" i="14"/>
  <c r="V339" i="14"/>
  <c r="V1646" i="14"/>
  <c r="V468" i="19" s="1"/>
  <c r="R1645" i="14"/>
  <c r="R467" i="19" s="1"/>
  <c r="V1642" i="14"/>
  <c r="V464" i="19" s="1"/>
  <c r="AE1641" i="14"/>
  <c r="AE463" i="19" s="1"/>
  <c r="R1639" i="14"/>
  <c r="R461" i="19" s="1"/>
  <c r="R1638" i="14"/>
  <c r="R460" i="19" s="1"/>
  <c r="N1637" i="14"/>
  <c r="N459" i="19" s="1"/>
  <c r="N1636" i="14"/>
  <c r="N458" i="19" s="1"/>
  <c r="AE1635" i="14"/>
  <c r="AE457" i="19" s="1"/>
  <c r="V1633" i="14"/>
  <c r="V455" i="19" s="1"/>
  <c r="R1632" i="14"/>
  <c r="R454" i="19" s="1"/>
  <c r="N1632" i="14"/>
  <c r="N454" i="19" s="1"/>
  <c r="R1631" i="14"/>
  <c r="R453" i="19" s="1"/>
  <c r="V1630" i="14"/>
  <c r="V452" i="19" s="1"/>
  <c r="R1629" i="14"/>
  <c r="R451" i="19" s="1"/>
  <c r="V1626" i="14"/>
  <c r="V448" i="19" s="1"/>
  <c r="AE1625" i="14"/>
  <c r="AE447" i="19" s="1"/>
  <c r="R1623" i="14"/>
  <c r="R445" i="19" s="1"/>
  <c r="R1622" i="14"/>
  <c r="R444" i="19" s="1"/>
  <c r="N1621" i="14"/>
  <c r="N443" i="19" s="1"/>
  <c r="N1620" i="14"/>
  <c r="N442" i="19" s="1"/>
  <c r="AE1619" i="14"/>
  <c r="AE441" i="19" s="1"/>
  <c r="V1617" i="14"/>
  <c r="V439" i="19" s="1"/>
  <c r="R1616" i="14"/>
  <c r="R438" i="19" s="1"/>
  <c r="N1616" i="14"/>
  <c r="N438" i="19" s="1"/>
  <c r="R1615" i="14"/>
  <c r="R437" i="19" s="1"/>
  <c r="V1614" i="14"/>
  <c r="V436" i="19" s="1"/>
  <c r="R1613" i="14"/>
  <c r="R435" i="19" s="1"/>
  <c r="V1610" i="14"/>
  <c r="V432" i="19" s="1"/>
  <c r="AE1609" i="14"/>
  <c r="AE431" i="19" s="1"/>
  <c r="R1607" i="14"/>
  <c r="R429" i="19" s="1"/>
  <c r="R1606" i="14"/>
  <c r="R428" i="19" s="1"/>
  <c r="N1605" i="14"/>
  <c r="N427" i="19" s="1"/>
  <c r="N1604" i="14"/>
  <c r="N426" i="19" s="1"/>
  <c r="AE1603" i="14"/>
  <c r="AE425" i="19" s="1"/>
  <c r="V1601" i="14"/>
  <c r="V423" i="19" s="1"/>
  <c r="R1600" i="14"/>
  <c r="R422" i="19" s="1"/>
  <c r="N1600" i="14"/>
  <c r="N422" i="19" s="1"/>
  <c r="R1599" i="14"/>
  <c r="R421" i="19" s="1"/>
  <c r="V1598" i="14"/>
  <c r="V420" i="19" s="1"/>
  <c r="R1597" i="14"/>
  <c r="R419" i="19" s="1"/>
  <c r="V1594" i="14"/>
  <c r="V416" i="19" s="1"/>
  <c r="AE1593" i="14"/>
  <c r="AE415" i="19" s="1"/>
  <c r="R1591" i="14"/>
  <c r="R413" i="19" s="1"/>
  <c r="R1590" i="14"/>
  <c r="R412" i="19" s="1"/>
  <c r="N1589" i="14"/>
  <c r="N411" i="19" s="1"/>
  <c r="N1588" i="14"/>
  <c r="N410" i="19" s="1"/>
  <c r="AE1388" i="14"/>
  <c r="AE1653" i="14" s="1"/>
  <c r="AE1587" i="14"/>
  <c r="Z1583" i="14"/>
  <c r="Z1656" i="14" s="1"/>
  <c r="V1583" i="14"/>
  <c r="V1656" i="14" s="1"/>
  <c r="N1518" i="14"/>
  <c r="N1655" i="14" s="1"/>
  <c r="J1453" i="14"/>
  <c r="J1654" i="14" s="1"/>
  <c r="F255" i="19"/>
  <c r="F145" i="13"/>
  <c r="AE326" i="13"/>
  <c r="N326" i="13"/>
  <c r="AE516" i="10"/>
  <c r="N516" i="10"/>
  <c r="F44" i="10"/>
  <c r="F70" i="10" s="1"/>
  <c r="F94" i="10" s="1"/>
  <c r="F120" i="10" s="1"/>
  <c r="F144" i="10" s="1"/>
  <c r="F170" i="10" s="1"/>
  <c r="F194" i="10" s="1"/>
  <c r="F220" i="10" s="1"/>
  <c r="F17" i="19" s="1"/>
  <c r="F21" i="10"/>
  <c r="D23" i="20"/>
  <c r="C23" i="19"/>
  <c r="AG18" i="7" a="1"/>
  <c r="AG18" i="7" s="1"/>
  <c r="AG17" i="7" a="1"/>
  <c r="AG17" i="7" s="1"/>
  <c r="V89" i="27"/>
  <c r="V88" i="27"/>
  <c r="V87" i="27"/>
  <c r="V86" i="27"/>
  <c r="V85" i="27"/>
  <c r="V84" i="27"/>
  <c r="V83" i="27"/>
  <c r="V81" i="27"/>
  <c r="V41" i="27"/>
  <c r="V37" i="27"/>
  <c r="V80" i="27"/>
  <c r="V77" i="27"/>
  <c r="N46" i="26"/>
  <c r="N70" i="26"/>
  <c r="N72" i="26" s="1"/>
  <c r="N73" i="26" s="1"/>
  <c r="AA203" i="27"/>
  <c r="AA207" i="27" s="1"/>
  <c r="X48" i="26"/>
  <c r="AI1640" i="14"/>
  <c r="AI462" i="19" s="1"/>
  <c r="AB1633" i="14"/>
  <c r="AB455" i="19" s="1"/>
  <c r="Y1625" i="14"/>
  <c r="Y447" i="19" s="1"/>
  <c r="U1616" i="14"/>
  <c r="U438" i="19" s="1"/>
  <c r="Q1608" i="14"/>
  <c r="Q430" i="19" s="1"/>
  <c r="M1600" i="14"/>
  <c r="M422" i="19" s="1"/>
  <c r="I1589" i="14"/>
  <c r="I411" i="19" s="1"/>
  <c r="P606" i="15"/>
  <c r="AC924" i="14"/>
  <c r="AC819" i="15" s="1"/>
  <c r="U924" i="14"/>
  <c r="U819" i="15" s="1"/>
  <c r="M924" i="14"/>
  <c r="M819" i="15" s="1"/>
  <c r="U1320" i="14"/>
  <c r="U1125" i="14"/>
  <c r="U1255" i="14"/>
  <c r="U1190" i="14"/>
  <c r="U339" i="14"/>
  <c r="AC1646" i="14"/>
  <c r="AC468" i="19" s="1"/>
  <c r="Q1646" i="14"/>
  <c r="Q468" i="19" s="1"/>
  <c r="Y1645" i="14"/>
  <c r="Y467" i="19" s="1"/>
  <c r="Q1644" i="14"/>
  <c r="Q466" i="19" s="1"/>
  <c r="Q1643" i="14"/>
  <c r="Q465" i="19" s="1"/>
  <c r="I1642" i="14"/>
  <c r="I464" i="19" s="1"/>
  <c r="AC1641" i="14"/>
  <c r="AC463" i="19" s="1"/>
  <c r="M1641" i="14"/>
  <c r="M463" i="19" s="1"/>
  <c r="AC1640" i="14"/>
  <c r="AC462" i="19" s="1"/>
  <c r="Y1640" i="14"/>
  <c r="Y462" i="19" s="1"/>
  <c r="M1640" i="14"/>
  <c r="M462" i="19" s="1"/>
  <c r="U1639" i="14"/>
  <c r="U461" i="19" s="1"/>
  <c r="U1638" i="14"/>
  <c r="U460" i="19" s="1"/>
  <c r="Q1638" i="14"/>
  <c r="Q460" i="19" s="1"/>
  <c r="U1637" i="14"/>
  <c r="U459" i="19" s="1"/>
  <c r="U1636" i="14"/>
  <c r="U458" i="19" s="1"/>
  <c r="Y1635" i="14"/>
  <c r="Y457" i="19" s="1"/>
  <c r="Q1634" i="14"/>
  <c r="Q456" i="19" s="1"/>
  <c r="Y1633" i="14"/>
  <c r="Y455" i="19" s="1"/>
  <c r="I1633" i="14"/>
  <c r="I455" i="19" s="1"/>
  <c r="AC1632" i="14"/>
  <c r="AC454" i="19" s="1"/>
  <c r="U1629" i="14"/>
  <c r="U451" i="19" s="1"/>
  <c r="Y1628" i="14"/>
  <c r="Y450" i="19" s="1"/>
  <c r="M1628" i="14"/>
  <c r="M450" i="19" s="1"/>
  <c r="I1627" i="14"/>
  <c r="I449" i="19" s="1"/>
  <c r="AC1626" i="14"/>
  <c r="AC448" i="19" s="1"/>
  <c r="M1626" i="14"/>
  <c r="M448" i="19" s="1"/>
  <c r="I1625" i="14"/>
  <c r="I447" i="19" s="1"/>
  <c r="U1623" i="14"/>
  <c r="U445" i="19" s="1"/>
  <c r="U1622" i="14"/>
  <c r="U444" i="19" s="1"/>
  <c r="Q1622" i="14"/>
  <c r="Q444" i="19" s="1"/>
  <c r="U1621" i="14"/>
  <c r="U443" i="19" s="1"/>
  <c r="U1620" i="14"/>
  <c r="U442" i="19" s="1"/>
  <c r="Y1619" i="14"/>
  <c r="Y441" i="19" s="1"/>
  <c r="Q1618" i="14"/>
  <c r="Q440" i="19" s="1"/>
  <c r="Y1617" i="14"/>
  <c r="Y439" i="19" s="1"/>
  <c r="I1617" i="14"/>
  <c r="I439" i="19" s="1"/>
  <c r="AC1616" i="14"/>
  <c r="AC438" i="19" s="1"/>
  <c r="U1613" i="14"/>
  <c r="U435" i="19" s="1"/>
  <c r="Y1612" i="14"/>
  <c r="Y434" i="19" s="1"/>
  <c r="M1612" i="14"/>
  <c r="M434" i="19" s="1"/>
  <c r="I1611" i="14"/>
  <c r="I433" i="19" s="1"/>
  <c r="AC1610" i="14"/>
  <c r="AC432" i="19" s="1"/>
  <c r="M1610" i="14"/>
  <c r="M432" i="19" s="1"/>
  <c r="I1609" i="14"/>
  <c r="I431" i="19" s="1"/>
  <c r="U1607" i="14"/>
  <c r="U429" i="19" s="1"/>
  <c r="U1606" i="14"/>
  <c r="U428" i="19" s="1"/>
  <c r="Q1606" i="14"/>
  <c r="Q428" i="19" s="1"/>
  <c r="U1605" i="14"/>
  <c r="U427" i="19" s="1"/>
  <c r="U1604" i="14"/>
  <c r="U426" i="19" s="1"/>
  <c r="M1603" i="14"/>
  <c r="M425" i="19" s="1"/>
  <c r="M1602" i="14"/>
  <c r="M424" i="19" s="1"/>
  <c r="M1601" i="14"/>
  <c r="M423" i="19" s="1"/>
  <c r="Y1599" i="14"/>
  <c r="Y421" i="19" s="1"/>
  <c r="U1599" i="14"/>
  <c r="U421" i="19" s="1"/>
  <c r="I1599" i="14"/>
  <c r="I421" i="19" s="1"/>
  <c r="Y1598" i="14"/>
  <c r="Y420" i="19" s="1"/>
  <c r="I1598" i="14"/>
  <c r="I420" i="19" s="1"/>
  <c r="AC1597" i="14"/>
  <c r="AC419" i="19" s="1"/>
  <c r="I1597" i="14"/>
  <c r="I419" i="19" s="1"/>
  <c r="AC1596" i="14"/>
  <c r="AC418" i="19" s="1"/>
  <c r="AC1595" i="14"/>
  <c r="AC417" i="19" s="1"/>
  <c r="M1595" i="14"/>
  <c r="M417" i="19" s="1"/>
  <c r="Q1594" i="14"/>
  <c r="Q416" i="19" s="1"/>
  <c r="U1592" i="14"/>
  <c r="U414" i="19" s="1"/>
  <c r="Y1591" i="14"/>
  <c r="Y413" i="19" s="1"/>
  <c r="Y1590" i="14"/>
  <c r="Y412" i="19" s="1"/>
  <c r="Y1589" i="14"/>
  <c r="Y411" i="19" s="1"/>
  <c r="M1589" i="14"/>
  <c r="M411" i="19" s="1"/>
  <c r="M1588" i="14"/>
  <c r="M410" i="19" s="1"/>
  <c r="I1588" i="14"/>
  <c r="I410" i="19" s="1"/>
  <c r="Y1583" i="14"/>
  <c r="Y1656" i="14" s="1"/>
  <c r="U1518" i="14"/>
  <c r="U1655" i="14" s="1"/>
  <c r="Q1453" i="14"/>
  <c r="Q1654" i="14" s="1"/>
  <c r="M1587" i="14"/>
  <c r="M1388" i="14"/>
  <c r="M1653" i="14" s="1"/>
  <c r="I1453" i="14"/>
  <c r="I1654" i="14" s="1"/>
  <c r="AC326" i="13"/>
  <c r="M326" i="13"/>
  <c r="V137" i="19"/>
  <c r="V472" i="12"/>
  <c r="AG97" i="19"/>
  <c r="AG328" i="12"/>
  <c r="AG471" i="12" s="1"/>
  <c r="O97" i="19"/>
  <c r="O328" i="12"/>
  <c r="O471" i="12" s="1"/>
  <c r="AA745" i="10"/>
  <c r="K745" i="10"/>
  <c r="Y516" i="10"/>
  <c r="I516" i="10"/>
  <c r="D30" i="20"/>
  <c r="C30" i="19"/>
  <c r="U89" i="27"/>
  <c r="U88" i="27"/>
  <c r="U87" i="27"/>
  <c r="U86" i="27"/>
  <c r="U85" i="27"/>
  <c r="U84" i="27"/>
  <c r="U83" i="27"/>
  <c r="U81" i="27"/>
  <c r="U80" i="27"/>
  <c r="U77" i="27"/>
  <c r="U41" i="27"/>
  <c r="U37" i="27"/>
  <c r="U46" i="26"/>
  <c r="U70" i="26"/>
  <c r="U72" i="26" s="1"/>
  <c r="U73" i="26" s="1"/>
  <c r="AE11" i="28"/>
  <c r="AE176" i="27"/>
  <c r="AE11" i="26"/>
  <c r="AE26" i="26" s="1"/>
  <c r="AE48" i="26" s="1"/>
  <c r="AE11" i="27"/>
  <c r="AE11" i="23"/>
  <c r="AE11" i="22"/>
  <c r="AE11" i="25"/>
  <c r="AE11" i="21"/>
  <c r="AE11" i="20"/>
  <c r="AE11" i="19"/>
  <c r="AE11" i="17"/>
  <c r="AE11" i="16"/>
  <c r="AE11" i="15"/>
  <c r="AE11" i="14"/>
  <c r="AE11" i="12"/>
  <c r="AE11" i="11"/>
  <c r="AE11" i="10"/>
  <c r="AE35" i="6"/>
  <c r="AE27" i="26" s="1"/>
  <c r="AE11" i="13"/>
  <c r="AE11" i="7"/>
  <c r="V203" i="27"/>
  <c r="V207" i="27" s="1"/>
  <c r="N203" i="27"/>
  <c r="N207" i="27" s="1"/>
  <c r="N22" i="27"/>
  <c r="N71" i="26"/>
  <c r="AI1518" i="14"/>
  <c r="AI1655" i="14" s="1"/>
  <c r="L1611" i="14"/>
  <c r="L433" i="19" s="1"/>
  <c r="F1331" i="14"/>
  <c r="F1395" i="14"/>
  <c r="N472" i="19"/>
  <c r="N1611" i="15"/>
  <c r="X1190" i="14"/>
  <c r="X1320" i="14"/>
  <c r="X1125" i="14"/>
  <c r="X339" i="14"/>
  <c r="X1255" i="14"/>
  <c r="AB1644" i="14"/>
  <c r="AB466" i="19" s="1"/>
  <c r="AI1643" i="14"/>
  <c r="AI465" i="19" s="1"/>
  <c r="X1643" i="14"/>
  <c r="X465" i="19" s="1"/>
  <c r="H1643" i="14"/>
  <c r="H465" i="19" s="1"/>
  <c r="X1641" i="14"/>
  <c r="X463" i="19" s="1"/>
  <c r="P1641" i="14"/>
  <c r="P463" i="19" s="1"/>
  <c r="H1637" i="14"/>
  <c r="H459" i="19" s="1"/>
  <c r="AB1636" i="14"/>
  <c r="AB458" i="19" s="1"/>
  <c r="L1636" i="14"/>
  <c r="L458" i="19" s="1"/>
  <c r="AB1634" i="14"/>
  <c r="AB456" i="19" s="1"/>
  <c r="L1634" i="14"/>
  <c r="L456" i="19" s="1"/>
  <c r="T1633" i="14"/>
  <c r="T455" i="19" s="1"/>
  <c r="P1631" i="14"/>
  <c r="P453" i="19" s="1"/>
  <c r="AB1630" i="14"/>
  <c r="AB452" i="19" s="1"/>
  <c r="AI1629" i="14"/>
  <c r="AI451" i="19" s="1"/>
  <c r="P1629" i="14"/>
  <c r="P451" i="19" s="1"/>
  <c r="AB1628" i="14"/>
  <c r="AB450" i="19" s="1"/>
  <c r="AB1627" i="14"/>
  <c r="AB449" i="19" s="1"/>
  <c r="L1626" i="14"/>
  <c r="L448" i="19" s="1"/>
  <c r="AI1620" i="14"/>
  <c r="AI442" i="19" s="1"/>
  <c r="X1620" i="14"/>
  <c r="X442" i="19" s="1"/>
  <c r="X1619" i="14"/>
  <c r="X441" i="19" s="1"/>
  <c r="X1618" i="14"/>
  <c r="X440" i="19" s="1"/>
  <c r="H1617" i="14"/>
  <c r="H439" i="19" s="1"/>
  <c r="H1616" i="14"/>
  <c r="H438" i="19" s="1"/>
  <c r="AB1613" i="14"/>
  <c r="AB435" i="19" s="1"/>
  <c r="AB1612" i="14"/>
  <c r="AB434" i="19" s="1"/>
  <c r="AB1610" i="14"/>
  <c r="AB432" i="19" s="1"/>
  <c r="P1610" i="14"/>
  <c r="P432" i="19" s="1"/>
  <c r="H1610" i="14"/>
  <c r="H432" i="19" s="1"/>
  <c r="AB1606" i="14"/>
  <c r="AB428" i="19" s="1"/>
  <c r="L1606" i="14"/>
  <c r="L428" i="19" s="1"/>
  <c r="X1605" i="14"/>
  <c r="X427" i="19" s="1"/>
  <c r="X1603" i="14"/>
  <c r="X425" i="19" s="1"/>
  <c r="AB1602" i="14"/>
  <c r="AB424" i="19" s="1"/>
  <c r="T1602" i="14"/>
  <c r="T424" i="19" s="1"/>
  <c r="AI1601" i="14"/>
  <c r="AI423" i="19" s="1"/>
  <c r="T1600" i="14"/>
  <c r="T422" i="19" s="1"/>
  <c r="L1600" i="14"/>
  <c r="L422" i="19" s="1"/>
  <c r="X1599" i="14"/>
  <c r="X421" i="19" s="1"/>
  <c r="H1599" i="14"/>
  <c r="H421" i="19" s="1"/>
  <c r="X1597" i="14"/>
  <c r="X419" i="19" s="1"/>
  <c r="AI1596" i="14"/>
  <c r="AI418" i="19" s="1"/>
  <c r="AB1594" i="14"/>
  <c r="AB416" i="19" s="1"/>
  <c r="X1594" i="14"/>
  <c r="X416" i="19" s="1"/>
  <c r="AB1593" i="14"/>
  <c r="AB415" i="19" s="1"/>
  <c r="P1591" i="14"/>
  <c r="P413" i="19" s="1"/>
  <c r="L1590" i="14"/>
  <c r="L412" i="19" s="1"/>
  <c r="X1589" i="14"/>
  <c r="X411" i="19" s="1"/>
  <c r="AI1453" i="14"/>
  <c r="AI1654" i="14" s="1"/>
  <c r="T1583" i="14"/>
  <c r="T1656" i="14" s="1"/>
  <c r="L1518" i="14"/>
  <c r="L1655" i="14" s="1"/>
  <c r="H1453" i="14"/>
  <c r="H1654" i="14" s="1"/>
  <c r="W860" i="14"/>
  <c r="M283" i="12"/>
  <c r="S15" i="19"/>
  <c r="S239" i="10"/>
  <c r="S283" i="10" s="1"/>
  <c r="T89" i="27"/>
  <c r="T88" i="27"/>
  <c r="T87" i="27"/>
  <c r="T86" i="27"/>
  <c r="T85" i="27"/>
  <c r="T84" i="27"/>
  <c r="T83" i="27"/>
  <c r="T81" i="27"/>
  <c r="T80" i="27"/>
  <c r="T77" i="27"/>
  <c r="T37" i="27"/>
  <c r="T41" i="27"/>
  <c r="AB70" i="26"/>
  <c r="AB72" i="26" s="1"/>
  <c r="AB73" i="26" s="1"/>
  <c r="AB46" i="26"/>
  <c r="X70" i="26"/>
  <c r="X72" i="26" s="1"/>
  <c r="X73" i="26" s="1"/>
  <c r="X46" i="26"/>
  <c r="T70" i="26"/>
  <c r="T72" i="26" s="1"/>
  <c r="T73" i="26" s="1"/>
  <c r="T46" i="26"/>
  <c r="P70" i="26"/>
  <c r="P72" i="26" s="1"/>
  <c r="P73" i="26" s="1"/>
  <c r="P46" i="26"/>
  <c r="L70" i="26"/>
  <c r="L72" i="26" s="1"/>
  <c r="L73" i="26" s="1"/>
  <c r="L46" i="26"/>
  <c r="Y36" i="6"/>
  <c r="Y28" i="26" s="1"/>
  <c r="R48" i="26"/>
  <c r="E65" i="28"/>
  <c r="E101" i="25"/>
  <c r="E130" i="25" s="1"/>
  <c r="E444" i="25"/>
  <c r="D64" i="28"/>
  <c r="D443" i="25"/>
  <c r="D100" i="25"/>
  <c r="D129" i="25" s="1"/>
  <c r="E63" i="28"/>
  <c r="E99" i="25"/>
  <c r="E128" i="25" s="1"/>
  <c r="E442" i="25"/>
  <c r="D65" i="28"/>
  <c r="D444" i="25"/>
  <c r="D101" i="25"/>
  <c r="D130" i="25" s="1"/>
  <c r="H283" i="12"/>
  <c r="H238" i="12"/>
  <c r="H193" i="12"/>
  <c r="H148" i="12"/>
  <c r="H103" i="12"/>
  <c r="N36" i="6"/>
  <c r="N28" i="26" s="1"/>
  <c r="AB97" i="19"/>
  <c r="AB328" i="12"/>
  <c r="AB471" i="12" s="1"/>
  <c r="L97" i="19"/>
  <c r="L328" i="12"/>
  <c r="L471" i="12" s="1"/>
  <c r="AE15" i="19"/>
  <c r="AE239" i="10"/>
  <c r="AE283" i="10" s="1"/>
  <c r="AE287" i="10" s="1"/>
  <c r="N15" i="19"/>
  <c r="N95" i="19" s="1"/>
  <c r="N239" i="10"/>
  <c r="N283" i="10" s="1"/>
  <c r="N287" i="10" s="1"/>
  <c r="C481" i="19"/>
  <c r="C479" i="19"/>
  <c r="C476" i="19"/>
  <c r="C477" i="19"/>
  <c r="D61" i="20"/>
  <c r="C480" i="19"/>
  <c r="D55" i="20"/>
  <c r="C470" i="19"/>
  <c r="C469" i="19"/>
  <c r="D38" i="20"/>
  <c r="C63" i="19"/>
  <c r="C62" i="19"/>
  <c r="V36" i="6"/>
  <c r="V28" i="26" s="1"/>
  <c r="U36" i="6"/>
  <c r="U28" i="26" s="1"/>
  <c r="J48" i="26"/>
  <c r="K137" i="19"/>
  <c r="K472" i="12"/>
  <c r="F551" i="10"/>
  <c r="F577" i="10" s="1"/>
  <c r="F601" i="10" s="1"/>
  <c r="F627" i="10" s="1"/>
  <c r="F651" i="10" s="1"/>
  <c r="F677" i="10" s="1"/>
  <c r="F701" i="10" s="1"/>
  <c r="F727" i="10" s="1"/>
  <c r="F528" i="10"/>
  <c r="T15" i="19"/>
  <c r="T95" i="19" s="1"/>
  <c r="T239" i="10"/>
  <c r="T283" i="10" s="1"/>
  <c r="T287" i="10" s="1"/>
  <c r="Y15" i="19"/>
  <c r="Y95" i="19" s="1"/>
  <c r="Y239" i="10"/>
  <c r="Y283" i="10" s="1"/>
  <c r="I15" i="19"/>
  <c r="I95" i="19" s="1"/>
  <c r="I239" i="10"/>
  <c r="I283" i="10" s="1"/>
  <c r="O54" i="6"/>
  <c r="O29" i="27" s="1"/>
  <c r="I29" i="27"/>
  <c r="Y54" i="6"/>
  <c r="Y29" i="27" s="1"/>
  <c r="AB36" i="6"/>
  <c r="AB28" i="26" s="1"/>
  <c r="L36" i="6"/>
  <c r="L28" i="26" s="1"/>
  <c r="L31" i="26" s="1"/>
  <c r="X80" i="27"/>
  <c r="AE36" i="6"/>
  <c r="AE28" i="26" s="1"/>
  <c r="Q328" i="12"/>
  <c r="Q471" i="12" s="1"/>
  <c r="Q474" i="12" s="1"/>
  <c r="U328" i="12"/>
  <c r="U471" i="12" s="1"/>
  <c r="E451" i="25"/>
  <c r="E108" i="25"/>
  <c r="AG133" i="23"/>
  <c r="W133" i="23"/>
  <c r="O133" i="23"/>
  <c r="G133" i="23"/>
  <c r="AE133" i="23"/>
  <c r="V133" i="23"/>
  <c r="N133" i="23"/>
  <c r="AA133" i="23"/>
  <c r="S133" i="23"/>
  <c r="K133" i="23"/>
  <c r="Z133" i="23"/>
  <c r="R133" i="23"/>
  <c r="J133" i="23"/>
  <c r="U117" i="23"/>
  <c r="Z104" i="23"/>
  <c r="R104" i="23"/>
  <c r="J104" i="23"/>
  <c r="AG104" i="23"/>
  <c r="W104" i="23"/>
  <c r="O104" i="23"/>
  <c r="G104" i="23"/>
  <c r="AE104" i="23"/>
  <c r="V104" i="23"/>
  <c r="N104" i="23"/>
  <c r="AA104" i="23"/>
  <c r="S104" i="23"/>
  <c r="K104" i="23"/>
  <c r="AI133" i="23"/>
  <c r="AI117" i="23"/>
  <c r="P117" i="23"/>
  <c r="J122" i="23"/>
  <c r="O122" i="23"/>
  <c r="L114" i="23"/>
  <c r="I122" i="23"/>
  <c r="V116" i="23"/>
  <c r="AA116" i="23"/>
  <c r="E62" i="28"/>
  <c r="E441" i="25"/>
  <c r="E98" i="25"/>
  <c r="E127" i="25" s="1"/>
  <c r="Z134" i="23"/>
  <c r="H95" i="23"/>
  <c r="AG95" i="23"/>
  <c r="F156" i="25"/>
  <c r="F183" i="25" s="1"/>
  <c r="F210" i="25" s="1"/>
  <c r="F241" i="25" s="1"/>
  <c r="F270" i="25" s="1"/>
  <c r="F305" i="25" s="1"/>
  <c r="F373" i="25" s="1"/>
  <c r="I118" i="23"/>
  <c r="Z118" i="23"/>
  <c r="AI75" i="23"/>
  <c r="AI85" i="23" s="1"/>
  <c r="AI88" i="23" s="1"/>
  <c r="Q511" i="19"/>
  <c r="Q38" i="27" s="1"/>
  <c r="Q270" i="16"/>
  <c r="Q306" i="16"/>
  <c r="AI511" i="19"/>
  <c r="AI79" i="27" s="1"/>
  <c r="AI306" i="16"/>
  <c r="S511" i="19"/>
  <c r="S79" i="27" s="1"/>
  <c r="S306" i="16"/>
  <c r="S270" i="16"/>
  <c r="Z594" i="15"/>
  <c r="J594" i="15"/>
  <c r="W927" i="15"/>
  <c r="W929" i="15" s="1"/>
  <c r="P463" i="15"/>
  <c r="AG463" i="15"/>
  <c r="AG1611" i="15" s="1"/>
  <c r="W1255" i="14"/>
  <c r="W1190" i="14"/>
  <c r="W1320" i="14"/>
  <c r="W1125" i="14"/>
  <c r="W339" i="14"/>
  <c r="W1583" i="14"/>
  <c r="W1656" i="14" s="1"/>
  <c r="K1583" i="14"/>
  <c r="K1656" i="14" s="1"/>
  <c r="W326" i="13"/>
  <c r="D20" i="20"/>
  <c r="C20" i="19"/>
  <c r="S89" i="27"/>
  <c r="S88" i="27"/>
  <c r="S87" i="27"/>
  <c r="S86" i="27"/>
  <c r="S85" i="27"/>
  <c r="S84" i="27"/>
  <c r="S83" i="27"/>
  <c r="S81" i="27"/>
  <c r="S80" i="27"/>
  <c r="S77" i="27"/>
  <c r="S41" i="27"/>
  <c r="S37" i="27"/>
  <c r="D18" i="27"/>
  <c r="AE46" i="6"/>
  <c r="AE18" i="27" s="1"/>
  <c r="Z46" i="6"/>
  <c r="Z18" i="27" s="1"/>
  <c r="V46" i="6"/>
  <c r="V18" i="27" s="1"/>
  <c r="R46" i="6"/>
  <c r="R18" i="27" s="1"/>
  <c r="N46" i="6"/>
  <c r="N18" i="27" s="1"/>
  <c r="J46" i="6"/>
  <c r="J18" i="27" s="1"/>
  <c r="AC46" i="6"/>
  <c r="AC18" i="27" s="1"/>
  <c r="Y46" i="6"/>
  <c r="Y18" i="27" s="1"/>
  <c r="U46" i="6"/>
  <c r="U18" i="27" s="1"/>
  <c r="Q46" i="6"/>
  <c r="Q18" i="27" s="1"/>
  <c r="M46" i="6"/>
  <c r="M18" i="27" s="1"/>
  <c r="I46" i="6"/>
  <c r="I18" i="27" s="1"/>
  <c r="AI46" i="6"/>
  <c r="AI18" i="27" s="1"/>
  <c r="AB46" i="6"/>
  <c r="AB18" i="27" s="1"/>
  <c r="X46" i="6"/>
  <c r="X18" i="27" s="1"/>
  <c r="T46" i="6"/>
  <c r="T18" i="27" s="1"/>
  <c r="P46" i="6"/>
  <c r="P18" i="27" s="1"/>
  <c r="L46" i="6"/>
  <c r="L18" i="27" s="1"/>
  <c r="H46" i="6"/>
  <c r="H18" i="27" s="1"/>
  <c r="S46" i="6"/>
  <c r="S18" i="27" s="1"/>
  <c r="AG46" i="6"/>
  <c r="AG18" i="27" s="1"/>
  <c r="O46" i="6"/>
  <c r="O18" i="27" s="1"/>
  <c r="W46" i="6"/>
  <c r="W18" i="27" s="1"/>
  <c r="AA46" i="6"/>
  <c r="AA18" i="27" s="1"/>
  <c r="K46" i="6"/>
  <c r="K18" i="27" s="1"/>
  <c r="G46" i="6"/>
  <c r="G18" i="27" s="1"/>
  <c r="W70" i="26"/>
  <c r="W72" i="26" s="1"/>
  <c r="W73" i="26" s="1"/>
  <c r="W46" i="26"/>
  <c r="U474" i="19"/>
  <c r="U1613" i="15"/>
  <c r="J1320" i="14"/>
  <c r="J1255" i="14"/>
  <c r="J1190" i="14"/>
  <c r="J1125" i="14"/>
  <c r="J339" i="14"/>
  <c r="J1599" i="14"/>
  <c r="J421" i="19" s="1"/>
  <c r="R1518" i="14"/>
  <c r="R1655" i="14" s="1"/>
  <c r="O137" i="19"/>
  <c r="O472" i="12"/>
  <c r="D27" i="20"/>
  <c r="C27" i="19"/>
  <c r="J79" i="26"/>
  <c r="J21" i="27"/>
  <c r="J78" i="26"/>
  <c r="AG71" i="26"/>
  <c r="AG22" i="27"/>
  <c r="K22" i="27"/>
  <c r="K71" i="26"/>
  <c r="I1190" i="14"/>
  <c r="I1320" i="14"/>
  <c r="I1125" i="14"/>
  <c r="I339" i="14"/>
  <c r="I1255" i="14"/>
  <c r="AC1612" i="14"/>
  <c r="AC434" i="19" s="1"/>
  <c r="AC1518" i="14"/>
  <c r="AC1655" i="14" s="1"/>
  <c r="I1518" i="14"/>
  <c r="I1655" i="14" s="1"/>
  <c r="Q326" i="13"/>
  <c r="F109" i="12"/>
  <c r="F154" i="12" s="1"/>
  <c r="F199" i="12" s="1"/>
  <c r="F244" i="12" s="1"/>
  <c r="F65" i="12"/>
  <c r="D18" i="20"/>
  <c r="C18" i="19"/>
  <c r="AC20" i="21"/>
  <c r="Y20" i="21"/>
  <c r="U20" i="21"/>
  <c r="I20" i="21"/>
  <c r="F20" i="21"/>
  <c r="D186" i="16"/>
  <c r="D162" i="16"/>
  <c r="D138" i="16"/>
  <c r="Y89" i="27"/>
  <c r="Y88" i="27"/>
  <c r="Y87" i="27"/>
  <c r="Y86" i="27"/>
  <c r="Y85" i="27"/>
  <c r="Y84" i="27"/>
  <c r="Y83" i="27"/>
  <c r="Y81" i="27"/>
  <c r="Y80" i="27"/>
  <c r="Y77" i="27"/>
  <c r="Y41" i="27"/>
  <c r="Y37" i="27"/>
  <c r="Q46" i="26"/>
  <c r="Q70" i="26"/>
  <c r="Q72" i="26" s="1"/>
  <c r="Q73" i="26" s="1"/>
  <c r="W796" i="14"/>
  <c r="P1627" i="14"/>
  <c r="P449" i="19" s="1"/>
  <c r="P1597" i="14"/>
  <c r="P419" i="19" s="1"/>
  <c r="H1595" i="14"/>
  <c r="H417" i="19" s="1"/>
  <c r="AI1583" i="14"/>
  <c r="AI1656" i="14" s="1"/>
  <c r="AA473" i="19"/>
  <c r="AA1612" i="15"/>
  <c r="D29" i="20"/>
  <c r="C29" i="19"/>
  <c r="E59" i="28"/>
  <c r="E438" i="25"/>
  <c r="E95" i="25"/>
  <c r="E124" i="25" s="1"/>
  <c r="P97" i="19"/>
  <c r="P328" i="12"/>
  <c r="P471" i="12" s="1"/>
  <c r="H61" i="28"/>
  <c r="G59" i="28"/>
  <c r="K110" i="25"/>
  <c r="O107" i="25"/>
  <c r="F166" i="25"/>
  <c r="F193" i="25" s="1"/>
  <c r="F220" i="25" s="1"/>
  <c r="F251" i="25" s="1"/>
  <c r="F280" i="25" s="1"/>
  <c r="F315" i="25" s="1"/>
  <c r="J107" i="25"/>
  <c r="F157" i="25"/>
  <c r="F184" i="25" s="1"/>
  <c r="F211" i="25" s="1"/>
  <c r="F242" i="25" s="1"/>
  <c r="F271" i="25" s="1"/>
  <c r="F306" i="25" s="1"/>
  <c r="F374" i="25" s="1"/>
  <c r="N115" i="25"/>
  <c r="E455" i="25"/>
  <c r="E112" i="25"/>
  <c r="E447" i="25"/>
  <c r="E104" i="25"/>
  <c r="E64" i="28"/>
  <c r="E443" i="25"/>
  <c r="E100" i="25"/>
  <c r="E129" i="25" s="1"/>
  <c r="E60" i="28"/>
  <c r="E439" i="25"/>
  <c r="E96" i="25"/>
  <c r="E125" i="25" s="1"/>
  <c r="U137" i="23"/>
  <c r="AA137" i="23"/>
  <c r="S137" i="23"/>
  <c r="K137" i="23"/>
  <c r="Z137" i="23"/>
  <c r="R137" i="23"/>
  <c r="J137" i="23"/>
  <c r="AG137" i="23"/>
  <c r="W137" i="23"/>
  <c r="O137" i="23"/>
  <c r="G137" i="23"/>
  <c r="V137" i="23"/>
  <c r="N137" i="23"/>
  <c r="AE137" i="23"/>
  <c r="Q135" i="23"/>
  <c r="AC133" i="23"/>
  <c r="M133" i="23"/>
  <c r="Y131" i="23"/>
  <c r="I131" i="23"/>
  <c r="U129" i="23"/>
  <c r="AA129" i="23"/>
  <c r="S129" i="23"/>
  <c r="K129" i="23"/>
  <c r="Z129" i="23"/>
  <c r="R129" i="23"/>
  <c r="J129" i="23"/>
  <c r="AG129" i="23"/>
  <c r="W129" i="23"/>
  <c r="O129" i="23"/>
  <c r="G129" i="23"/>
  <c r="AE129" i="23"/>
  <c r="V129" i="23"/>
  <c r="N129" i="23"/>
  <c r="AC125" i="23"/>
  <c r="M125" i="23"/>
  <c r="AC117" i="23"/>
  <c r="M117" i="23"/>
  <c r="Y115" i="23"/>
  <c r="I115" i="23"/>
  <c r="AA113" i="23"/>
  <c r="S113" i="23"/>
  <c r="K113" i="23"/>
  <c r="Z113" i="23"/>
  <c r="R113" i="23"/>
  <c r="J113" i="23"/>
  <c r="AG113" i="23"/>
  <c r="W113" i="23"/>
  <c r="O113" i="23"/>
  <c r="G113" i="23"/>
  <c r="N113" i="23"/>
  <c r="AE113" i="23"/>
  <c r="V113" i="23"/>
  <c r="AC104" i="23"/>
  <c r="M104" i="23"/>
  <c r="Y102" i="23"/>
  <c r="I102" i="23"/>
  <c r="AE100" i="23"/>
  <c r="V100" i="23"/>
  <c r="N100" i="23"/>
  <c r="AA100" i="23"/>
  <c r="S100" i="23"/>
  <c r="K100" i="23"/>
  <c r="Z100" i="23"/>
  <c r="R100" i="23"/>
  <c r="J100" i="23"/>
  <c r="O100" i="23"/>
  <c r="G100" i="23"/>
  <c r="AG100" i="23"/>
  <c r="W100" i="23"/>
  <c r="AC96" i="23"/>
  <c r="M96" i="23"/>
  <c r="Y94" i="23"/>
  <c r="I94" i="23"/>
  <c r="N114" i="25"/>
  <c r="AI137" i="23"/>
  <c r="P137" i="23"/>
  <c r="AB135" i="23"/>
  <c r="L135" i="23"/>
  <c r="X133" i="23"/>
  <c r="H133" i="23"/>
  <c r="AI129" i="23"/>
  <c r="P129" i="23"/>
  <c r="X125" i="23"/>
  <c r="X117" i="23"/>
  <c r="AI113" i="23"/>
  <c r="P113" i="23"/>
  <c r="X104" i="23"/>
  <c r="H104" i="23"/>
  <c r="T102" i="23"/>
  <c r="AI100" i="23"/>
  <c r="P100" i="23"/>
  <c r="X96" i="23"/>
  <c r="T94" i="23"/>
  <c r="E106" i="25"/>
  <c r="E449" i="25"/>
  <c r="F164" i="25"/>
  <c r="F191" i="25" s="1"/>
  <c r="F218" i="25" s="1"/>
  <c r="F249" i="25" s="1"/>
  <c r="F278" i="25" s="1"/>
  <c r="F313" i="25" s="1"/>
  <c r="O105" i="25"/>
  <c r="J105" i="25"/>
  <c r="F159" i="25"/>
  <c r="F186" i="25" s="1"/>
  <c r="F213" i="25" s="1"/>
  <c r="F244" i="25" s="1"/>
  <c r="F273" i="25" s="1"/>
  <c r="F308" i="25" s="1"/>
  <c r="F376" i="25" s="1"/>
  <c r="P138" i="23"/>
  <c r="H138" i="23"/>
  <c r="AI138" i="23"/>
  <c r="X138" i="23"/>
  <c r="L136" i="23"/>
  <c r="V136" i="23"/>
  <c r="K136" i="23"/>
  <c r="AA136" i="23"/>
  <c r="P132" i="23"/>
  <c r="M130" i="23"/>
  <c r="T128" i="23"/>
  <c r="R128" i="23"/>
  <c r="G128" i="23"/>
  <c r="W128" i="23"/>
  <c r="U122" i="23"/>
  <c r="X116" i="23"/>
  <c r="U114" i="23"/>
  <c r="J105" i="23"/>
  <c r="Z105" i="23"/>
  <c r="O105" i="23"/>
  <c r="AG105" i="23"/>
  <c r="U31" i="21"/>
  <c r="Y30" i="21"/>
  <c r="I30" i="21"/>
  <c r="J108" i="25"/>
  <c r="K108" i="25"/>
  <c r="F167" i="25"/>
  <c r="F194" i="25" s="1"/>
  <c r="F221" i="25" s="1"/>
  <c r="F252" i="25" s="1"/>
  <c r="F281" i="25" s="1"/>
  <c r="F316" i="25" s="1"/>
  <c r="D66" i="28"/>
  <c r="D102" i="25"/>
  <c r="D131" i="25" s="1"/>
  <c r="D445" i="25"/>
  <c r="G66" i="28"/>
  <c r="H66" i="28"/>
  <c r="AB138" i="23"/>
  <c r="N138" i="23"/>
  <c r="AE138" i="23"/>
  <c r="S138" i="23"/>
  <c r="U132" i="23"/>
  <c r="T130" i="23"/>
  <c r="R130" i="23"/>
  <c r="G130" i="23"/>
  <c r="W130" i="23"/>
  <c r="T122" i="23"/>
  <c r="R122" i="23"/>
  <c r="G122" i="23"/>
  <c r="W122" i="23"/>
  <c r="U116" i="23"/>
  <c r="AB114" i="23"/>
  <c r="N114" i="23"/>
  <c r="AE114" i="23"/>
  <c r="S114" i="23"/>
  <c r="AK100" i="23"/>
  <c r="AI31" i="21"/>
  <c r="P31" i="21"/>
  <c r="AB30" i="21"/>
  <c r="L30" i="21"/>
  <c r="O110" i="25"/>
  <c r="D114" i="25"/>
  <c r="D173" i="25" s="1"/>
  <c r="D200" i="25" s="1"/>
  <c r="D227" i="25" s="1"/>
  <c r="D258" i="25" s="1"/>
  <c r="D287" i="25" s="1"/>
  <c r="D322" i="25" s="1"/>
  <c r="D390" i="25" s="1"/>
  <c r="D457" i="25"/>
  <c r="F155" i="25"/>
  <c r="F182" i="25" s="1"/>
  <c r="F209" i="25" s="1"/>
  <c r="F240" i="25" s="1"/>
  <c r="F269" i="25" s="1"/>
  <c r="F304" i="25" s="1"/>
  <c r="F372" i="25" s="1"/>
  <c r="E58" i="28"/>
  <c r="E437" i="25"/>
  <c r="E94" i="25"/>
  <c r="E123" i="25" s="1"/>
  <c r="P36" i="25"/>
  <c r="P94" i="25" s="1"/>
  <c r="Y138" i="23"/>
  <c r="AB132" i="23"/>
  <c r="N132" i="23"/>
  <c r="AE132" i="23"/>
  <c r="S132" i="23"/>
  <c r="Y122" i="23"/>
  <c r="AB116" i="23"/>
  <c r="N116" i="23"/>
  <c r="AE116" i="23"/>
  <c r="U134" i="23"/>
  <c r="X134" i="23"/>
  <c r="Y134" i="23"/>
  <c r="R134" i="23"/>
  <c r="G134" i="23"/>
  <c r="W134" i="23"/>
  <c r="U95" i="23"/>
  <c r="X95" i="23"/>
  <c r="Y95" i="23"/>
  <c r="R95" i="23"/>
  <c r="G95" i="23"/>
  <c r="W95" i="23"/>
  <c r="AC31" i="21"/>
  <c r="AK114" i="23"/>
  <c r="Q75" i="23"/>
  <c r="Q85" i="23" s="1"/>
  <c r="Q88" i="23" s="1"/>
  <c r="D110" i="25"/>
  <c r="D453" i="25"/>
  <c r="AK138" i="23"/>
  <c r="AK122" i="23"/>
  <c r="U118" i="23"/>
  <c r="X118" i="23"/>
  <c r="Y118" i="23"/>
  <c r="R118" i="23"/>
  <c r="G118" i="23"/>
  <c r="W118" i="23"/>
  <c r="T95" i="23"/>
  <c r="P75" i="23"/>
  <c r="P85" i="23" s="1"/>
  <c r="P88" i="23" s="1"/>
  <c r="Q132" i="23"/>
  <c r="AK132" i="23"/>
  <c r="F80" i="20"/>
  <c r="F37" i="21"/>
  <c r="F537" i="19"/>
  <c r="AB95" i="23"/>
  <c r="L75" i="23"/>
  <c r="L85" i="23" s="1"/>
  <c r="L88" i="23" s="1"/>
  <c r="V511" i="19"/>
  <c r="V79" i="27" s="1"/>
  <c r="V306" i="16"/>
  <c r="V270" i="16"/>
  <c r="F484" i="19"/>
  <c r="F1531" i="15"/>
  <c r="Y511" i="19"/>
  <c r="Y79" i="27" s="1"/>
  <c r="Y270" i="16"/>
  <c r="Y306" i="16"/>
  <c r="I511" i="19"/>
  <c r="I79" i="27" s="1"/>
  <c r="I270" i="16"/>
  <c r="I306" i="16"/>
  <c r="F523" i="19"/>
  <c r="F1629" i="15"/>
  <c r="F524" i="19" s="1"/>
  <c r="X511" i="19"/>
  <c r="X79" i="27" s="1"/>
  <c r="X306" i="16"/>
  <c r="X270" i="16"/>
  <c r="H511" i="19"/>
  <c r="H306" i="16"/>
  <c r="H270" i="16"/>
  <c r="Y476" i="19"/>
  <c r="I476" i="19"/>
  <c r="R594" i="15"/>
  <c r="F163" i="17"/>
  <c r="F197" i="17"/>
  <c r="F232" i="17" s="1"/>
  <c r="F267" i="17" s="1"/>
  <c r="AG927" i="15"/>
  <c r="AG929" i="15" s="1"/>
  <c r="AG1614" i="15" s="1"/>
  <c r="O927" i="15"/>
  <c r="O929" i="15" s="1"/>
  <c r="AG476" i="19"/>
  <c r="O476" i="19"/>
  <c r="T594" i="15"/>
  <c r="S504" i="19"/>
  <c r="S1617" i="15"/>
  <c r="F20" i="17"/>
  <c r="F54" i="17"/>
  <c r="F89" i="17" s="1"/>
  <c r="F124" i="17" s="1"/>
  <c r="X463" i="15"/>
  <c r="H463" i="15"/>
  <c r="O511" i="19"/>
  <c r="O79" i="27" s="1"/>
  <c r="O306" i="16"/>
  <c r="O270" i="16"/>
  <c r="AI476" i="19"/>
  <c r="W463" i="15"/>
  <c r="X469" i="19"/>
  <c r="X1609" i="15"/>
  <c r="Z507" i="19"/>
  <c r="Z78" i="27" s="1"/>
  <c r="Z209" i="16"/>
  <c r="Z305" i="16" s="1"/>
  <c r="X929" i="15"/>
  <c r="H929" i="15"/>
  <c r="H471" i="19"/>
  <c r="H1610" i="15"/>
  <c r="G413" i="15"/>
  <c r="G463" i="15" s="1"/>
  <c r="F1458" i="14"/>
  <c r="F1523" i="14" s="1"/>
  <c r="F1588" i="14"/>
  <c r="F410" i="19" s="1"/>
  <c r="Y1518" i="14"/>
  <c r="Y1655" i="14" s="1"/>
  <c r="L1453" i="14"/>
  <c r="L1654" i="14" s="1"/>
  <c r="R1643" i="14"/>
  <c r="R465" i="19" s="1"/>
  <c r="Q1639" i="14"/>
  <c r="Q461" i="19" s="1"/>
  <c r="M1631" i="14"/>
  <c r="M453" i="19" s="1"/>
  <c r="L1627" i="14"/>
  <c r="L449" i="19" s="1"/>
  <c r="I1623" i="14"/>
  <c r="I445" i="19" s="1"/>
  <c r="AE1606" i="14"/>
  <c r="AE428" i="19" s="1"/>
  <c r="AC1602" i="14"/>
  <c r="AC424" i="19" s="1"/>
  <c r="Z1598" i="14"/>
  <c r="Z420" i="19" s="1"/>
  <c r="Y1594" i="14"/>
  <c r="Y416" i="19" s="1"/>
  <c r="X1590" i="14"/>
  <c r="X412" i="19" s="1"/>
  <c r="AG1190" i="14"/>
  <c r="AG1320" i="14"/>
  <c r="AG1125" i="14"/>
  <c r="AG1255" i="14"/>
  <c r="AG339" i="14"/>
  <c r="O1255" i="14"/>
  <c r="O1190" i="14"/>
  <c r="O1320" i="14"/>
  <c r="O1125" i="14"/>
  <c r="O339" i="14"/>
  <c r="AG1453" i="14"/>
  <c r="AG1654" i="14" s="1"/>
  <c r="AA1453" i="14"/>
  <c r="AA1654" i="14" s="1"/>
  <c r="W1453" i="14"/>
  <c r="W1654" i="14" s="1"/>
  <c r="S1453" i="14"/>
  <c r="S1654" i="14" s="1"/>
  <c r="O1453" i="14"/>
  <c r="O1654" i="14" s="1"/>
  <c r="K1453" i="14"/>
  <c r="K1654" i="14" s="1"/>
  <c r="G1453" i="14"/>
  <c r="G1654" i="14" s="1"/>
  <c r="O326" i="13"/>
  <c r="F39" i="19"/>
  <c r="F20" i="11"/>
  <c r="D28" i="20"/>
  <c r="C28" i="19"/>
  <c r="F22" i="21"/>
  <c r="AG31" i="21"/>
  <c r="AA31" i="21"/>
  <c r="AE31" i="21"/>
  <c r="S31" i="21"/>
  <c r="K31" i="21"/>
  <c r="Z30" i="21"/>
  <c r="R30" i="21"/>
  <c r="J30" i="21"/>
  <c r="Z31" i="21"/>
  <c r="R31" i="21"/>
  <c r="J31" i="21"/>
  <c r="AG30" i="21"/>
  <c r="W30" i="21"/>
  <c r="O30" i="21"/>
  <c r="G30" i="21"/>
  <c r="W31" i="21"/>
  <c r="O31" i="21"/>
  <c r="G31" i="21"/>
  <c r="AE30" i="21"/>
  <c r="V30" i="21"/>
  <c r="N30" i="21"/>
  <c r="F30" i="21"/>
  <c r="V31" i="21"/>
  <c r="AA30" i="21"/>
  <c r="N31" i="21"/>
  <c r="S30" i="21"/>
  <c r="K30" i="21"/>
  <c r="F31" i="21"/>
  <c r="F33" i="21" s="1"/>
  <c r="D180" i="16"/>
  <c r="D156" i="16"/>
  <c r="D132" i="16"/>
  <c r="AA89" i="27"/>
  <c r="AA88" i="27"/>
  <c r="AA87" i="27"/>
  <c r="AA86" i="27"/>
  <c r="AA85" i="27"/>
  <c r="AA84" i="27"/>
  <c r="AA83" i="27"/>
  <c r="AA81" i="27"/>
  <c r="AA80" i="27"/>
  <c r="AA77" i="27"/>
  <c r="AA41" i="27"/>
  <c r="AA37" i="27"/>
  <c r="K21" i="27"/>
  <c r="K94" i="27" s="1"/>
  <c r="K79" i="26"/>
  <c r="K78" i="26"/>
  <c r="O70" i="26"/>
  <c r="O72" i="26" s="1"/>
  <c r="O73" i="26" s="1"/>
  <c r="O46" i="26"/>
  <c r="T1644" i="14"/>
  <c r="T466" i="19" s="1"/>
  <c r="H1641" i="14"/>
  <c r="H463" i="19" s="1"/>
  <c r="P1640" i="14"/>
  <c r="P462" i="19" s="1"/>
  <c r="T1636" i="14"/>
  <c r="T458" i="19" s="1"/>
  <c r="T1634" i="14"/>
  <c r="T456" i="19" s="1"/>
  <c r="L1630" i="14"/>
  <c r="L452" i="19" s="1"/>
  <c r="H1629" i="14"/>
  <c r="H451" i="19" s="1"/>
  <c r="X1628" i="14"/>
  <c r="X450" i="19" s="1"/>
  <c r="T1627" i="14"/>
  <c r="T449" i="19" s="1"/>
  <c r="X1625" i="14"/>
  <c r="X447" i="19" s="1"/>
  <c r="P1625" i="14"/>
  <c r="P447" i="19" s="1"/>
  <c r="AB1624" i="14"/>
  <c r="AB446" i="19" s="1"/>
  <c r="AB1622" i="14"/>
  <c r="AB444" i="19" s="1"/>
  <c r="H1622" i="14"/>
  <c r="H444" i="19" s="1"/>
  <c r="T1619" i="14"/>
  <c r="T441" i="19" s="1"/>
  <c r="P1618" i="14"/>
  <c r="P440" i="19" s="1"/>
  <c r="X1612" i="14"/>
  <c r="X434" i="19" s="1"/>
  <c r="T1609" i="14"/>
  <c r="T431" i="19" s="1"/>
  <c r="T1606" i="14"/>
  <c r="T428" i="19" s="1"/>
  <c r="P1603" i="14"/>
  <c r="P425" i="19" s="1"/>
  <c r="AI1599" i="14"/>
  <c r="AI421" i="19" s="1"/>
  <c r="AI1598" i="14"/>
  <c r="AI420" i="19" s="1"/>
  <c r="P1596" i="14"/>
  <c r="P418" i="19" s="1"/>
  <c r="H1591" i="14"/>
  <c r="H413" i="19" s="1"/>
  <c r="T1588" i="14"/>
  <c r="T410" i="19" s="1"/>
  <c r="AB1587" i="14"/>
  <c r="AB1388" i="14"/>
  <c r="AB1653" i="14" s="1"/>
  <c r="X1453" i="14"/>
  <c r="X1654" i="14" s="1"/>
  <c r="P1518" i="14"/>
  <c r="P1655" i="14" s="1"/>
  <c r="F99" i="19"/>
  <c r="F290" i="12"/>
  <c r="J1642" i="14"/>
  <c r="J464" i="19" s="1"/>
  <c r="AI1626" i="14"/>
  <c r="AI448" i="19" s="1"/>
  <c r="Y1611" i="14"/>
  <c r="Y433" i="19" s="1"/>
  <c r="U1601" i="14"/>
  <c r="U423" i="19" s="1"/>
  <c r="R1594" i="14"/>
  <c r="R416" i="19" s="1"/>
  <c r="P1590" i="14"/>
  <c r="P412" i="19" s="1"/>
  <c r="I474" i="19"/>
  <c r="I1613" i="15"/>
  <c r="R1320" i="14"/>
  <c r="R1255" i="14"/>
  <c r="R1190" i="14"/>
  <c r="R1125" i="14"/>
  <c r="R339" i="14"/>
  <c r="AE1646" i="14"/>
  <c r="AE468" i="19" s="1"/>
  <c r="N1646" i="14"/>
  <c r="N468" i="19" s="1"/>
  <c r="N1645" i="14"/>
  <c r="N467" i="19" s="1"/>
  <c r="J1644" i="14"/>
  <c r="J466" i="19" s="1"/>
  <c r="AE1643" i="14"/>
  <c r="AE465" i="19" s="1"/>
  <c r="Z1643" i="14"/>
  <c r="Z465" i="19" s="1"/>
  <c r="AE1642" i="14"/>
  <c r="AE464" i="19" s="1"/>
  <c r="AE1640" i="14"/>
  <c r="AE462" i="19" s="1"/>
  <c r="R1640" i="14"/>
  <c r="R462" i="19" s="1"/>
  <c r="N1639" i="14"/>
  <c r="N461" i="19" s="1"/>
  <c r="J1639" i="14"/>
  <c r="J461" i="19" s="1"/>
  <c r="N1638" i="14"/>
  <c r="N460" i="19" s="1"/>
  <c r="R1637" i="14"/>
  <c r="R459" i="19" s="1"/>
  <c r="Z1636" i="14"/>
  <c r="Z458" i="19" s="1"/>
  <c r="J1636" i="14"/>
  <c r="J458" i="19" s="1"/>
  <c r="Z1635" i="14"/>
  <c r="Z457" i="19" s="1"/>
  <c r="J1635" i="14"/>
  <c r="J457" i="19" s="1"/>
  <c r="AE1633" i="14"/>
  <c r="AE455" i="19" s="1"/>
  <c r="R1633" i="14"/>
  <c r="R455" i="19" s="1"/>
  <c r="Z1632" i="14"/>
  <c r="Z454" i="19" s="1"/>
  <c r="AE1630" i="14"/>
  <c r="AE452" i="19" s="1"/>
  <c r="N1630" i="14"/>
  <c r="N452" i="19" s="1"/>
  <c r="AE1629" i="14"/>
  <c r="AE451" i="19" s="1"/>
  <c r="N1629" i="14"/>
  <c r="N451" i="19" s="1"/>
  <c r="J1628" i="14"/>
  <c r="J450" i="19" s="1"/>
  <c r="AE1627" i="14"/>
  <c r="AE449" i="19" s="1"/>
  <c r="Z1627" i="14"/>
  <c r="Z449" i="19" s="1"/>
  <c r="N1627" i="14"/>
  <c r="N449" i="19" s="1"/>
  <c r="AE1626" i="14"/>
  <c r="AE448" i="19" s="1"/>
  <c r="AE1624" i="14"/>
  <c r="AE446" i="19" s="1"/>
  <c r="R1624" i="14"/>
  <c r="R446" i="19" s="1"/>
  <c r="N1623" i="14"/>
  <c r="N445" i="19" s="1"/>
  <c r="J1623" i="14"/>
  <c r="J445" i="19" s="1"/>
  <c r="N1622" i="14"/>
  <c r="N444" i="19" s="1"/>
  <c r="R1621" i="14"/>
  <c r="R443" i="19" s="1"/>
  <c r="Z1620" i="14"/>
  <c r="Z442" i="19" s="1"/>
  <c r="J1620" i="14"/>
  <c r="J442" i="19" s="1"/>
  <c r="Z1619" i="14"/>
  <c r="Z441" i="19" s="1"/>
  <c r="J1619" i="14"/>
  <c r="J441" i="19" s="1"/>
  <c r="R1618" i="14"/>
  <c r="R440" i="19" s="1"/>
  <c r="AE1617" i="14"/>
  <c r="AE439" i="19" s="1"/>
  <c r="R1617" i="14"/>
  <c r="R439" i="19" s="1"/>
  <c r="Z1616" i="14"/>
  <c r="Z438" i="19" s="1"/>
  <c r="N1614" i="14"/>
  <c r="N436" i="19" s="1"/>
  <c r="N1613" i="14"/>
  <c r="N435" i="19" s="1"/>
  <c r="J1612" i="14"/>
  <c r="J434" i="19" s="1"/>
  <c r="AE1611" i="14"/>
  <c r="AE433" i="19" s="1"/>
  <c r="Z1611" i="14"/>
  <c r="Z433" i="19" s="1"/>
  <c r="AE1610" i="14"/>
  <c r="AE432" i="19" s="1"/>
  <c r="N1610" i="14"/>
  <c r="N432" i="19" s="1"/>
  <c r="N1609" i="14"/>
  <c r="N431" i="19" s="1"/>
  <c r="AE1608" i="14"/>
  <c r="AE430" i="19" s="1"/>
  <c r="R1608" i="14"/>
  <c r="R430" i="19" s="1"/>
  <c r="N1607" i="14"/>
  <c r="N429" i="19" s="1"/>
  <c r="J1607" i="14"/>
  <c r="J429" i="19" s="1"/>
  <c r="N1606" i="14"/>
  <c r="N428" i="19" s="1"/>
  <c r="R1605" i="14"/>
  <c r="R427" i="19" s="1"/>
  <c r="J1604" i="14"/>
  <c r="J426" i="19" s="1"/>
  <c r="Z1603" i="14"/>
  <c r="Z425" i="19" s="1"/>
  <c r="J1603" i="14"/>
  <c r="J425" i="19" s="1"/>
  <c r="R1602" i="14"/>
  <c r="R424" i="19" s="1"/>
  <c r="AE1601" i="14"/>
  <c r="AE423" i="19" s="1"/>
  <c r="R1601" i="14"/>
  <c r="R423" i="19" s="1"/>
  <c r="Z1600" i="14"/>
  <c r="Z422" i="19" s="1"/>
  <c r="AE1599" i="14"/>
  <c r="AE421" i="19" s="1"/>
  <c r="N1598" i="14"/>
  <c r="N420" i="19" s="1"/>
  <c r="N1597" i="14"/>
  <c r="N419" i="19" s="1"/>
  <c r="J1596" i="14"/>
  <c r="J418" i="19" s="1"/>
  <c r="AE1595" i="14"/>
  <c r="AE417" i="19" s="1"/>
  <c r="Z1595" i="14"/>
  <c r="Z417" i="19" s="1"/>
  <c r="AE1594" i="14"/>
  <c r="AE416" i="19" s="1"/>
  <c r="N1594" i="14"/>
  <c r="N416" i="19" s="1"/>
  <c r="N1593" i="14"/>
  <c r="N415" i="19" s="1"/>
  <c r="AE1592" i="14"/>
  <c r="AE414" i="19" s="1"/>
  <c r="R1592" i="14"/>
  <c r="R414" i="19" s="1"/>
  <c r="N1591" i="14"/>
  <c r="N413" i="19" s="1"/>
  <c r="J1591" i="14"/>
  <c r="J413" i="19" s="1"/>
  <c r="N1590" i="14"/>
  <c r="N412" i="19" s="1"/>
  <c r="R1589" i="14"/>
  <c r="R411" i="19" s="1"/>
  <c r="J1588" i="14"/>
  <c r="J410" i="19" s="1"/>
  <c r="AE1518" i="14"/>
  <c r="AE1655" i="14" s="1"/>
  <c r="Z1587" i="14"/>
  <c r="Z1388" i="14"/>
  <c r="Z1653" i="14" s="1"/>
  <c r="R1583" i="14"/>
  <c r="R1656" i="14" s="1"/>
  <c r="N1583" i="14"/>
  <c r="N1656" i="14" s="1"/>
  <c r="J1587" i="14"/>
  <c r="J1388" i="14"/>
  <c r="J1653" i="14" s="1"/>
  <c r="F310" i="19"/>
  <c r="F205" i="13"/>
  <c r="Z326" i="13"/>
  <c r="J326" i="13"/>
  <c r="F66" i="19"/>
  <c r="F562" i="11"/>
  <c r="Z516" i="10"/>
  <c r="J516" i="10"/>
  <c r="D19" i="20"/>
  <c r="C19" i="19"/>
  <c r="R89" i="27"/>
  <c r="R88" i="27"/>
  <c r="R87" i="27"/>
  <c r="R86" i="27"/>
  <c r="R85" i="27"/>
  <c r="R84" i="27"/>
  <c r="R83" i="27"/>
  <c r="R81" i="27"/>
  <c r="R41" i="27"/>
  <c r="R37" i="27"/>
  <c r="R80" i="27"/>
  <c r="R77" i="27"/>
  <c r="AE46" i="26"/>
  <c r="AE70" i="26"/>
  <c r="AE72" i="26" s="1"/>
  <c r="AE73" i="26" s="1"/>
  <c r="R46" i="26"/>
  <c r="R70" i="26"/>
  <c r="R72" i="26" s="1"/>
  <c r="R73" i="26" s="1"/>
  <c r="W203" i="27"/>
  <c r="W207" i="27" s="1"/>
  <c r="P48" i="26"/>
  <c r="O203" i="27"/>
  <c r="O207" i="27" s="1"/>
  <c r="AB1631" i="14"/>
  <c r="AB453" i="19" s="1"/>
  <c r="X1622" i="14"/>
  <c r="X444" i="19" s="1"/>
  <c r="Q1607" i="14"/>
  <c r="Q429" i="19" s="1"/>
  <c r="L1595" i="14"/>
  <c r="L417" i="19" s="1"/>
  <c r="H1588" i="14"/>
  <c r="H410" i="19" s="1"/>
  <c r="L606" i="15"/>
  <c r="Q1255" i="14"/>
  <c r="Q1320" i="14"/>
  <c r="Q1125" i="14"/>
  <c r="Q339" i="14"/>
  <c r="Q1190" i="14"/>
  <c r="Y1646" i="14"/>
  <c r="Y468" i="19" s="1"/>
  <c r="I1646" i="14"/>
  <c r="I468" i="19" s="1"/>
  <c r="AC1645" i="14"/>
  <c r="AC467" i="19" s="1"/>
  <c r="I1645" i="14"/>
  <c r="I467" i="19" s="1"/>
  <c r="U1643" i="14"/>
  <c r="U465" i="19" s="1"/>
  <c r="U1642" i="14"/>
  <c r="U464" i="19" s="1"/>
  <c r="U1641" i="14"/>
  <c r="U463" i="19" s="1"/>
  <c r="I1640" i="14"/>
  <c r="I462" i="19" s="1"/>
  <c r="AC1639" i="14"/>
  <c r="AC461" i="19" s="1"/>
  <c r="AC1638" i="14"/>
  <c r="AC460" i="19" s="1"/>
  <c r="Y1636" i="14"/>
  <c r="Y458" i="19" s="1"/>
  <c r="U1635" i="14"/>
  <c r="U457" i="19" s="1"/>
  <c r="I1635" i="14"/>
  <c r="I457" i="19" s="1"/>
  <c r="Y1634" i="14"/>
  <c r="Y456" i="19" s="1"/>
  <c r="I1634" i="14"/>
  <c r="I456" i="19" s="1"/>
  <c r="Y1632" i="14"/>
  <c r="Y454" i="19" s="1"/>
  <c r="I1632" i="14"/>
  <c r="I454" i="19" s="1"/>
  <c r="U1630" i="14"/>
  <c r="U452" i="19" s="1"/>
  <c r="Q1629" i="14"/>
  <c r="Q451" i="19" s="1"/>
  <c r="M1629" i="14"/>
  <c r="M451" i="19" s="1"/>
  <c r="U1628" i="14"/>
  <c r="U450" i="19" s="1"/>
  <c r="I1628" i="14"/>
  <c r="I450" i="19" s="1"/>
  <c r="Q1627" i="14"/>
  <c r="Q449" i="19" s="1"/>
  <c r="I1626" i="14"/>
  <c r="I448" i="19" s="1"/>
  <c r="AC1625" i="14"/>
  <c r="AC447" i="19" s="1"/>
  <c r="M1625" i="14"/>
  <c r="M447" i="19" s="1"/>
  <c r="AC1624" i="14"/>
  <c r="AC446" i="19" s="1"/>
  <c r="Y1624" i="14"/>
  <c r="Y446" i="19" s="1"/>
  <c r="M1624" i="14"/>
  <c r="M446" i="19" s="1"/>
  <c r="AC1623" i="14"/>
  <c r="AC445" i="19" s="1"/>
  <c r="AC1622" i="14"/>
  <c r="AC444" i="19" s="1"/>
  <c r="Y1620" i="14"/>
  <c r="Y442" i="19" s="1"/>
  <c r="U1619" i="14"/>
  <c r="U441" i="19" s="1"/>
  <c r="I1619" i="14"/>
  <c r="I441" i="19" s="1"/>
  <c r="Y1618" i="14"/>
  <c r="Y440" i="19" s="1"/>
  <c r="I1618" i="14"/>
  <c r="I440" i="19" s="1"/>
  <c r="Y1616" i="14"/>
  <c r="Y438" i="19" s="1"/>
  <c r="I1616" i="14"/>
  <c r="I438" i="19" s="1"/>
  <c r="Q1615" i="14"/>
  <c r="Q437" i="19" s="1"/>
  <c r="U1614" i="14"/>
  <c r="U436" i="19" s="1"/>
  <c r="Q1613" i="14"/>
  <c r="Q435" i="19" s="1"/>
  <c r="M1613" i="14"/>
  <c r="M435" i="19" s="1"/>
  <c r="U1612" i="14"/>
  <c r="U434" i="19" s="1"/>
  <c r="I1612" i="14"/>
  <c r="I434" i="19" s="1"/>
  <c r="Q1611" i="14"/>
  <c r="Q433" i="19" s="1"/>
  <c r="I1610" i="14"/>
  <c r="I432" i="19" s="1"/>
  <c r="AC1609" i="14"/>
  <c r="AC431" i="19" s="1"/>
  <c r="M1609" i="14"/>
  <c r="M431" i="19" s="1"/>
  <c r="AC1608" i="14"/>
  <c r="AC430" i="19" s="1"/>
  <c r="Y1608" i="14"/>
  <c r="Y430" i="19" s="1"/>
  <c r="AC1607" i="14"/>
  <c r="AC429" i="19" s="1"/>
  <c r="M1607" i="14"/>
  <c r="M429" i="19" s="1"/>
  <c r="AC1606" i="14"/>
  <c r="AC428" i="19" s="1"/>
  <c r="Y1604" i="14"/>
  <c r="Y426" i="19" s="1"/>
  <c r="Y1603" i="14"/>
  <c r="Y425" i="19" s="1"/>
  <c r="Q1602" i="14"/>
  <c r="Q424" i="19" s="1"/>
  <c r="I1601" i="14"/>
  <c r="I423" i="19" s="1"/>
  <c r="AC1600" i="14"/>
  <c r="AC422" i="19" s="1"/>
  <c r="U1597" i="14"/>
  <c r="U419" i="19" s="1"/>
  <c r="Y1596" i="14"/>
  <c r="Y418" i="19" s="1"/>
  <c r="M1596" i="14"/>
  <c r="M418" i="19" s="1"/>
  <c r="I1595" i="14"/>
  <c r="I417" i="19" s="1"/>
  <c r="AC1594" i="14"/>
  <c r="AC416" i="19" s="1"/>
  <c r="M1594" i="14"/>
  <c r="M416" i="19" s="1"/>
  <c r="I1593" i="14"/>
  <c r="I415" i="19" s="1"/>
  <c r="U1591" i="14"/>
  <c r="U413" i="19" s="1"/>
  <c r="U1590" i="14"/>
  <c r="U412" i="19" s="1"/>
  <c r="Q1590" i="14"/>
  <c r="Q412" i="19" s="1"/>
  <c r="U1589" i="14"/>
  <c r="U411" i="19" s="1"/>
  <c r="U1588" i="14"/>
  <c r="U410" i="19" s="1"/>
  <c r="AC1453" i="14"/>
  <c r="AC1654" i="14" s="1"/>
  <c r="Y1587" i="14"/>
  <c r="Y1388" i="14"/>
  <c r="Y1653" i="14" s="1"/>
  <c r="U1583" i="14"/>
  <c r="U1656" i="14" s="1"/>
  <c r="Q1583" i="14"/>
  <c r="Q1656" i="14" s="1"/>
  <c r="M1518" i="14"/>
  <c r="M1655" i="14" s="1"/>
  <c r="Y326" i="13"/>
  <c r="I326" i="13"/>
  <c r="R137" i="19"/>
  <c r="R20" i="21" s="1"/>
  <c r="R472" i="12"/>
  <c r="AA97" i="19"/>
  <c r="AA328" i="12"/>
  <c r="AA471" i="12" s="1"/>
  <c r="K97" i="19"/>
  <c r="K328" i="12"/>
  <c r="K471" i="12" s="1"/>
  <c r="W745" i="10"/>
  <c r="G745" i="10"/>
  <c r="U516" i="10"/>
  <c r="AK136" i="23"/>
  <c r="Y136" i="23"/>
  <c r="Q136" i="23"/>
  <c r="I136" i="23"/>
  <c r="AI136" i="23"/>
  <c r="X136" i="23"/>
  <c r="P136" i="23"/>
  <c r="H136" i="23"/>
  <c r="AC136" i="23"/>
  <c r="U136" i="23"/>
  <c r="M136" i="23"/>
  <c r="D26" i="20"/>
  <c r="C26" i="19"/>
  <c r="G24" i="21"/>
  <c r="D28" i="27"/>
  <c r="AI53" i="6"/>
  <c r="AI28" i="27" s="1"/>
  <c r="AB53" i="6"/>
  <c r="AB28" i="27" s="1"/>
  <c r="X53" i="6"/>
  <c r="X28" i="27" s="1"/>
  <c r="T53" i="6"/>
  <c r="T28" i="27" s="1"/>
  <c r="P53" i="6"/>
  <c r="P28" i="27" s="1"/>
  <c r="L53" i="6"/>
  <c r="L28" i="27" s="1"/>
  <c r="H53" i="6"/>
  <c r="H28" i="27" s="1"/>
  <c r="AG53" i="6"/>
  <c r="AG28" i="27" s="1"/>
  <c r="AA53" i="6"/>
  <c r="AA28" i="27" s="1"/>
  <c r="W53" i="6"/>
  <c r="W28" i="27" s="1"/>
  <c r="S53" i="6"/>
  <c r="S28" i="27" s="1"/>
  <c r="O53" i="6"/>
  <c r="O28" i="27" s="1"/>
  <c r="K53" i="6"/>
  <c r="K28" i="27" s="1"/>
  <c r="G53" i="6"/>
  <c r="G28" i="27" s="1"/>
  <c r="AE53" i="6"/>
  <c r="AE28" i="27" s="1"/>
  <c r="Z53" i="6"/>
  <c r="Z28" i="27" s="1"/>
  <c r="V53" i="6"/>
  <c r="V28" i="27" s="1"/>
  <c r="R53" i="6"/>
  <c r="R28" i="27" s="1"/>
  <c r="N53" i="6"/>
  <c r="N28" i="27" s="1"/>
  <c r="J53" i="6"/>
  <c r="J28" i="27" s="1"/>
  <c r="Y53" i="6"/>
  <c r="Y28" i="27" s="1"/>
  <c r="I53" i="6"/>
  <c r="I28" i="27" s="1"/>
  <c r="U53" i="6"/>
  <c r="U28" i="27" s="1"/>
  <c r="Q53" i="6"/>
  <c r="Q28" i="27" s="1"/>
  <c r="AC53" i="6"/>
  <c r="AC28" i="27" s="1"/>
  <c r="Q89" i="27"/>
  <c r="Q88" i="27"/>
  <c r="Q87" i="27"/>
  <c r="Q86" i="27"/>
  <c r="Q85" i="27"/>
  <c r="Q84" i="27"/>
  <c r="Q83" i="27"/>
  <c r="Q81" i="27"/>
  <c r="Q80" i="27"/>
  <c r="Q77" i="27"/>
  <c r="Q41" i="27"/>
  <c r="Q37" i="27"/>
  <c r="AI175" i="27"/>
  <c r="AI24" i="26"/>
  <c r="AI34" i="6"/>
  <c r="AI25" i="26" s="1"/>
  <c r="AI32" i="26" s="1"/>
  <c r="AI42" i="26" s="1"/>
  <c r="AI75" i="26" s="1"/>
  <c r="AI49" i="6"/>
  <c r="AI21" i="27" s="1"/>
  <c r="AI94" i="27" s="1"/>
  <c r="Y46" i="26"/>
  <c r="Y70" i="26"/>
  <c r="Y72" i="26" s="1"/>
  <c r="Y73" i="26" s="1"/>
  <c r="W48" i="26"/>
  <c r="O48" i="26"/>
  <c r="N47" i="26"/>
  <c r="T1631" i="14"/>
  <c r="T453" i="19" s="1"/>
  <c r="P1622" i="14"/>
  <c r="P444" i="19" s="1"/>
  <c r="F1589" i="14"/>
  <c r="F411" i="19" s="1"/>
  <c r="F1459" i="14"/>
  <c r="F1524" i="14" s="1"/>
  <c r="AG473" i="19"/>
  <c r="T1255" i="14"/>
  <c r="T1190" i="14"/>
  <c r="T339" i="14"/>
  <c r="T1320" i="14"/>
  <c r="T1125" i="14"/>
  <c r="L1646" i="14"/>
  <c r="L468" i="19" s="1"/>
  <c r="AI1645" i="14"/>
  <c r="AI467" i="19" s="1"/>
  <c r="P1643" i="14"/>
  <c r="P465" i="19" s="1"/>
  <c r="AB1642" i="14"/>
  <c r="AB464" i="19" s="1"/>
  <c r="X1642" i="14"/>
  <c r="X464" i="19" s="1"/>
  <c r="T1640" i="14"/>
  <c r="T462" i="19" s="1"/>
  <c r="H1640" i="14"/>
  <c r="H462" i="19" s="1"/>
  <c r="AB1639" i="14"/>
  <c r="AB461" i="19" s="1"/>
  <c r="T1639" i="14"/>
  <c r="T461" i="19" s="1"/>
  <c r="AI1638" i="14"/>
  <c r="AI460" i="19" s="1"/>
  <c r="AI1637" i="14"/>
  <c r="AI459" i="19" s="1"/>
  <c r="AI1635" i="14"/>
  <c r="AI457" i="19" s="1"/>
  <c r="AB1635" i="14"/>
  <c r="AB457" i="19" s="1"/>
  <c r="L1633" i="14"/>
  <c r="L455" i="19" s="1"/>
  <c r="AI1632" i="14"/>
  <c r="AI454" i="19" s="1"/>
  <c r="X1632" i="14"/>
  <c r="X454" i="19" s="1"/>
  <c r="X1629" i="14"/>
  <c r="X451" i="19" s="1"/>
  <c r="AI1628" i="14"/>
  <c r="AI450" i="19" s="1"/>
  <c r="H1628" i="14"/>
  <c r="H450" i="19" s="1"/>
  <c r="P1623" i="14"/>
  <c r="P445" i="19" s="1"/>
  <c r="L1622" i="14"/>
  <c r="L444" i="19" s="1"/>
  <c r="AB1621" i="14"/>
  <c r="AB443" i="19" s="1"/>
  <c r="T1621" i="14"/>
  <c r="T443" i="19" s="1"/>
  <c r="L1621" i="14"/>
  <c r="L443" i="19" s="1"/>
  <c r="L1620" i="14"/>
  <c r="L442" i="19" s="1"/>
  <c r="L1619" i="14"/>
  <c r="L441" i="19" s="1"/>
  <c r="AI1618" i="14"/>
  <c r="AI440" i="19" s="1"/>
  <c r="T1616" i="14"/>
  <c r="T438" i="19" s="1"/>
  <c r="L1616" i="14"/>
  <c r="L438" i="19" s="1"/>
  <c r="L1614" i="14"/>
  <c r="L436" i="19" s="1"/>
  <c r="AI1613" i="14"/>
  <c r="AI435" i="19" s="1"/>
  <c r="P1613" i="14"/>
  <c r="P435" i="19" s="1"/>
  <c r="P1612" i="14"/>
  <c r="P434" i="19" s="1"/>
  <c r="H1612" i="14"/>
  <c r="H434" i="19" s="1"/>
  <c r="L1609" i="14"/>
  <c r="L431" i="19" s="1"/>
  <c r="L1608" i="14"/>
  <c r="L430" i="19" s="1"/>
  <c r="L1607" i="14"/>
  <c r="L429" i="19" s="1"/>
  <c r="H1605" i="14"/>
  <c r="H427" i="19" s="1"/>
  <c r="AB1604" i="14"/>
  <c r="AB426" i="19" s="1"/>
  <c r="L1602" i="14"/>
  <c r="L424" i="19" s="1"/>
  <c r="X1601" i="14"/>
  <c r="X423" i="19" s="1"/>
  <c r="T1601" i="14"/>
  <c r="T423" i="19" s="1"/>
  <c r="P1599" i="14"/>
  <c r="P421" i="19" s="1"/>
  <c r="L1599" i="14"/>
  <c r="L421" i="19" s="1"/>
  <c r="X1598" i="14"/>
  <c r="X420" i="19" s="1"/>
  <c r="P1598" i="14"/>
  <c r="P420" i="19" s="1"/>
  <c r="X1596" i="14"/>
  <c r="X418" i="19" s="1"/>
  <c r="L1594" i="14"/>
  <c r="L416" i="19" s="1"/>
  <c r="P1593" i="14"/>
  <c r="P415" i="19" s="1"/>
  <c r="L1592" i="14"/>
  <c r="L414" i="19" s="1"/>
  <c r="H1589" i="14"/>
  <c r="H411" i="19" s="1"/>
  <c r="AI1587" i="14"/>
  <c r="AI1388" i="14"/>
  <c r="AI1653" i="14" s="1"/>
  <c r="T1587" i="14"/>
  <c r="T1388" i="14"/>
  <c r="T1653" i="14" s="1"/>
  <c r="L1587" i="14"/>
  <c r="L1388" i="14"/>
  <c r="L1653" i="14" s="1"/>
  <c r="H1583" i="14"/>
  <c r="H1656" i="14" s="1"/>
  <c r="X326" i="13"/>
  <c r="W594" i="15"/>
  <c r="K473" i="19"/>
  <c r="K1612" i="15"/>
  <c r="I283" i="12"/>
  <c r="AG600" i="11"/>
  <c r="AG15" i="19"/>
  <c r="AG239" i="10"/>
  <c r="AG283" i="10" s="1"/>
  <c r="O15" i="19"/>
  <c r="O239" i="10"/>
  <c r="O283" i="10" s="1"/>
  <c r="D64" i="20"/>
  <c r="C505" i="19"/>
  <c r="Z36" i="6"/>
  <c r="Z28" i="26" s="1"/>
  <c r="Q203" i="27"/>
  <c r="Q207" i="27" s="1"/>
  <c r="Y71" i="26"/>
  <c r="Y22" i="27"/>
  <c r="D446" i="25"/>
  <c r="D103" i="25"/>
  <c r="D132" i="25" s="1"/>
  <c r="E61" i="28"/>
  <c r="E97" i="25"/>
  <c r="E126" i="25" s="1"/>
  <c r="E440" i="25"/>
  <c r="E103" i="25"/>
  <c r="E132" i="25" s="1"/>
  <c r="E446" i="25"/>
  <c r="I71" i="26"/>
  <c r="I22" i="27"/>
  <c r="P15" i="19"/>
  <c r="P95" i="19" s="1"/>
  <c r="P239" i="10"/>
  <c r="P283" i="10" s="1"/>
  <c r="P287" i="10" s="1"/>
  <c r="H80" i="27"/>
  <c r="H77" i="27"/>
  <c r="H88" i="27"/>
  <c r="H84" i="27"/>
  <c r="H86" i="27"/>
  <c r="H89" i="27"/>
  <c r="H87" i="27"/>
  <c r="H85" i="27"/>
  <c r="H83" i="27"/>
  <c r="H81" i="27"/>
  <c r="H41" i="27"/>
  <c r="H37" i="27"/>
  <c r="X97" i="19"/>
  <c r="X328" i="12"/>
  <c r="X471" i="12" s="1"/>
  <c r="H97" i="19"/>
  <c r="H328" i="12"/>
  <c r="H471" i="12" s="1"/>
  <c r="Z15" i="19"/>
  <c r="Z239" i="10"/>
  <c r="Z283" i="10" s="1"/>
  <c r="Z287" i="10" s="1"/>
  <c r="J15" i="19"/>
  <c r="J95" i="19" s="1"/>
  <c r="J239" i="10"/>
  <c r="J283" i="10" s="1"/>
  <c r="D60" i="20"/>
  <c r="C475" i="19"/>
  <c r="D65" i="20"/>
  <c r="C506" i="19"/>
  <c r="D59" i="20"/>
  <c r="C474" i="19"/>
  <c r="D39" i="20"/>
  <c r="C92" i="19"/>
  <c r="C90" i="19"/>
  <c r="C88" i="19"/>
  <c r="C86" i="19"/>
  <c r="C84" i="19"/>
  <c r="C82" i="19"/>
  <c r="C80" i="19"/>
  <c r="C78" i="19"/>
  <c r="C93" i="19"/>
  <c r="C91" i="19"/>
  <c r="C89" i="19"/>
  <c r="C87" i="19"/>
  <c r="C85" i="19"/>
  <c r="C83" i="19"/>
  <c r="C81" i="19"/>
  <c r="C79" i="19"/>
  <c r="C76" i="19"/>
  <c r="C71" i="19"/>
  <c r="C68" i="19"/>
  <c r="C74" i="19"/>
  <c r="C69" i="19"/>
  <c r="C66" i="19"/>
  <c r="C77" i="19"/>
  <c r="C75" i="19"/>
  <c r="C72" i="19"/>
  <c r="C67" i="19"/>
  <c r="C64" i="19"/>
  <c r="C73" i="19"/>
  <c r="C70" i="19"/>
  <c r="C65" i="19"/>
  <c r="M22" i="27"/>
  <c r="M71" i="26"/>
  <c r="AA137" i="19"/>
  <c r="AA472" i="12"/>
  <c r="G137" i="19"/>
  <c r="G472" i="12"/>
  <c r="U15" i="19"/>
  <c r="U239" i="10"/>
  <c r="U283" i="10" s="1"/>
  <c r="U287" i="10" s="1"/>
  <c r="D21" i="20"/>
  <c r="C21" i="19"/>
  <c r="S54" i="6"/>
  <c r="S29" i="27" s="1"/>
  <c r="H54" i="6"/>
  <c r="H29" i="27" s="1"/>
  <c r="X54" i="6"/>
  <c r="X29" i="27" s="1"/>
  <c r="M54" i="6"/>
  <c r="M29" i="27" s="1"/>
  <c r="AC54" i="6"/>
  <c r="AC29" i="27" s="1"/>
  <c r="X36" i="6"/>
  <c r="X28" i="26" s="1"/>
  <c r="W15" i="27"/>
  <c r="V472" i="19"/>
  <c r="V1611" i="15"/>
  <c r="J472" i="19"/>
  <c r="J1611" i="15"/>
  <c r="I328" i="12"/>
  <c r="I471" i="12" s="1"/>
  <c r="I474" i="12" s="1"/>
  <c r="L95" i="19"/>
  <c r="M328" i="12"/>
  <c r="M471" i="12" s="1"/>
  <c r="M474" i="12" s="1"/>
  <c r="U133" i="23"/>
  <c r="AG125" i="23"/>
  <c r="W125" i="23"/>
  <c r="O125" i="23"/>
  <c r="G125" i="23"/>
  <c r="AE125" i="23"/>
  <c r="V125" i="23"/>
  <c r="N125" i="23"/>
  <c r="AA125" i="23"/>
  <c r="S125" i="23"/>
  <c r="K125" i="23"/>
  <c r="R125" i="23"/>
  <c r="J125" i="23"/>
  <c r="Z125" i="23"/>
  <c r="AG117" i="23"/>
  <c r="W117" i="23"/>
  <c r="O117" i="23"/>
  <c r="G117" i="23"/>
  <c r="AE117" i="23"/>
  <c r="V117" i="23"/>
  <c r="N117" i="23"/>
  <c r="AA117" i="23"/>
  <c r="S117" i="23"/>
  <c r="K117" i="23"/>
  <c r="R117" i="23"/>
  <c r="J117" i="23"/>
  <c r="Z117" i="23"/>
  <c r="Z96" i="23"/>
  <c r="R96" i="23"/>
  <c r="J96" i="23"/>
  <c r="AG96" i="23"/>
  <c r="W96" i="23"/>
  <c r="O96" i="23"/>
  <c r="G96" i="23"/>
  <c r="AE96" i="23"/>
  <c r="V96" i="23"/>
  <c r="N96" i="23"/>
  <c r="AA96" i="23"/>
  <c r="S96" i="23"/>
  <c r="K96" i="23"/>
  <c r="P133" i="23"/>
  <c r="AI125" i="23"/>
  <c r="AI104" i="23"/>
  <c r="Y116" i="23"/>
  <c r="Q116" i="23"/>
  <c r="I116" i="23"/>
  <c r="AK116" i="23"/>
  <c r="V114" i="23"/>
  <c r="K114" i="23"/>
  <c r="AA114" i="23"/>
  <c r="N104" i="25"/>
  <c r="J104" i="25"/>
  <c r="F163" i="25"/>
  <c r="F190" i="25" s="1"/>
  <c r="F217" i="25" s="1"/>
  <c r="F248" i="25" s="1"/>
  <c r="F277" i="25" s="1"/>
  <c r="F312" i="25" s="1"/>
  <c r="F380" i="25" s="1"/>
  <c r="L116" i="23"/>
  <c r="K116" i="23"/>
  <c r="H134" i="23"/>
  <c r="O134" i="23"/>
  <c r="I95" i="23"/>
  <c r="O95" i="23"/>
  <c r="J118" i="23"/>
  <c r="AG118" i="23"/>
  <c r="AE511" i="19"/>
  <c r="AE306" i="16"/>
  <c r="AE270" i="16"/>
  <c r="Q476" i="19"/>
  <c r="W476" i="19"/>
  <c r="AB594" i="15"/>
  <c r="L594" i="15"/>
  <c r="G606" i="15"/>
  <c r="AG511" i="19"/>
  <c r="AG306" i="16"/>
  <c r="O463" i="15"/>
  <c r="X471" i="19"/>
  <c r="X1610" i="15"/>
  <c r="AB476" i="19"/>
  <c r="AG1583" i="14"/>
  <c r="AG1656" i="14" s="1"/>
  <c r="O1583" i="14"/>
  <c r="O1656" i="14" s="1"/>
  <c r="G326" i="13"/>
  <c r="D36" i="20"/>
  <c r="C36" i="19"/>
  <c r="X22" i="27"/>
  <c r="X71" i="26"/>
  <c r="AI1320" i="14"/>
  <c r="AI1125" i="14"/>
  <c r="AI1255" i="14"/>
  <c r="AI339" i="14"/>
  <c r="AI1190" i="14"/>
  <c r="J1618" i="14"/>
  <c r="J440" i="19" s="1"/>
  <c r="V1602" i="14"/>
  <c r="V424" i="19" s="1"/>
  <c r="V1518" i="14"/>
  <c r="V1655" i="14" s="1"/>
  <c r="F185" i="19"/>
  <c r="F70" i="13"/>
  <c r="S203" i="27"/>
  <c r="S207" i="27" s="1"/>
  <c r="S22" i="27"/>
  <c r="S71" i="26"/>
  <c r="Y1320" i="14"/>
  <c r="Y1125" i="14"/>
  <c r="Y1255" i="14"/>
  <c r="Y1190" i="14"/>
  <c r="Y339" i="14"/>
  <c r="AC1642" i="14"/>
  <c r="AC464" i="19" s="1"/>
  <c r="Y1638" i="14"/>
  <c r="Y460" i="19" s="1"/>
  <c r="I1613" i="14"/>
  <c r="I435" i="19" s="1"/>
  <c r="M1583" i="14"/>
  <c r="M1656" i="14" s="1"/>
  <c r="Z137" i="19"/>
  <c r="Z20" i="21" s="1"/>
  <c r="Z472" i="12"/>
  <c r="S97" i="19"/>
  <c r="S328" i="12"/>
  <c r="S471" i="12" s="1"/>
  <c r="D194" i="16"/>
  <c r="D170" i="16"/>
  <c r="D146" i="16"/>
  <c r="AA48" i="26"/>
  <c r="AI1633" i="14"/>
  <c r="AI455" i="19" s="1"/>
  <c r="T1605" i="14"/>
  <c r="T427" i="19" s="1"/>
  <c r="T1594" i="14"/>
  <c r="T416" i="19" s="1"/>
  <c r="G15" i="19"/>
  <c r="G239" i="10"/>
  <c r="G283" i="10" s="1"/>
  <c r="D58" i="28"/>
  <c r="D94" i="25"/>
  <c r="D123" i="25" s="1"/>
  <c r="D437" i="25"/>
  <c r="D61" i="28"/>
  <c r="D440" i="25"/>
  <c r="D97" i="25"/>
  <c r="D126" i="25" s="1"/>
  <c r="AI97" i="19"/>
  <c r="AI328" i="12"/>
  <c r="AI471" i="12" s="1"/>
  <c r="E68" i="27"/>
  <c r="E70" i="27" s="1"/>
  <c r="E133" i="27" s="1"/>
  <c r="E67" i="27"/>
  <c r="G65" i="28"/>
  <c r="Q137" i="23"/>
  <c r="AC135" i="23"/>
  <c r="M135" i="23"/>
  <c r="Y133" i="23"/>
  <c r="I133" i="23"/>
  <c r="U131" i="23"/>
  <c r="AE131" i="23"/>
  <c r="V131" i="23"/>
  <c r="N131" i="23"/>
  <c r="AA131" i="23"/>
  <c r="S131" i="23"/>
  <c r="K131" i="23"/>
  <c r="Z131" i="23"/>
  <c r="R131" i="23"/>
  <c r="J131" i="23"/>
  <c r="W131" i="23"/>
  <c r="O131" i="23"/>
  <c r="G131" i="23"/>
  <c r="AG131" i="23"/>
  <c r="Q129" i="23"/>
  <c r="Y125" i="23"/>
  <c r="I125" i="23"/>
  <c r="Y117" i="23"/>
  <c r="I117" i="23"/>
  <c r="AE115" i="23"/>
  <c r="V115" i="23"/>
  <c r="N115" i="23"/>
  <c r="AA115" i="23"/>
  <c r="S115" i="23"/>
  <c r="K115" i="23"/>
  <c r="Z115" i="23"/>
  <c r="R115" i="23"/>
  <c r="J115" i="23"/>
  <c r="AG115" i="23"/>
  <c r="W115" i="23"/>
  <c r="O115" i="23"/>
  <c r="G115" i="23"/>
  <c r="Y104" i="23"/>
  <c r="I104" i="23"/>
  <c r="AG102" i="23"/>
  <c r="W102" i="23"/>
  <c r="O102" i="23"/>
  <c r="G102" i="23"/>
  <c r="AE102" i="23"/>
  <c r="V102" i="23"/>
  <c r="N102" i="23"/>
  <c r="AA102" i="23"/>
  <c r="S102" i="23"/>
  <c r="K102" i="23"/>
  <c r="Z102" i="23"/>
  <c r="R102" i="23"/>
  <c r="J102" i="23"/>
  <c r="Y96" i="23"/>
  <c r="I96" i="23"/>
  <c r="AG94" i="23"/>
  <c r="W94" i="23"/>
  <c r="O94" i="23"/>
  <c r="G94" i="23"/>
  <c r="AE94" i="23"/>
  <c r="V94" i="23"/>
  <c r="N94" i="23"/>
  <c r="AA94" i="23"/>
  <c r="S94" i="23"/>
  <c r="K94" i="23"/>
  <c r="Z94" i="23"/>
  <c r="R94" i="23"/>
  <c r="J94" i="23"/>
  <c r="AB137" i="23"/>
  <c r="L137" i="23"/>
  <c r="X135" i="23"/>
  <c r="H135" i="23"/>
  <c r="T133" i="23"/>
  <c r="AI131" i="23"/>
  <c r="P131" i="23"/>
  <c r="AB129" i="23"/>
  <c r="L129" i="23"/>
  <c r="T125" i="23"/>
  <c r="T117" i="23"/>
  <c r="AI115" i="23"/>
  <c r="P115" i="23"/>
  <c r="AB113" i="23"/>
  <c r="L113" i="23"/>
  <c r="T104" i="23"/>
  <c r="AI102" i="23"/>
  <c r="P102" i="23"/>
  <c r="AB100" i="23"/>
  <c r="L100" i="23"/>
  <c r="T96" i="23"/>
  <c r="AI94" i="23"/>
  <c r="P94" i="23"/>
  <c r="J112" i="25"/>
  <c r="F171" i="25"/>
  <c r="F198" i="25" s="1"/>
  <c r="F225" i="25" s="1"/>
  <c r="F256" i="25" s="1"/>
  <c r="F285" i="25" s="1"/>
  <c r="F320" i="25" s="1"/>
  <c r="AC138" i="23"/>
  <c r="AK137" i="23"/>
  <c r="J136" i="23"/>
  <c r="Z136" i="23"/>
  <c r="O136" i="23"/>
  <c r="AG136" i="23"/>
  <c r="H132" i="23"/>
  <c r="AI130" i="23"/>
  <c r="X130" i="23"/>
  <c r="P130" i="23"/>
  <c r="H130" i="23"/>
  <c r="L128" i="23"/>
  <c r="V128" i="23"/>
  <c r="K128" i="23"/>
  <c r="AA128" i="23"/>
  <c r="M122" i="23"/>
  <c r="P116" i="23"/>
  <c r="M114" i="23"/>
  <c r="AB105" i="23"/>
  <c r="N105" i="23"/>
  <c r="AE105" i="23"/>
  <c r="S105" i="23"/>
  <c r="Q31" i="21"/>
  <c r="U30" i="21"/>
  <c r="E66" i="28"/>
  <c r="E445" i="25"/>
  <c r="E102" i="25"/>
  <c r="E131" i="25" s="1"/>
  <c r="F160" i="25"/>
  <c r="F187" i="25" s="1"/>
  <c r="F214" i="25" s="1"/>
  <c r="F245" i="25" s="1"/>
  <c r="F274" i="25" s="1"/>
  <c r="F309" i="25" s="1"/>
  <c r="F377" i="25" s="1"/>
  <c r="T138" i="23"/>
  <c r="R138" i="23"/>
  <c r="G138" i="23"/>
  <c r="W138" i="23"/>
  <c r="M132" i="23"/>
  <c r="L130" i="23"/>
  <c r="V130" i="23"/>
  <c r="K130" i="23"/>
  <c r="AA130" i="23"/>
  <c r="L122" i="23"/>
  <c r="V122" i="23"/>
  <c r="K122" i="23"/>
  <c r="AA122" i="23"/>
  <c r="M116" i="23"/>
  <c r="T114" i="23"/>
  <c r="R114" i="23"/>
  <c r="G114" i="23"/>
  <c r="W114" i="23"/>
  <c r="Y105" i="23"/>
  <c r="AB31" i="21"/>
  <c r="L31" i="21"/>
  <c r="X30" i="21"/>
  <c r="H30" i="21"/>
  <c r="E457" i="25"/>
  <c r="E114" i="25"/>
  <c r="E173" i="25" s="1"/>
  <c r="E200" i="25" s="1"/>
  <c r="E227" i="25" s="1"/>
  <c r="E258" i="25" s="1"/>
  <c r="E287" i="25" s="1"/>
  <c r="E322" i="25" s="1"/>
  <c r="E390" i="25" s="1"/>
  <c r="F172" i="25"/>
  <c r="F199" i="25" s="1"/>
  <c r="F226" i="25" s="1"/>
  <c r="F257" i="25" s="1"/>
  <c r="F286" i="25" s="1"/>
  <c r="F321" i="25" s="1"/>
  <c r="J113" i="25"/>
  <c r="J36" i="25"/>
  <c r="J94" i="25" s="1"/>
  <c r="Q138" i="23"/>
  <c r="T132" i="23"/>
  <c r="R132" i="23"/>
  <c r="G132" i="23"/>
  <c r="W132" i="23"/>
  <c r="Q130" i="23"/>
  <c r="Q122" i="23"/>
  <c r="T116" i="23"/>
  <c r="R116" i="23"/>
  <c r="G116" i="23"/>
  <c r="W116" i="23"/>
  <c r="D62" i="28"/>
  <c r="D98" i="25"/>
  <c r="D127" i="25" s="1"/>
  <c r="D441" i="25"/>
  <c r="G62" i="28"/>
  <c r="H62" i="28"/>
  <c r="AK135" i="23"/>
  <c r="AC134" i="23"/>
  <c r="AI134" i="23"/>
  <c r="AK134" i="23"/>
  <c r="V134" i="23"/>
  <c r="K134" i="23"/>
  <c r="AA134" i="23"/>
  <c r="AK105" i="23"/>
  <c r="AC95" i="23"/>
  <c r="AI95" i="23"/>
  <c r="AK95" i="23"/>
  <c r="AK109" i="23" s="1"/>
  <c r="V95" i="23"/>
  <c r="K95" i="23"/>
  <c r="AA95" i="23"/>
  <c r="M75" i="23"/>
  <c r="M85" i="23" s="1"/>
  <c r="M88" i="23" s="1"/>
  <c r="E110" i="25"/>
  <c r="E453" i="25"/>
  <c r="F168" i="25"/>
  <c r="F195" i="25" s="1"/>
  <c r="F222" i="25" s="1"/>
  <c r="F253" i="25" s="1"/>
  <c r="F282" i="25" s="1"/>
  <c r="F317" i="25" s="1"/>
  <c r="N109" i="25"/>
  <c r="P109" i="25"/>
  <c r="J109" i="25"/>
  <c r="O109" i="25"/>
  <c r="T134" i="23"/>
  <c r="AC118" i="23"/>
  <c r="AI118" i="23"/>
  <c r="AK118" i="23"/>
  <c r="V118" i="23"/>
  <c r="K118" i="23"/>
  <c r="AA118" i="23"/>
  <c r="AB134" i="23"/>
  <c r="R511" i="19"/>
  <c r="R306" i="16"/>
  <c r="R270" i="16"/>
  <c r="U511" i="19"/>
  <c r="U270" i="16"/>
  <c r="U306" i="16"/>
  <c r="T511" i="19"/>
  <c r="T306" i="16"/>
  <c r="T270" i="16"/>
  <c r="F64" i="16"/>
  <c r="F42" i="16"/>
  <c r="F21" i="16"/>
  <c r="F86" i="16"/>
  <c r="F528" i="19"/>
  <c r="F1640" i="15"/>
  <c r="F529" i="19" s="1"/>
  <c r="W1616" i="15"/>
  <c r="U476" i="19"/>
  <c r="AE594" i="15"/>
  <c r="N594" i="15"/>
  <c r="Q209" i="16"/>
  <c r="Q305" i="16" s="1"/>
  <c r="AA927" i="15"/>
  <c r="AA929" i="15" s="1"/>
  <c r="K927" i="15"/>
  <c r="K929" i="15" s="1"/>
  <c r="AA476" i="19"/>
  <c r="K476" i="19"/>
  <c r="AI594" i="15"/>
  <c r="AI1612" i="15" s="1"/>
  <c r="P594" i="15"/>
  <c r="K504" i="19"/>
  <c r="K1617" i="15"/>
  <c r="T463" i="15"/>
  <c r="K511" i="19"/>
  <c r="K306" i="16"/>
  <c r="K270" i="16"/>
  <c r="F184" i="16"/>
  <c r="F160" i="16"/>
  <c r="F136" i="16"/>
  <c r="F113" i="16"/>
  <c r="X476" i="19"/>
  <c r="R606" i="15"/>
  <c r="S463" i="15"/>
  <c r="Q929" i="15"/>
  <c r="H469" i="19"/>
  <c r="H1609" i="15"/>
  <c r="AI471" i="19"/>
  <c r="P1583" i="14"/>
  <c r="P1656" i="14" s="1"/>
  <c r="T1646" i="14"/>
  <c r="T468" i="19" s="1"/>
  <c r="R1642" i="14"/>
  <c r="R464" i="19" s="1"/>
  <c r="P1638" i="14"/>
  <c r="P460" i="19" s="1"/>
  <c r="N1634" i="14"/>
  <c r="N456" i="19" s="1"/>
  <c r="M1630" i="14"/>
  <c r="M452" i="19" s="1"/>
  <c r="J1626" i="14"/>
  <c r="J448" i="19" s="1"/>
  <c r="H1618" i="14"/>
  <c r="H440" i="19" s="1"/>
  <c r="AI1609" i="14"/>
  <c r="AI431" i="19" s="1"/>
  <c r="AE1605" i="14"/>
  <c r="AE427" i="19" s="1"/>
  <c r="AB1601" i="14"/>
  <c r="AB423" i="19" s="1"/>
  <c r="Z1597" i="14"/>
  <c r="Z419" i="19" s="1"/>
  <c r="Y1593" i="14"/>
  <c r="Y415" i="19" s="1"/>
  <c r="AA1320" i="14"/>
  <c r="AA1125" i="14"/>
  <c r="AA1255" i="14"/>
  <c r="AA1190" i="14"/>
  <c r="AA339" i="14"/>
  <c r="K1320" i="14"/>
  <c r="K1125" i="14"/>
  <c r="K1255" i="14"/>
  <c r="K339" i="14"/>
  <c r="K1190" i="14"/>
  <c r="AG1518" i="14"/>
  <c r="AG1655" i="14" s="1"/>
  <c r="AA1518" i="14"/>
  <c r="AA1655" i="14" s="1"/>
  <c r="W1518" i="14"/>
  <c r="W1655" i="14" s="1"/>
  <c r="S1518" i="14"/>
  <c r="S1655" i="14" s="1"/>
  <c r="O1518" i="14"/>
  <c r="O1655" i="14" s="1"/>
  <c r="K1518" i="14"/>
  <c r="K1655" i="14" s="1"/>
  <c r="G1518" i="14"/>
  <c r="G1655" i="14" s="1"/>
  <c r="AA326" i="13"/>
  <c r="K326" i="13"/>
  <c r="AK128" i="23"/>
  <c r="Y128" i="23"/>
  <c r="Q128" i="23"/>
  <c r="I128" i="23"/>
  <c r="AI128" i="23"/>
  <c r="X128" i="23"/>
  <c r="P128" i="23"/>
  <c r="H128" i="23"/>
  <c r="M128" i="23"/>
  <c r="AC128" i="23"/>
  <c r="U128" i="23"/>
  <c r="D24" i="20"/>
  <c r="C24" i="19"/>
  <c r="AI18" i="7" a="1"/>
  <c r="AI18" i="7" s="1"/>
  <c r="AI17" i="7" a="1"/>
  <c r="AI17" i="7" s="1"/>
  <c r="W89" i="27"/>
  <c r="W88" i="27"/>
  <c r="W87" i="27"/>
  <c r="W86" i="27"/>
  <c r="W85" i="27"/>
  <c r="W84" i="27"/>
  <c r="W83" i="27"/>
  <c r="W81" i="27"/>
  <c r="W80" i="27"/>
  <c r="W77" i="27"/>
  <c r="W37" i="27"/>
  <c r="W41" i="27"/>
  <c r="G21" i="27"/>
  <c r="G78" i="26"/>
  <c r="G79" i="26"/>
  <c r="S70" i="26"/>
  <c r="S72" i="26" s="1"/>
  <c r="S73" i="26" s="1"/>
  <c r="S46" i="26"/>
  <c r="AG11" i="28"/>
  <c r="AG176" i="27"/>
  <c r="AG11" i="27"/>
  <c r="AG11" i="26"/>
  <c r="AG26" i="26" s="1"/>
  <c r="AG47" i="26" s="1"/>
  <c r="AG11" i="25"/>
  <c r="AG11" i="23"/>
  <c r="AG11" i="22"/>
  <c r="AG11" i="20"/>
  <c r="AG11" i="21"/>
  <c r="AG11" i="17"/>
  <c r="AG11" i="16"/>
  <c r="AG11" i="15"/>
  <c r="AG11" i="19"/>
  <c r="AG11" i="13"/>
  <c r="AG11" i="14"/>
  <c r="AG11" i="7"/>
  <c r="AG11" i="11"/>
  <c r="AG11" i="10"/>
  <c r="AG35" i="6"/>
  <c r="AG27" i="26" s="1"/>
  <c r="AG11" i="12"/>
  <c r="Q48" i="26"/>
  <c r="X47" i="26"/>
  <c r="AI22" i="27"/>
  <c r="AI71" i="26"/>
  <c r="T71" i="26"/>
  <c r="T22" i="27"/>
  <c r="P22" i="27"/>
  <c r="P71" i="26"/>
  <c r="AC21" i="28"/>
  <c r="AC22" i="28" s="1"/>
  <c r="Y21" i="28"/>
  <c r="Y22" i="28" s="1"/>
  <c r="U21" i="28"/>
  <c r="U22" i="28" s="1"/>
  <c r="Q21" i="28"/>
  <c r="Q22" i="28" s="1"/>
  <c r="M21" i="28"/>
  <c r="M22" i="28" s="1"/>
  <c r="I21" i="28"/>
  <c r="I22" i="28" s="1"/>
  <c r="AB21" i="28"/>
  <c r="AB22" i="28" s="1"/>
  <c r="X21" i="28"/>
  <c r="X22" i="28" s="1"/>
  <c r="T21" i="28"/>
  <c r="P21" i="28"/>
  <c r="P22" i="28" s="1"/>
  <c r="L21" i="28"/>
  <c r="L22" i="28" s="1"/>
  <c r="F39" i="28"/>
  <c r="AA21" i="28"/>
  <c r="AA22" i="28" s="1"/>
  <c r="S21" i="28"/>
  <c r="S22" i="28" s="1"/>
  <c r="K21" i="28"/>
  <c r="K22" i="28" s="1"/>
  <c r="V21" i="28"/>
  <c r="V22" i="28" s="1"/>
  <c r="N21" i="28"/>
  <c r="N22" i="28" s="1"/>
  <c r="W21" i="28"/>
  <c r="W22" i="28" s="1"/>
  <c r="R21" i="28"/>
  <c r="R22" i="28" s="1"/>
  <c r="AG21" i="28"/>
  <c r="AG22" i="28" s="1"/>
  <c r="O21" i="28"/>
  <c r="O22" i="28" s="1"/>
  <c r="Z21" i="28"/>
  <c r="Z22" i="28" s="1"/>
  <c r="J21" i="28"/>
  <c r="J22" i="28" s="1"/>
  <c r="H1646" i="14"/>
  <c r="H468" i="19" s="1"/>
  <c r="AB1645" i="14"/>
  <c r="AB467" i="19" s="1"/>
  <c r="AI1639" i="14"/>
  <c r="AI461" i="19" s="1"/>
  <c r="H1639" i="14"/>
  <c r="H461" i="19" s="1"/>
  <c r="X1633" i="14"/>
  <c r="X455" i="19" s="1"/>
  <c r="AI1631" i="14"/>
  <c r="AI453" i="19" s="1"/>
  <c r="L1631" i="14"/>
  <c r="L453" i="19" s="1"/>
  <c r="H1627" i="14"/>
  <c r="H449" i="19" s="1"/>
  <c r="H1625" i="14"/>
  <c r="H447" i="19" s="1"/>
  <c r="T1624" i="14"/>
  <c r="T446" i="19" s="1"/>
  <c r="P1624" i="14"/>
  <c r="P446" i="19" s="1"/>
  <c r="L1623" i="14"/>
  <c r="L445" i="19" s="1"/>
  <c r="X1621" i="14"/>
  <c r="X443" i="19" s="1"/>
  <c r="AI1617" i="14"/>
  <c r="AI439" i="19" s="1"/>
  <c r="P1616" i="14"/>
  <c r="P438" i="19" s="1"/>
  <c r="H1615" i="14"/>
  <c r="H437" i="19" s="1"/>
  <c r="H1614" i="14"/>
  <c r="H436" i="19" s="1"/>
  <c r="P1611" i="14"/>
  <c r="P433" i="19" s="1"/>
  <c r="X1610" i="14"/>
  <c r="X432" i="19" s="1"/>
  <c r="AB1609" i="14"/>
  <c r="AB431" i="19" s="1"/>
  <c r="P1607" i="14"/>
  <c r="P429" i="19" s="1"/>
  <c r="H1606" i="14"/>
  <c r="H428" i="19" s="1"/>
  <c r="AI1604" i="14"/>
  <c r="AI426" i="19" s="1"/>
  <c r="X1604" i="14"/>
  <c r="X426" i="19" s="1"/>
  <c r="H1597" i="14"/>
  <c r="H419" i="19" s="1"/>
  <c r="P1595" i="14"/>
  <c r="P417" i="19" s="1"/>
  <c r="P1594" i="14"/>
  <c r="P416" i="19" s="1"/>
  <c r="H1594" i="14"/>
  <c r="H416" i="19" s="1"/>
  <c r="L1593" i="14"/>
  <c r="L415" i="19" s="1"/>
  <c r="AB1590" i="14"/>
  <c r="AB412" i="19" s="1"/>
  <c r="H1590" i="14"/>
  <c r="H412" i="19" s="1"/>
  <c r="AB1583" i="14"/>
  <c r="AB1656" i="14" s="1"/>
  <c r="X1518" i="14"/>
  <c r="X1655" i="14" s="1"/>
  <c r="P1587" i="14"/>
  <c r="P1388" i="14"/>
  <c r="P1653" i="14" s="1"/>
  <c r="AB326" i="13"/>
  <c r="Q1518" i="14"/>
  <c r="Q1655" i="14" s="1"/>
  <c r="M1646" i="14"/>
  <c r="M468" i="19" s="1"/>
  <c r="J1641" i="14"/>
  <c r="J463" i="19" s="1"/>
  <c r="AE1623" i="14"/>
  <c r="AE445" i="19" s="1"/>
  <c r="Z1614" i="14"/>
  <c r="Z436" i="19" s="1"/>
  <c r="Y1610" i="14"/>
  <c r="Y432" i="19" s="1"/>
  <c r="V1604" i="14"/>
  <c r="V426" i="19" s="1"/>
  <c r="U1600" i="14"/>
  <c r="U422" i="19" s="1"/>
  <c r="Q1593" i="14"/>
  <c r="Q415" i="19" s="1"/>
  <c r="P1589" i="14"/>
  <c r="P411" i="19" s="1"/>
  <c r="Y474" i="19"/>
  <c r="Y1613" i="15"/>
  <c r="Q472" i="19"/>
  <c r="Q1611" i="15"/>
  <c r="I472" i="19"/>
  <c r="I1611" i="15"/>
  <c r="AE1320" i="14"/>
  <c r="AE1255" i="14"/>
  <c r="AE1190" i="14"/>
  <c r="AE1125" i="14"/>
  <c r="AE339" i="14"/>
  <c r="N1320" i="14"/>
  <c r="N1255" i="14"/>
  <c r="N1190" i="14"/>
  <c r="N1125" i="14"/>
  <c r="N339" i="14"/>
  <c r="J1646" i="14"/>
  <c r="J468" i="19" s="1"/>
  <c r="J1645" i="14"/>
  <c r="J467" i="19" s="1"/>
  <c r="AE1644" i="14"/>
  <c r="AE466" i="19" s="1"/>
  <c r="N1644" i="14"/>
  <c r="N466" i="19" s="1"/>
  <c r="J1643" i="14"/>
  <c r="J465" i="19" s="1"/>
  <c r="Z1641" i="14"/>
  <c r="Z463" i="19" s="1"/>
  <c r="Z1640" i="14"/>
  <c r="Z462" i="19" s="1"/>
  <c r="N1640" i="14"/>
  <c r="N462" i="19" s="1"/>
  <c r="V1639" i="14"/>
  <c r="V461" i="19" s="1"/>
  <c r="Z1638" i="14"/>
  <c r="Z460" i="19" s="1"/>
  <c r="Z1637" i="14"/>
  <c r="Z459" i="19" s="1"/>
  <c r="J1637" i="14"/>
  <c r="J459" i="19" s="1"/>
  <c r="R1635" i="14"/>
  <c r="R457" i="19" s="1"/>
  <c r="AE1634" i="14"/>
  <c r="AE456" i="19" s="1"/>
  <c r="Z1633" i="14"/>
  <c r="Z455" i="19" s="1"/>
  <c r="J1633" i="14"/>
  <c r="J455" i="19" s="1"/>
  <c r="AE1632" i="14"/>
  <c r="AE454" i="19" s="1"/>
  <c r="J1632" i="14"/>
  <c r="J454" i="19" s="1"/>
  <c r="Z1631" i="14"/>
  <c r="Z453" i="19" s="1"/>
  <c r="N1631" i="14"/>
  <c r="N453" i="19" s="1"/>
  <c r="J1630" i="14"/>
  <c r="J452" i="19" s="1"/>
  <c r="J1629" i="14"/>
  <c r="J451" i="19" s="1"/>
  <c r="AE1628" i="14"/>
  <c r="AE450" i="19" s="1"/>
  <c r="N1628" i="14"/>
  <c r="N450" i="19" s="1"/>
  <c r="J1627" i="14"/>
  <c r="J449" i="19" s="1"/>
  <c r="Z1625" i="14"/>
  <c r="Z447" i="19" s="1"/>
  <c r="Z1624" i="14"/>
  <c r="Z446" i="19" s="1"/>
  <c r="N1624" i="14"/>
  <c r="N446" i="19" s="1"/>
  <c r="V1623" i="14"/>
  <c r="V445" i="19" s="1"/>
  <c r="Z1622" i="14"/>
  <c r="Z444" i="19" s="1"/>
  <c r="Z1621" i="14"/>
  <c r="Z443" i="19" s="1"/>
  <c r="J1621" i="14"/>
  <c r="J443" i="19" s="1"/>
  <c r="R1619" i="14"/>
  <c r="R441" i="19" s="1"/>
  <c r="AE1618" i="14"/>
  <c r="AE440" i="19" s="1"/>
  <c r="Z1617" i="14"/>
  <c r="Z439" i="19" s="1"/>
  <c r="J1617" i="14"/>
  <c r="J439" i="19" s="1"/>
  <c r="AE1616" i="14"/>
  <c r="AE438" i="19" s="1"/>
  <c r="J1616" i="14"/>
  <c r="J438" i="19" s="1"/>
  <c r="Z1615" i="14"/>
  <c r="Z437" i="19" s="1"/>
  <c r="N1615" i="14"/>
  <c r="N437" i="19" s="1"/>
  <c r="J1614" i="14"/>
  <c r="J436" i="19" s="1"/>
  <c r="J1613" i="14"/>
  <c r="J435" i="19" s="1"/>
  <c r="AE1612" i="14"/>
  <c r="AE434" i="19" s="1"/>
  <c r="N1612" i="14"/>
  <c r="N434" i="19" s="1"/>
  <c r="J1611" i="14"/>
  <c r="J433" i="19" s="1"/>
  <c r="Z1609" i="14"/>
  <c r="Z431" i="19" s="1"/>
  <c r="Z1608" i="14"/>
  <c r="Z430" i="19" s="1"/>
  <c r="N1608" i="14"/>
  <c r="N430" i="19" s="1"/>
  <c r="V1607" i="14"/>
  <c r="V429" i="19" s="1"/>
  <c r="Z1606" i="14"/>
  <c r="Z428" i="19" s="1"/>
  <c r="Z1605" i="14"/>
  <c r="Z427" i="19" s="1"/>
  <c r="J1605" i="14"/>
  <c r="J427" i="19" s="1"/>
  <c r="R1603" i="14"/>
  <c r="R425" i="19" s="1"/>
  <c r="AE1602" i="14"/>
  <c r="AE424" i="19" s="1"/>
  <c r="Z1601" i="14"/>
  <c r="Z423" i="19" s="1"/>
  <c r="J1601" i="14"/>
  <c r="J423" i="19" s="1"/>
  <c r="AE1600" i="14"/>
  <c r="AE422" i="19" s="1"/>
  <c r="J1600" i="14"/>
  <c r="J422" i="19" s="1"/>
  <c r="Z1599" i="14"/>
  <c r="Z421" i="19" s="1"/>
  <c r="N1599" i="14"/>
  <c r="N421" i="19" s="1"/>
  <c r="J1598" i="14"/>
  <c r="J420" i="19" s="1"/>
  <c r="J1597" i="14"/>
  <c r="J419" i="19" s="1"/>
  <c r="AE1596" i="14"/>
  <c r="AE418" i="19" s="1"/>
  <c r="N1596" i="14"/>
  <c r="N418" i="19" s="1"/>
  <c r="J1595" i="14"/>
  <c r="J417" i="19" s="1"/>
  <c r="Z1593" i="14"/>
  <c r="Z415" i="19" s="1"/>
  <c r="Z1592" i="14"/>
  <c r="Z414" i="19" s="1"/>
  <c r="N1592" i="14"/>
  <c r="N414" i="19" s="1"/>
  <c r="V1591" i="14"/>
  <c r="V413" i="19" s="1"/>
  <c r="Z1590" i="14"/>
  <c r="Z412" i="19" s="1"/>
  <c r="Z1589" i="14"/>
  <c r="Z411" i="19" s="1"/>
  <c r="J1589" i="14"/>
  <c r="J411" i="19" s="1"/>
  <c r="AE1453" i="14"/>
  <c r="AE1654" i="14" s="1"/>
  <c r="V1453" i="14"/>
  <c r="V1654" i="14" s="1"/>
  <c r="R1587" i="14"/>
  <c r="R1388" i="14"/>
  <c r="R1653" i="14" s="1"/>
  <c r="N1453" i="14"/>
  <c r="N1654" i="14" s="1"/>
  <c r="F355" i="19"/>
  <c r="F255" i="13"/>
  <c r="V326" i="13"/>
  <c r="F140" i="19"/>
  <c r="F20" i="13"/>
  <c r="AG137" i="19"/>
  <c r="AG472" i="12"/>
  <c r="AC600" i="11"/>
  <c r="M600" i="11"/>
  <c r="AB745" i="10"/>
  <c r="L745" i="10"/>
  <c r="V516" i="10"/>
  <c r="D50" i="20"/>
  <c r="C307" i="19"/>
  <c r="C295" i="19"/>
  <c r="C293" i="19"/>
  <c r="C291" i="19"/>
  <c r="C289" i="19"/>
  <c r="C287" i="19"/>
  <c r="C285" i="19"/>
  <c r="C283" i="19"/>
  <c r="C281" i="19"/>
  <c r="C279" i="19"/>
  <c r="C277" i="19"/>
  <c r="C275" i="19"/>
  <c r="C273" i="19"/>
  <c r="C271" i="19"/>
  <c r="C269" i="19"/>
  <c r="C267" i="19"/>
  <c r="C265" i="19"/>
  <c r="C263" i="19"/>
  <c r="C261" i="19"/>
  <c r="C259" i="19"/>
  <c r="C257" i="19"/>
  <c r="C255" i="19"/>
  <c r="C253" i="19"/>
  <c r="C292" i="19"/>
  <c r="C284" i="19"/>
  <c r="C276" i="19"/>
  <c r="C268" i="19"/>
  <c r="C260" i="19"/>
  <c r="C294" i="19"/>
  <c r="C286" i="19"/>
  <c r="C278" i="19"/>
  <c r="C270" i="19"/>
  <c r="C262" i="19"/>
  <c r="C254" i="19"/>
  <c r="C296" i="19"/>
  <c r="C288" i="19"/>
  <c r="C280" i="19"/>
  <c r="C272" i="19"/>
  <c r="C264" i="19"/>
  <c r="C256" i="19"/>
  <c r="C266" i="19"/>
  <c r="C274" i="19"/>
  <c r="C282" i="19"/>
  <c r="C258" i="19"/>
  <c r="C290" i="19"/>
  <c r="D31" i="20"/>
  <c r="C31" i="19"/>
  <c r="D15" i="20"/>
  <c r="C15" i="19"/>
  <c r="AC21" i="21"/>
  <c r="Y21" i="21"/>
  <c r="U21" i="21"/>
  <c r="Q21" i="21"/>
  <c r="M21" i="21"/>
  <c r="I21" i="21"/>
  <c r="AI21" i="21"/>
  <c r="AB21" i="21"/>
  <c r="X21" i="21"/>
  <c r="T21" i="21"/>
  <c r="P21" i="21"/>
  <c r="L21" i="21"/>
  <c r="H21" i="21"/>
  <c r="AG21" i="21"/>
  <c r="W21" i="21"/>
  <c r="O21" i="21"/>
  <c r="G21" i="21"/>
  <c r="AE21" i="21"/>
  <c r="V21" i="21"/>
  <c r="N21" i="21"/>
  <c r="F21" i="21"/>
  <c r="AA21" i="21"/>
  <c r="S21" i="21"/>
  <c r="K21" i="21"/>
  <c r="Z21" i="21"/>
  <c r="R21" i="21"/>
  <c r="J21" i="21"/>
  <c r="D199" i="16"/>
  <c r="D175" i="16"/>
  <c r="D151" i="16"/>
  <c r="D195" i="16"/>
  <c r="D171" i="16"/>
  <c r="D147" i="16"/>
  <c r="D191" i="16"/>
  <c r="D167" i="16"/>
  <c r="D143" i="16"/>
  <c r="D187" i="16"/>
  <c r="D163" i="16"/>
  <c r="D139" i="16"/>
  <c r="D183" i="16"/>
  <c r="D159" i="16"/>
  <c r="D135" i="16"/>
  <c r="N89" i="27"/>
  <c r="N88" i="27"/>
  <c r="N87" i="27"/>
  <c r="N86" i="27"/>
  <c r="N85" i="27"/>
  <c r="N84" i="27"/>
  <c r="N83" i="27"/>
  <c r="N81" i="27"/>
  <c r="N41" i="27"/>
  <c r="N37" i="27"/>
  <c r="N80" i="27"/>
  <c r="N77" i="27"/>
  <c r="V46" i="26"/>
  <c r="V70" i="26"/>
  <c r="V72" i="26" s="1"/>
  <c r="V73" i="26" s="1"/>
  <c r="T48" i="26"/>
  <c r="L48" i="26"/>
  <c r="AA47" i="26"/>
  <c r="S47" i="26"/>
  <c r="K47" i="26"/>
  <c r="Y1627" i="14"/>
  <c r="Y449" i="19" s="1"/>
  <c r="U1618" i="14"/>
  <c r="U440" i="19" s="1"/>
  <c r="P1606" i="14"/>
  <c r="P428" i="19" s="1"/>
  <c r="AB606" i="15"/>
  <c r="Y924" i="14"/>
  <c r="Y819" i="15" s="1"/>
  <c r="Q924" i="14"/>
  <c r="Q819" i="15" s="1"/>
  <c r="I924" i="14"/>
  <c r="I819" i="15" s="1"/>
  <c r="AC1190" i="14"/>
  <c r="AC1255" i="14"/>
  <c r="AC1320" i="14"/>
  <c r="AC1125" i="14"/>
  <c r="AC339" i="14"/>
  <c r="M1190" i="14"/>
  <c r="M1255" i="14"/>
  <c r="M1320" i="14"/>
  <c r="M1125" i="14"/>
  <c r="M339" i="14"/>
  <c r="U1645" i="14"/>
  <c r="U467" i="19" s="1"/>
  <c r="Y1644" i="14"/>
  <c r="Y466" i="19" s="1"/>
  <c r="M1644" i="14"/>
  <c r="M466" i="19" s="1"/>
  <c r="AC1643" i="14"/>
  <c r="AC465" i="19" s="1"/>
  <c r="M1643" i="14"/>
  <c r="M465" i="19" s="1"/>
  <c r="Q1642" i="14"/>
  <c r="Q464" i="19" s="1"/>
  <c r="U1640" i="14"/>
  <c r="U462" i="19" s="1"/>
  <c r="M1638" i="14"/>
  <c r="M460" i="19" s="1"/>
  <c r="AC1637" i="14"/>
  <c r="AC459" i="19" s="1"/>
  <c r="Q1637" i="14"/>
  <c r="Q459" i="19" s="1"/>
  <c r="Q1636" i="14"/>
  <c r="Q458" i="19" s="1"/>
  <c r="Q1635" i="14"/>
  <c r="Q457" i="19" s="1"/>
  <c r="AC1633" i="14"/>
  <c r="AC455" i="19" s="1"/>
  <c r="Q1633" i="14"/>
  <c r="Q455" i="19" s="1"/>
  <c r="Q1632" i="14"/>
  <c r="Q454" i="19" s="1"/>
  <c r="AC1631" i="14"/>
  <c r="AC453" i="19" s="1"/>
  <c r="AC1630" i="14"/>
  <c r="AC452" i="19" s="1"/>
  <c r="Q1630" i="14"/>
  <c r="Q452" i="19" s="1"/>
  <c r="Y1629" i="14"/>
  <c r="Y451" i="19" s="1"/>
  <c r="Q1628" i="14"/>
  <c r="Q450" i="19" s="1"/>
  <c r="U1627" i="14"/>
  <c r="U449" i="19" s="1"/>
  <c r="U1626" i="14"/>
  <c r="U448" i="19" s="1"/>
  <c r="U1625" i="14"/>
  <c r="U447" i="19" s="1"/>
  <c r="I1624" i="14"/>
  <c r="I446" i="19" s="1"/>
  <c r="M1622" i="14"/>
  <c r="M444" i="19" s="1"/>
  <c r="AC1621" i="14"/>
  <c r="AC443" i="19" s="1"/>
  <c r="Q1621" i="14"/>
  <c r="Q443" i="19" s="1"/>
  <c r="Q1620" i="14"/>
  <c r="Q442" i="19" s="1"/>
  <c r="Q1619" i="14"/>
  <c r="Q441" i="19" s="1"/>
  <c r="AC1617" i="14"/>
  <c r="AC439" i="19" s="1"/>
  <c r="Q1617" i="14"/>
  <c r="Q439" i="19" s="1"/>
  <c r="Q1616" i="14"/>
  <c r="Q438" i="19" s="1"/>
  <c r="AC1615" i="14"/>
  <c r="AC437" i="19" s="1"/>
  <c r="AC1614" i="14"/>
  <c r="AC436" i="19" s="1"/>
  <c r="Q1614" i="14"/>
  <c r="Q436" i="19" s="1"/>
  <c r="Y1613" i="14"/>
  <c r="Y435" i="19" s="1"/>
  <c r="Q1612" i="14"/>
  <c r="Q434" i="19" s="1"/>
  <c r="U1611" i="14"/>
  <c r="U433" i="19" s="1"/>
  <c r="U1610" i="14"/>
  <c r="U432" i="19" s="1"/>
  <c r="U1609" i="14"/>
  <c r="U431" i="19" s="1"/>
  <c r="I1608" i="14"/>
  <c r="I430" i="19" s="1"/>
  <c r="M1606" i="14"/>
  <c r="M428" i="19" s="1"/>
  <c r="AC1605" i="14"/>
  <c r="AC427" i="19" s="1"/>
  <c r="Q1605" i="14"/>
  <c r="Q427" i="19" s="1"/>
  <c r="Q1604" i="14"/>
  <c r="Q426" i="19" s="1"/>
  <c r="U1603" i="14"/>
  <c r="U425" i="19" s="1"/>
  <c r="I1603" i="14"/>
  <c r="I425" i="19" s="1"/>
  <c r="Y1602" i="14"/>
  <c r="Y424" i="19" s="1"/>
  <c r="I1602" i="14"/>
  <c r="I424" i="19" s="1"/>
  <c r="Y1600" i="14"/>
  <c r="Y422" i="19" s="1"/>
  <c r="I1600" i="14"/>
  <c r="I422" i="19" s="1"/>
  <c r="Q1599" i="14"/>
  <c r="Q421" i="19" s="1"/>
  <c r="U1598" i="14"/>
  <c r="U420" i="19" s="1"/>
  <c r="Q1597" i="14"/>
  <c r="Q419" i="19" s="1"/>
  <c r="M1597" i="14"/>
  <c r="M419" i="19" s="1"/>
  <c r="U1596" i="14"/>
  <c r="U418" i="19" s="1"/>
  <c r="I1596" i="14"/>
  <c r="I418" i="19" s="1"/>
  <c r="Q1595" i="14"/>
  <c r="Q417" i="19" s="1"/>
  <c r="I1594" i="14"/>
  <c r="I416" i="19" s="1"/>
  <c r="AC1593" i="14"/>
  <c r="AC415" i="19" s="1"/>
  <c r="M1593" i="14"/>
  <c r="M415" i="19" s="1"/>
  <c r="AC1592" i="14"/>
  <c r="AC414" i="19" s="1"/>
  <c r="Y1592" i="14"/>
  <c r="Y414" i="19" s="1"/>
  <c r="M1592" i="14"/>
  <c r="M414" i="19" s="1"/>
  <c r="AC1591" i="14"/>
  <c r="AC413" i="19" s="1"/>
  <c r="M1591" i="14"/>
  <c r="M413" i="19" s="1"/>
  <c r="AC1590" i="14"/>
  <c r="AC412" i="19" s="1"/>
  <c r="Y1588" i="14"/>
  <c r="Y410" i="19" s="1"/>
  <c r="AC1583" i="14"/>
  <c r="AC1656" i="14" s="1"/>
  <c r="Y1453" i="14"/>
  <c r="Y1654" i="14" s="1"/>
  <c r="U1587" i="14"/>
  <c r="U1388" i="14"/>
  <c r="U1653" i="14" s="1"/>
  <c r="M1453" i="14"/>
  <c r="M1654" i="14" s="1"/>
  <c r="I1388" i="14"/>
  <c r="I1653" i="14" s="1"/>
  <c r="I1587" i="14"/>
  <c r="U326" i="13"/>
  <c r="AE137" i="19"/>
  <c r="AE20" i="21" s="1"/>
  <c r="AE472" i="12"/>
  <c r="N137" i="19"/>
  <c r="N20" i="21" s="1"/>
  <c r="N472" i="12"/>
  <c r="W97" i="19"/>
  <c r="W328" i="12"/>
  <c r="W471" i="12" s="1"/>
  <c r="G97" i="19"/>
  <c r="G328" i="12"/>
  <c r="G471" i="12" s="1"/>
  <c r="S745" i="10"/>
  <c r="Q516" i="10"/>
  <c r="D22" i="20"/>
  <c r="C22" i="19"/>
  <c r="AC89" i="27"/>
  <c r="AC88" i="27"/>
  <c r="AC87" i="27"/>
  <c r="AC86" i="27"/>
  <c r="AC85" i="27"/>
  <c r="AC84" i="27"/>
  <c r="AC83" i="27"/>
  <c r="AC81" i="27"/>
  <c r="AC80" i="27"/>
  <c r="AC77" i="27"/>
  <c r="AC41" i="27"/>
  <c r="AC37" i="27"/>
  <c r="M89" i="27"/>
  <c r="M88" i="27"/>
  <c r="M87" i="27"/>
  <c r="M86" i="27"/>
  <c r="M85" i="27"/>
  <c r="M84" i="27"/>
  <c r="M83" i="27"/>
  <c r="M81" i="27"/>
  <c r="M80" i="27"/>
  <c r="M77" i="27"/>
  <c r="M41" i="27"/>
  <c r="M37" i="27"/>
  <c r="AC46" i="26"/>
  <c r="AC70" i="26"/>
  <c r="AC72" i="26" s="1"/>
  <c r="AC73" i="26" s="1"/>
  <c r="M46" i="26"/>
  <c r="M70" i="26"/>
  <c r="M72" i="26" s="1"/>
  <c r="M73" i="26" s="1"/>
  <c r="Z203" i="27"/>
  <c r="Z207" i="27" s="1"/>
  <c r="S48" i="26"/>
  <c r="K48" i="26"/>
  <c r="Z47" i="26"/>
  <c r="V47" i="26"/>
  <c r="R47" i="26"/>
  <c r="J47" i="26"/>
  <c r="AE22" i="27"/>
  <c r="AE71" i="26"/>
  <c r="Z22" i="27"/>
  <c r="Z71" i="26"/>
  <c r="V22" i="27"/>
  <c r="V71" i="26"/>
  <c r="R22" i="27"/>
  <c r="R71" i="26"/>
  <c r="J22" i="27"/>
  <c r="J71" i="26"/>
  <c r="X1640" i="14"/>
  <c r="X462" i="19" s="1"/>
  <c r="T1630" i="14"/>
  <c r="T452" i="19" s="1"/>
  <c r="AI1593" i="14"/>
  <c r="AI415" i="19" s="1"/>
  <c r="H1388" i="14"/>
  <c r="H1653" i="14" s="1"/>
  <c r="H1587" i="14"/>
  <c r="O473" i="19"/>
  <c r="O1612" i="15"/>
  <c r="L1255" i="14"/>
  <c r="L1320" i="14"/>
  <c r="L1125" i="14"/>
  <c r="L1190" i="14"/>
  <c r="L339" i="14"/>
  <c r="X1645" i="14"/>
  <c r="X467" i="19" s="1"/>
  <c r="H1645" i="14"/>
  <c r="H467" i="19" s="1"/>
  <c r="X1644" i="14"/>
  <c r="X466" i="19" s="1"/>
  <c r="P1644" i="14"/>
  <c r="P466" i="19" s="1"/>
  <c r="P1642" i="14"/>
  <c r="P464" i="19" s="1"/>
  <c r="T1638" i="14"/>
  <c r="T460" i="19" s="1"/>
  <c r="T1637" i="14"/>
  <c r="T459" i="19" s="1"/>
  <c r="T1635" i="14"/>
  <c r="T457" i="19" s="1"/>
  <c r="X1634" i="14"/>
  <c r="X456" i="19" s="1"/>
  <c r="P1634" i="14"/>
  <c r="P456" i="19" s="1"/>
  <c r="H1633" i="14"/>
  <c r="H455" i="19" s="1"/>
  <c r="H1632" i="14"/>
  <c r="H454" i="19" s="1"/>
  <c r="H1631" i="14"/>
  <c r="H453" i="19" s="1"/>
  <c r="H1630" i="14"/>
  <c r="H452" i="19" s="1"/>
  <c r="T1628" i="14"/>
  <c r="T450" i="19" s="1"/>
  <c r="X1627" i="14"/>
  <c r="X449" i="19" s="1"/>
  <c r="T1626" i="14"/>
  <c r="T448" i="19" s="1"/>
  <c r="L1624" i="14"/>
  <c r="L446" i="19" s="1"/>
  <c r="T1620" i="14"/>
  <c r="T442" i="19" s="1"/>
  <c r="AI1619" i="14"/>
  <c r="AI441" i="19" s="1"/>
  <c r="P1619" i="14"/>
  <c r="P441" i="19" s="1"/>
  <c r="T1618" i="14"/>
  <c r="T440" i="19" s="1"/>
  <c r="P1617" i="14"/>
  <c r="P439" i="19" s="1"/>
  <c r="P1615" i="14"/>
  <c r="P437" i="19" s="1"/>
  <c r="L1615" i="14"/>
  <c r="L437" i="19" s="1"/>
  <c r="H1613" i="14"/>
  <c r="H435" i="19" s="1"/>
  <c r="T1612" i="14"/>
  <c r="T434" i="19" s="1"/>
  <c r="T1611" i="14"/>
  <c r="T433" i="19" s="1"/>
  <c r="T1610" i="14"/>
  <c r="T432" i="19" s="1"/>
  <c r="X1609" i="14"/>
  <c r="X431" i="19" s="1"/>
  <c r="P1609" i="14"/>
  <c r="P431" i="19" s="1"/>
  <c r="AB1608" i="14"/>
  <c r="AB430" i="19" s="1"/>
  <c r="AB1607" i="14"/>
  <c r="AB429" i="19" s="1"/>
  <c r="T1607" i="14"/>
  <c r="T429" i="19" s="1"/>
  <c r="AI1605" i="14"/>
  <c r="AI427" i="19" s="1"/>
  <c r="T1604" i="14"/>
  <c r="T426" i="19" s="1"/>
  <c r="AI1603" i="14"/>
  <c r="AI425" i="19" s="1"/>
  <c r="T1603" i="14"/>
  <c r="T425" i="19" s="1"/>
  <c r="L1603" i="14"/>
  <c r="L425" i="19" s="1"/>
  <c r="AI1602" i="14"/>
  <c r="AI424" i="19" s="1"/>
  <c r="L1601" i="14"/>
  <c r="L423" i="19" s="1"/>
  <c r="AB1598" i="14"/>
  <c r="AB420" i="19" s="1"/>
  <c r="T1596" i="14"/>
  <c r="T418" i="19" s="1"/>
  <c r="T1595" i="14"/>
  <c r="T417" i="19" s="1"/>
  <c r="H1593" i="14"/>
  <c r="H415" i="19" s="1"/>
  <c r="P1592" i="14"/>
  <c r="P414" i="19" s="1"/>
  <c r="L1591" i="14"/>
  <c r="L413" i="19" s="1"/>
  <c r="AI1590" i="14"/>
  <c r="AI412" i="19" s="1"/>
  <c r="AI1589" i="14"/>
  <c r="AI411" i="19" s="1"/>
  <c r="T1453" i="14"/>
  <c r="T1654" i="14" s="1"/>
  <c r="L1583" i="14"/>
  <c r="L1656" i="14" s="1"/>
  <c r="H1518" i="14"/>
  <c r="H1655" i="14" s="1"/>
  <c r="P326" i="13"/>
  <c r="S860" i="14"/>
  <c r="G860" i="14"/>
  <c r="N1587" i="14"/>
  <c r="O600" i="11"/>
  <c r="AA15" i="19"/>
  <c r="AA95" i="19" s="1"/>
  <c r="AA239" i="10"/>
  <c r="AA283" i="10" s="1"/>
  <c r="K15" i="19"/>
  <c r="K95" i="19" s="1"/>
  <c r="K239" i="10"/>
  <c r="K283" i="10" s="1"/>
  <c r="J36" i="6"/>
  <c r="J28" i="26" s="1"/>
  <c r="Z48" i="26"/>
  <c r="N48" i="26"/>
  <c r="M47" i="26"/>
  <c r="D60" i="28"/>
  <c r="D439" i="25"/>
  <c r="D96" i="25"/>
  <c r="D125" i="25" s="1"/>
  <c r="D63" i="28"/>
  <c r="D442" i="25"/>
  <c r="D99" i="25"/>
  <c r="D128" i="25" s="1"/>
  <c r="L43" i="25"/>
  <c r="L101" i="25" s="1"/>
  <c r="G44" i="25"/>
  <c r="G102" i="25" s="1"/>
  <c r="G36" i="25"/>
  <c r="G94" i="25" s="1"/>
  <c r="I37" i="25"/>
  <c r="I95" i="25" s="1"/>
  <c r="I45" i="25"/>
  <c r="I103" i="25" s="1"/>
  <c r="O38" i="25"/>
  <c r="O96" i="25" s="1"/>
  <c r="N41" i="25"/>
  <c r="N99" i="25" s="1"/>
  <c r="AI283" i="12"/>
  <c r="AI238" i="12"/>
  <c r="AI193" i="12"/>
  <c r="AI148" i="12"/>
  <c r="AI103" i="12"/>
  <c r="T97" i="19"/>
  <c r="T328" i="12"/>
  <c r="T471" i="12" s="1"/>
  <c r="V15" i="19"/>
  <c r="V239" i="10"/>
  <c r="V283" i="10" s="1"/>
  <c r="V287" i="10" s="1"/>
  <c r="D25" i="20"/>
  <c r="C25" i="19"/>
  <c r="D58" i="20"/>
  <c r="C473" i="19"/>
  <c r="D63" i="20"/>
  <c r="V48" i="26"/>
  <c r="I36" i="6"/>
  <c r="I28" i="26" s="1"/>
  <c r="Q47" i="26"/>
  <c r="AC22" i="27"/>
  <c r="AC71" i="26"/>
  <c r="AI472" i="12"/>
  <c r="W137" i="19"/>
  <c r="W472" i="12"/>
  <c r="G600" i="11"/>
  <c r="Q15" i="19"/>
  <c r="Q95" i="19" s="1"/>
  <c r="Q239" i="10"/>
  <c r="Q283" i="10" s="1"/>
  <c r="W54" i="6"/>
  <c r="W29" i="27" s="1"/>
  <c r="L54" i="6"/>
  <c r="L29" i="27" s="1"/>
  <c r="Q54" i="6"/>
  <c r="Q29" i="27" s="1"/>
  <c r="T36" i="6"/>
  <c r="T28" i="26" s="1"/>
  <c r="X283" i="12"/>
  <c r="X238" i="12"/>
  <c r="X193" i="12"/>
  <c r="X148" i="12"/>
  <c r="X103" i="12"/>
  <c r="AI33" i="6" a="1"/>
  <c r="AI33" i="6" s="1"/>
  <c r="AI36" i="6" s="1"/>
  <c r="AI28" i="26" s="1"/>
  <c r="F26" i="28" l="1"/>
  <c r="F38" i="28" s="1"/>
  <c r="AK140" i="23"/>
  <c r="L112" i="25"/>
  <c r="L115" i="25"/>
  <c r="K114" i="25"/>
  <c r="H113" i="25"/>
  <c r="H105" i="25"/>
  <c r="P115" i="25"/>
  <c r="H115" i="25"/>
  <c r="P112" i="25"/>
  <c r="M109" i="25"/>
  <c r="K112" i="25"/>
  <c r="L105" i="25"/>
  <c r="G106" i="25"/>
  <c r="G112" i="25"/>
  <c r="K104" i="25"/>
  <c r="K115" i="25"/>
  <c r="K111" i="25"/>
  <c r="K109" i="25"/>
  <c r="K113" i="25"/>
  <c r="G104" i="25"/>
  <c r="M108" i="25"/>
  <c r="K105" i="25"/>
  <c r="K107" i="25"/>
  <c r="M114" i="25"/>
  <c r="K106" i="25"/>
  <c r="P111" i="25"/>
  <c r="P113" i="25"/>
  <c r="H112" i="25"/>
  <c r="H104" i="25"/>
  <c r="H108" i="25"/>
  <c r="P108" i="25"/>
  <c r="N105" i="25"/>
  <c r="P105" i="25"/>
  <c r="H114" i="25"/>
  <c r="P107" i="25"/>
  <c r="N110" i="25"/>
  <c r="H109" i="25"/>
  <c r="N113" i="25"/>
  <c r="N112" i="25"/>
  <c r="P104" i="25"/>
  <c r="H107" i="25"/>
  <c r="P110" i="25"/>
  <c r="H106" i="25"/>
  <c r="N106" i="25"/>
  <c r="P114" i="25"/>
  <c r="P106" i="25"/>
  <c r="I110" i="25"/>
  <c r="G109" i="25"/>
  <c r="G113" i="25"/>
  <c r="I112" i="25"/>
  <c r="L108" i="25"/>
  <c r="I108" i="25"/>
  <c r="I105" i="25"/>
  <c r="L106" i="25"/>
  <c r="M111" i="25"/>
  <c r="I107" i="25"/>
  <c r="L107" i="25"/>
  <c r="G107" i="25"/>
  <c r="M106" i="25"/>
  <c r="I115" i="25"/>
  <c r="M115" i="25"/>
  <c r="L110" i="25"/>
  <c r="L109" i="25"/>
  <c r="G168" i="25" s="1"/>
  <c r="I109" i="25"/>
  <c r="O113" i="25"/>
  <c r="O112" i="25"/>
  <c r="M112" i="25"/>
  <c r="M104" i="25"/>
  <c r="O108" i="25"/>
  <c r="N108" i="25"/>
  <c r="G105" i="25"/>
  <c r="M105" i="25"/>
  <c r="N107" i="25"/>
  <c r="N111" i="25"/>
  <c r="I111" i="25"/>
  <c r="H110" i="25"/>
  <c r="H111" i="25"/>
  <c r="I113" i="25"/>
  <c r="I104" i="25"/>
  <c r="L113" i="25"/>
  <c r="M113" i="25"/>
  <c r="G114" i="25"/>
  <c r="G115" i="25"/>
  <c r="L104" i="25"/>
  <c r="O104" i="25"/>
  <c r="G108" i="25"/>
  <c r="M107" i="25"/>
  <c r="G110" i="25"/>
  <c r="I106" i="25"/>
  <c r="G111" i="25"/>
  <c r="O115" i="25"/>
  <c r="L111" i="25"/>
  <c r="O106" i="25"/>
  <c r="O111" i="25"/>
  <c r="I114" i="25"/>
  <c r="M110" i="25"/>
  <c r="H196" i="25" s="1"/>
  <c r="L114" i="25"/>
  <c r="T137" i="19"/>
  <c r="N474" i="12"/>
  <c r="AG95" i="19"/>
  <c r="O312" i="16"/>
  <c r="J287" i="10"/>
  <c r="AI1658" i="14"/>
  <c r="G156" i="25"/>
  <c r="G78" i="27"/>
  <c r="G94" i="27"/>
  <c r="AG82" i="27"/>
  <c r="AG94" i="27"/>
  <c r="AE84" i="27"/>
  <c r="AE94" i="27"/>
  <c r="J203" i="27"/>
  <c r="J207" i="27" s="1"/>
  <c r="J94" i="27"/>
  <c r="J122" i="27" s="1"/>
  <c r="I78" i="27"/>
  <c r="I106" i="27" s="1"/>
  <c r="I94" i="27"/>
  <c r="I122" i="27" s="1"/>
  <c r="H95" i="19"/>
  <c r="AA287" i="10"/>
  <c r="G474" i="12"/>
  <c r="U474" i="12"/>
  <c r="I312" i="16"/>
  <c r="S312" i="16"/>
  <c r="AE88" i="27"/>
  <c r="Y312" i="16"/>
  <c r="H312" i="16"/>
  <c r="N312" i="16"/>
  <c r="W312" i="16"/>
  <c r="AI310" i="16"/>
  <c r="AI312" i="16" s="1"/>
  <c r="R95" i="19"/>
  <c r="Z95" i="19"/>
  <c r="U124" i="27"/>
  <c r="I82" i="27"/>
  <c r="I110" i="27" s="1"/>
  <c r="AE80" i="27"/>
  <c r="G126" i="27"/>
  <c r="L15" i="27"/>
  <c r="AE47" i="26"/>
  <c r="AE49" i="26" s="1"/>
  <c r="H127" i="27"/>
  <c r="J49" i="26"/>
  <c r="M127" i="27"/>
  <c r="M53" i="6"/>
  <c r="M28" i="27" s="1"/>
  <c r="AE127" i="27" s="1"/>
  <c r="J82" i="27"/>
  <c r="J110" i="27" s="1"/>
  <c r="P472" i="12"/>
  <c r="P474" i="12" s="1"/>
  <c r="M287" i="10"/>
  <c r="AE81" i="27"/>
  <c r="R312" i="16"/>
  <c r="AC474" i="12"/>
  <c r="AB472" i="12"/>
  <c r="AB474" i="12" s="1"/>
  <c r="AI515" i="19"/>
  <c r="AI24" i="21" s="1"/>
  <c r="AG1658" i="14"/>
  <c r="AI475" i="19"/>
  <c r="AI60" i="20" s="1"/>
  <c r="AI1614" i="15"/>
  <c r="AI1621" i="15" s="1"/>
  <c r="I475" i="19"/>
  <c r="I60" i="20" s="1"/>
  <c r="I1614" i="15"/>
  <c r="I1621" i="15" s="1"/>
  <c r="AE86" i="27"/>
  <c r="U95" i="19"/>
  <c r="N24" i="21"/>
  <c r="K127" i="27"/>
  <c r="P127" i="27"/>
  <c r="Y287" i="10"/>
  <c r="Y474" i="12"/>
  <c r="S68" i="27"/>
  <c r="AG474" i="19"/>
  <c r="AG59" i="20" s="1"/>
  <c r="AG1613" i="15"/>
  <c r="AG1621" i="15" s="1"/>
  <c r="AE37" i="27"/>
  <c r="T312" i="16"/>
  <c r="AC95" i="19"/>
  <c r="R287" i="10"/>
  <c r="X56" i="27"/>
  <c r="W118" i="27"/>
  <c r="W119" i="27"/>
  <c r="X117" i="27"/>
  <c r="U126" i="27"/>
  <c r="X116" i="27"/>
  <c r="O127" i="27"/>
  <c r="W59" i="27"/>
  <c r="W112" i="27"/>
  <c r="W116" i="27"/>
  <c r="X120" i="27"/>
  <c r="V124" i="27"/>
  <c r="X127" i="27"/>
  <c r="AE203" i="27"/>
  <c r="AE207" i="27" s="1"/>
  <c r="AC126" i="27"/>
  <c r="F63" i="20"/>
  <c r="AB109" i="27"/>
  <c r="U312" i="16"/>
  <c r="M312" i="16"/>
  <c r="AA474" i="19"/>
  <c r="AA59" i="20" s="1"/>
  <c r="F390" i="25"/>
  <c r="I287" i="10"/>
  <c r="S287" i="10"/>
  <c r="P312" i="16"/>
  <c r="M118" i="27"/>
  <c r="S126" i="27"/>
  <c r="M109" i="27"/>
  <c r="M114" i="27"/>
  <c r="AC56" i="27"/>
  <c r="V59" i="27"/>
  <c r="X119" i="27"/>
  <c r="Z312" i="16"/>
  <c r="V116" i="27"/>
  <c r="H110" i="27"/>
  <c r="W106" i="27"/>
  <c r="W123" i="27"/>
  <c r="X312" i="16"/>
  <c r="M124" i="27"/>
  <c r="AC120" i="27"/>
  <c r="V61" i="27"/>
  <c r="F497" i="19"/>
  <c r="F1569" i="15"/>
  <c r="F1564" i="15"/>
  <c r="W24" i="21"/>
  <c r="J24" i="21"/>
  <c r="P24" i="21"/>
  <c r="Q116" i="27"/>
  <c r="G95" i="19"/>
  <c r="Z105" i="27"/>
  <c r="F349" i="25"/>
  <c r="F418" i="25" s="1"/>
  <c r="F358" i="25"/>
  <c r="F386" i="25"/>
  <c r="F354" i="25"/>
  <c r="F423" i="25" s="1"/>
  <c r="D158" i="25"/>
  <c r="D185" i="25" s="1"/>
  <c r="D212" i="25" s="1"/>
  <c r="D243" i="25" s="1"/>
  <c r="D272" i="25" s="1"/>
  <c r="D307" i="25" s="1"/>
  <c r="D375" i="25" s="1"/>
  <c r="E169" i="25"/>
  <c r="E196" i="25" s="1"/>
  <c r="E223" i="25" s="1"/>
  <c r="E254" i="25" s="1"/>
  <c r="E283" i="25" s="1"/>
  <c r="E318" i="25" s="1"/>
  <c r="E386" i="25" s="1"/>
  <c r="E141" i="25"/>
  <c r="D162" i="25"/>
  <c r="D189" i="25" s="1"/>
  <c r="D216" i="25" s="1"/>
  <c r="D247" i="25" s="1"/>
  <c r="D276" i="25" s="1"/>
  <c r="D311" i="25" s="1"/>
  <c r="D379" i="25" s="1"/>
  <c r="D163" i="25"/>
  <c r="D190" i="25" s="1"/>
  <c r="D217" i="25" s="1"/>
  <c r="D248" i="25" s="1"/>
  <c r="D277" i="25" s="1"/>
  <c r="D312" i="25" s="1"/>
  <c r="D380" i="25" s="1"/>
  <c r="D135" i="25"/>
  <c r="D156" i="25"/>
  <c r="D183" i="25" s="1"/>
  <c r="D210" i="25" s="1"/>
  <c r="D241" i="25" s="1"/>
  <c r="D270" i="25" s="1"/>
  <c r="D305" i="25" s="1"/>
  <c r="D373" i="25" s="1"/>
  <c r="D153" i="25"/>
  <c r="D180" i="25" s="1"/>
  <c r="D207" i="25" s="1"/>
  <c r="D238" i="25" s="1"/>
  <c r="D267" i="25" s="1"/>
  <c r="D302" i="25" s="1"/>
  <c r="D370" i="25" s="1"/>
  <c r="E171" i="25"/>
  <c r="E198" i="25" s="1"/>
  <c r="E225" i="25" s="1"/>
  <c r="E256" i="25" s="1"/>
  <c r="E285" i="25" s="1"/>
  <c r="E320" i="25" s="1"/>
  <c r="E388" i="25" s="1"/>
  <c r="E143" i="25"/>
  <c r="D169" i="25"/>
  <c r="D196" i="25" s="1"/>
  <c r="D223" i="25" s="1"/>
  <c r="D254" i="25" s="1"/>
  <c r="D283" i="25" s="1"/>
  <c r="D318" i="25" s="1"/>
  <c r="D386" i="25" s="1"/>
  <c r="D141" i="25"/>
  <c r="D161" i="25"/>
  <c r="D188" i="25" s="1"/>
  <c r="D215" i="25" s="1"/>
  <c r="D246" i="25" s="1"/>
  <c r="D275" i="25" s="1"/>
  <c r="D310" i="25" s="1"/>
  <c r="D378" i="25" s="1"/>
  <c r="E165" i="25"/>
  <c r="E192" i="25" s="1"/>
  <c r="E219" i="25" s="1"/>
  <c r="E250" i="25" s="1"/>
  <c r="E279" i="25" s="1"/>
  <c r="E314" i="25" s="1"/>
  <c r="E382" i="25" s="1"/>
  <c r="E137" i="25"/>
  <c r="E159" i="25"/>
  <c r="E186" i="25" s="1"/>
  <c r="E213" i="25" s="1"/>
  <c r="E244" i="25" s="1"/>
  <c r="E273" i="25" s="1"/>
  <c r="E308" i="25" s="1"/>
  <c r="E376" i="25" s="1"/>
  <c r="E157" i="25"/>
  <c r="E184" i="25" s="1"/>
  <c r="E211" i="25" s="1"/>
  <c r="E242" i="25" s="1"/>
  <c r="E271" i="25" s="1"/>
  <c r="E306" i="25" s="1"/>
  <c r="E374" i="25" s="1"/>
  <c r="D159" i="25"/>
  <c r="D186" i="25" s="1"/>
  <c r="D213" i="25" s="1"/>
  <c r="D244" i="25" s="1"/>
  <c r="D273" i="25" s="1"/>
  <c r="D308" i="25" s="1"/>
  <c r="D376" i="25" s="1"/>
  <c r="E160" i="25"/>
  <c r="E187" i="25" s="1"/>
  <c r="E214" i="25" s="1"/>
  <c r="E245" i="25" s="1"/>
  <c r="E274" i="25" s="1"/>
  <c r="E309" i="25" s="1"/>
  <c r="E377" i="25" s="1"/>
  <c r="D171" i="25"/>
  <c r="D198" i="25" s="1"/>
  <c r="D225" i="25" s="1"/>
  <c r="D256" i="25" s="1"/>
  <c r="D285" i="25" s="1"/>
  <c r="D320" i="25" s="1"/>
  <c r="D388" i="25" s="1"/>
  <c r="D143" i="25"/>
  <c r="D170" i="25"/>
  <c r="D197" i="25" s="1"/>
  <c r="D224" i="25" s="1"/>
  <c r="D255" i="25" s="1"/>
  <c r="D284" i="25" s="1"/>
  <c r="D319" i="25" s="1"/>
  <c r="D387" i="25" s="1"/>
  <c r="D142" i="25"/>
  <c r="E164" i="25"/>
  <c r="E191" i="25" s="1"/>
  <c r="E218" i="25" s="1"/>
  <c r="E249" i="25" s="1"/>
  <c r="E278" i="25" s="1"/>
  <c r="E313" i="25" s="1"/>
  <c r="E381" i="25" s="1"/>
  <c r="E136" i="25"/>
  <c r="D167" i="25"/>
  <c r="D194" i="25" s="1"/>
  <c r="D221" i="25" s="1"/>
  <c r="D252" i="25" s="1"/>
  <c r="D281" i="25" s="1"/>
  <c r="D316" i="25" s="1"/>
  <c r="D384" i="25" s="1"/>
  <c r="D139" i="25"/>
  <c r="E161" i="25"/>
  <c r="E188" i="25" s="1"/>
  <c r="E215" i="25" s="1"/>
  <c r="E246" i="25" s="1"/>
  <c r="E275" i="25" s="1"/>
  <c r="E310" i="25" s="1"/>
  <c r="E378" i="25" s="1"/>
  <c r="E155" i="25"/>
  <c r="E182" i="25" s="1"/>
  <c r="E209" i="25" s="1"/>
  <c r="E240" i="25" s="1"/>
  <c r="E269" i="25" s="1"/>
  <c r="E304" i="25" s="1"/>
  <c r="E372" i="25" s="1"/>
  <c r="E168" i="25"/>
  <c r="E195" i="25" s="1"/>
  <c r="E222" i="25" s="1"/>
  <c r="E253" i="25" s="1"/>
  <c r="E282" i="25" s="1"/>
  <c r="E317" i="25" s="1"/>
  <c r="E385" i="25" s="1"/>
  <c r="E140" i="25"/>
  <c r="E156" i="25"/>
  <c r="E183" i="25" s="1"/>
  <c r="E210" i="25" s="1"/>
  <c r="E241" i="25" s="1"/>
  <c r="E270" i="25" s="1"/>
  <c r="E305" i="25" s="1"/>
  <c r="E373" i="25" s="1"/>
  <c r="E153" i="25"/>
  <c r="E180" i="25" s="1"/>
  <c r="E207" i="25" s="1"/>
  <c r="E238" i="25" s="1"/>
  <c r="E267" i="25" s="1"/>
  <c r="E302" i="25" s="1"/>
  <c r="E370" i="25" s="1"/>
  <c r="E154" i="25"/>
  <c r="E181" i="25" s="1"/>
  <c r="E208" i="25" s="1"/>
  <c r="E239" i="25" s="1"/>
  <c r="E268" i="25" s="1"/>
  <c r="E303" i="25" s="1"/>
  <c r="E371" i="25" s="1"/>
  <c r="E167" i="25"/>
  <c r="E194" i="25" s="1"/>
  <c r="E221" i="25" s="1"/>
  <c r="E252" i="25" s="1"/>
  <c r="E281" i="25" s="1"/>
  <c r="E316" i="25" s="1"/>
  <c r="E384" i="25" s="1"/>
  <c r="E139" i="25"/>
  <c r="D160" i="25"/>
  <c r="D187" i="25" s="1"/>
  <c r="D214" i="25" s="1"/>
  <c r="D245" i="25" s="1"/>
  <c r="D274" i="25" s="1"/>
  <c r="D309" i="25" s="1"/>
  <c r="D377" i="25" s="1"/>
  <c r="E158" i="25"/>
  <c r="E185" i="25" s="1"/>
  <c r="E212" i="25" s="1"/>
  <c r="E243" i="25" s="1"/>
  <c r="E272" i="25" s="1"/>
  <c r="E307" i="25" s="1"/>
  <c r="E375" i="25" s="1"/>
  <c r="D165" i="25"/>
  <c r="D192" i="25" s="1"/>
  <c r="D219" i="25" s="1"/>
  <c r="D250" i="25" s="1"/>
  <c r="D279" i="25" s="1"/>
  <c r="D314" i="25" s="1"/>
  <c r="D382" i="25" s="1"/>
  <c r="D137" i="25"/>
  <c r="E170" i="25"/>
  <c r="E197" i="25" s="1"/>
  <c r="E224" i="25" s="1"/>
  <c r="E255" i="25" s="1"/>
  <c r="E284" i="25" s="1"/>
  <c r="E319" i="25" s="1"/>
  <c r="E387" i="25" s="1"/>
  <c r="E142" i="25"/>
  <c r="D168" i="25"/>
  <c r="D195" i="25" s="1"/>
  <c r="D222" i="25" s="1"/>
  <c r="D253" i="25" s="1"/>
  <c r="D282" i="25" s="1"/>
  <c r="D317" i="25" s="1"/>
  <c r="D385" i="25" s="1"/>
  <c r="D140" i="25"/>
  <c r="D164" i="25"/>
  <c r="D191" i="25" s="1"/>
  <c r="D218" i="25" s="1"/>
  <c r="D249" i="25" s="1"/>
  <c r="D278" i="25" s="1"/>
  <c r="D313" i="25" s="1"/>
  <c r="D381" i="25" s="1"/>
  <c r="D136" i="25"/>
  <c r="E172" i="25"/>
  <c r="E199" i="25" s="1"/>
  <c r="E226" i="25" s="1"/>
  <c r="E257" i="25" s="1"/>
  <c r="E286" i="25" s="1"/>
  <c r="E321" i="25" s="1"/>
  <c r="E389" i="25" s="1"/>
  <c r="E144" i="25"/>
  <c r="D155" i="25"/>
  <c r="D182" i="25" s="1"/>
  <c r="D209" i="25" s="1"/>
  <c r="D240" i="25" s="1"/>
  <c r="D269" i="25" s="1"/>
  <c r="D304" i="25" s="1"/>
  <c r="D372" i="25" s="1"/>
  <c r="D157" i="25"/>
  <c r="D184" i="25" s="1"/>
  <c r="D211" i="25" s="1"/>
  <c r="D242" i="25" s="1"/>
  <c r="D271" i="25" s="1"/>
  <c r="D306" i="25" s="1"/>
  <c r="D374" i="25" s="1"/>
  <c r="E162" i="25"/>
  <c r="E189" i="25" s="1"/>
  <c r="E216" i="25" s="1"/>
  <c r="E247" i="25" s="1"/>
  <c r="E276" i="25" s="1"/>
  <c r="E311" i="25" s="1"/>
  <c r="E379" i="25" s="1"/>
  <c r="E163" i="25"/>
  <c r="E190" i="25" s="1"/>
  <c r="E217" i="25" s="1"/>
  <c r="E248" i="25" s="1"/>
  <c r="E277" i="25" s="1"/>
  <c r="E312" i="25" s="1"/>
  <c r="E380" i="25" s="1"/>
  <c r="E135" i="25"/>
  <c r="D154" i="25"/>
  <c r="D181" i="25" s="1"/>
  <c r="D208" i="25" s="1"/>
  <c r="D239" i="25" s="1"/>
  <c r="D268" i="25" s="1"/>
  <c r="D303" i="25" s="1"/>
  <c r="D371" i="25" s="1"/>
  <c r="E166" i="25"/>
  <c r="E193" i="25" s="1"/>
  <c r="E220" i="25" s="1"/>
  <c r="E251" i="25" s="1"/>
  <c r="E280" i="25" s="1"/>
  <c r="E315" i="25" s="1"/>
  <c r="E383" i="25" s="1"/>
  <c r="E138" i="25"/>
  <c r="D166" i="25"/>
  <c r="D193" i="25" s="1"/>
  <c r="D220" i="25" s="1"/>
  <c r="D251" i="25" s="1"/>
  <c r="D280" i="25" s="1"/>
  <c r="D315" i="25" s="1"/>
  <c r="D383" i="25" s="1"/>
  <c r="D138" i="25"/>
  <c r="D172" i="25"/>
  <c r="D199" i="25" s="1"/>
  <c r="D226" i="25" s="1"/>
  <c r="D257" i="25" s="1"/>
  <c r="D286" i="25" s="1"/>
  <c r="D321" i="25" s="1"/>
  <c r="D389" i="25" s="1"/>
  <c r="D144" i="25"/>
  <c r="AA55" i="27"/>
  <c r="M122" i="27"/>
  <c r="H60" i="27"/>
  <c r="H115" i="27"/>
  <c r="H122" i="27"/>
  <c r="H105" i="27"/>
  <c r="S124" i="27"/>
  <c r="U59" i="27"/>
  <c r="U68" i="27"/>
  <c r="G119" i="27"/>
  <c r="Q105" i="27"/>
  <c r="L59" i="27"/>
  <c r="U118" i="27"/>
  <c r="W124" i="27"/>
  <c r="Q124" i="27"/>
  <c r="U122" i="27"/>
  <c r="U119" i="27"/>
  <c r="U111" i="27"/>
  <c r="U115" i="27"/>
  <c r="V108" i="27"/>
  <c r="L124" i="27"/>
  <c r="AI31" i="26"/>
  <c r="AI41" i="26" s="1"/>
  <c r="AI74" i="26" s="1"/>
  <c r="X124" i="27"/>
  <c r="AG36" i="27"/>
  <c r="L127" i="27"/>
  <c r="G61" i="27"/>
  <c r="Q115" i="27"/>
  <c r="Q127" i="27"/>
  <c r="L118" i="27"/>
  <c r="U112" i="27"/>
  <c r="U58" i="27"/>
  <c r="AB114" i="27"/>
  <c r="G59" i="27"/>
  <c r="AB54" i="6"/>
  <c r="AB29" i="27" s="1"/>
  <c r="Q56" i="27"/>
  <c r="U120" i="27"/>
  <c r="U127" i="27"/>
  <c r="Q57" i="27"/>
  <c r="T54" i="6"/>
  <c r="T29" i="27" s="1"/>
  <c r="U54" i="6"/>
  <c r="U29" i="27" s="1"/>
  <c r="L108" i="27"/>
  <c r="U123" i="27"/>
  <c r="V122" i="27"/>
  <c r="M126" i="27"/>
  <c r="X106" i="27"/>
  <c r="U106" i="27"/>
  <c r="U116" i="27"/>
  <c r="G120" i="27"/>
  <c r="V54" i="6"/>
  <c r="V29" i="27" s="1"/>
  <c r="Q60" i="27"/>
  <c r="Q111" i="27"/>
  <c r="U61" i="27"/>
  <c r="U110" i="27"/>
  <c r="Z54" i="6"/>
  <c r="Z29" i="27" s="1"/>
  <c r="AC123" i="27"/>
  <c r="V123" i="27"/>
  <c r="U121" i="27"/>
  <c r="S120" i="27"/>
  <c r="AC59" i="27"/>
  <c r="AB126" i="27"/>
  <c r="AB122" i="27"/>
  <c r="S117" i="27"/>
  <c r="AB119" i="27"/>
  <c r="AC122" i="27"/>
  <c r="AB59" i="27"/>
  <c r="AC108" i="27"/>
  <c r="AC113" i="27"/>
  <c r="AC117" i="27"/>
  <c r="S112" i="27"/>
  <c r="M58" i="27"/>
  <c r="S58" i="27"/>
  <c r="L115" i="27"/>
  <c r="Q121" i="27"/>
  <c r="H162" i="25"/>
  <c r="H158" i="25"/>
  <c r="G158" i="25"/>
  <c r="H156" i="25"/>
  <c r="G159" i="25"/>
  <c r="H159" i="25"/>
  <c r="H154" i="25"/>
  <c r="G154" i="25"/>
  <c r="G161" i="25"/>
  <c r="H161" i="25"/>
  <c r="G155" i="25"/>
  <c r="H155" i="25"/>
  <c r="G162" i="25"/>
  <c r="G153" i="25"/>
  <c r="H153" i="25"/>
  <c r="G160" i="25"/>
  <c r="H160" i="25"/>
  <c r="G157" i="25"/>
  <c r="H157" i="25"/>
  <c r="Z1613" i="15"/>
  <c r="S95" i="19"/>
  <c r="W15" i="21"/>
  <c r="W18" i="21" s="1"/>
  <c r="W38" i="27"/>
  <c r="W57" i="27" s="1"/>
  <c r="N1614" i="15"/>
  <c r="J475" i="19"/>
  <c r="J60" i="20" s="1"/>
  <c r="AI474" i="19"/>
  <c r="AI59" i="20" s="1"/>
  <c r="K1613" i="15"/>
  <c r="T474" i="19"/>
  <c r="T59" i="20" s="1"/>
  <c r="U473" i="19"/>
  <c r="U23" i="21" s="1"/>
  <c r="AE1613" i="15"/>
  <c r="AE1614" i="15"/>
  <c r="X472" i="12"/>
  <c r="X474" i="12" s="1"/>
  <c r="Z474" i="12"/>
  <c r="R474" i="12"/>
  <c r="V474" i="12"/>
  <c r="G20" i="21"/>
  <c r="AE474" i="12"/>
  <c r="S20" i="21"/>
  <c r="M473" i="19"/>
  <c r="M58" i="20" s="1"/>
  <c r="G1612" i="15"/>
  <c r="H106" i="27"/>
  <c r="AB24" i="21"/>
  <c r="AA24" i="21"/>
  <c r="O24" i="21"/>
  <c r="L24" i="21"/>
  <c r="I24" i="21"/>
  <c r="L312" i="16"/>
  <c r="H189" i="25"/>
  <c r="G215" i="25"/>
  <c r="H43" i="26"/>
  <c r="I49" i="26"/>
  <c r="L122" i="27"/>
  <c r="G188" i="25"/>
  <c r="V312" i="16"/>
  <c r="AA312" i="16"/>
  <c r="L38" i="27"/>
  <c r="L57" i="27" s="1"/>
  <c r="AE312" i="16"/>
  <c r="V24" i="21"/>
  <c r="Y24" i="21"/>
  <c r="Q58" i="27"/>
  <c r="M24" i="21"/>
  <c r="AG312" i="16"/>
  <c r="Y473" i="19"/>
  <c r="V1613" i="15"/>
  <c r="U1614" i="15"/>
  <c r="U1621" i="15" s="1"/>
  <c r="Y472" i="19"/>
  <c r="Y57" i="20" s="1"/>
  <c r="AC1614" i="15"/>
  <c r="AC1612" i="15"/>
  <c r="Y1614" i="15"/>
  <c r="Y1621" i="15" s="1"/>
  <c r="X1613" i="15"/>
  <c r="T475" i="19"/>
  <c r="T60" i="20" s="1"/>
  <c r="I473" i="19"/>
  <c r="I58" i="20" s="1"/>
  <c r="O1613" i="15"/>
  <c r="L472" i="12"/>
  <c r="L474" i="12" s="1"/>
  <c r="H16" i="21"/>
  <c r="H36" i="27" s="1"/>
  <c r="H55" i="27" s="1"/>
  <c r="AB16" i="21"/>
  <c r="AB36" i="27" s="1"/>
  <c r="AB55" i="27" s="1"/>
  <c r="X16" i="21"/>
  <c r="X36" i="27" s="1"/>
  <c r="X55" i="27" s="1"/>
  <c r="AE95" i="19"/>
  <c r="AC15" i="21"/>
  <c r="AC35" i="27" s="1"/>
  <c r="M95" i="19"/>
  <c r="G189" i="25"/>
  <c r="G208" i="25"/>
  <c r="G216" i="25"/>
  <c r="H216" i="25"/>
  <c r="AC109" i="23"/>
  <c r="L114" i="27"/>
  <c r="L117" i="27"/>
  <c r="W61" i="27"/>
  <c r="W120" i="27"/>
  <c r="M111" i="27"/>
  <c r="M115" i="27"/>
  <c r="AC109" i="27"/>
  <c r="W113" i="27"/>
  <c r="AC110" i="27"/>
  <c r="M59" i="27"/>
  <c r="M119" i="27"/>
  <c r="X58" i="27"/>
  <c r="X59" i="27"/>
  <c r="X110" i="27"/>
  <c r="X118" i="27"/>
  <c r="H68" i="27"/>
  <c r="H119" i="27"/>
  <c r="H116" i="27"/>
  <c r="H123" i="27"/>
  <c r="V120" i="27"/>
  <c r="V110" i="27"/>
  <c r="V118" i="27"/>
  <c r="V127" i="27"/>
  <c r="L126" i="27"/>
  <c r="V111" i="27"/>
  <c r="H215" i="25"/>
  <c r="H188" i="25"/>
  <c r="H58" i="27"/>
  <c r="Q61" i="27"/>
  <c r="Q112" i="27"/>
  <c r="Q119" i="27"/>
  <c r="Q122" i="27"/>
  <c r="AB112" i="27"/>
  <c r="AB115" i="27"/>
  <c r="L68" i="27"/>
  <c r="L58" i="27"/>
  <c r="L112" i="27"/>
  <c r="L107" i="27"/>
  <c r="L119" i="27"/>
  <c r="W68" i="27"/>
  <c r="W111" i="27"/>
  <c r="W121" i="27"/>
  <c r="W126" i="27"/>
  <c r="G68" i="27"/>
  <c r="G124" i="27"/>
  <c r="AC49" i="26"/>
  <c r="AC182" i="27" s="1"/>
  <c r="AC79" i="26" s="1"/>
  <c r="M105" i="27"/>
  <c r="M112" i="27"/>
  <c r="M116" i="27"/>
  <c r="AC105" i="27"/>
  <c r="AC111" i="27"/>
  <c r="AC115" i="27"/>
  <c r="W56" i="27"/>
  <c r="W109" i="27"/>
  <c r="W114" i="27"/>
  <c r="AI203" i="27"/>
  <c r="AI207" i="27" s="1"/>
  <c r="Q68" i="27"/>
  <c r="Q113" i="27"/>
  <c r="Q120" i="27"/>
  <c r="Q123" i="27"/>
  <c r="AB118" i="27"/>
  <c r="L116" i="27"/>
  <c r="L60" i="27"/>
  <c r="L110" i="27"/>
  <c r="L111" i="27"/>
  <c r="W58" i="27"/>
  <c r="W110" i="27"/>
  <c r="W117" i="27"/>
  <c r="W122" i="27"/>
  <c r="W127" i="27"/>
  <c r="G118" i="27"/>
  <c r="G127" i="27"/>
  <c r="G185" i="25"/>
  <c r="M56" i="27"/>
  <c r="M108" i="27"/>
  <c r="M113" i="27"/>
  <c r="M117" i="27"/>
  <c r="AC106" i="27"/>
  <c r="AC112" i="27"/>
  <c r="AC116" i="27"/>
  <c r="W105" i="27"/>
  <c r="W115" i="27"/>
  <c r="AC121" i="27"/>
  <c r="AC119" i="27"/>
  <c r="AC124" i="27"/>
  <c r="M68" i="27"/>
  <c r="M110" i="27"/>
  <c r="M123" i="27"/>
  <c r="X111" i="27"/>
  <c r="X68" i="27"/>
  <c r="X109" i="27"/>
  <c r="X113" i="27"/>
  <c r="X114" i="27"/>
  <c r="X121" i="27"/>
  <c r="X126" i="27"/>
  <c r="H61" i="27"/>
  <c r="H108" i="27"/>
  <c r="H120" i="27"/>
  <c r="H126" i="27"/>
  <c r="V56" i="27"/>
  <c r="V126" i="27"/>
  <c r="V107" i="27"/>
  <c r="V115" i="27"/>
  <c r="V121" i="27"/>
  <c r="H56" i="27"/>
  <c r="H113" i="27"/>
  <c r="H112" i="27"/>
  <c r="Y49" i="26"/>
  <c r="Y182" i="27" s="1"/>
  <c r="Y79" i="26" s="1"/>
  <c r="Q108" i="27"/>
  <c r="Q117" i="27"/>
  <c r="T127" i="27"/>
  <c r="Y127" i="27"/>
  <c r="AB49" i="26"/>
  <c r="AB182" i="27" s="1"/>
  <c r="AB79" i="26" s="1"/>
  <c r="U49" i="26"/>
  <c r="U182" i="27" s="1"/>
  <c r="U79" i="26" s="1"/>
  <c r="AB123" i="27"/>
  <c r="L109" i="27"/>
  <c r="G181" i="25"/>
  <c r="X108" i="27"/>
  <c r="AC58" i="27"/>
  <c r="L61" i="27"/>
  <c r="L123" i="27"/>
  <c r="W107" i="27"/>
  <c r="M60" i="27"/>
  <c r="AC60" i="27"/>
  <c r="AC114" i="27"/>
  <c r="W60" i="27"/>
  <c r="W108" i="27"/>
  <c r="AC61" i="27"/>
  <c r="AC127" i="27"/>
  <c r="M121" i="27"/>
  <c r="X115" i="27"/>
  <c r="X123" i="27"/>
  <c r="H109" i="27"/>
  <c r="H117" i="27"/>
  <c r="X107" i="27"/>
  <c r="AC68" i="27"/>
  <c r="AC118" i="27"/>
  <c r="M61" i="27"/>
  <c r="M107" i="27"/>
  <c r="M120" i="27"/>
  <c r="X60" i="27"/>
  <c r="X61" i="27"/>
  <c r="X105" i="27"/>
  <c r="X112" i="27"/>
  <c r="X122" i="27"/>
  <c r="H59" i="27"/>
  <c r="H121" i="27"/>
  <c r="H118" i="27"/>
  <c r="H124" i="27"/>
  <c r="V68" i="27"/>
  <c r="V105" i="27"/>
  <c r="V112" i="27"/>
  <c r="V119" i="27"/>
  <c r="H111" i="27"/>
  <c r="H114" i="27"/>
  <c r="M106" i="27"/>
  <c r="K24" i="21"/>
  <c r="K79" i="27"/>
  <c r="K107" i="27" s="1"/>
  <c r="T24" i="21"/>
  <c r="T79" i="27"/>
  <c r="T107" i="27" s="1"/>
  <c r="K82" i="27"/>
  <c r="K110" i="27" s="1"/>
  <c r="K38" i="27"/>
  <c r="K57" i="27" s="1"/>
  <c r="K39" i="27"/>
  <c r="K58" i="27" s="1"/>
  <c r="K95" i="27"/>
  <c r="K123" i="27" s="1"/>
  <c r="T38" i="27"/>
  <c r="T57" i="27" s="1"/>
  <c r="AA38" i="27"/>
  <c r="AA57" i="27" s="1"/>
  <c r="Z38" i="27"/>
  <c r="Z57" i="27" s="1"/>
  <c r="AE38" i="27"/>
  <c r="AE39" i="27"/>
  <c r="AE93" i="27"/>
  <c r="AE95" i="27"/>
  <c r="AB56" i="27"/>
  <c r="AB116" i="27"/>
  <c r="AB111" i="27"/>
  <c r="AB121" i="27"/>
  <c r="AB127" i="27"/>
  <c r="T20" i="21"/>
  <c r="AE77" i="27"/>
  <c r="AE83" i="27"/>
  <c r="AE87" i="27"/>
  <c r="AE21" i="28"/>
  <c r="AE22" i="28" s="1"/>
  <c r="Q312" i="16"/>
  <c r="S59" i="27"/>
  <c r="S107" i="27"/>
  <c r="S119" i="27"/>
  <c r="S114" i="27"/>
  <c r="S121" i="27"/>
  <c r="S127" i="27"/>
  <c r="O95" i="19"/>
  <c r="Q109" i="27"/>
  <c r="J1658" i="14"/>
  <c r="Z1658" i="14"/>
  <c r="AA109" i="27"/>
  <c r="J38" i="27"/>
  <c r="J57" i="27" s="1"/>
  <c r="J39" i="27"/>
  <c r="J58" i="27" s="1"/>
  <c r="J95" i="27"/>
  <c r="J123" i="27" s="1"/>
  <c r="X95" i="19"/>
  <c r="W287" i="10"/>
  <c r="H181" i="25"/>
  <c r="H208" i="25"/>
  <c r="R1614" i="15"/>
  <c r="M38" i="27"/>
  <c r="M57" i="27" s="1"/>
  <c r="P38" i="27"/>
  <c r="P57" i="27" s="1"/>
  <c r="AE78" i="27"/>
  <c r="J78" i="27"/>
  <c r="J106" i="27" s="1"/>
  <c r="AG24" i="21"/>
  <c r="AG79" i="27"/>
  <c r="AI39" i="27"/>
  <c r="AI38" i="27"/>
  <c r="AI95" i="27"/>
  <c r="AG38" i="27"/>
  <c r="AG39" i="27"/>
  <c r="AG95" i="27"/>
  <c r="AI20" i="21"/>
  <c r="P1658" i="14"/>
  <c r="S122" i="27"/>
  <c r="R24" i="21"/>
  <c r="R79" i="27"/>
  <c r="R107" i="27" s="1"/>
  <c r="S60" i="27"/>
  <c r="S109" i="27"/>
  <c r="S106" i="27"/>
  <c r="S116" i="27"/>
  <c r="S123" i="27"/>
  <c r="H43" i="27"/>
  <c r="H62" i="27" s="1"/>
  <c r="H47" i="27"/>
  <c r="H66" i="27" s="1"/>
  <c r="H44" i="27"/>
  <c r="H63" i="27" s="1"/>
  <c r="Z24" i="21"/>
  <c r="AB124" i="27"/>
  <c r="M1614" i="15"/>
  <c r="M1621" i="15" s="1"/>
  <c r="Q24" i="21"/>
  <c r="Q79" i="27"/>
  <c r="Q107" i="27" s="1"/>
  <c r="H472" i="12"/>
  <c r="H474" i="12" s="1"/>
  <c r="AC312" i="16"/>
  <c r="AC24" i="21"/>
  <c r="AC79" i="27"/>
  <c r="AC107" i="27" s="1"/>
  <c r="AE36" i="27"/>
  <c r="I36" i="27"/>
  <c r="I55" i="27" s="1"/>
  <c r="Y38" i="27"/>
  <c r="Y57" i="27" s="1"/>
  <c r="V38" i="27"/>
  <c r="V57" i="27" s="1"/>
  <c r="X38" i="27"/>
  <c r="X57" i="27" s="1"/>
  <c r="K78" i="27"/>
  <c r="K106" i="27" s="1"/>
  <c r="T474" i="12"/>
  <c r="I39" i="27"/>
  <c r="I58" i="27" s="1"/>
  <c r="I38" i="27"/>
  <c r="I57" i="27" s="1"/>
  <c r="I95" i="27"/>
  <c r="I123" i="27" s="1"/>
  <c r="G39" i="27"/>
  <c r="G58" i="27" s="1"/>
  <c r="G38" i="27"/>
  <c r="G95" i="27"/>
  <c r="AB68" i="27"/>
  <c r="AB110" i="27"/>
  <c r="AB107" i="27"/>
  <c r="AB117" i="27"/>
  <c r="AE41" i="27"/>
  <c r="AE85" i="27"/>
  <c r="AE89" i="27"/>
  <c r="AI21" i="28"/>
  <c r="AI22" i="28" s="1"/>
  <c r="AG31" i="26"/>
  <c r="AG41" i="26" s="1"/>
  <c r="AG74" i="26" s="1"/>
  <c r="AG203" i="27"/>
  <c r="AG207" i="27" s="1"/>
  <c r="U24" i="21"/>
  <c r="U79" i="27"/>
  <c r="U107" i="27" s="1"/>
  <c r="G43" i="26"/>
  <c r="P109" i="23"/>
  <c r="J109" i="23"/>
  <c r="AE24" i="21"/>
  <c r="AE79" i="27"/>
  <c r="S61" i="27"/>
  <c r="S113" i="27"/>
  <c r="S108" i="27"/>
  <c r="S118" i="27"/>
  <c r="I203" i="27"/>
  <c r="I207" i="27" s="1"/>
  <c r="S24" i="21"/>
  <c r="X24" i="21"/>
  <c r="K474" i="12"/>
  <c r="H24" i="21"/>
  <c r="H79" i="27"/>
  <c r="H107" i="27" s="1"/>
  <c r="AI15" i="21"/>
  <c r="AI35" i="27" s="1"/>
  <c r="W55" i="27"/>
  <c r="AC55" i="27"/>
  <c r="J474" i="12"/>
  <c r="AB312" i="16"/>
  <c r="N38" i="27"/>
  <c r="N57" i="27" s="1"/>
  <c r="AB38" i="27"/>
  <c r="AB57" i="27" s="1"/>
  <c r="AC38" i="27"/>
  <c r="AC57" i="27" s="1"/>
  <c r="R38" i="27"/>
  <c r="R57" i="27" s="1"/>
  <c r="H38" i="27"/>
  <c r="H57" i="27" s="1"/>
  <c r="O38" i="27"/>
  <c r="O57" i="27" s="1"/>
  <c r="S38" i="27"/>
  <c r="S57" i="27" s="1"/>
  <c r="AE82" i="27"/>
  <c r="Z39" i="27"/>
  <c r="Z58" i="27" s="1"/>
  <c r="AG78" i="27"/>
  <c r="U38" i="27"/>
  <c r="U57" i="27" s="1"/>
  <c r="AI78" i="27"/>
  <c r="X35" i="20"/>
  <c r="K287" i="10"/>
  <c r="G287" i="10"/>
  <c r="V95" i="19"/>
  <c r="M15" i="21"/>
  <c r="M35" i="27" s="1"/>
  <c r="Q287" i="10"/>
  <c r="S140" i="23"/>
  <c r="AB109" i="23"/>
  <c r="U109" i="23"/>
  <c r="M55" i="27"/>
  <c r="AB58" i="27"/>
  <c r="U105" i="27"/>
  <c r="V58" i="27"/>
  <c r="L55" i="27"/>
  <c r="Q55" i="27"/>
  <c r="V106" i="27"/>
  <c r="S55" i="27"/>
  <c r="V55" i="27"/>
  <c r="U55" i="27"/>
  <c r="AB106" i="27"/>
  <c r="S56" i="27"/>
  <c r="S105" i="27"/>
  <c r="S111" i="27"/>
  <c r="S115" i="27"/>
  <c r="U108" i="27"/>
  <c r="V109" i="27"/>
  <c r="V114" i="27"/>
  <c r="S110" i="27"/>
  <c r="L109" i="23"/>
  <c r="W109" i="23"/>
  <c r="Q109" i="23"/>
  <c r="R109" i="23"/>
  <c r="G109" i="23"/>
  <c r="X109" i="23"/>
  <c r="AA116" i="27"/>
  <c r="K312" i="16"/>
  <c r="P1614" i="15"/>
  <c r="S473" i="19"/>
  <c r="S58" i="20" s="1"/>
  <c r="N1613" i="15"/>
  <c r="V1614" i="15"/>
  <c r="H1613" i="15"/>
  <c r="Z1614" i="15"/>
  <c r="W1613" i="15"/>
  <c r="Q1612" i="15"/>
  <c r="AG20" i="21"/>
  <c r="H20" i="21"/>
  <c r="S474" i="12"/>
  <c r="AG287" i="10"/>
  <c r="R15" i="21"/>
  <c r="R18" i="21" s="1"/>
  <c r="O287" i="10"/>
  <c r="W95" i="19"/>
  <c r="F388" i="10"/>
  <c r="F366" i="10"/>
  <c r="K49" i="26"/>
  <c r="V67" i="20"/>
  <c r="AB140" i="23"/>
  <c r="K109" i="23"/>
  <c r="V109" i="23"/>
  <c r="AE109" i="23"/>
  <c r="AG109" i="23"/>
  <c r="O140" i="23"/>
  <c r="R140" i="23"/>
  <c r="K203" i="27"/>
  <c r="K207" i="27" s="1"/>
  <c r="Y55" i="27"/>
  <c r="Y114" i="27"/>
  <c r="T58" i="27"/>
  <c r="T121" i="27"/>
  <c r="U56" i="27"/>
  <c r="N15" i="21"/>
  <c r="N35" i="27" s="1"/>
  <c r="P105" i="27"/>
  <c r="AA58" i="27"/>
  <c r="AA122" i="27"/>
  <c r="L20" i="21"/>
  <c r="K36" i="27"/>
  <c r="K55" i="27" s="1"/>
  <c r="M49" i="26"/>
  <c r="T140" i="23"/>
  <c r="Z140" i="23"/>
  <c r="S109" i="23"/>
  <c r="T109" i="23"/>
  <c r="Y121" i="27"/>
  <c r="Y118" i="27"/>
  <c r="T106" i="27"/>
  <c r="T124" i="27"/>
  <c r="V60" i="27"/>
  <c r="V113" i="27"/>
  <c r="V117" i="27"/>
  <c r="AE15" i="21"/>
  <c r="AE18" i="21" s="1"/>
  <c r="P56" i="27"/>
  <c r="P112" i="27"/>
  <c r="AA117" i="27"/>
  <c r="AA126" i="27"/>
  <c r="W140" i="23"/>
  <c r="AI109" i="23"/>
  <c r="AA109" i="23"/>
  <c r="L140" i="23"/>
  <c r="N140" i="23"/>
  <c r="AG140" i="23"/>
  <c r="Y140" i="23"/>
  <c r="Y106" i="27"/>
  <c r="Y126" i="27"/>
  <c r="T105" i="27"/>
  <c r="U113" i="27"/>
  <c r="U117" i="27"/>
  <c r="H109" i="23"/>
  <c r="P120" i="27"/>
  <c r="AA108" i="27"/>
  <c r="K120" i="27"/>
  <c r="Z109" i="23"/>
  <c r="O109" i="23"/>
  <c r="AE140" i="23"/>
  <c r="N109" i="23"/>
  <c r="J140" i="23"/>
  <c r="AA20" i="21"/>
  <c r="AB1658" i="14"/>
  <c r="G140" i="23"/>
  <c r="Y58" i="27"/>
  <c r="Y110" i="27"/>
  <c r="T61" i="27"/>
  <c r="T113" i="27"/>
  <c r="U60" i="27"/>
  <c r="U109" i="27"/>
  <c r="U114" i="27"/>
  <c r="AC23" i="21"/>
  <c r="AG15" i="21"/>
  <c r="AG35" i="27" s="1"/>
  <c r="M109" i="23"/>
  <c r="M48" i="27" s="1"/>
  <c r="P68" i="27"/>
  <c r="P124" i="27"/>
  <c r="K124" i="27"/>
  <c r="Q140" i="23"/>
  <c r="K475" i="19"/>
  <c r="K60" i="20" s="1"/>
  <c r="K1614" i="15"/>
  <c r="AG475" i="19"/>
  <c r="AG60" i="20" s="1"/>
  <c r="K31" i="26"/>
  <c r="K41" i="26" s="1"/>
  <c r="L41" i="26"/>
  <c r="M31" i="26"/>
  <c r="M41" i="26" s="1"/>
  <c r="AA475" i="19"/>
  <c r="AA60" i="20" s="1"/>
  <c r="AA1614" i="15"/>
  <c r="P473" i="19"/>
  <c r="P58" i="20" s="1"/>
  <c r="P1612" i="15"/>
  <c r="AI36" i="20"/>
  <c r="AB36" i="20"/>
  <c r="X36" i="20"/>
  <c r="T36" i="20"/>
  <c r="P36" i="20"/>
  <c r="L36" i="20"/>
  <c r="H36" i="20"/>
  <c r="AG36" i="20"/>
  <c r="AA36" i="20"/>
  <c r="W36" i="20"/>
  <c r="S36" i="20"/>
  <c r="O36" i="20"/>
  <c r="K36" i="20"/>
  <c r="G36" i="20"/>
  <c r="AE36" i="20"/>
  <c r="Z36" i="20"/>
  <c r="V36" i="20"/>
  <c r="R36" i="20"/>
  <c r="N36" i="20"/>
  <c r="J36" i="20"/>
  <c r="F36" i="20"/>
  <c r="U36" i="20"/>
  <c r="Q36" i="20"/>
  <c r="AC36" i="20"/>
  <c r="M36" i="20"/>
  <c r="Y36" i="20"/>
  <c r="I36" i="20"/>
  <c r="AC56" i="20"/>
  <c r="R56" i="20"/>
  <c r="L56" i="20"/>
  <c r="AB56" i="20"/>
  <c r="I17" i="20"/>
  <c r="Q17" i="20"/>
  <c r="M17" i="20"/>
  <c r="X59" i="20"/>
  <c r="H59" i="20"/>
  <c r="W59" i="20"/>
  <c r="O59" i="20"/>
  <c r="K59" i="20"/>
  <c r="AE59" i="20"/>
  <c r="Z59" i="20"/>
  <c r="V59" i="20"/>
  <c r="N59" i="20"/>
  <c r="F59" i="20"/>
  <c r="Y59" i="20"/>
  <c r="I59" i="20"/>
  <c r="U59" i="20"/>
  <c r="Q59" i="20"/>
  <c r="AC59" i="20"/>
  <c r="M59" i="20"/>
  <c r="P60" i="20"/>
  <c r="AE60" i="20"/>
  <c r="Z60" i="20"/>
  <c r="V60" i="20"/>
  <c r="R60" i="20"/>
  <c r="N60" i="20"/>
  <c r="F60" i="20"/>
  <c r="AC60" i="20"/>
  <c r="M60" i="20"/>
  <c r="Y60" i="20"/>
  <c r="U60" i="20"/>
  <c r="T1658" i="14"/>
  <c r="K66" i="20"/>
  <c r="AI66" i="20"/>
  <c r="W66" i="20"/>
  <c r="Z66" i="20"/>
  <c r="F67" i="19"/>
  <c r="F563" i="11"/>
  <c r="F311" i="19"/>
  <c r="F206" i="13"/>
  <c r="F100" i="19"/>
  <c r="F43" i="20" s="1"/>
  <c r="F291" i="12"/>
  <c r="F40" i="19"/>
  <c r="F21" i="11"/>
  <c r="H475" i="19"/>
  <c r="H60" i="20" s="1"/>
  <c r="H1614" i="15"/>
  <c r="G472" i="19"/>
  <c r="G57" i="20" s="1"/>
  <c r="G1611" i="15"/>
  <c r="F21" i="17"/>
  <c r="F55" i="17"/>
  <c r="F90" i="17" s="1"/>
  <c r="F125" i="17" s="1"/>
  <c r="H221" i="25"/>
  <c r="H194" i="25"/>
  <c r="H213" i="25"/>
  <c r="G213" i="25"/>
  <c r="H186" i="25"/>
  <c r="G186" i="25"/>
  <c r="Q33" i="20"/>
  <c r="V33" i="20"/>
  <c r="K33" i="20"/>
  <c r="AA33" i="20"/>
  <c r="P33" i="20"/>
  <c r="AI33" i="20"/>
  <c r="Q49" i="26"/>
  <c r="P20" i="21"/>
  <c r="AG18" i="20"/>
  <c r="AA18" i="20"/>
  <c r="W18" i="20"/>
  <c r="S18" i="20"/>
  <c r="O18" i="20"/>
  <c r="K18" i="20"/>
  <c r="G18" i="20"/>
  <c r="AE18" i="20"/>
  <c r="Z18" i="20"/>
  <c r="V18" i="20"/>
  <c r="R18" i="20"/>
  <c r="N18" i="20"/>
  <c r="J18" i="20"/>
  <c r="AC18" i="20"/>
  <c r="U18" i="20"/>
  <c r="M18" i="20"/>
  <c r="AB18" i="20"/>
  <c r="T18" i="20"/>
  <c r="L18" i="20"/>
  <c r="Y18" i="20"/>
  <c r="Q18" i="20"/>
  <c r="I18" i="20"/>
  <c r="X18" i="20"/>
  <c r="P18" i="20"/>
  <c r="H18" i="20"/>
  <c r="AI18" i="20"/>
  <c r="J126" i="27"/>
  <c r="J119" i="27"/>
  <c r="J107" i="27"/>
  <c r="J124" i="27"/>
  <c r="J118" i="27"/>
  <c r="J127" i="27"/>
  <c r="J61" i="27"/>
  <c r="J120" i="27"/>
  <c r="J68" i="27"/>
  <c r="J59" i="27"/>
  <c r="Z119" i="27"/>
  <c r="Z115" i="27"/>
  <c r="Z111" i="27"/>
  <c r="Z107" i="27"/>
  <c r="Z121" i="27"/>
  <c r="Z127" i="27"/>
  <c r="Z60" i="27"/>
  <c r="Z56" i="27"/>
  <c r="Z126" i="27"/>
  <c r="Z118" i="27"/>
  <c r="Z114" i="27"/>
  <c r="Z110" i="27"/>
  <c r="Z123" i="27"/>
  <c r="Z68" i="27"/>
  <c r="Z59" i="27"/>
  <c r="Z55" i="27"/>
  <c r="Z124" i="27"/>
  <c r="Z117" i="27"/>
  <c r="Z113" i="27"/>
  <c r="Z109" i="27"/>
  <c r="Z122" i="27"/>
  <c r="Z116" i="27"/>
  <c r="Z112" i="27"/>
  <c r="Z108" i="27"/>
  <c r="Z120" i="27"/>
  <c r="Z61" i="27"/>
  <c r="AI20" i="20"/>
  <c r="AB20" i="20"/>
  <c r="X20" i="20"/>
  <c r="T20" i="20"/>
  <c r="P20" i="20"/>
  <c r="L20" i="20"/>
  <c r="H20" i="20"/>
  <c r="AG20" i="20"/>
  <c r="AA20" i="20"/>
  <c r="W20" i="20"/>
  <c r="S20" i="20"/>
  <c r="O20" i="20"/>
  <c r="K20" i="20"/>
  <c r="G20" i="20"/>
  <c r="AE20" i="20"/>
  <c r="Z20" i="20"/>
  <c r="V20" i="20"/>
  <c r="R20" i="20"/>
  <c r="N20" i="20"/>
  <c r="J20" i="20"/>
  <c r="U20" i="20"/>
  <c r="Q20" i="20"/>
  <c r="AC20" i="20"/>
  <c r="M20" i="20"/>
  <c r="Y20" i="20"/>
  <c r="I20" i="20"/>
  <c r="AG472" i="19"/>
  <c r="G210" i="25"/>
  <c r="H183" i="25"/>
  <c r="G183" i="25"/>
  <c r="H210" i="25"/>
  <c r="O56" i="27"/>
  <c r="O60" i="27"/>
  <c r="O112" i="27"/>
  <c r="O120" i="27"/>
  <c r="O111" i="27"/>
  <c r="O119" i="27"/>
  <c r="O124" i="27"/>
  <c r="U35" i="20"/>
  <c r="AC35" i="20"/>
  <c r="N35" i="20"/>
  <c r="AE35" i="20"/>
  <c r="S35" i="20"/>
  <c r="H35" i="20"/>
  <c r="F1590" i="14"/>
  <c r="F412" i="19" s="1"/>
  <c r="F1460" i="14"/>
  <c r="F1525" i="14" s="1"/>
  <c r="M1658" i="14"/>
  <c r="P474" i="19"/>
  <c r="P59" i="20" s="1"/>
  <c r="P1613" i="15"/>
  <c r="N49" i="26"/>
  <c r="AI23" i="20"/>
  <c r="AB23" i="20"/>
  <c r="X23" i="20"/>
  <c r="T23" i="20"/>
  <c r="P23" i="20"/>
  <c r="L23" i="20"/>
  <c r="H23" i="20"/>
  <c r="AG23" i="20"/>
  <c r="AA23" i="20"/>
  <c r="W23" i="20"/>
  <c r="S23" i="20"/>
  <c r="O23" i="20"/>
  <c r="K23" i="20"/>
  <c r="G23" i="20"/>
  <c r="AE23" i="20"/>
  <c r="Z23" i="20"/>
  <c r="V23" i="20"/>
  <c r="R23" i="20"/>
  <c r="N23" i="20"/>
  <c r="J23" i="20"/>
  <c r="Q23" i="20"/>
  <c r="AC23" i="20"/>
  <c r="M23" i="20"/>
  <c r="Y23" i="20"/>
  <c r="I23" i="20"/>
  <c r="U23" i="20"/>
  <c r="AE1658" i="14"/>
  <c r="X1658" i="14"/>
  <c r="AA15" i="21"/>
  <c r="H35" i="27"/>
  <c r="X35" i="27"/>
  <c r="AI32" i="20"/>
  <c r="AB32" i="20"/>
  <c r="X32" i="20"/>
  <c r="T32" i="20"/>
  <c r="P32" i="20"/>
  <c r="L32" i="20"/>
  <c r="H32" i="20"/>
  <c r="AG32" i="20"/>
  <c r="AA32" i="20"/>
  <c r="W32" i="20"/>
  <c r="S32" i="20"/>
  <c r="O32" i="20"/>
  <c r="K32" i="20"/>
  <c r="G32" i="20"/>
  <c r="AE32" i="20"/>
  <c r="Z32" i="20"/>
  <c r="V32" i="20"/>
  <c r="R32" i="20"/>
  <c r="N32" i="20"/>
  <c r="J32" i="20"/>
  <c r="U32" i="20"/>
  <c r="Q32" i="20"/>
  <c r="AC32" i="20"/>
  <c r="M32" i="20"/>
  <c r="Y32" i="20"/>
  <c r="I32" i="20"/>
  <c r="K409" i="19"/>
  <c r="K22" i="21" s="1"/>
  <c r="K1648" i="14"/>
  <c r="S409" i="19"/>
  <c r="S1648" i="14"/>
  <c r="AA409" i="19"/>
  <c r="AA22" i="21" s="1"/>
  <c r="AA1648" i="14"/>
  <c r="L475" i="19"/>
  <c r="L60" i="20" s="1"/>
  <c r="L1614" i="15"/>
  <c r="O475" i="19"/>
  <c r="O60" i="20" s="1"/>
  <c r="O1614" i="15"/>
  <c r="X473" i="19"/>
  <c r="X58" i="20" s="1"/>
  <c r="X1612" i="15"/>
  <c r="V473" i="19"/>
  <c r="V23" i="21" s="1"/>
  <c r="V1612" i="15"/>
  <c r="F97" i="20"/>
  <c r="F54" i="21"/>
  <c r="I140" i="23"/>
  <c r="AC140" i="23"/>
  <c r="P140" i="23"/>
  <c r="Q37" i="20"/>
  <c r="F37" i="20"/>
  <c r="V37" i="20"/>
  <c r="K37" i="20"/>
  <c r="AA37" i="20"/>
  <c r="P37" i="20"/>
  <c r="AI37" i="20"/>
  <c r="U53" i="20"/>
  <c r="AC53" i="20"/>
  <c r="N53" i="20"/>
  <c r="AE53" i="20"/>
  <c r="S53" i="20"/>
  <c r="H53" i="20"/>
  <c r="X53" i="20"/>
  <c r="U52" i="20"/>
  <c r="AC52" i="20"/>
  <c r="R52" i="20"/>
  <c r="G52" i="20"/>
  <c r="W52" i="20"/>
  <c r="L52" i="20"/>
  <c r="AB52" i="20"/>
  <c r="U47" i="27"/>
  <c r="U66" i="27" s="1"/>
  <c r="U44" i="27"/>
  <c r="U63" i="27" s="1"/>
  <c r="U43" i="27"/>
  <c r="U62" i="27" s="1"/>
  <c r="AE62" i="20"/>
  <c r="Z62" i="20"/>
  <c r="V62" i="20"/>
  <c r="R62" i="20"/>
  <c r="N62" i="20"/>
  <c r="J62" i="20"/>
  <c r="AC62" i="20"/>
  <c r="X62" i="20"/>
  <c r="S62" i="20"/>
  <c r="M62" i="20"/>
  <c r="H62" i="20"/>
  <c r="AB62" i="20"/>
  <c r="W62" i="20"/>
  <c r="Q62" i="20"/>
  <c r="L62" i="20"/>
  <c r="G62" i="20"/>
  <c r="AI62" i="20"/>
  <c r="AA62" i="20"/>
  <c r="U62" i="20"/>
  <c r="P62" i="20"/>
  <c r="K62" i="20"/>
  <c r="F62" i="20"/>
  <c r="Y62" i="20"/>
  <c r="T62" i="20"/>
  <c r="O62" i="20"/>
  <c r="I62" i="20"/>
  <c r="AG62" i="20"/>
  <c r="Y48" i="20"/>
  <c r="J48" i="20"/>
  <c r="Z48" i="20"/>
  <c r="O48" i="20"/>
  <c r="AG48" i="20"/>
  <c r="T48" i="20"/>
  <c r="O47" i="27"/>
  <c r="O66" i="27" s="1"/>
  <c r="O43" i="27"/>
  <c r="O62" i="27" s="1"/>
  <c r="O44" i="27"/>
  <c r="O63" i="27" s="1"/>
  <c r="AA47" i="27"/>
  <c r="AA66" i="27" s="1"/>
  <c r="AA43" i="27"/>
  <c r="AA62" i="27" s="1"/>
  <c r="AA44" i="27"/>
  <c r="AA63" i="27" s="1"/>
  <c r="L44" i="27"/>
  <c r="L63" i="27" s="1"/>
  <c r="L43" i="27"/>
  <c r="L62" i="27" s="1"/>
  <c r="L47" i="27"/>
  <c r="L66" i="27" s="1"/>
  <c r="AC67" i="20"/>
  <c r="T67" i="20"/>
  <c r="P67" i="20"/>
  <c r="G67" i="20"/>
  <c r="AB67" i="20"/>
  <c r="R67" i="20"/>
  <c r="AI472" i="19"/>
  <c r="Q59" i="27"/>
  <c r="Q106" i="27"/>
  <c r="Q110" i="27"/>
  <c r="Q114" i="27"/>
  <c r="Q118" i="27"/>
  <c r="Q126" i="27"/>
  <c r="AB61" i="27"/>
  <c r="AB60" i="27"/>
  <c r="AB108" i="27"/>
  <c r="AB105" i="27"/>
  <c r="AB113" i="27"/>
  <c r="AB120" i="27"/>
  <c r="L56" i="27"/>
  <c r="L106" i="27"/>
  <c r="L120" i="27"/>
  <c r="L105" i="27"/>
  <c r="L113" i="27"/>
  <c r="L121" i="27"/>
  <c r="G107" i="27"/>
  <c r="AC47" i="27"/>
  <c r="AC66" i="27" s="1"/>
  <c r="AC44" i="27"/>
  <c r="AC63" i="27" s="1"/>
  <c r="AC43" i="27"/>
  <c r="AC62" i="27" s="1"/>
  <c r="AG58" i="20"/>
  <c r="AA58" i="20"/>
  <c r="O58" i="20"/>
  <c r="K58" i="20"/>
  <c r="G58" i="20"/>
  <c r="F58" i="20"/>
  <c r="Q58" i="20"/>
  <c r="AC58" i="20"/>
  <c r="H409" i="19"/>
  <c r="H1648" i="14"/>
  <c r="R47" i="27"/>
  <c r="R66" i="27" s="1"/>
  <c r="R44" i="27"/>
  <c r="R63" i="27" s="1"/>
  <c r="R43" i="27"/>
  <c r="R62" i="27" s="1"/>
  <c r="Z47" i="27"/>
  <c r="Z66" i="27" s="1"/>
  <c r="Z44" i="27"/>
  <c r="Z63" i="27" s="1"/>
  <c r="Z43" i="27"/>
  <c r="Z62" i="27" s="1"/>
  <c r="W474" i="12"/>
  <c r="I1658" i="14"/>
  <c r="AI31" i="20"/>
  <c r="AB31" i="20"/>
  <c r="X31" i="20"/>
  <c r="T31" i="20"/>
  <c r="P31" i="20"/>
  <c r="L31" i="20"/>
  <c r="H31" i="20"/>
  <c r="AG31" i="20"/>
  <c r="AA31" i="20"/>
  <c r="W31" i="20"/>
  <c r="S31" i="20"/>
  <c r="O31" i="20"/>
  <c r="K31" i="20"/>
  <c r="G31" i="20"/>
  <c r="AE31" i="20"/>
  <c r="Z31" i="20"/>
  <c r="V31" i="20"/>
  <c r="R31" i="20"/>
  <c r="N31" i="20"/>
  <c r="J31" i="20"/>
  <c r="Q31" i="20"/>
  <c r="AC31" i="20"/>
  <c r="M31" i="20"/>
  <c r="Y31" i="20"/>
  <c r="I31" i="20"/>
  <c r="U31" i="20"/>
  <c r="R1658" i="14"/>
  <c r="S49" i="26"/>
  <c r="T472" i="19"/>
  <c r="T1611" i="15"/>
  <c r="AI473" i="19"/>
  <c r="AI58" i="20" s="1"/>
  <c r="F352" i="25"/>
  <c r="F421" i="25" s="1"/>
  <c r="F385" i="25"/>
  <c r="F356" i="25"/>
  <c r="F389" i="25"/>
  <c r="AI474" i="12"/>
  <c r="AB473" i="19"/>
  <c r="AB58" i="20" s="1"/>
  <c r="AB1612" i="15"/>
  <c r="I56" i="20"/>
  <c r="F56" i="20"/>
  <c r="V56" i="20"/>
  <c r="K56" i="20"/>
  <c r="AA56" i="20"/>
  <c r="P56" i="20"/>
  <c r="AI56" i="20"/>
  <c r="AE17" i="20"/>
  <c r="J17" i="20"/>
  <c r="AI17" i="20"/>
  <c r="V17" i="20"/>
  <c r="R17" i="20"/>
  <c r="K17" i="20"/>
  <c r="AA17" i="20"/>
  <c r="M47" i="27"/>
  <c r="M66" i="27" s="1"/>
  <c r="M44" i="27"/>
  <c r="M63" i="27" s="1"/>
  <c r="M43" i="27"/>
  <c r="M62" i="27" s="1"/>
  <c r="Y47" i="27"/>
  <c r="Y66" i="27" s="1"/>
  <c r="Y44" i="27"/>
  <c r="Y63" i="27" s="1"/>
  <c r="Y43" i="27"/>
  <c r="Y62" i="27" s="1"/>
  <c r="T409" i="19"/>
  <c r="T22" i="21" s="1"/>
  <c r="T1648" i="14"/>
  <c r="AI70" i="26"/>
  <c r="AI72" i="26" s="1"/>
  <c r="AI73" i="26" s="1"/>
  <c r="AI48" i="26"/>
  <c r="AI46" i="26"/>
  <c r="Y1658" i="14"/>
  <c r="R49" i="26"/>
  <c r="AG66" i="20"/>
  <c r="P66" i="20"/>
  <c r="G66" i="20"/>
  <c r="AB66" i="20"/>
  <c r="X66" i="20"/>
  <c r="N66" i="20"/>
  <c r="AE66" i="20"/>
  <c r="J409" i="19"/>
  <c r="J54" i="20" s="1"/>
  <c r="J1648" i="14"/>
  <c r="Z409" i="19"/>
  <c r="Z54" i="20" s="1"/>
  <c r="Z1648" i="14"/>
  <c r="AB409" i="19"/>
  <c r="AB22" i="21" s="1"/>
  <c r="AB1648" i="14"/>
  <c r="X475" i="19"/>
  <c r="X60" i="20" s="1"/>
  <c r="X1614" i="15"/>
  <c r="W472" i="19"/>
  <c r="W57" i="20" s="1"/>
  <c r="W1611" i="15"/>
  <c r="H472" i="19"/>
  <c r="H57" i="20" s="1"/>
  <c r="H1611" i="15"/>
  <c r="F81" i="20"/>
  <c r="F38" i="21"/>
  <c r="F538" i="19"/>
  <c r="H209" i="25"/>
  <c r="G209" i="25"/>
  <c r="H182" i="25"/>
  <c r="G182" i="25"/>
  <c r="F384" i="25"/>
  <c r="F351" i="25"/>
  <c r="F420" i="25" s="1"/>
  <c r="F381" i="25"/>
  <c r="F348" i="25"/>
  <c r="F417" i="25" s="1"/>
  <c r="I109" i="23"/>
  <c r="H184" i="25"/>
  <c r="G184" i="25"/>
  <c r="H211" i="25"/>
  <c r="G211" i="25"/>
  <c r="F383" i="25"/>
  <c r="F350" i="25"/>
  <c r="F419" i="25" s="1"/>
  <c r="H220" i="25"/>
  <c r="U33" i="20"/>
  <c r="J33" i="20"/>
  <c r="Z33" i="20"/>
  <c r="O33" i="20"/>
  <c r="AG33" i="20"/>
  <c r="T33" i="20"/>
  <c r="O20" i="21"/>
  <c r="F110" i="12"/>
  <c r="F155" i="12" s="1"/>
  <c r="F200" i="12" s="1"/>
  <c r="F245" i="12" s="1"/>
  <c r="F66" i="12"/>
  <c r="K47" i="27"/>
  <c r="K66" i="27" s="1"/>
  <c r="K43" i="27"/>
  <c r="K62" i="27" s="1"/>
  <c r="K44" i="27"/>
  <c r="K63" i="27" s="1"/>
  <c r="AI27" i="20"/>
  <c r="AB27" i="20"/>
  <c r="X27" i="20"/>
  <c r="T27" i="20"/>
  <c r="P27" i="20"/>
  <c r="L27" i="20"/>
  <c r="H27" i="20"/>
  <c r="AG27" i="20"/>
  <c r="AA27" i="20"/>
  <c r="W27" i="20"/>
  <c r="S27" i="20"/>
  <c r="O27" i="20"/>
  <c r="K27" i="20"/>
  <c r="G27" i="20"/>
  <c r="AE27" i="20"/>
  <c r="Z27" i="20"/>
  <c r="V27" i="20"/>
  <c r="R27" i="20"/>
  <c r="N27" i="20"/>
  <c r="J27" i="20"/>
  <c r="Q27" i="20"/>
  <c r="AC27" i="20"/>
  <c r="M27" i="20"/>
  <c r="Y27" i="20"/>
  <c r="I27" i="20"/>
  <c r="U27" i="20"/>
  <c r="W49" i="26"/>
  <c r="N123" i="27"/>
  <c r="N117" i="27"/>
  <c r="N113" i="27"/>
  <c r="N109" i="27"/>
  <c r="N105" i="27"/>
  <c r="N126" i="27"/>
  <c r="N60" i="27"/>
  <c r="N56" i="27"/>
  <c r="N61" i="27"/>
  <c r="N120" i="27"/>
  <c r="N116" i="27"/>
  <c r="N112" i="27"/>
  <c r="N108" i="27"/>
  <c r="N68" i="27"/>
  <c r="N59" i="27"/>
  <c r="N55" i="27"/>
  <c r="N118" i="27"/>
  <c r="N124" i="27"/>
  <c r="N127" i="27"/>
  <c r="N119" i="27"/>
  <c r="N115" i="27"/>
  <c r="N111" i="27"/>
  <c r="N107" i="27"/>
  <c r="N122" i="27"/>
  <c r="N58" i="27"/>
  <c r="N114" i="27"/>
  <c r="N110" i="27"/>
  <c r="N106" i="27"/>
  <c r="N121" i="27"/>
  <c r="W475" i="19"/>
  <c r="W60" i="20" s="1"/>
  <c r="W1614" i="15"/>
  <c r="Y61" i="27"/>
  <c r="Y59" i="27"/>
  <c r="Y120" i="27"/>
  <c r="Y107" i="27"/>
  <c r="Y111" i="27"/>
  <c r="Y115" i="27"/>
  <c r="Y119" i="27"/>
  <c r="Y123" i="27"/>
  <c r="I68" i="27"/>
  <c r="I118" i="27"/>
  <c r="I124" i="27"/>
  <c r="I127" i="27"/>
  <c r="T55" i="27"/>
  <c r="T110" i="27"/>
  <c r="T60" i="27"/>
  <c r="T114" i="27"/>
  <c r="T115" i="27"/>
  <c r="T120" i="27"/>
  <c r="O61" i="27"/>
  <c r="O106" i="27"/>
  <c r="O114" i="27"/>
  <c r="O105" i="27"/>
  <c r="O113" i="27"/>
  <c r="O121" i="27"/>
  <c r="I35" i="20"/>
  <c r="Q35" i="20"/>
  <c r="R35" i="20"/>
  <c r="G35" i="20"/>
  <c r="W35" i="20"/>
  <c r="L35" i="20"/>
  <c r="AB35" i="20"/>
  <c r="F552" i="10"/>
  <c r="F578" i="10" s="1"/>
  <c r="F602" i="10" s="1"/>
  <c r="F628" i="10" s="1"/>
  <c r="F652" i="10" s="1"/>
  <c r="F678" i="10" s="1"/>
  <c r="F702" i="10" s="1"/>
  <c r="F728" i="10" s="1"/>
  <c r="F529" i="10"/>
  <c r="AI55" i="20"/>
  <c r="AB55" i="20"/>
  <c r="X55" i="20"/>
  <c r="T55" i="20"/>
  <c r="P55" i="20"/>
  <c r="L55" i="20"/>
  <c r="H55" i="20"/>
  <c r="AG55" i="20"/>
  <c r="AA55" i="20"/>
  <c r="W55" i="20"/>
  <c r="S55" i="20"/>
  <c r="O55" i="20"/>
  <c r="K55" i="20"/>
  <c r="G55" i="20"/>
  <c r="AE55" i="20"/>
  <c r="Z55" i="20"/>
  <c r="V55" i="20"/>
  <c r="R55" i="20"/>
  <c r="N55" i="20"/>
  <c r="J55" i="20"/>
  <c r="F55" i="20"/>
  <c r="Y55" i="20"/>
  <c r="I55" i="20"/>
  <c r="U55" i="20"/>
  <c r="Q55" i="20"/>
  <c r="M55" i="20"/>
  <c r="AC55" i="20"/>
  <c r="L49" i="26"/>
  <c r="T49" i="26"/>
  <c r="F1332" i="14"/>
  <c r="F1396" i="14"/>
  <c r="N47" i="27"/>
  <c r="N66" i="27" s="1"/>
  <c r="N44" i="27"/>
  <c r="N63" i="27" s="1"/>
  <c r="N43" i="27"/>
  <c r="N62" i="27" s="1"/>
  <c r="AI30" i="20"/>
  <c r="AB30" i="20"/>
  <c r="X30" i="20"/>
  <c r="T30" i="20"/>
  <c r="P30" i="20"/>
  <c r="L30" i="20"/>
  <c r="H30" i="20"/>
  <c r="AG30" i="20"/>
  <c r="AA30" i="20"/>
  <c r="W30" i="20"/>
  <c r="S30" i="20"/>
  <c r="O30" i="20"/>
  <c r="K30" i="20"/>
  <c r="G30" i="20"/>
  <c r="AE30" i="20"/>
  <c r="Z30" i="20"/>
  <c r="V30" i="20"/>
  <c r="R30" i="20"/>
  <c r="N30" i="20"/>
  <c r="J30" i="20"/>
  <c r="AC30" i="20"/>
  <c r="M30" i="20"/>
  <c r="Y30" i="20"/>
  <c r="I30" i="20"/>
  <c r="U30" i="20"/>
  <c r="Q30" i="20"/>
  <c r="AG474" i="12"/>
  <c r="M409" i="19"/>
  <c r="M54" i="20" s="1"/>
  <c r="M1648" i="14"/>
  <c r="F45" i="10"/>
  <c r="F71" i="10" s="1"/>
  <c r="F95" i="10" s="1"/>
  <c r="F121" i="10" s="1"/>
  <c r="F145" i="10" s="1"/>
  <c r="F171" i="10" s="1"/>
  <c r="F195" i="10" s="1"/>
  <c r="F221" i="10" s="1"/>
  <c r="F18" i="19" s="1"/>
  <c r="F18" i="20" s="1"/>
  <c r="F22" i="10"/>
  <c r="G15" i="21"/>
  <c r="J15" i="21"/>
  <c r="L35" i="27"/>
  <c r="L18" i="21"/>
  <c r="AB35" i="27"/>
  <c r="Q15" i="21"/>
  <c r="G1658" i="14"/>
  <c r="O1658" i="14"/>
  <c r="W1658" i="14"/>
  <c r="AC409" i="19"/>
  <c r="AC54" i="20" s="1"/>
  <c r="AC1648" i="14"/>
  <c r="AB475" i="19"/>
  <c r="AB60" i="20" s="1"/>
  <c r="AB1614" i="15"/>
  <c r="K472" i="19"/>
  <c r="K57" i="20" s="1"/>
  <c r="K1611" i="15"/>
  <c r="L472" i="19"/>
  <c r="L1611" i="15"/>
  <c r="AA140" i="23"/>
  <c r="M140" i="23"/>
  <c r="X140" i="23"/>
  <c r="U37" i="20"/>
  <c r="J37" i="20"/>
  <c r="Z37" i="20"/>
  <c r="O37" i="20"/>
  <c r="AG37" i="20"/>
  <c r="T37" i="20"/>
  <c r="I53" i="20"/>
  <c r="Q53" i="20"/>
  <c r="R53" i="20"/>
  <c r="G53" i="20"/>
  <c r="W53" i="20"/>
  <c r="L53" i="20"/>
  <c r="AB53" i="20"/>
  <c r="P58" i="27"/>
  <c r="P59" i="27"/>
  <c r="P117" i="27"/>
  <c r="P113" i="27"/>
  <c r="P106" i="27"/>
  <c r="P114" i="27"/>
  <c r="P121" i="27"/>
  <c r="AA59" i="27"/>
  <c r="AA68" i="27"/>
  <c r="AA111" i="27"/>
  <c r="AA119" i="27"/>
  <c r="AA110" i="27"/>
  <c r="AA118" i="27"/>
  <c r="AA123" i="27"/>
  <c r="AA127" i="27"/>
  <c r="K61" i="27"/>
  <c r="I52" i="20"/>
  <c r="F52" i="20"/>
  <c r="V52" i="20"/>
  <c r="K52" i="20"/>
  <c r="AA52" i="20"/>
  <c r="P52" i="20"/>
  <c r="AI52" i="20"/>
  <c r="G36" i="27"/>
  <c r="J36" i="27"/>
  <c r="AI36" i="27"/>
  <c r="AE57" i="20"/>
  <c r="Z57" i="20"/>
  <c r="V57" i="20"/>
  <c r="R57" i="20"/>
  <c r="N57" i="20"/>
  <c r="J57" i="20"/>
  <c r="F57" i="20"/>
  <c r="Q57" i="20"/>
  <c r="AC57" i="20"/>
  <c r="M57" i="20"/>
  <c r="I57" i="20"/>
  <c r="U57" i="20"/>
  <c r="Q48" i="20"/>
  <c r="M48" i="20"/>
  <c r="N48" i="20"/>
  <c r="AE48" i="20"/>
  <c r="S48" i="20"/>
  <c r="H48" i="20"/>
  <c r="X48" i="20"/>
  <c r="I89" i="27"/>
  <c r="I117" i="27" s="1"/>
  <c r="I88" i="27"/>
  <c r="I116" i="27" s="1"/>
  <c r="I87" i="27"/>
  <c r="I115" i="27" s="1"/>
  <c r="I86" i="27"/>
  <c r="I114" i="27" s="1"/>
  <c r="I85" i="27"/>
  <c r="I113" i="27" s="1"/>
  <c r="I84" i="27"/>
  <c r="I112" i="27" s="1"/>
  <c r="I83" i="27"/>
  <c r="I111" i="27" s="1"/>
  <c r="I81" i="27"/>
  <c r="I109" i="27" s="1"/>
  <c r="I80" i="27"/>
  <c r="I108" i="27" s="1"/>
  <c r="I77" i="27"/>
  <c r="I105" i="27" s="1"/>
  <c r="I41" i="27"/>
  <c r="I60" i="27" s="1"/>
  <c r="I37" i="27"/>
  <c r="I56" i="27" s="1"/>
  <c r="I93" i="27"/>
  <c r="I121" i="27" s="1"/>
  <c r="Z106" i="27"/>
  <c r="S67" i="20"/>
  <c r="M67" i="20"/>
  <c r="Y67" i="20"/>
  <c r="U67" i="20"/>
  <c r="L67" i="20"/>
  <c r="F67" i="20"/>
  <c r="F69" i="20" s="1"/>
  <c r="F71" i="20" s="1"/>
  <c r="I409" i="19"/>
  <c r="I1648" i="14"/>
  <c r="U409" i="19"/>
  <c r="U1648" i="14"/>
  <c r="R474" i="19"/>
  <c r="R59" i="20" s="1"/>
  <c r="R1613" i="15"/>
  <c r="S47" i="27"/>
  <c r="S66" i="27" s="1"/>
  <c r="S43" i="27"/>
  <c r="S62" i="27" s="1"/>
  <c r="S44" i="27"/>
  <c r="S63" i="27" s="1"/>
  <c r="L473" i="19"/>
  <c r="L58" i="20" s="1"/>
  <c r="L1612" i="15"/>
  <c r="G56" i="20"/>
  <c r="Z17" i="20"/>
  <c r="W17" i="20"/>
  <c r="I66" i="20"/>
  <c r="J66" i="20"/>
  <c r="F54" i="20"/>
  <c r="N409" i="19"/>
  <c r="N1648" i="14"/>
  <c r="H1658" i="14"/>
  <c r="AB74" i="20"/>
  <c r="W74" i="20"/>
  <c r="Q74" i="20"/>
  <c r="L74" i="20"/>
  <c r="G74" i="20"/>
  <c r="AC73" i="20"/>
  <c r="X73" i="20"/>
  <c r="S73" i="20"/>
  <c r="M73" i="20"/>
  <c r="H73" i="20"/>
  <c r="AG74" i="20"/>
  <c r="Y74" i="20"/>
  <c r="T74" i="20"/>
  <c r="O74" i="20"/>
  <c r="I74" i="20"/>
  <c r="M74" i="20"/>
  <c r="Y73" i="20"/>
  <c r="AC74" i="20"/>
  <c r="H74" i="20"/>
  <c r="T73" i="20"/>
  <c r="X74" i="20"/>
  <c r="O73" i="20"/>
  <c r="AG73" i="20"/>
  <c r="I73" i="20"/>
  <c r="S74" i="20"/>
  <c r="AI44" i="20"/>
  <c r="P44" i="20"/>
  <c r="AA44" i="20"/>
  <c r="K44" i="20"/>
  <c r="V44" i="20"/>
  <c r="F44" i="20"/>
  <c r="I44" i="20"/>
  <c r="AI45" i="20"/>
  <c r="P45" i="20"/>
  <c r="AA45" i="20"/>
  <c r="K45" i="20"/>
  <c r="V45" i="20"/>
  <c r="Y45" i="20"/>
  <c r="T46" i="20"/>
  <c r="AG46" i="20"/>
  <c r="O46" i="20"/>
  <c r="Z46" i="20"/>
  <c r="J46" i="20"/>
  <c r="AC46" i="20"/>
  <c r="AI43" i="20"/>
  <c r="P43" i="20"/>
  <c r="AA43" i="20"/>
  <c r="K43" i="20"/>
  <c r="V43" i="20"/>
  <c r="Q43" i="20"/>
  <c r="AB47" i="20"/>
  <c r="L47" i="20"/>
  <c r="W47" i="20"/>
  <c r="G47" i="20"/>
  <c r="R47" i="20"/>
  <c r="Y47" i="20"/>
  <c r="AC47" i="20"/>
  <c r="V73" i="20"/>
  <c r="F73" i="20"/>
  <c r="AA73" i="20"/>
  <c r="L73" i="20"/>
  <c r="AE74" i="20"/>
  <c r="N74" i="20"/>
  <c r="P74" i="20"/>
  <c r="AG44" i="20"/>
  <c r="J44" i="20"/>
  <c r="T45" i="20"/>
  <c r="J45" i="20"/>
  <c r="H46" i="20"/>
  <c r="N46" i="20"/>
  <c r="AG43" i="20"/>
  <c r="Z43" i="20"/>
  <c r="J43" i="20"/>
  <c r="P47" i="20"/>
  <c r="K47" i="20"/>
  <c r="Q47" i="20"/>
  <c r="AB73" i="20"/>
  <c r="AB44" i="20"/>
  <c r="L44" i="20"/>
  <c r="W44" i="20"/>
  <c r="G44" i="20"/>
  <c r="R44" i="20"/>
  <c r="AC44" i="20"/>
  <c r="U44" i="20"/>
  <c r="AB45" i="20"/>
  <c r="L45" i="20"/>
  <c r="W45" i="20"/>
  <c r="G45" i="20"/>
  <c r="R45" i="20"/>
  <c r="Q45" i="20"/>
  <c r="I45" i="20"/>
  <c r="AI46" i="20"/>
  <c r="P46" i="20"/>
  <c r="AA46" i="20"/>
  <c r="K46" i="20"/>
  <c r="V46" i="20"/>
  <c r="M46" i="20"/>
  <c r="AB43" i="20"/>
  <c r="L43" i="20"/>
  <c r="W43" i="20"/>
  <c r="G43" i="20"/>
  <c r="R43" i="20"/>
  <c r="Y43" i="20"/>
  <c r="AC43" i="20"/>
  <c r="X47" i="20"/>
  <c r="H47" i="20"/>
  <c r="S47" i="20"/>
  <c r="AE47" i="20"/>
  <c r="N47" i="20"/>
  <c r="I47" i="20"/>
  <c r="M47" i="20"/>
  <c r="R73" i="20"/>
  <c r="K73" i="20"/>
  <c r="AI73" i="20"/>
  <c r="Q73" i="20"/>
  <c r="Z74" i="20"/>
  <c r="J74" i="20"/>
  <c r="U74" i="20"/>
  <c r="O44" i="20"/>
  <c r="Y44" i="20"/>
  <c r="O45" i="20"/>
  <c r="M45" i="20"/>
  <c r="S46" i="20"/>
  <c r="Q46" i="20"/>
  <c r="T43" i="20"/>
  <c r="O43" i="20"/>
  <c r="U43" i="20"/>
  <c r="AI47" i="20"/>
  <c r="AA47" i="20"/>
  <c r="V47" i="20"/>
  <c r="J73" i="20"/>
  <c r="K74" i="20"/>
  <c r="X44" i="20"/>
  <c r="H44" i="20"/>
  <c r="S44" i="20"/>
  <c r="AE44" i="20"/>
  <c r="N44" i="20"/>
  <c r="M44" i="20"/>
  <c r="Q44" i="20"/>
  <c r="X45" i="20"/>
  <c r="H45" i="20"/>
  <c r="S45" i="20"/>
  <c r="AE45" i="20"/>
  <c r="N45" i="20"/>
  <c r="AC45" i="20"/>
  <c r="U45" i="20"/>
  <c r="AB46" i="20"/>
  <c r="L46" i="20"/>
  <c r="W46" i="20"/>
  <c r="G46" i="20"/>
  <c r="R46" i="20"/>
  <c r="U46" i="20"/>
  <c r="I46" i="20"/>
  <c r="X43" i="20"/>
  <c r="H43" i="20"/>
  <c r="S43" i="20"/>
  <c r="AE43" i="20"/>
  <c r="N43" i="20"/>
  <c r="I43" i="20"/>
  <c r="M43" i="20"/>
  <c r="T47" i="20"/>
  <c r="AG47" i="20"/>
  <c r="O47" i="20"/>
  <c r="Z47" i="20"/>
  <c r="J47" i="20"/>
  <c r="U47" i="20"/>
  <c r="AE73" i="20"/>
  <c r="N73" i="20"/>
  <c r="P73" i="20"/>
  <c r="W73" i="20"/>
  <c r="V74" i="20"/>
  <c r="F74" i="20"/>
  <c r="F76" i="20" s="1"/>
  <c r="AA74" i="20"/>
  <c r="T44" i="20"/>
  <c r="Z44" i="20"/>
  <c r="AG45" i="20"/>
  <c r="Z45" i="20"/>
  <c r="X46" i="20"/>
  <c r="AE46" i="20"/>
  <c r="Y46" i="20"/>
  <c r="Z73" i="20"/>
  <c r="U73" i="20"/>
  <c r="G73" i="20"/>
  <c r="R74" i="20"/>
  <c r="AI74" i="20"/>
  <c r="F356" i="19"/>
  <c r="F256" i="13"/>
  <c r="R409" i="19"/>
  <c r="R54" i="20" s="1"/>
  <c r="R1648" i="14"/>
  <c r="P44" i="27"/>
  <c r="P63" i="27" s="1"/>
  <c r="P43" i="27"/>
  <c r="P62" i="27" s="1"/>
  <c r="P47" i="27"/>
  <c r="P66" i="27" s="1"/>
  <c r="AI44" i="27"/>
  <c r="AI63" i="27" s="1"/>
  <c r="AI43" i="27"/>
  <c r="AI62" i="27" s="1"/>
  <c r="AI47" i="27"/>
  <c r="AI66" i="27" s="1"/>
  <c r="G89" i="27"/>
  <c r="G88" i="27"/>
  <c r="G87" i="27"/>
  <c r="G115" i="27" s="1"/>
  <c r="G86" i="27"/>
  <c r="G85" i="27"/>
  <c r="G84" i="27"/>
  <c r="G83" i="27"/>
  <c r="G81" i="27"/>
  <c r="G80" i="27"/>
  <c r="G77" i="27"/>
  <c r="G47" i="27"/>
  <c r="G66" i="27" s="1"/>
  <c r="G43" i="27"/>
  <c r="G62" i="27" s="1"/>
  <c r="G37" i="27"/>
  <c r="G41" i="27"/>
  <c r="G44" i="27"/>
  <c r="G63" i="27" s="1"/>
  <c r="G93" i="27"/>
  <c r="G203" i="27"/>
  <c r="G207" i="27" s="1"/>
  <c r="AI24" i="20"/>
  <c r="AB24" i="20"/>
  <c r="X24" i="20"/>
  <c r="T24" i="20"/>
  <c r="P24" i="20"/>
  <c r="L24" i="20"/>
  <c r="H24" i="20"/>
  <c r="AG24" i="20"/>
  <c r="AA24" i="20"/>
  <c r="W24" i="20"/>
  <c r="S24" i="20"/>
  <c r="O24" i="20"/>
  <c r="K24" i="20"/>
  <c r="G24" i="20"/>
  <c r="AE24" i="20"/>
  <c r="Z24" i="20"/>
  <c r="V24" i="20"/>
  <c r="R24" i="20"/>
  <c r="N24" i="20"/>
  <c r="J24" i="20"/>
  <c r="U24" i="20"/>
  <c r="Q24" i="20"/>
  <c r="AC24" i="20"/>
  <c r="M24" i="20"/>
  <c r="I24" i="20"/>
  <c r="Y24" i="20"/>
  <c r="Q475" i="19"/>
  <c r="Q23" i="21" s="1"/>
  <c r="Q1614" i="15"/>
  <c r="G82" i="27"/>
  <c r="G198" i="25"/>
  <c r="X44" i="27"/>
  <c r="X63" i="27" s="1"/>
  <c r="X47" i="27"/>
  <c r="X66" i="27" s="1"/>
  <c r="X43" i="27"/>
  <c r="X62" i="27" s="1"/>
  <c r="O472" i="19"/>
  <c r="O1611" i="15"/>
  <c r="G474" i="19"/>
  <c r="G59" i="20" s="1"/>
  <c r="G1613" i="15"/>
  <c r="Y56" i="20"/>
  <c r="J56" i="20"/>
  <c r="Z56" i="20"/>
  <c r="O56" i="20"/>
  <c r="AG56" i="20"/>
  <c r="T56" i="20"/>
  <c r="N17" i="20"/>
  <c r="P17" i="20"/>
  <c r="F17" i="20"/>
  <c r="AB17" i="20"/>
  <c r="X17" i="20"/>
  <c r="O17" i="20"/>
  <c r="AG17" i="20"/>
  <c r="AI21" i="20"/>
  <c r="AB21" i="20"/>
  <c r="X21" i="20"/>
  <c r="T21" i="20"/>
  <c r="P21" i="20"/>
  <c r="L21" i="20"/>
  <c r="H21" i="20"/>
  <c r="AG21" i="20"/>
  <c r="AA21" i="20"/>
  <c r="W21" i="20"/>
  <c r="S21" i="20"/>
  <c r="O21" i="20"/>
  <c r="K21" i="20"/>
  <c r="G21" i="20"/>
  <c r="AE21" i="20"/>
  <c r="Z21" i="20"/>
  <c r="V21" i="20"/>
  <c r="R21" i="20"/>
  <c r="N21" i="20"/>
  <c r="J21" i="20"/>
  <c r="Y21" i="20"/>
  <c r="I21" i="20"/>
  <c r="U21" i="20"/>
  <c r="Q21" i="20"/>
  <c r="AC21" i="20"/>
  <c r="M21" i="20"/>
  <c r="AI39" i="20"/>
  <c r="AB39" i="20"/>
  <c r="X39" i="20"/>
  <c r="T39" i="20"/>
  <c r="P39" i="20"/>
  <c r="L39" i="20"/>
  <c r="H39" i="20"/>
  <c r="AG39" i="20"/>
  <c r="AA39" i="20"/>
  <c r="W39" i="20"/>
  <c r="S39" i="20"/>
  <c r="O39" i="20"/>
  <c r="K39" i="20"/>
  <c r="G39" i="20"/>
  <c r="AE39" i="20"/>
  <c r="Z39" i="20"/>
  <c r="V39" i="20"/>
  <c r="R39" i="20"/>
  <c r="N39" i="20"/>
  <c r="J39" i="20"/>
  <c r="F39" i="20"/>
  <c r="F41" i="20" s="1"/>
  <c r="Q39" i="20"/>
  <c r="AC39" i="20"/>
  <c r="M39" i="20"/>
  <c r="Y39" i="20"/>
  <c r="I39" i="20"/>
  <c r="U39" i="20"/>
  <c r="AE65" i="20"/>
  <c r="Z65" i="20"/>
  <c r="V65" i="20"/>
  <c r="R65" i="20"/>
  <c r="N65" i="20"/>
  <c r="J65" i="20"/>
  <c r="F65" i="20"/>
  <c r="AG65" i="20"/>
  <c r="Y65" i="20"/>
  <c r="T65" i="20"/>
  <c r="O65" i="20"/>
  <c r="I65" i="20"/>
  <c r="AC65" i="20"/>
  <c r="X65" i="20"/>
  <c r="S65" i="20"/>
  <c r="M65" i="20"/>
  <c r="H65" i="20"/>
  <c r="AB65" i="20"/>
  <c r="W65" i="20"/>
  <c r="Q65" i="20"/>
  <c r="L65" i="20"/>
  <c r="G65" i="20"/>
  <c r="AA65" i="20"/>
  <c r="U65" i="20"/>
  <c r="P65" i="20"/>
  <c r="K65" i="20"/>
  <c r="AI65" i="20"/>
  <c r="I47" i="27"/>
  <c r="I66" i="27" s="1"/>
  <c r="I44" i="27"/>
  <c r="I63" i="27" s="1"/>
  <c r="I43" i="27"/>
  <c r="I62" i="27" s="1"/>
  <c r="AE64" i="20"/>
  <c r="Z64" i="20"/>
  <c r="V64" i="20"/>
  <c r="R64" i="20"/>
  <c r="N64" i="20"/>
  <c r="J64" i="20"/>
  <c r="F64" i="20"/>
  <c r="AI64" i="20"/>
  <c r="AA64" i="20"/>
  <c r="U64" i="20"/>
  <c r="P64" i="20"/>
  <c r="K64" i="20"/>
  <c r="AG64" i="20"/>
  <c r="Y64" i="20"/>
  <c r="T64" i="20"/>
  <c r="O64" i="20"/>
  <c r="I64" i="20"/>
  <c r="AC64" i="20"/>
  <c r="X64" i="20"/>
  <c r="S64" i="20"/>
  <c r="M64" i="20"/>
  <c r="H64" i="20"/>
  <c r="L64" i="20"/>
  <c r="AB64" i="20"/>
  <c r="G64" i="20"/>
  <c r="W64" i="20"/>
  <c r="Q64" i="20"/>
  <c r="L1658" i="14"/>
  <c r="AA474" i="12"/>
  <c r="Y409" i="19"/>
  <c r="Y54" i="20" s="1"/>
  <c r="Y1648" i="14"/>
  <c r="AG19" i="20"/>
  <c r="AA19" i="20"/>
  <c r="W19" i="20"/>
  <c r="S19" i="20"/>
  <c r="O19" i="20"/>
  <c r="K19" i="20"/>
  <c r="G19" i="20"/>
  <c r="AE19" i="20"/>
  <c r="Z19" i="20"/>
  <c r="V19" i="20"/>
  <c r="R19" i="20"/>
  <c r="N19" i="20"/>
  <c r="J19" i="20"/>
  <c r="Y19" i="20"/>
  <c r="Q19" i="20"/>
  <c r="I19" i="20"/>
  <c r="AI19" i="20"/>
  <c r="X19" i="20"/>
  <c r="P19" i="20"/>
  <c r="H19" i="20"/>
  <c r="AC19" i="20"/>
  <c r="U19" i="20"/>
  <c r="M19" i="20"/>
  <c r="AB19" i="20"/>
  <c r="T19" i="20"/>
  <c r="L19" i="20"/>
  <c r="O66" i="20"/>
  <c r="U66" i="20"/>
  <c r="L66" i="20"/>
  <c r="H66" i="20"/>
  <c r="AC66" i="20"/>
  <c r="R66" i="20"/>
  <c r="O49" i="26"/>
  <c r="X472" i="19"/>
  <c r="X1611" i="15"/>
  <c r="F198" i="17"/>
  <c r="F233" i="17" s="1"/>
  <c r="F268" i="17" s="1"/>
  <c r="F164" i="17"/>
  <c r="F485" i="19"/>
  <c r="F1532" i="15"/>
  <c r="Y109" i="23"/>
  <c r="AC33" i="20"/>
  <c r="I33" i="20"/>
  <c r="N33" i="20"/>
  <c r="AE33" i="20"/>
  <c r="S33" i="20"/>
  <c r="H33" i="20"/>
  <c r="X33" i="20"/>
  <c r="AI29" i="20"/>
  <c r="AB29" i="20"/>
  <c r="X29" i="20"/>
  <c r="T29" i="20"/>
  <c r="P29" i="20"/>
  <c r="L29" i="20"/>
  <c r="H29" i="20"/>
  <c r="AG29" i="20"/>
  <c r="AA29" i="20"/>
  <c r="W29" i="20"/>
  <c r="S29" i="20"/>
  <c r="O29" i="20"/>
  <c r="K29" i="20"/>
  <c r="G29" i="20"/>
  <c r="AE29" i="20"/>
  <c r="Z29" i="20"/>
  <c r="V29" i="20"/>
  <c r="R29" i="20"/>
  <c r="N29" i="20"/>
  <c r="J29" i="20"/>
  <c r="Y29" i="20"/>
  <c r="I29" i="20"/>
  <c r="U29" i="20"/>
  <c r="Q29" i="20"/>
  <c r="AC29" i="20"/>
  <c r="M29" i="20"/>
  <c r="V20" i="21"/>
  <c r="W20" i="21"/>
  <c r="X20" i="21"/>
  <c r="AG47" i="27"/>
  <c r="AG66" i="27" s="1"/>
  <c r="AG43" i="27"/>
  <c r="AG62" i="27" s="1"/>
  <c r="AG44" i="27"/>
  <c r="AG63" i="27" s="1"/>
  <c r="J89" i="27"/>
  <c r="J117" i="27" s="1"/>
  <c r="J88" i="27"/>
  <c r="J116" i="27" s="1"/>
  <c r="J87" i="27"/>
  <c r="J115" i="27" s="1"/>
  <c r="J86" i="27"/>
  <c r="J114" i="27" s="1"/>
  <c r="J85" i="27"/>
  <c r="J113" i="27" s="1"/>
  <c r="J84" i="27"/>
  <c r="J112" i="27" s="1"/>
  <c r="J83" i="27"/>
  <c r="J111" i="27" s="1"/>
  <c r="J81" i="27"/>
  <c r="J109" i="27" s="1"/>
  <c r="J41" i="27"/>
  <c r="J60" i="27" s="1"/>
  <c r="J37" i="27"/>
  <c r="J56" i="27" s="1"/>
  <c r="J80" i="27"/>
  <c r="J108" i="27" s="1"/>
  <c r="J77" i="27"/>
  <c r="J105" i="27" s="1"/>
  <c r="J93" i="27"/>
  <c r="J121" i="27" s="1"/>
  <c r="R120" i="27"/>
  <c r="R116" i="27"/>
  <c r="R112" i="27"/>
  <c r="R108" i="27"/>
  <c r="R121" i="27"/>
  <c r="R60" i="27"/>
  <c r="R56" i="27"/>
  <c r="R119" i="27"/>
  <c r="R115" i="27"/>
  <c r="R111" i="27"/>
  <c r="R123" i="27"/>
  <c r="R68" i="27"/>
  <c r="R59" i="27"/>
  <c r="R55" i="27"/>
  <c r="R126" i="27"/>
  <c r="R118" i="27"/>
  <c r="R114" i="27"/>
  <c r="R110" i="27"/>
  <c r="R106" i="27"/>
  <c r="R58" i="27"/>
  <c r="R124" i="27"/>
  <c r="R117" i="27"/>
  <c r="R113" i="27"/>
  <c r="R109" i="27"/>
  <c r="R105" i="27"/>
  <c r="R122" i="27"/>
  <c r="R61" i="27"/>
  <c r="R127" i="27"/>
  <c r="P472" i="19"/>
  <c r="P1611" i="15"/>
  <c r="J473" i="19"/>
  <c r="J1612" i="15"/>
  <c r="Y56" i="27"/>
  <c r="Y108" i="27"/>
  <c r="Y112" i="27"/>
  <c r="Y116" i="27"/>
  <c r="Y122" i="27"/>
  <c r="I61" i="27"/>
  <c r="I107" i="27"/>
  <c r="I119" i="27"/>
  <c r="I126" i="27"/>
  <c r="T68" i="27"/>
  <c r="T108" i="27"/>
  <c r="T109" i="27"/>
  <c r="T117" i="27"/>
  <c r="T122" i="27"/>
  <c r="T126" i="27"/>
  <c r="O58" i="27"/>
  <c r="O108" i="27"/>
  <c r="O116" i="27"/>
  <c r="O107" i="27"/>
  <c r="O115" i="27"/>
  <c r="O122" i="27"/>
  <c r="O126" i="27"/>
  <c r="Y35" i="20"/>
  <c r="F35" i="20"/>
  <c r="V35" i="20"/>
  <c r="K35" i="20"/>
  <c r="AA35" i="20"/>
  <c r="P35" i="20"/>
  <c r="AI35" i="20"/>
  <c r="AI38" i="20"/>
  <c r="AB38" i="20"/>
  <c r="X38" i="20"/>
  <c r="T38" i="20"/>
  <c r="P38" i="20"/>
  <c r="L38" i="20"/>
  <c r="H38" i="20"/>
  <c r="AG38" i="20"/>
  <c r="AA38" i="20"/>
  <c r="W38" i="20"/>
  <c r="S38" i="20"/>
  <c r="O38" i="20"/>
  <c r="K38" i="20"/>
  <c r="G38" i="20"/>
  <c r="AE38" i="20"/>
  <c r="Z38" i="20"/>
  <c r="V38" i="20"/>
  <c r="R38" i="20"/>
  <c r="N38" i="20"/>
  <c r="J38" i="20"/>
  <c r="F38" i="20"/>
  <c r="AC38" i="20"/>
  <c r="M38" i="20"/>
  <c r="Y38" i="20"/>
  <c r="I38" i="20"/>
  <c r="U38" i="20"/>
  <c r="Q38" i="20"/>
  <c r="AE31" i="26"/>
  <c r="AE41" i="26" s="1"/>
  <c r="V409" i="19"/>
  <c r="V22" i="21" s="1"/>
  <c r="V1648" i="14"/>
  <c r="K15" i="21"/>
  <c r="O15" i="21"/>
  <c r="P15" i="21"/>
  <c r="U15" i="21"/>
  <c r="AG16" i="20"/>
  <c r="AA16" i="20"/>
  <c r="W16" i="20"/>
  <c r="S16" i="20"/>
  <c r="O16" i="20"/>
  <c r="K16" i="20"/>
  <c r="G16" i="20"/>
  <c r="AE16" i="20"/>
  <c r="Y16" i="20"/>
  <c r="T16" i="20"/>
  <c r="N16" i="20"/>
  <c r="I16" i="20"/>
  <c r="AC16" i="20"/>
  <c r="X16" i="20"/>
  <c r="R16" i="20"/>
  <c r="M16" i="20"/>
  <c r="H16" i="20"/>
  <c r="AB16" i="20"/>
  <c r="V16" i="20"/>
  <c r="Q16" i="20"/>
  <c r="L16" i="20"/>
  <c r="F16" i="20"/>
  <c r="AI16" i="20"/>
  <c r="J16" i="20"/>
  <c r="Z16" i="20"/>
  <c r="U16" i="20"/>
  <c r="P16" i="20"/>
  <c r="AI51" i="20"/>
  <c r="AB51" i="20"/>
  <c r="X51" i="20"/>
  <c r="T51" i="20"/>
  <c r="P51" i="20"/>
  <c r="L51" i="20"/>
  <c r="H51" i="20"/>
  <c r="AG51" i="20"/>
  <c r="AA51" i="20"/>
  <c r="W51" i="20"/>
  <c r="S51" i="20"/>
  <c r="O51" i="20"/>
  <c r="K51" i="20"/>
  <c r="G51" i="20"/>
  <c r="AE51" i="20"/>
  <c r="Z51" i="20"/>
  <c r="V51" i="20"/>
  <c r="R51" i="20"/>
  <c r="N51" i="20"/>
  <c r="J51" i="20"/>
  <c r="F51" i="20"/>
  <c r="Y51" i="20"/>
  <c r="I51" i="20"/>
  <c r="U51" i="20"/>
  <c r="Q51" i="20"/>
  <c r="AC51" i="20"/>
  <c r="M51" i="20"/>
  <c r="G409" i="19"/>
  <c r="G22" i="21" s="1"/>
  <c r="G1648" i="14"/>
  <c r="O409" i="19"/>
  <c r="O22" i="21" s="1"/>
  <c r="O1648" i="14"/>
  <c r="W409" i="19"/>
  <c r="W22" i="21" s="1"/>
  <c r="W1648" i="14"/>
  <c r="AG409" i="19"/>
  <c r="AG22" i="21" s="1"/>
  <c r="AG1648" i="14"/>
  <c r="AC1658" i="14"/>
  <c r="AA472" i="19"/>
  <c r="AA57" i="20" s="1"/>
  <c r="AA1611" i="15"/>
  <c r="AB472" i="19"/>
  <c r="AB1611" i="15"/>
  <c r="F98" i="20"/>
  <c r="F100" i="20" s="1"/>
  <c r="F55" i="21"/>
  <c r="F57" i="21" s="1"/>
  <c r="F556" i="19"/>
  <c r="K140" i="23"/>
  <c r="U140" i="23"/>
  <c r="AI140" i="23"/>
  <c r="M37" i="20"/>
  <c r="I37" i="20"/>
  <c r="N37" i="20"/>
  <c r="AE37" i="20"/>
  <c r="S37" i="20"/>
  <c r="H37" i="20"/>
  <c r="X37" i="20"/>
  <c r="Y53" i="20"/>
  <c r="F53" i="20"/>
  <c r="V53" i="20"/>
  <c r="K53" i="20"/>
  <c r="AA53" i="20"/>
  <c r="P53" i="20"/>
  <c r="AI53" i="20"/>
  <c r="P109" i="27"/>
  <c r="P60" i="27"/>
  <c r="P61" i="27"/>
  <c r="P107" i="27"/>
  <c r="P111" i="27"/>
  <c r="P108" i="27"/>
  <c r="P116" i="27"/>
  <c r="P122" i="27"/>
  <c r="P126" i="27"/>
  <c r="AA56" i="27"/>
  <c r="AA60" i="27"/>
  <c r="AA105" i="27"/>
  <c r="AA113" i="27"/>
  <c r="AA112" i="27"/>
  <c r="AA120" i="27"/>
  <c r="AA124" i="27"/>
  <c r="K126" i="27"/>
  <c r="Y52" i="20"/>
  <c r="J52" i="20"/>
  <c r="Z52" i="20"/>
  <c r="O52" i="20"/>
  <c r="AG52" i="20"/>
  <c r="T52" i="20"/>
  <c r="Q47" i="27"/>
  <c r="Q66" i="27" s="1"/>
  <c r="Q44" i="27"/>
  <c r="Q63" i="27" s="1"/>
  <c r="Q43" i="27"/>
  <c r="Q62" i="27" s="1"/>
  <c r="U48" i="20"/>
  <c r="AC48" i="20"/>
  <c r="R48" i="20"/>
  <c r="G48" i="20"/>
  <c r="W48" i="20"/>
  <c r="L48" i="20"/>
  <c r="AB48" i="20"/>
  <c r="AI34" i="20"/>
  <c r="AB34" i="20"/>
  <c r="X34" i="20"/>
  <c r="T34" i="20"/>
  <c r="P34" i="20"/>
  <c r="L34" i="20"/>
  <c r="H34" i="20"/>
  <c r="AG34" i="20"/>
  <c r="AA34" i="20"/>
  <c r="W34" i="20"/>
  <c r="S34" i="20"/>
  <c r="O34" i="20"/>
  <c r="K34" i="20"/>
  <c r="G34" i="20"/>
  <c r="AE34" i="20"/>
  <c r="Z34" i="20"/>
  <c r="V34" i="20"/>
  <c r="R34" i="20"/>
  <c r="N34" i="20"/>
  <c r="J34" i="20"/>
  <c r="AC34" i="20"/>
  <c r="M34" i="20"/>
  <c r="Y34" i="20"/>
  <c r="I34" i="20"/>
  <c r="U34" i="20"/>
  <c r="Q34" i="20"/>
  <c r="AI49" i="20"/>
  <c r="AB49" i="20"/>
  <c r="X49" i="20"/>
  <c r="T49" i="20"/>
  <c r="P49" i="20"/>
  <c r="L49" i="20"/>
  <c r="H49" i="20"/>
  <c r="AG49" i="20"/>
  <c r="AA49" i="20"/>
  <c r="W49" i="20"/>
  <c r="S49" i="20"/>
  <c r="O49" i="20"/>
  <c r="K49" i="20"/>
  <c r="G49" i="20"/>
  <c r="AE49" i="20"/>
  <c r="Z49" i="20"/>
  <c r="V49" i="20"/>
  <c r="R49" i="20"/>
  <c r="N49" i="20"/>
  <c r="J49" i="20"/>
  <c r="F49" i="20"/>
  <c r="Q49" i="20"/>
  <c r="AC49" i="20"/>
  <c r="M49" i="20"/>
  <c r="Y49" i="20"/>
  <c r="I49" i="20"/>
  <c r="U49" i="20"/>
  <c r="Q409" i="19"/>
  <c r="Q1648" i="14"/>
  <c r="W47" i="27"/>
  <c r="W66" i="27" s="1"/>
  <c r="W43" i="27"/>
  <c r="W62" i="27" s="1"/>
  <c r="W44" i="27"/>
  <c r="W63" i="27" s="1"/>
  <c r="Z49" i="26"/>
  <c r="AG89" i="27"/>
  <c r="AG88" i="27"/>
  <c r="AG87" i="27"/>
  <c r="AG86" i="27"/>
  <c r="AG85" i="27"/>
  <c r="AG84" i="27"/>
  <c r="AG83" i="27"/>
  <c r="AG81" i="27"/>
  <c r="AG80" i="27"/>
  <c r="AG77" i="27"/>
  <c r="AG41" i="27"/>
  <c r="AG37" i="27"/>
  <c r="AG93" i="27"/>
  <c r="X67" i="20"/>
  <c r="I67" i="20"/>
  <c r="AG67" i="20"/>
  <c r="AA67" i="20"/>
  <c r="Q67" i="20"/>
  <c r="J67" i="20"/>
  <c r="Z67" i="20"/>
  <c r="G212" i="25"/>
  <c r="H212" i="25"/>
  <c r="AB474" i="19"/>
  <c r="AB59" i="20" s="1"/>
  <c r="AB1613" i="15"/>
  <c r="AE473" i="19"/>
  <c r="AE23" i="21" s="1"/>
  <c r="AE1612" i="15"/>
  <c r="G214" i="25"/>
  <c r="H187" i="25"/>
  <c r="G187" i="25"/>
  <c r="H214" i="25"/>
  <c r="F388" i="25"/>
  <c r="F355" i="25"/>
  <c r="F424" i="25" s="1"/>
  <c r="U56" i="20"/>
  <c r="W56" i="20"/>
  <c r="Y17" i="20"/>
  <c r="G17" i="20"/>
  <c r="S66" i="20"/>
  <c r="AE63" i="20"/>
  <c r="Z63" i="20"/>
  <c r="V63" i="20"/>
  <c r="R63" i="20"/>
  <c r="N63" i="20"/>
  <c r="J63" i="20"/>
  <c r="AB63" i="20"/>
  <c r="W63" i="20"/>
  <c r="Q63" i="20"/>
  <c r="L63" i="20"/>
  <c r="G63" i="20"/>
  <c r="AI63" i="20"/>
  <c r="AA63" i="20"/>
  <c r="U63" i="20"/>
  <c r="P63" i="20"/>
  <c r="K63" i="20"/>
  <c r="AG63" i="20"/>
  <c r="Y63" i="20"/>
  <c r="T63" i="20"/>
  <c r="O63" i="20"/>
  <c r="I63" i="20"/>
  <c r="S63" i="20"/>
  <c r="M63" i="20"/>
  <c r="AC63" i="20"/>
  <c r="H63" i="20"/>
  <c r="X63" i="20"/>
  <c r="AI25" i="20"/>
  <c r="AB25" i="20"/>
  <c r="X25" i="20"/>
  <c r="T25" i="20"/>
  <c r="P25" i="20"/>
  <c r="L25" i="20"/>
  <c r="H25" i="20"/>
  <c r="AG25" i="20"/>
  <c r="AA25" i="20"/>
  <c r="W25" i="20"/>
  <c r="S25" i="20"/>
  <c r="O25" i="20"/>
  <c r="K25" i="20"/>
  <c r="G25" i="20"/>
  <c r="AE25" i="20"/>
  <c r="Z25" i="20"/>
  <c r="V25" i="20"/>
  <c r="R25" i="20"/>
  <c r="N25" i="20"/>
  <c r="J25" i="20"/>
  <c r="Y25" i="20"/>
  <c r="I25" i="20"/>
  <c r="U25" i="20"/>
  <c r="Q25" i="20"/>
  <c r="AC25" i="20"/>
  <c r="M25" i="20"/>
  <c r="J47" i="27"/>
  <c r="J66" i="27" s="1"/>
  <c r="J44" i="27"/>
  <c r="J63" i="27" s="1"/>
  <c r="J43" i="27"/>
  <c r="J62" i="27" s="1"/>
  <c r="V47" i="27"/>
  <c r="V66" i="27" s="1"/>
  <c r="V44" i="27"/>
  <c r="V63" i="27" s="1"/>
  <c r="V43" i="27"/>
  <c r="V62" i="27" s="1"/>
  <c r="AE47" i="27"/>
  <c r="AE66" i="27" s="1"/>
  <c r="AE44" i="27"/>
  <c r="AE63" i="27" s="1"/>
  <c r="AE43" i="27"/>
  <c r="AE62" i="27" s="1"/>
  <c r="AI22" i="20"/>
  <c r="AB22" i="20"/>
  <c r="X22" i="20"/>
  <c r="T22" i="20"/>
  <c r="P22" i="20"/>
  <c r="L22" i="20"/>
  <c r="H22" i="20"/>
  <c r="AG22" i="20"/>
  <c r="AA22" i="20"/>
  <c r="W22" i="20"/>
  <c r="S22" i="20"/>
  <c r="O22" i="20"/>
  <c r="K22" i="20"/>
  <c r="G22" i="20"/>
  <c r="AE22" i="20"/>
  <c r="Z22" i="20"/>
  <c r="V22" i="20"/>
  <c r="R22" i="20"/>
  <c r="N22" i="20"/>
  <c r="J22" i="20"/>
  <c r="AC22" i="20"/>
  <c r="M22" i="20"/>
  <c r="Y22" i="20"/>
  <c r="I22" i="20"/>
  <c r="U22" i="20"/>
  <c r="Q22" i="20"/>
  <c r="U1658" i="14"/>
  <c r="V49" i="26"/>
  <c r="AG15" i="20"/>
  <c r="AA15" i="20"/>
  <c r="W15" i="20"/>
  <c r="S15" i="20"/>
  <c r="O15" i="20"/>
  <c r="K15" i="20"/>
  <c r="G15" i="20"/>
  <c r="AI15" i="20"/>
  <c r="Z15" i="20"/>
  <c r="U15" i="20"/>
  <c r="P15" i="20"/>
  <c r="J15" i="20"/>
  <c r="AE15" i="20"/>
  <c r="Y15" i="20"/>
  <c r="T15" i="20"/>
  <c r="N15" i="20"/>
  <c r="I15" i="20"/>
  <c r="AC15" i="20"/>
  <c r="X15" i="20"/>
  <c r="R15" i="20"/>
  <c r="M15" i="20"/>
  <c r="H15" i="20"/>
  <c r="Q15" i="20"/>
  <c r="L15" i="20"/>
  <c r="AB15" i="20"/>
  <c r="F15" i="20"/>
  <c r="V15" i="20"/>
  <c r="AI50" i="20"/>
  <c r="AB50" i="20"/>
  <c r="X50" i="20"/>
  <c r="T50" i="20"/>
  <c r="P50" i="20"/>
  <c r="L50" i="20"/>
  <c r="H50" i="20"/>
  <c r="AG50" i="20"/>
  <c r="AA50" i="20"/>
  <c r="W50" i="20"/>
  <c r="S50" i="20"/>
  <c r="O50" i="20"/>
  <c r="K50" i="20"/>
  <c r="G50" i="20"/>
  <c r="AE50" i="20"/>
  <c r="Z50" i="20"/>
  <c r="V50" i="20"/>
  <c r="R50" i="20"/>
  <c r="N50" i="20"/>
  <c r="J50" i="20"/>
  <c r="F50" i="20"/>
  <c r="U50" i="20"/>
  <c r="Q50" i="20"/>
  <c r="AC50" i="20"/>
  <c r="M50" i="20"/>
  <c r="Y50" i="20"/>
  <c r="I50" i="20"/>
  <c r="F141" i="19"/>
  <c r="F21" i="13"/>
  <c r="P409" i="19"/>
  <c r="P22" i="21" s="1"/>
  <c r="P1648" i="14"/>
  <c r="T44" i="27"/>
  <c r="T63" i="27" s="1"/>
  <c r="T47" i="27"/>
  <c r="T66" i="27" s="1"/>
  <c r="T43" i="27"/>
  <c r="T62" i="27" s="1"/>
  <c r="S472" i="19"/>
  <c r="S1611" i="15"/>
  <c r="F185" i="16"/>
  <c r="F161" i="16"/>
  <c r="F137" i="16"/>
  <c r="F114" i="16"/>
  <c r="N473" i="19"/>
  <c r="N23" i="21" s="1"/>
  <c r="N1612" i="15"/>
  <c r="F65" i="16"/>
  <c r="F43" i="16"/>
  <c r="F22" i="16"/>
  <c r="F87" i="16"/>
  <c r="G222" i="25"/>
  <c r="F186" i="19"/>
  <c r="F71" i="13"/>
  <c r="S475" i="19"/>
  <c r="S60" i="20" s="1"/>
  <c r="S1614" i="15"/>
  <c r="Q56" i="20"/>
  <c r="M56" i="20"/>
  <c r="N56" i="20"/>
  <c r="AE56" i="20"/>
  <c r="S56" i="20"/>
  <c r="H56" i="20"/>
  <c r="X56" i="20"/>
  <c r="T17" i="20"/>
  <c r="U17" i="20"/>
  <c r="L17" i="20"/>
  <c r="H17" i="20"/>
  <c r="AC17" i="20"/>
  <c r="S17" i="20"/>
  <c r="W473" i="19"/>
  <c r="W58" i="20" s="1"/>
  <c r="W1612" i="15"/>
  <c r="L409" i="19"/>
  <c r="L22" i="21" s="1"/>
  <c r="L1648" i="14"/>
  <c r="AI409" i="19"/>
  <c r="AI22" i="21" s="1"/>
  <c r="AI1648" i="14"/>
  <c r="AI89" i="27"/>
  <c r="AI88" i="27"/>
  <c r="AI87" i="27"/>
  <c r="AI86" i="27"/>
  <c r="AI85" i="27"/>
  <c r="AI84" i="27"/>
  <c r="AI83" i="27"/>
  <c r="AI81" i="27"/>
  <c r="AI80" i="27"/>
  <c r="AI77" i="27"/>
  <c r="AI37" i="27"/>
  <c r="AI41" i="27"/>
  <c r="AI93" i="27"/>
  <c r="AI82" i="27"/>
  <c r="AI26" i="20"/>
  <c r="AB26" i="20"/>
  <c r="X26" i="20"/>
  <c r="T26" i="20"/>
  <c r="P26" i="20"/>
  <c r="L26" i="20"/>
  <c r="H26" i="20"/>
  <c r="AG26" i="20"/>
  <c r="AA26" i="20"/>
  <c r="W26" i="20"/>
  <c r="S26" i="20"/>
  <c r="O26" i="20"/>
  <c r="K26" i="20"/>
  <c r="G26" i="20"/>
  <c r="AE26" i="20"/>
  <c r="Z26" i="20"/>
  <c r="V26" i="20"/>
  <c r="R26" i="20"/>
  <c r="N26" i="20"/>
  <c r="J26" i="20"/>
  <c r="AC26" i="20"/>
  <c r="M26" i="20"/>
  <c r="Y26" i="20"/>
  <c r="I26" i="20"/>
  <c r="U26" i="20"/>
  <c r="Q26" i="20"/>
  <c r="L474" i="19"/>
  <c r="L59" i="20" s="1"/>
  <c r="L1613" i="15"/>
  <c r="Y66" i="20"/>
  <c r="T66" i="20"/>
  <c r="AA66" i="20"/>
  <c r="Q66" i="20"/>
  <c r="M66" i="20"/>
  <c r="V66" i="20"/>
  <c r="K89" i="27"/>
  <c r="K117" i="27" s="1"/>
  <c r="K88" i="27"/>
  <c r="K116" i="27" s="1"/>
  <c r="K87" i="27"/>
  <c r="K115" i="27" s="1"/>
  <c r="K86" i="27"/>
  <c r="K114" i="27" s="1"/>
  <c r="K85" i="27"/>
  <c r="K113" i="27" s="1"/>
  <c r="K84" i="27"/>
  <c r="K112" i="27" s="1"/>
  <c r="K83" i="27"/>
  <c r="K111" i="27" s="1"/>
  <c r="K81" i="27"/>
  <c r="K109" i="27" s="1"/>
  <c r="K80" i="27"/>
  <c r="K108" i="27" s="1"/>
  <c r="K77" i="27"/>
  <c r="K105" i="27" s="1"/>
  <c r="K41" i="27"/>
  <c r="K60" i="27" s="1"/>
  <c r="K37" i="27"/>
  <c r="K56" i="27" s="1"/>
  <c r="K93" i="27"/>
  <c r="K121" i="27" s="1"/>
  <c r="K122" i="27"/>
  <c r="AI28" i="20"/>
  <c r="AB28" i="20"/>
  <c r="X28" i="20"/>
  <c r="T28" i="20"/>
  <c r="P28" i="20"/>
  <c r="L28" i="20"/>
  <c r="H28" i="20"/>
  <c r="AG28" i="20"/>
  <c r="AA28" i="20"/>
  <c r="W28" i="20"/>
  <c r="S28" i="20"/>
  <c r="O28" i="20"/>
  <c r="K28" i="20"/>
  <c r="G28" i="20"/>
  <c r="AE28" i="20"/>
  <c r="Z28" i="20"/>
  <c r="V28" i="20"/>
  <c r="R28" i="20"/>
  <c r="N28" i="20"/>
  <c r="J28" i="20"/>
  <c r="U28" i="20"/>
  <c r="Q28" i="20"/>
  <c r="AC28" i="20"/>
  <c r="M28" i="20"/>
  <c r="Y28" i="20"/>
  <c r="I28" i="20"/>
  <c r="T473" i="19"/>
  <c r="T58" i="20" s="1"/>
  <c r="T1612" i="15"/>
  <c r="R473" i="19"/>
  <c r="R58" i="20" s="1"/>
  <c r="R1612" i="15"/>
  <c r="M33" i="20"/>
  <c r="Y33" i="20"/>
  <c r="R33" i="20"/>
  <c r="G33" i="20"/>
  <c r="W33" i="20"/>
  <c r="L33" i="20"/>
  <c r="AB33" i="20"/>
  <c r="K20" i="21"/>
  <c r="AB20" i="21"/>
  <c r="Z473" i="19"/>
  <c r="Z58" i="20" s="1"/>
  <c r="Z1612" i="15"/>
  <c r="Y60" i="27"/>
  <c r="Y68" i="27"/>
  <c r="Y105" i="27"/>
  <c r="Y109" i="27"/>
  <c r="Y113" i="27"/>
  <c r="Y117" i="27"/>
  <c r="Y124" i="27"/>
  <c r="I59" i="27"/>
  <c r="I120" i="27"/>
  <c r="T118" i="27"/>
  <c r="T59" i="27"/>
  <c r="T56" i="27"/>
  <c r="T116" i="27"/>
  <c r="T112" i="27"/>
  <c r="T111" i="27"/>
  <c r="T119" i="27"/>
  <c r="T123" i="27"/>
  <c r="O55" i="27"/>
  <c r="O59" i="27"/>
  <c r="O68" i="27"/>
  <c r="O110" i="27"/>
  <c r="O118" i="27"/>
  <c r="O109" i="27"/>
  <c r="O117" i="27"/>
  <c r="O123" i="27"/>
  <c r="M35" i="20"/>
  <c r="J35" i="20"/>
  <c r="Z35" i="20"/>
  <c r="O35" i="20"/>
  <c r="AG35" i="20"/>
  <c r="T35" i="20"/>
  <c r="AI61" i="20"/>
  <c r="AB61" i="20"/>
  <c r="X61" i="20"/>
  <c r="T61" i="20"/>
  <c r="P61" i="20"/>
  <c r="L61" i="20"/>
  <c r="H61" i="20"/>
  <c r="AG61" i="20"/>
  <c r="AA61" i="20"/>
  <c r="W61" i="20"/>
  <c r="S61" i="20"/>
  <c r="O61" i="20"/>
  <c r="K61" i="20"/>
  <c r="G61" i="20"/>
  <c r="AE61" i="20"/>
  <c r="Z61" i="20"/>
  <c r="V61" i="20"/>
  <c r="R61" i="20"/>
  <c r="N61" i="20"/>
  <c r="J61" i="20"/>
  <c r="F61" i="20"/>
  <c r="Q61" i="20"/>
  <c r="AC61" i="20"/>
  <c r="M61" i="20"/>
  <c r="Y61" i="20"/>
  <c r="I61" i="20"/>
  <c r="U61" i="20"/>
  <c r="P49" i="26"/>
  <c r="X49" i="26"/>
  <c r="O474" i="12"/>
  <c r="F256" i="19"/>
  <c r="F146" i="13"/>
  <c r="AE409" i="19"/>
  <c r="AE1648" i="14"/>
  <c r="V1658" i="14"/>
  <c r="X409" i="19"/>
  <c r="X1648" i="14"/>
  <c r="AA49" i="26"/>
  <c r="S15" i="21"/>
  <c r="V15" i="21"/>
  <c r="Z15" i="21"/>
  <c r="Z35" i="27" s="1"/>
  <c r="T15" i="21"/>
  <c r="I15" i="21"/>
  <c r="Y15" i="21"/>
  <c r="K1658" i="14"/>
  <c r="S1658" i="14"/>
  <c r="AA1658" i="14"/>
  <c r="J474" i="19"/>
  <c r="J59" i="20" s="1"/>
  <c r="J1613" i="15"/>
  <c r="S474" i="19"/>
  <c r="S59" i="20" s="1"/>
  <c r="S1613" i="15"/>
  <c r="H473" i="19"/>
  <c r="H58" i="20" s="1"/>
  <c r="H1612" i="15"/>
  <c r="F1132" i="14"/>
  <c r="F1197" i="14" s="1"/>
  <c r="F1068" i="14"/>
  <c r="H180" i="25"/>
  <c r="G180" i="25"/>
  <c r="H207" i="25"/>
  <c r="G207" i="25"/>
  <c r="V140" i="23"/>
  <c r="H140" i="23"/>
  <c r="AC37" i="20"/>
  <c r="Y37" i="20"/>
  <c r="R37" i="20"/>
  <c r="G37" i="20"/>
  <c r="W37" i="20"/>
  <c r="L37" i="20"/>
  <c r="AB37" i="20"/>
  <c r="M53" i="20"/>
  <c r="J53" i="20"/>
  <c r="Z53" i="20"/>
  <c r="O53" i="20"/>
  <c r="AG53" i="20"/>
  <c r="T53" i="20"/>
  <c r="P55" i="27"/>
  <c r="P115" i="27"/>
  <c r="P119" i="27"/>
  <c r="P110" i="27"/>
  <c r="P118" i="27"/>
  <c r="P123" i="27"/>
  <c r="AA61" i="27"/>
  <c r="AA107" i="27"/>
  <c r="AA115" i="27"/>
  <c r="AA106" i="27"/>
  <c r="AA114" i="27"/>
  <c r="AA121" i="27"/>
  <c r="K59" i="27"/>
  <c r="K68" i="27"/>
  <c r="K119" i="27"/>
  <c r="K118" i="27"/>
  <c r="Q52" i="20"/>
  <c r="M52" i="20"/>
  <c r="N52" i="20"/>
  <c r="AE52" i="20"/>
  <c r="S52" i="20"/>
  <c r="H52" i="20"/>
  <c r="X52" i="20"/>
  <c r="I48" i="20"/>
  <c r="F48" i="20"/>
  <c r="V48" i="20"/>
  <c r="K48" i="20"/>
  <c r="AA48" i="20"/>
  <c r="P48" i="20"/>
  <c r="AI48" i="20"/>
  <c r="N1658" i="14"/>
  <c r="Q1658" i="14"/>
  <c r="AB44" i="27"/>
  <c r="AB63" i="27" s="1"/>
  <c r="AB43" i="27"/>
  <c r="AB62" i="27" s="1"/>
  <c r="AB47" i="27"/>
  <c r="AB66" i="27" s="1"/>
  <c r="AG70" i="26"/>
  <c r="AG72" i="26" s="1"/>
  <c r="AG73" i="26" s="1"/>
  <c r="AG48" i="26"/>
  <c r="AG46" i="26"/>
  <c r="H67" i="20"/>
  <c r="O67" i="20"/>
  <c r="K67" i="20"/>
  <c r="AI67" i="20"/>
  <c r="W67" i="20"/>
  <c r="N67" i="20"/>
  <c r="AE67" i="20"/>
  <c r="G60" i="20"/>
  <c r="G1614" i="15"/>
  <c r="H185" i="25"/>
  <c r="N48" i="27" l="1"/>
  <c r="J48" i="27"/>
  <c r="AE48" i="27"/>
  <c r="H200" i="25"/>
  <c r="L48" i="27"/>
  <c r="L67" i="27" s="1"/>
  <c r="H163" i="25"/>
  <c r="G172" i="25"/>
  <c r="H173" i="25"/>
  <c r="H228" i="25"/>
  <c r="G220" i="25"/>
  <c r="G171" i="25"/>
  <c r="H195" i="25"/>
  <c r="G227" i="25"/>
  <c r="G200" i="25"/>
  <c r="H227" i="25"/>
  <c r="G228" i="25"/>
  <c r="G221" i="25"/>
  <c r="G190" i="25"/>
  <c r="H169" i="25"/>
  <c r="H192" i="25"/>
  <c r="H224" i="25"/>
  <c r="H222" i="25"/>
  <c r="G174" i="25"/>
  <c r="G166" i="25"/>
  <c r="G163" i="25"/>
  <c r="H226" i="25"/>
  <c r="G201" i="25"/>
  <c r="H166" i="25"/>
  <c r="H164" i="25"/>
  <c r="H171" i="25"/>
  <c r="G219" i="25"/>
  <c r="G165" i="25"/>
  <c r="G195" i="25"/>
  <c r="G173" i="25"/>
  <c r="H174" i="25"/>
  <c r="H193" i="25"/>
  <c r="G193" i="25"/>
  <c r="H170" i="25"/>
  <c r="H217" i="25"/>
  <c r="G226" i="25"/>
  <c r="H191" i="25"/>
  <c r="H168" i="25"/>
  <c r="H201" i="25"/>
  <c r="G167" i="25"/>
  <c r="G225" i="25"/>
  <c r="G196" i="25"/>
  <c r="G192" i="25"/>
  <c r="G170" i="25"/>
  <c r="H172" i="25"/>
  <c r="H223" i="25"/>
  <c r="H218" i="25"/>
  <c r="G164" i="25"/>
  <c r="G217" i="25"/>
  <c r="H219" i="25"/>
  <c r="H198" i="25"/>
  <c r="H225" i="25"/>
  <c r="H199" i="25"/>
  <c r="G169" i="25"/>
  <c r="G191" i="25"/>
  <c r="G218" i="25"/>
  <c r="G194" i="25"/>
  <c r="H167" i="25"/>
  <c r="G224" i="25"/>
  <c r="H190" i="25"/>
  <c r="G197" i="25"/>
  <c r="G199" i="25"/>
  <c r="H197" i="25"/>
  <c r="G223" i="25"/>
  <c r="H165" i="25"/>
  <c r="AE119" i="27"/>
  <c r="AE126" i="27"/>
  <c r="AE124" i="27"/>
  <c r="AE68" i="27"/>
  <c r="AI43" i="26"/>
  <c r="I97" i="27"/>
  <c r="I125" i="27" s="1"/>
  <c r="X48" i="27"/>
  <c r="X67" i="27" s="1"/>
  <c r="AE120" i="27"/>
  <c r="AE118" i="27"/>
  <c r="AI61" i="27"/>
  <c r="AE61" i="27"/>
  <c r="AE59" i="27"/>
  <c r="Y181" i="27"/>
  <c r="Y78" i="26" s="1"/>
  <c r="I517" i="19"/>
  <c r="AI68" i="27"/>
  <c r="AA97" i="27"/>
  <c r="AA125" i="27" s="1"/>
  <c r="AA1621" i="15"/>
  <c r="AI126" i="27"/>
  <c r="F1565" i="15"/>
  <c r="F498" i="19"/>
  <c r="AI59" i="27"/>
  <c r="F1571" i="15"/>
  <c r="F503" i="19"/>
  <c r="Z1621" i="15"/>
  <c r="W35" i="27"/>
  <c r="W54" i="27" s="1"/>
  <c r="U58" i="20"/>
  <c r="AI118" i="27"/>
  <c r="AI127" i="27"/>
  <c r="AI120" i="27"/>
  <c r="AI124" i="27"/>
  <c r="AG118" i="27"/>
  <c r="AI119" i="27"/>
  <c r="AG61" i="27"/>
  <c r="AG68" i="27"/>
  <c r="AG59" i="27"/>
  <c r="AG127" i="27"/>
  <c r="AG119" i="27"/>
  <c r="AG126" i="27"/>
  <c r="AG124" i="27"/>
  <c r="AG120" i="27"/>
  <c r="O54" i="20"/>
  <c r="Y23" i="21"/>
  <c r="AC1621" i="15"/>
  <c r="AG23" i="21"/>
  <c r="AG26" i="21" s="1"/>
  <c r="AG76" i="27" s="1"/>
  <c r="Y58" i="20"/>
  <c r="Y69" i="20" s="1"/>
  <c r="X23" i="21"/>
  <c r="M23" i="21"/>
  <c r="AE1621" i="15"/>
  <c r="P97" i="27"/>
  <c r="P125" i="27" s="1"/>
  <c r="U181" i="27"/>
  <c r="U78" i="26" s="1"/>
  <c r="K48" i="27"/>
  <c r="K67" i="27" s="1"/>
  <c r="N1621" i="15"/>
  <c r="X517" i="19"/>
  <c r="X519" i="19" s="1"/>
  <c r="X532" i="19" s="1"/>
  <c r="X548" i="19" s="1"/>
  <c r="X556" i="19" s="1"/>
  <c r="X562" i="19" s="1"/>
  <c r="X566" i="19" s="1"/>
  <c r="I23" i="21"/>
  <c r="AI48" i="27"/>
  <c r="AI51" i="27" s="1"/>
  <c r="M67" i="27"/>
  <c r="G48" i="27"/>
  <c r="G67" i="27" s="1"/>
  <c r="AG97" i="27"/>
  <c r="AG107" i="27"/>
  <c r="O1621" i="15"/>
  <c r="V1621" i="15"/>
  <c r="AG57" i="20"/>
  <c r="P23" i="21"/>
  <c r="P26" i="21" s="1"/>
  <c r="P76" i="27" s="1"/>
  <c r="AA54" i="20"/>
  <c r="AA69" i="20" s="1"/>
  <c r="AC18" i="21"/>
  <c r="AB18" i="21"/>
  <c r="R35" i="27"/>
  <c r="R54" i="27" s="1"/>
  <c r="H18" i="21"/>
  <c r="X18" i="21"/>
  <c r="AG18" i="21"/>
  <c r="N67" i="27"/>
  <c r="AI97" i="27"/>
  <c r="AC97" i="27"/>
  <c r="AC125" i="27" s="1"/>
  <c r="U97" i="27"/>
  <c r="U125" i="27" s="1"/>
  <c r="X97" i="27"/>
  <c r="X125" i="27" s="1"/>
  <c r="S48" i="27"/>
  <c r="S67" i="27" s="1"/>
  <c r="V48" i="27"/>
  <c r="V67" i="27" s="1"/>
  <c r="AC181" i="27"/>
  <c r="AC78" i="26" s="1"/>
  <c r="AB181" i="27"/>
  <c r="AB78" i="26" s="1"/>
  <c r="AI76" i="26"/>
  <c r="W48" i="27"/>
  <c r="AI56" i="27"/>
  <c r="R1621" i="15"/>
  <c r="Q1621" i="15"/>
  <c r="AE107" i="27"/>
  <c r="H48" i="27"/>
  <c r="H67" i="27" s="1"/>
  <c r="I48" i="27"/>
  <c r="I67" i="27" s="1"/>
  <c r="AI18" i="21"/>
  <c r="Y48" i="27"/>
  <c r="Y67" i="27" s="1"/>
  <c r="AI107" i="27"/>
  <c r="AI23" i="21"/>
  <c r="AI26" i="21" s="1"/>
  <c r="AI76" i="27" s="1"/>
  <c r="AG43" i="26"/>
  <c r="O48" i="27"/>
  <c r="O67" i="27" s="1"/>
  <c r="T97" i="27"/>
  <c r="T125" i="27" s="1"/>
  <c r="R97" i="27"/>
  <c r="R125" i="27" s="1"/>
  <c r="AG48" i="27"/>
  <c r="AG51" i="27" s="1"/>
  <c r="R48" i="27"/>
  <c r="R67" i="27" s="1"/>
  <c r="U48" i="27"/>
  <c r="U67" i="27" s="1"/>
  <c r="AG76" i="26"/>
  <c r="X1621" i="15"/>
  <c r="Z48" i="27"/>
  <c r="Z67" i="27" s="1"/>
  <c r="AA48" i="27"/>
  <c r="AA67" i="27" s="1"/>
  <c r="T48" i="27"/>
  <c r="T67" i="27" s="1"/>
  <c r="Q48" i="27"/>
  <c r="Q67" i="27" s="1"/>
  <c r="AB48" i="27"/>
  <c r="AB51" i="27" s="1"/>
  <c r="P48" i="27"/>
  <c r="P67" i="27" s="1"/>
  <c r="AC48" i="27"/>
  <c r="AC67" i="27" s="1"/>
  <c r="G97" i="27"/>
  <c r="G125" i="27" s="1"/>
  <c r="N18" i="21"/>
  <c r="M18" i="21"/>
  <c r="AE35" i="27"/>
  <c r="S97" i="27"/>
  <c r="S125" i="27" s="1"/>
  <c r="H97" i="27"/>
  <c r="H125" i="27" s="1"/>
  <c r="K97" i="27"/>
  <c r="K125" i="27" s="1"/>
  <c r="M97" i="27"/>
  <c r="M125" i="27" s="1"/>
  <c r="K23" i="21"/>
  <c r="K26" i="21" s="1"/>
  <c r="K76" i="27" s="1"/>
  <c r="AI57" i="20"/>
  <c r="S517" i="19"/>
  <c r="S519" i="19" s="1"/>
  <c r="S532" i="19" s="1"/>
  <c r="S548" i="19" s="1"/>
  <c r="S556" i="19" s="1"/>
  <c r="S562" i="19" s="1"/>
  <c r="S566" i="19" s="1"/>
  <c r="V58" i="20"/>
  <c r="AA517" i="19"/>
  <c r="AA519" i="19" s="1"/>
  <c r="AA532" i="19" s="1"/>
  <c r="AA16" i="22" s="1"/>
  <c r="AA24" i="22" s="1"/>
  <c r="AA31" i="22" s="1"/>
  <c r="AA67" i="22" s="1"/>
  <c r="AA76" i="22" s="1"/>
  <c r="AA81" i="22" s="1"/>
  <c r="F414" i="10"/>
  <c r="F390" i="10"/>
  <c r="F392" i="10" s="1"/>
  <c r="T517" i="19"/>
  <c r="T519" i="19" s="1"/>
  <c r="T532" i="19" s="1"/>
  <c r="T16" i="22" s="1"/>
  <c r="T24" i="22" s="1"/>
  <c r="T31" i="22" s="1"/>
  <c r="T67" i="22" s="1"/>
  <c r="T76" i="22" s="1"/>
  <c r="T81" i="22" s="1"/>
  <c r="AB23" i="21"/>
  <c r="AB26" i="21" s="1"/>
  <c r="AB76" i="27" s="1"/>
  <c r="AB104" i="27" s="1"/>
  <c r="AG122" i="27"/>
  <c r="L23" i="21"/>
  <c r="L26" i="21" s="1"/>
  <c r="L76" i="27" s="1"/>
  <c r="T23" i="21"/>
  <c r="T26" i="21" s="1"/>
  <c r="T76" i="27" s="1"/>
  <c r="AI115" i="27"/>
  <c r="AI55" i="27"/>
  <c r="Q60" i="20"/>
  <c r="Q97" i="27"/>
  <c r="Q125" i="27" s="1"/>
  <c r="M41" i="20"/>
  <c r="I41" i="20"/>
  <c r="AE41" i="20"/>
  <c r="AI109" i="27"/>
  <c r="J1621" i="15"/>
  <c r="AG110" i="27"/>
  <c r="S57" i="20"/>
  <c r="X57" i="20"/>
  <c r="H1621" i="15"/>
  <c r="G1621" i="15"/>
  <c r="AE97" i="27"/>
  <c r="Z97" i="27"/>
  <c r="Z125" i="27" s="1"/>
  <c r="J23" i="21"/>
  <c r="N517" i="19"/>
  <c r="N519" i="19" s="1"/>
  <c r="N532" i="19" s="1"/>
  <c r="N16" i="22" s="1"/>
  <c r="N24" i="22" s="1"/>
  <c r="N31" i="22" s="1"/>
  <c r="N67" i="22" s="1"/>
  <c r="N76" i="22" s="1"/>
  <c r="N81" i="22" s="1"/>
  <c r="H23" i="21"/>
  <c r="AI49" i="26"/>
  <c r="AI181" i="27" s="1"/>
  <c r="AI78" i="26" s="1"/>
  <c r="AB54" i="20"/>
  <c r="Z23" i="21"/>
  <c r="L97" i="27"/>
  <c r="L125" i="27" s="1"/>
  <c r="O97" i="27"/>
  <c r="O125" i="27" s="1"/>
  <c r="F187" i="19"/>
  <c r="F72" i="13"/>
  <c r="O35" i="27"/>
  <c r="O18" i="21"/>
  <c r="AE57" i="27"/>
  <c r="AG57" i="27"/>
  <c r="G57" i="27"/>
  <c r="AI57" i="27"/>
  <c r="AE106" i="27"/>
  <c r="AG106" i="27"/>
  <c r="G106" i="27"/>
  <c r="AI106" i="27"/>
  <c r="AE112" i="27"/>
  <c r="G112" i="27"/>
  <c r="AG112" i="27"/>
  <c r="AE116" i="27"/>
  <c r="AG116" i="27"/>
  <c r="Z69" i="20"/>
  <c r="W1621" i="15"/>
  <c r="H54" i="20"/>
  <c r="H69" i="20" s="1"/>
  <c r="H22" i="21"/>
  <c r="F41" i="19"/>
  <c r="F22" i="11"/>
  <c r="F312" i="19"/>
  <c r="F207" i="13"/>
  <c r="Y97" i="27"/>
  <c r="Y125" i="27" s="1"/>
  <c r="K74" i="26"/>
  <c r="K76" i="26" s="1"/>
  <c r="K43" i="26"/>
  <c r="O41" i="20"/>
  <c r="V26" i="21"/>
  <c r="V76" i="27" s="1"/>
  <c r="F486" i="19"/>
  <c r="F1533" i="15"/>
  <c r="U22" i="21"/>
  <c r="U26" i="21" s="1"/>
  <c r="U76" i="27" s="1"/>
  <c r="U517" i="19"/>
  <c r="U519" i="19" s="1"/>
  <c r="U532" i="19" s="1"/>
  <c r="J35" i="27"/>
  <c r="J18" i="21"/>
  <c r="AG111" i="27"/>
  <c r="R41" i="20"/>
  <c r="J41" i="20"/>
  <c r="Q22" i="21"/>
  <c r="Q26" i="21" s="1"/>
  <c r="Q76" i="27" s="1"/>
  <c r="Q517" i="19"/>
  <c r="Q519" i="19" s="1"/>
  <c r="Q532" i="19" s="1"/>
  <c r="Q54" i="20"/>
  <c r="P35" i="27"/>
  <c r="P18" i="21"/>
  <c r="P1621" i="15"/>
  <c r="O23" i="21"/>
  <c r="O26" i="21" s="1"/>
  <c r="O76" i="27" s="1"/>
  <c r="AI517" i="19"/>
  <c r="AI519" i="19" s="1"/>
  <c r="AI532" i="19" s="1"/>
  <c r="AE123" i="27"/>
  <c r="AG123" i="27"/>
  <c r="G123" i="27"/>
  <c r="AE60" i="27"/>
  <c r="G60" i="27"/>
  <c r="AG60" i="27"/>
  <c r="AE108" i="27"/>
  <c r="AG108" i="27"/>
  <c r="AE113" i="27"/>
  <c r="AG113" i="27"/>
  <c r="G113" i="27"/>
  <c r="AE117" i="27"/>
  <c r="G117" i="27"/>
  <c r="AI117" i="27"/>
  <c r="AG117" i="27"/>
  <c r="K54" i="20"/>
  <c r="K69" i="20" s="1"/>
  <c r="L57" i="20"/>
  <c r="AB57" i="20"/>
  <c r="AE55" i="27"/>
  <c r="G55" i="27"/>
  <c r="AI108" i="27"/>
  <c r="AI60" i="27"/>
  <c r="K1621" i="15"/>
  <c r="G35" i="27"/>
  <c r="G18" i="21"/>
  <c r="M517" i="19"/>
  <c r="M519" i="19" s="1"/>
  <c r="M532" i="19" s="1"/>
  <c r="M22" i="21"/>
  <c r="F553" i="10"/>
  <c r="F579" i="10" s="1"/>
  <c r="F603" i="10" s="1"/>
  <c r="F629" i="10" s="1"/>
  <c r="F653" i="10" s="1"/>
  <c r="F679" i="10" s="1"/>
  <c r="F703" i="10" s="1"/>
  <c r="F729" i="10" s="1"/>
  <c r="F530" i="10"/>
  <c r="AG55" i="27"/>
  <c r="W23" i="21"/>
  <c r="W26" i="21" s="1"/>
  <c r="W76" i="27" s="1"/>
  <c r="J22" i="21"/>
  <c r="J517" i="19"/>
  <c r="J519" i="19" s="1"/>
  <c r="J532" i="19" s="1"/>
  <c r="J58" i="20"/>
  <c r="J69" i="20" s="1"/>
  <c r="L54" i="20"/>
  <c r="U54" i="20"/>
  <c r="AC54" i="27"/>
  <c r="X54" i="27"/>
  <c r="J55" i="27"/>
  <c r="P517" i="19"/>
  <c r="P519" i="19" s="1"/>
  <c r="P532" i="19" s="1"/>
  <c r="G23" i="21"/>
  <c r="G26" i="21" s="1"/>
  <c r="G76" i="27" s="1"/>
  <c r="N97" i="27"/>
  <c r="N125" i="27" s="1"/>
  <c r="T54" i="20"/>
  <c r="V517" i="19"/>
  <c r="V519" i="19" s="1"/>
  <c r="V532" i="19" s="1"/>
  <c r="N31" i="26"/>
  <c r="Z18" i="21"/>
  <c r="AG41" i="20"/>
  <c r="R69" i="20"/>
  <c r="AI116" i="27"/>
  <c r="AB54" i="27"/>
  <c r="Y35" i="27"/>
  <c r="Y18" i="21"/>
  <c r="AA181" i="27"/>
  <c r="AA78" i="26" s="1"/>
  <c r="AA182" i="27"/>
  <c r="AA79" i="26" s="1"/>
  <c r="L41" i="20"/>
  <c r="AI41" i="20"/>
  <c r="H517" i="19"/>
  <c r="H519" i="19" s="1"/>
  <c r="H532" i="19" s="1"/>
  <c r="V41" i="20"/>
  <c r="T41" i="20"/>
  <c r="W41" i="20"/>
  <c r="U35" i="27"/>
  <c r="U18" i="21"/>
  <c r="AG517" i="19"/>
  <c r="AG519" i="19" s="1"/>
  <c r="AG532" i="19" s="1"/>
  <c r="AE121" i="27"/>
  <c r="G121" i="27"/>
  <c r="AG121" i="27"/>
  <c r="AE56" i="27"/>
  <c r="G56" i="27"/>
  <c r="AG56" i="27"/>
  <c r="AE109" i="27"/>
  <c r="G109" i="27"/>
  <c r="AG109" i="27"/>
  <c r="AE114" i="27"/>
  <c r="AG114" i="27"/>
  <c r="G114" i="27"/>
  <c r="AI114" i="27"/>
  <c r="R517" i="19"/>
  <c r="R519" i="19" s="1"/>
  <c r="R532" i="19" s="1"/>
  <c r="R22" i="21"/>
  <c r="M69" i="20"/>
  <c r="AC69" i="20"/>
  <c r="AI54" i="20"/>
  <c r="V54" i="20"/>
  <c r="I54" i="20"/>
  <c r="I69" i="20" s="1"/>
  <c r="I519" i="19"/>
  <c r="I532" i="19" s="1"/>
  <c r="I22" i="21"/>
  <c r="P57" i="20"/>
  <c r="AI113" i="27"/>
  <c r="AC517" i="19"/>
  <c r="AC519" i="19" s="1"/>
  <c r="AC532" i="19" s="1"/>
  <c r="AC22" i="21"/>
  <c r="AC26" i="21" s="1"/>
  <c r="AC76" i="27" s="1"/>
  <c r="F46" i="10"/>
  <c r="F72" i="10" s="1"/>
  <c r="F96" i="10" s="1"/>
  <c r="F122" i="10" s="1"/>
  <c r="F146" i="10" s="1"/>
  <c r="F172" i="10" s="1"/>
  <c r="F196" i="10" s="1"/>
  <c r="F222" i="10" s="1"/>
  <c r="F19" i="19" s="1"/>
  <c r="F19" i="20" s="1"/>
  <c r="F23" i="10"/>
  <c r="F111" i="12"/>
  <c r="F156" i="12" s="1"/>
  <c r="F201" i="12" s="1"/>
  <c r="F246" i="12" s="1"/>
  <c r="F67" i="12"/>
  <c r="F427" i="25"/>
  <c r="F425" i="25"/>
  <c r="N58" i="20"/>
  <c r="AE58" i="20"/>
  <c r="W54" i="20"/>
  <c r="W69" i="20" s="1"/>
  <c r="G116" i="27"/>
  <c r="S22" i="21"/>
  <c r="S54" i="20"/>
  <c r="AB517" i="19"/>
  <c r="AB519" i="19" s="1"/>
  <c r="AB532" i="19" s="1"/>
  <c r="F101" i="19"/>
  <c r="F47" i="20" s="1"/>
  <c r="F292" i="12"/>
  <c r="F68" i="19"/>
  <c r="F564" i="11"/>
  <c r="J31" i="26"/>
  <c r="M74" i="26"/>
  <c r="M76" i="26" s="1"/>
  <c r="M43" i="26"/>
  <c r="R23" i="21"/>
  <c r="J97" i="27"/>
  <c r="J125" i="27" s="1"/>
  <c r="AB97" i="27"/>
  <c r="AB125" i="27" s="1"/>
  <c r="S35" i="27"/>
  <c r="S18" i="21"/>
  <c r="AB41" i="20"/>
  <c r="Z41" i="20"/>
  <c r="Z182" i="27"/>
  <c r="Z79" i="26" s="1"/>
  <c r="Z181" i="27"/>
  <c r="Z78" i="26" s="1"/>
  <c r="AE110" i="27"/>
  <c r="G110" i="27"/>
  <c r="AE122" i="27"/>
  <c r="AI122" i="27"/>
  <c r="N22" i="21"/>
  <c r="N26" i="21" s="1"/>
  <c r="N76" i="27" s="1"/>
  <c r="N54" i="20"/>
  <c r="F1333" i="14"/>
  <c r="F1397" i="14"/>
  <c r="L182" i="27"/>
  <c r="L79" i="26" s="1"/>
  <c r="L181" i="27"/>
  <c r="L78" i="26" s="1"/>
  <c r="AA35" i="27"/>
  <c r="AA18" i="21"/>
  <c r="F66" i="16"/>
  <c r="F44" i="16"/>
  <c r="F23" i="16"/>
  <c r="F88" i="16"/>
  <c r="F142" i="19"/>
  <c r="F22" i="13"/>
  <c r="N41" i="20"/>
  <c r="S41" i="20"/>
  <c r="V182" i="27"/>
  <c r="V79" i="26" s="1"/>
  <c r="V181" i="27"/>
  <c r="V78" i="26" s="1"/>
  <c r="AI110" i="27"/>
  <c r="AI105" i="27"/>
  <c r="AI121" i="27"/>
  <c r="F1133" i="14"/>
  <c r="F1198" i="14" s="1"/>
  <c r="F1069" i="14"/>
  <c r="I35" i="27"/>
  <c r="I18" i="21"/>
  <c r="AE54" i="20"/>
  <c r="AE22" i="21"/>
  <c r="AE26" i="21" s="1"/>
  <c r="AE76" i="27" s="1"/>
  <c r="F186" i="16"/>
  <c r="F162" i="16"/>
  <c r="F138" i="16"/>
  <c r="F115" i="16"/>
  <c r="S1621" i="15"/>
  <c r="Q41" i="20"/>
  <c r="X41" i="20"/>
  <c r="P41" i="20"/>
  <c r="G41" i="20"/>
  <c r="AA23" i="21"/>
  <c r="AA26" i="21" s="1"/>
  <c r="AA76" i="27" s="1"/>
  <c r="F165" i="17"/>
  <c r="F199" i="17"/>
  <c r="F234" i="17" s="1"/>
  <c r="F269" i="17" s="1"/>
  <c r="Y517" i="19"/>
  <c r="Y519" i="19" s="1"/>
  <c r="Y532" i="19" s="1"/>
  <c r="Y22" i="21"/>
  <c r="AG49" i="26"/>
  <c r="AI112" i="27"/>
  <c r="V97" i="27"/>
  <c r="V125" i="27" s="1"/>
  <c r="T35" i="27"/>
  <c r="T18" i="21"/>
  <c r="V35" i="27"/>
  <c r="V18" i="21"/>
  <c r="X54" i="20"/>
  <c r="X22" i="21"/>
  <c r="F257" i="19"/>
  <c r="F147" i="13"/>
  <c r="X182" i="27"/>
  <c r="X79" i="26" s="1"/>
  <c r="X181" i="27"/>
  <c r="X78" i="26" s="1"/>
  <c r="S23" i="21"/>
  <c r="H41" i="20"/>
  <c r="AC41" i="20"/>
  <c r="Y41" i="20"/>
  <c r="U41" i="20"/>
  <c r="K41" i="20"/>
  <c r="AA41" i="20"/>
  <c r="AG54" i="20"/>
  <c r="AI123" i="27"/>
  <c r="AB1621" i="15"/>
  <c r="K35" i="27"/>
  <c r="K18" i="21"/>
  <c r="AE74" i="26"/>
  <c r="AE76" i="26" s="1"/>
  <c r="AE43" i="26"/>
  <c r="L517" i="19"/>
  <c r="L519" i="19" s="1"/>
  <c r="L532" i="19" s="1"/>
  <c r="AE58" i="27"/>
  <c r="AI58" i="27"/>
  <c r="AG58" i="27"/>
  <c r="AE105" i="27"/>
  <c r="AG105" i="27"/>
  <c r="G105" i="27"/>
  <c r="AE111" i="27"/>
  <c r="G111" i="27"/>
  <c r="AE115" i="27"/>
  <c r="AG115" i="27"/>
  <c r="F357" i="19"/>
  <c r="F257" i="13"/>
  <c r="W517" i="19"/>
  <c r="W519" i="19" s="1"/>
  <c r="W532" i="19" s="1"/>
  <c r="P54" i="20"/>
  <c r="G517" i="19"/>
  <c r="G519" i="19" s="1"/>
  <c r="G532" i="19" s="1"/>
  <c r="AE517" i="19"/>
  <c r="AE519" i="19" s="1"/>
  <c r="AE532" i="19" s="1"/>
  <c r="O57" i="20"/>
  <c r="T57" i="20"/>
  <c r="AI111" i="27"/>
  <c r="L1621" i="15"/>
  <c r="Q35" i="27"/>
  <c r="Q18" i="21"/>
  <c r="L54" i="27"/>
  <c r="F1591" i="14"/>
  <c r="F413" i="19" s="1"/>
  <c r="F1461" i="14"/>
  <c r="F1526" i="14" s="1"/>
  <c r="N54" i="27"/>
  <c r="W181" i="27"/>
  <c r="W78" i="26" s="1"/>
  <c r="W182" i="27"/>
  <c r="W79" i="26" s="1"/>
  <c r="F82" i="20"/>
  <c r="F39" i="21"/>
  <c r="F539" i="19"/>
  <c r="Z517" i="19"/>
  <c r="Z519" i="19" s="1"/>
  <c r="Z532" i="19" s="1"/>
  <c r="Z22" i="21"/>
  <c r="K517" i="19"/>
  <c r="K519" i="19" s="1"/>
  <c r="K532" i="19" s="1"/>
  <c r="T1621" i="15"/>
  <c r="G54" i="20"/>
  <c r="G69" i="20" s="1"/>
  <c r="G122" i="27"/>
  <c r="G108" i="27"/>
  <c r="M54" i="27"/>
  <c r="H54" i="27"/>
  <c r="O517" i="19"/>
  <c r="O519" i="19" s="1"/>
  <c r="O532" i="19" s="1"/>
  <c r="F56" i="17"/>
  <c r="F91" i="17" s="1"/>
  <c r="F126" i="17" s="1"/>
  <c r="F22" i="17"/>
  <c r="W97" i="27"/>
  <c r="W125" i="27" s="1"/>
  <c r="L74" i="26"/>
  <c r="L76" i="26" s="1"/>
  <c r="L43" i="26"/>
  <c r="X51" i="27" l="1"/>
  <c r="X70" i="27"/>
  <c r="X133" i="27" s="1"/>
  <c r="X153" i="27" s="1"/>
  <c r="F1566" i="15"/>
  <c r="F499" i="19"/>
  <c r="W51" i="27"/>
  <c r="N51" i="27"/>
  <c r="U69" i="20"/>
  <c r="U71" i="20" s="1"/>
  <c r="U76" i="20" s="1"/>
  <c r="U92" i="20" s="1"/>
  <c r="U100" i="20" s="1"/>
  <c r="U106" i="20" s="1"/>
  <c r="U110" i="20" s="1"/>
  <c r="AI101" i="27"/>
  <c r="Y26" i="21"/>
  <c r="Y76" i="27" s="1"/>
  <c r="Y101" i="27" s="1"/>
  <c r="O69" i="20"/>
  <c r="O71" i="20" s="1"/>
  <c r="O76" i="20" s="1"/>
  <c r="O92" i="20" s="1"/>
  <c r="O100" i="20" s="1"/>
  <c r="O106" i="20" s="1"/>
  <c r="O110" i="20" s="1"/>
  <c r="M26" i="21"/>
  <c r="M76" i="27" s="1"/>
  <c r="M101" i="27" s="1"/>
  <c r="X26" i="21"/>
  <c r="X76" i="27" s="1"/>
  <c r="T101" i="27"/>
  <c r="AG101" i="27"/>
  <c r="I26" i="21"/>
  <c r="I76" i="27" s="1"/>
  <c r="I101" i="27" s="1"/>
  <c r="X16" i="22"/>
  <c r="X24" i="22" s="1"/>
  <c r="X31" i="22" s="1"/>
  <c r="X67" i="22" s="1"/>
  <c r="X76" i="22" s="1"/>
  <c r="X81" i="22" s="1"/>
  <c r="R51" i="27"/>
  <c r="H51" i="27"/>
  <c r="M51" i="27"/>
  <c r="L70" i="27"/>
  <c r="L133" i="27" s="1"/>
  <c r="AI182" i="27"/>
  <c r="AI79" i="26" s="1"/>
  <c r="N70" i="27"/>
  <c r="N133" i="27" s="1"/>
  <c r="N153" i="27" s="1"/>
  <c r="L51" i="27"/>
  <c r="AC70" i="27"/>
  <c r="AC133" i="27" s="1"/>
  <c r="AC153" i="27" s="1"/>
  <c r="AG69" i="20"/>
  <c r="AG71" i="20" s="1"/>
  <c r="AG76" i="20" s="1"/>
  <c r="AG92" i="20" s="1"/>
  <c r="AG100" i="20" s="1"/>
  <c r="AG106" i="20" s="1"/>
  <c r="AG110" i="20" s="1"/>
  <c r="R70" i="27"/>
  <c r="R133" i="27" s="1"/>
  <c r="R153" i="27" s="1"/>
  <c r="S16" i="22"/>
  <c r="S24" i="22" s="1"/>
  <c r="S31" i="22" s="1"/>
  <c r="S67" i="22" s="1"/>
  <c r="S76" i="22" s="1"/>
  <c r="S81" i="22" s="1"/>
  <c r="AC51" i="27"/>
  <c r="W67" i="27"/>
  <c r="W70" i="27" s="1"/>
  <c r="W133" i="27" s="1"/>
  <c r="W153" i="27" s="1"/>
  <c r="AE51" i="27"/>
  <c r="M70" i="27"/>
  <c r="M133" i="27" s="1"/>
  <c r="M153" i="27" s="1"/>
  <c r="H70" i="27"/>
  <c r="H133" i="27" s="1"/>
  <c r="AG67" i="27"/>
  <c r="AB67" i="27"/>
  <c r="AB70" i="27" s="1"/>
  <c r="AB133" i="27" s="1"/>
  <c r="AB153" i="27" s="1"/>
  <c r="AG28" i="21"/>
  <c r="AG33" i="21" s="1"/>
  <c r="AG49" i="21" s="1"/>
  <c r="AG57" i="21" s="1"/>
  <c r="AG63" i="21" s="1"/>
  <c r="AG67" i="21" s="1"/>
  <c r="T548" i="19"/>
  <c r="T556" i="19" s="1"/>
  <c r="T562" i="19" s="1"/>
  <c r="T566" i="19" s="1"/>
  <c r="H26" i="21"/>
  <c r="H76" i="27" s="1"/>
  <c r="H104" i="27" s="1"/>
  <c r="H129" i="27" s="1"/>
  <c r="H134" i="27" s="1"/>
  <c r="H136" i="27" s="1"/>
  <c r="I71" i="20"/>
  <c r="I76" i="20" s="1"/>
  <c r="I92" i="20" s="1"/>
  <c r="I100" i="20" s="1"/>
  <c r="I106" i="20" s="1"/>
  <c r="I110" i="20" s="1"/>
  <c r="AI69" i="20"/>
  <c r="AI71" i="20" s="1"/>
  <c r="AI76" i="20" s="1"/>
  <c r="AI92" i="20" s="1"/>
  <c r="AI100" i="20" s="1"/>
  <c r="AI106" i="20" s="1"/>
  <c r="AI110" i="20" s="1"/>
  <c r="L69" i="20"/>
  <c r="L71" i="20" s="1"/>
  <c r="L76" i="20" s="1"/>
  <c r="L92" i="20" s="1"/>
  <c r="L100" i="20" s="1"/>
  <c r="L106" i="20" s="1"/>
  <c r="L110" i="20" s="1"/>
  <c r="M71" i="20"/>
  <c r="M76" i="20" s="1"/>
  <c r="M92" i="20" s="1"/>
  <c r="M100" i="20" s="1"/>
  <c r="M106" i="20" s="1"/>
  <c r="M110" i="20" s="1"/>
  <c r="AE67" i="27"/>
  <c r="AE101" i="27"/>
  <c r="L101" i="27"/>
  <c r="V69" i="20"/>
  <c r="V71" i="20" s="1"/>
  <c r="V76" i="20" s="1"/>
  <c r="V92" i="20" s="1"/>
  <c r="V100" i="20" s="1"/>
  <c r="V106" i="20" s="1"/>
  <c r="V110" i="20" s="1"/>
  <c r="T28" i="21"/>
  <c r="T33" i="21" s="1"/>
  <c r="T49" i="21" s="1"/>
  <c r="T57" i="21" s="1"/>
  <c r="T63" i="21" s="1"/>
  <c r="T67" i="21" s="1"/>
  <c r="U28" i="21"/>
  <c r="U33" i="21" s="1"/>
  <c r="U49" i="21" s="1"/>
  <c r="U57" i="21" s="1"/>
  <c r="U63" i="21" s="1"/>
  <c r="U67" i="21" s="1"/>
  <c r="Z26" i="21"/>
  <c r="Z76" i="27" s="1"/>
  <c r="Z101" i="27" s="1"/>
  <c r="S69" i="20"/>
  <c r="S71" i="20" s="1"/>
  <c r="S76" i="20" s="1"/>
  <c r="S92" i="20" s="1"/>
  <c r="S100" i="20" s="1"/>
  <c r="S106" i="20" s="1"/>
  <c r="S110" i="20" s="1"/>
  <c r="S113" i="20" s="1"/>
  <c r="Q69" i="20"/>
  <c r="Q71" i="20" s="1"/>
  <c r="Q76" i="20" s="1"/>
  <c r="Q92" i="20" s="1"/>
  <c r="Q100" i="20" s="1"/>
  <c r="Q106" i="20" s="1"/>
  <c r="Q110" i="20" s="1"/>
  <c r="AA548" i="19"/>
  <c r="AA556" i="19" s="1"/>
  <c r="AA562" i="19" s="1"/>
  <c r="AA566" i="19" s="1"/>
  <c r="K28" i="21"/>
  <c r="K33" i="21" s="1"/>
  <c r="K49" i="21" s="1"/>
  <c r="K57" i="21" s="1"/>
  <c r="K63" i="21" s="1"/>
  <c r="K67" i="21" s="1"/>
  <c r="AB129" i="27"/>
  <c r="AB134" i="27" s="1"/>
  <c r="Q28" i="21"/>
  <c r="Q33" i="21" s="1"/>
  <c r="Q49" i="21" s="1"/>
  <c r="Q57" i="21" s="1"/>
  <c r="Q63" i="21" s="1"/>
  <c r="Q67" i="21" s="1"/>
  <c r="AI28" i="21"/>
  <c r="AI33" i="21" s="1"/>
  <c r="AI49" i="21" s="1"/>
  <c r="AI57" i="21" s="1"/>
  <c r="AI63" i="21" s="1"/>
  <c r="AI67" i="21" s="1"/>
  <c r="Z71" i="20"/>
  <c r="Z76" i="20" s="1"/>
  <c r="Z92" i="20" s="1"/>
  <c r="Z100" i="20" s="1"/>
  <c r="Z106" i="20" s="1"/>
  <c r="Z110" i="20" s="1"/>
  <c r="AB69" i="20"/>
  <c r="AB71" i="20" s="1"/>
  <c r="AB76" i="20" s="1"/>
  <c r="AB92" i="20" s="1"/>
  <c r="AB100" i="20" s="1"/>
  <c r="AB106" i="20" s="1"/>
  <c r="AB110" i="20" s="1"/>
  <c r="AC71" i="20"/>
  <c r="AC76" i="20" s="1"/>
  <c r="AC92" i="20" s="1"/>
  <c r="AC100" i="20" s="1"/>
  <c r="AC106" i="20" s="1"/>
  <c r="AC110" i="20" s="1"/>
  <c r="X69" i="20"/>
  <c r="X71" i="20" s="1"/>
  <c r="X76" i="20" s="1"/>
  <c r="X92" i="20" s="1"/>
  <c r="X100" i="20" s="1"/>
  <c r="X106" i="20" s="1"/>
  <c r="X110" i="20" s="1"/>
  <c r="X113" i="20" s="1"/>
  <c r="T104" i="27"/>
  <c r="T129" i="27" s="1"/>
  <c r="T134" i="27" s="1"/>
  <c r="T154" i="27" s="1"/>
  <c r="J26" i="21"/>
  <c r="J76" i="27" s="1"/>
  <c r="J104" i="27" s="1"/>
  <c r="J129" i="27" s="1"/>
  <c r="J134" i="27" s="1"/>
  <c r="J136" i="27" s="1"/>
  <c r="L28" i="21"/>
  <c r="L33" i="21" s="1"/>
  <c r="L49" i="21" s="1"/>
  <c r="L57" i="21" s="1"/>
  <c r="L63" i="21" s="1"/>
  <c r="L67" i="21" s="1"/>
  <c r="L104" i="27"/>
  <c r="L129" i="27" s="1"/>
  <c r="L134" i="27" s="1"/>
  <c r="L136" i="27" s="1"/>
  <c r="N548" i="19"/>
  <c r="N556" i="19" s="1"/>
  <c r="N562" i="19" s="1"/>
  <c r="N566" i="19" s="1"/>
  <c r="F438" i="10"/>
  <c r="F416" i="10"/>
  <c r="AA71" i="20"/>
  <c r="AA76" i="20" s="1"/>
  <c r="AA92" i="20" s="1"/>
  <c r="AA100" i="20" s="1"/>
  <c r="AA106" i="20" s="1"/>
  <c r="AA110" i="20" s="1"/>
  <c r="P69" i="20"/>
  <c r="P71" i="20" s="1"/>
  <c r="P76" i="20" s="1"/>
  <c r="P92" i="20" s="1"/>
  <c r="P100" i="20" s="1"/>
  <c r="P106" i="20" s="1"/>
  <c r="P110" i="20" s="1"/>
  <c r="V28" i="21"/>
  <c r="V33" i="21" s="1"/>
  <c r="V49" i="21" s="1"/>
  <c r="V57" i="21" s="1"/>
  <c r="V63" i="21" s="1"/>
  <c r="V67" i="21" s="1"/>
  <c r="N69" i="20"/>
  <c r="N71" i="20" s="1"/>
  <c r="N76" i="20" s="1"/>
  <c r="N92" i="20" s="1"/>
  <c r="N100" i="20" s="1"/>
  <c r="N106" i="20" s="1"/>
  <c r="N110" i="20" s="1"/>
  <c r="S26" i="21"/>
  <c r="S76" i="27" s="1"/>
  <c r="S101" i="27" s="1"/>
  <c r="T69" i="20"/>
  <c r="T71" i="20" s="1"/>
  <c r="T76" i="20" s="1"/>
  <c r="T92" i="20" s="1"/>
  <c r="T100" i="20" s="1"/>
  <c r="T106" i="20" s="1"/>
  <c r="T110" i="20" s="1"/>
  <c r="AI67" i="27"/>
  <c r="J67" i="27"/>
  <c r="AE69" i="20"/>
  <c r="AE71" i="20" s="1"/>
  <c r="AE76" i="20" s="1"/>
  <c r="AE92" i="20" s="1"/>
  <c r="AE100" i="20" s="1"/>
  <c r="AE106" i="20" s="1"/>
  <c r="AE110" i="20" s="1"/>
  <c r="AB28" i="21"/>
  <c r="AB33" i="21" s="1"/>
  <c r="AB49" i="21" s="1"/>
  <c r="AB57" i="21" s="1"/>
  <c r="AB63" i="21" s="1"/>
  <c r="AB67" i="21" s="1"/>
  <c r="R26" i="21"/>
  <c r="R76" i="27" s="1"/>
  <c r="R101" i="27" s="1"/>
  <c r="G101" i="27"/>
  <c r="G104" i="27"/>
  <c r="G129" i="27" s="1"/>
  <c r="G134" i="27" s="1"/>
  <c r="G136" i="27" s="1"/>
  <c r="AA101" i="27"/>
  <c r="AA104" i="27"/>
  <c r="AA129" i="27" s="1"/>
  <c r="AA134" i="27" s="1"/>
  <c r="Y71" i="20"/>
  <c r="Y76" i="20" s="1"/>
  <c r="Y92" i="20" s="1"/>
  <c r="Y100" i="20" s="1"/>
  <c r="Y106" i="20" s="1"/>
  <c r="Y110" i="20" s="1"/>
  <c r="T51" i="27"/>
  <c r="T54" i="27"/>
  <c r="T70" i="27" s="1"/>
  <c r="T133" i="27" s="1"/>
  <c r="I51" i="27"/>
  <c r="I54" i="27"/>
  <c r="I70" i="27" s="1"/>
  <c r="I133" i="27" s="1"/>
  <c r="AA28" i="21"/>
  <c r="AA33" i="21" s="1"/>
  <c r="AA49" i="21" s="1"/>
  <c r="AA57" i="21" s="1"/>
  <c r="AA63" i="21" s="1"/>
  <c r="AA67" i="21" s="1"/>
  <c r="J41" i="26"/>
  <c r="I31" i="26"/>
  <c r="I41" i="26" s="1"/>
  <c r="AC101" i="27"/>
  <c r="AC104" i="27"/>
  <c r="AC129" i="27" s="1"/>
  <c r="AC134" i="27" s="1"/>
  <c r="R16" i="22"/>
  <c r="R24" i="22" s="1"/>
  <c r="R31" i="22" s="1"/>
  <c r="R67" i="22" s="1"/>
  <c r="R76" i="22" s="1"/>
  <c r="R81" i="22" s="1"/>
  <c r="R548" i="19"/>
  <c r="R556" i="19" s="1"/>
  <c r="R562" i="19" s="1"/>
  <c r="R566" i="19" s="1"/>
  <c r="W28" i="21"/>
  <c r="W33" i="21" s="1"/>
  <c r="W49" i="21" s="1"/>
  <c r="W57" i="21" s="1"/>
  <c r="W63" i="21" s="1"/>
  <c r="W67" i="21" s="1"/>
  <c r="N28" i="21"/>
  <c r="N33" i="21" s="1"/>
  <c r="N49" i="21" s="1"/>
  <c r="N57" i="21" s="1"/>
  <c r="N63" i="21" s="1"/>
  <c r="N67" i="21" s="1"/>
  <c r="Q16" i="22"/>
  <c r="Q24" i="22" s="1"/>
  <c r="Q31" i="22" s="1"/>
  <c r="Q67" i="22" s="1"/>
  <c r="Q76" i="22" s="1"/>
  <c r="Q81" i="22" s="1"/>
  <c r="Q548" i="19"/>
  <c r="Q556" i="19" s="1"/>
  <c r="Q562" i="19" s="1"/>
  <c r="Q566" i="19" s="1"/>
  <c r="U101" i="27"/>
  <c r="U104" i="27"/>
  <c r="U129" i="27" s="1"/>
  <c r="U134" i="27" s="1"/>
  <c r="F313" i="19"/>
  <c r="F208" i="13"/>
  <c r="F188" i="19"/>
  <c r="F73" i="13"/>
  <c r="F358" i="19"/>
  <c r="F258" i="13"/>
  <c r="AG181" i="27"/>
  <c r="AG78" i="26" s="1"/>
  <c r="AG182" i="27"/>
  <c r="AG79" i="26" s="1"/>
  <c r="F200" i="17"/>
  <c r="F235" i="17" s="1"/>
  <c r="F270" i="17" s="1"/>
  <c r="F166" i="17"/>
  <c r="F187" i="16"/>
  <c r="F163" i="16"/>
  <c r="F139" i="16"/>
  <c r="F116" i="16"/>
  <c r="P101" i="27"/>
  <c r="P104" i="27"/>
  <c r="P129" i="27" s="1"/>
  <c r="P134" i="27" s="1"/>
  <c r="AE16" i="22"/>
  <c r="AE24" i="22" s="1"/>
  <c r="AE31" i="22" s="1"/>
  <c r="AE67" i="22" s="1"/>
  <c r="AE76" i="22" s="1"/>
  <c r="AE81" i="22" s="1"/>
  <c r="AE548" i="19"/>
  <c r="AE556" i="19" s="1"/>
  <c r="AE562" i="19" s="1"/>
  <c r="AE566" i="19" s="1"/>
  <c r="F1462" i="14"/>
  <c r="F1527" i="14" s="1"/>
  <c r="F1592" i="14"/>
  <c r="F414" i="19" s="1"/>
  <c r="Z16" i="22"/>
  <c r="Z24" i="22" s="1"/>
  <c r="Z31" i="22" s="1"/>
  <c r="Z67" i="22" s="1"/>
  <c r="Z76" i="22" s="1"/>
  <c r="Z81" i="22" s="1"/>
  <c r="Z548" i="19"/>
  <c r="Z556" i="19" s="1"/>
  <c r="Z562" i="19" s="1"/>
  <c r="Z566" i="19" s="1"/>
  <c r="G16" i="22"/>
  <c r="G24" i="22" s="1"/>
  <c r="G31" i="22" s="1"/>
  <c r="G67" i="22" s="1"/>
  <c r="G76" i="22" s="1"/>
  <c r="G548" i="19"/>
  <c r="G556" i="19" s="1"/>
  <c r="G562" i="19" s="1"/>
  <c r="G566" i="19" s="1"/>
  <c r="W101" i="27"/>
  <c r="W104" i="27"/>
  <c r="W129" i="27" s="1"/>
  <c r="W134" i="27" s="1"/>
  <c r="K71" i="20"/>
  <c r="K76" i="20" s="1"/>
  <c r="K92" i="20" s="1"/>
  <c r="K100" i="20" s="1"/>
  <c r="K106" i="20" s="1"/>
  <c r="K110" i="20" s="1"/>
  <c r="H71" i="20"/>
  <c r="H76" i="20" s="1"/>
  <c r="H92" i="20" s="1"/>
  <c r="H100" i="20" s="1"/>
  <c r="H106" i="20" s="1"/>
  <c r="H110" i="20" s="1"/>
  <c r="F258" i="19"/>
  <c r="F148" i="13"/>
  <c r="Y16" i="22"/>
  <c r="Y24" i="22" s="1"/>
  <c r="Y31" i="22" s="1"/>
  <c r="Y67" i="22" s="1"/>
  <c r="Y76" i="22" s="1"/>
  <c r="Y81" i="22" s="1"/>
  <c r="Y548" i="19"/>
  <c r="Y556" i="19" s="1"/>
  <c r="Y562" i="19" s="1"/>
  <c r="Y566" i="19" s="1"/>
  <c r="F1134" i="14"/>
  <c r="F1199" i="14" s="1"/>
  <c r="F1070" i="14"/>
  <c r="F67" i="16"/>
  <c r="F45" i="16"/>
  <c r="F24" i="16"/>
  <c r="F89" i="16"/>
  <c r="AA51" i="27"/>
  <c r="AA54" i="27"/>
  <c r="AA70" i="27" s="1"/>
  <c r="AA133" i="27" s="1"/>
  <c r="F1398" i="14"/>
  <c r="F1334" i="14"/>
  <c r="AE125" i="27"/>
  <c r="F69" i="19"/>
  <c r="F565" i="11"/>
  <c r="F47" i="10"/>
  <c r="F73" i="10" s="1"/>
  <c r="F97" i="10" s="1"/>
  <c r="F123" i="10" s="1"/>
  <c r="F147" i="10" s="1"/>
  <c r="F173" i="10" s="1"/>
  <c r="F197" i="10" s="1"/>
  <c r="F223" i="10" s="1"/>
  <c r="F20" i="19" s="1"/>
  <c r="F20" i="20" s="1"/>
  <c r="F24" i="10"/>
  <c r="AC16" i="22"/>
  <c r="AC24" i="22" s="1"/>
  <c r="AC31" i="22" s="1"/>
  <c r="AC67" i="22" s="1"/>
  <c r="AC76" i="22" s="1"/>
  <c r="AC81" i="22" s="1"/>
  <c r="AC548" i="19"/>
  <c r="AC556" i="19" s="1"/>
  <c r="AC562" i="19" s="1"/>
  <c r="AC566" i="19" s="1"/>
  <c r="I16" i="22"/>
  <c r="I24" i="22" s="1"/>
  <c r="I31" i="22" s="1"/>
  <c r="I67" i="22" s="1"/>
  <c r="I76" i="22" s="1"/>
  <c r="I548" i="19"/>
  <c r="I556" i="19" s="1"/>
  <c r="I562" i="19" s="1"/>
  <c r="I566" i="19" s="1"/>
  <c r="K101" i="27"/>
  <c r="K104" i="27"/>
  <c r="K129" i="27" s="1"/>
  <c r="K134" i="27" s="1"/>
  <c r="K136" i="27" s="1"/>
  <c r="Z51" i="27"/>
  <c r="Z54" i="27"/>
  <c r="Z70" i="27" s="1"/>
  <c r="Z133" i="27" s="1"/>
  <c r="M16" i="22"/>
  <c r="M24" i="22" s="1"/>
  <c r="M31" i="22" s="1"/>
  <c r="M67" i="22" s="1"/>
  <c r="M76" i="22" s="1"/>
  <c r="M81" i="22" s="1"/>
  <c r="M548" i="19"/>
  <c r="M556" i="19" s="1"/>
  <c r="M562" i="19" s="1"/>
  <c r="M566" i="19" s="1"/>
  <c r="AI16" i="22"/>
  <c r="AI24" i="22" s="1"/>
  <c r="AI31" i="22" s="1"/>
  <c r="AI67" i="22" s="1"/>
  <c r="AI76" i="22" s="1"/>
  <c r="AI81" i="22" s="1"/>
  <c r="AI548" i="19"/>
  <c r="AI556" i="19" s="1"/>
  <c r="AI562" i="19" s="1"/>
  <c r="AI566" i="19" s="1"/>
  <c r="P28" i="21"/>
  <c r="P33" i="21" s="1"/>
  <c r="P49" i="21" s="1"/>
  <c r="P57" i="21" s="1"/>
  <c r="P63" i="21" s="1"/>
  <c r="P67" i="21" s="1"/>
  <c r="Q101" i="27"/>
  <c r="Q104" i="27"/>
  <c r="Q129" i="27" s="1"/>
  <c r="Q134" i="27" s="1"/>
  <c r="F487" i="19"/>
  <c r="F1534" i="15"/>
  <c r="O28" i="21"/>
  <c r="O33" i="21" s="1"/>
  <c r="O49" i="21" s="1"/>
  <c r="O57" i="21" s="1"/>
  <c r="O63" i="21" s="1"/>
  <c r="O67" i="21" s="1"/>
  <c r="O16" i="22"/>
  <c r="O24" i="22" s="1"/>
  <c r="O31" i="22" s="1"/>
  <c r="O67" i="22" s="1"/>
  <c r="O76" i="22" s="1"/>
  <c r="O81" i="22" s="1"/>
  <c r="O548" i="19"/>
  <c r="O556" i="19" s="1"/>
  <c r="O562" i="19" s="1"/>
  <c r="O566" i="19" s="1"/>
  <c r="K16" i="22"/>
  <c r="K24" i="22" s="1"/>
  <c r="K31" i="22" s="1"/>
  <c r="K67" i="22" s="1"/>
  <c r="K76" i="22" s="1"/>
  <c r="K548" i="19"/>
  <c r="K556" i="19" s="1"/>
  <c r="K562" i="19" s="1"/>
  <c r="K566" i="19" s="1"/>
  <c r="Q51" i="27"/>
  <c r="Q54" i="27"/>
  <c r="Q70" i="27" s="1"/>
  <c r="Q133" i="27" s="1"/>
  <c r="F23" i="17"/>
  <c r="F57" i="17"/>
  <c r="F92" i="17" s="1"/>
  <c r="F127" i="17" s="1"/>
  <c r="F83" i="20"/>
  <c r="F40" i="21"/>
  <c r="F540" i="19"/>
  <c r="L16" i="22"/>
  <c r="L24" i="22" s="1"/>
  <c r="L31" i="22" s="1"/>
  <c r="L67" i="22" s="1"/>
  <c r="L76" i="22" s="1"/>
  <c r="L548" i="19"/>
  <c r="L556" i="19" s="1"/>
  <c r="L562" i="19" s="1"/>
  <c r="L566" i="19" s="1"/>
  <c r="K51" i="27"/>
  <c r="K54" i="27"/>
  <c r="K70" i="27" s="1"/>
  <c r="K133" i="27" s="1"/>
  <c r="V51" i="27"/>
  <c r="V54" i="27"/>
  <c r="V70" i="27" s="1"/>
  <c r="V133" i="27" s="1"/>
  <c r="G71" i="20"/>
  <c r="G76" i="20" s="1"/>
  <c r="G92" i="20" s="1"/>
  <c r="G100" i="20" s="1"/>
  <c r="G106" i="20" s="1"/>
  <c r="G110" i="20" s="1"/>
  <c r="F143" i="19"/>
  <c r="F23" i="13"/>
  <c r="AB101" i="27"/>
  <c r="S51" i="27"/>
  <c r="S54" i="27"/>
  <c r="S70" i="27" s="1"/>
  <c r="S133" i="27" s="1"/>
  <c r="AG125" i="27"/>
  <c r="AB16" i="22"/>
  <c r="AB24" i="22" s="1"/>
  <c r="AB31" i="22" s="1"/>
  <c r="AB67" i="22" s="1"/>
  <c r="AB76" i="22" s="1"/>
  <c r="AB81" i="22" s="1"/>
  <c r="AB548" i="19"/>
  <c r="AB556" i="19" s="1"/>
  <c r="AB562" i="19" s="1"/>
  <c r="AB566" i="19" s="1"/>
  <c r="O101" i="27"/>
  <c r="O104" i="27"/>
  <c r="O129" i="27" s="1"/>
  <c r="O134" i="27" s="1"/>
  <c r="AG16" i="22"/>
  <c r="AG24" i="22" s="1"/>
  <c r="AG31" i="22" s="1"/>
  <c r="AG67" i="22" s="1"/>
  <c r="AG76" i="22" s="1"/>
  <c r="AG81" i="22" s="1"/>
  <c r="AG548" i="19"/>
  <c r="AG556" i="19" s="1"/>
  <c r="AG562" i="19" s="1"/>
  <c r="AG566" i="19" s="1"/>
  <c r="U51" i="27"/>
  <c r="U54" i="27"/>
  <c r="U70" i="27" s="1"/>
  <c r="U133" i="27" s="1"/>
  <c r="H16" i="22"/>
  <c r="H24" i="22" s="1"/>
  <c r="H31" i="22" s="1"/>
  <c r="H67" i="22" s="1"/>
  <c r="H76" i="22" s="1"/>
  <c r="H548" i="19"/>
  <c r="H556" i="19" s="1"/>
  <c r="H562" i="19" s="1"/>
  <c r="H566" i="19" s="1"/>
  <c r="Y51" i="27"/>
  <c r="Y54" i="27"/>
  <c r="Y70" i="27" s="1"/>
  <c r="Y133" i="27" s="1"/>
  <c r="N41" i="26"/>
  <c r="O31" i="26"/>
  <c r="J16" i="22"/>
  <c r="J24" i="22" s="1"/>
  <c r="J31" i="22" s="1"/>
  <c r="J67" i="22" s="1"/>
  <c r="J76" i="22" s="1"/>
  <c r="J548" i="19"/>
  <c r="J556" i="19" s="1"/>
  <c r="J562" i="19" s="1"/>
  <c r="J566" i="19" s="1"/>
  <c r="F554" i="10"/>
  <c r="F580" i="10" s="1"/>
  <c r="F604" i="10" s="1"/>
  <c r="F630" i="10" s="1"/>
  <c r="F654" i="10" s="1"/>
  <c r="F680" i="10" s="1"/>
  <c r="F704" i="10" s="1"/>
  <c r="F730" i="10" s="1"/>
  <c r="F531" i="10"/>
  <c r="G28" i="21"/>
  <c r="G33" i="21" s="1"/>
  <c r="G49" i="21" s="1"/>
  <c r="G57" i="21" s="1"/>
  <c r="G63" i="21" s="1"/>
  <c r="G67" i="21" s="1"/>
  <c r="P51" i="27"/>
  <c r="P54" i="27"/>
  <c r="P70" i="27" s="1"/>
  <c r="P133" i="27" s="1"/>
  <c r="J71" i="20"/>
  <c r="J76" i="20" s="1"/>
  <c r="J92" i="20" s="1"/>
  <c r="J100" i="20" s="1"/>
  <c r="J106" i="20" s="1"/>
  <c r="J110" i="20" s="1"/>
  <c r="J51" i="27"/>
  <c r="J54" i="27"/>
  <c r="F42" i="19"/>
  <c r="F23" i="11"/>
  <c r="AC28" i="21"/>
  <c r="AC33" i="21" s="1"/>
  <c r="AC49" i="21" s="1"/>
  <c r="AC57" i="21" s="1"/>
  <c r="AC63" i="21" s="1"/>
  <c r="AC67" i="21" s="1"/>
  <c r="O51" i="27"/>
  <c r="O54" i="27"/>
  <c r="O70" i="27" s="1"/>
  <c r="O133" i="27" s="1"/>
  <c r="F40" i="28"/>
  <c r="W16" i="22"/>
  <c r="W24" i="22" s="1"/>
  <c r="W31" i="22" s="1"/>
  <c r="W67" i="22" s="1"/>
  <c r="W76" i="22" s="1"/>
  <c r="W81" i="22" s="1"/>
  <c r="W548" i="19"/>
  <c r="W556" i="19" s="1"/>
  <c r="W562" i="19" s="1"/>
  <c r="W566" i="19" s="1"/>
  <c r="N101" i="27"/>
  <c r="N104" i="27"/>
  <c r="N129" i="27" s="1"/>
  <c r="N134" i="27" s="1"/>
  <c r="AI125" i="27"/>
  <c r="F102" i="19"/>
  <c r="F293" i="12"/>
  <c r="AE28" i="21"/>
  <c r="AE33" i="21" s="1"/>
  <c r="AE49" i="21" s="1"/>
  <c r="AE57" i="21" s="1"/>
  <c r="AE63" i="21" s="1"/>
  <c r="AE67" i="21" s="1"/>
  <c r="F112" i="12"/>
  <c r="F157" i="12" s="1"/>
  <c r="F202" i="12" s="1"/>
  <c r="F247" i="12" s="1"/>
  <c r="F68" i="12"/>
  <c r="W71" i="20"/>
  <c r="W76" i="20" s="1"/>
  <c r="W92" i="20" s="1"/>
  <c r="W100" i="20" s="1"/>
  <c r="W106" i="20" s="1"/>
  <c r="W110" i="20" s="1"/>
  <c r="V16" i="22"/>
  <c r="V24" i="22" s="1"/>
  <c r="V31" i="22" s="1"/>
  <c r="V67" i="22" s="1"/>
  <c r="V76" i="22" s="1"/>
  <c r="V81" i="22" s="1"/>
  <c r="V548" i="19"/>
  <c r="V556" i="19" s="1"/>
  <c r="V562" i="19" s="1"/>
  <c r="V566" i="19" s="1"/>
  <c r="P16" i="22"/>
  <c r="P24" i="22" s="1"/>
  <c r="P31" i="22" s="1"/>
  <c r="P67" i="22" s="1"/>
  <c r="P76" i="22" s="1"/>
  <c r="P81" i="22" s="1"/>
  <c r="P548" i="19"/>
  <c r="P556" i="19" s="1"/>
  <c r="P562" i="19" s="1"/>
  <c r="P566" i="19" s="1"/>
  <c r="G51" i="27"/>
  <c r="AE54" i="27"/>
  <c r="AG54" i="27"/>
  <c r="G54" i="27"/>
  <c r="G70" i="27" s="1"/>
  <c r="G133" i="27" s="1"/>
  <c r="AI54" i="27"/>
  <c r="R71" i="20"/>
  <c r="R76" i="20" s="1"/>
  <c r="R92" i="20" s="1"/>
  <c r="R100" i="20" s="1"/>
  <c r="R106" i="20" s="1"/>
  <c r="R110" i="20" s="1"/>
  <c r="U16" i="22"/>
  <c r="U24" i="22" s="1"/>
  <c r="U31" i="22" s="1"/>
  <c r="U67" i="22" s="1"/>
  <c r="U76" i="22" s="1"/>
  <c r="U81" i="22" s="1"/>
  <c r="U548" i="19"/>
  <c r="U556" i="19" s="1"/>
  <c r="U562" i="19" s="1"/>
  <c r="U566" i="19" s="1"/>
  <c r="V101" i="27"/>
  <c r="V104" i="27"/>
  <c r="V129" i="27" s="1"/>
  <c r="V134" i="27" s="1"/>
  <c r="F1567" i="15" l="1"/>
  <c r="F500" i="19"/>
  <c r="Y28" i="21"/>
  <c r="Y33" i="21" s="1"/>
  <c r="Y49" i="21" s="1"/>
  <c r="Y57" i="21" s="1"/>
  <c r="Y63" i="21" s="1"/>
  <c r="Y67" i="21" s="1"/>
  <c r="Y104" i="27"/>
  <c r="Y129" i="27" s="1"/>
  <c r="Y134" i="27" s="1"/>
  <c r="Y154" i="27" s="1"/>
  <c r="Y157" i="27" s="1"/>
  <c r="M104" i="27"/>
  <c r="M129" i="27" s="1"/>
  <c r="M134" i="27" s="1"/>
  <c r="M154" i="27" s="1"/>
  <c r="M157" i="27" s="1"/>
  <c r="M28" i="21"/>
  <c r="M33" i="21" s="1"/>
  <c r="M49" i="21" s="1"/>
  <c r="M57" i="21" s="1"/>
  <c r="M63" i="21" s="1"/>
  <c r="M67" i="21" s="1"/>
  <c r="M70" i="21" s="1"/>
  <c r="I104" i="27"/>
  <c r="I129" i="27" s="1"/>
  <c r="I134" i="27" s="1"/>
  <c r="I136" i="27" s="1"/>
  <c r="X28" i="21"/>
  <c r="X33" i="21" s="1"/>
  <c r="X49" i="21" s="1"/>
  <c r="X57" i="21" s="1"/>
  <c r="X63" i="21" s="1"/>
  <c r="X67" i="21" s="1"/>
  <c r="X70" i="21" s="1"/>
  <c r="I28" i="21"/>
  <c r="I33" i="21" s="1"/>
  <c r="I49" i="21" s="1"/>
  <c r="I57" i="21" s="1"/>
  <c r="I63" i="21" s="1"/>
  <c r="I67" i="21" s="1"/>
  <c r="I70" i="21" s="1"/>
  <c r="AC137" i="27"/>
  <c r="AE70" i="27"/>
  <c r="AE133" i="27" s="1"/>
  <c r="L153" i="27" s="1"/>
  <c r="AG70" i="21"/>
  <c r="W137" i="27"/>
  <c r="U70" i="21"/>
  <c r="Z104" i="27"/>
  <c r="Z129" i="27" s="1"/>
  <c r="Z134" i="27" s="1"/>
  <c r="H101" i="27"/>
  <c r="H28" i="21"/>
  <c r="H33" i="21" s="1"/>
  <c r="H49" i="21" s="1"/>
  <c r="H57" i="21" s="1"/>
  <c r="H63" i="21" s="1"/>
  <c r="H67" i="21" s="1"/>
  <c r="H70" i="21" s="1"/>
  <c r="AI70" i="27"/>
  <c r="AI133" i="27" s="1"/>
  <c r="AG70" i="27"/>
  <c r="AG133" i="27" s="1"/>
  <c r="AB137" i="27"/>
  <c r="T113" i="20"/>
  <c r="T70" i="21"/>
  <c r="J70" i="27"/>
  <c r="J133" i="27" s="1"/>
  <c r="J137" i="27" s="1"/>
  <c r="AB70" i="21"/>
  <c r="AA113" i="20"/>
  <c r="K70" i="21"/>
  <c r="J28" i="21"/>
  <c r="J33" i="21" s="1"/>
  <c r="J49" i="21" s="1"/>
  <c r="J57" i="21" s="1"/>
  <c r="J63" i="21" s="1"/>
  <c r="J67" i="21" s="1"/>
  <c r="J70" i="21" s="1"/>
  <c r="AI70" i="21"/>
  <c r="J101" i="27"/>
  <c r="I113" i="20"/>
  <c r="AB154" i="27"/>
  <c r="AB157" i="27" s="1"/>
  <c r="AC156" i="27" s="1"/>
  <c r="G137" i="27"/>
  <c r="AB136" i="27"/>
  <c r="Q70" i="21"/>
  <c r="AC113" i="20"/>
  <c r="N70" i="21"/>
  <c r="Z28" i="21"/>
  <c r="Z33" i="21" s="1"/>
  <c r="Z49" i="21" s="1"/>
  <c r="Z57" i="21" s="1"/>
  <c r="Z63" i="21" s="1"/>
  <c r="Z67" i="21" s="1"/>
  <c r="Z70" i="21" s="1"/>
  <c r="N113" i="20"/>
  <c r="AE113" i="20"/>
  <c r="AA70" i="21"/>
  <c r="T136" i="27"/>
  <c r="T137" i="27" s="1"/>
  <c r="S104" i="27"/>
  <c r="S129" i="27" s="1"/>
  <c r="S134" i="27" s="1"/>
  <c r="S154" i="27" s="1"/>
  <c r="Y70" i="21"/>
  <c r="AE70" i="21"/>
  <c r="Z113" i="20"/>
  <c r="AI104" i="27"/>
  <c r="AI129" i="27" s="1"/>
  <c r="AI134" i="27" s="1"/>
  <c r="AI136" i="27" s="1"/>
  <c r="L70" i="21"/>
  <c r="AG104" i="27"/>
  <c r="AG129" i="27" s="1"/>
  <c r="AG134" i="27" s="1"/>
  <c r="AG136" i="27" s="1"/>
  <c r="Q113" i="20"/>
  <c r="AI113" i="20"/>
  <c r="AC70" i="21"/>
  <c r="G70" i="21"/>
  <c r="G113" i="20"/>
  <c r="K137" i="27"/>
  <c r="R28" i="21"/>
  <c r="R33" i="21" s="1"/>
  <c r="R49" i="21" s="1"/>
  <c r="R57" i="21" s="1"/>
  <c r="R63" i="21" s="1"/>
  <c r="R67" i="21" s="1"/>
  <c r="R70" i="21" s="1"/>
  <c r="W113" i="20"/>
  <c r="J113" i="20"/>
  <c r="F464" i="10"/>
  <c r="F440" i="10"/>
  <c r="F442" i="10" s="1"/>
  <c r="AE104" i="27"/>
  <c r="AE129" i="27" s="1"/>
  <c r="AE134" i="27" s="1"/>
  <c r="R113" i="20"/>
  <c r="V70" i="21"/>
  <c r="R104" i="27"/>
  <c r="R129" i="27" s="1"/>
  <c r="R134" i="27" s="1"/>
  <c r="R136" i="27" s="1"/>
  <c r="R137" i="27" s="1"/>
  <c r="S28" i="21"/>
  <c r="S33" i="21" s="1"/>
  <c r="S49" i="21" s="1"/>
  <c r="S57" i="21" s="1"/>
  <c r="S63" i="21" s="1"/>
  <c r="S67" i="21" s="1"/>
  <c r="S70" i="21" s="1"/>
  <c r="L137" i="27"/>
  <c r="AG113" i="20"/>
  <c r="N74" i="26"/>
  <c r="N76" i="26" s="1"/>
  <c r="N43" i="26"/>
  <c r="H137" i="27"/>
  <c r="O113" i="20"/>
  <c r="Q154" i="27"/>
  <c r="Q136" i="27"/>
  <c r="Q137" i="27" s="1"/>
  <c r="F48" i="10"/>
  <c r="F74" i="10" s="1"/>
  <c r="F98" i="10" s="1"/>
  <c r="F124" i="10" s="1"/>
  <c r="F148" i="10" s="1"/>
  <c r="F174" i="10" s="1"/>
  <c r="F198" i="10" s="1"/>
  <c r="F224" i="10" s="1"/>
  <c r="F21" i="19" s="1"/>
  <c r="F21" i="20" s="1"/>
  <c r="F25" i="10"/>
  <c r="F1399" i="14"/>
  <c r="F1335" i="14"/>
  <c r="K113" i="20"/>
  <c r="P136" i="27"/>
  <c r="P137" i="27" s="1"/>
  <c r="P154" i="27"/>
  <c r="F167" i="17"/>
  <c r="F201" i="17"/>
  <c r="F236" i="17" s="1"/>
  <c r="F271" i="17" s="1"/>
  <c r="F359" i="19"/>
  <c r="F259" i="13"/>
  <c r="F189" i="19"/>
  <c r="F74" i="13"/>
  <c r="W70" i="21"/>
  <c r="AC154" i="27"/>
  <c r="AC157" i="27" s="1"/>
  <c r="AC136" i="27"/>
  <c r="J74" i="26"/>
  <c r="J76" i="26" s="1"/>
  <c r="J43" i="26"/>
  <c r="AA136" i="27"/>
  <c r="AA154" i="27"/>
  <c r="AA157" i="27" s="1"/>
  <c r="M113" i="20"/>
  <c r="F113" i="12"/>
  <c r="F158" i="12" s="1"/>
  <c r="F203" i="12" s="1"/>
  <c r="F248" i="12" s="1"/>
  <c r="F69" i="12"/>
  <c r="N154" i="27"/>
  <c r="N157" i="27" s="1"/>
  <c r="N136" i="27"/>
  <c r="N137" i="27" s="1"/>
  <c r="F161" i="27"/>
  <c r="F164" i="27" s="1"/>
  <c r="F42" i="28"/>
  <c r="F43" i="19"/>
  <c r="F24" i="11"/>
  <c r="F555" i="10"/>
  <c r="F581" i="10" s="1"/>
  <c r="F605" i="10" s="1"/>
  <c r="F631" i="10" s="1"/>
  <c r="F655" i="10" s="1"/>
  <c r="F681" i="10" s="1"/>
  <c r="F705" i="10" s="1"/>
  <c r="F731" i="10" s="1"/>
  <c r="F532" i="10"/>
  <c r="V137" i="27"/>
  <c r="V153" i="27"/>
  <c r="F84" i="20"/>
  <c r="F41" i="21"/>
  <c r="F541" i="19"/>
  <c r="F24" i="17"/>
  <c r="F58" i="17"/>
  <c r="F93" i="17" s="1"/>
  <c r="F128" i="17" s="1"/>
  <c r="F488" i="19"/>
  <c r="F1535" i="15"/>
  <c r="F1593" i="14"/>
  <c r="F415" i="19" s="1"/>
  <c r="F1463" i="14"/>
  <c r="F1528" i="14" s="1"/>
  <c r="F68" i="16"/>
  <c r="F46" i="16"/>
  <c r="F25" i="16"/>
  <c r="F90" i="16"/>
  <c r="F1135" i="14"/>
  <c r="F1200" i="14" s="1"/>
  <c r="F1071" i="14"/>
  <c r="F259" i="19"/>
  <c r="F149" i="13"/>
  <c r="U154" i="27"/>
  <c r="U136" i="27"/>
  <c r="U137" i="27" s="1"/>
  <c r="L113" i="20"/>
  <c r="T153" i="27"/>
  <c r="T157" i="27" s="1"/>
  <c r="Y113" i="20"/>
  <c r="V154" i="27"/>
  <c r="V157" i="27" s="1"/>
  <c r="V136" i="27"/>
  <c r="F103" i="19"/>
  <c r="F294" i="12"/>
  <c r="O153" i="27"/>
  <c r="P153" i="27"/>
  <c r="Y153" i="27"/>
  <c r="U153" i="27"/>
  <c r="O154" i="27"/>
  <c r="O136" i="27"/>
  <c r="O137" i="27" s="1"/>
  <c r="F144" i="19"/>
  <c r="F24" i="13"/>
  <c r="Q153" i="27"/>
  <c r="P70" i="21"/>
  <c r="V113" i="20"/>
  <c r="AA153" i="27"/>
  <c r="AA137" i="27"/>
  <c r="W154" i="27"/>
  <c r="W157" i="27" s="1"/>
  <c r="W136" i="27"/>
  <c r="X101" i="27"/>
  <c r="X104" i="27"/>
  <c r="X129" i="27" s="1"/>
  <c r="X134" i="27" s="1"/>
  <c r="P31" i="26"/>
  <c r="O41" i="26"/>
  <c r="S153" i="27"/>
  <c r="U113" i="20"/>
  <c r="O70" i="21"/>
  <c r="Z153" i="27"/>
  <c r="F70" i="19"/>
  <c r="F566" i="11"/>
  <c r="AB113" i="20"/>
  <c r="H113" i="20"/>
  <c r="F188" i="16"/>
  <c r="F164" i="16"/>
  <c r="F140" i="16"/>
  <c r="F117" i="16"/>
  <c r="P113" i="20"/>
  <c r="F314" i="19"/>
  <c r="F209" i="13"/>
  <c r="I74" i="26"/>
  <c r="I76" i="26" s="1"/>
  <c r="I43" i="26"/>
  <c r="F1568" i="15" l="1"/>
  <c r="F502" i="19" s="1"/>
  <c r="F501" i="19"/>
  <c r="Y136" i="27"/>
  <c r="Y137" i="27"/>
  <c r="Z137" i="27"/>
  <c r="Z136" i="27"/>
  <c r="I137" i="27"/>
  <c r="M136" i="27"/>
  <c r="M137" i="27" s="1"/>
  <c r="Z154" i="27"/>
  <c r="Z157" i="27" s="1"/>
  <c r="AA156" i="27" s="1"/>
  <c r="S136" i="27"/>
  <c r="S137" i="27" s="1"/>
  <c r="R154" i="27"/>
  <c r="R157" i="27" s="1"/>
  <c r="S156" i="27" s="1"/>
  <c r="O157" i="27"/>
  <c r="P156" i="27" s="1"/>
  <c r="F466" i="10"/>
  <c r="F488" i="10"/>
  <c r="P41" i="26"/>
  <c r="Q31" i="26"/>
  <c r="U156" i="27"/>
  <c r="F71" i="19"/>
  <c r="F567" i="11"/>
  <c r="S157" i="27"/>
  <c r="AI137" i="27"/>
  <c r="U157" i="27"/>
  <c r="F85" i="20"/>
  <c r="F42" i="21"/>
  <c r="F542" i="19"/>
  <c r="O156" i="27"/>
  <c r="F49" i="10"/>
  <c r="F75" i="10" s="1"/>
  <c r="F99" i="10" s="1"/>
  <c r="F125" i="10" s="1"/>
  <c r="F149" i="10" s="1"/>
  <c r="F175" i="10" s="1"/>
  <c r="F199" i="10" s="1"/>
  <c r="F225" i="10" s="1"/>
  <c r="F22" i="19" s="1"/>
  <c r="F22" i="20" s="1"/>
  <c r="F26" i="10"/>
  <c r="X136" i="27"/>
  <c r="X154" i="27"/>
  <c r="X157" i="27" s="1"/>
  <c r="X137" i="27"/>
  <c r="Z156" i="27"/>
  <c r="F260" i="19"/>
  <c r="F150" i="13"/>
  <c r="F556" i="10"/>
  <c r="F582" i="10" s="1"/>
  <c r="F606" i="10" s="1"/>
  <c r="F632" i="10" s="1"/>
  <c r="F656" i="10" s="1"/>
  <c r="F682" i="10" s="1"/>
  <c r="F706" i="10" s="1"/>
  <c r="F732" i="10" s="1"/>
  <c r="F533" i="10"/>
  <c r="F114" i="12"/>
  <c r="F159" i="12" s="1"/>
  <c r="F204" i="12" s="1"/>
  <c r="F249" i="12" s="1"/>
  <c r="F70" i="12"/>
  <c r="F190" i="19"/>
  <c r="F75" i="13"/>
  <c r="O74" i="26"/>
  <c r="O76" i="26" s="1"/>
  <c r="O43" i="26"/>
  <c r="N156" i="27"/>
  <c r="F145" i="19"/>
  <c r="F25" i="13"/>
  <c r="F104" i="19"/>
  <c r="F46" i="20" s="1"/>
  <c r="F295" i="12"/>
  <c r="W156" i="27"/>
  <c r="F69" i="16"/>
  <c r="F47" i="16"/>
  <c r="F26" i="16"/>
  <c r="F91" i="16"/>
  <c r="AB156" i="27"/>
  <c r="F202" i="17"/>
  <c r="F237" i="17" s="1"/>
  <c r="F272" i="17" s="1"/>
  <c r="F168" i="17"/>
  <c r="F1400" i="14"/>
  <c r="F1336" i="14"/>
  <c r="F189" i="16"/>
  <c r="F165" i="16"/>
  <c r="F141" i="16"/>
  <c r="F118" i="16"/>
  <c r="F315" i="19"/>
  <c r="F210" i="13"/>
  <c r="L154" i="27"/>
  <c r="L157" i="27" s="1"/>
  <c r="AE136" i="27"/>
  <c r="AE137" i="27" s="1"/>
  <c r="X156" i="27"/>
  <c r="F1136" i="14"/>
  <c r="F1201" i="14" s="1"/>
  <c r="F1072" i="14"/>
  <c r="F489" i="19"/>
  <c r="F1536" i="15"/>
  <c r="F25" i="17"/>
  <c r="F59" i="17"/>
  <c r="F94" i="17" s="1"/>
  <c r="F129" i="17" s="1"/>
  <c r="F44" i="19"/>
  <c r="F25" i="11"/>
  <c r="AG137" i="27"/>
  <c r="F360" i="19"/>
  <c r="F260" i="13"/>
  <c r="P157" i="27"/>
  <c r="F1594" i="14"/>
  <c r="F416" i="19" s="1"/>
  <c r="F1464" i="14"/>
  <c r="F1529" i="14" s="1"/>
  <c r="Q157" i="27"/>
  <c r="F490" i="10" l="1"/>
  <c r="F492" i="10" s="1"/>
  <c r="F514" i="10"/>
  <c r="F516" i="10" s="1"/>
  <c r="F70" i="16"/>
  <c r="F48" i="16"/>
  <c r="F27" i="16"/>
  <c r="F92" i="16"/>
  <c r="Q156" i="27"/>
  <c r="F60" i="17"/>
  <c r="F95" i="17" s="1"/>
  <c r="F130" i="17" s="1"/>
  <c r="F26" i="17"/>
  <c r="L166" i="27"/>
  <c r="M156" i="27"/>
  <c r="F1401" i="14"/>
  <c r="F1337" i="14"/>
  <c r="F146" i="19"/>
  <c r="F26" i="13"/>
  <c r="F115" i="12"/>
  <c r="F160" i="12" s="1"/>
  <c r="F205" i="12" s="1"/>
  <c r="F250" i="12" s="1"/>
  <c r="F71" i="12"/>
  <c r="F261" i="19"/>
  <c r="F151" i="13"/>
  <c r="V156" i="27"/>
  <c r="F1137" i="14"/>
  <c r="F1202" i="14" s="1"/>
  <c r="F1073" i="14"/>
  <c r="F190" i="16"/>
  <c r="F166" i="16"/>
  <c r="F142" i="16"/>
  <c r="F119" i="16"/>
  <c r="R156" i="27"/>
  <c r="F361" i="19"/>
  <c r="F261" i="13"/>
  <c r="F45" i="19"/>
  <c r="F26" i="11"/>
  <c r="F490" i="19"/>
  <c r="F1537" i="15"/>
  <c r="F316" i="19"/>
  <c r="F211" i="13"/>
  <c r="F1595" i="14"/>
  <c r="F417" i="19" s="1"/>
  <c r="F1465" i="14"/>
  <c r="F1530" i="14" s="1"/>
  <c r="F50" i="10"/>
  <c r="F76" i="10" s="1"/>
  <c r="F100" i="10" s="1"/>
  <c r="F126" i="10" s="1"/>
  <c r="F150" i="10" s="1"/>
  <c r="F176" i="10" s="1"/>
  <c r="F200" i="10" s="1"/>
  <c r="F226" i="10" s="1"/>
  <c r="F23" i="19" s="1"/>
  <c r="F23" i="20" s="1"/>
  <c r="F27" i="10"/>
  <c r="F86" i="20"/>
  <c r="F43" i="21"/>
  <c r="F543" i="19"/>
  <c r="R31" i="26"/>
  <c r="Q41" i="26"/>
  <c r="F169" i="17"/>
  <c r="F203" i="17"/>
  <c r="F238" i="17" s="1"/>
  <c r="F273" i="17" s="1"/>
  <c r="F105" i="19"/>
  <c r="F296" i="12"/>
  <c r="F191" i="19"/>
  <c r="F76" i="13"/>
  <c r="F557" i="10"/>
  <c r="F583" i="10" s="1"/>
  <c r="F607" i="10" s="1"/>
  <c r="F633" i="10" s="1"/>
  <c r="F657" i="10" s="1"/>
  <c r="F683" i="10" s="1"/>
  <c r="F707" i="10" s="1"/>
  <c r="F733" i="10" s="1"/>
  <c r="F534" i="10"/>
  <c r="F543" i="10" s="1"/>
  <c r="T156" i="27"/>
  <c r="P74" i="26"/>
  <c r="P76" i="26" s="1"/>
  <c r="P43" i="26"/>
  <c r="Y156" i="27"/>
  <c r="F72" i="19"/>
  <c r="F568" i="11"/>
  <c r="F73" i="19" l="1"/>
  <c r="F569" i="11"/>
  <c r="S31" i="26"/>
  <c r="R41" i="26"/>
  <c r="F51" i="10"/>
  <c r="F77" i="10" s="1"/>
  <c r="F101" i="10" s="1"/>
  <c r="F127" i="10" s="1"/>
  <c r="F151" i="10" s="1"/>
  <c r="F177" i="10" s="1"/>
  <c r="F201" i="10" s="1"/>
  <c r="F227" i="10" s="1"/>
  <c r="F24" i="19" s="1"/>
  <c r="F24" i="20" s="1"/>
  <c r="F28" i="10"/>
  <c r="F317" i="19"/>
  <c r="F212" i="13"/>
  <c r="F46" i="19"/>
  <c r="F27" i="11"/>
  <c r="F116" i="12"/>
  <c r="F161" i="12" s="1"/>
  <c r="F206" i="12" s="1"/>
  <c r="F251" i="12" s="1"/>
  <c r="F72" i="12"/>
  <c r="F1402" i="14"/>
  <c r="F1338" i="14"/>
  <c r="F27" i="17"/>
  <c r="F61" i="17"/>
  <c r="F96" i="17" s="1"/>
  <c r="F131" i="17" s="1"/>
  <c r="F1466" i="14"/>
  <c r="F1531" i="14" s="1"/>
  <c r="F1596" i="14"/>
  <c r="F418" i="19" s="1"/>
  <c r="F71" i="16"/>
  <c r="F49" i="16"/>
  <c r="F28" i="16"/>
  <c r="F93" i="16"/>
  <c r="F192" i="19"/>
  <c r="F77" i="13"/>
  <c r="F87" i="20"/>
  <c r="F44" i="21"/>
  <c r="F544" i="19"/>
  <c r="F204" i="17"/>
  <c r="F239" i="17" s="1"/>
  <c r="F274" i="17" s="1"/>
  <c r="F170" i="17"/>
  <c r="F491" i="19"/>
  <c r="F1539" i="15"/>
  <c r="F362" i="19"/>
  <c r="F262" i="13"/>
  <c r="F191" i="16"/>
  <c r="F167" i="16"/>
  <c r="F143" i="16"/>
  <c r="F120" i="16"/>
  <c r="F1138" i="14"/>
  <c r="F1203" i="14" s="1"/>
  <c r="F1074" i="14"/>
  <c r="F262" i="19"/>
  <c r="F152" i="13"/>
  <c r="F147" i="19"/>
  <c r="F27" i="13"/>
  <c r="F558" i="10"/>
  <c r="F584" i="10" s="1"/>
  <c r="F608" i="10" s="1"/>
  <c r="F634" i="10" s="1"/>
  <c r="F658" i="10" s="1"/>
  <c r="F684" i="10" s="1"/>
  <c r="F708" i="10" s="1"/>
  <c r="F734" i="10" s="1"/>
  <c r="F535" i="10"/>
  <c r="F106" i="19"/>
  <c r="F297" i="12"/>
  <c r="Q74" i="26"/>
  <c r="Q76" i="26" s="1"/>
  <c r="Q43" i="26"/>
  <c r="L167" i="27"/>
  <c r="L171" i="27" s="1"/>
  <c r="M166" i="27"/>
  <c r="L172" i="27" l="1"/>
  <c r="AE181" i="27"/>
  <c r="F193" i="19"/>
  <c r="F78" i="13"/>
  <c r="F117" i="12"/>
  <c r="F162" i="12" s="1"/>
  <c r="F207" i="12" s="1"/>
  <c r="F252" i="12" s="1"/>
  <c r="F73" i="12"/>
  <c r="F318" i="19"/>
  <c r="F213" i="13"/>
  <c r="R74" i="26"/>
  <c r="R76" i="26" s="1"/>
  <c r="R43" i="26"/>
  <c r="M167" i="27"/>
  <c r="M171" i="27" s="1"/>
  <c r="F263" i="19"/>
  <c r="F153" i="13"/>
  <c r="F171" i="17"/>
  <c r="F205" i="17"/>
  <c r="F240" i="17" s="1"/>
  <c r="F275" i="17" s="1"/>
  <c r="F559" i="10"/>
  <c r="F585" i="10" s="1"/>
  <c r="F609" i="10" s="1"/>
  <c r="F635" i="10" s="1"/>
  <c r="F659" i="10" s="1"/>
  <c r="F685" i="10" s="1"/>
  <c r="F709" i="10" s="1"/>
  <c r="F735" i="10" s="1"/>
  <c r="F536" i="10"/>
  <c r="F148" i="19"/>
  <c r="F28" i="13"/>
  <c r="F1139" i="14"/>
  <c r="F1204" i="14" s="1"/>
  <c r="F1075" i="14"/>
  <c r="F88" i="20"/>
  <c r="F45" i="21"/>
  <c r="F545" i="19"/>
  <c r="F28" i="17"/>
  <c r="F62" i="17"/>
  <c r="F97" i="17" s="1"/>
  <c r="F132" i="17" s="1"/>
  <c r="S41" i="26"/>
  <c r="T31" i="26"/>
  <c r="N166" i="27"/>
  <c r="F107" i="19"/>
  <c r="F298" i="12"/>
  <c r="F363" i="19"/>
  <c r="F263" i="13"/>
  <c r="F567" i="10"/>
  <c r="F545" i="10"/>
  <c r="F1403" i="14"/>
  <c r="F1339" i="14"/>
  <c r="F47" i="19"/>
  <c r="F28" i="11"/>
  <c r="F52" i="10"/>
  <c r="F78" i="10" s="1"/>
  <c r="F102" i="10" s="1"/>
  <c r="F128" i="10" s="1"/>
  <c r="F152" i="10" s="1"/>
  <c r="F178" i="10" s="1"/>
  <c r="F202" i="10" s="1"/>
  <c r="F228" i="10" s="1"/>
  <c r="F25" i="19" s="1"/>
  <c r="F25" i="20" s="1"/>
  <c r="F29" i="10"/>
  <c r="F74" i="19"/>
  <c r="F570" i="11"/>
  <c r="F192" i="16"/>
  <c r="F168" i="16"/>
  <c r="F144" i="16"/>
  <c r="F121" i="16"/>
  <c r="F72" i="16"/>
  <c r="F50" i="16"/>
  <c r="F29" i="16"/>
  <c r="F94" i="16"/>
  <c r="F1467" i="14"/>
  <c r="F1532" i="14" s="1"/>
  <c r="F1597" i="14"/>
  <c r="F419" i="19" s="1"/>
  <c r="M172" i="27" l="1"/>
  <c r="M181" i="27"/>
  <c r="F1598" i="14"/>
  <c r="F420" i="19" s="1"/>
  <c r="F1468" i="14"/>
  <c r="F1533" i="14" s="1"/>
  <c r="F108" i="19"/>
  <c r="F299" i="12"/>
  <c r="F193" i="16"/>
  <c r="F169" i="16"/>
  <c r="F145" i="16"/>
  <c r="F122" i="16"/>
  <c r="F75" i="19"/>
  <c r="F571" i="11"/>
  <c r="F48" i="19"/>
  <c r="F29" i="11"/>
  <c r="S74" i="26"/>
  <c r="S76" i="26" s="1"/>
  <c r="S43" i="26"/>
  <c r="F149" i="19"/>
  <c r="F29" i="13"/>
  <c r="F319" i="19"/>
  <c r="F214" i="13"/>
  <c r="F194" i="19"/>
  <c r="F79" i="13"/>
  <c r="F73" i="16"/>
  <c r="F51" i="16"/>
  <c r="F30" i="16"/>
  <c r="F95" i="16"/>
  <c r="F593" i="10"/>
  <c r="F569" i="10"/>
  <c r="F571" i="10" s="1"/>
  <c r="F364" i="19"/>
  <c r="F264" i="13"/>
  <c r="F206" i="17"/>
  <c r="F241" i="17" s="1"/>
  <c r="F276" i="17" s="1"/>
  <c r="F172" i="17"/>
  <c r="F53" i="10"/>
  <c r="F79" i="10" s="1"/>
  <c r="F103" i="10" s="1"/>
  <c r="F129" i="10" s="1"/>
  <c r="F153" i="10" s="1"/>
  <c r="F179" i="10" s="1"/>
  <c r="F203" i="10" s="1"/>
  <c r="F229" i="10" s="1"/>
  <c r="F26" i="19" s="1"/>
  <c r="F26" i="20" s="1"/>
  <c r="F30" i="10"/>
  <c r="F1404" i="14"/>
  <c r="F1340" i="14"/>
  <c r="N167" i="27"/>
  <c r="N171" i="27" s="1"/>
  <c r="F29" i="17"/>
  <c r="F63" i="17"/>
  <c r="F98" i="17" s="1"/>
  <c r="F133" i="17" s="1"/>
  <c r="F1140" i="14"/>
  <c r="F1205" i="14" s="1"/>
  <c r="F1076" i="14"/>
  <c r="F560" i="10"/>
  <c r="F586" i="10" s="1"/>
  <c r="F610" i="10" s="1"/>
  <c r="F636" i="10" s="1"/>
  <c r="F660" i="10" s="1"/>
  <c r="F686" i="10" s="1"/>
  <c r="F710" i="10" s="1"/>
  <c r="F736" i="10" s="1"/>
  <c r="F537" i="10"/>
  <c r="O166" i="27"/>
  <c r="F264" i="19"/>
  <c r="F154" i="13"/>
  <c r="F118" i="12"/>
  <c r="F163" i="12" s="1"/>
  <c r="F208" i="12" s="1"/>
  <c r="F253" i="12" s="1"/>
  <c r="F74" i="12"/>
  <c r="AE78" i="26"/>
  <c r="AE182" i="27"/>
  <c r="AE79" i="26" s="1"/>
  <c r="T41" i="26"/>
  <c r="U31" i="26"/>
  <c r="F89" i="20"/>
  <c r="F46" i="21"/>
  <c r="F546" i="19"/>
  <c r="F320" i="19" l="1"/>
  <c r="F215" i="13"/>
  <c r="F150" i="19"/>
  <c r="F30" i="13"/>
  <c r="F90" i="20"/>
  <c r="F92" i="20" s="1"/>
  <c r="F47" i="21"/>
  <c r="F49" i="21" s="1"/>
  <c r="F548" i="19"/>
  <c r="T74" i="26"/>
  <c r="T76" i="26" s="1"/>
  <c r="T43" i="26"/>
  <c r="N172" i="27"/>
  <c r="N181" i="27"/>
  <c r="F561" i="10"/>
  <c r="F587" i="10" s="1"/>
  <c r="F611" i="10" s="1"/>
  <c r="F637" i="10" s="1"/>
  <c r="F661" i="10" s="1"/>
  <c r="F687" i="10" s="1"/>
  <c r="F711" i="10" s="1"/>
  <c r="F737" i="10" s="1"/>
  <c r="F538" i="10"/>
  <c r="F1405" i="14"/>
  <c r="F1341" i="14"/>
  <c r="F173" i="17"/>
  <c r="F207" i="17"/>
  <c r="F242" i="17" s="1"/>
  <c r="F277" i="17" s="1"/>
  <c r="F365" i="19"/>
  <c r="F265" i="13"/>
  <c r="F617" i="10"/>
  <c r="F595" i="10"/>
  <c r="F49" i="19"/>
  <c r="F30" i="11"/>
  <c r="F194" i="16"/>
  <c r="F170" i="16"/>
  <c r="F146" i="16"/>
  <c r="F123" i="16"/>
  <c r="F109" i="19"/>
  <c r="F45" i="20" s="1"/>
  <c r="F300" i="12"/>
  <c r="F64" i="17"/>
  <c r="F99" i="17" s="1"/>
  <c r="F134" i="17" s="1"/>
  <c r="F30" i="17"/>
  <c r="F1599" i="14"/>
  <c r="F421" i="19" s="1"/>
  <c r="F1469" i="14"/>
  <c r="F1534" i="14" s="1"/>
  <c r="F195" i="19"/>
  <c r="F80" i="13"/>
  <c r="M78" i="26"/>
  <c r="M182" i="27"/>
  <c r="M79" i="26" s="1"/>
  <c r="O167" i="27"/>
  <c r="O171" i="27" s="1"/>
  <c r="F265" i="19"/>
  <c r="F155" i="13"/>
  <c r="U41" i="26"/>
  <c r="V31" i="26"/>
  <c r="F119" i="12"/>
  <c r="F164" i="12" s="1"/>
  <c r="F209" i="12" s="1"/>
  <c r="F254" i="12" s="1"/>
  <c r="F75" i="12"/>
  <c r="F1141" i="14"/>
  <c r="F1206" i="14" s="1"/>
  <c r="F1077" i="14"/>
  <c r="F54" i="10"/>
  <c r="F80" i="10" s="1"/>
  <c r="F104" i="10" s="1"/>
  <c r="F130" i="10" s="1"/>
  <c r="F154" i="10" s="1"/>
  <c r="F180" i="10" s="1"/>
  <c r="F204" i="10" s="1"/>
  <c r="F230" i="10" s="1"/>
  <c r="F27" i="19" s="1"/>
  <c r="F27" i="20" s="1"/>
  <c r="F31" i="10"/>
  <c r="P166" i="27"/>
  <c r="F74" i="16"/>
  <c r="F52" i="16"/>
  <c r="F31" i="16"/>
  <c r="F96" i="16"/>
  <c r="F76" i="19"/>
  <c r="F572" i="11"/>
  <c r="O172" i="27" l="1"/>
  <c r="O181" i="27"/>
  <c r="F643" i="10"/>
  <c r="F619" i="10"/>
  <c r="F621" i="10" s="1"/>
  <c r="F208" i="17"/>
  <c r="F243" i="17" s="1"/>
  <c r="F278" i="17" s="1"/>
  <c r="F174" i="17"/>
  <c r="F321" i="19"/>
  <c r="F216" i="13"/>
  <c r="F266" i="19"/>
  <c r="F156" i="13"/>
  <c r="F1142" i="14"/>
  <c r="F1207" i="14" s="1"/>
  <c r="F1078" i="14"/>
  <c r="W31" i="26"/>
  <c r="V41" i="26"/>
  <c r="F195" i="16"/>
  <c r="F171" i="16"/>
  <c r="F147" i="16"/>
  <c r="F124" i="16"/>
  <c r="F50" i="19"/>
  <c r="F31" i="11"/>
  <c r="F366" i="19"/>
  <c r="F266" i="13"/>
  <c r="F1406" i="14"/>
  <c r="F1342" i="14"/>
  <c r="F77" i="19"/>
  <c r="F573" i="11"/>
  <c r="P167" i="27"/>
  <c r="P171" i="27" s="1"/>
  <c r="U74" i="26"/>
  <c r="U76" i="26" s="1"/>
  <c r="U43" i="26"/>
  <c r="F1470" i="14"/>
  <c r="F1535" i="14" s="1"/>
  <c r="F1600" i="14"/>
  <c r="F422" i="19" s="1"/>
  <c r="N78" i="26"/>
  <c r="N182" i="27"/>
  <c r="N79" i="26" s="1"/>
  <c r="F151" i="19"/>
  <c r="F31" i="13"/>
  <c r="F75" i="16"/>
  <c r="F53" i="16"/>
  <c r="F32" i="16"/>
  <c r="F97" i="16"/>
  <c r="F55" i="10"/>
  <c r="F81" i="10" s="1"/>
  <c r="F105" i="10" s="1"/>
  <c r="F131" i="10" s="1"/>
  <c r="F155" i="10" s="1"/>
  <c r="F181" i="10" s="1"/>
  <c r="F205" i="10" s="1"/>
  <c r="F231" i="10" s="1"/>
  <c r="F28" i="19" s="1"/>
  <c r="F28" i="20" s="1"/>
  <c r="F32" i="10"/>
  <c r="F120" i="12"/>
  <c r="F165" i="12" s="1"/>
  <c r="F210" i="12" s="1"/>
  <c r="F255" i="12" s="1"/>
  <c r="F76" i="12"/>
  <c r="F196" i="19"/>
  <c r="F81" i="13"/>
  <c r="F31" i="17"/>
  <c r="F65" i="17"/>
  <c r="F100" i="17" s="1"/>
  <c r="F135" i="17" s="1"/>
  <c r="F110" i="19"/>
  <c r="F301" i="12"/>
  <c r="F562" i="10"/>
  <c r="F588" i="10" s="1"/>
  <c r="F612" i="10" s="1"/>
  <c r="F638" i="10" s="1"/>
  <c r="F662" i="10" s="1"/>
  <c r="F688" i="10" s="1"/>
  <c r="F712" i="10" s="1"/>
  <c r="F738" i="10" s="1"/>
  <c r="F539" i="10"/>
  <c r="Q166" i="27"/>
  <c r="F76" i="16" l="1"/>
  <c r="F54" i="16"/>
  <c r="F33" i="16"/>
  <c r="F98" i="16"/>
  <c r="F645" i="10"/>
  <c r="F667" i="10"/>
  <c r="Q167" i="27"/>
  <c r="Q171" i="27" s="1"/>
  <c r="F563" i="10"/>
  <c r="F589" i="10" s="1"/>
  <c r="F613" i="10" s="1"/>
  <c r="F639" i="10" s="1"/>
  <c r="F663" i="10" s="1"/>
  <c r="F689" i="10" s="1"/>
  <c r="F713" i="10" s="1"/>
  <c r="F739" i="10" s="1"/>
  <c r="F540" i="10"/>
  <c r="F32" i="17"/>
  <c r="F66" i="17"/>
  <c r="F101" i="17" s="1"/>
  <c r="F136" i="17" s="1"/>
  <c r="F111" i="19"/>
  <c r="F302" i="12"/>
  <c r="F197" i="19"/>
  <c r="F82" i="13"/>
  <c r="F56" i="10"/>
  <c r="F82" i="10" s="1"/>
  <c r="F106" i="10" s="1"/>
  <c r="F132" i="10" s="1"/>
  <c r="F156" i="10" s="1"/>
  <c r="F182" i="10" s="1"/>
  <c r="F206" i="10" s="1"/>
  <c r="F232" i="10" s="1"/>
  <c r="F29" i="19" s="1"/>
  <c r="F29" i="20" s="1"/>
  <c r="F33" i="10"/>
  <c r="F1343" i="14"/>
  <c r="F1407" i="14"/>
  <c r="F51" i="19"/>
  <c r="F32" i="11"/>
  <c r="V74" i="26"/>
  <c r="V76" i="26" s="1"/>
  <c r="V43" i="26"/>
  <c r="F267" i="19"/>
  <c r="F157" i="13"/>
  <c r="F175" i="17"/>
  <c r="F209" i="17"/>
  <c r="F244" i="17" s="1"/>
  <c r="F279" i="17" s="1"/>
  <c r="R166" i="27"/>
  <c r="P172" i="27"/>
  <c r="P181" i="27"/>
  <c r="F1601" i="14"/>
  <c r="F423" i="19" s="1"/>
  <c r="F1471" i="14"/>
  <c r="F1536" i="14" s="1"/>
  <c r="X31" i="26"/>
  <c r="W41" i="26"/>
  <c r="O78" i="26"/>
  <c r="O182" i="27"/>
  <c r="O79" i="26" s="1"/>
  <c r="F121" i="12"/>
  <c r="F166" i="12" s="1"/>
  <c r="F211" i="12" s="1"/>
  <c r="F256" i="12" s="1"/>
  <c r="F77" i="12"/>
  <c r="F152" i="19"/>
  <c r="F32" i="13"/>
  <c r="F78" i="19"/>
  <c r="F574" i="11"/>
  <c r="F367" i="19"/>
  <c r="F267" i="13"/>
  <c r="F196" i="16"/>
  <c r="F172" i="16"/>
  <c r="F148" i="16"/>
  <c r="F125" i="16"/>
  <c r="F1143" i="14"/>
  <c r="F1208" i="14" s="1"/>
  <c r="F1079" i="14"/>
  <c r="F322" i="19"/>
  <c r="F217" i="13"/>
  <c r="Q172" i="27" l="1"/>
  <c r="Q181" i="27"/>
  <c r="F197" i="16"/>
  <c r="F173" i="16"/>
  <c r="F149" i="16"/>
  <c r="F126" i="16"/>
  <c r="R167" i="27"/>
  <c r="R171" i="27" s="1"/>
  <c r="S166" i="27"/>
  <c r="F1144" i="14"/>
  <c r="F1209" i="14" s="1"/>
  <c r="F1080" i="14"/>
  <c r="F79" i="19"/>
  <c r="F575" i="11"/>
  <c r="F122" i="12"/>
  <c r="F167" i="12" s="1"/>
  <c r="F212" i="12" s="1"/>
  <c r="F257" i="12" s="1"/>
  <c r="F78" i="12"/>
  <c r="W74" i="26"/>
  <c r="W76" i="26" s="1"/>
  <c r="W43" i="26"/>
  <c r="P78" i="26"/>
  <c r="P182" i="27"/>
  <c r="P79" i="26" s="1"/>
  <c r="F210" i="17"/>
  <c r="F245" i="17" s="1"/>
  <c r="F280" i="17" s="1"/>
  <c r="F176" i="17"/>
  <c r="F1344" i="14"/>
  <c r="F1408" i="14"/>
  <c r="F33" i="17"/>
  <c r="F67" i="17"/>
  <c r="F102" i="17" s="1"/>
  <c r="F137" i="17" s="1"/>
  <c r="F323" i="19"/>
  <c r="F218" i="13"/>
  <c r="X41" i="26"/>
  <c r="Y31" i="26"/>
  <c r="F268" i="19"/>
  <c r="F158" i="13"/>
  <c r="F52" i="19"/>
  <c r="F33" i="11"/>
  <c r="F57" i="10"/>
  <c r="F83" i="10" s="1"/>
  <c r="F107" i="10" s="1"/>
  <c r="F133" i="10" s="1"/>
  <c r="F157" i="10" s="1"/>
  <c r="F183" i="10" s="1"/>
  <c r="F207" i="10" s="1"/>
  <c r="F233" i="10" s="1"/>
  <c r="F30" i="19" s="1"/>
  <c r="F30" i="20" s="1"/>
  <c r="F34" i="10"/>
  <c r="F112" i="19"/>
  <c r="F303" i="12"/>
  <c r="F564" i="10"/>
  <c r="F590" i="10" s="1"/>
  <c r="F614" i="10" s="1"/>
  <c r="F640" i="10" s="1"/>
  <c r="F664" i="10" s="1"/>
  <c r="F690" i="10" s="1"/>
  <c r="F714" i="10" s="1"/>
  <c r="F740" i="10" s="1"/>
  <c r="F541" i="10"/>
  <c r="F77" i="16"/>
  <c r="F55" i="16"/>
  <c r="F34" i="16"/>
  <c r="F99" i="16"/>
  <c r="F693" i="10"/>
  <c r="F669" i="10"/>
  <c r="F671" i="10" s="1"/>
  <c r="F368" i="19"/>
  <c r="F268" i="13"/>
  <c r="F153" i="19"/>
  <c r="F33" i="13"/>
  <c r="F1602" i="14"/>
  <c r="F424" i="19" s="1"/>
  <c r="F1472" i="14"/>
  <c r="F1537" i="14" s="1"/>
  <c r="F198" i="19"/>
  <c r="F83" i="13"/>
  <c r="R172" i="27" l="1"/>
  <c r="R181" i="27"/>
  <c r="F717" i="10"/>
  <c r="F695" i="10"/>
  <c r="X74" i="26"/>
  <c r="X76" i="26" s="1"/>
  <c r="X43" i="26"/>
  <c r="F68" i="17"/>
  <c r="F103" i="17" s="1"/>
  <c r="F138" i="17" s="1"/>
  <c r="F34" i="17"/>
  <c r="F199" i="19"/>
  <c r="F84" i="13"/>
  <c r="F154" i="19"/>
  <c r="F34" i="13"/>
  <c r="F369" i="19"/>
  <c r="F269" i="13"/>
  <c r="F565" i="10"/>
  <c r="F591" i="10" s="1"/>
  <c r="F615" i="10" s="1"/>
  <c r="F641" i="10" s="1"/>
  <c r="F665" i="10" s="1"/>
  <c r="F691" i="10" s="1"/>
  <c r="F715" i="10" s="1"/>
  <c r="F741" i="10" s="1"/>
  <c r="F542" i="10"/>
  <c r="F566" i="10" s="1"/>
  <c r="F592" i="10" s="1"/>
  <c r="F616" i="10" s="1"/>
  <c r="F642" i="10" s="1"/>
  <c r="F666" i="10" s="1"/>
  <c r="F692" i="10" s="1"/>
  <c r="F716" i="10" s="1"/>
  <c r="F742" i="10" s="1"/>
  <c r="F58" i="10"/>
  <c r="F84" i="10" s="1"/>
  <c r="F108" i="10" s="1"/>
  <c r="F134" i="10" s="1"/>
  <c r="F158" i="10" s="1"/>
  <c r="F184" i="10" s="1"/>
  <c r="F208" i="10" s="1"/>
  <c r="F234" i="10" s="1"/>
  <c r="F31" i="19" s="1"/>
  <c r="F31" i="20" s="1"/>
  <c r="F35" i="10"/>
  <c r="F269" i="19"/>
  <c r="F159" i="13"/>
  <c r="F324" i="19"/>
  <c r="F219" i="13"/>
  <c r="F1603" i="14"/>
  <c r="F425" i="19" s="1"/>
  <c r="F1473" i="14"/>
  <c r="F1538" i="14" s="1"/>
  <c r="F123" i="12"/>
  <c r="F168" i="12" s="1"/>
  <c r="F213" i="12" s="1"/>
  <c r="F258" i="12" s="1"/>
  <c r="F79" i="12"/>
  <c r="F1145" i="14"/>
  <c r="F1210" i="14" s="1"/>
  <c r="F1081" i="14"/>
  <c r="F1345" i="14"/>
  <c r="F1409" i="14"/>
  <c r="F198" i="16"/>
  <c r="F174" i="16"/>
  <c r="F150" i="16"/>
  <c r="F127" i="16"/>
  <c r="Q78" i="26"/>
  <c r="Q182" i="27"/>
  <c r="Q79" i="26" s="1"/>
  <c r="F78" i="16"/>
  <c r="F56" i="16"/>
  <c r="F35" i="16"/>
  <c r="F100" i="16"/>
  <c r="F113" i="19"/>
  <c r="F304" i="12"/>
  <c r="F53" i="19"/>
  <c r="F34" i="11"/>
  <c r="Y41" i="26"/>
  <c r="Z31" i="26"/>
  <c r="F177" i="17"/>
  <c r="F211" i="17"/>
  <c r="F246" i="17" s="1"/>
  <c r="F281" i="17" s="1"/>
  <c r="F80" i="19"/>
  <c r="F576" i="11"/>
  <c r="S167" i="27"/>
  <c r="S171" i="27" s="1"/>
  <c r="T166" i="27"/>
  <c r="Y74" i="26" l="1"/>
  <c r="Y76" i="26" s="1"/>
  <c r="Y43" i="26"/>
  <c r="F1410" i="14"/>
  <c r="F1346" i="14"/>
  <c r="F1146" i="14"/>
  <c r="F1211" i="14" s="1"/>
  <c r="F1082" i="14"/>
  <c r="F270" i="19"/>
  <c r="F160" i="13"/>
  <c r="F155" i="19"/>
  <c r="F35" i="13"/>
  <c r="F35" i="17"/>
  <c r="F69" i="17"/>
  <c r="F104" i="17" s="1"/>
  <c r="F139" i="17" s="1"/>
  <c r="S172" i="27"/>
  <c r="S181" i="27"/>
  <c r="F54" i="19"/>
  <c r="F35" i="11"/>
  <c r="F719" i="10"/>
  <c r="F721" i="10" s="1"/>
  <c r="F743" i="10"/>
  <c r="F745" i="10" s="1"/>
  <c r="T167" i="27"/>
  <c r="T171" i="27" s="1"/>
  <c r="U166" i="27"/>
  <c r="F212" i="17"/>
  <c r="F247" i="17" s="1"/>
  <c r="F282" i="17" s="1"/>
  <c r="F178" i="17"/>
  <c r="F79" i="16"/>
  <c r="F57" i="16"/>
  <c r="F36" i="16"/>
  <c r="F101" i="16"/>
  <c r="F81" i="19"/>
  <c r="F577" i="11"/>
  <c r="AA31" i="26"/>
  <c r="Z41" i="26"/>
  <c r="F114" i="19"/>
  <c r="F305" i="12"/>
  <c r="F199" i="16"/>
  <c r="F201" i="16" s="1"/>
  <c r="F207" i="16" s="1"/>
  <c r="F175" i="16"/>
  <c r="F177" i="16" s="1"/>
  <c r="F206" i="16" s="1"/>
  <c r="F509" i="19" s="1"/>
  <c r="F151" i="16"/>
  <c r="F153" i="16" s="1"/>
  <c r="F205" i="16" s="1"/>
  <c r="F508" i="19" s="1"/>
  <c r="F129" i="16"/>
  <c r="F204" i="16" s="1"/>
  <c r="F507" i="19" s="1"/>
  <c r="F1474" i="14"/>
  <c r="F1539" i="14" s="1"/>
  <c r="F1604" i="14"/>
  <c r="F426" i="19" s="1"/>
  <c r="F124" i="12"/>
  <c r="F169" i="12" s="1"/>
  <c r="F214" i="12" s="1"/>
  <c r="F259" i="12" s="1"/>
  <c r="F80" i="12"/>
  <c r="F325" i="19"/>
  <c r="F220" i="13"/>
  <c r="F59" i="10"/>
  <c r="F85" i="10" s="1"/>
  <c r="F109" i="10" s="1"/>
  <c r="F135" i="10" s="1"/>
  <c r="F159" i="10" s="1"/>
  <c r="F185" i="10" s="1"/>
  <c r="F209" i="10" s="1"/>
  <c r="F235" i="10" s="1"/>
  <c r="F32" i="19" s="1"/>
  <c r="F32" i="20" s="1"/>
  <c r="F36" i="10"/>
  <c r="F370" i="19"/>
  <c r="F270" i="13"/>
  <c r="F200" i="19"/>
  <c r="F85" i="13"/>
  <c r="R78" i="26"/>
  <c r="R182" i="27"/>
  <c r="R79" i="26" s="1"/>
  <c r="T172" i="27" l="1"/>
  <c r="T181" i="27"/>
  <c r="F55" i="19"/>
  <c r="F36" i="11"/>
  <c r="F271" i="19"/>
  <c r="F161" i="13"/>
  <c r="F1347" i="14"/>
  <c r="F1411" i="14"/>
  <c r="F371" i="19"/>
  <c r="F271" i="13"/>
  <c r="F326" i="19"/>
  <c r="F221" i="13"/>
  <c r="Z74" i="26"/>
  <c r="Z76" i="26" s="1"/>
  <c r="Z43" i="26"/>
  <c r="F179" i="17"/>
  <c r="F213" i="17"/>
  <c r="F248" i="17" s="1"/>
  <c r="F283" i="17" s="1"/>
  <c r="F36" i="17"/>
  <c r="F70" i="17"/>
  <c r="F105" i="17" s="1"/>
  <c r="F140" i="17" s="1"/>
  <c r="F1605" i="14"/>
  <c r="F427" i="19" s="1"/>
  <c r="F1475" i="14"/>
  <c r="F1540" i="14" s="1"/>
  <c r="F510" i="19"/>
  <c r="F209" i="16"/>
  <c r="F305" i="16" s="1"/>
  <c r="AA41" i="26"/>
  <c r="AB31" i="26"/>
  <c r="F80" i="16"/>
  <c r="F58" i="16"/>
  <c r="F37" i="16"/>
  <c r="F102" i="16"/>
  <c r="S78" i="26"/>
  <c r="S182" i="27"/>
  <c r="S79" i="26" s="1"/>
  <c r="F156" i="19"/>
  <c r="F36" i="13"/>
  <c r="F1147" i="14"/>
  <c r="F1212" i="14" s="1"/>
  <c r="F1083" i="14"/>
  <c r="F201" i="19"/>
  <c r="F86" i="13"/>
  <c r="F60" i="10"/>
  <c r="F86" i="10" s="1"/>
  <c r="F110" i="10" s="1"/>
  <c r="F136" i="10" s="1"/>
  <c r="F160" i="10" s="1"/>
  <c r="F186" i="10" s="1"/>
  <c r="F210" i="10" s="1"/>
  <c r="F236" i="10" s="1"/>
  <c r="F33" i="19" s="1"/>
  <c r="F33" i="20" s="1"/>
  <c r="F37" i="10"/>
  <c r="F125" i="12"/>
  <c r="F170" i="12" s="1"/>
  <c r="F215" i="12" s="1"/>
  <c r="F260" i="12" s="1"/>
  <c r="F81" i="12"/>
  <c r="F24" i="21"/>
  <c r="F26" i="21" s="1"/>
  <c r="F28" i="21" s="1"/>
  <c r="F66" i="20"/>
  <c r="F115" i="19"/>
  <c r="F306" i="12"/>
  <c r="F82" i="19"/>
  <c r="F578" i="11"/>
  <c r="U167" i="27"/>
  <c r="U171" i="27" s="1"/>
  <c r="U172" i="27" s="1"/>
  <c r="V166" i="27"/>
  <c r="F116" i="19" l="1"/>
  <c r="F307" i="12"/>
  <c r="F126" i="12"/>
  <c r="F171" i="12" s="1"/>
  <c r="F216" i="12" s="1"/>
  <c r="F261" i="12" s="1"/>
  <c r="F82" i="12"/>
  <c r="F202" i="19"/>
  <c r="F87" i="13"/>
  <c r="F157" i="19"/>
  <c r="F37" i="13"/>
  <c r="AB41" i="26"/>
  <c r="AC31" i="26"/>
  <c r="AC41" i="26" s="1"/>
  <c r="F327" i="19"/>
  <c r="F222" i="13"/>
  <c r="F1606" i="14"/>
  <c r="F428" i="19" s="1"/>
  <c r="F1476" i="14"/>
  <c r="F1541" i="14" s="1"/>
  <c r="F56" i="19"/>
  <c r="F37" i="11"/>
  <c r="F83" i="19"/>
  <c r="F579" i="11"/>
  <c r="V167" i="27"/>
  <c r="V171" i="27" s="1"/>
  <c r="V172" i="27" s="1"/>
  <c r="W166" i="27"/>
  <c r="F81" i="16"/>
  <c r="F59" i="16"/>
  <c r="F103" i="16"/>
  <c r="AA74" i="26"/>
  <c r="AA76" i="26" s="1"/>
  <c r="AA43" i="26"/>
  <c r="F214" i="17"/>
  <c r="F249" i="17" s="1"/>
  <c r="F284" i="17" s="1"/>
  <c r="F180" i="17"/>
  <c r="F1348" i="14"/>
  <c r="F1412" i="14"/>
  <c r="F61" i="10"/>
  <c r="F39" i="10"/>
  <c r="F1148" i="14"/>
  <c r="F1213" i="14" s="1"/>
  <c r="F1084" i="14"/>
  <c r="F372" i="19"/>
  <c r="F272" i="13"/>
  <c r="F272" i="19"/>
  <c r="F162" i="13"/>
  <c r="T78" i="26"/>
  <c r="T182" i="27"/>
  <c r="T79" i="26" s="1"/>
  <c r="F37" i="17"/>
  <c r="F71" i="17"/>
  <c r="F106" i="17" s="1"/>
  <c r="F141" i="17" s="1"/>
  <c r="F72" i="17" l="1"/>
  <c r="F107" i="17" s="1"/>
  <c r="F142" i="17" s="1"/>
  <c r="F38" i="17"/>
  <c r="F1349" i="14"/>
  <c r="F1413" i="14"/>
  <c r="F373" i="19"/>
  <c r="F273" i="13"/>
  <c r="F181" i="17"/>
  <c r="F215" i="17"/>
  <c r="F250" i="17" s="1"/>
  <c r="F285" i="17" s="1"/>
  <c r="F57" i="19"/>
  <c r="F38" i="11"/>
  <c r="F328" i="19"/>
  <c r="F223" i="13"/>
  <c r="F158" i="19"/>
  <c r="F38" i="13"/>
  <c r="F127" i="12"/>
  <c r="F172" i="12" s="1"/>
  <c r="F217" i="12" s="1"/>
  <c r="F262" i="12" s="1"/>
  <c r="F83" i="12"/>
  <c r="F63" i="10"/>
  <c r="F65" i="10" s="1"/>
  <c r="F87" i="10"/>
  <c r="F273" i="19"/>
  <c r="F163" i="13"/>
  <c r="F1149" i="14"/>
  <c r="F1214" i="14" s="1"/>
  <c r="F1085" i="14"/>
  <c r="F1607" i="14"/>
  <c r="F429" i="19" s="1"/>
  <c r="F1477" i="14"/>
  <c r="F1542" i="14" s="1"/>
  <c r="F84" i="19"/>
  <c r="F580" i="11"/>
  <c r="AC74" i="26"/>
  <c r="AC76" i="26" s="1"/>
  <c r="AC43" i="26"/>
  <c r="F203" i="19"/>
  <c r="F88" i="13"/>
  <c r="F117" i="19"/>
  <c r="F308" i="12"/>
  <c r="W167" i="27"/>
  <c r="W171" i="27" s="1"/>
  <c r="W172" i="27" s="1"/>
  <c r="X166" i="27"/>
  <c r="AB74" i="26"/>
  <c r="AB76" i="26" s="1"/>
  <c r="AB43" i="26"/>
  <c r="F51" i="26" l="1"/>
  <c r="F274" i="19"/>
  <c r="F164" i="13"/>
  <c r="F128" i="12"/>
  <c r="F173" i="12" s="1"/>
  <c r="F218" i="12" s="1"/>
  <c r="F263" i="12" s="1"/>
  <c r="F84" i="12"/>
  <c r="F329" i="19"/>
  <c r="F224" i="13"/>
  <c r="F1608" i="14"/>
  <c r="F430" i="19" s="1"/>
  <c r="F1478" i="14"/>
  <c r="F1543" i="14" s="1"/>
  <c r="X167" i="27"/>
  <c r="X171" i="27" s="1"/>
  <c r="X172" i="27" s="1"/>
  <c r="Y166" i="27"/>
  <c r="F216" i="17"/>
  <c r="F251" i="17" s="1"/>
  <c r="F286" i="17" s="1"/>
  <c r="F182" i="17"/>
  <c r="F1414" i="14"/>
  <c r="F1350" i="14"/>
  <c r="F118" i="19"/>
  <c r="F309" i="12"/>
  <c r="F204" i="19"/>
  <c r="F89" i="13"/>
  <c r="F85" i="19"/>
  <c r="F581" i="11"/>
  <c r="F1150" i="14"/>
  <c r="F1215" i="14" s="1"/>
  <c r="F1086" i="14"/>
  <c r="F111" i="10"/>
  <c r="F89" i="10"/>
  <c r="F159" i="19"/>
  <c r="F39" i="13"/>
  <c r="F58" i="19"/>
  <c r="F39" i="11"/>
  <c r="F374" i="19"/>
  <c r="F274" i="13"/>
  <c r="F39" i="17"/>
  <c r="F73" i="17"/>
  <c r="F108" i="17" s="1"/>
  <c r="F143" i="17" s="1"/>
  <c r="F160" i="19" l="1"/>
  <c r="F40" i="13"/>
  <c r="F205" i="19"/>
  <c r="F90" i="13"/>
  <c r="F1415" i="14"/>
  <c r="F1351" i="14"/>
  <c r="Y167" i="27"/>
  <c r="Y171" i="27" s="1"/>
  <c r="Y172" i="27" s="1"/>
  <c r="Z166" i="27"/>
  <c r="F40" i="17"/>
  <c r="F74" i="17"/>
  <c r="F109" i="17" s="1"/>
  <c r="F144" i="17" s="1"/>
  <c r="F375" i="19"/>
  <c r="F275" i="13"/>
  <c r="F1151" i="14"/>
  <c r="F1216" i="14" s="1"/>
  <c r="F1087" i="14"/>
  <c r="F1609" i="14"/>
  <c r="F431" i="19" s="1"/>
  <c r="F1479" i="14"/>
  <c r="F1544" i="14" s="1"/>
  <c r="F330" i="19"/>
  <c r="F225" i="13"/>
  <c r="F275" i="19"/>
  <c r="F165" i="13"/>
  <c r="F113" i="10"/>
  <c r="F115" i="10" s="1"/>
  <c r="F137" i="10"/>
  <c r="F59" i="19"/>
  <c r="F40" i="11"/>
  <c r="F86" i="19"/>
  <c r="F582" i="11"/>
  <c r="F119" i="19"/>
  <c r="F310" i="12"/>
  <c r="F183" i="17"/>
  <c r="F217" i="17"/>
  <c r="F252" i="17" s="1"/>
  <c r="F287" i="17" s="1"/>
  <c r="F129" i="12"/>
  <c r="F174" i="12" s="1"/>
  <c r="F219" i="12" s="1"/>
  <c r="F264" i="12" s="1"/>
  <c r="F85" i="12"/>
  <c r="F206" i="19" l="1"/>
  <c r="F91" i="13"/>
  <c r="F87" i="19"/>
  <c r="F583" i="11"/>
  <c r="F161" i="10"/>
  <c r="F139" i="10"/>
  <c r="F331" i="19"/>
  <c r="F226" i="13"/>
  <c r="F1152" i="14"/>
  <c r="F1217" i="14" s="1"/>
  <c r="F1088" i="14"/>
  <c r="F218" i="17"/>
  <c r="F253" i="17" s="1"/>
  <c r="F288" i="17" s="1"/>
  <c r="F184" i="17"/>
  <c r="F41" i="17"/>
  <c r="F75" i="17"/>
  <c r="F110" i="17" s="1"/>
  <c r="F145" i="17" s="1"/>
  <c r="F1416" i="14"/>
  <c r="F1352" i="14"/>
  <c r="F161" i="19"/>
  <c r="F41" i="13"/>
  <c r="F130" i="12"/>
  <c r="F175" i="12" s="1"/>
  <c r="F220" i="12" s="1"/>
  <c r="F265" i="12" s="1"/>
  <c r="F86" i="12"/>
  <c r="F120" i="19"/>
  <c r="F311" i="12"/>
  <c r="F60" i="19"/>
  <c r="F41" i="11"/>
  <c r="F276" i="19"/>
  <c r="F166" i="13"/>
  <c r="F376" i="19"/>
  <c r="F276" i="13"/>
  <c r="Z167" i="27"/>
  <c r="Z171" i="27" s="1"/>
  <c r="Z172" i="27" s="1"/>
  <c r="AA166" i="27"/>
  <c r="F1610" i="14"/>
  <c r="F432" i="19" s="1"/>
  <c r="F1480" i="14"/>
  <c r="F1545" i="14" s="1"/>
  <c r="F377" i="19" l="1"/>
  <c r="F277" i="13"/>
  <c r="F61" i="19"/>
  <c r="F43" i="11"/>
  <c r="F595" i="11" s="1"/>
  <c r="F131" i="12"/>
  <c r="F176" i="12" s="1"/>
  <c r="F221" i="12" s="1"/>
  <c r="F266" i="12" s="1"/>
  <c r="F87" i="12"/>
  <c r="F1417" i="14"/>
  <c r="F1353" i="14"/>
  <c r="F185" i="17"/>
  <c r="F219" i="17"/>
  <c r="F254" i="17" s="1"/>
  <c r="F289" i="17" s="1"/>
  <c r="F332" i="19"/>
  <c r="F227" i="13"/>
  <c r="F88" i="19"/>
  <c r="F584" i="11"/>
  <c r="AA167" i="27"/>
  <c r="AA171" i="27" s="1"/>
  <c r="AA172" i="27" s="1"/>
  <c r="AB166" i="27"/>
  <c r="F1611" i="14"/>
  <c r="F433" i="19" s="1"/>
  <c r="F1481" i="14"/>
  <c r="F1546" i="14" s="1"/>
  <c r="F277" i="19"/>
  <c r="F167" i="13"/>
  <c r="F121" i="19"/>
  <c r="F312" i="12"/>
  <c r="F162" i="19"/>
  <c r="F42" i="13"/>
  <c r="F1153" i="14"/>
  <c r="F1218" i="14" s="1"/>
  <c r="F1089" i="14"/>
  <c r="F207" i="19"/>
  <c r="F92" i="13"/>
  <c r="F76" i="17"/>
  <c r="F111" i="17" s="1"/>
  <c r="F146" i="17" s="1"/>
  <c r="F42" i="17"/>
  <c r="F187" i="10"/>
  <c r="F163" i="10"/>
  <c r="F165" i="10" s="1"/>
  <c r="F333" i="19" l="1"/>
  <c r="F228" i="13"/>
  <c r="F1418" i="14"/>
  <c r="F1354" i="14"/>
  <c r="F211" i="10"/>
  <c r="F189" i="10"/>
  <c r="F43" i="17"/>
  <c r="F77" i="17"/>
  <c r="F112" i="17" s="1"/>
  <c r="F147" i="17" s="1"/>
  <c r="F1154" i="14"/>
  <c r="F1219" i="14" s="1"/>
  <c r="F1090" i="14"/>
  <c r="F122" i="19"/>
  <c r="F313" i="12"/>
  <c r="F1612" i="14"/>
  <c r="F434" i="19" s="1"/>
  <c r="F1482" i="14"/>
  <c r="F1547" i="14" s="1"/>
  <c r="F89" i="19"/>
  <c r="F585" i="11"/>
  <c r="F132" i="12"/>
  <c r="F177" i="12" s="1"/>
  <c r="F222" i="12" s="1"/>
  <c r="F267" i="12" s="1"/>
  <c r="F88" i="12"/>
  <c r="F378" i="19"/>
  <c r="F278" i="13"/>
  <c r="F208" i="19"/>
  <c r="F93" i="13"/>
  <c r="F163" i="19"/>
  <c r="F43" i="13"/>
  <c r="F278" i="19"/>
  <c r="F168" i="13"/>
  <c r="AB167" i="27"/>
  <c r="AB171" i="27" s="1"/>
  <c r="AB172" i="27" s="1"/>
  <c r="AC166" i="27"/>
  <c r="F220" i="17"/>
  <c r="F255" i="17" s="1"/>
  <c r="F290" i="17" s="1"/>
  <c r="F186" i="17"/>
  <c r="AC167" i="27" l="1"/>
  <c r="AC171" i="27" s="1"/>
  <c r="AC172" i="27" s="1"/>
  <c r="F169" i="27"/>
  <c r="F164" i="19"/>
  <c r="F44" i="13"/>
  <c r="F379" i="19"/>
  <c r="F279" i="13"/>
  <c r="F90" i="19"/>
  <c r="F586" i="11"/>
  <c r="F123" i="19"/>
  <c r="F314" i="12"/>
  <c r="F1419" i="14"/>
  <c r="F1355" i="14"/>
  <c r="F187" i="17"/>
  <c r="F221" i="17"/>
  <c r="F256" i="17" s="1"/>
  <c r="F291" i="17" s="1"/>
  <c r="F44" i="17"/>
  <c r="F78" i="17"/>
  <c r="F113" i="17" s="1"/>
  <c r="F148" i="17" s="1"/>
  <c r="F1613" i="14"/>
  <c r="F435" i="19" s="1"/>
  <c r="F1483" i="14"/>
  <c r="F1548" i="14" s="1"/>
  <c r="F279" i="19"/>
  <c r="F169" i="13"/>
  <c r="F209" i="19"/>
  <c r="F94" i="13"/>
  <c r="F133" i="12"/>
  <c r="F178" i="12" s="1"/>
  <c r="F223" i="12" s="1"/>
  <c r="F268" i="12" s="1"/>
  <c r="F89" i="12"/>
  <c r="F1155" i="14"/>
  <c r="F1220" i="14" s="1"/>
  <c r="F1091" i="14"/>
  <c r="F334" i="19"/>
  <c r="F229" i="13"/>
  <c r="F213" i="10"/>
  <c r="F215" i="10" s="1"/>
  <c r="F237" i="10"/>
  <c r="F45" i="17" l="1"/>
  <c r="F79" i="17"/>
  <c r="F114" i="17" s="1"/>
  <c r="F149" i="17" s="1"/>
  <c r="F1614" i="14"/>
  <c r="F436" i="19" s="1"/>
  <c r="F1484" i="14"/>
  <c r="F1549" i="14" s="1"/>
  <c r="F34" i="19"/>
  <c r="F34" i="20" s="1"/>
  <c r="F239" i="10"/>
  <c r="F283" i="10" s="1"/>
  <c r="F124" i="19"/>
  <c r="F315" i="12"/>
  <c r="F380" i="19"/>
  <c r="F280" i="13"/>
  <c r="AI81" i="26"/>
  <c r="AB81" i="26"/>
  <c r="X81" i="26"/>
  <c r="T81" i="26"/>
  <c r="P81" i="26"/>
  <c r="L81" i="26"/>
  <c r="H81" i="26"/>
  <c r="AG81" i="26"/>
  <c r="AA81" i="26"/>
  <c r="W81" i="26"/>
  <c r="S81" i="26"/>
  <c r="O81" i="26"/>
  <c r="K81" i="26"/>
  <c r="G81" i="26"/>
  <c r="Z81" i="26"/>
  <c r="R81" i="26"/>
  <c r="J81" i="26"/>
  <c r="Y81" i="26"/>
  <c r="Q81" i="26"/>
  <c r="I81" i="26"/>
  <c r="AC81" i="26"/>
  <c r="M81" i="26"/>
  <c r="V81" i="26"/>
  <c r="U81" i="26"/>
  <c r="AE81" i="26"/>
  <c r="N81" i="26"/>
  <c r="F1156" i="14"/>
  <c r="F1221" i="14" s="1"/>
  <c r="F1092" i="14"/>
  <c r="F210" i="19"/>
  <c r="F95" i="13"/>
  <c r="F222" i="17"/>
  <c r="F257" i="17" s="1"/>
  <c r="F292" i="17" s="1"/>
  <c r="F188" i="17"/>
  <c r="F335" i="19"/>
  <c r="F230" i="13"/>
  <c r="F134" i="12"/>
  <c r="F179" i="12" s="1"/>
  <c r="F224" i="12" s="1"/>
  <c r="F269" i="12" s="1"/>
  <c r="F90" i="12"/>
  <c r="F280" i="19"/>
  <c r="F170" i="13"/>
  <c r="F1420" i="14"/>
  <c r="F1356" i="14"/>
  <c r="F91" i="19"/>
  <c r="F587" i="11"/>
  <c r="F165" i="19"/>
  <c r="F45" i="13"/>
  <c r="F83" i="26" l="1"/>
  <c r="F281" i="19"/>
  <c r="F171" i="13"/>
  <c r="F125" i="19"/>
  <c r="F316" i="12"/>
  <c r="F336" i="19"/>
  <c r="F231" i="13"/>
  <c r="F166" i="19"/>
  <c r="F46" i="13"/>
  <c r="F1421" i="14"/>
  <c r="F1357" i="14"/>
  <c r="F135" i="12"/>
  <c r="F180" i="12" s="1"/>
  <c r="F225" i="12" s="1"/>
  <c r="F270" i="12" s="1"/>
  <c r="F91" i="12"/>
  <c r="F190" i="17"/>
  <c r="F223" i="17"/>
  <c r="F1157" i="14"/>
  <c r="F1222" i="14" s="1"/>
  <c r="F1093" i="14"/>
  <c r="F1615" i="14"/>
  <c r="F437" i="19" s="1"/>
  <c r="F1485" i="14"/>
  <c r="F1550" i="14" s="1"/>
  <c r="F381" i="19"/>
  <c r="F281" i="13"/>
  <c r="F92" i="19"/>
  <c r="F588" i="11"/>
  <c r="F211" i="19"/>
  <c r="F96" i="13"/>
  <c r="F80" i="17"/>
  <c r="F115" i="17" s="1"/>
  <c r="F150" i="17" s="1"/>
  <c r="F46" i="17"/>
  <c r="F212" i="19" l="1"/>
  <c r="F97" i="13"/>
  <c r="F382" i="19"/>
  <c r="F282" i="13"/>
  <c r="F1158" i="14"/>
  <c r="F1223" i="14" s="1"/>
  <c r="F1094" i="14"/>
  <c r="F136" i="12"/>
  <c r="F181" i="12" s="1"/>
  <c r="F226" i="12" s="1"/>
  <c r="F271" i="12" s="1"/>
  <c r="F92" i="12"/>
  <c r="F167" i="19"/>
  <c r="F47" i="13"/>
  <c r="F126" i="19"/>
  <c r="F317" i="12"/>
  <c r="F81" i="17"/>
  <c r="F48" i="17"/>
  <c r="F93" i="19"/>
  <c r="F95" i="19" s="1"/>
  <c r="F590" i="11"/>
  <c r="F598" i="11" s="1"/>
  <c r="F600" i="11" s="1"/>
  <c r="F225" i="17"/>
  <c r="F258" i="17"/>
  <c r="F1422" i="14"/>
  <c r="F1358" i="14"/>
  <c r="F337" i="19"/>
  <c r="F232" i="13"/>
  <c r="F282" i="19"/>
  <c r="F172" i="13"/>
  <c r="F1616" i="14"/>
  <c r="F438" i="19" s="1"/>
  <c r="F1486" i="14"/>
  <c r="F1551" i="14" s="1"/>
  <c r="F283" i="19" l="1"/>
  <c r="F173" i="13"/>
  <c r="F1359" i="14"/>
  <c r="F1423" i="14"/>
  <c r="F127" i="19"/>
  <c r="F318" i="12"/>
  <c r="F137" i="12"/>
  <c r="F182" i="12" s="1"/>
  <c r="F227" i="12" s="1"/>
  <c r="F272" i="12" s="1"/>
  <c r="F93" i="12"/>
  <c r="F383" i="19"/>
  <c r="F283" i="13"/>
  <c r="F1617" i="14"/>
  <c r="F439" i="19" s="1"/>
  <c r="F1487" i="14"/>
  <c r="F1552" i="14" s="1"/>
  <c r="F338" i="19"/>
  <c r="F233" i="13"/>
  <c r="F293" i="17"/>
  <c r="F295" i="17" s="1"/>
  <c r="F260" i="17"/>
  <c r="F168" i="19"/>
  <c r="F48" i="13"/>
  <c r="F1159" i="14"/>
  <c r="F1224" i="14" s="1"/>
  <c r="F1095" i="14"/>
  <c r="F213" i="19"/>
  <c r="F98" i="13"/>
  <c r="F83" i="17"/>
  <c r="F116" i="17"/>
  <c r="F151" i="17" l="1"/>
  <c r="F153" i="17" s="1"/>
  <c r="F118" i="17"/>
  <c r="F1160" i="14"/>
  <c r="F1225" i="14" s="1"/>
  <c r="F1096" i="14"/>
  <c r="F138" i="12"/>
  <c r="F183" i="12" s="1"/>
  <c r="F228" i="12" s="1"/>
  <c r="F273" i="12" s="1"/>
  <c r="F94" i="12"/>
  <c r="F1618" i="14"/>
  <c r="F440" i="19" s="1"/>
  <c r="F1488" i="14"/>
  <c r="F1553" i="14" s="1"/>
  <c r="F1360" i="14"/>
  <c r="F1424" i="14"/>
  <c r="F214" i="19"/>
  <c r="F99" i="13"/>
  <c r="F169" i="19"/>
  <c r="F49" i="13"/>
  <c r="F339" i="19"/>
  <c r="F234" i="13"/>
  <c r="F384" i="19"/>
  <c r="F284" i="13"/>
  <c r="F128" i="19"/>
  <c r="F319" i="12"/>
  <c r="F284" i="19"/>
  <c r="F174" i="13"/>
  <c r="F129" i="19" l="1"/>
  <c r="F320" i="12"/>
  <c r="F340" i="19"/>
  <c r="F235" i="13"/>
  <c r="F215" i="19"/>
  <c r="F100" i="13"/>
  <c r="F1161" i="14"/>
  <c r="F1226" i="14" s="1"/>
  <c r="F1097" i="14"/>
  <c r="F285" i="19"/>
  <c r="F175" i="13"/>
  <c r="F385" i="19"/>
  <c r="F285" i="13"/>
  <c r="F170" i="19"/>
  <c r="F50" i="13"/>
  <c r="F1619" i="14"/>
  <c r="F441" i="19" s="1"/>
  <c r="F1489" i="14"/>
  <c r="F1554" i="14" s="1"/>
  <c r="F139" i="12"/>
  <c r="F184" i="12" s="1"/>
  <c r="F229" i="12" s="1"/>
  <c r="F274" i="12" s="1"/>
  <c r="F95" i="12"/>
  <c r="F1361" i="14"/>
  <c r="F1425" i="14"/>
  <c r="F1620" i="14" l="1"/>
  <c r="F442" i="19" s="1"/>
  <c r="F1490" i="14"/>
  <c r="F1555" i="14" s="1"/>
  <c r="F386" i="19"/>
  <c r="F286" i="13"/>
  <c r="F1162" i="14"/>
  <c r="F1227" i="14" s="1"/>
  <c r="F1098" i="14"/>
  <c r="F341" i="19"/>
  <c r="F236" i="13"/>
  <c r="F1426" i="14"/>
  <c r="F1362" i="14"/>
  <c r="F140" i="12"/>
  <c r="F185" i="12" s="1"/>
  <c r="F230" i="12" s="1"/>
  <c r="F275" i="12" s="1"/>
  <c r="F96" i="12"/>
  <c r="F171" i="19"/>
  <c r="F51" i="13"/>
  <c r="F286" i="19"/>
  <c r="F176" i="13"/>
  <c r="F216" i="19"/>
  <c r="F101" i="13"/>
  <c r="F130" i="19"/>
  <c r="F321" i="12"/>
  <c r="F131" i="19" l="1"/>
  <c r="F322" i="12"/>
  <c r="F287" i="19"/>
  <c r="F177" i="13"/>
  <c r="F141" i="12"/>
  <c r="F186" i="12" s="1"/>
  <c r="F231" i="12" s="1"/>
  <c r="F276" i="12" s="1"/>
  <c r="F97" i="12"/>
  <c r="F342" i="19"/>
  <c r="F237" i="13"/>
  <c r="F387" i="19"/>
  <c r="F287" i="13"/>
  <c r="F217" i="19"/>
  <c r="F102" i="13"/>
  <c r="F172" i="19"/>
  <c r="F52" i="13"/>
  <c r="F1363" i="14"/>
  <c r="F1427" i="14"/>
  <c r="F1163" i="14"/>
  <c r="F1228" i="14" s="1"/>
  <c r="F1099" i="14"/>
  <c r="F1491" i="14"/>
  <c r="F1556" i="14" s="1"/>
  <c r="F1621" i="14"/>
  <c r="F443" i="19" s="1"/>
  <c r="F1622" i="14" l="1"/>
  <c r="F444" i="19" s="1"/>
  <c r="F1492" i="14"/>
  <c r="F1557" i="14" s="1"/>
  <c r="F218" i="19"/>
  <c r="F103" i="13"/>
  <c r="F343" i="19"/>
  <c r="F238" i="13"/>
  <c r="F288" i="19"/>
  <c r="F178" i="13"/>
  <c r="F1364" i="14"/>
  <c r="F1428" i="14"/>
  <c r="F1164" i="14"/>
  <c r="F1229" i="14" s="1"/>
  <c r="F1100" i="14"/>
  <c r="F173" i="19"/>
  <c r="F53" i="13"/>
  <c r="F388" i="19"/>
  <c r="F288" i="13"/>
  <c r="F142" i="12"/>
  <c r="F187" i="12" s="1"/>
  <c r="F232" i="12" s="1"/>
  <c r="F277" i="12" s="1"/>
  <c r="F98" i="12"/>
  <c r="F132" i="19"/>
  <c r="F323" i="12"/>
  <c r="F133" i="19" l="1"/>
  <c r="F324" i="12"/>
  <c r="F389" i="19"/>
  <c r="F289" i="13"/>
  <c r="F1165" i="14"/>
  <c r="F1230" i="14" s="1"/>
  <c r="F1101" i="14"/>
  <c r="F289" i="19"/>
  <c r="F179" i="13"/>
  <c r="F219" i="19"/>
  <c r="F104" i="13"/>
  <c r="F143" i="12"/>
  <c r="F188" i="12" s="1"/>
  <c r="F233" i="12" s="1"/>
  <c r="F278" i="12" s="1"/>
  <c r="F99" i="12"/>
  <c r="F174" i="19"/>
  <c r="F54" i="13"/>
  <c r="F1623" i="14"/>
  <c r="F445" i="19" s="1"/>
  <c r="F1493" i="14"/>
  <c r="F1558" i="14" s="1"/>
  <c r="F344" i="19"/>
  <c r="F239" i="13"/>
  <c r="F1365" i="14"/>
  <c r="F1429" i="14"/>
  <c r="F1624" i="14" l="1"/>
  <c r="F446" i="19" s="1"/>
  <c r="F1494" i="14"/>
  <c r="F1559" i="14" s="1"/>
  <c r="F144" i="12"/>
  <c r="F189" i="12" s="1"/>
  <c r="F234" i="12" s="1"/>
  <c r="F279" i="12" s="1"/>
  <c r="F100" i="12"/>
  <c r="F290" i="19"/>
  <c r="F180" i="13"/>
  <c r="F390" i="19"/>
  <c r="F290" i="13"/>
  <c r="F345" i="19"/>
  <c r="F240" i="13"/>
  <c r="F175" i="19"/>
  <c r="F55" i="13"/>
  <c r="F220" i="19"/>
  <c r="F105" i="13"/>
  <c r="F1166" i="14"/>
  <c r="F1231" i="14" s="1"/>
  <c r="F1102" i="14"/>
  <c r="F134" i="19"/>
  <c r="F325" i="12"/>
  <c r="F1430" i="14"/>
  <c r="F1366" i="14"/>
  <c r="F135" i="19" l="1"/>
  <c r="F326" i="12"/>
  <c r="F1431" i="14"/>
  <c r="F1367" i="14"/>
  <c r="F1167" i="14"/>
  <c r="F1232" i="14" s="1"/>
  <c r="F1103" i="14"/>
  <c r="F176" i="19"/>
  <c r="F56" i="13"/>
  <c r="F391" i="19"/>
  <c r="F291" i="13"/>
  <c r="F145" i="12"/>
  <c r="F190" i="12" s="1"/>
  <c r="F235" i="12" s="1"/>
  <c r="F280" i="12" s="1"/>
  <c r="F101" i="12"/>
  <c r="F1625" i="14"/>
  <c r="F447" i="19" s="1"/>
  <c r="F1495" i="14"/>
  <c r="F1560" i="14" s="1"/>
  <c r="F221" i="19"/>
  <c r="F106" i="13"/>
  <c r="F346" i="19"/>
  <c r="F241" i="13"/>
  <c r="F291" i="19"/>
  <c r="F181" i="13"/>
  <c r="F292" i="19" l="1"/>
  <c r="F182" i="13"/>
  <c r="F222" i="19"/>
  <c r="F107" i="13"/>
  <c r="F146" i="12"/>
  <c r="F103" i="12"/>
  <c r="F177" i="19"/>
  <c r="F57" i="13"/>
  <c r="F1432" i="14"/>
  <c r="F1368" i="14"/>
  <c r="F1626" i="14"/>
  <c r="F448" i="19" s="1"/>
  <c r="F1496" i="14"/>
  <c r="F1561" i="14" s="1"/>
  <c r="F347" i="19"/>
  <c r="F242" i="13"/>
  <c r="F392" i="19"/>
  <c r="F292" i="13"/>
  <c r="F1168" i="14"/>
  <c r="F1233" i="14" s="1"/>
  <c r="F1104" i="14"/>
  <c r="F136" i="19"/>
  <c r="F328" i="12"/>
  <c r="F471" i="12" s="1"/>
  <c r="F393" i="19" l="1"/>
  <c r="F293" i="13"/>
  <c r="F178" i="19"/>
  <c r="F58" i="13"/>
  <c r="F223" i="19"/>
  <c r="F108" i="13"/>
  <c r="F1169" i="14"/>
  <c r="F1234" i="14" s="1"/>
  <c r="F1105" i="14"/>
  <c r="F348" i="19"/>
  <c r="F243" i="13"/>
  <c r="F1433" i="14"/>
  <c r="F1369" i="14"/>
  <c r="F293" i="19"/>
  <c r="F183" i="13"/>
  <c r="F1627" i="14"/>
  <c r="F449" i="19" s="1"/>
  <c r="F1497" i="14"/>
  <c r="F1562" i="14" s="1"/>
  <c r="F191" i="12"/>
  <c r="F148" i="12"/>
  <c r="F1434" i="14" l="1"/>
  <c r="F1370" i="14"/>
  <c r="F1170" i="14"/>
  <c r="F1235" i="14" s="1"/>
  <c r="F1106" i="14"/>
  <c r="F179" i="19"/>
  <c r="F59" i="13"/>
  <c r="F1628" i="14"/>
  <c r="F450" i="19" s="1"/>
  <c r="F1498" i="14"/>
  <c r="F1563" i="14" s="1"/>
  <c r="F294" i="19"/>
  <c r="F184" i="13"/>
  <c r="F349" i="19"/>
  <c r="F244" i="13"/>
  <c r="F224" i="19"/>
  <c r="F109" i="13"/>
  <c r="F394" i="19"/>
  <c r="F294" i="13"/>
  <c r="F236" i="12"/>
  <c r="F193" i="12"/>
  <c r="F395" i="19" l="1"/>
  <c r="F295" i="13"/>
  <c r="F350" i="19"/>
  <c r="F245" i="13"/>
  <c r="F1171" i="14"/>
  <c r="F1236" i="14" s="1"/>
  <c r="F1107" i="14"/>
  <c r="F225" i="19"/>
  <c r="F110" i="13"/>
  <c r="F295" i="19"/>
  <c r="F185" i="13"/>
  <c r="F186" i="13" s="1"/>
  <c r="F180" i="19"/>
  <c r="F60" i="13"/>
  <c r="F1435" i="14"/>
  <c r="F1371" i="14"/>
  <c r="F281" i="12"/>
  <c r="F283" i="12" s="1"/>
  <c r="F238" i="12"/>
  <c r="F1629" i="14"/>
  <c r="F451" i="19" s="1"/>
  <c r="F1499" i="14"/>
  <c r="F1564" i="14" s="1"/>
  <c r="F187" i="13" l="1"/>
  <c r="F297" i="19"/>
  <c r="F181" i="19"/>
  <c r="F61" i="13"/>
  <c r="F226" i="19"/>
  <c r="F111" i="13"/>
  <c r="F351" i="19"/>
  <c r="F246" i="13"/>
  <c r="F1436" i="14"/>
  <c r="F1372" i="14"/>
  <c r="F296" i="19"/>
  <c r="F196" i="13"/>
  <c r="F1172" i="14"/>
  <c r="F1237" i="14" s="1"/>
  <c r="F1108" i="14"/>
  <c r="F396" i="19"/>
  <c r="F296" i="13"/>
  <c r="F1630" i="14"/>
  <c r="F452" i="19" s="1"/>
  <c r="F1500" i="14"/>
  <c r="F1565" i="14" s="1"/>
  <c r="F188" i="13" l="1"/>
  <c r="F298" i="19"/>
  <c r="F1173" i="14"/>
  <c r="F1238" i="14" s="1"/>
  <c r="F1109" i="14"/>
  <c r="F1437" i="14"/>
  <c r="F1373" i="14"/>
  <c r="F227" i="19"/>
  <c r="F112" i="13"/>
  <c r="F1631" i="14"/>
  <c r="F453" i="19" s="1"/>
  <c r="F1501" i="14"/>
  <c r="F1566" i="14" s="1"/>
  <c r="F397" i="19"/>
  <c r="F297" i="13"/>
  <c r="F307" i="19"/>
  <c r="F198" i="13"/>
  <c r="F321" i="13" s="1"/>
  <c r="F352" i="19"/>
  <c r="F248" i="13"/>
  <c r="F322" i="13" s="1"/>
  <c r="F182" i="19"/>
  <c r="F63" i="13"/>
  <c r="F319" i="13" s="1"/>
  <c r="F189" i="13" l="1"/>
  <c r="F299" i="19"/>
  <c r="F1438" i="14"/>
  <c r="F1374" i="14"/>
  <c r="F1632" i="14"/>
  <c r="F454" i="19" s="1"/>
  <c r="F1502" i="14"/>
  <c r="F1567" i="14" s="1"/>
  <c r="F398" i="19"/>
  <c r="F298" i="13"/>
  <c r="F228" i="19"/>
  <c r="F113" i="13"/>
  <c r="F1174" i="14"/>
  <c r="F1239" i="14" s="1"/>
  <c r="F1110" i="14"/>
  <c r="F190" i="13" l="1"/>
  <c r="F300" i="19"/>
  <c r="F229" i="19"/>
  <c r="F114" i="13"/>
  <c r="F1175" i="14"/>
  <c r="F1240" i="14" s="1"/>
  <c r="F1111" i="14"/>
  <c r="F399" i="19"/>
  <c r="F299" i="13"/>
  <c r="F1375" i="14"/>
  <c r="F1439" i="14"/>
  <c r="F1633" i="14"/>
  <c r="F455" i="19" s="1"/>
  <c r="F1503" i="14"/>
  <c r="F1568" i="14" s="1"/>
  <c r="F191" i="13" l="1"/>
  <c r="F301" i="19"/>
  <c r="F1634" i="14"/>
  <c r="F456" i="19" s="1"/>
  <c r="F1504" i="14"/>
  <c r="F1569" i="14" s="1"/>
  <c r="F1176" i="14"/>
  <c r="F1241" i="14" s="1"/>
  <c r="F1112" i="14"/>
  <c r="F1376" i="14"/>
  <c r="F1440" i="14"/>
  <c r="F400" i="19"/>
  <c r="F300" i="13"/>
  <c r="F230" i="19"/>
  <c r="F115" i="13"/>
  <c r="F192" i="13" l="1"/>
  <c r="F302" i="19"/>
  <c r="F401" i="19"/>
  <c r="F301" i="13"/>
  <c r="F1177" i="14"/>
  <c r="F1242" i="14" s="1"/>
  <c r="F1113" i="14"/>
  <c r="F231" i="19"/>
  <c r="F116" i="13"/>
  <c r="F1635" i="14"/>
  <c r="F457" i="19" s="1"/>
  <c r="F1505" i="14"/>
  <c r="F1570" i="14" s="1"/>
  <c r="F1377" i="14"/>
  <c r="F1441" i="14"/>
  <c r="F193" i="13" l="1"/>
  <c r="F303" i="19"/>
  <c r="F1178" i="14"/>
  <c r="F1243" i="14" s="1"/>
  <c r="F1114" i="14"/>
  <c r="F1636" i="14"/>
  <c r="F458" i="19" s="1"/>
  <c r="F1506" i="14"/>
  <c r="F1571" i="14" s="1"/>
  <c r="F232" i="19"/>
  <c r="F117" i="13"/>
  <c r="F402" i="19"/>
  <c r="F302" i="13"/>
  <c r="F1442" i="14"/>
  <c r="F1378" i="14"/>
  <c r="F194" i="13" l="1"/>
  <c r="F304" i="19"/>
  <c r="F403" i="19"/>
  <c r="F303" i="13"/>
  <c r="F1379" i="14"/>
  <c r="F1443" i="14"/>
  <c r="F233" i="19"/>
  <c r="F118" i="13"/>
  <c r="F1179" i="14"/>
  <c r="F1244" i="14" s="1"/>
  <c r="F1115" i="14"/>
  <c r="F1637" i="14"/>
  <c r="F459" i="19" s="1"/>
  <c r="F1507" i="14"/>
  <c r="F1572" i="14" s="1"/>
  <c r="F195" i="13" l="1"/>
  <c r="F306" i="19" s="1"/>
  <c r="F305" i="19"/>
  <c r="F1180" i="14"/>
  <c r="F1245" i="14" s="1"/>
  <c r="F1116" i="14"/>
  <c r="F1638" i="14"/>
  <c r="F460" i="19" s="1"/>
  <c r="F1508" i="14"/>
  <c r="F1573" i="14" s="1"/>
  <c r="F1380" i="14"/>
  <c r="F1444" i="14"/>
  <c r="F234" i="19"/>
  <c r="F119" i="13"/>
  <c r="F404" i="19"/>
  <c r="F304" i="13"/>
  <c r="F235" i="19" l="1"/>
  <c r="F120" i="13"/>
  <c r="F405" i="19"/>
  <c r="F305" i="13"/>
  <c r="F1639" i="14"/>
  <c r="F461" i="19" s="1"/>
  <c r="F1509" i="14"/>
  <c r="F1574" i="14" s="1"/>
  <c r="F1181" i="14"/>
  <c r="F1246" i="14" s="1"/>
  <c r="F1117" i="14"/>
  <c r="F1381" i="14"/>
  <c r="F1445" i="14"/>
  <c r="F1446" i="14" l="1"/>
  <c r="F1382" i="14"/>
  <c r="F1182" i="14"/>
  <c r="F1247" i="14" s="1"/>
  <c r="F1118" i="14"/>
  <c r="F406" i="19"/>
  <c r="F307" i="13"/>
  <c r="F323" i="13" s="1"/>
  <c r="F1640" i="14"/>
  <c r="F462" i="19" s="1"/>
  <c r="F1510" i="14"/>
  <c r="F1575" i="14" s="1"/>
  <c r="F236" i="19"/>
  <c r="F121" i="13"/>
  <c r="F1183" i="14" l="1"/>
  <c r="F1248" i="14" s="1"/>
  <c r="F1119" i="14"/>
  <c r="F237" i="19"/>
  <c r="F122" i="13"/>
  <c r="F1447" i="14"/>
  <c r="F1383" i="14"/>
  <c r="F1641" i="14"/>
  <c r="F463" i="19" s="1"/>
  <c r="F1511" i="14"/>
  <c r="F1576" i="14" s="1"/>
  <c r="F238" i="19" l="1"/>
  <c r="F123" i="13"/>
  <c r="F1448" i="14"/>
  <c r="F1384" i="14"/>
  <c r="F1184" i="14"/>
  <c r="F1249" i="14" s="1"/>
  <c r="F1120" i="14"/>
  <c r="F1642" i="14"/>
  <c r="F464" i="19" s="1"/>
  <c r="F1512" i="14"/>
  <c r="F1577" i="14" s="1"/>
  <c r="F1449" i="14" l="1"/>
  <c r="F1385" i="14"/>
  <c r="F1643" i="14"/>
  <c r="F465" i="19" s="1"/>
  <c r="F1513" i="14"/>
  <c r="F1578" i="14" s="1"/>
  <c r="F1185" i="14"/>
  <c r="F1250" i="14" s="1"/>
  <c r="F1121" i="14"/>
  <c r="F239" i="19"/>
  <c r="F124" i="13"/>
  <c r="F240" i="19" l="1"/>
  <c r="F125" i="13"/>
  <c r="F126" i="13" s="1"/>
  <c r="F1186" i="14"/>
  <c r="F1251" i="14" s="1"/>
  <c r="F1122" i="14"/>
  <c r="F1450" i="14"/>
  <c r="F1386" i="14"/>
  <c r="F1388" i="14" s="1"/>
  <c r="F1653" i="14" s="1"/>
  <c r="F1644" i="14"/>
  <c r="F466" i="19" s="1"/>
  <c r="F1514" i="14"/>
  <c r="F1579" i="14" s="1"/>
  <c r="F127" i="13" l="1"/>
  <c r="F242" i="19"/>
  <c r="F1187" i="14"/>
  <c r="F1123" i="14"/>
  <c r="F1125" i="14" s="1"/>
  <c r="F241" i="19"/>
  <c r="F136" i="13"/>
  <c r="F1645" i="14"/>
  <c r="F1515" i="14"/>
  <c r="F1451" i="14"/>
  <c r="F1453" i="14" s="1"/>
  <c r="F1654" i="14" s="1"/>
  <c r="F128" i="13" l="1"/>
  <c r="F243" i="19"/>
  <c r="F252" i="19"/>
  <c r="F138" i="13"/>
  <c r="F320" i="13" s="1"/>
  <c r="F1516" i="14"/>
  <c r="F1518" i="14" s="1"/>
  <c r="F1655" i="14" s="1"/>
  <c r="F1580" i="14"/>
  <c r="F1581" i="14" s="1"/>
  <c r="F1583" i="14" s="1"/>
  <c r="F1656" i="14" s="1"/>
  <c r="F1658" i="14" s="1"/>
  <c r="F467" i="19"/>
  <c r="F1646" i="14"/>
  <c r="F1252" i="14"/>
  <c r="F1253" i="14" s="1"/>
  <c r="F1255" i="14" s="1"/>
  <c r="F1188" i="14"/>
  <c r="F1190" i="14" s="1"/>
  <c r="F129" i="13" l="1"/>
  <c r="F244" i="19"/>
  <c r="F468" i="19"/>
  <c r="F1648" i="14"/>
  <c r="F130" i="13" l="1"/>
  <c r="F245" i="19"/>
  <c r="F131" i="13" l="1"/>
  <c r="F246" i="19"/>
  <c r="F132" i="13" l="1"/>
  <c r="F247" i="19"/>
  <c r="F133" i="13" l="1"/>
  <c r="F248" i="19"/>
  <c r="F134" i="13" l="1"/>
  <c r="F249" i="19"/>
  <c r="F135" i="13" l="1"/>
  <c r="F251" i="19" s="1"/>
  <c r="F250" i="19"/>
</calcChain>
</file>

<file path=xl/sharedStrings.xml><?xml version="1.0" encoding="utf-8"?>
<sst xmlns="http://schemas.openxmlformats.org/spreadsheetml/2006/main" count="3612" uniqueCount="2953">
  <si>
    <t>Owner:</t>
  </si>
  <si>
    <t>Project:</t>
  </si>
  <si>
    <t>Sheet:</t>
  </si>
  <si>
    <t>Version:</t>
  </si>
  <si>
    <t>Date:</t>
  </si>
  <si>
    <t>Filename:</t>
  </si>
  <si>
    <t>Workbook Properties</t>
  </si>
  <si>
    <t>South Eastern Franchise</t>
  </si>
  <si>
    <t>Template Legend</t>
  </si>
  <si>
    <t>Banner 1: Properties and Section Breaks</t>
  </si>
  <si>
    <t>Banner 2: Headers, Timeline and Key Labels</t>
  </si>
  <si>
    <t>DfT Inputs [Bidders free to overwrite spare items denoted by square brackets]</t>
  </si>
  <si>
    <t>Bidder Inputs/Feeds</t>
  </si>
  <si>
    <t>Calculations and Feeds</t>
  </si>
  <si>
    <t>Restricted Data Entry</t>
  </si>
  <si>
    <t>Note: No cells other than those formatted as "Bidder Inputs/Feeds" may be used by bidders, nor the structure of any sheet changed by the insertion/deletion of any rows or columns.</t>
  </si>
  <si>
    <t>Template Version Control</t>
  </si>
  <si>
    <t>Version</t>
  </si>
  <si>
    <t>Description</t>
  </si>
  <si>
    <t>Changes</t>
  </si>
  <si>
    <t>v1.0</t>
  </si>
  <si>
    <t>Generic DfT Financial Templates</t>
  </si>
  <si>
    <t>n/a</t>
  </si>
  <si>
    <t>v2.0</t>
  </si>
  <si>
    <t>SEF Templates</t>
  </si>
  <si>
    <t>END</t>
  </si>
  <si>
    <t>Template Control</t>
  </si>
  <si>
    <t>Output Presentation</t>
  </si>
  <si>
    <t>Present Model Outputs in:</t>
  </si>
  <si>
    <t>Bidders are invited to drive this cell from their model control sheet</t>
  </si>
  <si>
    <t>Price Base:</t>
  </si>
  <si>
    <t>Financial Model Version</t>
  </si>
  <si>
    <t>Output Scenario Flag</t>
  </si>
  <si>
    <t>Model Option Scenario</t>
  </si>
  <si>
    <t>Base Model</t>
  </si>
  <si>
    <t>Version Control</t>
  </si>
  <si>
    <t>Workbook Name</t>
  </si>
  <si>
    <t>Version Number</t>
  </si>
  <si>
    <t>NPV of Franchise Payments (£m)</t>
  </si>
  <si>
    <t>Blank
For Bidder Use</t>
  </si>
  <si>
    <t>Contract Reference</t>
  </si>
  <si>
    <t>ROA Reference</t>
  </si>
  <si>
    <t>Date</t>
  </si>
  <si>
    <t>Modeller</t>
  </si>
  <si>
    <t>Sign-off</t>
  </si>
  <si>
    <t>Timeline</t>
  </si>
  <si>
    <t>Price Bases &amp; Discount Date</t>
  </si>
  <si>
    <t>Financial Year</t>
  </si>
  <si>
    <t>First Day</t>
  </si>
  <si>
    <t>Last Day</t>
  </si>
  <si>
    <t>Input Price Base</t>
  </si>
  <si>
    <t>Output Price Base</t>
  </si>
  <si>
    <t>2018/19</t>
  </si>
  <si>
    <t>Discount to:</t>
  </si>
  <si>
    <t>Franchise Dates</t>
  </si>
  <si>
    <t>Franchise start</t>
  </si>
  <si>
    <t>Franchise end</t>
  </si>
  <si>
    <t>Franchise end 2</t>
  </si>
  <si>
    <t>Timeline Generation</t>
  </si>
  <si>
    <t>Franchise Year</t>
  </si>
  <si>
    <t>Blank</t>
  </si>
  <si>
    <t>Category</t>
  </si>
  <si>
    <t>For Bidder Use</t>
  </si>
  <si>
    <t>Financial Year End</t>
  </si>
  <si>
    <t>Mid Point</t>
  </si>
  <si>
    <t>Days in Year</t>
  </si>
  <si>
    <t>Days in Full Financial Year</t>
  </si>
  <si>
    <t>FO&amp;C Years in Scope</t>
  </si>
  <si>
    <t>Years in Scope</t>
  </si>
  <si>
    <t>Full years</t>
  </si>
  <si>
    <t>Part Year Adjustment Factors</t>
  </si>
  <si>
    <t>Item</t>
  </si>
  <si>
    <t>Unit</t>
  </si>
  <si>
    <t>DfT Assumption</t>
  </si>
  <si>
    <t>Indices &amp; Rates</t>
  </si>
  <si>
    <t>Inflation &amp; Discounting</t>
  </si>
  <si>
    <t>%</t>
  </si>
  <si>
    <t>Sources:</t>
  </si>
  <si>
    <t>RPI</t>
  </si>
  <si>
    <t>AWE</t>
  </si>
  <si>
    <t>2019/20-2021/22</t>
  </si>
  <si>
    <t>OBR Economic Fiscal Outlook March 2017</t>
  </si>
  <si>
    <t>2022/23 - onwards:</t>
  </si>
  <si>
    <t>OBR Fiscal Sustainability Report, table T3.5, January 2017 (with 4-year transition to long run assumption)</t>
  </si>
  <si>
    <t>Other Rates</t>
  </si>
  <si>
    <t>Profit Sharing Thresholds &amp; Rates</t>
  </si>
  <si>
    <t>First profit share threshold ('FPST')</t>
  </si>
  <si>
    <t>Second profit share threshold ('SPST')</t>
  </si>
  <si>
    <t>Third profit share threshold ('TPST')</t>
  </si>
  <si>
    <t>% of Relevant Profit in excess of the FPST but less than the SPST</t>
  </si>
  <si>
    <t>% of Relevant Profit in excess of the SPST but less than the TPST</t>
  </si>
  <si>
    <t>% of Relevant Profit in excess of the TPST</t>
  </si>
  <si>
    <t>Notes:</t>
  </si>
  <si>
    <t>* Profit share thresholds represent the % of the pre-set revenue (sum of ORRPI and PRRPI as defined in Schedule 8.1 of the Franchise Agreement)</t>
  </si>
  <si>
    <t xml:space="preserve">** The % of Relevant Profit in excess of the FPST / SPST / TPST that the Franchisee shall pay to the Secretary of State, where 'Relevant Profit' is as defined in the Franchise Agreement. </t>
  </si>
  <si>
    <t>Passenger Fares Revenue</t>
  </si>
  <si>
    <t>Passenger Revenue Service Groups</t>
  </si>
  <si>
    <t>Other Fares Revenue</t>
  </si>
  <si>
    <t>FRM Revenue</t>
  </si>
  <si>
    <t>Other Revenue</t>
  </si>
  <si>
    <t>Other Revenue from Core Business</t>
  </si>
  <si>
    <t>Revenue from Station Access Offcharged</t>
  </si>
  <si>
    <t>Station Access Income: Long Term Charges LTC - SFO stations</t>
  </si>
  <si>
    <t>Qualifying Expenditure QX - SFO stations</t>
  </si>
  <si>
    <t>Revenue from Other Costs Offcharged</t>
  </si>
  <si>
    <t>Staff Costs</t>
  </si>
  <si>
    <t>Staff Functions</t>
  </si>
  <si>
    <t>Staff functions</t>
  </si>
  <si>
    <t>Staff Group (for P&amp;L lookup)</t>
  </si>
  <si>
    <t>Staff groups</t>
  </si>
  <si>
    <t>Staff Costs: Stations</t>
  </si>
  <si>
    <t>Staff Costs: Trains</t>
  </si>
  <si>
    <t>Staff Costs: Depot</t>
  </si>
  <si>
    <t>Staff Costs: HQ</t>
  </si>
  <si>
    <t>Staff Costs: Other</t>
  </si>
  <si>
    <t>Marketing</t>
  </si>
  <si>
    <t>Total Redundancy Compensation</t>
  </si>
  <si>
    <t>Other Operating Costs</t>
  </si>
  <si>
    <t>Other Staff Costs</t>
  </si>
  <si>
    <t>Station &amp; Train Operations</t>
  </si>
  <si>
    <t>Rolling Stock Maintenance</t>
  </si>
  <si>
    <t>Industry &amp; Professional Services</t>
  </si>
  <si>
    <t>Administrative Costs &amp; Other</t>
  </si>
  <si>
    <t>[Administrative Costs &amp; Other Line 50]</t>
  </si>
  <si>
    <t>[Administrative Costs &amp; Other Line 51]</t>
  </si>
  <si>
    <t>[Administrative Costs &amp; Other Line 52]</t>
  </si>
  <si>
    <t>[Administrative Costs &amp; Other Line 53]</t>
  </si>
  <si>
    <t>[Administrative Costs &amp; Other Line 54]</t>
  </si>
  <si>
    <t>Non-Cash Costs</t>
  </si>
  <si>
    <t>Rolling Stock Charges</t>
  </si>
  <si>
    <t>Infrastructure Charges</t>
  </si>
  <si>
    <t>Secondary Station Access Charges</t>
  </si>
  <si>
    <t>Secondary Station Access Long Term Charge</t>
  </si>
  <si>
    <t>Secondary Station Access Qualifying Expenditure</t>
  </si>
  <si>
    <t>Fixed Track Access Charge</t>
  </si>
  <si>
    <t>Variable Usage Charges</t>
  </si>
  <si>
    <t>VUC</t>
  </si>
  <si>
    <t>Electric Current for Traction</t>
  </si>
  <si>
    <t>Electrification Asset Usage Charge</t>
  </si>
  <si>
    <t>Capacity Charges</t>
  </si>
  <si>
    <t>Service Code</t>
  </si>
  <si>
    <t>Station &amp; Depot Access Charges</t>
  </si>
  <si>
    <t>Stations &amp; Depots</t>
  </si>
  <si>
    <t>SFO Station Access Long Term Charge (First Reserve Rent)</t>
  </si>
  <si>
    <t>SFO Station Access Long Term Charge (Third Reserve Rent)</t>
  </si>
  <si>
    <t>Independent Station Access Long Term Charge</t>
  </si>
  <si>
    <t>Independent Station Access Qualifying Expenditure</t>
  </si>
  <si>
    <t>Depot Access Charges</t>
  </si>
  <si>
    <t>Other Infrastructure Charges</t>
  </si>
  <si>
    <t>Network Disruption</t>
  </si>
  <si>
    <t>Misc Network Rail Charges</t>
  </si>
  <si>
    <t>Other Annualised Capex Charges</t>
  </si>
  <si>
    <t>ROSCO Funded Infrastructure (Spare)</t>
  </si>
  <si>
    <t>Privately Funded Infrastructure (Spare)</t>
  </si>
  <si>
    <t>Other Funded Infrastructure (Spare)</t>
  </si>
  <si>
    <t>Exceptionals (Spare)</t>
  </si>
  <si>
    <t>Contingencies (Spare)</t>
  </si>
  <si>
    <t>Performance Regimes</t>
  </si>
  <si>
    <t>Schedule 8 Performance Service Groups</t>
  </si>
  <si>
    <t>Other Performance Measures</t>
  </si>
  <si>
    <t>Schedule 7.1 Performance Regime</t>
  </si>
  <si>
    <t>[FA Schedule 7.1 Performance Regime Line 7]</t>
  </si>
  <si>
    <t>[FA Schedule 7.1 Performance Regime Line 8]</t>
  </si>
  <si>
    <t>Schedule 7.2 Performance Regime</t>
  </si>
  <si>
    <t>Schedule 7.2 - Stations</t>
  </si>
  <si>
    <t>Schedule 7.2 - Train</t>
  </si>
  <si>
    <t>Schedule 7.2 - Customer Service</t>
  </si>
  <si>
    <t>Schedule 7.2 - Dealing with Delays</t>
  </si>
  <si>
    <t>[FA Schedule 7.2 Performance Regime Line 5]</t>
  </si>
  <si>
    <t>[FA Schedule 7.2 Performance Regime Line 6]</t>
  </si>
  <si>
    <t>Schedule 7.3 Performance Regime</t>
  </si>
  <si>
    <t>Schedule 7.3 - SQA1 Station Ambience &amp; Assets</t>
  </si>
  <si>
    <t>Schedule 7.3 - SQA3 Station Cleanliness</t>
  </si>
  <si>
    <t>Schedule 7.3 - SQA3 Station Information</t>
  </si>
  <si>
    <t>Schedule 7.3 - SQA4 Station Ticketing &amp; Staffing</t>
  </si>
  <si>
    <t>Schedule 7.3 - SQA5 Train Ambience</t>
  </si>
  <si>
    <t>Schedule 7.3 - SQA6 Train Cleanliness</t>
  </si>
  <si>
    <t>Schedule 7.3 - SQA7 Train Information</t>
  </si>
  <si>
    <t>Schedule 7.3 - SQA8 Customer Service Information &amp; Customer Contact</t>
  </si>
  <si>
    <t>[FA Schedule 7.3 Performance Regime Line 9]</t>
  </si>
  <si>
    <t>Passenger Compensation (Delay Repay)</t>
  </si>
  <si>
    <t>Other Performance-Related Payments</t>
  </si>
  <si>
    <t>Unplanned Bus &amp; Taxi Hire Costs</t>
  </si>
  <si>
    <t>Ticketless Travel Regime Payments</t>
  </si>
  <si>
    <t>[Other Performance-Related Costs Line 5]</t>
  </si>
  <si>
    <t>Performance Metrics</t>
  </si>
  <si>
    <t>[Performance Metrics Line 6]</t>
  </si>
  <si>
    <t>[Performance Metrics Line 7]</t>
  </si>
  <si>
    <t>TOC Capex</t>
  </si>
  <si>
    <t>Day 1 Assets</t>
  </si>
  <si>
    <t>P&amp;Ls</t>
  </si>
  <si>
    <t>P&amp;L3</t>
  </si>
  <si>
    <t>P&amp;L2</t>
  </si>
  <si>
    <t xml:space="preserve"> </t>
  </si>
  <si>
    <t>Totals and Below the Line Items</t>
  </si>
  <si>
    <t>Total Revenue</t>
  </si>
  <si>
    <t>Total Costs</t>
  </si>
  <si>
    <t>Operating Profit / (Loss) Before Exceptionals &amp; Contingencies</t>
  </si>
  <si>
    <t>Exceptionals</t>
  </si>
  <si>
    <t>Contingencies</t>
  </si>
  <si>
    <t>Operating Profit / (Loss) After Exceptionals &amp; Contingencies</t>
  </si>
  <si>
    <t>Interest received on cash balance</t>
  </si>
  <si>
    <t>Interest paid on cash balance</t>
  </si>
  <si>
    <t>Interest &amp; Fees paid on Commercial Debt AFC</t>
  </si>
  <si>
    <t>Interest &amp; Fees paid on Shareholder Loan AFC (excl. PCS)</t>
  </si>
  <si>
    <t>Interest &amp; Fees paid on Parent Company Support</t>
  </si>
  <si>
    <t>Performance Bond Costs</t>
  </si>
  <si>
    <t>PCS Bond Costs</t>
  </si>
  <si>
    <t>Season Ticket Bond Costs</t>
  </si>
  <si>
    <t>[Financing Costs Line 09]</t>
  </si>
  <si>
    <t>[Financing Costs Line 10]</t>
  </si>
  <si>
    <t>[Financing Costs Line 11]</t>
  </si>
  <si>
    <t>[Financing Costs Line 12]</t>
  </si>
  <si>
    <t>[Financing Costs Line 13]</t>
  </si>
  <si>
    <t>Operating Profit / (Loss) After Financing Costs</t>
  </si>
  <si>
    <t>Financial Subsidy / (Premium)</t>
  </si>
  <si>
    <t>GDP Adjustment - Not Used</t>
  </si>
  <si>
    <t>CLE Adjustment - Not Used</t>
  </si>
  <si>
    <t>FRM Adjustment Support/(Share)</t>
  </si>
  <si>
    <t>DfT Profit Share</t>
  </si>
  <si>
    <t>Profit / (Loss) Before Taxation</t>
  </si>
  <si>
    <t>Corporation Tax - Current Tax</t>
  </si>
  <si>
    <t>Deferred Tax</t>
  </si>
  <si>
    <t>Profit / (Loss) After Taxation</t>
  </si>
  <si>
    <t>Dividends</t>
  </si>
  <si>
    <t>Profit / (Loss)</t>
  </si>
  <si>
    <t>Retained Profit / (Loss)</t>
  </si>
  <si>
    <t>AFC = Agreed Funding Commitment</t>
  </si>
  <si>
    <t>Cashflow Statement</t>
  </si>
  <si>
    <t>Operating Cashflow</t>
  </si>
  <si>
    <t>Adjusted for:</t>
  </si>
  <si>
    <t>Working Capital Movements</t>
  </si>
  <si>
    <t>Movement in long term liabilities (excl. bank debt)</t>
  </si>
  <si>
    <t>Add Back Depreciation and Amortisation</t>
  </si>
  <si>
    <t>[Operating Cashflow Line 4]</t>
  </si>
  <si>
    <t>[Operating Cashflow Line 5]</t>
  </si>
  <si>
    <t>Cashflow (pre-financial support)</t>
  </si>
  <si>
    <t>Financial Subsidy /(Premium)</t>
  </si>
  <si>
    <t>Capital Expenditure (inc intangible assets)</t>
  </si>
  <si>
    <t>Investing Activities</t>
  </si>
  <si>
    <t>Tax paid</t>
  </si>
  <si>
    <t>Cashflow (pre-financing)</t>
  </si>
  <si>
    <t>Financing</t>
  </si>
  <si>
    <t>Commercial &amp; Other Debt AFC drawdown</t>
  </si>
  <si>
    <t>Commercial &amp; Other Debt AFC repayment</t>
  </si>
  <si>
    <t>Shareholder Loan AFC (excl. PCS) drawdown</t>
  </si>
  <si>
    <t>Shareholder Loan AFC (excl. PCS) repayment</t>
  </si>
  <si>
    <t>PCS drawdown</t>
  </si>
  <si>
    <t>PCS repayment</t>
  </si>
  <si>
    <t>Equity issue</t>
  </si>
  <si>
    <t>Equity redemption</t>
  </si>
  <si>
    <t>[Financing Costs Line 9]</t>
  </si>
  <si>
    <t>Total financing</t>
  </si>
  <si>
    <t>Servicing of finance</t>
  </si>
  <si>
    <t>Interest &amp; Fees paid on Commercial Debt as part of AFC</t>
  </si>
  <si>
    <t>Interest &amp; Fees paid on Shareholder Loan as part of AFC (excl. PCS)</t>
  </si>
  <si>
    <t>[Finance Servicing Line 09]</t>
  </si>
  <si>
    <t>[Finance Servicing Line 10]</t>
  </si>
  <si>
    <t>[Finance Servicing Line 11]</t>
  </si>
  <si>
    <t>[Finance Servicing Line 12]</t>
  </si>
  <si>
    <t>[Finance Servicing Line 13]</t>
  </si>
  <si>
    <t>Total servicing of finance</t>
  </si>
  <si>
    <t>Cashflow (post financing)</t>
  </si>
  <si>
    <t>GDP Adjustment - Not in Use</t>
  </si>
  <si>
    <t>CLE Adjustment - Not in Use</t>
  </si>
  <si>
    <t>Cashflow for Period</t>
  </si>
  <si>
    <t>Balance B/F</t>
  </si>
  <si>
    <t>Balance generated in year</t>
  </si>
  <si>
    <t>Balance C/F</t>
  </si>
  <si>
    <t>Balance Sheet</t>
  </si>
  <si>
    <t>Fixed assets (positive)</t>
  </si>
  <si>
    <t>Tangible assets</t>
  </si>
  <si>
    <t>Intangible assets</t>
  </si>
  <si>
    <t>Total fixed assets</t>
  </si>
  <si>
    <t>Current assets (positive)</t>
  </si>
  <si>
    <t>Include/Exclude Debtor &amp; Creditor Movements from Financial Ratios Calc (1/0)</t>
  </si>
  <si>
    <t>Stock</t>
  </si>
  <si>
    <t>RSP Debtor</t>
  </si>
  <si>
    <t>Trade Debtors</t>
  </si>
  <si>
    <t>Other Debtors</t>
  </si>
  <si>
    <t>VAT Net Debtor</t>
  </si>
  <si>
    <t>Season Ticket Fund</t>
  </si>
  <si>
    <t>Prepayments</t>
  </si>
  <si>
    <t>Cash</t>
  </si>
  <si>
    <t>Total current assets</t>
  </si>
  <si>
    <t>Current liabilities (negative)</t>
  </si>
  <si>
    <t>RSP Creditor</t>
  </si>
  <si>
    <t>Network Rail Creditor</t>
  </si>
  <si>
    <t>Trade Creditors</t>
  </si>
  <si>
    <t>Tax Creditor</t>
  </si>
  <si>
    <t>Other Creditors</t>
  </si>
  <si>
    <t>Intercompany Creditors</t>
  </si>
  <si>
    <t>Dividends declared</t>
  </si>
  <si>
    <t>Accruals and Deferred Income</t>
  </si>
  <si>
    <t>Season Ticket Suspense</t>
  </si>
  <si>
    <t>Profit Share Creditor</t>
  </si>
  <si>
    <t>Overdraft</t>
  </si>
  <si>
    <t>Total current liabilities</t>
  </si>
  <si>
    <t>Net current assets / (liabilities)</t>
  </si>
  <si>
    <t>Creditors falling due after more than one year (negative)</t>
  </si>
  <si>
    <t>Creditors falling due after more than one year</t>
  </si>
  <si>
    <t>Commercial Debt AFC</t>
  </si>
  <si>
    <t>Shareholder Loan AFC</t>
  </si>
  <si>
    <t>Parent Company Support (excluding AFC)</t>
  </si>
  <si>
    <t>Provisions for liabilities and charges</t>
  </si>
  <si>
    <t>Lease Liabilities</t>
  </si>
  <si>
    <t>Net assets / (liabilities)</t>
  </si>
  <si>
    <t>Capital and Reserves (positive)</t>
  </si>
  <si>
    <t>Called up share capital</t>
  </si>
  <si>
    <t>Other reserves</t>
  </si>
  <si>
    <t>Profit and loss account</t>
  </si>
  <si>
    <t xml:space="preserve">Total capital and reserves </t>
  </si>
  <si>
    <t>Total net assets / (liabilities)</t>
  </si>
  <si>
    <t>Total capital and reserves</t>
  </si>
  <si>
    <t>Balance sheet check</t>
  </si>
  <si>
    <t>Summary Debtors and Creditors for FO&amp;C</t>
  </si>
  <si>
    <t>Debtors</t>
  </si>
  <si>
    <t>Creditors</t>
  </si>
  <si>
    <t>Franchise Agreement Appendices</t>
  </si>
  <si>
    <t>Franchise Agreement Numbers</t>
  </si>
  <si>
    <t>Categories</t>
  </si>
  <si>
    <t>FXD</t>
  </si>
  <si>
    <t>VCRPI</t>
  </si>
  <si>
    <t>VCAWE</t>
  </si>
  <si>
    <t>PRPI</t>
  </si>
  <si>
    <t>ORRPI</t>
  </si>
  <si>
    <t>PRRPI</t>
  </si>
  <si>
    <t>PRRPI (REM)- Not Used</t>
  </si>
  <si>
    <t>ARPI - Not Used</t>
  </si>
  <si>
    <t>Franchise Agreement Years</t>
  </si>
  <si>
    <t>Franchise Agreement Year Label</t>
  </si>
  <si>
    <t>Column Description in Templates [leave blank if unused]</t>
  </si>
  <si>
    <t>Year 1 (part)</t>
  </si>
  <si>
    <t>Year 2</t>
  </si>
  <si>
    <t>Year 3</t>
  </si>
  <si>
    <t>Year 4</t>
  </si>
  <si>
    <t>Year 5</t>
  </si>
  <si>
    <t>Year 6</t>
  </si>
  <si>
    <t>Year 7</t>
  </si>
  <si>
    <t>Year 8</t>
  </si>
  <si>
    <t>Year 9</t>
  </si>
  <si>
    <t>Year 10 (extension)</t>
  </si>
  <si>
    <t>Year 10</t>
  </si>
  <si>
    <t>[not used]</t>
  </si>
  <si>
    <t>Financial Obligations &amp; Covenants</t>
  </si>
  <si>
    <t>Modified Revenue</t>
  </si>
  <si>
    <t>Exceptional &amp; Contingency Revenues</t>
  </si>
  <si>
    <t>Income from the Secretary of State</t>
  </si>
  <si>
    <t>Income from Network Rail</t>
  </si>
  <si>
    <t>Sustained Planned Disruption Compensation Income</t>
  </si>
  <si>
    <t>Interest Receivable</t>
  </si>
  <si>
    <t>Exclude: Proportion of income recognised in P&amp;L in relation to grants received in respect of capital expenditure</t>
  </si>
  <si>
    <t>Opening Season Ticket Fund</t>
  </si>
  <si>
    <t>Opening Cash</t>
  </si>
  <si>
    <t>Exclude: Cash held for the exclusive purpose of the provision of the Performance Bond within Opening Cash</t>
  </si>
  <si>
    <t>Exclude: Cash held under restrictive terms within Opening Cash</t>
  </si>
  <si>
    <t>Exclude: Opening Season Ticket liabilities</t>
  </si>
  <si>
    <t>Movement in Debtors: (Increase) / Decrease</t>
  </si>
  <si>
    <t>Exclude: Movement in any bad debts provision or write off and any capital-related debtors</t>
  </si>
  <si>
    <t>Actual Operating Costs</t>
  </si>
  <si>
    <t>Exceptional &amp; Contingency Costs</t>
  </si>
  <si>
    <t xml:space="preserve">Exclude: Income from Network Rail </t>
  </si>
  <si>
    <t>Exclude: Income from Secretary of State</t>
  </si>
  <si>
    <t>Amounts Payable to the Secretary of State</t>
  </si>
  <si>
    <t>Taxation</t>
  </si>
  <si>
    <t>Interest paid on Commercial Debt AFC</t>
  </si>
  <si>
    <t>Interest paid on Shareholder Loan AFC (excl. PCS)</t>
  </si>
  <si>
    <t>Interest paid on Parent Company Support</t>
  </si>
  <si>
    <t>Bond costs</t>
  </si>
  <si>
    <t>[Other Finance Costs]</t>
  </si>
  <si>
    <t>Capital Expenditure (inc intangible assets and investing activities)</t>
  </si>
  <si>
    <t>Exclude: Grants received for capital expenditure</t>
  </si>
  <si>
    <t>Cash lease payments in relation to on-balance sheet leased assets</t>
  </si>
  <si>
    <t>Exclude: Interest relating to on-balance sheet leased assets</t>
  </si>
  <si>
    <t>Exclude: Depreciation (including in relation to on-balance sheet leased assets)</t>
  </si>
  <si>
    <t>Exclude: Amortisation</t>
  </si>
  <si>
    <t>Exclude: Bad debt provisions</t>
  </si>
  <si>
    <t>Exclude: Expenditure included in Total Costs that is precluded from Actual Operating Costs</t>
  </si>
  <si>
    <t>Movement in Creditors: (Increase) / Decrease</t>
  </si>
  <si>
    <t>Exclude: Movement in any creditors or other liabilities related to on-balance sheet leased assets</t>
  </si>
  <si>
    <t>Exclude: Movement in liabilities in relation to grants received for purchase of fixed assets</t>
  </si>
  <si>
    <t>Season Ticket Bond</t>
  </si>
  <si>
    <t>Season Ticket amount (STL)</t>
  </si>
  <si>
    <t>K</t>
  </si>
  <si>
    <t>Z</t>
  </si>
  <si>
    <t>Model Options</t>
  </si>
  <si>
    <t>Option 1: [Definition]</t>
  </si>
  <si>
    <t>Option 2: [Definition]</t>
  </si>
  <si>
    <t>Option 3: [Definition]</t>
  </si>
  <si>
    <t>Option 4: [Definition]</t>
  </si>
  <si>
    <t>Option 5: [Definition]</t>
  </si>
  <si>
    <t>Option 6: [Definition]</t>
  </si>
  <si>
    <t>Option 7: [Definition]</t>
  </si>
  <si>
    <t>Option 8: [Definition]</t>
  </si>
  <si>
    <t>Option 9: [Definition]</t>
  </si>
  <si>
    <t>Option 10: [Definition]</t>
  </si>
  <si>
    <t>Option 11: [Definition]</t>
  </si>
  <si>
    <t>Option 12: [Definition]</t>
  </si>
  <si>
    <t>Option 13: [Definition]</t>
  </si>
  <si>
    <t>Option 14: [Definition]</t>
  </si>
  <si>
    <t>Option 15: [Definition]</t>
  </si>
  <si>
    <t>Option 16: [Definition]</t>
  </si>
  <si>
    <t>Option 17: [Definition]</t>
  </si>
  <si>
    <t>Option 18: [Definition]</t>
  </si>
  <si>
    <t>Option 19: [Definition]</t>
  </si>
  <si>
    <t>Option 20: [Definition]</t>
  </si>
  <si>
    <t>Indices and Rates - Inflation &amp; Discounting</t>
  </si>
  <si>
    <t>Real Discount Rate</t>
  </si>
  <si>
    <t>Indices and Rates - Other Rates</t>
  </si>
  <si>
    <t>Pensions employer contribution as % of basic pay</t>
  </si>
  <si>
    <t>NI employer contribution - as % of basic pay</t>
  </si>
  <si>
    <t>General Tax disallowance in each year</t>
  </si>
  <si>
    <t>LIBOR</t>
  </si>
  <si>
    <t>Interest paid on debt - relative to LIBOR</t>
  </si>
  <si>
    <t>Interest received on cash balances - relative to LIBOR</t>
  </si>
  <si>
    <t>UK corporation tax rate</t>
  </si>
  <si>
    <t>% of tax paid in year</t>
  </si>
  <si>
    <t>PBT margin as % of revenues as defined in TFA</t>
  </si>
  <si>
    <t>Annual Cost of Performance Bond (as % of value)</t>
  </si>
  <si>
    <t>Annual Cost of Season Ticket Bond (as % of value)</t>
  </si>
  <si>
    <t>Annual Cost of PCS Bond (as % of value)</t>
  </si>
  <si>
    <t>VAT Rate</t>
  </si>
  <si>
    <t>Risk Adjustment Labels Downside and Central</t>
  </si>
  <si>
    <t>Central</t>
  </si>
  <si>
    <t>Downside</t>
  </si>
  <si>
    <t>Notes</t>
  </si>
  <si>
    <t>Passenger Fares Revenue by Service Group</t>
  </si>
  <si>
    <t>Seasons (First)</t>
  </si>
  <si>
    <t>£000</t>
  </si>
  <si>
    <t>Seasons (Standard)</t>
  </si>
  <si>
    <t>TOTAL SEASONS</t>
  </si>
  <si>
    <t>Full Fare (First)</t>
  </si>
  <si>
    <t>Full Fare (Standard)</t>
  </si>
  <si>
    <t>TOTAL FULL FARE</t>
  </si>
  <si>
    <t>Advance (First)</t>
  </si>
  <si>
    <t>Advance (Standard)</t>
  </si>
  <si>
    <t>TOTAL ADVANCED</t>
  </si>
  <si>
    <t>Off-Peak (First)</t>
  </si>
  <si>
    <t>Off-Peak (Standard)</t>
  </si>
  <si>
    <t>TOTAL OFF-PEAK</t>
  </si>
  <si>
    <t>TOTAL REVENUE BY SERVICE GROUP</t>
  </si>
  <si>
    <t>Passenger Journeys</t>
  </si>
  <si>
    <t>Passenger Journeys by Service Group</t>
  </si>
  <si>
    <t>000 Jnys</t>
  </si>
  <si>
    <t>TOTAL SEASON</t>
  </si>
  <si>
    <t>TOTAL ADVANCE</t>
  </si>
  <si>
    <t>TOTAL OFF PEAK</t>
  </si>
  <si>
    <t>TOTAL JOURNEYS BY SERVICE GROUP</t>
  </si>
  <si>
    <t>TOTAL JOURNEYS</t>
  </si>
  <si>
    <t>Passenger Miles</t>
  </si>
  <si>
    <t>Passenger Miles by Service Group</t>
  </si>
  <si>
    <t>000 Miles</t>
  </si>
  <si>
    <t>TOTAL PASSENGER MILES BY SERVICE GROUP</t>
  </si>
  <si>
    <t>TOTAL PASSENGER MILES</t>
  </si>
  <si>
    <t>`</t>
  </si>
  <si>
    <t>Station Access Income Long Term Charges</t>
  </si>
  <si>
    <t>Station Access Income Qualifying Expenditure</t>
  </si>
  <si>
    <t>Staff Actual: Average FTE</t>
  </si>
  <si>
    <t>FTE</t>
  </si>
  <si>
    <t>Basic Salary per FTE</t>
  </si>
  <si>
    <t>£000/ FTE</t>
  </si>
  <si>
    <t>Overtime and Other Pay per FTE</t>
  </si>
  <si>
    <t>Pension Cost per FTE</t>
  </si>
  <si>
    <t>National Insurance Cost per FTE</t>
  </si>
  <si>
    <t>Total Cost per FTE</t>
  </si>
  <si>
    <t>Total Cost</t>
  </si>
  <si>
    <t>Redundancy Costs</t>
  </si>
  <si>
    <t>Number of Redundancies: Average FTE</t>
  </si>
  <si>
    <t>Compensation per Redundancy</t>
  </si>
  <si>
    <t>Fleet Composition &amp; Utilisation</t>
  </si>
  <si>
    <t>Rolling Stock Establishment</t>
  </si>
  <si>
    <t>Number of Vehicles in Fleet</t>
  </si>
  <si>
    <t>Veh</t>
  </si>
  <si>
    <t>Number of Units in Fleet</t>
  </si>
  <si>
    <t>Diagrams</t>
  </si>
  <si>
    <t>Implied Vehicle Availability Percentage</t>
  </si>
  <si>
    <t>Fleet Mileages</t>
  </si>
  <si>
    <t>Loaded Mileage</t>
  </si>
  <si>
    <t>Loaded Vehicle Mileage</t>
  </si>
  <si>
    <t>000 Veh Miles</t>
  </si>
  <si>
    <t>Loaded Unit Mileage</t>
  </si>
  <si>
    <t>000 Unit Miles</t>
  </si>
  <si>
    <t>Loaded Train Mileage</t>
  </si>
  <si>
    <t>000 Train Miles</t>
  </si>
  <si>
    <t>ECS Mileage</t>
  </si>
  <si>
    <t>ECS Vehicle Mileage</t>
  </si>
  <si>
    <t>ECS Unit Mileage</t>
  </si>
  <si>
    <t>ECS Train Mileage</t>
  </si>
  <si>
    <t>Total Mileage</t>
  </si>
  <si>
    <t>Total Vehicle Mileage</t>
  </si>
  <si>
    <t>Total Unit Mileage</t>
  </si>
  <si>
    <t>Total Train Mileage</t>
  </si>
  <si>
    <t>Electrified Mileages</t>
  </si>
  <si>
    <t>AC (OLE) Mileage</t>
  </si>
  <si>
    <t>DC (Third Rail) Mileage</t>
  </si>
  <si>
    <t>Rolling Stock Charge Rates</t>
  </si>
  <si>
    <t>Capital Lease Charge per Vehicle</t>
  </si>
  <si>
    <t>£000/ Veh</t>
  </si>
  <si>
    <t>Non-Capital Lease Charge per Vehicle</t>
  </si>
  <si>
    <t>Heavy Maintenance Reserve per vehicle</t>
  </si>
  <si>
    <t>Rentalised Enhancements per vehicle</t>
  </si>
  <si>
    <t>Capital Lease Charges</t>
  </si>
  <si>
    <t>Non-Capital Lease Charges</t>
  </si>
  <si>
    <t>Heavy Maintenance Reserve Cost</t>
  </si>
  <si>
    <t>Rentalised Enhancement Cost</t>
  </si>
  <si>
    <t>Total Rolling Stock Charges</t>
  </si>
  <si>
    <t>Other TOCs</t>
  </si>
  <si>
    <t>Share of regulated Long Term Charges for use of stations operated by other TOCs</t>
  </si>
  <si>
    <t>Charges for station services provided by other TOCs</t>
  </si>
  <si>
    <t>Variable Usage Charge Rates</t>
  </si>
  <si>
    <t>£/ vehicle mile</t>
  </si>
  <si>
    <t>Regulated variable usage charge rates, disaggregated by motor and trailer cars for electric and loco-hauled stock</t>
  </si>
  <si>
    <t>Variable Usage Charge</t>
  </si>
  <si>
    <t>EC4T Average Rate</t>
  </si>
  <si>
    <t>£/ kwh</t>
  </si>
  <si>
    <t>EC4T Average Consumption</t>
  </si>
  <si>
    <t>kwh/ unit mile</t>
  </si>
  <si>
    <t>Average electricity consumption rates per train mile by rolling stock type</t>
  </si>
  <si>
    <t>EC4T Charge</t>
  </si>
  <si>
    <t>EAUC Rates</t>
  </si>
  <si>
    <t>Regulated EAUC rates</t>
  </si>
  <si>
    <t>Capacity Charge Weekday Rates</t>
  </si>
  <si>
    <t>£/ train mile</t>
  </si>
  <si>
    <t>Regulated capacity charge weekday rates by service code</t>
  </si>
  <si>
    <t>Capacity Charge Weekend Rates</t>
  </si>
  <si>
    <t>Regulated capacity charge weekend rates by service code</t>
  </si>
  <si>
    <t>Capacity Charge Weekday Mileage</t>
  </si>
  <si>
    <t>Weekday train mileage by service code</t>
  </si>
  <si>
    <t>Capacity Charge Weekend Mileage</t>
  </si>
  <si>
    <t>Weekend train mileage by service code</t>
  </si>
  <si>
    <t>Check consistency of total train mileage by rolling stock type and service code</t>
  </si>
  <si>
    <t>Weekday Capacity Charge</t>
  </si>
  <si>
    <t>Weekend Capacity Charge</t>
  </si>
  <si>
    <t>#</t>
  </si>
  <si>
    <t>First Reserve Rent charges for use of each SFO station</t>
  </si>
  <si>
    <t>Regulated Long Term Charges for use of each station operated by Network Rail</t>
  </si>
  <si>
    <t>Charges for station services provided by Network Rail</t>
  </si>
  <si>
    <t>Could include clearing of litter from track at stations</t>
  </si>
  <si>
    <t>Total Infrastructure Charges</t>
  </si>
  <si>
    <t>Exceptional Items</t>
  </si>
  <si>
    <t>Contingency Costs</t>
  </si>
  <si>
    <t>Schedule 8</t>
  </si>
  <si>
    <t>Average Minutes Lateness</t>
  </si>
  <si>
    <t>Mins</t>
  </si>
  <si>
    <t>Schedule 8 Payments</t>
  </si>
  <si>
    <t>Total Schedule 8 Payments</t>
  </si>
  <si>
    <t>Other Performance Payments</t>
  </si>
  <si>
    <t>Schedule 7.1 Payments</t>
  </si>
  <si>
    <t>Schedule 7.2 Payments</t>
  </si>
  <si>
    <t>Schedule 7.3 Payments</t>
  </si>
  <si>
    <t>Total Other Performance Payments</t>
  </si>
  <si>
    <t>Other Performance Metrics</t>
  </si>
  <si>
    <t>Schedule 7.2 Metrics</t>
  </si>
  <si>
    <t>Schedule 7.3 Metrics</t>
  </si>
  <si>
    <t>Total Performance Regimes</t>
  </si>
  <si>
    <t>TOC Capex (Positive)</t>
  </si>
  <si>
    <t>Opening Balances</t>
  </si>
  <si>
    <t>Additions</t>
  </si>
  <si>
    <t>Depreciation (negative)</t>
  </si>
  <si>
    <t>Closing Balances</t>
  </si>
  <si>
    <t>Day 1 Assets (Positive)</t>
  </si>
  <si>
    <t>Summary TOC Capex and Day 1 Assets</t>
  </si>
  <si>
    <t>Summary Opening Balances</t>
  </si>
  <si>
    <t>Summary Additions</t>
  </si>
  <si>
    <t>Summary Depreciation</t>
  </si>
  <si>
    <t>Summary Closing Balances</t>
  </si>
  <si>
    <t>P&amp;L1</t>
  </si>
  <si>
    <t>Check</t>
  </si>
  <si>
    <t>Cashflow</t>
  </si>
  <si>
    <t>Consistency Check</t>
  </si>
  <si>
    <t>Balance Sheet Check</t>
  </si>
  <si>
    <t>Opening Balance</t>
  </si>
  <si>
    <t>Core</t>
  </si>
  <si>
    <t>Calculations</t>
  </si>
  <si>
    <t>Schedule 8.1: Franchise Payments</t>
  </si>
  <si>
    <t>Feed from Financial Model</t>
  </si>
  <si>
    <t>Total</t>
  </si>
  <si>
    <t>Note: For the relevant periods, sum of PRRPI should match row 15 in P&amp;L3 and ORRPI should match row 16 in P&amp;L3 when the templates are set to Real. Revenue should be negative in rows 22-26 above, but positive in P&amp;L3.</t>
  </si>
  <si>
    <t>Timeline Allocation (£'000)</t>
  </si>
  <si>
    <t>Lookup</t>
  </si>
  <si>
    <t>From</t>
  </si>
  <si>
    <t>To</t>
  </si>
  <si>
    <t>Year</t>
  </si>
  <si>
    <t>Column 1</t>
  </si>
  <si>
    <t>Column 2</t>
  </si>
  <si>
    <t>Column 3</t>
  </si>
  <si>
    <t>Column 4</t>
  </si>
  <si>
    <t>Column 5</t>
  </si>
  <si>
    <t>Column 6</t>
  </si>
  <si>
    <t>Column 7</t>
  </si>
  <si>
    <t>Franchisee Year</t>
  </si>
  <si>
    <t>Appendix 1 to Schedule 8.2: Profit Share Thresholds (£)</t>
  </si>
  <si>
    <t>Franchise Agreement Numbers - Components of AFA and DFR</t>
  </si>
  <si>
    <t>Appendix 2 to Schedule 8.2: Components of AFA (£)</t>
  </si>
  <si>
    <t>Component of AFA (£)</t>
  </si>
  <si>
    <t>Appendix 2 to Schedule 8.2: Components of DFR (£)</t>
  </si>
  <si>
    <t>Component of DFR (£)</t>
  </si>
  <si>
    <t>Franchise Agreement Numbers - GDP and CLE Adjustment Payment numbers</t>
  </si>
  <si>
    <r>
      <t>Appendix 1 to Schedule 8.4: DfT</t>
    </r>
    <r>
      <rPr>
        <b/>
        <vertAlign val="subscript"/>
        <sz val="11.5"/>
        <color indexed="21"/>
        <rFont val="Arial"/>
        <family val="2"/>
      </rPr>
      <t>GDP</t>
    </r>
    <r>
      <rPr>
        <b/>
        <sz val="11.5"/>
        <color indexed="21"/>
        <rFont val="Arial"/>
        <family val="2"/>
      </rPr>
      <t>RW - NOT IN USE</t>
    </r>
  </si>
  <si>
    <r>
      <t>DfT</t>
    </r>
    <r>
      <rPr>
        <vertAlign val="subscript"/>
        <sz val="10"/>
        <color theme="1"/>
        <rFont val="Arial"/>
        <family val="2"/>
      </rPr>
      <t>GDP</t>
    </r>
    <r>
      <rPr>
        <sz val="10"/>
        <color theme="1"/>
        <rFont val="Arial"/>
        <family val="2"/>
      </rPr>
      <t>1RW</t>
    </r>
  </si>
  <si>
    <r>
      <t>% of DfT</t>
    </r>
    <r>
      <rPr>
        <vertAlign val="subscript"/>
        <sz val="10"/>
        <color theme="1"/>
        <rFont val="Arial"/>
        <family val="2"/>
      </rPr>
      <t>GDP</t>
    </r>
    <r>
      <rPr>
        <sz val="10"/>
        <color theme="1"/>
        <rFont val="Arial"/>
        <family val="2"/>
      </rPr>
      <t>R</t>
    </r>
  </si>
  <si>
    <r>
      <t>DfT</t>
    </r>
    <r>
      <rPr>
        <vertAlign val="subscript"/>
        <sz val="10"/>
        <color theme="1"/>
        <rFont val="Arial"/>
        <family val="2"/>
      </rPr>
      <t>GDP</t>
    </r>
    <r>
      <rPr>
        <sz val="10"/>
        <color theme="1"/>
        <rFont val="Arial"/>
        <family val="2"/>
      </rPr>
      <t>2RW</t>
    </r>
  </si>
  <si>
    <r>
      <t>DfT</t>
    </r>
    <r>
      <rPr>
        <b/>
        <vertAlign val="subscript"/>
        <sz val="10"/>
        <color indexed="8"/>
        <rFont val="Arial"/>
        <family val="2"/>
      </rPr>
      <t>GDP</t>
    </r>
    <r>
      <rPr>
        <b/>
        <sz val="10"/>
        <color indexed="8"/>
        <rFont val="Arial"/>
        <family val="2"/>
      </rPr>
      <t>R</t>
    </r>
  </si>
  <si>
    <r>
      <t>DfT</t>
    </r>
    <r>
      <rPr>
        <b/>
        <vertAlign val="subscript"/>
        <sz val="10"/>
        <color indexed="8"/>
        <rFont val="Arial"/>
        <family val="2"/>
      </rPr>
      <t>GDP</t>
    </r>
    <r>
      <rPr>
        <b/>
        <sz val="10"/>
        <color indexed="8"/>
        <rFont val="Arial"/>
        <family val="2"/>
      </rPr>
      <t>1RW</t>
    </r>
  </si>
  <si>
    <r>
      <t>DfT</t>
    </r>
    <r>
      <rPr>
        <b/>
        <vertAlign val="subscript"/>
        <sz val="10"/>
        <color indexed="8"/>
        <rFont val="Arial"/>
        <family val="2"/>
      </rPr>
      <t>GDP</t>
    </r>
    <r>
      <rPr>
        <b/>
        <sz val="10"/>
        <color indexed="8"/>
        <rFont val="Arial"/>
        <family val="2"/>
      </rPr>
      <t>2RW</t>
    </r>
  </si>
  <si>
    <t>Appendix 2 to Schedule 8.4: Adjusted Target GDP Index - NOT IN USE</t>
  </si>
  <si>
    <t>Nil band lower</t>
  </si>
  <si>
    <t>Nil band upper</t>
  </si>
  <si>
    <t>GDP Index value</t>
  </si>
  <si>
    <t>C</t>
  </si>
  <si>
    <r>
      <t>GDP</t>
    </r>
    <r>
      <rPr>
        <b/>
        <vertAlign val="superscript"/>
        <sz val="10"/>
        <color indexed="8"/>
        <rFont val="Arial"/>
        <family val="2"/>
      </rPr>
      <t>C</t>
    </r>
    <r>
      <rPr>
        <b/>
        <vertAlign val="subscript"/>
        <sz val="10"/>
        <color indexed="8"/>
        <rFont val="Arial"/>
        <family val="2"/>
      </rPr>
      <t>T</t>
    </r>
  </si>
  <si>
    <t>GDP Nil Band Lower</t>
  </si>
  <si>
    <t>GDP Nil Band Upper</t>
  </si>
  <si>
    <r>
      <t>GDP</t>
    </r>
    <r>
      <rPr>
        <b/>
        <vertAlign val="superscript"/>
        <sz val="10"/>
        <color indexed="8"/>
        <rFont val="Arial"/>
        <family val="2"/>
      </rPr>
      <t>C</t>
    </r>
    <r>
      <rPr>
        <b/>
        <vertAlign val="subscript"/>
        <sz val="7"/>
        <color indexed="8"/>
        <rFont val="Arial"/>
        <family val="2"/>
      </rPr>
      <t>T</t>
    </r>
    <r>
      <rPr>
        <b/>
        <sz val="10"/>
        <color indexed="8"/>
        <rFont val="Arial"/>
        <family val="2"/>
      </rPr>
      <t xml:space="preserve"> - 0.02</t>
    </r>
  </si>
  <si>
    <r>
      <t>GDP</t>
    </r>
    <r>
      <rPr>
        <b/>
        <vertAlign val="superscript"/>
        <sz val="10"/>
        <color indexed="8"/>
        <rFont val="Arial"/>
        <family val="2"/>
      </rPr>
      <t>C</t>
    </r>
    <r>
      <rPr>
        <b/>
        <vertAlign val="subscript"/>
        <sz val="10"/>
        <color indexed="8"/>
        <rFont val="Arial"/>
        <family val="2"/>
      </rPr>
      <t>T</t>
    </r>
    <r>
      <rPr>
        <b/>
        <sz val="10"/>
        <color indexed="8"/>
        <rFont val="Arial"/>
        <family val="2"/>
      </rPr>
      <t xml:space="preserve">  + 0.02</t>
    </r>
  </si>
  <si>
    <t>2015/16</t>
  </si>
  <si>
    <t>Year -1</t>
  </si>
  <si>
    <t>2016/17</t>
  </si>
  <si>
    <t>Year 0</t>
  </si>
  <si>
    <t>2017/18</t>
  </si>
  <si>
    <t>Year 1</t>
  </si>
  <si>
    <t>2019/20</t>
  </si>
  <si>
    <t>2020/21</t>
  </si>
  <si>
    <t>2021/22</t>
  </si>
  <si>
    <t>2022/23</t>
  </si>
  <si>
    <t>2023/24</t>
  </si>
  <si>
    <t>2024/25</t>
  </si>
  <si>
    <t>2025/26</t>
  </si>
  <si>
    <t>2026/27</t>
  </si>
  <si>
    <t>2027/28</t>
  </si>
  <si>
    <t>Year 11 (extension)</t>
  </si>
  <si>
    <r>
      <t>Appendix 1 to Schedule 8.5: DfT</t>
    </r>
    <r>
      <rPr>
        <b/>
        <vertAlign val="subscript"/>
        <sz val="11.5"/>
        <color indexed="21"/>
        <rFont val="Arial"/>
        <family val="2"/>
      </rPr>
      <t>CLE</t>
    </r>
    <r>
      <rPr>
        <b/>
        <sz val="11.5"/>
        <color indexed="21"/>
        <rFont val="Arial"/>
        <family val="2"/>
      </rPr>
      <t>RW - NOT IN USE</t>
    </r>
  </si>
  <si>
    <r>
      <t>DfT</t>
    </r>
    <r>
      <rPr>
        <vertAlign val="subscript"/>
        <sz val="10"/>
        <color theme="1"/>
        <rFont val="Arial"/>
        <family val="2"/>
      </rPr>
      <t>CLE</t>
    </r>
    <r>
      <rPr>
        <sz val="10"/>
        <color theme="1"/>
        <rFont val="Arial"/>
        <family val="2"/>
      </rPr>
      <t>1RW</t>
    </r>
  </si>
  <si>
    <r>
      <t>% of DfT</t>
    </r>
    <r>
      <rPr>
        <vertAlign val="subscript"/>
        <sz val="10"/>
        <color theme="1"/>
        <rFont val="Arial"/>
        <family val="2"/>
      </rPr>
      <t>CLE</t>
    </r>
    <r>
      <rPr>
        <sz val="10"/>
        <color theme="1"/>
        <rFont val="Arial"/>
        <family val="2"/>
      </rPr>
      <t>R</t>
    </r>
  </si>
  <si>
    <r>
      <t>DfT</t>
    </r>
    <r>
      <rPr>
        <vertAlign val="subscript"/>
        <sz val="10"/>
        <color theme="1"/>
        <rFont val="Arial"/>
        <family val="2"/>
      </rPr>
      <t>CLE</t>
    </r>
    <r>
      <rPr>
        <sz val="10"/>
        <color theme="1"/>
        <rFont val="Arial"/>
        <family val="2"/>
      </rPr>
      <t>2RW</t>
    </r>
  </si>
  <si>
    <r>
      <t>DfT</t>
    </r>
    <r>
      <rPr>
        <b/>
        <vertAlign val="subscript"/>
        <sz val="10"/>
        <color indexed="8"/>
        <rFont val="Arial"/>
        <family val="2"/>
      </rPr>
      <t>CLE</t>
    </r>
    <r>
      <rPr>
        <b/>
        <sz val="10"/>
        <color indexed="8"/>
        <rFont val="Arial"/>
        <family val="2"/>
      </rPr>
      <t>R</t>
    </r>
  </si>
  <si>
    <r>
      <t>DfT</t>
    </r>
    <r>
      <rPr>
        <b/>
        <vertAlign val="subscript"/>
        <sz val="10"/>
        <color indexed="8"/>
        <rFont val="Arial"/>
        <family val="2"/>
      </rPr>
      <t>CLE</t>
    </r>
    <r>
      <rPr>
        <b/>
        <sz val="10"/>
        <color indexed="8"/>
        <rFont val="Arial"/>
        <family val="2"/>
      </rPr>
      <t>1RW</t>
    </r>
  </si>
  <si>
    <r>
      <t>DfT</t>
    </r>
    <r>
      <rPr>
        <b/>
        <vertAlign val="subscript"/>
        <sz val="10"/>
        <color indexed="8"/>
        <rFont val="Arial"/>
        <family val="2"/>
      </rPr>
      <t>CLE</t>
    </r>
    <r>
      <rPr>
        <b/>
        <sz val="10"/>
        <color indexed="8"/>
        <rFont val="Arial"/>
        <family val="2"/>
      </rPr>
      <t>2RW</t>
    </r>
  </si>
  <si>
    <t>Appendix 2 to Schedule 8.5: Adjusted Target CLE Index</t>
  </si>
  <si>
    <t>CLE Index value</t>
  </si>
  <si>
    <r>
      <t>CLE</t>
    </r>
    <r>
      <rPr>
        <b/>
        <vertAlign val="superscript"/>
        <sz val="10"/>
        <color indexed="8"/>
        <rFont val="Arial"/>
        <family val="2"/>
      </rPr>
      <t>C</t>
    </r>
    <r>
      <rPr>
        <b/>
        <vertAlign val="subscript"/>
        <sz val="10"/>
        <color indexed="8"/>
        <rFont val="Arial"/>
        <family val="2"/>
      </rPr>
      <t>T</t>
    </r>
  </si>
  <si>
    <t>CLE Nil Band Lower</t>
  </si>
  <si>
    <t>CLE Nil Band Upper</t>
  </si>
  <si>
    <r>
      <t>CLE</t>
    </r>
    <r>
      <rPr>
        <b/>
        <vertAlign val="superscript"/>
        <sz val="10"/>
        <color indexed="8"/>
        <rFont val="Arial"/>
        <family val="2"/>
      </rPr>
      <t>C</t>
    </r>
    <r>
      <rPr>
        <b/>
        <vertAlign val="subscript"/>
        <sz val="7"/>
        <color indexed="8"/>
        <rFont val="Arial"/>
        <family val="2"/>
      </rPr>
      <t>T</t>
    </r>
    <r>
      <rPr>
        <b/>
        <sz val="10"/>
        <color indexed="8"/>
        <rFont val="Arial"/>
        <family val="2"/>
      </rPr>
      <t xml:space="preserve"> - 0.02</t>
    </r>
  </si>
  <si>
    <r>
      <t>CLE</t>
    </r>
    <r>
      <rPr>
        <b/>
        <vertAlign val="superscript"/>
        <sz val="10"/>
        <color indexed="8"/>
        <rFont val="Arial"/>
        <family val="2"/>
      </rPr>
      <t>C</t>
    </r>
    <r>
      <rPr>
        <b/>
        <vertAlign val="subscript"/>
        <sz val="7"/>
        <color indexed="8"/>
        <rFont val="Arial"/>
        <family val="2"/>
      </rPr>
      <t>T</t>
    </r>
    <r>
      <rPr>
        <b/>
        <sz val="10"/>
        <color indexed="8"/>
        <rFont val="Arial"/>
        <family val="2"/>
      </rPr>
      <t xml:space="preserve"> + 0.02</t>
    </r>
  </si>
  <si>
    <t>Franchise Agreement Numbers - Target Revenue Numbers</t>
  </si>
  <si>
    <t>Appendix 1 to Schedule 8.6: Target Revenue (£)</t>
  </si>
  <si>
    <t>Target Revenue</t>
  </si>
  <si>
    <t>NPV of Franchise Payments</t>
  </si>
  <si>
    <t>Parameters</t>
  </si>
  <si>
    <t>Deflate to:</t>
  </si>
  <si>
    <t>Days</t>
  </si>
  <si>
    <t>Franchise Start</t>
  </si>
  <si>
    <t>Franchise End</t>
  </si>
  <si>
    <t>Franchise End (optional extension)</t>
  </si>
  <si>
    <t>Inflation and Discounting Factors</t>
  </si>
  <si>
    <t>Deflation Factor</t>
  </si>
  <si>
    <t>Discount Factor</t>
  </si>
  <si>
    <t>Checks and counters</t>
  </si>
  <si>
    <t>Year Counter</t>
  </si>
  <si>
    <t>Discounted Cashflow</t>
  </si>
  <si>
    <t>Evaluated Payments: Financial Subsidy / (Premium) plus FRM Support</t>
  </si>
  <si>
    <t>Evaluated Payments: Discounted Cashflow</t>
  </si>
  <si>
    <t>Years in Scope: NPV (Core)</t>
  </si>
  <si>
    <t>Start Year</t>
  </si>
  <si>
    <t>End Year</t>
  </si>
  <si>
    <t>Intermediate Years</t>
  </si>
  <si>
    <t>Years in Scope 1</t>
  </si>
  <si>
    <t>Extension Period weighting</t>
  </si>
  <si>
    <t>Years in Scope: NPV (Core and Extension)</t>
  </si>
  <si>
    <t>Years in Scope 2</t>
  </si>
  <si>
    <t>Not in Use</t>
  </si>
  <si>
    <t>Financial Robustness Test</t>
  </si>
  <si>
    <t>FRT Scenario</t>
  </si>
  <si>
    <t>&lt;&lt;&lt; Cell used by DfT for evaluation</t>
  </si>
  <si>
    <t>Only for use when Financial Model and Templates are set to "Nominal", rather than "Real".</t>
  </si>
  <si>
    <t>Department's Base Line for Financial Robustness Test</t>
  </si>
  <si>
    <t>Adjusted Evaluated Payments: Discounted Cashflow</t>
  </si>
  <si>
    <t>Logic Flags</t>
  </si>
  <si>
    <t>FA Schedule 12 Financial Ratio</t>
  </si>
  <si>
    <t>Adjustment factors</t>
  </si>
  <si>
    <t>Accrual</t>
  </si>
  <si>
    <t>Feed from Financial Statements</t>
  </si>
  <si>
    <t>Delta Cash</t>
  </si>
  <si>
    <t>Pre-adjusted Modified Revenue</t>
  </si>
  <si>
    <t>Modified Revenue (adjusted)</t>
  </si>
  <si>
    <t>Pre-adjusted Actual Operating Costs</t>
  </si>
  <si>
    <t>Actual Operating Costs (adjusted)</t>
  </si>
  <si>
    <t xml:space="preserve">DfT should populate this Financial Robustness Testing (“FRT”) section in line with the specific franchise. 
If Year 1 is a part year, enter a "1" in the Year 1 column L145:AC145 (should be cell L145 if Year -2 starts in column I). 
The period covered by the FRT will be decided as part of the commercial proposition. This is usually the full term of the franchise plus extension. If the FRT period ends with a part year, enter a "1" in the relevant full year column in L146:AC146 (if FRT includes just the core period) or L147:AC147 (if FRT includes the extension period). NB: there can only be one relevant end part year for the FRT (i.e. Core or Extension, but not both). For example, if the FRT period includes an extension period ending on 30 June in Year 11, then enter a “1” in cell V147. 
L153:AC154 will then pick up the Modified Revenue and Actual Operating Costs values on a continuous timeline basis. 
If there are no part years, all cells L145:AC148 should be "0".
</t>
  </si>
  <si>
    <r>
      <t>Franchise end (part)</t>
    </r>
    <r>
      <rPr>
        <sz val="10"/>
        <color rgb="FFFF0000"/>
        <rFont val="Arial"/>
        <family val="2"/>
      </rPr>
      <t xml:space="preserve"> </t>
    </r>
  </si>
  <si>
    <t xml:space="preserve">Franchise end 2 (part) </t>
  </si>
  <si>
    <t>Continuous timeline</t>
  </si>
  <si>
    <t>Period Start</t>
  </si>
  <si>
    <t>Period End</t>
  </si>
  <si>
    <t>Modified Revenue - continuous timeline</t>
  </si>
  <si>
    <t>Actual Operating Costs - continuous timeline</t>
  </si>
  <si>
    <t>Opening Ratio Calculated</t>
  </si>
  <si>
    <t>Closing Ratio Calculated</t>
  </si>
  <si>
    <t>Estimated PCS required to avoid default during Core Franchise Term and Extension Period*</t>
  </si>
  <si>
    <t>* after risk adjustment and assuming availability of additional PCS is unlimited</t>
  </si>
  <si>
    <t>Amount of PCS required in excess of the Required PCS and Additional PCS as bid</t>
  </si>
  <si>
    <t>Materiality Threshold</t>
  </si>
  <si>
    <t>Materiality breached?</t>
  </si>
  <si>
    <t>Year of Breach</t>
  </si>
  <si>
    <t>Estimated proportion of period after Default Ratio breach (straight line basis)</t>
  </si>
  <si>
    <t>End of Minimum Financial Robustness Period</t>
  </si>
  <si>
    <t>Default in Minimum Financial Robustness Period?</t>
  </si>
  <si>
    <t>Bidder Franchise Payments Period - continuous timeline</t>
  </si>
  <si>
    <t>Baseline Franchise Payments Period - continuous timeline</t>
  </si>
  <si>
    <t>Model timeline</t>
  </si>
  <si>
    <t>Period start</t>
  </si>
  <si>
    <t>Period end</t>
  </si>
  <si>
    <t>Column to reference to convert back from continous timeline to model timeline - only relevant for part years</t>
  </si>
  <si>
    <t xml:space="preserve">^ DfT to populate cells AE178, AG178 and AI178. These cells contain drop down values from cells I22:AC22. The aim of these flags is to make sure row 181 picks up the continuous timeline values from row 171 and converts back to the model timeline. 
If Year 1 is a part year, select “1” in cell AE178. 
If the Core year end is a part year, select the relevant year in cell AG178 – e.g. if it is Year 10 (part), select “10” in cell AG178. 
If the Extension year end is a part year, select the relevant year in cell AI178 – e.g. if it is Year 11 (part), select “11” in cell AI178. 
</t>
  </si>
  <si>
    <t>Bidder Franchise Payments Period</t>
  </si>
  <si>
    <t>Baseline Franchise Payments Period</t>
  </si>
  <si>
    <t>FA Schedule 12 Season Ticket Bond</t>
  </si>
  <si>
    <t>Funding</t>
  </si>
  <si>
    <t>PCS Sizing Calculations</t>
  </si>
  <si>
    <t>Required PCS</t>
  </si>
  <si>
    <t>% of incremental nominal franchise payments</t>
  </si>
  <si>
    <t>Baseline Franchise Payments BFPy</t>
  </si>
  <si>
    <t>Bidder Franchise Payments FPy</t>
  </si>
  <si>
    <t xml:space="preserve">(BFPy – FPy) </t>
  </si>
  <si>
    <t>Minimum Required PCS (£000)</t>
  </si>
  <si>
    <t>Required PCS calculated (£000)</t>
  </si>
  <si>
    <t>Additional PCS</t>
  </si>
  <si>
    <t>Additional PCS proposed by bidder (£000)</t>
  </si>
  <si>
    <t>PCS Bonding Requirement</t>
  </si>
  <si>
    <t>% PCS required to be bonded</t>
  </si>
  <si>
    <t>Summary PCS table</t>
  </si>
  <si>
    <t>PCS Facility</t>
  </si>
  <si>
    <t>Bonded PCS</t>
  </si>
  <si>
    <t>Agreed Funding Commitment</t>
  </si>
  <si>
    <t>AFC opening balance in period</t>
  </si>
  <si>
    <t>AFC drawdown in period</t>
  </si>
  <si>
    <t>AFC repayment in period</t>
  </si>
  <si>
    <t>AFC closing balance in period</t>
  </si>
  <si>
    <t>Note: The Agreed Funding Commitment profile shown above should be the sum of all Agreed Funding Commitment ("AFC") provided as specified in the Funding Deed including any Commercial Debt, Shareholder Loan and equity.</t>
  </si>
  <si>
    <t>The maximum amount committed in each year will be contracted in the Funding Deed for the duration of that year.</t>
  </si>
  <si>
    <t>Schedule 3 to the Funding Deed - AFC Plan</t>
  </si>
  <si>
    <t>Column 1 
Amount in the specified Franchisee Year that the Guarantor shall make available or procure that a third party shall make available to the Franchisee
£000</t>
  </si>
  <si>
    <t>Column 2 
Amount in the specified Franchisee Year that the Franchisee is scheduled to repay
£000</t>
  </si>
  <si>
    <t>[SFO Station Line 249] - Station Access Income Long Term Charges</t>
  </si>
  <si>
    <t>[SFO Station Line 250] - Station Access Income Long Term Charges</t>
  </si>
  <si>
    <t>[SFO Station Line 249] - Station Access Income Qualifying Expenditure</t>
  </si>
  <si>
    <t>[SFO Station Line 250] - Station Access Income Qualifying Expenditure</t>
  </si>
  <si>
    <t>Department for Transport</t>
  </si>
  <si>
    <t>Nominal</t>
  </si>
  <si>
    <t>SG 01 - Kent Mainline</t>
  </si>
  <si>
    <t>SG 02 - Kent Metro</t>
  </si>
  <si>
    <t>SG 03 - Kent Rural</t>
  </si>
  <si>
    <t>SG 04 - Kent High Speed</t>
  </si>
  <si>
    <t>SG 05 - Spare SG 05</t>
  </si>
  <si>
    <t>SG 06 - Spare SG 06</t>
  </si>
  <si>
    <t>SG 07 - Spare SG 07</t>
  </si>
  <si>
    <t>SG 08 - Spare SG 08</t>
  </si>
  <si>
    <t>SG 09 - Spare SG 09</t>
  </si>
  <si>
    <t>SG 10 - Spare SG 10</t>
  </si>
  <si>
    <t>SG 11 - Spare SG 11</t>
  </si>
  <si>
    <t>SG 12 - Spare SG 12</t>
  </si>
  <si>
    <t>SG 13 - Spare SG 13</t>
  </si>
  <si>
    <t>SG 14 - Spare SG 14</t>
  </si>
  <si>
    <t>SG 15 - Spare SG 15</t>
  </si>
  <si>
    <t>SG 16 - Spare SG 16</t>
  </si>
  <si>
    <t>SG 17 - Spare SG 17</t>
  </si>
  <si>
    <t>SG 18 - Spare SG 18</t>
  </si>
  <si>
    <t>SG 19 - Spare SG 19</t>
  </si>
  <si>
    <t>SG 20 - Spare SG 20</t>
  </si>
  <si>
    <t>Travelcard Revenue</t>
  </si>
  <si>
    <t>Travelcard mitigation</t>
  </si>
  <si>
    <t>Passenger Charter Discounts</t>
  </si>
  <si>
    <t>Concessionary Travel</t>
  </si>
  <si>
    <t>Railcard Sales</t>
  </si>
  <si>
    <t>Refunds</t>
  </si>
  <si>
    <t>Penalty Fares</t>
  </si>
  <si>
    <t>Excess Fares</t>
  </si>
  <si>
    <t>Upgrades</t>
  </si>
  <si>
    <t>Rail Staff Travel</t>
  </si>
  <si>
    <t>BT Police</t>
  </si>
  <si>
    <t>Met &amp; City Police</t>
  </si>
  <si>
    <t>Bus Feeder Income</t>
  </si>
  <si>
    <t>Non-geographical</t>
  </si>
  <si>
    <t>Permits to travel</t>
  </si>
  <si>
    <t>Fares Checking Differences</t>
  </si>
  <si>
    <t>Refund balancing</t>
  </si>
  <si>
    <t>Claim provisions</t>
  </si>
  <si>
    <t>Passenger revenue reconciliation</t>
  </si>
  <si>
    <t>[Other Fares Revenue Line 20]</t>
  </si>
  <si>
    <t>[Other Fares Revenue Line 21]</t>
  </si>
  <si>
    <t>[Other Fares Revenue Line 22]</t>
  </si>
  <si>
    <t>[Other Fares Revenue Line 23]</t>
  </si>
  <si>
    <t>[Other Fares Revenue Line 24]</t>
  </si>
  <si>
    <t>[Other Fares Revenue Line 25]</t>
  </si>
  <si>
    <t>[Other Fares Revenue Line 26]</t>
  </si>
  <si>
    <t>[Other Fares Revenue Line 27]</t>
  </si>
  <si>
    <t>[Other Fares Revenue Line 28]</t>
  </si>
  <si>
    <t>[Other Fares Revenue Line 29]</t>
  </si>
  <si>
    <t>[Other Fares Revenue Line 30]</t>
  </si>
  <si>
    <t>Passenger Charter Rebate</t>
  </si>
  <si>
    <t>LENNON Car Park Revenue</t>
  </si>
  <si>
    <t>Non-LENNON Car Park Revenue</t>
  </si>
  <si>
    <t>Commission Receivable</t>
  </si>
  <si>
    <t>Property Income</t>
  </si>
  <si>
    <t>Advertising Income</t>
  </si>
  <si>
    <t>Taxi Income</t>
  </si>
  <si>
    <t>Metro Income</t>
  </si>
  <si>
    <t>Catering Revenue</t>
  </si>
  <si>
    <t>[Other Revenue from Core Business Line 11]</t>
  </si>
  <si>
    <t>[Other Revenue from Core Business Line 12]</t>
  </si>
  <si>
    <t>[Other Revenue from Core Business Line 13]</t>
  </si>
  <si>
    <t>[Other Revenue from Core Business Line 14]</t>
  </si>
  <si>
    <t>[Other Revenue from Core Business Line 15]</t>
  </si>
  <si>
    <t>[Other Revenue from Core Business Line 16]</t>
  </si>
  <si>
    <t>[Other Revenue from Core Business Line 17]</t>
  </si>
  <si>
    <t>[Other Revenue from Core Business Line 18]</t>
  </si>
  <si>
    <t>[Other Revenue from Core Business Line 19]</t>
  </si>
  <si>
    <t>[Other Revenue from Core Business Line 20]</t>
  </si>
  <si>
    <t>[Other Revenue from Core Business Line 21]</t>
  </si>
  <si>
    <t>[Other Revenue from Core Business Line 22]</t>
  </si>
  <si>
    <t>[Other Revenue from Core Business Line 23]</t>
  </si>
  <si>
    <t>[Other Revenue from Core Business Line 24]</t>
  </si>
  <si>
    <t>[Other Revenue from Core Business Line 25]</t>
  </si>
  <si>
    <t>Abbey Wood - Station Access Income Long Term Charges</t>
  </si>
  <si>
    <t>Adisham - Station Access Income Long Term Charges</t>
  </si>
  <si>
    <t>Albany Park - Station Access Income Long Term Charges</t>
  </si>
  <si>
    <t>Ashford International - Station Access Income Long Term Charges</t>
  </si>
  <si>
    <t>Aylesford - Station Access Income Long Term Charges</t>
  </si>
  <si>
    <t>Aylesham - Station Access Income Long Term Charges</t>
  </si>
  <si>
    <t>Barming - Station Access Income Long Term Charges</t>
  </si>
  <si>
    <t>Barnehurst - Station Access Income Long Term Charges</t>
  </si>
  <si>
    <t>Bat &amp; Ball - Station Access Income Long Term Charges</t>
  </si>
  <si>
    <t>Battle - Station Access Income Long Term Charges</t>
  </si>
  <si>
    <t>Bearsted - Station Access Income Long Term Charges</t>
  </si>
  <si>
    <t>Beckenham Junction - Station Access Income Long Term Charges</t>
  </si>
  <si>
    <t>Bekesbourne - Station Access Income Long Term Charges</t>
  </si>
  <si>
    <t>Beltring - Station Access Income Long Term Charges</t>
  </si>
  <si>
    <t>Belvedere - Station Access Income Long Term Charges</t>
  </si>
  <si>
    <t>Bexley - Station Access Income Long Term Charges</t>
  </si>
  <si>
    <t>Bexleyheath - Station Access Income Long Term Charges</t>
  </si>
  <si>
    <t>Bickley - Station Access Income Long Term Charges</t>
  </si>
  <si>
    <t>Birchington-On-Sea - Station Access Income Long Term Charges</t>
  </si>
  <si>
    <t>Blackheath - Station Access Income Long Term Charges</t>
  </si>
  <si>
    <t>Borough Green &amp; Wrotham - Station Access Income Long Term Charges</t>
  </si>
  <si>
    <t>Brixton - Station Access Income Long Term Charges</t>
  </si>
  <si>
    <t>Broadstairs - Station Access Income Long Term Charges</t>
  </si>
  <si>
    <t>Bromley North - Station Access Income Long Term Charges</t>
  </si>
  <si>
    <t>Bromley South - Station Access Income Long Term Charges</t>
  </si>
  <si>
    <t>Canterbury East - Station Access Income Long Term Charges</t>
  </si>
  <si>
    <t>Canterbury West - Station Access Income Long Term Charges</t>
  </si>
  <si>
    <t>Catford Bridge - Station Access Income Long Term Charges</t>
  </si>
  <si>
    <t>Charing - Station Access Income Long Term Charges</t>
  </si>
  <si>
    <t>Charlton - Station Access Income Long Term Charges</t>
  </si>
  <si>
    <t>Chartham - Station Access Income Long Term Charges</t>
  </si>
  <si>
    <t>Chatham - Station Access Income Long Term Charges</t>
  </si>
  <si>
    <t>Chelsfield - Station Access Income Long Term Charges</t>
  </si>
  <si>
    <t>Chestfield &amp; Swalecliffe - Station Access Income Long Term Charges</t>
  </si>
  <si>
    <t>Chilham - Station Access Income Long Term Charges</t>
  </si>
  <si>
    <t>Chislehurst - Station Access Income Long Term Charges</t>
  </si>
  <si>
    <t>Clock House - Station Access Income Long Term Charges</t>
  </si>
  <si>
    <t>Crayford - Station Access Income Long Term Charges</t>
  </si>
  <si>
    <t>Crowhurst - Station Access Income Long Term Charges</t>
  </si>
  <si>
    <t>Cuxton - Station Access Income Long Term Charges</t>
  </si>
  <si>
    <t>Dartford - Station Access Income Long Term Charges</t>
  </si>
  <si>
    <t>Deal - Station Access Income Long Term Charges</t>
  </si>
  <si>
    <t>Deptford - Station Access Income Long Term Charges</t>
  </si>
  <si>
    <t>Dover Priory - Station Access Income Long Term Charges</t>
  </si>
  <si>
    <t>Dumpton Park - Station Access Income Long Term Charges</t>
  </si>
  <si>
    <t>Dunton Green - Station Access Income Long Term Charges</t>
  </si>
  <si>
    <t>East Farleigh - Station Access Income Long Term Charges</t>
  </si>
  <si>
    <t>East Malling - Station Access Income Long Term Charges</t>
  </si>
  <si>
    <t>Eden Park - Station Access Income Long Term Charges</t>
  </si>
  <si>
    <t>Elmers End - Station Access Income Long Term Charges</t>
  </si>
  <si>
    <t>Elmstead Woods - Station Access Income Long Term Charges</t>
  </si>
  <si>
    <t>Eltham - Station Access Income Long Term Charges</t>
  </si>
  <si>
    <t>Erith - Station Access Income Long Term Charges</t>
  </si>
  <si>
    <t>Etchingham - Station Access Income Long Term Charges</t>
  </si>
  <si>
    <t>Eynsford - Station Access Income Long Term Charges</t>
  </si>
  <si>
    <t>Falconwood - Station Access Income Long Term Charges</t>
  </si>
  <si>
    <t>Farningham Road - Station Access Income Long Term Charges</t>
  </si>
  <si>
    <t>Faversham - Station Access Income Long Term Charges</t>
  </si>
  <si>
    <t>Folkestone Central - Station Access Income Long Term Charges</t>
  </si>
  <si>
    <t>Folkestone West - Station Access Income Long Term Charges</t>
  </si>
  <si>
    <t>Frant - Station Access Income Long Term Charges</t>
  </si>
  <si>
    <t>Gillingham (Kent) - Station Access Income Long Term Charges</t>
  </si>
  <si>
    <t>Gravesend - Station Access Income Long Term Charges</t>
  </si>
  <si>
    <t>Greenhithe - Station Access Income Long Term Charges</t>
  </si>
  <si>
    <t>Greenwich - Station Access Income Long Term Charges</t>
  </si>
  <si>
    <t>Grove Park - Station Access Income Long Term Charges</t>
  </si>
  <si>
    <t>Halling - Station Access Income Long Term Charges</t>
  </si>
  <si>
    <t>Harrietsham - Station Access Income Long Term Charges</t>
  </si>
  <si>
    <t>Hastings - Station Access Income Long Term Charges</t>
  </si>
  <si>
    <t>Hayes - Station Access Income Long Term Charges</t>
  </si>
  <si>
    <t>Headcorn - Station Access Income Long Term Charges</t>
  </si>
  <si>
    <t>Herne Bay - Station Access Income Long Term Charges</t>
  </si>
  <si>
    <t>Herne Hill - Station Access Income Long Term Charges</t>
  </si>
  <si>
    <t>High Brooms - Station Access Income Long Term Charges</t>
  </si>
  <si>
    <t>Higham, Kent - Station Access Income Long Term Charges</t>
  </si>
  <si>
    <t>Hildenborough - Station Access Income Long Term Charges</t>
  </si>
  <si>
    <t>Hither Green - Station Access Income Long Term Charges</t>
  </si>
  <si>
    <t>Hollingbourne - Station Access Income Long Term Charges</t>
  </si>
  <si>
    <t>Kearsney - Station Access Income Long Term Charges</t>
  </si>
  <si>
    <t>Kemsing - Station Access Income Long Term Charges</t>
  </si>
  <si>
    <t>Kemsley - Station Access Income Long Term Charges</t>
  </si>
  <si>
    <t>Kent House - Station Access Income Long Term Charges</t>
  </si>
  <si>
    <t>Kidbrooke - Station Access Income Long Term Charges</t>
  </si>
  <si>
    <t>Knockholt - Station Access Income Long Term Charges</t>
  </si>
  <si>
    <t>Ladywell - Station Access Income Long Term Charges</t>
  </si>
  <si>
    <t>Lee - Station Access Income Long Term Charges</t>
  </si>
  <si>
    <t>Lenham - Station Access Income Long Term Charges</t>
  </si>
  <si>
    <t>Lewisham - Station Access Income Long Term Charges</t>
  </si>
  <si>
    <t>London Waterloo East - Station Access Income Long Term Charges</t>
  </si>
  <si>
    <t>Longfield - Station Access Income Long Term Charges</t>
  </si>
  <si>
    <t>Lower Sydenham - Station Access Income Long Term Charges</t>
  </si>
  <si>
    <t>Maidstone Barracks - Station Access Income Long Term Charges</t>
  </si>
  <si>
    <t>Maidstone East - Station Access Income Long Term Charges</t>
  </si>
  <si>
    <t>Maidstone West - Station Access Income Long Term Charges</t>
  </si>
  <si>
    <t>Marden - Station Access Income Long Term Charges</t>
  </si>
  <si>
    <t>Margate - Station Access Income Long Term Charges</t>
  </si>
  <si>
    <t>Martin Mill - Station Access Income Long Term Charges</t>
  </si>
  <si>
    <t>Maze Hill - Station Access Income Long Term Charges</t>
  </si>
  <si>
    <t>Meopham - Station Access Income Long Term Charges</t>
  </si>
  <si>
    <t>Minster - Station Access Income Long Term Charges</t>
  </si>
  <si>
    <t>Mottingham - Station Access Income Long Term Charges</t>
  </si>
  <si>
    <t>New Beckenham - Station Access Income Long Term Charges</t>
  </si>
  <si>
    <t>New Cross - Station Access Income Long Term Charges</t>
  </si>
  <si>
    <t>New Eltham - Station Access Income Long Term Charges</t>
  </si>
  <si>
    <t>New Hythe - Station Access Income Long Term Charges</t>
  </si>
  <si>
    <t>Newington - Station Access Income Long Term Charges</t>
  </si>
  <si>
    <t>Northfleet - Station Access Income Long Term Charges</t>
  </si>
  <si>
    <t>Orpington - Station Access Income Long Term Charges</t>
  </si>
  <si>
    <t>Otford - Station Access Income Long Term Charges</t>
  </si>
  <si>
    <t>Paddock Wood - Station Access Income Long Term Charges</t>
  </si>
  <si>
    <t>Penge East - Station Access Income Long Term Charges</t>
  </si>
  <si>
    <t>Petts Wood - Station Access Income Long Term Charges</t>
  </si>
  <si>
    <t>Pluckley - Station Access Income Long Term Charges</t>
  </si>
  <si>
    <t>Plumstead - Station Access Income Long Term Charges</t>
  </si>
  <si>
    <t>Queenborough - Station Access Income Long Term Charges</t>
  </si>
  <si>
    <t>Rainham (Kent) - Station Access Income Long Term Charges</t>
  </si>
  <si>
    <t>Ramsgate - Station Access Income Long Term Charges</t>
  </si>
  <si>
    <t>Robertsbridge - Station Access Income Long Term Charges</t>
  </si>
  <si>
    <t>Rochester - Station Access Income Long Term Charges</t>
  </si>
  <si>
    <t>Sandling - Station Access Income Long Term Charges</t>
  </si>
  <si>
    <t>Sandwich - Station Access Income Long Term Charges</t>
  </si>
  <si>
    <t>Selling - Station Access Income Long Term Charges</t>
  </si>
  <si>
    <t>Sevenoaks - Station Access Income Long Term Charges</t>
  </si>
  <si>
    <t>Sheerness-On-Sea - Station Access Income Long Term Charges</t>
  </si>
  <si>
    <t>Shepherds Well - Station Access Income Long Term Charges</t>
  </si>
  <si>
    <t>Shoreham - Station Access Income Long Term Charges</t>
  </si>
  <si>
    <t>Shortlands - Station Access Income Long Term Charges</t>
  </si>
  <si>
    <t>Sidcup - Station Access Income Long Term Charges</t>
  </si>
  <si>
    <t>Sittingbourne - Station Access Income Long Term Charges</t>
  </si>
  <si>
    <t>Slade Green - Station Access Income Long Term Charges</t>
  </si>
  <si>
    <t>Snodland - Station Access Income Long Term Charges</t>
  </si>
  <si>
    <t>Snowdown - Station Access Income Long Term Charges</t>
  </si>
  <si>
    <t>Sole Street - Station Access Income Long Term Charges</t>
  </si>
  <si>
    <t>St Johns - Station Access Income Long Term Charges</t>
  </si>
  <si>
    <t>St Leonards Warrior Square - Station Access Income Long Term Charges</t>
  </si>
  <si>
    <t>St Mary Cray - Station Access Income Long Term Charges</t>
  </si>
  <si>
    <t>Staplehurst - Station Access Income Long Term Charges</t>
  </si>
  <si>
    <t>Stone Crossing - Station Access Income Long Term Charges</t>
  </si>
  <si>
    <t>Stonegate - Station Access Income Long Term Charges</t>
  </si>
  <si>
    <t>Strood - Station Access Income Long Term Charges</t>
  </si>
  <si>
    <t>Sturry - Station Access Income Long Term Charges</t>
  </si>
  <si>
    <t>Sundridge Park - Station Access Income Long Term Charges</t>
  </si>
  <si>
    <t>Swale - Station Access Income Long Term Charges</t>
  </si>
  <si>
    <t>Swanley - Station Access Income Long Term Charges</t>
  </si>
  <si>
    <t>Swanscombe - Station Access Income Long Term Charges</t>
  </si>
  <si>
    <t>Sydenham Hill - Station Access Income Long Term Charges</t>
  </si>
  <si>
    <t>Teynham - Station Access Income Long Term Charges</t>
  </si>
  <si>
    <t>Tonbridge - Station Access Income Long Term Charges</t>
  </si>
  <si>
    <t>Tunbridge Wells - Station Access Income Long Term Charges</t>
  </si>
  <si>
    <t>Wadhurst - Station Access Income Long Term Charges</t>
  </si>
  <si>
    <t>Walmer - Station Access Income Long Term Charges</t>
  </si>
  <si>
    <t>Wateringbury - Station Access Income Long Term Charges</t>
  </si>
  <si>
    <t>Welling - Station Access Income Long Term Charges</t>
  </si>
  <si>
    <t>West Dulwich - Station Access Income Long Term Charges</t>
  </si>
  <si>
    <t>West Malling - Station Access Income Long Term Charges</t>
  </si>
  <si>
    <t>West St Leonards - Station Access Income Long Term Charges</t>
  </si>
  <si>
    <t>West Wickham - Station Access Income Long Term Charges</t>
  </si>
  <si>
    <t>Westcombe Park - Station Access Income Long Term Charges</t>
  </si>
  <si>
    <t>Westenhanger - Station Access Income Long Term Charges</t>
  </si>
  <si>
    <t>Westgate-On-Sea - Station Access Income Long Term Charges</t>
  </si>
  <si>
    <t>Whitstable - Station Access Income Long Term Charges</t>
  </si>
  <si>
    <t>Woolwich Arsenal - Station Access Income Long Term Charges</t>
  </si>
  <si>
    <t>Woolwich Dockyard - Station Access Income Long Term Charges</t>
  </si>
  <si>
    <t>Wye - Station Access Income Long Term Charges</t>
  </si>
  <si>
    <t>Yalding - Station Access Income Long Term Charges</t>
  </si>
  <si>
    <t>[SFO Station Line 166] - Station Access Income Long Term Charges</t>
  </si>
  <si>
    <t>[SFO Station Line 167] - Station Access Income Long Term Charges</t>
  </si>
  <si>
    <t>[SFO Station Line 168] - Station Access Income Long Term Charges</t>
  </si>
  <si>
    <t>[SFO Station Line 169] - Station Access Income Long Term Charges</t>
  </si>
  <si>
    <t>[SFO Station Line 170] - Station Access Income Long Term Charges</t>
  </si>
  <si>
    <t>[SFO Station Line 171] - Station Access Income Long Term Charges</t>
  </si>
  <si>
    <t>[SFO Station Line 172] - Station Access Income Long Term Charges</t>
  </si>
  <si>
    <t>[SFO Station Line 173] - Station Access Income Long Term Charges</t>
  </si>
  <si>
    <t>[SFO Station Line 174] - Station Access Income Long Term Charges</t>
  </si>
  <si>
    <t>[SFO Station Line 175] - Station Access Income Long Term Charges</t>
  </si>
  <si>
    <t>[SFO Station Line 176] - Station Access Income Long Term Charges</t>
  </si>
  <si>
    <t>[SFO Station Line 177] - Station Access Income Long Term Charges</t>
  </si>
  <si>
    <t>[SFO Station Line 178] - Station Access Income Long Term Charges</t>
  </si>
  <si>
    <t>[SFO Station Line 179] - Station Access Income Long Term Charges</t>
  </si>
  <si>
    <t>[SFO Station Line 180] - Station Access Income Long Term Charges</t>
  </si>
  <si>
    <t>[SFO Station Line 181] - Station Access Income Long Term Charges</t>
  </si>
  <si>
    <t>[SFO Station Line 182] - Station Access Income Long Term Charges</t>
  </si>
  <si>
    <t>[SFO Station Line 183] - Station Access Income Long Term Charges</t>
  </si>
  <si>
    <t>[SFO Station Line 184] - Station Access Income Long Term Charges</t>
  </si>
  <si>
    <t>[SFO Station Line 185] - Station Access Income Long Term Charges</t>
  </si>
  <si>
    <t>[SFO Station Line 186] - Station Access Income Long Term Charges</t>
  </si>
  <si>
    <t>[SFO Station Line 187] - Station Access Income Long Term Charges</t>
  </si>
  <si>
    <t>[SFO Station Line 188] - Station Access Income Long Term Charges</t>
  </si>
  <si>
    <t>[SFO Station Line 189] - Station Access Income Long Term Charges</t>
  </si>
  <si>
    <t>[SFO Station Line 190] - Station Access Income Long Term Charges</t>
  </si>
  <si>
    <t>[SFO Station Line 191] - Station Access Income Long Term Charges</t>
  </si>
  <si>
    <t>[SFO Station Line 192] - Station Access Income Long Term Charges</t>
  </si>
  <si>
    <t>[SFO Station Line 193] - Station Access Income Long Term Charges</t>
  </si>
  <si>
    <t>[SFO Station Line 194] - Station Access Income Long Term Charges</t>
  </si>
  <si>
    <t>[SFO Station Line 195] - Station Access Income Long Term Charges</t>
  </si>
  <si>
    <t>[SFO Station Line 196] - Station Access Income Long Term Charges</t>
  </si>
  <si>
    <t>[SFO Station Line 197] - Station Access Income Long Term Charges</t>
  </si>
  <si>
    <t>[SFO Station Line 198] - Station Access Income Long Term Charges</t>
  </si>
  <si>
    <t>[SFO Station Line 199] - Station Access Income Long Term Charges</t>
  </si>
  <si>
    <t>[SFO Station Line 200] - Station Access Income Long Term Charges</t>
  </si>
  <si>
    <t>[SFO Station Line 201] - Station Access Income Long Term Charges</t>
  </si>
  <si>
    <t>[SFO Station Line 202] - Station Access Income Long Term Charges</t>
  </si>
  <si>
    <t>[SFO Station Line 203] - Station Access Income Long Term Charges</t>
  </si>
  <si>
    <t>[SFO Station Line 204] - Station Access Income Long Term Charges</t>
  </si>
  <si>
    <t>[SFO Station Line 205] - Station Access Income Long Term Charges</t>
  </si>
  <si>
    <t>[SFO Station Line 206] - Station Access Income Long Term Charges</t>
  </si>
  <si>
    <t>[SFO Station Line 207] - Station Access Income Long Term Charges</t>
  </si>
  <si>
    <t>[SFO Station Line 208] - Station Access Income Long Term Charges</t>
  </si>
  <si>
    <t>[SFO Station Line 209] - Station Access Income Long Term Charges</t>
  </si>
  <si>
    <t>[SFO Station Line 210] - Station Access Income Long Term Charges</t>
  </si>
  <si>
    <t>[SFO Station Line 211] - Station Access Income Long Term Charges</t>
  </si>
  <si>
    <t>[SFO Station Line 212] - Station Access Income Long Term Charges</t>
  </si>
  <si>
    <t>[SFO Station Line 213] - Station Access Income Long Term Charges</t>
  </si>
  <si>
    <t>[SFO Station Line 214] - Station Access Income Long Term Charges</t>
  </si>
  <si>
    <t>[SFO Station Line 215] - Station Access Income Long Term Charges</t>
  </si>
  <si>
    <t>[SFO Station Line 216] - Station Access Income Long Term Charges</t>
  </si>
  <si>
    <t>[SFO Station Line 217] - Station Access Income Long Term Charges</t>
  </si>
  <si>
    <t>[SFO Station Line 218] - Station Access Income Long Term Charges</t>
  </si>
  <si>
    <t>[SFO Station Line 219] - Station Access Income Long Term Charges</t>
  </si>
  <si>
    <t>[SFO Station Line 220] - Station Access Income Long Term Charges</t>
  </si>
  <si>
    <t>[SFO Station Line 221] - Station Access Income Long Term Charges</t>
  </si>
  <si>
    <t>[SFO Station Line 222] - Station Access Income Long Term Charges</t>
  </si>
  <si>
    <t>[SFO Station Line 223] - Station Access Income Long Term Charges</t>
  </si>
  <si>
    <t>[SFO Station Line 224] - Station Access Income Long Term Charges</t>
  </si>
  <si>
    <t>[SFO Station Line 225] - Station Access Income Long Term Charges</t>
  </si>
  <si>
    <t>[SFO Station Line 226] - Station Access Income Long Term Charges</t>
  </si>
  <si>
    <t>[SFO Station Line 227] - Station Access Income Long Term Charges</t>
  </si>
  <si>
    <t>[SFO Station Line 228] - Station Access Income Long Term Charges</t>
  </si>
  <si>
    <t>[SFO Station Line 229] - Station Access Income Long Term Charges</t>
  </si>
  <si>
    <t>[SFO Station Line 230] - Station Access Income Long Term Charges</t>
  </si>
  <si>
    <t>[SFO Station Line 231] - Station Access Income Long Term Charges</t>
  </si>
  <si>
    <t>[SFO Station Line 232] - Station Access Income Long Term Charges</t>
  </si>
  <si>
    <t>[SFO Station Line 233] - Station Access Income Long Term Charges</t>
  </si>
  <si>
    <t>[SFO Station Line 234] - Station Access Income Long Term Charges</t>
  </si>
  <si>
    <t>[SFO Station Line 235] - Station Access Income Long Term Charges</t>
  </si>
  <si>
    <t>[SFO Station Line 236] - Station Access Income Long Term Charges</t>
  </si>
  <si>
    <t>[SFO Station Line 237] - Station Access Income Long Term Charges</t>
  </si>
  <si>
    <t>[SFO Station Line 238] - Station Access Income Long Term Charges</t>
  </si>
  <si>
    <t>[SFO Station Line 239] - Station Access Income Long Term Charges</t>
  </si>
  <si>
    <t>[SFO Station Line 240] - Station Access Income Long Term Charges</t>
  </si>
  <si>
    <t>[SFO Station Line 241] - Station Access Income Long Term Charges</t>
  </si>
  <si>
    <t>[SFO Station Line 242] - Station Access Income Long Term Charges</t>
  </si>
  <si>
    <t>[SFO Station Line 243] - Station Access Income Long Term Charges</t>
  </si>
  <si>
    <t>[SFO Station Line 244] - Station Access Income Long Term Charges</t>
  </si>
  <si>
    <t>[SFO Station Line 245] - Station Access Income Long Term Charges</t>
  </si>
  <si>
    <t>[SFO Station Line 246] - Station Access Income Long Term Charges</t>
  </si>
  <si>
    <t>[SFO Station Line 247] - Station Access Income Long Term Charges</t>
  </si>
  <si>
    <t>[SFO Station Line 248] - Station Access Income Long Term Charges</t>
  </si>
  <si>
    <t>Abbey Wood - Station Access Income Qualifying Expenditure</t>
  </si>
  <si>
    <t>Adisham - Station Access Income Qualifying Expenditure</t>
  </si>
  <si>
    <t>Albany Park - Station Access Income Qualifying Expenditure</t>
  </si>
  <si>
    <t>Ashford International - Station Access Income Qualifying Expenditure</t>
  </si>
  <si>
    <t>Aylesford - Station Access Income Qualifying Expenditure</t>
  </si>
  <si>
    <t>Aylesham - Station Access Income Qualifying Expenditure</t>
  </si>
  <si>
    <t>Barming - Station Access Income Qualifying Expenditure</t>
  </si>
  <si>
    <t>Barnehurst - Station Access Income Qualifying Expenditure</t>
  </si>
  <si>
    <t>Bat &amp; Ball - Station Access Income Qualifying Expenditure</t>
  </si>
  <si>
    <t>Battle - Station Access Income Qualifying Expenditure</t>
  </si>
  <si>
    <t>Bearsted - Station Access Income Qualifying Expenditure</t>
  </si>
  <si>
    <t>Beckenham Junction - Station Access Income Qualifying Expenditure</t>
  </si>
  <si>
    <t>Bekesbourne - Station Access Income Qualifying Expenditure</t>
  </si>
  <si>
    <t>Beltring - Station Access Income Qualifying Expenditure</t>
  </si>
  <si>
    <t>Belvedere - Station Access Income Qualifying Expenditure</t>
  </si>
  <si>
    <t>Bexley - Station Access Income Qualifying Expenditure</t>
  </si>
  <si>
    <t>Bexleyheath - Station Access Income Qualifying Expenditure</t>
  </si>
  <si>
    <t>Bickley - Station Access Income Qualifying Expenditure</t>
  </si>
  <si>
    <t>Birchington-On-Sea - Station Access Income Qualifying Expenditure</t>
  </si>
  <si>
    <t>Blackheath - Station Access Income Qualifying Expenditure</t>
  </si>
  <si>
    <t>Borough Green &amp; Wrotham - Station Access Income Qualifying Expenditure</t>
  </si>
  <si>
    <t>Brixton - Station Access Income Qualifying Expenditure</t>
  </si>
  <si>
    <t>Broadstairs - Station Access Income Qualifying Expenditure</t>
  </si>
  <si>
    <t>Bromley North - Station Access Income Qualifying Expenditure</t>
  </si>
  <si>
    <t>Bromley South - Station Access Income Qualifying Expenditure</t>
  </si>
  <si>
    <t>Canterbury East - Station Access Income Qualifying Expenditure</t>
  </si>
  <si>
    <t>Canterbury West - Station Access Income Qualifying Expenditure</t>
  </si>
  <si>
    <t>Catford Bridge - Station Access Income Qualifying Expenditure</t>
  </si>
  <si>
    <t>Charing - Station Access Income Qualifying Expenditure</t>
  </si>
  <si>
    <t>Charlton - Station Access Income Qualifying Expenditure</t>
  </si>
  <si>
    <t>Chartham - Station Access Income Qualifying Expenditure</t>
  </si>
  <si>
    <t>Chatham - Station Access Income Qualifying Expenditure</t>
  </si>
  <si>
    <t>Chelsfield - Station Access Income Qualifying Expenditure</t>
  </si>
  <si>
    <t>Chestfield &amp; Swalecliffe - Station Access Income Qualifying Expenditure</t>
  </si>
  <si>
    <t>Chilham - Station Access Income Qualifying Expenditure</t>
  </si>
  <si>
    <t>Chislehurst - Station Access Income Qualifying Expenditure</t>
  </si>
  <si>
    <t>Clock House - Station Access Income Qualifying Expenditure</t>
  </si>
  <si>
    <t>Crayford - Station Access Income Qualifying Expenditure</t>
  </si>
  <si>
    <t>Crowhurst - Station Access Income Qualifying Expenditure</t>
  </si>
  <si>
    <t>Cuxton - Station Access Income Qualifying Expenditure</t>
  </si>
  <si>
    <t>Dartford - Station Access Income Qualifying Expenditure</t>
  </si>
  <si>
    <t>Deal - Station Access Income Qualifying Expenditure</t>
  </si>
  <si>
    <t>Deptford - Station Access Income Qualifying Expenditure</t>
  </si>
  <si>
    <t>Dover Priory - Station Access Income Qualifying Expenditure</t>
  </si>
  <si>
    <t>Dumpton Park - Station Access Income Qualifying Expenditure</t>
  </si>
  <si>
    <t>Dunton Green - Station Access Income Qualifying Expenditure</t>
  </si>
  <si>
    <t>East Farleigh - Station Access Income Qualifying Expenditure</t>
  </si>
  <si>
    <t>East Malling - Station Access Income Qualifying Expenditure</t>
  </si>
  <si>
    <t>Eden Park - Station Access Income Qualifying Expenditure</t>
  </si>
  <si>
    <t>Elmers End - Station Access Income Qualifying Expenditure</t>
  </si>
  <si>
    <t>Elmstead Woods - Station Access Income Qualifying Expenditure</t>
  </si>
  <si>
    <t>Eltham - Station Access Income Qualifying Expenditure</t>
  </si>
  <si>
    <t>Erith - Station Access Income Qualifying Expenditure</t>
  </si>
  <si>
    <t>Etchingham - Station Access Income Qualifying Expenditure</t>
  </si>
  <si>
    <t>Eynsford - Station Access Income Qualifying Expenditure</t>
  </si>
  <si>
    <t>Falconwood - Station Access Income Qualifying Expenditure</t>
  </si>
  <si>
    <t>Farningham Road - Station Access Income Qualifying Expenditure</t>
  </si>
  <si>
    <t>Faversham - Station Access Income Qualifying Expenditure</t>
  </si>
  <si>
    <t>Folkestone Central - Station Access Income Qualifying Expenditure</t>
  </si>
  <si>
    <t>Folkestone West - Station Access Income Qualifying Expenditure</t>
  </si>
  <si>
    <t>Frant - Station Access Income Qualifying Expenditure</t>
  </si>
  <si>
    <t>Gillingham (Kent) - Station Access Income Qualifying Expenditure</t>
  </si>
  <si>
    <t>Gravesend - Station Access Income Qualifying Expenditure</t>
  </si>
  <si>
    <t>Greenhithe - Station Access Income Qualifying Expenditure</t>
  </si>
  <si>
    <t>Greenwich - Station Access Income Qualifying Expenditure</t>
  </si>
  <si>
    <t>Grove Park - Station Access Income Qualifying Expenditure</t>
  </si>
  <si>
    <t>Halling - Station Access Income Qualifying Expenditure</t>
  </si>
  <si>
    <t>Harrietsham - Station Access Income Qualifying Expenditure</t>
  </si>
  <si>
    <t>Hastings - Station Access Income Qualifying Expenditure</t>
  </si>
  <si>
    <t>Hayes - Station Access Income Qualifying Expenditure</t>
  </si>
  <si>
    <t>Headcorn - Station Access Income Qualifying Expenditure</t>
  </si>
  <si>
    <t>Herne Bay - Station Access Income Qualifying Expenditure</t>
  </si>
  <si>
    <t>Herne Hill - Station Access Income Qualifying Expenditure</t>
  </si>
  <si>
    <t>High Brooms - Station Access Income Qualifying Expenditure</t>
  </si>
  <si>
    <t>Higham, Kent - Station Access Income Qualifying Expenditure</t>
  </si>
  <si>
    <t>Hildenborough - Station Access Income Qualifying Expenditure</t>
  </si>
  <si>
    <t>Hither Green - Station Access Income Qualifying Expenditure</t>
  </si>
  <si>
    <t>Hollingbourne - Station Access Income Qualifying Expenditure</t>
  </si>
  <si>
    <t>Kearsney - Station Access Income Qualifying Expenditure</t>
  </si>
  <si>
    <t>Kemsing - Station Access Income Qualifying Expenditure</t>
  </si>
  <si>
    <t>Kemsley - Station Access Income Qualifying Expenditure</t>
  </si>
  <si>
    <t>Kent House - Station Access Income Qualifying Expenditure</t>
  </si>
  <si>
    <t>Kidbrooke - Station Access Income Qualifying Expenditure</t>
  </si>
  <si>
    <t>Knockholt - Station Access Income Qualifying Expenditure</t>
  </si>
  <si>
    <t>Ladywell - Station Access Income Qualifying Expenditure</t>
  </si>
  <si>
    <t>Lee - Station Access Income Qualifying Expenditure</t>
  </si>
  <si>
    <t>Lenham - Station Access Income Qualifying Expenditure</t>
  </si>
  <si>
    <t>Lewisham - Station Access Income Qualifying Expenditure</t>
  </si>
  <si>
    <t>London Waterloo East - Station Access Income Qualifying Expenditure</t>
  </si>
  <si>
    <t>Longfield - Station Access Income Qualifying Expenditure</t>
  </si>
  <si>
    <t>Lower Sydenham - Station Access Income Qualifying Expenditure</t>
  </si>
  <si>
    <t>Maidstone Barracks - Station Access Income Qualifying Expenditure</t>
  </si>
  <si>
    <t>Maidstone East - Station Access Income Qualifying Expenditure</t>
  </si>
  <si>
    <t>Maidstone West - Station Access Income Qualifying Expenditure</t>
  </si>
  <si>
    <t>Marden - Station Access Income Qualifying Expenditure</t>
  </si>
  <si>
    <t>Margate - Station Access Income Qualifying Expenditure</t>
  </si>
  <si>
    <t>Martin Mill - Station Access Income Qualifying Expenditure</t>
  </si>
  <si>
    <t>Maze Hill - Station Access Income Qualifying Expenditure</t>
  </si>
  <si>
    <t>Meopham - Station Access Income Qualifying Expenditure</t>
  </si>
  <si>
    <t>Minster - Station Access Income Qualifying Expenditure</t>
  </si>
  <si>
    <t>Mottingham - Station Access Income Qualifying Expenditure</t>
  </si>
  <si>
    <t>New Beckenham - Station Access Income Qualifying Expenditure</t>
  </si>
  <si>
    <t>New Cross - Station Access Income Qualifying Expenditure</t>
  </si>
  <si>
    <t>New Eltham - Station Access Income Qualifying Expenditure</t>
  </si>
  <si>
    <t>New Hythe - Station Access Income Qualifying Expenditure</t>
  </si>
  <si>
    <t>Newington - Station Access Income Qualifying Expenditure</t>
  </si>
  <si>
    <t>Northfleet - Station Access Income Qualifying Expenditure</t>
  </si>
  <si>
    <t>Orpington - Station Access Income Qualifying Expenditure</t>
  </si>
  <si>
    <t>Otford - Station Access Income Qualifying Expenditure</t>
  </si>
  <si>
    <t>Paddock Wood - Station Access Income Qualifying Expenditure</t>
  </si>
  <si>
    <t>Penge East - Station Access Income Qualifying Expenditure</t>
  </si>
  <si>
    <t>Petts Wood - Station Access Income Qualifying Expenditure</t>
  </si>
  <si>
    <t>Pluckley - Station Access Income Qualifying Expenditure</t>
  </si>
  <si>
    <t>Plumstead - Station Access Income Qualifying Expenditure</t>
  </si>
  <si>
    <t>Queenborough - Station Access Income Qualifying Expenditure</t>
  </si>
  <si>
    <t>Rainham (Kent) - Station Access Income Qualifying Expenditure</t>
  </si>
  <si>
    <t>Ramsgate - Station Access Income Qualifying Expenditure</t>
  </si>
  <si>
    <t>Robertsbridge - Station Access Income Qualifying Expenditure</t>
  </si>
  <si>
    <t>Rochester - Station Access Income Qualifying Expenditure</t>
  </si>
  <si>
    <t>Sandling - Station Access Income Qualifying Expenditure</t>
  </si>
  <si>
    <t>Sandwich - Station Access Income Qualifying Expenditure</t>
  </si>
  <si>
    <t>Selling - Station Access Income Qualifying Expenditure</t>
  </si>
  <si>
    <t>Sevenoaks - Station Access Income Qualifying Expenditure</t>
  </si>
  <si>
    <t>Sheerness-On-Sea - Station Access Income Qualifying Expenditure</t>
  </si>
  <si>
    <t>Shepherds Well - Station Access Income Qualifying Expenditure</t>
  </si>
  <si>
    <t>Shoreham - Station Access Income Qualifying Expenditure</t>
  </si>
  <si>
    <t>Shortlands - Station Access Income Qualifying Expenditure</t>
  </si>
  <si>
    <t>Sidcup - Station Access Income Qualifying Expenditure</t>
  </si>
  <si>
    <t>Sittingbourne - Station Access Income Qualifying Expenditure</t>
  </si>
  <si>
    <t>Slade Green - Station Access Income Qualifying Expenditure</t>
  </si>
  <si>
    <t>Snodland - Station Access Income Qualifying Expenditure</t>
  </si>
  <si>
    <t>Snowdown - Station Access Income Qualifying Expenditure</t>
  </si>
  <si>
    <t>Sole Street - Station Access Income Qualifying Expenditure</t>
  </si>
  <si>
    <t>St Johns - Station Access Income Qualifying Expenditure</t>
  </si>
  <si>
    <t>St Leonards Warrior Square - Station Access Income Qualifying Expenditure</t>
  </si>
  <si>
    <t>St Mary Cray - Station Access Income Qualifying Expenditure</t>
  </si>
  <si>
    <t>Staplehurst - Station Access Income Qualifying Expenditure</t>
  </si>
  <si>
    <t>Stone Crossing - Station Access Income Qualifying Expenditure</t>
  </si>
  <si>
    <t>Stonegate - Station Access Income Qualifying Expenditure</t>
  </si>
  <si>
    <t>Strood - Station Access Income Qualifying Expenditure</t>
  </si>
  <si>
    <t>Sturry - Station Access Income Qualifying Expenditure</t>
  </si>
  <si>
    <t>Sundridge Park - Station Access Income Qualifying Expenditure</t>
  </si>
  <si>
    <t>Swale - Station Access Income Qualifying Expenditure</t>
  </si>
  <si>
    <t>Swanley - Station Access Income Qualifying Expenditure</t>
  </si>
  <si>
    <t>Swanscombe - Station Access Income Qualifying Expenditure</t>
  </si>
  <si>
    <t>Sydenham Hill - Station Access Income Qualifying Expenditure</t>
  </si>
  <si>
    <t>Teynham - Station Access Income Qualifying Expenditure</t>
  </si>
  <si>
    <t>Tonbridge - Station Access Income Qualifying Expenditure</t>
  </si>
  <si>
    <t>Tunbridge Wells - Station Access Income Qualifying Expenditure</t>
  </si>
  <si>
    <t>Wadhurst - Station Access Income Qualifying Expenditure</t>
  </si>
  <si>
    <t>Walmer - Station Access Income Qualifying Expenditure</t>
  </si>
  <si>
    <t>Wateringbury - Station Access Income Qualifying Expenditure</t>
  </si>
  <si>
    <t>Welling - Station Access Income Qualifying Expenditure</t>
  </si>
  <si>
    <t>West Dulwich - Station Access Income Qualifying Expenditure</t>
  </si>
  <si>
    <t>West Malling - Station Access Income Qualifying Expenditure</t>
  </si>
  <si>
    <t>West St Leonards - Station Access Income Qualifying Expenditure</t>
  </si>
  <si>
    <t>West Wickham - Station Access Income Qualifying Expenditure</t>
  </si>
  <si>
    <t>Westcombe Park - Station Access Income Qualifying Expenditure</t>
  </si>
  <si>
    <t>Westenhanger - Station Access Income Qualifying Expenditure</t>
  </si>
  <si>
    <t>Westgate-On-Sea - Station Access Income Qualifying Expenditure</t>
  </si>
  <si>
    <t>Whitstable - Station Access Income Qualifying Expenditure</t>
  </si>
  <si>
    <t>Woolwich Arsenal - Station Access Income Qualifying Expenditure</t>
  </si>
  <si>
    <t>Woolwich Dockyard - Station Access Income Qualifying Expenditure</t>
  </si>
  <si>
    <t>Wye - Station Access Income Qualifying Expenditure</t>
  </si>
  <si>
    <t>Yalding - Station Access Income Qualifying Expenditure</t>
  </si>
  <si>
    <t>[SFO Station Line 166] - Station Access Income Qualifying Expenditure</t>
  </si>
  <si>
    <t>[SFO Station Line 167] - Station Access Income Qualifying Expenditure</t>
  </si>
  <si>
    <t>[SFO Station Line 168] - Station Access Income Qualifying Expenditure</t>
  </si>
  <si>
    <t>[SFO Station Line 169] - Station Access Income Qualifying Expenditure</t>
  </si>
  <si>
    <t>[SFO Station Line 170] - Station Access Income Qualifying Expenditure</t>
  </si>
  <si>
    <t>[SFO Station Line 171] - Station Access Income Qualifying Expenditure</t>
  </si>
  <si>
    <t>[SFO Station Line 172] - Station Access Income Qualifying Expenditure</t>
  </si>
  <si>
    <t>[SFO Station Line 173] - Station Access Income Qualifying Expenditure</t>
  </si>
  <si>
    <t>[SFO Station Line 174] - Station Access Income Qualifying Expenditure</t>
  </si>
  <si>
    <t>[SFO Station Line 175] - Station Access Income Qualifying Expenditure</t>
  </si>
  <si>
    <t>[SFO Station Line 176] - Station Access Income Qualifying Expenditure</t>
  </si>
  <si>
    <t>[SFO Station Line 177] - Station Access Income Qualifying Expenditure</t>
  </si>
  <si>
    <t>[SFO Station Line 178] - Station Access Income Qualifying Expenditure</t>
  </si>
  <si>
    <t>[SFO Station Line 179] - Station Access Income Qualifying Expenditure</t>
  </si>
  <si>
    <t>[SFO Station Line 180] - Station Access Income Qualifying Expenditure</t>
  </si>
  <si>
    <t>[SFO Station Line 181] - Station Access Income Qualifying Expenditure</t>
  </si>
  <si>
    <t>[SFO Station Line 182] - Station Access Income Qualifying Expenditure</t>
  </si>
  <si>
    <t>[SFO Station Line 183] - Station Access Income Qualifying Expenditure</t>
  </si>
  <si>
    <t>[SFO Station Line 184] - Station Access Income Qualifying Expenditure</t>
  </si>
  <si>
    <t>[SFO Station Line 185] - Station Access Income Qualifying Expenditure</t>
  </si>
  <si>
    <t>[SFO Station Line 186] - Station Access Income Qualifying Expenditure</t>
  </si>
  <si>
    <t>[SFO Station Line 187] - Station Access Income Qualifying Expenditure</t>
  </si>
  <si>
    <t>[SFO Station Line 188] - Station Access Income Qualifying Expenditure</t>
  </si>
  <si>
    <t>[SFO Station Line 189] - Station Access Income Qualifying Expenditure</t>
  </si>
  <si>
    <t>[SFO Station Line 190] - Station Access Income Qualifying Expenditure</t>
  </si>
  <si>
    <t>[SFO Station Line 191] - Station Access Income Qualifying Expenditure</t>
  </si>
  <si>
    <t>[SFO Station Line 192] - Station Access Income Qualifying Expenditure</t>
  </si>
  <si>
    <t>[SFO Station Line 193] - Station Access Income Qualifying Expenditure</t>
  </si>
  <si>
    <t>[SFO Station Line 194] - Station Access Income Qualifying Expenditure</t>
  </si>
  <si>
    <t>[SFO Station Line 195] - Station Access Income Qualifying Expenditure</t>
  </si>
  <si>
    <t>[SFO Station Line 196] - Station Access Income Qualifying Expenditure</t>
  </si>
  <si>
    <t>[SFO Station Line 197] - Station Access Income Qualifying Expenditure</t>
  </si>
  <si>
    <t>[SFO Station Line 198] - Station Access Income Qualifying Expenditure</t>
  </si>
  <si>
    <t>[SFO Station Line 199] - Station Access Income Qualifying Expenditure</t>
  </si>
  <si>
    <t>[SFO Station Line 200] - Station Access Income Qualifying Expenditure</t>
  </si>
  <si>
    <t>[SFO Station Line 201] - Station Access Income Qualifying Expenditure</t>
  </si>
  <si>
    <t>[SFO Station Line 202] - Station Access Income Qualifying Expenditure</t>
  </si>
  <si>
    <t>[SFO Station Line 203] - Station Access Income Qualifying Expenditure</t>
  </si>
  <si>
    <t>[SFO Station Line 204] - Station Access Income Qualifying Expenditure</t>
  </si>
  <si>
    <t>[SFO Station Line 205] - Station Access Income Qualifying Expenditure</t>
  </si>
  <si>
    <t>[SFO Station Line 206] - Station Access Income Qualifying Expenditure</t>
  </si>
  <si>
    <t>[SFO Station Line 207] - Station Access Income Qualifying Expenditure</t>
  </si>
  <si>
    <t>[SFO Station Line 208] - Station Access Income Qualifying Expenditure</t>
  </si>
  <si>
    <t>[SFO Station Line 209] - Station Access Income Qualifying Expenditure</t>
  </si>
  <si>
    <t>[SFO Station Line 210] - Station Access Income Qualifying Expenditure</t>
  </si>
  <si>
    <t>[SFO Station Line 211] - Station Access Income Qualifying Expenditure</t>
  </si>
  <si>
    <t>[SFO Station Line 212] - Station Access Income Qualifying Expenditure</t>
  </si>
  <si>
    <t>[SFO Station Line 213] - Station Access Income Qualifying Expenditure</t>
  </si>
  <si>
    <t>[SFO Station Line 214] - Station Access Income Qualifying Expenditure</t>
  </si>
  <si>
    <t>[SFO Station Line 215] - Station Access Income Qualifying Expenditure</t>
  </si>
  <si>
    <t>[SFO Station Line 216] - Station Access Income Qualifying Expenditure</t>
  </si>
  <si>
    <t>[SFO Station Line 217] - Station Access Income Qualifying Expenditure</t>
  </si>
  <si>
    <t>[SFO Station Line 218] - Station Access Income Qualifying Expenditure</t>
  </si>
  <si>
    <t>[SFO Station Line 219] - Station Access Income Qualifying Expenditure</t>
  </si>
  <si>
    <t>[SFO Station Line 220] - Station Access Income Qualifying Expenditure</t>
  </si>
  <si>
    <t>[SFO Station Line 221] - Station Access Income Qualifying Expenditure</t>
  </si>
  <si>
    <t>[SFO Station Line 222] - Station Access Income Qualifying Expenditure</t>
  </si>
  <si>
    <t>[SFO Station Line 223] - Station Access Income Qualifying Expenditure</t>
  </si>
  <si>
    <t>[SFO Station Line 224] - Station Access Income Qualifying Expenditure</t>
  </si>
  <si>
    <t>[SFO Station Line 225] - Station Access Income Qualifying Expenditure</t>
  </si>
  <si>
    <t>[SFO Station Line 226] - Station Access Income Qualifying Expenditure</t>
  </si>
  <si>
    <t>[SFO Station Line 227] - Station Access Income Qualifying Expenditure</t>
  </si>
  <si>
    <t>[SFO Station Line 228] - Station Access Income Qualifying Expenditure</t>
  </si>
  <si>
    <t>[SFO Station Line 229] - Station Access Income Qualifying Expenditure</t>
  </si>
  <si>
    <t>[SFO Station Line 230] - Station Access Income Qualifying Expenditure</t>
  </si>
  <si>
    <t>[SFO Station Line 231] - Station Access Income Qualifying Expenditure</t>
  </si>
  <si>
    <t>[SFO Station Line 232] - Station Access Income Qualifying Expenditure</t>
  </si>
  <si>
    <t>[SFO Station Line 233] - Station Access Income Qualifying Expenditure</t>
  </si>
  <si>
    <t>[SFO Station Line 234] - Station Access Income Qualifying Expenditure</t>
  </si>
  <si>
    <t>[SFO Station Line 235] - Station Access Income Qualifying Expenditure</t>
  </si>
  <si>
    <t>[SFO Station Line 236] - Station Access Income Qualifying Expenditure</t>
  </si>
  <si>
    <t>[SFO Station Line 237] - Station Access Income Qualifying Expenditure</t>
  </si>
  <si>
    <t>[SFO Station Line 238] - Station Access Income Qualifying Expenditure</t>
  </si>
  <si>
    <t>[SFO Station Line 239] - Station Access Income Qualifying Expenditure</t>
  </si>
  <si>
    <t>[SFO Station Line 240] - Station Access Income Qualifying Expenditure</t>
  </si>
  <si>
    <t>[SFO Station Line 241] - Station Access Income Qualifying Expenditure</t>
  </si>
  <si>
    <t>[SFO Station Line 242] - Station Access Income Qualifying Expenditure</t>
  </si>
  <si>
    <t>[SFO Station Line 243] - Station Access Income Qualifying Expenditure</t>
  </si>
  <si>
    <t>[SFO Station Line 244] - Station Access Income Qualifying Expenditure</t>
  </si>
  <si>
    <t>[SFO Station Line 245] - Station Access Income Qualifying Expenditure</t>
  </si>
  <si>
    <t>[SFO Station Line 246] - Station Access Income Qualifying Expenditure</t>
  </si>
  <si>
    <t>[SFO Station Line 247] - Station Access Income Qualifying Expenditure</t>
  </si>
  <si>
    <t>[SFO Station Line 248] - Station Access Income Qualifying Expenditure</t>
  </si>
  <si>
    <t>Station Services</t>
  </si>
  <si>
    <t>Train cleaning: Other TOCs</t>
  </si>
  <si>
    <t>Stabling: Other TOCs</t>
  </si>
  <si>
    <t>Light Maintenance: Other TOCs</t>
  </si>
  <si>
    <t>Heavy Maintenance: Other TOCs</t>
  </si>
  <si>
    <t>Train Fuel: Other TOCs</t>
  </si>
  <si>
    <t>Depot Access: Other TOCs</t>
  </si>
  <si>
    <t>Other Depot Income</t>
  </si>
  <si>
    <t>Training &amp; Assessment</t>
  </si>
  <si>
    <t>Traincrew Income</t>
  </si>
  <si>
    <t>Rolling Stock Hire</t>
  </si>
  <si>
    <t>ROSCO compensation</t>
  </si>
  <si>
    <t>Court income/Fines</t>
  </si>
  <si>
    <t>Other income - external</t>
  </si>
  <si>
    <t>Other income - internal</t>
  </si>
  <si>
    <t>Bus Compensation</t>
  </si>
  <si>
    <t>Network Rail non-Schedule 4 income</t>
  </si>
  <si>
    <t>Site Usage Fees</t>
  </si>
  <si>
    <t>Engineering income</t>
  </si>
  <si>
    <t>[Revenue from Other Costs Offcharged Line 22]</t>
  </si>
  <si>
    <t>[Revenue from Other Costs Offcharged Line 23]</t>
  </si>
  <si>
    <t>[Revenue from Other Costs Offcharged Line 24]</t>
  </si>
  <si>
    <t>[Revenue from Other Costs Offcharged Line 25]</t>
  </si>
  <si>
    <t>[Revenue from Other Costs Offcharged Line 26]</t>
  </si>
  <si>
    <t>[Revenue from Other Costs Offcharged Line 27]</t>
  </si>
  <si>
    <t>[Revenue from Other Costs Offcharged Line 28]</t>
  </si>
  <si>
    <t>[Revenue from Other Costs Offcharged Line 29]</t>
  </si>
  <si>
    <t>[Revenue from Other Costs Offcharged Line 30]</t>
  </si>
  <si>
    <t>Ticket Office</t>
  </si>
  <si>
    <t>Platform</t>
  </si>
  <si>
    <t>Gating</t>
  </si>
  <si>
    <t>Conductors</t>
  </si>
  <si>
    <t>Revenue Enforcement</t>
  </si>
  <si>
    <t>Revenue Protection</t>
  </si>
  <si>
    <t>On Board Manager</t>
  </si>
  <si>
    <t>Management &amp; Support (Passenger Services)</t>
  </si>
  <si>
    <t>Drivers</t>
  </si>
  <si>
    <t>High Speed Drivers</t>
  </si>
  <si>
    <t>Trainee Drivers</t>
  </si>
  <si>
    <t>High Speed Trainee Drivers</t>
  </si>
  <si>
    <t>Shunters (Train Services)</t>
  </si>
  <si>
    <t>Management &amp; Support (Train Services)</t>
  </si>
  <si>
    <t>Workshop</t>
  </si>
  <si>
    <t>Shunters (Engineering)</t>
  </si>
  <si>
    <t>Management &amp; Support (Engineering)</t>
  </si>
  <si>
    <t>Management &amp; Support (Support)</t>
  </si>
  <si>
    <t>Facilities Station Staff</t>
  </si>
  <si>
    <t>Management &amp; Support (Facilities)</t>
  </si>
  <si>
    <t>[Staff Functions Line 22]</t>
  </si>
  <si>
    <t>[Staff Functions Line 23]</t>
  </si>
  <si>
    <t>[Staff Functions Line 24]</t>
  </si>
  <si>
    <t>[Staff Functions Line 25]</t>
  </si>
  <si>
    <t>[Staff Functions Line 26]</t>
  </si>
  <si>
    <t>[Staff Functions Line 27]</t>
  </si>
  <si>
    <t>[Staff Functions Line 28]</t>
  </si>
  <si>
    <t>[Staff Functions Line 29]</t>
  </si>
  <si>
    <t>[Staff Functions Line 30]</t>
  </si>
  <si>
    <t>[Staff Functions Line 31]</t>
  </si>
  <si>
    <t>[Staff Functions Line 32]</t>
  </si>
  <si>
    <t>[Staff Functions Line 33]</t>
  </si>
  <si>
    <t>[Staff Functions Line 34]</t>
  </si>
  <si>
    <t>[Staff Functions Line 35]</t>
  </si>
  <si>
    <t>[Staff Functions Line 36]</t>
  </si>
  <si>
    <t>[Staff Functions Line 37]</t>
  </si>
  <si>
    <t>[Staff Functions Line 38]</t>
  </si>
  <si>
    <t>[Staff Functions Line 39]</t>
  </si>
  <si>
    <t>Uniforms &amp; Protective Clothing</t>
  </si>
  <si>
    <t>Medical, Healthcare and Other Staff Benefits</t>
  </si>
  <si>
    <t>Ill Health Severance</t>
  </si>
  <si>
    <t>Motor Vehicle Expenses</t>
  </si>
  <si>
    <t>Employee Expenses</t>
  </si>
  <si>
    <t>Bonuses</t>
  </si>
  <si>
    <t>Staff Recruitment</t>
  </si>
  <si>
    <t>Staff Training</t>
  </si>
  <si>
    <t>Staff Catering</t>
  </si>
  <si>
    <t>Staff Equipment</t>
  </si>
  <si>
    <t>Staff Travel</t>
  </si>
  <si>
    <t>Staff Accommodation</t>
  </si>
  <si>
    <t>Staff Entertainment</t>
  </si>
  <si>
    <t>Meeting Expenses</t>
  </si>
  <si>
    <t>Conferences and Events</t>
  </si>
  <si>
    <t>Reorganisation Costs</t>
  </si>
  <si>
    <t>Severance / Redundancy</t>
  </si>
  <si>
    <t>Employee Relocation costs</t>
  </si>
  <si>
    <t>Change Management</t>
  </si>
  <si>
    <t>Internal Communications</t>
  </si>
  <si>
    <t>Tribunals</t>
  </si>
  <si>
    <t>Petty cash</t>
  </si>
  <si>
    <t>Long Service awards</t>
  </si>
  <si>
    <t>Pensions - admin fee</t>
  </si>
  <si>
    <t>SSAP24/FRS17</t>
  </si>
  <si>
    <t>Pensions advisor</t>
  </si>
  <si>
    <t>Agency and Casual Staff - Cleaning</t>
  </si>
  <si>
    <t>Agency and Casual Staff - Engineering</t>
  </si>
  <si>
    <t>Agency and Casual Staff - Customer Services</t>
  </si>
  <si>
    <t>Agency and Casual Staff - Revenue Protection</t>
  </si>
  <si>
    <t>Agency and Casual Staff - Management</t>
  </si>
  <si>
    <t>Agency and Casual Staff - Other</t>
  </si>
  <si>
    <t>Salary Recharges / Overlays</t>
  </si>
  <si>
    <t>Other Employee Benefits</t>
  </si>
  <si>
    <t>Gifts</t>
  </si>
  <si>
    <t>Leave Provision</t>
  </si>
  <si>
    <t>BRASS Matching</t>
  </si>
  <si>
    <t>[Other Staff Costs Line 39]</t>
  </si>
  <si>
    <t>[Other Staff Costs Line 40]</t>
  </si>
  <si>
    <t>[Other Staff Costs Line 41]</t>
  </si>
  <si>
    <t>[Other Staff Costs Line 42]</t>
  </si>
  <si>
    <t>[Other Staff Costs Line 43]</t>
  </si>
  <si>
    <t>[Other Staff Costs Line 44]</t>
  </si>
  <si>
    <t>[Other Staff Costs Line 45]</t>
  </si>
  <si>
    <t>Diesel Fuel</t>
  </si>
  <si>
    <t>Traincrew Hire Costs</t>
  </si>
  <si>
    <t>Rolling Stock Hire Costs</t>
  </si>
  <si>
    <t>Hire of Plant and Equipment</t>
  </si>
  <si>
    <t>Hire and Leasing of Road Transport</t>
  </si>
  <si>
    <t>Fuel for road vehicles</t>
  </si>
  <si>
    <t>Train Cleaning</t>
  </si>
  <si>
    <t>Train Maintenance</t>
  </si>
  <si>
    <t>Station Cleaning</t>
  </si>
  <si>
    <t>Station Security</t>
  </si>
  <si>
    <t>Station Maintenance</t>
  </si>
  <si>
    <t>Utilities - Electricity</t>
  </si>
  <si>
    <t>Utilities - Water</t>
  </si>
  <si>
    <t>Utilities - Gas</t>
  </si>
  <si>
    <t>Ticket Machine Leases</t>
  </si>
  <si>
    <t>Ticket Machine Maintenance</t>
  </si>
  <si>
    <t>Buildings Materials</t>
  </si>
  <si>
    <t>Buildings Maintenance</t>
  </si>
  <si>
    <t>Plant and Machinery Maintenance</t>
  </si>
  <si>
    <t>CCTV Maintenance</t>
  </si>
  <si>
    <t>CIS Maintenance</t>
  </si>
  <si>
    <t>Other Station Services</t>
  </si>
  <si>
    <t>On Board Costs</t>
  </si>
  <si>
    <t>Commissions Payable</t>
  </si>
  <si>
    <t>Ticket and Systems Costs</t>
  </si>
  <si>
    <t>Other Retailing Costs</t>
  </si>
  <si>
    <t>Compensation Claims (not delay repay)</t>
  </si>
  <si>
    <t>SEFT</t>
  </si>
  <si>
    <t>Station Travel Plans</t>
  </si>
  <si>
    <t>Station Car Parks</t>
  </si>
  <si>
    <t>Car Park Management Fees</t>
  </si>
  <si>
    <t>Other Contractor Charges</t>
  </si>
  <si>
    <t>Gate Maintenance</t>
  </si>
  <si>
    <t>Cycle Parking</t>
  </si>
  <si>
    <t>Track Litter clearance</t>
  </si>
  <si>
    <t>Oyster PAYG</t>
  </si>
  <si>
    <t>External service contracts</t>
  </si>
  <si>
    <t>DOO Equipment</t>
  </si>
  <si>
    <t>Stations DDA</t>
  </si>
  <si>
    <t>ERTMS</t>
  </si>
  <si>
    <t>Wifi - Opex</t>
  </si>
  <si>
    <t>Revenue protection (contracts)</t>
  </si>
  <si>
    <t>Fire and Crime Prevention</t>
  </si>
  <si>
    <t>Convenience Stores Supplies</t>
  </si>
  <si>
    <t>Station Improvement Fund - Opex</t>
  </si>
  <si>
    <t>Minor Works Budget</t>
  </si>
  <si>
    <t>Station Asset Management Plan Accreditation</t>
  </si>
  <si>
    <t>Depot and Stabling Works Fund</t>
  </si>
  <si>
    <t>Service Option Scheme Fund</t>
  </si>
  <si>
    <t>Gate Lease</t>
  </si>
  <si>
    <t>Miscellaneous Contracts</t>
  </si>
  <si>
    <t>[Station &amp; Train Operations Line 58]</t>
  </si>
  <si>
    <t>[Station &amp; Train Operations Line 59]</t>
  </si>
  <si>
    <t>[Station &amp; Train Operations Line 60]</t>
  </si>
  <si>
    <t>Fleet materials</t>
  </si>
  <si>
    <t>Third party RS maintainer</t>
  </si>
  <si>
    <t>HQ Depot Costs</t>
  </si>
  <si>
    <t>Depot: Administrative Costs</t>
  </si>
  <si>
    <t>Depot: Security Costs</t>
  </si>
  <si>
    <t>Depot: Building Costs</t>
  </si>
  <si>
    <t>Depot: IT Equipment</t>
  </si>
  <si>
    <t>Depot: Industry Payments</t>
  </si>
  <si>
    <t>Depot: Plant</t>
  </si>
  <si>
    <t>Depot: Track</t>
  </si>
  <si>
    <t>Depot: Equipment</t>
  </si>
  <si>
    <t>Depot: Utilities</t>
  </si>
  <si>
    <t>Depot: M&amp;E maintenance</t>
  </si>
  <si>
    <t>Depot: Cleaning</t>
  </si>
  <si>
    <t>Depot Operating Lease Costs</t>
  </si>
  <si>
    <t>Stores materials</t>
  </si>
  <si>
    <t>Third party stores materials</t>
  </si>
  <si>
    <t>Cost of Goods Sold: Materials</t>
  </si>
  <si>
    <t>Cost of Goods Sold: Fuel</t>
  </si>
  <si>
    <t>Cost of Goods Sold: Contractors</t>
  </si>
  <si>
    <t>ROSCO Insurance</t>
  </si>
  <si>
    <t>Other Rolling Stock Maintenance Costs</t>
  </si>
  <si>
    <t>Track maintenance</t>
  </si>
  <si>
    <t>Technical and Engineering Support</t>
  </si>
  <si>
    <t>CET &amp; CWM</t>
  </si>
  <si>
    <t>Other Rolling Stock charges</t>
  </si>
  <si>
    <t>Overhead Line maintenance</t>
  </si>
  <si>
    <t>Accidental Damage: Rolling Stock</t>
  </si>
  <si>
    <t>Class 395 TSA Contract</t>
  </si>
  <si>
    <t>Class 395 Maintenance Supplemental Rental</t>
  </si>
  <si>
    <t>Class 395 TSA Mileage Adjustment</t>
  </si>
  <si>
    <t>Class 375/376 TSSSA Light Maintenance</t>
  </si>
  <si>
    <t>Class 375/376 TSSSA Heavy Maintenance</t>
  </si>
  <si>
    <t>Class 465/466 Fleet Materials</t>
  </si>
  <si>
    <t>Class 465/2 Rebate</t>
  </si>
  <si>
    <t>Class 465/466 Quarterly Mileage Adjustments</t>
  </si>
  <si>
    <t>Class 395 D&amp;V</t>
  </si>
  <si>
    <t>Class 375/376 TSSSA Excluded Damage</t>
  </si>
  <si>
    <t>[Rolling Stock Maintenance Line 44]</t>
  </si>
  <si>
    <t>[Rolling Stock Maintenance Line 45]</t>
  </si>
  <si>
    <t>British Transport Police</t>
  </si>
  <si>
    <t>Hire of Buses</t>
  </si>
  <si>
    <t>Hire of Taxis</t>
  </si>
  <si>
    <t>Bus Feeder Charges</t>
  </si>
  <si>
    <t>Property Management</t>
  </si>
  <si>
    <t>Catering Contract</t>
  </si>
  <si>
    <t>Rail Division Transactions</t>
  </si>
  <si>
    <t>ATOC</t>
  </si>
  <si>
    <t>RSP</t>
  </si>
  <si>
    <t>NRES</t>
  </si>
  <si>
    <t>RSSB</t>
  </si>
  <si>
    <t>Rail Regulators Fees</t>
  </si>
  <si>
    <t>Other industry systems</t>
  </si>
  <si>
    <t>External Audit fees</t>
  </si>
  <si>
    <t>Other fees to Auditors</t>
  </si>
  <si>
    <t>Legal Fees</t>
  </si>
  <si>
    <t>Other Professional Services</t>
  </si>
  <si>
    <t>Other Contracted Services</t>
  </si>
  <si>
    <t>Additional Industry &amp; Professional Services</t>
  </si>
  <si>
    <t>Cash Collection</t>
  </si>
  <si>
    <t>SFO Station Repairing Lease: Civils - Planned</t>
  </si>
  <si>
    <t>SFO Station Repairing Lease: Civils - Unplanned</t>
  </si>
  <si>
    <t>SFO Station Repairing Lease: M&amp;E - Planned</t>
  </si>
  <si>
    <t>SFO Station Repairing Lease: M&amp;E - Unplanned</t>
  </si>
  <si>
    <t>SFO Station Repairing Lease: Lifts - Planned</t>
  </si>
  <si>
    <t>SFO Station Repairing Lease: Lifts - Unplanned</t>
  </si>
  <si>
    <t>Community Rail Partnership (CRP)</t>
  </si>
  <si>
    <t>Customer and Communities Improvement Fund (CCIF)</t>
  </si>
  <si>
    <t>Service Quality Regime</t>
  </si>
  <si>
    <t>Consultancy fees</t>
  </si>
  <si>
    <t>[Industry &amp; Professional Services Line 32]</t>
  </si>
  <si>
    <t>[Industry &amp; Professional Services Line 33]</t>
  </si>
  <si>
    <t>[Industry &amp; Professional Services Line 34]</t>
  </si>
  <si>
    <t>[Industry &amp; Professional Services Line 35]</t>
  </si>
  <si>
    <t>[Industry &amp; Professional Services Line 36]</t>
  </si>
  <si>
    <t>[Industry &amp; Professional Services Line 37]</t>
  </si>
  <si>
    <t>[Industry &amp; Professional Services Line 38]</t>
  </si>
  <si>
    <t>[Industry &amp; Professional Services Line 39]</t>
  </si>
  <si>
    <t>[Industry &amp; Professional Services Line 40]</t>
  </si>
  <si>
    <t>[Industry &amp; Professional Services Line 41]</t>
  </si>
  <si>
    <t>[Industry &amp; Professional Services Line 42]</t>
  </si>
  <si>
    <t>[Industry &amp; Professional Services Line 43]</t>
  </si>
  <si>
    <t>[Industry &amp; Professional Services Line 44]</t>
  </si>
  <si>
    <t>[Industry &amp; Professional Services Line 45]</t>
  </si>
  <si>
    <t>Telecoms</t>
  </si>
  <si>
    <t>Systems &amp; IT</t>
  </si>
  <si>
    <t>Office Equipment</t>
  </si>
  <si>
    <t>Postage &amp; Stationery</t>
  </si>
  <si>
    <t>Advertising</t>
  </si>
  <si>
    <t>Media</t>
  </si>
  <si>
    <t>Insurance</t>
  </si>
  <si>
    <t>Business Rates</t>
  </si>
  <si>
    <t>Building Rents</t>
  </si>
  <si>
    <t>Bank Charges</t>
  </si>
  <si>
    <t>Waste Disposal</t>
  </si>
  <si>
    <t>Subscriptions</t>
  </si>
  <si>
    <t>Road Vehicles</t>
  </si>
  <si>
    <t>Property</t>
  </si>
  <si>
    <t>Office Utilities &amp; Maintenance</t>
  </si>
  <si>
    <t>Office Security</t>
  </si>
  <si>
    <t>Management Fee</t>
  </si>
  <si>
    <t>NPS Contingency</t>
  </si>
  <si>
    <t>Bad Debts</t>
  </si>
  <si>
    <t>Customer Service Centre Costs</t>
  </si>
  <si>
    <t>Road Vehicle Maintenance</t>
  </si>
  <si>
    <t>Train counts and Ticketless travel surveys</t>
  </si>
  <si>
    <t>Stamp Duty</t>
  </si>
  <si>
    <t>Publications &amp; Periodicals</t>
  </si>
  <si>
    <t>Passenger Information</t>
  </si>
  <si>
    <t>Printing</t>
  </si>
  <si>
    <t>Quality and Safety</t>
  </si>
  <si>
    <t>Matched funding option</t>
  </si>
  <si>
    <t>Carbon Tax Levy</t>
  </si>
  <si>
    <t>Credit Card Charges</t>
  </si>
  <si>
    <t>Non Fleet Cleaning</t>
  </si>
  <si>
    <t>Group Management Charges</t>
  </si>
  <si>
    <t>Health &amp; Safety</t>
  </si>
  <si>
    <t>Electrical Equipment</t>
  </si>
  <si>
    <t>Mobilisation and Transition Costs</t>
  </si>
  <si>
    <t>Fines and Similar Charges</t>
  </si>
  <si>
    <t>Penalty Fares Service</t>
  </si>
  <si>
    <t>Secure Carrier Charges</t>
  </si>
  <si>
    <t>Printed Tickets</t>
  </si>
  <si>
    <t>Distribution Costs</t>
  </si>
  <si>
    <t>Timetables</t>
  </si>
  <si>
    <t>Website</t>
  </si>
  <si>
    <t>Event Sponsorship/Donations</t>
  </si>
  <si>
    <t xml:space="preserve">Radio Network                </t>
  </si>
  <si>
    <t xml:space="preserve">Data Transmission            </t>
  </si>
  <si>
    <t>Miscellaneous Write Offs</t>
  </si>
  <si>
    <t>[Administrative Costs &amp; Other Line 48]</t>
  </si>
  <si>
    <t>[Administrative Costs &amp; Other Line 49]</t>
  </si>
  <si>
    <t>Amortisation</t>
  </si>
  <si>
    <t>Total Depreciation</t>
  </si>
  <si>
    <t>Class 375/3 Eversholt Rail - Motor</t>
  </si>
  <si>
    <t>Class 375/3 Eversholt Rail - Trailer</t>
  </si>
  <si>
    <t>Class 375/6 Eversholt Rail - Motor</t>
  </si>
  <si>
    <t>Class 375/6 Eversholt Rail - Trailer</t>
  </si>
  <si>
    <t>Class 375/7 Eversholt Rail - Motor</t>
  </si>
  <si>
    <t>Class 375/7 Eversholt Rail - Trailer</t>
  </si>
  <si>
    <t>Class 375/8 Eversholt Rail - Motor</t>
  </si>
  <si>
    <t>Class 375/8 Eversholt Rail - Trailer</t>
  </si>
  <si>
    <t>Class 375/9 Eversholt Rail - Motor</t>
  </si>
  <si>
    <t>Class 375/9 Eversholt Rail - Trailer</t>
  </si>
  <si>
    <t>Class 376/0 Eversholt Rail - Motor</t>
  </si>
  <si>
    <t>Class 376/0 Eversholt Rail - Trailer</t>
  </si>
  <si>
    <t>Class 465/0 Eversholt Rail - Motor</t>
  </si>
  <si>
    <t>Class 465/0 Eversholt Rail - Trailer</t>
  </si>
  <si>
    <t>Class 465/1 Eversholt Rail - Motor</t>
  </si>
  <si>
    <t>Class 465/1 Eversholt Rail - Trailer</t>
  </si>
  <si>
    <t>Class 465/2 Angel - Motor</t>
  </si>
  <si>
    <t>Class 465/2 Angel - Trailer</t>
  </si>
  <si>
    <t>Class 465/9 Angel - Motor</t>
  </si>
  <si>
    <t>Class 465/9 Angel - Trailer</t>
  </si>
  <si>
    <t>Class 466 Angel - Motor</t>
  </si>
  <si>
    <t>Class 466 Angel - Trailer</t>
  </si>
  <si>
    <t>Class 377 Sub Leased from GTR - Motor</t>
  </si>
  <si>
    <t>Class 377 Sub Leased from GTR - Trailer</t>
  </si>
  <si>
    <t>Class 319 Sub Leased to GTR - Motor</t>
  </si>
  <si>
    <t>Class 319 Sub Leased to GTR - Trailer</t>
  </si>
  <si>
    <t>[Rolling Stock Vehicle Line 43]</t>
  </si>
  <si>
    <t>[Rolling Stock Vehicle Line 44]</t>
  </si>
  <si>
    <t>[Rolling Stock Vehicle Line 45]</t>
  </si>
  <si>
    <t>[Rolling Stock Vehicle Line 46]</t>
  </si>
  <si>
    <t>[Rolling Stock Vehicle Line 47]</t>
  </si>
  <si>
    <t>[Rolling Stock Vehicle Line 48]</t>
  </si>
  <si>
    <t>[Rolling Stock Vehicle Line 49]</t>
  </si>
  <si>
    <t>[Rolling Stock Vehicle Line 50]</t>
  </si>
  <si>
    <t>[Rolling Stock Vehicle Line 51]</t>
  </si>
  <si>
    <t>[Rolling Stock Vehicle Line 52]</t>
  </si>
  <si>
    <t>[Rolling Stock Vehicle Line 53]</t>
  </si>
  <si>
    <t>[Rolling Stock Vehicle Line 54]</t>
  </si>
  <si>
    <t>[Rolling Stock Vehicle Line 55]</t>
  </si>
  <si>
    <t>[Rolling Stock Vehicle Line 56]</t>
  </si>
  <si>
    <t>[Rolling Stock Vehicle Line 57]</t>
  </si>
  <si>
    <t>[Rolling Stock Vehicle Line 58]</t>
  </si>
  <si>
    <t>[Rolling Stock Vehicle Line 59]</t>
  </si>
  <si>
    <t>Class 375/3 Eversholt Rail</t>
  </si>
  <si>
    <t>Class 375/6 Eversholt Rail</t>
  </si>
  <si>
    <t>Class 375/7 Eversholt Rail</t>
  </si>
  <si>
    <t>Class 375/8 Eversholt Rail</t>
  </si>
  <si>
    <t>Class 375/9 Eversholt Rail</t>
  </si>
  <si>
    <t>Class 376/0 Eversholt Rail</t>
  </si>
  <si>
    <t>Class 465/0 Eversholt Rail</t>
  </si>
  <si>
    <t>Class 465/1 Eversholt Rail</t>
  </si>
  <si>
    <t>Class 465/2 Angel</t>
  </si>
  <si>
    <t>Class 465/9 Angel</t>
  </si>
  <si>
    <t>Class 466 Angel</t>
  </si>
  <si>
    <t>Class 395 Eversholt Rail</t>
  </si>
  <si>
    <t>Class 377 Sub Leased from GTR</t>
  </si>
  <si>
    <t>Class 319 Sub Leased to GTR</t>
  </si>
  <si>
    <t>Abbey Wood - Crossrail - Long Term Charge</t>
  </si>
  <si>
    <t>Elephant &amp; Castle - Long Term Charge</t>
  </si>
  <si>
    <t>Loughborough Junction - Long Term Charge</t>
  </si>
  <si>
    <t>London Blackfriars - Long Term Charge</t>
  </si>
  <si>
    <t>Ore - Long Term Charge</t>
  </si>
  <si>
    <t>Peckham Rye - Long Term Charge</t>
  </si>
  <si>
    <t>Wandsworth Road - Long Term Charge</t>
  </si>
  <si>
    <t>Clapham Highstreet - Long Term Charge</t>
  </si>
  <si>
    <t>Nunhead - Long Term Charge</t>
  </si>
  <si>
    <t>Denmark Hill - Long Term Charge</t>
  </si>
  <si>
    <t>Ebbsfleet International - Long Term Charge</t>
  </si>
  <si>
    <t>Stratford International - Long Term Charge</t>
  </si>
  <si>
    <t>St Pancras International - Long Term Charge</t>
  </si>
  <si>
    <t>[Secondary Station Line 13] - Long Term Charge</t>
  </si>
  <si>
    <t>[Secondary Station Line 14] - Long Term Charge</t>
  </si>
  <si>
    <t>[Secondary Station Line 15] - Long Term Charge</t>
  </si>
  <si>
    <t>[Secondary Station Line 16] - Long Term Charge</t>
  </si>
  <si>
    <t>[Secondary Station Line 17] - Long Term Charge</t>
  </si>
  <si>
    <t>[Secondary Station Line 18] - Long Term Charge</t>
  </si>
  <si>
    <t>[Secondary Station Line 19] - Long Term Charge</t>
  </si>
  <si>
    <t>[Secondary Station Line 20] - Long Term Charge</t>
  </si>
  <si>
    <t>[Secondary Station Line 21] - Long Term Charge</t>
  </si>
  <si>
    <t>[Secondary Station Line 22] - Long Term Charge</t>
  </si>
  <si>
    <t>[Secondary Station Line 23] - Long Term Charge</t>
  </si>
  <si>
    <t>[Secondary Station Line 24] - Long Term Charge</t>
  </si>
  <si>
    <t>[Secondary Station Line 25] - Long Term Charge</t>
  </si>
  <si>
    <t>[Secondary Station Line 26] - Long Term Charge</t>
  </si>
  <si>
    <t>[Secondary Station Line 27] - Long Term Charge</t>
  </si>
  <si>
    <t>[Secondary Station Line 28] - Long Term Charge</t>
  </si>
  <si>
    <t>[Secondary Station Line 29] - Long Term Charge</t>
  </si>
  <si>
    <t>[Secondary Station Line 30] - Long Term Charge</t>
  </si>
  <si>
    <t>[Secondary Station Line 31] - Long Term Charge</t>
  </si>
  <si>
    <t>[Secondary Station Line 32] - Long Term Charge</t>
  </si>
  <si>
    <t>[Secondary Station Line 33] - Long Term Charge</t>
  </si>
  <si>
    <t>[Secondary Station Line 34] - Long Term Charge</t>
  </si>
  <si>
    <t>[Secondary Station Line 35] - Long Term Charge</t>
  </si>
  <si>
    <t>[Secondary Station Line 36] - Long Term Charge</t>
  </si>
  <si>
    <t>[Secondary Station Line 37] - Long Term Charge</t>
  </si>
  <si>
    <t>[Secondary Station Line 38] - Long Term Charge</t>
  </si>
  <si>
    <t>[Secondary Station Line 39] - Long Term Charge</t>
  </si>
  <si>
    <t>[Secondary Station Line 40] - Long Term Charge</t>
  </si>
  <si>
    <t>[Secondary Station Line 41] - Long Term Charge</t>
  </si>
  <si>
    <t>[Secondary Station Line 42] - Long Term Charge</t>
  </si>
  <si>
    <t>[Secondary Station Line 43] - Long Term Charge</t>
  </si>
  <si>
    <t>[Secondary Station Line 44] - Long Term Charge</t>
  </si>
  <si>
    <t>[Secondary Station Line 45] - Long Term Charge</t>
  </si>
  <si>
    <t>[Secondary Station Line 46] - Long Term Charge</t>
  </si>
  <si>
    <t>[Secondary Station Line 47] - Long Term Charge</t>
  </si>
  <si>
    <t>[Secondary Station Line 48] - Long Term Charge</t>
  </si>
  <si>
    <t>[Secondary Station Line 49] - Long Term Charge</t>
  </si>
  <si>
    <t>[Secondary Station Line 50] - Long Term Charge</t>
  </si>
  <si>
    <t>[Secondary Station Line 51] - Long Term Charge</t>
  </si>
  <si>
    <t>[Secondary Station Line 52] - Long Term Charge</t>
  </si>
  <si>
    <t>[Secondary Station Line 53] - Long Term Charge</t>
  </si>
  <si>
    <t>[Secondary Station Line 54] - Long Term Charge</t>
  </si>
  <si>
    <t>[Secondary Station Line 55] - Long Term Charge</t>
  </si>
  <si>
    <t>[Secondary Station Line 56] - Long Term Charge</t>
  </si>
  <si>
    <t>[Secondary Station Line 57] - Long Term Charge</t>
  </si>
  <si>
    <t>[Secondary Station Line 58] - Long Term Charge</t>
  </si>
  <si>
    <t>[Secondary Station Line 59] - Long Term Charge</t>
  </si>
  <si>
    <t>[Secondary Station Line 60] - Long Term Charge</t>
  </si>
  <si>
    <t>[Secondary Station Line 61] - Long Term Charge</t>
  </si>
  <si>
    <t>[Secondary Station Line 62] - Long Term Charge</t>
  </si>
  <si>
    <t>[Secondary Station Line 63] - Long Term Charge</t>
  </si>
  <si>
    <t>[Secondary Station Line 64] - Long Term Charge</t>
  </si>
  <si>
    <t>[Secondary Station Line 65] - Long Term Charge</t>
  </si>
  <si>
    <t>[Secondary Station Line 66] - Long Term Charge</t>
  </si>
  <si>
    <t>[Secondary Station Line 67] - Long Term Charge</t>
  </si>
  <si>
    <t>[Secondary Station Line 68] - Long Term Charge</t>
  </si>
  <si>
    <t>[Secondary Station Line 69] - Long Term Charge</t>
  </si>
  <si>
    <t>[Secondary Station Line 70] - Long Term Charge</t>
  </si>
  <si>
    <t>[Secondary Station Line 71] - Long Term Charge</t>
  </si>
  <si>
    <t>[Secondary Station Line 72] - Long Term Charge</t>
  </si>
  <si>
    <t>[Secondary Station Line 73] - Long Term Charge</t>
  </si>
  <si>
    <t>[Secondary Station Line 74] - Long Term Charge</t>
  </si>
  <si>
    <t>[Secondary Station Line 75] - Long Term Charge</t>
  </si>
  <si>
    <t>[Secondary Station Line 76] - Long Term Charge</t>
  </si>
  <si>
    <t>[Secondary Station Line 77] - Long Term Charge</t>
  </si>
  <si>
    <t>[Secondary Station Line 78] - Long Term Charge</t>
  </si>
  <si>
    <t>[Secondary Station Line 79] - Long Term Charge</t>
  </si>
  <si>
    <t>[Secondary Station Line 80] - Long Term Charge</t>
  </si>
  <si>
    <t>[Secondary Station Line 81] - Long Term Charge</t>
  </si>
  <si>
    <t>[Secondary Station Line 82] - Long Term Charge</t>
  </si>
  <si>
    <t>[Secondary Station Line 83] - Long Term Charge</t>
  </si>
  <si>
    <t>[Secondary Station Line 84] - Long Term Charge</t>
  </si>
  <si>
    <t>[Secondary Station Line 85] - Long Term Charge</t>
  </si>
  <si>
    <t>[Secondary Station Line 86] - Long Term Charge</t>
  </si>
  <si>
    <t>[Secondary Station Line 87] - Long Term Charge</t>
  </si>
  <si>
    <t>[Secondary Station Line 88] - Long Term Charge</t>
  </si>
  <si>
    <t>[Secondary Station Line 89] - Long Term Charge</t>
  </si>
  <si>
    <t>[Secondary Station Line 90] - Long Term Charge</t>
  </si>
  <si>
    <t>[Secondary Station Line 91] - Long Term Charge</t>
  </si>
  <si>
    <t>[Secondary Station Line 92] - Long Term Charge</t>
  </si>
  <si>
    <t>[Secondary Station Line 93] - Long Term Charge</t>
  </si>
  <si>
    <t>[Secondary Station Line 94] - Long Term Charge</t>
  </si>
  <si>
    <t>[Secondary Station Line 95] - Long Term Charge</t>
  </si>
  <si>
    <t>[Secondary Station Line 96] - Long Term Charge</t>
  </si>
  <si>
    <t>[Secondary Station Line 97] - Long Term Charge</t>
  </si>
  <si>
    <t>[Secondary Station Line 98] - Long Term Charge</t>
  </si>
  <si>
    <t>[Secondary Station Line 99] - Long Term Charge</t>
  </si>
  <si>
    <t>[Secondary Station Line 100] - Long Term Charge</t>
  </si>
  <si>
    <t>[Secondary Station Line 101] - Long Term Charge</t>
  </si>
  <si>
    <t>[Secondary Station Line 102] - Long Term Charge</t>
  </si>
  <si>
    <t>[Secondary Station Line 103] - Long Term Charge</t>
  </si>
  <si>
    <t>[Secondary Station Line 104] - Long Term Charge</t>
  </si>
  <si>
    <t>[Secondary Station Line 105] - Long Term Charge</t>
  </si>
  <si>
    <t>[Secondary Station Line 106] - Long Term Charge</t>
  </si>
  <si>
    <t>[Secondary Station Line 107] - Long Term Charge</t>
  </si>
  <si>
    <t>[Secondary Station Line 108] - Long Term Charge</t>
  </si>
  <si>
    <t>[Secondary Station Line 109] - Long Term Charge</t>
  </si>
  <si>
    <t>[Secondary Station Line 110] - Long Term Charge</t>
  </si>
  <si>
    <t>[Secondary Station Line 111] - Long Term Charge</t>
  </si>
  <si>
    <t>[Secondary Station Line 112] - Long Term Charge</t>
  </si>
  <si>
    <t>[Secondary Station Line 113] - Long Term Charge</t>
  </si>
  <si>
    <t>[Secondary Station Line 114] - Long Term Charge</t>
  </si>
  <si>
    <t>[Secondary Station Line 115] - Long Term Charge</t>
  </si>
  <si>
    <t>[Secondary Station Line 116] - Long Term Charge</t>
  </si>
  <si>
    <t>[Secondary Station Line 117] - Long Term Charge</t>
  </si>
  <si>
    <t>[Secondary Station Line 118] - Long Term Charge</t>
  </si>
  <si>
    <t>[Secondary Station Line 119] - Long Term Charge</t>
  </si>
  <si>
    <t>[Secondary Station Line 120] - Long Term Charge</t>
  </si>
  <si>
    <t>[Secondary Station Line 121] - Long Term Charge</t>
  </si>
  <si>
    <t>[Secondary Station Line 122] - Long Term Charge</t>
  </si>
  <si>
    <t>[Secondary Station Line 123] - Long Term Charge</t>
  </si>
  <si>
    <t>[Secondary Station Line 124] - Long Term Charge</t>
  </si>
  <si>
    <t>[Secondary Station Line 125] - Long Term Charge</t>
  </si>
  <si>
    <t>[Secondary Station Line 126] - Long Term Charge</t>
  </si>
  <si>
    <t>[Secondary Station Line 127] - Long Term Charge</t>
  </si>
  <si>
    <t>[Secondary Station Line 128] - Long Term Charge</t>
  </si>
  <si>
    <t>[Secondary Station Line 129] - Long Term Charge</t>
  </si>
  <si>
    <t>[Secondary Station Line 130] - Long Term Charge</t>
  </si>
  <si>
    <t>[Secondary Station Line 131] - Long Term Charge</t>
  </si>
  <si>
    <t>[Secondary Station Line 132] - Long Term Charge</t>
  </si>
  <si>
    <t>[Secondary Station Line 133] - Long Term Charge</t>
  </si>
  <si>
    <t>[Secondary Station Line 134] - Long Term Charge</t>
  </si>
  <si>
    <t>[Secondary Station Line 135] - Long Term Charge</t>
  </si>
  <si>
    <t>[Secondary Station Line 136] - Long Term Charge</t>
  </si>
  <si>
    <t>[Secondary Station Line 137] - Long Term Charge</t>
  </si>
  <si>
    <t>[Secondary Station Line 138] - Long Term Charge</t>
  </si>
  <si>
    <t>[Secondary Station Line 139] - Long Term Charge</t>
  </si>
  <si>
    <t>[Secondary Station Line 140] - Long Term Charge</t>
  </si>
  <si>
    <t>[Secondary Station Line 141] - Long Term Charge</t>
  </si>
  <si>
    <t>[Secondary Station Line 142] - Long Term Charge</t>
  </si>
  <si>
    <t>[Secondary Station Line 143] - Long Term Charge</t>
  </si>
  <si>
    <t>[Secondary Station Line 144] - Long Term Charge</t>
  </si>
  <si>
    <t>[Secondary Station Line 145] - Long Term Charge</t>
  </si>
  <si>
    <t>[Secondary Station Line 146] - Long Term Charge</t>
  </si>
  <si>
    <t>[Secondary Station Line 147] - Long Term Charge</t>
  </si>
  <si>
    <t>Abbey Wood - Crossrail - Qualifying Expenditure</t>
  </si>
  <si>
    <t>Elephant &amp; Castle - Qualifying Expenditure</t>
  </si>
  <si>
    <t>Loughborough Junction - Qualifying Expenditure</t>
  </si>
  <si>
    <t>London Blackfriars - Qualifying Expenditure</t>
  </si>
  <si>
    <t>Ore - Qualifying Expenditure</t>
  </si>
  <si>
    <t>Peckham Rye - Qualifying Expenditure</t>
  </si>
  <si>
    <t>Wandsworth Road - Qualifying Expenditure</t>
  </si>
  <si>
    <t>Clapham Highstreet - Qualifying Expenditure</t>
  </si>
  <si>
    <t>Nunhead - Qualifying Expenditure</t>
  </si>
  <si>
    <t>Denmark Hill - Qualifying Expenditure</t>
  </si>
  <si>
    <t>Ebbsfleet International - Qualifying Expenditure</t>
  </si>
  <si>
    <t>Stratford International - Qualifying Expenditure</t>
  </si>
  <si>
    <t>St Pancras International - Qualifying Expenditure</t>
  </si>
  <si>
    <t>[Secondary Station Line 13] - Qualifying Expenditure</t>
  </si>
  <si>
    <t>[Secondary Station Line 14] - Qualifying Expenditure</t>
  </si>
  <si>
    <t>[Secondary Station Line 15] - Qualifying Expenditure</t>
  </si>
  <si>
    <t>[Secondary Station Line 16] - Qualifying Expenditure</t>
  </si>
  <si>
    <t>[Secondary Station Line 17] - Qualifying Expenditure</t>
  </si>
  <si>
    <t>[Secondary Station Line 18] - Qualifying Expenditure</t>
  </si>
  <si>
    <t>[Secondary Station Line 19] - Qualifying Expenditure</t>
  </si>
  <si>
    <t>[Secondary Station Line 20] - Qualifying Expenditure</t>
  </si>
  <si>
    <t>[Secondary Station Line 21] - Qualifying Expenditure</t>
  </si>
  <si>
    <t>[Secondary Station Line 22] - Qualifying Expenditure</t>
  </si>
  <si>
    <t>[Secondary Station Line 23] - Qualifying Expenditure</t>
  </si>
  <si>
    <t>[Secondary Station Line 24] - Qualifying Expenditure</t>
  </si>
  <si>
    <t>[Secondary Station Line 25] - Qualifying Expenditure</t>
  </si>
  <si>
    <t>[Secondary Station Line 26] - Qualifying Expenditure</t>
  </si>
  <si>
    <t>[Secondary Station Line 27] - Qualifying Expenditure</t>
  </si>
  <si>
    <t>[Secondary Station Line 28] - Qualifying Expenditure</t>
  </si>
  <si>
    <t>[Secondary Station Line 29] - Qualifying Expenditure</t>
  </si>
  <si>
    <t>[Secondary Station Line 30] - Qualifying Expenditure</t>
  </si>
  <si>
    <t>[Secondary Station Line 31] - Qualifying Expenditure</t>
  </si>
  <si>
    <t>[Secondary Station Line 32] - Qualifying Expenditure</t>
  </si>
  <si>
    <t>[Secondary Station Line 33] - Qualifying Expenditure</t>
  </si>
  <si>
    <t>[Secondary Station Line 34] - Qualifying Expenditure</t>
  </si>
  <si>
    <t>[Secondary Station Line 35] - Qualifying Expenditure</t>
  </si>
  <si>
    <t>[Secondary Station Line 36] - Qualifying Expenditure</t>
  </si>
  <si>
    <t>[Secondary Station Line 37] - Qualifying Expenditure</t>
  </si>
  <si>
    <t>[Secondary Station Line 38] - Qualifying Expenditure</t>
  </si>
  <si>
    <t>[Secondary Station Line 39] - Qualifying Expenditure</t>
  </si>
  <si>
    <t>[Secondary Station Line 40] - Qualifying Expenditure</t>
  </si>
  <si>
    <t>[Secondary Station Line 41] - Qualifying Expenditure</t>
  </si>
  <si>
    <t>[Secondary Station Line 42] - Qualifying Expenditure</t>
  </si>
  <si>
    <t>[Secondary Station Line 43] - Qualifying Expenditure</t>
  </si>
  <si>
    <t>[Secondary Station Line 44] - Qualifying Expenditure</t>
  </si>
  <si>
    <t>[Secondary Station Line 45] - Qualifying Expenditure</t>
  </si>
  <si>
    <t>[Secondary Station Line 46] - Qualifying Expenditure</t>
  </si>
  <si>
    <t>[Secondary Station Line 47] - Qualifying Expenditure</t>
  </si>
  <si>
    <t>[Secondary Station Line 48] - Qualifying Expenditure</t>
  </si>
  <si>
    <t>[Secondary Station Line 49] - Qualifying Expenditure</t>
  </si>
  <si>
    <t>[Secondary Station Line 50] - Qualifying Expenditure</t>
  </si>
  <si>
    <t>[Secondary Station Line 51] - Qualifying Expenditure</t>
  </si>
  <si>
    <t>[Secondary Station Line 52] - Qualifying Expenditure</t>
  </si>
  <si>
    <t>[Secondary Station Line 53] - Qualifying Expenditure</t>
  </si>
  <si>
    <t>[Secondary Station Line 54] - Qualifying Expenditure</t>
  </si>
  <si>
    <t>[Secondary Station Line 55] - Qualifying Expenditure</t>
  </si>
  <si>
    <t>[Secondary Station Line 56] - Qualifying Expenditure</t>
  </si>
  <si>
    <t>[Secondary Station Line 57] - Qualifying Expenditure</t>
  </si>
  <si>
    <t>[Secondary Station Line 58] - Qualifying Expenditure</t>
  </si>
  <si>
    <t>[Secondary Station Line 59] - Qualifying Expenditure</t>
  </si>
  <si>
    <t>[Secondary Station Line 60] - Qualifying Expenditure</t>
  </si>
  <si>
    <t>[Secondary Station Line 61] - Qualifying Expenditure</t>
  </si>
  <si>
    <t>[Secondary Station Line 62] - Qualifying Expenditure</t>
  </si>
  <si>
    <t>[Secondary Station Line 63] - Qualifying Expenditure</t>
  </si>
  <si>
    <t>[Secondary Station Line 64] - Qualifying Expenditure</t>
  </si>
  <si>
    <t>[Secondary Station Line 65] - Qualifying Expenditure</t>
  </si>
  <si>
    <t>[Secondary Station Line 66] - Qualifying Expenditure</t>
  </si>
  <si>
    <t>[Secondary Station Line 67] - Qualifying Expenditure</t>
  </si>
  <si>
    <t>[Secondary Station Line 68] - Qualifying Expenditure</t>
  </si>
  <si>
    <t>[Secondary Station Line 69] - Qualifying Expenditure</t>
  </si>
  <si>
    <t>[Secondary Station Line 70] - Qualifying Expenditure</t>
  </si>
  <si>
    <t>[Secondary Station Line 71] - Qualifying Expenditure</t>
  </si>
  <si>
    <t>[Secondary Station Line 72] - Qualifying Expenditure</t>
  </si>
  <si>
    <t>[Secondary Station Line 73] - Qualifying Expenditure</t>
  </si>
  <si>
    <t>[Secondary Station Line 74] - Qualifying Expenditure</t>
  </si>
  <si>
    <t>[Secondary Station Line 75] - Qualifying Expenditure</t>
  </si>
  <si>
    <t>[Secondary Station Line 76] - Qualifying Expenditure</t>
  </si>
  <si>
    <t>[Secondary Station Line 77] - Qualifying Expenditure</t>
  </si>
  <si>
    <t>[Secondary Station Line 78] - Qualifying Expenditure</t>
  </si>
  <si>
    <t>[Secondary Station Line 79] - Qualifying Expenditure</t>
  </si>
  <si>
    <t>[Secondary Station Line 80] - Qualifying Expenditure</t>
  </si>
  <si>
    <t>[Secondary Station Line 81] - Qualifying Expenditure</t>
  </si>
  <si>
    <t>[Secondary Station Line 82] - Qualifying Expenditure</t>
  </si>
  <si>
    <t>[Secondary Station Line 83] - Qualifying Expenditure</t>
  </si>
  <si>
    <t>[Secondary Station Line 84] - Qualifying Expenditure</t>
  </si>
  <si>
    <t>[Secondary Station Line 85] - Qualifying Expenditure</t>
  </si>
  <si>
    <t>[Secondary Station Line 86] - Qualifying Expenditure</t>
  </si>
  <si>
    <t>[Secondary Station Line 87] - Qualifying Expenditure</t>
  </si>
  <si>
    <t>[Secondary Station Line 88] - Qualifying Expenditure</t>
  </si>
  <si>
    <t>[Secondary Station Line 89] - Qualifying Expenditure</t>
  </si>
  <si>
    <t>[Secondary Station Line 90] - Qualifying Expenditure</t>
  </si>
  <si>
    <t>[Secondary Station Line 91] - Qualifying Expenditure</t>
  </si>
  <si>
    <t>[Secondary Station Line 92] - Qualifying Expenditure</t>
  </si>
  <si>
    <t>[Secondary Station Line 93] - Qualifying Expenditure</t>
  </si>
  <si>
    <t>[Secondary Station Line 94] - Qualifying Expenditure</t>
  </si>
  <si>
    <t>[Secondary Station Line 95] - Qualifying Expenditure</t>
  </si>
  <si>
    <t>[Secondary Station Line 96] - Qualifying Expenditure</t>
  </si>
  <si>
    <t>[Secondary Station Line 97] - Qualifying Expenditure</t>
  </si>
  <si>
    <t>[Secondary Station Line 98] - Qualifying Expenditure</t>
  </si>
  <si>
    <t>[Secondary Station Line 99] - Qualifying Expenditure</t>
  </si>
  <si>
    <t>[Secondary Station Line 100] - Qualifying Expenditure</t>
  </si>
  <si>
    <t>[Secondary Station Line 101] - Qualifying Expenditure</t>
  </si>
  <si>
    <t>[Secondary Station Line 102] - Qualifying Expenditure</t>
  </si>
  <si>
    <t>[Secondary Station Line 103] - Qualifying Expenditure</t>
  </si>
  <si>
    <t>[Secondary Station Line 104] - Qualifying Expenditure</t>
  </si>
  <si>
    <t>[Secondary Station Line 105] - Qualifying Expenditure</t>
  </si>
  <si>
    <t>[Secondary Station Line 106] - Qualifying Expenditure</t>
  </si>
  <si>
    <t>[Secondary Station Line 107] - Qualifying Expenditure</t>
  </si>
  <si>
    <t>[Secondary Station Line 108] - Qualifying Expenditure</t>
  </si>
  <si>
    <t>[Secondary Station Line 109] - Qualifying Expenditure</t>
  </si>
  <si>
    <t>[Secondary Station Line 110] - Qualifying Expenditure</t>
  </si>
  <si>
    <t>[Secondary Station Line 111] - Qualifying Expenditure</t>
  </si>
  <si>
    <t>[Secondary Station Line 112] - Qualifying Expenditure</t>
  </si>
  <si>
    <t>[Secondary Station Line 113] - Qualifying Expenditure</t>
  </si>
  <si>
    <t>[Secondary Station Line 114] - Qualifying Expenditure</t>
  </si>
  <si>
    <t>[Secondary Station Line 115] - Qualifying Expenditure</t>
  </si>
  <si>
    <t>[Secondary Station Line 116] - Qualifying Expenditure</t>
  </si>
  <si>
    <t>[Secondary Station Line 117] - Qualifying Expenditure</t>
  </si>
  <si>
    <t>[Secondary Station Line 118] - Qualifying Expenditure</t>
  </si>
  <si>
    <t>[Secondary Station Line 119] - Qualifying Expenditure</t>
  </si>
  <si>
    <t>[Secondary Station Line 120] - Qualifying Expenditure</t>
  </si>
  <si>
    <t>[Secondary Station Line 121] - Qualifying Expenditure</t>
  </si>
  <si>
    <t>[Secondary Station Line 122] - Qualifying Expenditure</t>
  </si>
  <si>
    <t>[Secondary Station Line 123] - Qualifying Expenditure</t>
  </si>
  <si>
    <t>[Secondary Station Line 124] - Qualifying Expenditure</t>
  </si>
  <si>
    <t>[Secondary Station Line 125] - Qualifying Expenditure</t>
  </si>
  <si>
    <t>[Secondary Station Line 126] - Qualifying Expenditure</t>
  </si>
  <si>
    <t>[Secondary Station Line 127] - Qualifying Expenditure</t>
  </si>
  <si>
    <t>[Secondary Station Line 128] - Qualifying Expenditure</t>
  </si>
  <si>
    <t>[Secondary Station Line 129] - Qualifying Expenditure</t>
  </si>
  <si>
    <t>[Secondary Station Line 130] - Qualifying Expenditure</t>
  </si>
  <si>
    <t>[Secondary Station Line 131] - Qualifying Expenditure</t>
  </si>
  <si>
    <t>[Secondary Station Line 132] - Qualifying Expenditure</t>
  </si>
  <si>
    <t>[Secondary Station Line 133] - Qualifying Expenditure</t>
  </si>
  <si>
    <t>[Secondary Station Line 134] - Qualifying Expenditure</t>
  </si>
  <si>
    <t>[Secondary Station Line 135] - Qualifying Expenditure</t>
  </si>
  <si>
    <t>[Secondary Station Line 136] - Qualifying Expenditure</t>
  </si>
  <si>
    <t>[Secondary Station Line 137] - Qualifying Expenditure</t>
  </si>
  <si>
    <t>[Secondary Station Line 138] - Qualifying Expenditure</t>
  </si>
  <si>
    <t>[Secondary Station Line 139] - Qualifying Expenditure</t>
  </si>
  <si>
    <t>[Secondary Station Line 140] - Qualifying Expenditure</t>
  </si>
  <si>
    <t>[Secondary Station Line 141] - Qualifying Expenditure</t>
  </si>
  <si>
    <t>[Secondary Station Line 142] - Qualifying Expenditure</t>
  </si>
  <si>
    <t>[Secondary Station Line 143] - Qualifying Expenditure</t>
  </si>
  <si>
    <t>[Secondary Station Line 144] - Qualifying Expenditure</t>
  </si>
  <si>
    <t>[Secondary Station Line 145] - Qualifying Expenditure</t>
  </si>
  <si>
    <t>[Secondary Station Line 146] - Qualifying Expenditure</t>
  </si>
  <si>
    <t>[Secondary Station Line 147] - Qualifying Expenditure</t>
  </si>
  <si>
    <t>[Fixed Track Access Charge Line 2]</t>
  </si>
  <si>
    <t>[Fixed Track Access Charge Line 3]</t>
  </si>
  <si>
    <t>Electricity Cost</t>
  </si>
  <si>
    <t>AC (OLE)</t>
  </si>
  <si>
    <t>DC (Third Rail)</t>
  </si>
  <si>
    <t>24602004</t>
  </si>
  <si>
    <t>24604004</t>
  </si>
  <si>
    <t>24605004</t>
  </si>
  <si>
    <t>24606004</t>
  </si>
  <si>
    <t>24650005</t>
  </si>
  <si>
    <t>24652005</t>
  </si>
  <si>
    <t>24653005</t>
  </si>
  <si>
    <t>24655005</t>
  </si>
  <si>
    <t>24656005</t>
  </si>
  <si>
    <t>24657005</t>
  </si>
  <si>
    <t>24658005</t>
  </si>
  <si>
    <t>24659005</t>
  </si>
  <si>
    <t>24607006</t>
  </si>
  <si>
    <t>24608006</t>
  </si>
  <si>
    <t>24609006</t>
  </si>
  <si>
    <t>24602000</t>
  </si>
  <si>
    <t>24604000</t>
  </si>
  <si>
    <t>24605000</t>
  </si>
  <si>
    <t>24606000</t>
  </si>
  <si>
    <t>24650000</t>
  </si>
  <si>
    <t>24652000</t>
  </si>
  <si>
    <t>24653000</t>
  </si>
  <si>
    <t>24655000</t>
  </si>
  <si>
    <t>24656000</t>
  </si>
  <si>
    <t>24657000</t>
  </si>
  <si>
    <t>24658000</t>
  </si>
  <si>
    <t>24659000</t>
  </si>
  <si>
    <t>24647004</t>
  </si>
  <si>
    <t>24647005</t>
  </si>
  <si>
    <t>24648004</t>
  </si>
  <si>
    <t>24648005</t>
  </si>
  <si>
    <t>24647000</t>
  </si>
  <si>
    <t>24647001</t>
  </si>
  <si>
    <t>24648000</t>
  </si>
  <si>
    <t>24648001</t>
  </si>
  <si>
    <t>24462000</t>
  </si>
  <si>
    <t>24649009</t>
  </si>
  <si>
    <t>[Capacity Charges Service Code Line 38]</t>
  </si>
  <si>
    <t>[Capacity Charges Service Code Line 39]</t>
  </si>
  <si>
    <t>[Capacity Charges Service Code Line 40]</t>
  </si>
  <si>
    <t>[Capacity Charges Service Code Line 41]</t>
  </si>
  <si>
    <t>[Capacity Charges Service Code Line 42]</t>
  </si>
  <si>
    <t>[Capacity Charges Service Code Line 43]</t>
  </si>
  <si>
    <t>[Capacity Charges Service Code Line 44]</t>
  </si>
  <si>
    <t>[Capacity Charges Service Code Line 45]</t>
  </si>
  <si>
    <t>[Capacity Charges Service Code Line 46]</t>
  </si>
  <si>
    <t>[Capacity Charges Service Code Line 47]</t>
  </si>
  <si>
    <t>[Capacity Charges Service Code Line 48]</t>
  </si>
  <si>
    <t>[Capacity Charges Service Code Line 49]</t>
  </si>
  <si>
    <t>Train Mileage Check</t>
  </si>
  <si>
    <t>Number of SFO Stations</t>
  </si>
  <si>
    <t>Number of Independent Stations</t>
  </si>
  <si>
    <t>Number of Depots</t>
  </si>
  <si>
    <t>Abbey Wood - Long Term Charge (First Reserve Rent)</t>
  </si>
  <si>
    <t>Adisham - Long Term Charge (First Reserve Rent)</t>
  </si>
  <si>
    <t>Albany Park - Long Term Charge (First Reserve Rent)</t>
  </si>
  <si>
    <t>Ashford International - Long Term Charge (First Reserve Rent)</t>
  </si>
  <si>
    <t>Aylesford - Long Term Charge (First Reserve Rent)</t>
  </si>
  <si>
    <t>Aylesham - Long Term Charge (First Reserve Rent)</t>
  </si>
  <si>
    <t>Barming - Long Term Charge (First Reserve Rent)</t>
  </si>
  <si>
    <t>Barnehurst - Long Term Charge (First Reserve Rent)</t>
  </si>
  <si>
    <t>Bat &amp; Ball - Long Term Charge (First Reserve Rent)</t>
  </si>
  <si>
    <t>Battle - Long Term Charge (First Reserve Rent)</t>
  </si>
  <si>
    <t>Bearsted - Long Term Charge (First Reserve Rent)</t>
  </si>
  <si>
    <t>Beckenham Junction - Long Term Charge (First Reserve Rent)</t>
  </si>
  <si>
    <t>Bekesbourne - Long Term Charge (First Reserve Rent)</t>
  </si>
  <si>
    <t>Beltring - Long Term Charge (First Reserve Rent)</t>
  </si>
  <si>
    <t>Belvedere - Long Term Charge (First Reserve Rent)</t>
  </si>
  <si>
    <t>Bexley - Long Term Charge (First Reserve Rent)</t>
  </si>
  <si>
    <t>Bexleyheath - Long Term Charge (First Reserve Rent)</t>
  </si>
  <si>
    <t>Bickley - Long Term Charge (First Reserve Rent)</t>
  </si>
  <si>
    <t>Birchington-On-Sea - Long Term Charge (First Reserve Rent)</t>
  </si>
  <si>
    <t>Blackheath - Long Term Charge (First Reserve Rent)</t>
  </si>
  <si>
    <t>Borough Green &amp; Wrotham - Long Term Charge (First Reserve Rent)</t>
  </si>
  <si>
    <t>Brixton - Long Term Charge (First Reserve Rent)</t>
  </si>
  <si>
    <t>Broadstairs - Long Term Charge (First Reserve Rent)</t>
  </si>
  <si>
    <t>Bromley North - Long Term Charge (First Reserve Rent)</t>
  </si>
  <si>
    <t>Bromley South - Long Term Charge (First Reserve Rent)</t>
  </si>
  <si>
    <t>Canterbury East - Long Term Charge (First Reserve Rent)</t>
  </si>
  <si>
    <t>Canterbury West - Long Term Charge (First Reserve Rent)</t>
  </si>
  <si>
    <t>Catford Bridge - Long Term Charge (First Reserve Rent)</t>
  </si>
  <si>
    <t>Charing - Long Term Charge (First Reserve Rent)</t>
  </si>
  <si>
    <t>Charlton - Long Term Charge (First Reserve Rent)</t>
  </si>
  <si>
    <t>Chartham - Long Term Charge (First Reserve Rent)</t>
  </si>
  <si>
    <t>Chatham - Long Term Charge (First Reserve Rent)</t>
  </si>
  <si>
    <t>Chelsfield - Long Term Charge (First Reserve Rent)</t>
  </si>
  <si>
    <t>Chestfield &amp; Swalecliffe - Long Term Charge (First Reserve Rent)</t>
  </si>
  <si>
    <t>Chilham - Long Term Charge (First Reserve Rent)</t>
  </si>
  <si>
    <t>Chislehurst - Long Term Charge (First Reserve Rent)</t>
  </si>
  <si>
    <t>Clock House - Long Term Charge (First Reserve Rent)</t>
  </si>
  <si>
    <t>Crayford - Long Term Charge (First Reserve Rent)</t>
  </si>
  <si>
    <t>Crowhurst - Long Term Charge (First Reserve Rent)</t>
  </si>
  <si>
    <t>Cuxton - Long Term Charge (First Reserve Rent)</t>
  </si>
  <si>
    <t>Dartford - Long Term Charge (First Reserve Rent)</t>
  </si>
  <si>
    <t>Deal - Long Term Charge (First Reserve Rent)</t>
  </si>
  <si>
    <t>Deptford - Long Term Charge (First Reserve Rent)</t>
  </si>
  <si>
    <t>Dover Priory - Long Term Charge (First Reserve Rent)</t>
  </si>
  <si>
    <t>Dumpton Park - Long Term Charge (First Reserve Rent)</t>
  </si>
  <si>
    <t>Dunton Green - Long Term Charge (First Reserve Rent)</t>
  </si>
  <si>
    <t>East Farleigh - Long Term Charge (First Reserve Rent)</t>
  </si>
  <si>
    <t>East Malling - Long Term Charge (First Reserve Rent)</t>
  </si>
  <si>
    <t>Eden Park - Long Term Charge (First Reserve Rent)</t>
  </si>
  <si>
    <t>Elmers End - Long Term Charge (First Reserve Rent)</t>
  </si>
  <si>
    <t>Elmstead Woods - Long Term Charge (First Reserve Rent)</t>
  </si>
  <si>
    <t>Eltham - Long Term Charge (First Reserve Rent)</t>
  </si>
  <si>
    <t>Erith - Long Term Charge (First Reserve Rent)</t>
  </si>
  <si>
    <t>Etchingham - Long Term Charge (First Reserve Rent)</t>
  </si>
  <si>
    <t>Eynsford - Long Term Charge (First Reserve Rent)</t>
  </si>
  <si>
    <t>Falconwood - Long Term Charge (First Reserve Rent)</t>
  </si>
  <si>
    <t>Farningham Road - Long Term Charge (First Reserve Rent)</t>
  </si>
  <si>
    <t>Faversham - Long Term Charge (First Reserve Rent)</t>
  </si>
  <si>
    <t>Folkestone Central - Long Term Charge (First Reserve Rent)</t>
  </si>
  <si>
    <t>Folkestone West - Long Term Charge (First Reserve Rent)</t>
  </si>
  <si>
    <t>Frant - Long Term Charge (First Reserve Rent)</t>
  </si>
  <si>
    <t>Gillingham (Kent) - Long Term Charge (First Reserve Rent)</t>
  </si>
  <si>
    <t>Gravesend - Long Term Charge (First Reserve Rent)</t>
  </si>
  <si>
    <t>Greenhithe - Long Term Charge (First Reserve Rent)</t>
  </si>
  <si>
    <t>Greenwich - Long Term Charge (First Reserve Rent)</t>
  </si>
  <si>
    <t>Grove Park - Long Term Charge (First Reserve Rent)</t>
  </si>
  <si>
    <t>Halling - Long Term Charge (First Reserve Rent)</t>
  </si>
  <si>
    <t>Harrietsham - Long Term Charge (First Reserve Rent)</t>
  </si>
  <si>
    <t>Hastings - Long Term Charge (First Reserve Rent)</t>
  </si>
  <si>
    <t>Hayes - Long Term Charge (First Reserve Rent)</t>
  </si>
  <si>
    <t>Headcorn - Long Term Charge (First Reserve Rent)</t>
  </si>
  <si>
    <t>Herne Bay - Long Term Charge (First Reserve Rent)</t>
  </si>
  <si>
    <t>Herne Hill - Long Term Charge (First Reserve Rent)</t>
  </si>
  <si>
    <t>High Brooms - Long Term Charge (First Reserve Rent)</t>
  </si>
  <si>
    <t>Higham, Kent - Long Term Charge (First Reserve Rent)</t>
  </si>
  <si>
    <t>Hildenborough - Long Term Charge (First Reserve Rent)</t>
  </si>
  <si>
    <t>Hither Green - Long Term Charge (First Reserve Rent)</t>
  </si>
  <si>
    <t>Hollingbourne - Long Term Charge (First Reserve Rent)</t>
  </si>
  <si>
    <t>Kearsney - Long Term Charge (First Reserve Rent)</t>
  </si>
  <si>
    <t>Kemsing - Long Term Charge (First Reserve Rent)</t>
  </si>
  <si>
    <t>Kemsley - Long Term Charge (First Reserve Rent)</t>
  </si>
  <si>
    <t>Kent House - Long Term Charge (First Reserve Rent)</t>
  </si>
  <si>
    <t>Kidbrooke - Long Term Charge (First Reserve Rent)</t>
  </si>
  <si>
    <t>Knockholt - Long Term Charge (First Reserve Rent)</t>
  </si>
  <si>
    <t>Ladywell - Long Term Charge (First Reserve Rent)</t>
  </si>
  <si>
    <t>Lee - Long Term Charge (First Reserve Rent)</t>
  </si>
  <si>
    <t>Lenham - Long Term Charge (First Reserve Rent)</t>
  </si>
  <si>
    <t>Lewisham - Long Term Charge (First Reserve Rent)</t>
  </si>
  <si>
    <t>London Waterloo East - Long Term Charge (First Reserve Rent)</t>
  </si>
  <si>
    <t>Longfield - Long Term Charge (First Reserve Rent)</t>
  </si>
  <si>
    <t>Lower Sydenham - Long Term Charge (First Reserve Rent)</t>
  </si>
  <si>
    <t>Maidstone Barracks - Long Term Charge (First Reserve Rent)</t>
  </si>
  <si>
    <t>Maidstone East - Long Term Charge (First Reserve Rent)</t>
  </si>
  <si>
    <t>Maidstone West - Long Term Charge (First Reserve Rent)</t>
  </si>
  <si>
    <t>Marden - Long Term Charge (First Reserve Rent)</t>
  </si>
  <si>
    <t>Margate - Long Term Charge (First Reserve Rent)</t>
  </si>
  <si>
    <t>Martin Mill - Long Term Charge (First Reserve Rent)</t>
  </si>
  <si>
    <t>Maze Hill - Long Term Charge (First Reserve Rent)</t>
  </si>
  <si>
    <t>Meopham - Long Term Charge (First Reserve Rent)</t>
  </si>
  <si>
    <t>Minster - Long Term Charge (First Reserve Rent)</t>
  </si>
  <si>
    <t>Mottingham - Long Term Charge (First Reserve Rent)</t>
  </si>
  <si>
    <t>New Beckenham - Long Term Charge (First Reserve Rent)</t>
  </si>
  <si>
    <t>New Cross - Long Term Charge (First Reserve Rent)</t>
  </si>
  <si>
    <t>New Eltham - Long Term Charge (First Reserve Rent)</t>
  </si>
  <si>
    <t>New Hythe - Long Term Charge (First Reserve Rent)</t>
  </si>
  <si>
    <t>Newington - Long Term Charge (First Reserve Rent)</t>
  </si>
  <si>
    <t>Northfleet - Long Term Charge (First Reserve Rent)</t>
  </si>
  <si>
    <t>Orpington - Long Term Charge (First Reserve Rent)</t>
  </si>
  <si>
    <t>Otford - Long Term Charge (First Reserve Rent)</t>
  </si>
  <si>
    <t>Paddock Wood - Long Term Charge (First Reserve Rent)</t>
  </si>
  <si>
    <t>Penge East - Long Term Charge (First Reserve Rent)</t>
  </si>
  <si>
    <t>Petts Wood - Long Term Charge (First Reserve Rent)</t>
  </si>
  <si>
    <t>Pluckley - Long Term Charge (First Reserve Rent)</t>
  </si>
  <si>
    <t>Plumstead - Long Term Charge (First Reserve Rent)</t>
  </si>
  <si>
    <t>Queenborough - Long Term Charge (First Reserve Rent)</t>
  </si>
  <si>
    <t>Rainham (Kent) - Long Term Charge (First Reserve Rent)</t>
  </si>
  <si>
    <t>Ramsgate - Long Term Charge (First Reserve Rent)</t>
  </si>
  <si>
    <t>Robertsbridge - Long Term Charge (First Reserve Rent)</t>
  </si>
  <si>
    <t>Rochester - Long Term Charge (First Reserve Rent)</t>
  </si>
  <si>
    <t>Sandling - Long Term Charge (First Reserve Rent)</t>
  </si>
  <si>
    <t>Sandwich - Long Term Charge (First Reserve Rent)</t>
  </si>
  <si>
    <t>Selling - Long Term Charge (First Reserve Rent)</t>
  </si>
  <si>
    <t>Sevenoaks - Long Term Charge (First Reserve Rent)</t>
  </si>
  <si>
    <t>Sheerness-On-Sea - Long Term Charge (First Reserve Rent)</t>
  </si>
  <si>
    <t>Shepherds Well - Long Term Charge (First Reserve Rent)</t>
  </si>
  <si>
    <t>Shoreham - Long Term Charge (First Reserve Rent)</t>
  </si>
  <si>
    <t>Shortlands - Long Term Charge (First Reserve Rent)</t>
  </si>
  <si>
    <t>Sidcup - Long Term Charge (First Reserve Rent)</t>
  </si>
  <si>
    <t>Sittingbourne - Long Term Charge (First Reserve Rent)</t>
  </si>
  <si>
    <t>Slade Green - Long Term Charge (First Reserve Rent)</t>
  </si>
  <si>
    <t>Snodland - Long Term Charge (First Reserve Rent)</t>
  </si>
  <si>
    <t>Snowdown - Long Term Charge (First Reserve Rent)</t>
  </si>
  <si>
    <t>Sole Street - Long Term Charge (First Reserve Rent)</t>
  </si>
  <si>
    <t>St Johns - Long Term Charge (First Reserve Rent)</t>
  </si>
  <si>
    <t>St Leonards Warrior Square - Long Term Charge (First Reserve Rent)</t>
  </si>
  <si>
    <t>St Mary Cray - Long Term Charge (First Reserve Rent)</t>
  </si>
  <si>
    <t>Staplehurst - Long Term Charge (First Reserve Rent)</t>
  </si>
  <si>
    <t>Stone Crossing - Long Term Charge (First Reserve Rent)</t>
  </si>
  <si>
    <t>Stonegate - Long Term Charge (First Reserve Rent)</t>
  </si>
  <si>
    <t>Strood - Long Term Charge (First Reserve Rent)</t>
  </si>
  <si>
    <t>Sturry - Long Term Charge (First Reserve Rent)</t>
  </si>
  <si>
    <t>Sundridge Park - Long Term Charge (First Reserve Rent)</t>
  </si>
  <si>
    <t>Swale - Long Term Charge (First Reserve Rent)</t>
  </si>
  <si>
    <t>Swanley - Long Term Charge (First Reserve Rent)</t>
  </si>
  <si>
    <t>Swanscombe - Long Term Charge (First Reserve Rent)</t>
  </si>
  <si>
    <t>Sydenham Hill - Long Term Charge (First Reserve Rent)</t>
  </si>
  <si>
    <t>Teynham - Long Term Charge (First Reserve Rent)</t>
  </si>
  <si>
    <t>Tonbridge - Long Term Charge (First Reserve Rent)</t>
  </si>
  <si>
    <t>Tunbridge Wells - Long Term Charge (First Reserve Rent)</t>
  </si>
  <si>
    <t>Wadhurst - Long Term Charge (First Reserve Rent)</t>
  </si>
  <si>
    <t>Walmer - Long Term Charge (First Reserve Rent)</t>
  </si>
  <si>
    <t>Wateringbury - Long Term Charge (First Reserve Rent)</t>
  </si>
  <si>
    <t>Welling - Long Term Charge (First Reserve Rent)</t>
  </si>
  <si>
    <t>West Dulwich - Long Term Charge (First Reserve Rent)</t>
  </si>
  <si>
    <t>West Malling - Long Term Charge (First Reserve Rent)</t>
  </si>
  <si>
    <t>West St Leonards - Long Term Charge (First Reserve Rent)</t>
  </si>
  <si>
    <t>West Wickham - Long Term Charge (First Reserve Rent)</t>
  </si>
  <si>
    <t>Westcombe Park - Long Term Charge (First Reserve Rent)</t>
  </si>
  <si>
    <t>Westenhanger - Long Term Charge (First Reserve Rent)</t>
  </si>
  <si>
    <t>Westgate-On-Sea - Long Term Charge (First Reserve Rent)</t>
  </si>
  <si>
    <t>Whitstable - Long Term Charge (First Reserve Rent)</t>
  </si>
  <si>
    <t>Woolwich Arsenal - Long Term Charge (First Reserve Rent)</t>
  </si>
  <si>
    <t>Woolwich Dockyard - Long Term Charge (First Reserve Rent)</t>
  </si>
  <si>
    <t>Wye - Long Term Charge (First Reserve Rent)</t>
  </si>
  <si>
    <t>Yalding - Long Term Charge (First Reserve Rent)</t>
  </si>
  <si>
    <t>[SFO Station Line 166] - Long Term Charge (First Reserve Rent)</t>
  </si>
  <si>
    <t>[SFO Station Line 167] - Long Term Charge (First Reserve Rent)</t>
  </si>
  <si>
    <t>[SFO Station Line 168] - Long Term Charge (First Reserve Rent)</t>
  </si>
  <si>
    <t>[SFO Station Line 169] - Long Term Charge (First Reserve Rent)</t>
  </si>
  <si>
    <t>[SFO Station Line 170] - Long Term Charge (First Reserve Rent)</t>
  </si>
  <si>
    <t>[SFO Station Line 171] - Long Term Charge (First Reserve Rent)</t>
  </si>
  <si>
    <t>[SFO Station Line 172] - Long Term Charge (First Reserve Rent)</t>
  </si>
  <si>
    <t>[SFO Station Line 173] - Long Term Charge (First Reserve Rent)</t>
  </si>
  <si>
    <t>[SFO Station Line 174] - Long Term Charge (First Reserve Rent)</t>
  </si>
  <si>
    <t>[SFO Station Line 175] - Long Term Charge (First Reserve Rent)</t>
  </si>
  <si>
    <t>[SFO Station Line 176] - Long Term Charge (First Reserve Rent)</t>
  </si>
  <si>
    <t>[SFO Station Line 177] - Long Term Charge (First Reserve Rent)</t>
  </si>
  <si>
    <t>[SFO Station Line 178] - Long Term Charge (First Reserve Rent)</t>
  </si>
  <si>
    <t>[SFO Station Line 179] - Long Term Charge (First Reserve Rent)</t>
  </si>
  <si>
    <t>[SFO Station Line 180] - Long Term Charge (First Reserve Rent)</t>
  </si>
  <si>
    <t>[SFO Station Line 181] - Long Term Charge (First Reserve Rent)</t>
  </si>
  <si>
    <t>[SFO Station Line 182] - Long Term Charge (First Reserve Rent)</t>
  </si>
  <si>
    <t>[SFO Station Line 183] - Long Term Charge (First Reserve Rent)</t>
  </si>
  <si>
    <t>[SFO Station Line 184] - Long Term Charge (First Reserve Rent)</t>
  </si>
  <si>
    <t>[SFO Station Line 185] - Long Term Charge (First Reserve Rent)</t>
  </si>
  <si>
    <t>[SFO Station Line 186] - Long Term Charge (First Reserve Rent)</t>
  </si>
  <si>
    <t>[SFO Station Line 187] - Long Term Charge (First Reserve Rent)</t>
  </si>
  <si>
    <t>[SFO Station Line 188] - Long Term Charge (First Reserve Rent)</t>
  </si>
  <si>
    <t>[SFO Station Line 189] - Long Term Charge (First Reserve Rent)</t>
  </si>
  <si>
    <t>[SFO Station Line 190] - Long Term Charge (First Reserve Rent)</t>
  </si>
  <si>
    <t>[SFO Station Line 191] - Long Term Charge (First Reserve Rent)</t>
  </si>
  <si>
    <t>[SFO Station Line 192] - Long Term Charge (First Reserve Rent)</t>
  </si>
  <si>
    <t>[SFO Station Line 193] - Long Term Charge (First Reserve Rent)</t>
  </si>
  <si>
    <t>[SFO Station Line 194] - Long Term Charge (First Reserve Rent)</t>
  </si>
  <si>
    <t>[SFO Station Line 195] - Long Term Charge (First Reserve Rent)</t>
  </si>
  <si>
    <t>[SFO Station Line 196] - Long Term Charge (First Reserve Rent)</t>
  </si>
  <si>
    <t>[SFO Station Line 197] - Long Term Charge (First Reserve Rent)</t>
  </si>
  <si>
    <t>[SFO Station Line 198] - Long Term Charge (First Reserve Rent)</t>
  </si>
  <si>
    <t>[SFO Station Line 199] - Long Term Charge (First Reserve Rent)</t>
  </si>
  <si>
    <t>[SFO Station Line 200] - Long Term Charge (First Reserve Rent)</t>
  </si>
  <si>
    <t>[SFO Station Line 201] - Long Term Charge (First Reserve Rent)</t>
  </si>
  <si>
    <t>[SFO Station Line 202] - Long Term Charge (First Reserve Rent)</t>
  </si>
  <si>
    <t>[SFO Station Line 203] - Long Term Charge (First Reserve Rent)</t>
  </si>
  <si>
    <t>[SFO Station Line 204] - Long Term Charge (First Reserve Rent)</t>
  </si>
  <si>
    <t>[SFO Station Line 205] - Long Term Charge (First Reserve Rent)</t>
  </si>
  <si>
    <t>[SFO Station Line 206] - Long Term Charge (First Reserve Rent)</t>
  </si>
  <si>
    <t>[SFO Station Line 207] - Long Term Charge (First Reserve Rent)</t>
  </si>
  <si>
    <t>[SFO Station Line 208] - Long Term Charge (First Reserve Rent)</t>
  </si>
  <si>
    <t>[SFO Station Line 209] - Long Term Charge (First Reserve Rent)</t>
  </si>
  <si>
    <t>[SFO Station Line 210] - Long Term Charge (First Reserve Rent)</t>
  </si>
  <si>
    <t>[SFO Station Line 211] - Long Term Charge (First Reserve Rent)</t>
  </si>
  <si>
    <t>[SFO Station Line 212] - Long Term Charge (First Reserve Rent)</t>
  </si>
  <si>
    <t>[SFO Station Line 213] - Long Term Charge (First Reserve Rent)</t>
  </si>
  <si>
    <t>[SFO Station Line 214] - Long Term Charge (First Reserve Rent)</t>
  </si>
  <si>
    <t>[SFO Station Line 215] - Long Term Charge (First Reserve Rent)</t>
  </si>
  <si>
    <t>[SFO Station Line 216] - Long Term Charge (First Reserve Rent)</t>
  </si>
  <si>
    <t>[SFO Station Line 217] - Long Term Charge (First Reserve Rent)</t>
  </si>
  <si>
    <t>[SFO Station Line 218] - Long Term Charge (First Reserve Rent)</t>
  </si>
  <si>
    <t>[SFO Station Line 219] - Long Term Charge (First Reserve Rent)</t>
  </si>
  <si>
    <t>[SFO Station Line 220] - Long Term Charge (First Reserve Rent)</t>
  </si>
  <si>
    <t>[SFO Station Line 221] - Long Term Charge (First Reserve Rent)</t>
  </si>
  <si>
    <t>[SFO Station Line 222] - Long Term Charge (First Reserve Rent)</t>
  </si>
  <si>
    <t>[SFO Station Line 223] - Long Term Charge (First Reserve Rent)</t>
  </si>
  <si>
    <t>[SFO Station Line 224] - Long Term Charge (First Reserve Rent)</t>
  </si>
  <si>
    <t>[SFO Station Line 225] - Long Term Charge (First Reserve Rent)</t>
  </si>
  <si>
    <t>[SFO Station Line 226] - Long Term Charge (First Reserve Rent)</t>
  </si>
  <si>
    <t>[SFO Station Line 227] - Long Term Charge (First Reserve Rent)</t>
  </si>
  <si>
    <t>[SFO Station Line 228] - Long Term Charge (First Reserve Rent)</t>
  </si>
  <si>
    <t>[SFO Station Line 229] - Long Term Charge (First Reserve Rent)</t>
  </si>
  <si>
    <t>[SFO Station Line 230] - Long Term Charge (First Reserve Rent)</t>
  </si>
  <si>
    <t>[SFO Station Line 231] - Long Term Charge (First Reserve Rent)</t>
  </si>
  <si>
    <t>[SFO Station Line 232] - Long Term Charge (First Reserve Rent)</t>
  </si>
  <si>
    <t>[SFO Station Line 233] - Long Term Charge (First Reserve Rent)</t>
  </si>
  <si>
    <t>[SFO Station Line 234] - Long Term Charge (First Reserve Rent)</t>
  </si>
  <si>
    <t>[SFO Station Line 235] - Long Term Charge (First Reserve Rent)</t>
  </si>
  <si>
    <t>[SFO Station Line 236] - Long Term Charge (First Reserve Rent)</t>
  </si>
  <si>
    <t>[SFO Station Line 237] - Long Term Charge (First Reserve Rent)</t>
  </si>
  <si>
    <t>[SFO Station Line 238] - Long Term Charge (First Reserve Rent)</t>
  </si>
  <si>
    <t>[SFO Station Line 239] - Long Term Charge (First Reserve Rent)</t>
  </si>
  <si>
    <t>[SFO Station Line 240] - Long Term Charge (First Reserve Rent)</t>
  </si>
  <si>
    <t>[SFO Station Line 241] - Long Term Charge (First Reserve Rent)</t>
  </si>
  <si>
    <t>[SFO Station Line 242] - Long Term Charge (First Reserve Rent)</t>
  </si>
  <si>
    <t>[SFO Station Line 243] - Long Term Charge (First Reserve Rent)</t>
  </si>
  <si>
    <t>[SFO Station Line 244] - Long Term Charge (First Reserve Rent)</t>
  </si>
  <si>
    <t>[SFO Station Line 245] - Long Term Charge (First Reserve Rent)</t>
  </si>
  <si>
    <t>[SFO Station Line 246] - Long Term Charge (First Reserve Rent)</t>
  </si>
  <si>
    <t>[SFO Station Line 247] - Long Term Charge (First Reserve Rent)</t>
  </si>
  <si>
    <t>[SFO Station Line 248] - Long Term Charge (First Reserve Rent)</t>
  </si>
  <si>
    <t>[SFO Station Line 249] - Long Term Charge (First Reserve Rent)</t>
  </si>
  <si>
    <t>Abbey Wood - Long Term Charge (Third Reserve Rent)</t>
  </si>
  <si>
    <t>Adisham - Long Term Charge (Third Reserve Rent)</t>
  </si>
  <si>
    <t>Albany Park - Long Term Charge (Third Reserve Rent)</t>
  </si>
  <si>
    <t>Ashford International - Long Term Charge (Third Reserve Rent)</t>
  </si>
  <si>
    <t>Aylesford - Long Term Charge (Third Reserve Rent)</t>
  </si>
  <si>
    <t>Aylesham - Long Term Charge (Third Reserve Rent)</t>
  </si>
  <si>
    <t>Barming - Long Term Charge (Third Reserve Rent)</t>
  </si>
  <si>
    <t>Barnehurst - Long Term Charge (Third Reserve Rent)</t>
  </si>
  <si>
    <t>Bat &amp; Ball - Long Term Charge (Third Reserve Rent)</t>
  </si>
  <si>
    <t>Battle - Long Term Charge (Third Reserve Rent)</t>
  </si>
  <si>
    <t>Bearsted - Long Term Charge (Third Reserve Rent)</t>
  </si>
  <si>
    <t>Beckenham Junction - Long Term Charge (Third Reserve Rent)</t>
  </si>
  <si>
    <t>Bekesbourne - Long Term Charge (Third Reserve Rent)</t>
  </si>
  <si>
    <t>Beltring - Long Term Charge (Third Reserve Rent)</t>
  </si>
  <si>
    <t>Belvedere - Long Term Charge (Third Reserve Rent)</t>
  </si>
  <si>
    <t>Bexley - Long Term Charge (Third Reserve Rent)</t>
  </si>
  <si>
    <t>Bexleyheath - Long Term Charge (Third Reserve Rent)</t>
  </si>
  <si>
    <t>Bickley - Long Term Charge (Third Reserve Rent)</t>
  </si>
  <si>
    <t>Birchington-On-Sea - Long Term Charge (Third Reserve Rent)</t>
  </si>
  <si>
    <t>Blackheath - Long Term Charge (Third Reserve Rent)</t>
  </si>
  <si>
    <t>Borough Green &amp; Wrotham - Long Term Charge (Third Reserve Rent)</t>
  </si>
  <si>
    <t>Brixton - Long Term Charge (Third Reserve Rent)</t>
  </si>
  <si>
    <t>Broadstairs - Long Term Charge (Third Reserve Rent)</t>
  </si>
  <si>
    <t>Bromley North - Long Term Charge (Third Reserve Rent)</t>
  </si>
  <si>
    <t>Bromley South - Long Term Charge (Third Reserve Rent)</t>
  </si>
  <si>
    <t>Canterbury East - Long Term Charge (Third Reserve Rent)</t>
  </si>
  <si>
    <t>Canterbury West - Long Term Charge (Third Reserve Rent)</t>
  </si>
  <si>
    <t>Catford Bridge - Long Term Charge (Third Reserve Rent)</t>
  </si>
  <si>
    <t>Charing - Long Term Charge (Third Reserve Rent)</t>
  </si>
  <si>
    <t>Charlton - Long Term Charge (Third Reserve Rent)</t>
  </si>
  <si>
    <t>Chartham - Long Term Charge (Third Reserve Rent)</t>
  </si>
  <si>
    <t>Chatham - Long Term Charge (Third Reserve Rent)</t>
  </si>
  <si>
    <t>Chelsfield - Long Term Charge (Third Reserve Rent)</t>
  </si>
  <si>
    <t>Chestfield &amp; Swalecliffe - Long Term Charge (Third Reserve Rent)</t>
  </si>
  <si>
    <t>Chilham - Long Term Charge (Third Reserve Rent)</t>
  </si>
  <si>
    <t>Chislehurst - Long Term Charge (Third Reserve Rent)</t>
  </si>
  <si>
    <t>Clock House - Long Term Charge (Third Reserve Rent)</t>
  </si>
  <si>
    <t>Crayford - Long Term Charge (Third Reserve Rent)</t>
  </si>
  <si>
    <t>Crowhurst - Long Term Charge (Third Reserve Rent)</t>
  </si>
  <si>
    <t>Cuxton - Long Term Charge (Third Reserve Rent)</t>
  </si>
  <si>
    <t>Dartford - Long Term Charge (Third Reserve Rent)</t>
  </si>
  <si>
    <t>Deal - Long Term Charge (Third Reserve Rent)</t>
  </si>
  <si>
    <t>Deptford - Long Term Charge (Third Reserve Rent)</t>
  </si>
  <si>
    <t>Dover Priory - Long Term Charge (Third Reserve Rent)</t>
  </si>
  <si>
    <t>Dumpton Park - Long Term Charge (Third Reserve Rent)</t>
  </si>
  <si>
    <t>Dunton Green - Long Term Charge (Third Reserve Rent)</t>
  </si>
  <si>
    <t>East Farleigh - Long Term Charge (Third Reserve Rent)</t>
  </si>
  <si>
    <t>East Malling - Long Term Charge (Third Reserve Rent)</t>
  </si>
  <si>
    <t>Eden Park - Long Term Charge (Third Reserve Rent)</t>
  </si>
  <si>
    <t>Elmers End - Long Term Charge (Third Reserve Rent)</t>
  </si>
  <si>
    <t>Elmstead Woods - Long Term Charge (Third Reserve Rent)</t>
  </si>
  <si>
    <t>Eltham - Long Term Charge (Third Reserve Rent)</t>
  </si>
  <si>
    <t>Erith - Long Term Charge (Third Reserve Rent)</t>
  </si>
  <si>
    <t>Etchingham - Long Term Charge (Third Reserve Rent)</t>
  </si>
  <si>
    <t>Eynsford - Long Term Charge (Third Reserve Rent)</t>
  </si>
  <si>
    <t>Falconwood - Long Term Charge (Third Reserve Rent)</t>
  </si>
  <si>
    <t>Farningham Road - Long Term Charge (Third Reserve Rent)</t>
  </si>
  <si>
    <t>Faversham - Long Term Charge (Third Reserve Rent)</t>
  </si>
  <si>
    <t>Folkestone Central - Long Term Charge (Third Reserve Rent)</t>
  </si>
  <si>
    <t>Folkestone West - Long Term Charge (Third Reserve Rent)</t>
  </si>
  <si>
    <t>Frant - Long Term Charge (Third Reserve Rent)</t>
  </si>
  <si>
    <t>Gillingham (Kent) - Long Term Charge (Third Reserve Rent)</t>
  </si>
  <si>
    <t>Gravesend - Long Term Charge (Third Reserve Rent)</t>
  </si>
  <si>
    <t>Greenhithe - Long Term Charge (Third Reserve Rent)</t>
  </si>
  <si>
    <t>Greenwich - Long Term Charge (Third Reserve Rent)</t>
  </si>
  <si>
    <t>Grove Park - Long Term Charge (Third Reserve Rent)</t>
  </si>
  <si>
    <t>Halling - Long Term Charge (Third Reserve Rent)</t>
  </si>
  <si>
    <t>Harrietsham - Long Term Charge (Third Reserve Rent)</t>
  </si>
  <si>
    <t>Hastings - Long Term Charge (Third Reserve Rent)</t>
  </si>
  <si>
    <t>Hayes - Long Term Charge (Third Reserve Rent)</t>
  </si>
  <si>
    <t>Headcorn - Long Term Charge (Third Reserve Rent)</t>
  </si>
  <si>
    <t>Herne Bay - Long Term Charge (Third Reserve Rent)</t>
  </si>
  <si>
    <t>Herne Hill - Long Term Charge (Third Reserve Rent)</t>
  </si>
  <si>
    <t>High Brooms - Long Term Charge (Third Reserve Rent)</t>
  </si>
  <si>
    <t>Higham, Kent - Long Term Charge (Third Reserve Rent)</t>
  </si>
  <si>
    <t>Hildenborough - Long Term Charge (Third Reserve Rent)</t>
  </si>
  <si>
    <t>Hither Green - Long Term Charge (Third Reserve Rent)</t>
  </si>
  <si>
    <t>Hollingbourne - Long Term Charge (Third Reserve Rent)</t>
  </si>
  <si>
    <t>Kearsney - Long Term Charge (Third Reserve Rent)</t>
  </si>
  <si>
    <t>Kemsing - Long Term Charge (Third Reserve Rent)</t>
  </si>
  <si>
    <t>Kemsley - Long Term Charge (Third Reserve Rent)</t>
  </si>
  <si>
    <t>Kent House - Long Term Charge (Third Reserve Rent)</t>
  </si>
  <si>
    <t>Kidbrooke - Long Term Charge (Third Reserve Rent)</t>
  </si>
  <si>
    <t>Knockholt - Long Term Charge (Third Reserve Rent)</t>
  </si>
  <si>
    <t>Ladywell - Long Term Charge (Third Reserve Rent)</t>
  </si>
  <si>
    <t>Lee - Long Term Charge (Third Reserve Rent)</t>
  </si>
  <si>
    <t>Lenham - Long Term Charge (Third Reserve Rent)</t>
  </si>
  <si>
    <t>Lewisham - Long Term Charge (Third Reserve Rent)</t>
  </si>
  <si>
    <t>London Waterloo East - Long Term Charge (Third Reserve Rent)</t>
  </si>
  <si>
    <t>Longfield - Long Term Charge (Third Reserve Rent)</t>
  </si>
  <si>
    <t>Lower Sydenham - Long Term Charge (Third Reserve Rent)</t>
  </si>
  <si>
    <t>Maidstone Barracks - Long Term Charge (Third Reserve Rent)</t>
  </si>
  <si>
    <t>Maidstone East - Long Term Charge (Third Reserve Rent)</t>
  </si>
  <si>
    <t>Maidstone West - Long Term Charge (Third Reserve Rent)</t>
  </si>
  <si>
    <t>Marden - Long Term Charge (Third Reserve Rent)</t>
  </si>
  <si>
    <t>Margate - Long Term Charge (Third Reserve Rent)</t>
  </si>
  <si>
    <t>Martin Mill - Long Term Charge (Third Reserve Rent)</t>
  </si>
  <si>
    <t>Maze Hill - Long Term Charge (Third Reserve Rent)</t>
  </si>
  <si>
    <t>Meopham - Long Term Charge (Third Reserve Rent)</t>
  </si>
  <si>
    <t>Minster - Long Term Charge (Third Reserve Rent)</t>
  </si>
  <si>
    <t>Mottingham - Long Term Charge (Third Reserve Rent)</t>
  </si>
  <si>
    <t>New Beckenham - Long Term Charge (Third Reserve Rent)</t>
  </si>
  <si>
    <t>New Cross - Long Term Charge (Third Reserve Rent)</t>
  </si>
  <si>
    <t>New Eltham - Long Term Charge (Third Reserve Rent)</t>
  </si>
  <si>
    <t>New Hythe - Long Term Charge (Third Reserve Rent)</t>
  </si>
  <si>
    <t>Newington - Long Term Charge (Third Reserve Rent)</t>
  </si>
  <si>
    <t>Northfleet - Long Term Charge (Third Reserve Rent)</t>
  </si>
  <si>
    <t>Orpington - Long Term Charge (Third Reserve Rent)</t>
  </si>
  <si>
    <t>Otford - Long Term Charge (Third Reserve Rent)</t>
  </si>
  <si>
    <t>Paddock Wood - Long Term Charge (Third Reserve Rent)</t>
  </si>
  <si>
    <t>Penge East - Long Term Charge (Third Reserve Rent)</t>
  </si>
  <si>
    <t>Petts Wood - Long Term Charge (Third Reserve Rent)</t>
  </si>
  <si>
    <t>Pluckley - Long Term Charge (Third Reserve Rent)</t>
  </si>
  <si>
    <t>Plumstead - Long Term Charge (Third Reserve Rent)</t>
  </si>
  <si>
    <t>Queenborough - Long Term Charge (Third Reserve Rent)</t>
  </si>
  <si>
    <t>Rainham (Kent) - Long Term Charge (Third Reserve Rent)</t>
  </si>
  <si>
    <t>Ramsgate - Long Term Charge (Third Reserve Rent)</t>
  </si>
  <si>
    <t>Robertsbridge - Long Term Charge (Third Reserve Rent)</t>
  </si>
  <si>
    <t>Rochester - Long Term Charge (Third Reserve Rent)</t>
  </si>
  <si>
    <t>Sandling - Long Term Charge (Third Reserve Rent)</t>
  </si>
  <si>
    <t>Sandwich - Long Term Charge (Third Reserve Rent)</t>
  </si>
  <si>
    <t>Selling - Long Term Charge (Third Reserve Rent)</t>
  </si>
  <si>
    <t>Sevenoaks - Long Term Charge (Third Reserve Rent)</t>
  </si>
  <si>
    <t>Sheerness-On-Sea - Long Term Charge (Third Reserve Rent)</t>
  </si>
  <si>
    <t>Shepherds Well - Long Term Charge (Third Reserve Rent)</t>
  </si>
  <si>
    <t>Shoreham - Long Term Charge (Third Reserve Rent)</t>
  </si>
  <si>
    <t>Shortlands - Long Term Charge (Third Reserve Rent)</t>
  </si>
  <si>
    <t>Sidcup - Long Term Charge (Third Reserve Rent)</t>
  </si>
  <si>
    <t>Sittingbourne - Long Term Charge (Third Reserve Rent)</t>
  </si>
  <si>
    <t>Slade Green - Long Term Charge (Third Reserve Rent)</t>
  </si>
  <si>
    <t>Snodland - Long Term Charge (Third Reserve Rent)</t>
  </si>
  <si>
    <t>Snowdown - Long Term Charge (Third Reserve Rent)</t>
  </si>
  <si>
    <t>Sole Street - Long Term Charge (Third Reserve Rent)</t>
  </si>
  <si>
    <t>St Johns - Long Term Charge (Third Reserve Rent)</t>
  </si>
  <si>
    <t>St Leonards Warrior Square - Long Term Charge (Third Reserve Rent)</t>
  </si>
  <si>
    <t>St Mary Cray - Long Term Charge (Third Reserve Rent)</t>
  </si>
  <si>
    <t>Staplehurst - Long Term Charge (Third Reserve Rent)</t>
  </si>
  <si>
    <t>Stone Crossing - Long Term Charge (Third Reserve Rent)</t>
  </si>
  <si>
    <t>Stonegate - Long Term Charge (Third Reserve Rent)</t>
  </si>
  <si>
    <t>Strood - Long Term Charge (Third Reserve Rent)</t>
  </si>
  <si>
    <t>Sturry - Long Term Charge (Third Reserve Rent)</t>
  </si>
  <si>
    <t>Sundridge Park - Long Term Charge (Third Reserve Rent)</t>
  </si>
  <si>
    <t>Swale - Long Term Charge (Third Reserve Rent)</t>
  </si>
  <si>
    <t>Swanley - Long Term Charge (Third Reserve Rent)</t>
  </si>
  <si>
    <t>Swanscombe - Long Term Charge (Third Reserve Rent)</t>
  </si>
  <si>
    <t>Sydenham Hill - Long Term Charge (Third Reserve Rent)</t>
  </si>
  <si>
    <t>Teynham - Long Term Charge (Third Reserve Rent)</t>
  </si>
  <si>
    <t>Tonbridge - Long Term Charge (Third Reserve Rent)</t>
  </si>
  <si>
    <t>Tunbridge Wells - Long Term Charge (Third Reserve Rent)</t>
  </si>
  <si>
    <t>Wadhurst - Long Term Charge (Third Reserve Rent)</t>
  </si>
  <si>
    <t>Walmer - Long Term Charge (Third Reserve Rent)</t>
  </si>
  <si>
    <t>Wateringbury - Long Term Charge (Third Reserve Rent)</t>
  </si>
  <si>
    <t>Welling - Long Term Charge (Third Reserve Rent)</t>
  </si>
  <si>
    <t>West Dulwich - Long Term Charge (Third Reserve Rent)</t>
  </si>
  <si>
    <t>West Malling - Long Term Charge (Third Reserve Rent)</t>
  </si>
  <si>
    <t>West St Leonards - Long Term Charge (Third Reserve Rent)</t>
  </si>
  <si>
    <t>West Wickham - Long Term Charge (Third Reserve Rent)</t>
  </si>
  <si>
    <t>Westcombe Park - Long Term Charge (Third Reserve Rent)</t>
  </si>
  <si>
    <t>Westenhanger - Long Term Charge (Third Reserve Rent)</t>
  </si>
  <si>
    <t>Westgate-On-Sea - Long Term Charge (Third Reserve Rent)</t>
  </si>
  <si>
    <t>Whitstable - Long Term Charge (Third Reserve Rent)</t>
  </si>
  <si>
    <t>Woolwich Arsenal - Long Term Charge (Third Reserve Rent)</t>
  </si>
  <si>
    <t>Woolwich Dockyard - Long Term Charge (Third Reserve Rent)</t>
  </si>
  <si>
    <t>Wye - Long Term Charge (Third Reserve Rent)</t>
  </si>
  <si>
    <t>Yalding - Long Term Charge (Third Reserve Rent)</t>
  </si>
  <si>
    <t>[SFO Station Line 166] - Long Term Charge (Third Reserve Rent)</t>
  </si>
  <si>
    <t>[SFO Station Line 167] - Long Term Charge (Third Reserve Rent)</t>
  </si>
  <si>
    <t>[SFO Station Line 168] - Long Term Charge (Third Reserve Rent)</t>
  </si>
  <si>
    <t>[SFO Station Line 169] - Long Term Charge (Third Reserve Rent)</t>
  </si>
  <si>
    <t>[SFO Station Line 170] - Long Term Charge (Third Reserve Rent)</t>
  </si>
  <si>
    <t>[SFO Station Line 171] - Long Term Charge (Third Reserve Rent)</t>
  </si>
  <si>
    <t>[SFO Station Line 172] - Long Term Charge (Third Reserve Rent)</t>
  </si>
  <si>
    <t>[SFO Station Line 173] - Long Term Charge (Third Reserve Rent)</t>
  </si>
  <si>
    <t>[SFO Station Line 174] - Long Term Charge (Third Reserve Rent)</t>
  </si>
  <si>
    <t>[SFO Station Line 175] - Long Term Charge (Third Reserve Rent)</t>
  </si>
  <si>
    <t>[SFO Station Line 176] - Long Term Charge (Third Reserve Rent)</t>
  </si>
  <si>
    <t>[SFO Station Line 177] - Long Term Charge (Third Reserve Rent)</t>
  </si>
  <si>
    <t>[SFO Station Line 178] - Long Term Charge (Third Reserve Rent)</t>
  </si>
  <si>
    <t>[SFO Station Line 179] - Long Term Charge (Third Reserve Rent)</t>
  </si>
  <si>
    <t>[SFO Station Line 180] - Long Term Charge (Third Reserve Rent)</t>
  </si>
  <si>
    <t>[SFO Station Line 181] - Long Term Charge (Third Reserve Rent)</t>
  </si>
  <si>
    <t>[SFO Station Line 182] - Long Term Charge (Third Reserve Rent)</t>
  </si>
  <si>
    <t>[SFO Station Line 183] - Long Term Charge (Third Reserve Rent)</t>
  </si>
  <si>
    <t>[SFO Station Line 184] - Long Term Charge (Third Reserve Rent)</t>
  </si>
  <si>
    <t>[SFO Station Line 185] - Long Term Charge (Third Reserve Rent)</t>
  </si>
  <si>
    <t>[SFO Station Line 186] - Long Term Charge (Third Reserve Rent)</t>
  </si>
  <si>
    <t>[SFO Station Line 187] - Long Term Charge (Third Reserve Rent)</t>
  </si>
  <si>
    <t>[SFO Station Line 188] - Long Term Charge (Third Reserve Rent)</t>
  </si>
  <si>
    <t>[SFO Station Line 189] - Long Term Charge (Third Reserve Rent)</t>
  </si>
  <si>
    <t>[SFO Station Line 190] - Long Term Charge (Third Reserve Rent)</t>
  </si>
  <si>
    <t>[SFO Station Line 191] - Long Term Charge (Third Reserve Rent)</t>
  </si>
  <si>
    <t>[SFO Station Line 192] - Long Term Charge (Third Reserve Rent)</t>
  </si>
  <si>
    <t>[SFO Station Line 193] - Long Term Charge (Third Reserve Rent)</t>
  </si>
  <si>
    <t>[SFO Station Line 194] - Long Term Charge (Third Reserve Rent)</t>
  </si>
  <si>
    <t>[SFO Station Line 195] - Long Term Charge (Third Reserve Rent)</t>
  </si>
  <si>
    <t>[SFO Station Line 196] - Long Term Charge (Third Reserve Rent)</t>
  </si>
  <si>
    <t>[SFO Station Line 197] - Long Term Charge (Third Reserve Rent)</t>
  </si>
  <si>
    <t>[SFO Station Line 198] - Long Term Charge (Third Reserve Rent)</t>
  </si>
  <si>
    <t>[SFO Station Line 199] - Long Term Charge (Third Reserve Rent)</t>
  </si>
  <si>
    <t>[SFO Station Line 200] - Long Term Charge (Third Reserve Rent)</t>
  </si>
  <si>
    <t>[SFO Station Line 201] - Long Term Charge (Third Reserve Rent)</t>
  </si>
  <si>
    <t>[SFO Station Line 202] - Long Term Charge (Third Reserve Rent)</t>
  </si>
  <si>
    <t>[SFO Station Line 203] - Long Term Charge (Third Reserve Rent)</t>
  </si>
  <si>
    <t>[SFO Station Line 204] - Long Term Charge (Third Reserve Rent)</t>
  </si>
  <si>
    <t>[SFO Station Line 205] - Long Term Charge (Third Reserve Rent)</t>
  </si>
  <si>
    <t>[SFO Station Line 206] - Long Term Charge (Third Reserve Rent)</t>
  </si>
  <si>
    <t>[SFO Station Line 207] - Long Term Charge (Third Reserve Rent)</t>
  </si>
  <si>
    <t>[SFO Station Line 208] - Long Term Charge (Third Reserve Rent)</t>
  </si>
  <si>
    <t>[SFO Station Line 209] - Long Term Charge (Third Reserve Rent)</t>
  </si>
  <si>
    <t>[SFO Station Line 210] - Long Term Charge (Third Reserve Rent)</t>
  </si>
  <si>
    <t>[SFO Station Line 211] - Long Term Charge (Third Reserve Rent)</t>
  </si>
  <si>
    <t>[SFO Station Line 212] - Long Term Charge (Third Reserve Rent)</t>
  </si>
  <si>
    <t>[SFO Station Line 213] - Long Term Charge (Third Reserve Rent)</t>
  </si>
  <si>
    <t>[SFO Station Line 214] - Long Term Charge (Third Reserve Rent)</t>
  </si>
  <si>
    <t>[SFO Station Line 215] - Long Term Charge (Third Reserve Rent)</t>
  </si>
  <si>
    <t>[SFO Station Line 216] - Long Term Charge (Third Reserve Rent)</t>
  </si>
  <si>
    <t>[SFO Station Line 217] - Long Term Charge (Third Reserve Rent)</t>
  </si>
  <si>
    <t>[SFO Station Line 218] - Long Term Charge (Third Reserve Rent)</t>
  </si>
  <si>
    <t>[SFO Station Line 219] - Long Term Charge (Third Reserve Rent)</t>
  </si>
  <si>
    <t>[SFO Station Line 220] - Long Term Charge (Third Reserve Rent)</t>
  </si>
  <si>
    <t>[SFO Station Line 221] - Long Term Charge (Third Reserve Rent)</t>
  </si>
  <si>
    <t>[SFO Station Line 222] - Long Term Charge (Third Reserve Rent)</t>
  </si>
  <si>
    <t>[SFO Station Line 223] - Long Term Charge (Third Reserve Rent)</t>
  </si>
  <si>
    <t>[SFO Station Line 224] - Long Term Charge (Third Reserve Rent)</t>
  </si>
  <si>
    <t>[SFO Station Line 225] - Long Term Charge (Third Reserve Rent)</t>
  </si>
  <si>
    <t>[SFO Station Line 226] - Long Term Charge (Third Reserve Rent)</t>
  </si>
  <si>
    <t>[SFO Station Line 227] - Long Term Charge (Third Reserve Rent)</t>
  </si>
  <si>
    <t>[SFO Station Line 228] - Long Term Charge (Third Reserve Rent)</t>
  </si>
  <si>
    <t>[SFO Station Line 229] - Long Term Charge (Third Reserve Rent)</t>
  </si>
  <si>
    <t>[SFO Station Line 230] - Long Term Charge (Third Reserve Rent)</t>
  </si>
  <si>
    <t>[SFO Station Line 231] - Long Term Charge (Third Reserve Rent)</t>
  </si>
  <si>
    <t>[SFO Station Line 232] - Long Term Charge (Third Reserve Rent)</t>
  </si>
  <si>
    <t>[SFO Station Line 233] - Long Term Charge (Third Reserve Rent)</t>
  </si>
  <si>
    <t>[SFO Station Line 234] - Long Term Charge (Third Reserve Rent)</t>
  </si>
  <si>
    <t>[SFO Station Line 235] - Long Term Charge (Third Reserve Rent)</t>
  </si>
  <si>
    <t>[SFO Station Line 236] - Long Term Charge (Third Reserve Rent)</t>
  </si>
  <si>
    <t>[SFO Station Line 237] - Long Term Charge (Third Reserve Rent)</t>
  </si>
  <si>
    <t>[SFO Station Line 238] - Long Term Charge (Third Reserve Rent)</t>
  </si>
  <si>
    <t>[SFO Station Line 239] - Long Term Charge (Third Reserve Rent)</t>
  </si>
  <si>
    <t>[SFO Station Line 240] - Long Term Charge (Third Reserve Rent)</t>
  </si>
  <si>
    <t>[SFO Station Line 241] - Long Term Charge (Third Reserve Rent)</t>
  </si>
  <si>
    <t>[SFO Station Line 242] - Long Term Charge (Third Reserve Rent)</t>
  </si>
  <si>
    <t>[SFO Station Line 243] - Long Term Charge (Third Reserve Rent)</t>
  </si>
  <si>
    <t>[SFO Station Line 244] - Long Term Charge (Third Reserve Rent)</t>
  </si>
  <si>
    <t>[SFO Station Line 245] - Long Term Charge (Third Reserve Rent)</t>
  </si>
  <si>
    <t>[SFO Station Line 246] - Long Term Charge (Third Reserve Rent)</t>
  </si>
  <si>
    <t>[SFO Station Line 247] - Long Term Charge (Third Reserve Rent)</t>
  </si>
  <si>
    <t>[SFO Station Line 248] - Long Term Charge (Third Reserve Rent)</t>
  </si>
  <si>
    <t>[SFO Station Line 249] - Long Term Charge (Third Reserve Rent)</t>
  </si>
  <si>
    <t>London Bridge - Long Term Charge</t>
  </si>
  <si>
    <t>London Charing Cross - Long Term Charge</t>
  </si>
  <si>
    <t>London Cannon Street - Long Term Charge</t>
  </si>
  <si>
    <t>London Victoria - Long Term Charge</t>
  </si>
  <si>
    <t>[Independent Station Access Line 8] - Long Term Charge</t>
  </si>
  <si>
    <t>[Independent Station Access Line 9] - Long Term Charge</t>
  </si>
  <si>
    <t>London Bridge - Qualifying Expenditure</t>
  </si>
  <si>
    <t>London Charing Cross - Qualifying Expenditure</t>
  </si>
  <si>
    <t>London Cannon Street - Qualifying Expenditure</t>
  </si>
  <si>
    <t>London Victoria - Qualifying Expenditure</t>
  </si>
  <si>
    <t>[Independent Station Access Line 8] - Qualifying Expenditure</t>
  </si>
  <si>
    <t>[Independent Station Access Line 9] - Qualifying Expenditure</t>
  </si>
  <si>
    <t>Ashford Newtown - Depot Access Charges</t>
  </si>
  <si>
    <t>Gillingham (Kent) - Depot Access Charges</t>
  </si>
  <si>
    <t>Grove Park - Depot Access Charges</t>
  </si>
  <si>
    <t>London Victoria (Grosvenor Road) - Depot Access Charges</t>
  </si>
  <si>
    <t>Orpington - Depot Access Charges</t>
  </si>
  <si>
    <t>Ramsgate - Depot Access Charges</t>
  </si>
  <si>
    <t>Slade Green - Depot Access Charges</t>
  </si>
  <si>
    <t>St Leonards - Depot Access Charges</t>
  </si>
  <si>
    <t>Ashford Property &amp; Equipment Rent</t>
  </si>
  <si>
    <t>Ramsgate Property &amp; Equipment Rent</t>
  </si>
  <si>
    <t>Ashford License Fee</t>
  </si>
  <si>
    <t>Ramsgate - Mobile Wheel Lathe</t>
  </si>
  <si>
    <t>Schedule 4 Access Charge Supplement</t>
  </si>
  <si>
    <t xml:space="preserve">Schedule 4 Compensation Income - Revenue </t>
  </si>
  <si>
    <t xml:space="preserve">Schedule 4 Compensation Income – Estimated Bus Mileage </t>
  </si>
  <si>
    <t>Schedule 4 Compensation Income – Train Mileage Compensation Offset</t>
  </si>
  <si>
    <t>Severe Disruption Income under TAA</t>
  </si>
  <si>
    <t>[Network Disruption - Line 7]</t>
  </si>
  <si>
    <t>[Network Disruption - Line 8]</t>
  </si>
  <si>
    <t>[Network Disruption - Line 9]</t>
  </si>
  <si>
    <t>[Network Disruption - Line 10]</t>
  </si>
  <si>
    <t>RSSB Safety Charge</t>
  </si>
  <si>
    <t>Minor Works</t>
  </si>
  <si>
    <t>Other Network Rail Charges (&lt;£250k p.a.)</t>
  </si>
  <si>
    <t>[Misc Network Rail Charges - Line 4]</t>
  </si>
  <si>
    <t>[Misc Network Rail Charges - Line 5]</t>
  </si>
  <si>
    <t>[Other Annualised Capex Charges Line 1]</t>
  </si>
  <si>
    <t>[Other Annualised Capex Charges Line 2]</t>
  </si>
  <si>
    <t>[Other Annualised Capex Charges Line 3]</t>
  </si>
  <si>
    <t>[Other Annualised Capex Charges Line 4]</t>
  </si>
  <si>
    <t>[Other Annualised Capex Charges Line 5]</t>
  </si>
  <si>
    <t>OMRC Charge</t>
  </si>
  <si>
    <t>IRC Charge</t>
  </si>
  <si>
    <t>CRC Charge</t>
  </si>
  <si>
    <t>EC4T - HS1</t>
  </si>
  <si>
    <t>[ROSCO Funded Infrastructure (Spare) Line 1]</t>
  </si>
  <si>
    <t>[ROSCO Funded Infrastructure (Spare) Line 2]</t>
  </si>
  <si>
    <t>[ROSCO Funded Infrastructure (Spare) Line 3]</t>
  </si>
  <si>
    <t>[ROSCO Funded Infrastructure (Spare) Line 4]</t>
  </si>
  <si>
    <t>[ROSCO Funded Infrastructure (Spare) Line 5]</t>
  </si>
  <si>
    <t>[Privately Funded Infrastructure (Spare) Line 1]</t>
  </si>
  <si>
    <t>[Privately Funded Infrastructure (Spare) Line 2]</t>
  </si>
  <si>
    <t>[Privately Funded Infrastructure (Spare) Line 3]</t>
  </si>
  <si>
    <t>[Privately Funded Infrastructure (Spare) Line 4]</t>
  </si>
  <si>
    <t>[Privately Funded Infrastructure (Spare) Line 5]</t>
  </si>
  <si>
    <t>[Other Funded Infrastructure (Spare) Line 1]</t>
  </si>
  <si>
    <t>[Other Funded Infrastructure (Spare) Line 2]</t>
  </si>
  <si>
    <t>[Other Funded Infrastructure (Spare) Line 3]</t>
  </si>
  <si>
    <t>[Other Funded Infrastructure (Spare) Line 4]</t>
  </si>
  <si>
    <t>[Other Funded Infrastructure (Spare) Line 5]</t>
  </si>
  <si>
    <t>[Exceptionals (Spare) Line 1]</t>
  </si>
  <si>
    <t>[Exceptionals (Spare) Line 2]</t>
  </si>
  <si>
    <t>[Exceptionals (Spare) Line 3]</t>
  </si>
  <si>
    <t>[Exceptionals (Spare) Line 4]</t>
  </si>
  <si>
    <t>[Exceptionals (Spare) Line 5]</t>
  </si>
  <si>
    <t>[Contingencies (Spare) Line 1]</t>
  </si>
  <si>
    <t>[Contingencies (Spare) Line 2]</t>
  </si>
  <si>
    <t>[Contingencies (Spare) Line 3]</t>
  </si>
  <si>
    <t>[Contingencies (Spare) Line 4]</t>
  </si>
  <si>
    <t>[Contingencies (Spare) Line 5]</t>
  </si>
  <si>
    <t>HU01 - Kent Mainline Off-Peak</t>
  </si>
  <si>
    <t>HU02 - Kent Metro Off-Peak</t>
  </si>
  <si>
    <t>HU03 - Kent Rural</t>
  </si>
  <si>
    <t>HU04 - Kent Mainline Peak</t>
  </si>
  <si>
    <t>HU05 - Kent Metro Peak</t>
  </si>
  <si>
    <t>HU06 - Kent High Speed Peak</t>
  </si>
  <si>
    <t>HU07 - Kent High Speed Off Peak</t>
  </si>
  <si>
    <t>[Schedule 8 Performance Service Groups Line 8]</t>
  </si>
  <si>
    <t>[Schedule 8 Performance Service Groups Line 9]</t>
  </si>
  <si>
    <t>[Schedule 8 Performance Service Groups Line 10]</t>
  </si>
  <si>
    <t>[Schedule 8 Performance Service Groups Line 11]</t>
  </si>
  <si>
    <t>[Schedule 8 Performance Service Groups Line 12]</t>
  </si>
  <si>
    <t>[Schedule 8 Performance Service Groups Line 13]</t>
  </si>
  <si>
    <t>[Schedule 8 Performance Service Groups Line 14]</t>
  </si>
  <si>
    <t>[Schedule 8 Performance Service Groups Line 15]</t>
  </si>
  <si>
    <t>[Schedule 8 Performance Service Groups Line 16]</t>
  </si>
  <si>
    <t>[Schedule 8 Performance Service Groups Line 17]</t>
  </si>
  <si>
    <t>[Schedule 8 Performance Service Groups Line 18]</t>
  </si>
  <si>
    <t>[Schedule 8 Performance Service Groups Line 19]</t>
  </si>
  <si>
    <t>[Schedule 8 Performance Service Groups Line 20]</t>
  </si>
  <si>
    <t>[TOC Capex Line 20]</t>
  </si>
  <si>
    <t>[TOC Capex Line 21]</t>
  </si>
  <si>
    <t>[TOC Capex Line 22]</t>
  </si>
  <si>
    <t>[TOC Capex Line 23]</t>
  </si>
  <si>
    <t>[TOC Capex Line 24]</t>
  </si>
  <si>
    <t>[TOC Capex Line 25]</t>
  </si>
  <si>
    <t>[TOC Capex Line 26]</t>
  </si>
  <si>
    <t>[TOC Capex Line 27]</t>
  </si>
  <si>
    <t>[TOC Capex Line 28]</t>
  </si>
  <si>
    <t>[TOC Capex Line 29]</t>
  </si>
  <si>
    <t>[TOC Capex Line 30]</t>
  </si>
  <si>
    <t>[Day 1 Assets Line 1]</t>
  </si>
  <si>
    <t>[Day 1 Assets Line 2]</t>
  </si>
  <si>
    <t>[Day 1 Assets Line 3]</t>
  </si>
  <si>
    <t>[Day 1 Assets Line 4]</t>
  </si>
  <si>
    <t>[Day 1 Assets Line 5]</t>
  </si>
  <si>
    <t>[Day 1 Assets Line 6]</t>
  </si>
  <si>
    <t>[Day 1 Assets Line 7]</t>
  </si>
  <si>
    <t>[Day 1 Assets Line 8]</t>
  </si>
  <si>
    <t>[Day 1 Assets Line 9]</t>
  </si>
  <si>
    <t>[Day 1 Assets Line 10]</t>
  </si>
  <si>
    <t>[Day 1 Assets Line 11]</t>
  </si>
  <si>
    <t>[Day 1 Assets Line 12]</t>
  </si>
  <si>
    <t>[Day 1 Assets Line 13]</t>
  </si>
  <si>
    <t>[Day 1 Assets Line 14]</t>
  </si>
  <si>
    <t>[Day 1 Assets Line 15]</t>
  </si>
  <si>
    <t>[Day 1 Assets Line 16]</t>
  </si>
  <si>
    <t>[Day 1 Assets Line 17]</t>
  </si>
  <si>
    <t>[Day 1 Assets Line 18]</t>
  </si>
  <si>
    <t>[Day 1 Assets Line 19]</t>
  </si>
  <si>
    <t>[Day 1 Assets Line 20]</t>
  </si>
  <si>
    <t>[Day 1 Assets Line 21]</t>
  </si>
  <si>
    <t>[Day 1 Assets Line 22]</t>
  </si>
  <si>
    <t>[Day 1 Assets Line 23]</t>
  </si>
  <si>
    <t>[Day 1 Assets Line 24]</t>
  </si>
  <si>
    <t>[Day 1 Assets Line 25]</t>
  </si>
  <si>
    <t>[Day 1 Assets Line 26]</t>
  </si>
  <si>
    <t>[Day 1 Assets Line 27]</t>
  </si>
  <si>
    <t>[Day 1 Assets Line 28]</t>
  </si>
  <si>
    <t>[Day 1 Assets Line 29]</t>
  </si>
  <si>
    <t>[Day 1 Assets Line 30]</t>
  </si>
  <si>
    <t>[Current assets (positive) Line 12]</t>
  </si>
  <si>
    <t>[Current assets (positive) Line 13]</t>
  </si>
  <si>
    <t>[Current assets (positive) Line 14]</t>
  </si>
  <si>
    <t>[Current assets (positive) Line 15]</t>
  </si>
  <si>
    <t>[Current liabilities (negative) Line 16]</t>
  </si>
  <si>
    <t>[Current liabilities (negative) Line 17]</t>
  </si>
  <si>
    <t>[Creditors falling due after more than one year (negative) Line 8]</t>
  </si>
  <si>
    <t>[Creditors falling due after more than one year (negative) Line 9]</t>
  </si>
  <si>
    <t>[Creditors falling due after more than one year (negative) Line 10]</t>
  </si>
  <si>
    <t>[Indices and Rates - Inflation &amp; Discounting Line 4]</t>
  </si>
  <si>
    <t>[Indices and Rates - Inflation &amp; Discounting Line 5]</t>
  </si>
  <si>
    <t>[Indices and Rates - Inflation &amp; Discounting Line 6]</t>
  </si>
  <si>
    <t>[Indices and Rates - Inflation &amp; Discounting Line 7]</t>
  </si>
  <si>
    <t>[Indices and Rates - Inflation &amp; Discounting Line 8]</t>
  </si>
  <si>
    <t>[Indices and Rates - Inflation &amp; Discounting Line 9]</t>
  </si>
  <si>
    <t>[Indices and Rates - Inflation &amp; Discounting Line 10]</t>
  </si>
  <si>
    <t>[Indices and Rates - Inflation &amp; Discounting Line 11]</t>
  </si>
  <si>
    <t>[Indices and Rates - Inflation &amp; Discounting Line 12]</t>
  </si>
  <si>
    <t>[Indices and Rates - Inflation &amp; Discounting Line 13]</t>
  </si>
  <si>
    <t>[Indices and Rates - Inflation &amp; Discounting Line 14]</t>
  </si>
  <si>
    <t>[Indices and Rates - Inflation &amp; Discounting Line 15]</t>
  </si>
  <si>
    <t>[Indices and Rates - Inflation &amp; Discounting Line 16]</t>
  </si>
  <si>
    <t>[Indices and Rates - Inflation &amp; Discounting Line 17]</t>
  </si>
  <si>
    <t>[Indices and Rates - Inflation &amp; Discounting Line 18]</t>
  </si>
  <si>
    <t>[Indices and Rates - Inflation &amp; Discounting Line 19]</t>
  </si>
  <si>
    <t>[Indices and Rates - Inflation &amp; Discounting Line 20]</t>
  </si>
  <si>
    <t>[Indices and Rates - Inflation &amp; Discounting Line 21]</t>
  </si>
  <si>
    <t>[Indices and Rates - Inflation &amp; Discounting Line 22]</t>
  </si>
  <si>
    <t>[Indices and Rates - Inflation &amp; Discounting Line 23]</t>
  </si>
  <si>
    <t>[Indices and Rates - Inflation &amp; Discounting Line 24]</t>
  </si>
  <si>
    <t>[Indices and Rates - Inflation &amp; Discounting Line 25]</t>
  </si>
  <si>
    <t>[Indices and Rates - Inflation &amp; Discounting Line 26]</t>
  </si>
  <si>
    <t>[Indices and Rates - Inflation &amp; Discounting Line 27]</t>
  </si>
  <si>
    <t>[Indices and Rates - Inflation &amp; Discounting Line 28]</t>
  </si>
  <si>
    <t>[Indices and Rates - Inflation &amp; Discounting Line 29]</t>
  </si>
  <si>
    <t>[Indices and Rates - Inflation &amp; Discounting Line 30]</t>
  </si>
  <si>
    <t>[Indices and Rates - Inflation &amp; Discounting Line 31]</t>
  </si>
  <si>
    <t>[Indices and Rates - Inflation &amp; Discounting Line 32]</t>
  </si>
  <si>
    <t>[Indices and Rates - Inflation &amp; Discounting Line 33]</t>
  </si>
  <si>
    <t>[Indices and Rates - Other Rates Line 14]</t>
  </si>
  <si>
    <t>[Indices and Rates - Other Rates Line 15]</t>
  </si>
  <si>
    <t>[Indices and Rates - Other Rates Line 16]</t>
  </si>
  <si>
    <t>[Indices and Rates - Other Rates Line 17]</t>
  </si>
  <si>
    <t>[Indices and Rates - Other Rates Line 18]</t>
  </si>
  <si>
    <t>[Indices and Rates - Other Rates Line 19]</t>
  </si>
  <si>
    <t>[Indices and Rates - Other Rates Line 20]</t>
  </si>
  <si>
    <t>[Staff Functions Line 40]</t>
  </si>
  <si>
    <t>[Rolling Stock Vehicle Line 60]</t>
  </si>
  <si>
    <t>[Secondary Station Line 148] - Long Term Charge</t>
  </si>
  <si>
    <t>[Secondary Station Line 149] - Long Term Charge</t>
  </si>
  <si>
    <t>[Secondary Station Line 148] - Qualifying Expenditure</t>
  </si>
  <si>
    <t>[Secondary Station Line 149] - Qualifying Expenditure</t>
  </si>
  <si>
    <t>Year -2</t>
  </si>
  <si>
    <t>Year 11</t>
  </si>
  <si>
    <t>Year 12</t>
  </si>
  <si>
    <t>Year 13</t>
  </si>
  <si>
    <t>Year 14</t>
  </si>
  <si>
    <t>Year 15</t>
  </si>
  <si>
    <t>Year 16</t>
  </si>
  <si>
    <t>Year 17</t>
  </si>
  <si>
    <t>Actual</t>
  </si>
  <si>
    <t>Forecast</t>
  </si>
  <si>
    <t>Not Used</t>
  </si>
  <si>
    <t>HS1 Charges</t>
  </si>
  <si>
    <t>[Rolling Stock Maintenance Line 39]</t>
  </si>
  <si>
    <t>[Rolling Stock Maintenance Line 40]</t>
  </si>
  <si>
    <t>[Rolling Stock Maintenance Line 41]</t>
  </si>
  <si>
    <t>[Rolling Stock Maintenance Line 42]</t>
  </si>
  <si>
    <t>[Rolling Stock Maintenance Line 43]</t>
  </si>
  <si>
    <t>[Administrative Costs &amp; Other Line 47]</t>
  </si>
  <si>
    <t>[Rolling Stock Vehicle Line 31]</t>
  </si>
  <si>
    <t>[Rolling Stock Vehicle Line 32]</t>
  </si>
  <si>
    <t>[Rolling Stock Vehicle Line 33]</t>
  </si>
  <si>
    <t>[Rolling Stock Vehicle Line 34]</t>
  </si>
  <si>
    <t>[Rolling Stock Vehicle Line 35]</t>
  </si>
  <si>
    <t>[Rolling Stock Vehicle Line 36]</t>
  </si>
  <si>
    <t>[Rolling Stock Vehicle Line 37]</t>
  </si>
  <si>
    <t>[Rolling Stock Vehicle Line 38]</t>
  </si>
  <si>
    <t>[Rolling Stock Vehicle Line 39]</t>
  </si>
  <si>
    <t>[Rolling Stock Vehicle Line 40]</t>
  </si>
  <si>
    <t>[Rolling Stock Vehicle Line 41]</t>
  </si>
  <si>
    <t>[Rolling Stock Vehicle Line 42]</t>
  </si>
  <si>
    <t>[Capacity Charges Service Code Line 50]</t>
  </si>
  <si>
    <t>[SFO Station Line 250] - Long Term Charge (First Reserve Rent)</t>
  </si>
  <si>
    <t>[SFO Station Line 250] - Long Term Charge (Third Reserve Rent)</t>
  </si>
  <si>
    <t>[Independent Station Access Line 10] - Long Term Charge</t>
  </si>
  <si>
    <t>[Independent Station Access Line 10] - Qualifying Expenditure</t>
  </si>
  <si>
    <t>[Depot Access Charges - Line 15]</t>
  </si>
  <si>
    <t>[TOC Capex Line 1]</t>
  </si>
  <si>
    <t>[TOC Capex Line 2]</t>
  </si>
  <si>
    <t>[TOC Capex Line 3]</t>
  </si>
  <si>
    <t>[TOC Capex Line 4]</t>
  </si>
  <si>
    <t>[TOC Capex Line 5]</t>
  </si>
  <si>
    <t>[TOC Capex Line 6]</t>
  </si>
  <si>
    <t>[TOC Capex Line 7]</t>
  </si>
  <si>
    <t>[TOC Capex Line 8]</t>
  </si>
  <si>
    <t>[TOC Capex Line 9]</t>
  </si>
  <si>
    <t>[TOC Capex Line 10]</t>
  </si>
  <si>
    <t>[TOC Capex Line 11]</t>
  </si>
  <si>
    <t>[TOC Capex Line 12]</t>
  </si>
  <si>
    <t>[TOC Capex Line 13]</t>
  </si>
  <si>
    <t>[TOC Capex Line 14]</t>
  </si>
  <si>
    <t>[TOC Capex Line 15]</t>
  </si>
  <si>
    <t>[TOC Capex Line 16]</t>
  </si>
  <si>
    <t>[TOC Capex Line 17]</t>
  </si>
  <si>
    <t>[TOC Capex Line 18]</t>
  </si>
  <si>
    <t>[TOC Capex Line 19]</t>
  </si>
  <si>
    <t>[Spare]</t>
  </si>
  <si>
    <t>Active BFPy Flags</t>
  </si>
  <si>
    <t>NPV of Evaluated Payments: Extension End Date</t>
  </si>
  <si>
    <t>FRM Debtor</t>
  </si>
  <si>
    <t>FRM Creditor</t>
  </si>
  <si>
    <t>[Performance Metrics Line 5]</t>
  </si>
  <si>
    <t>Profit Share Thresholds (if Net FRM Support payable)*:</t>
  </si>
  <si>
    <t>Profit Share Thresholds (if no Net FRM Support payable)*:</t>
  </si>
  <si>
    <t>The above line item should be populated to contain FRM Revenue as defined in paragraph 2 of Schedule 8.6 of the Franchise Agreement.</t>
  </si>
  <si>
    <t>Downside Risk Adjusted Scenario Revenue Decrement</t>
  </si>
  <si>
    <t>HS1 Prepayments</t>
  </si>
  <si>
    <t>Station Announcing</t>
  </si>
  <si>
    <t>Apprenticeship Levy Rebate</t>
  </si>
  <si>
    <t>Apprenticeship Levy</t>
  </si>
  <si>
    <t>Connection Charges</t>
  </si>
  <si>
    <t>Extension</t>
  </si>
  <si>
    <t>DfT Profit Share (if no Net FRM Support payable)**:</t>
  </si>
  <si>
    <t>DfT Profit Share (if Net FRM Support payable)**:</t>
  </si>
  <si>
    <t>Ashford - Depot Access Agreement</t>
  </si>
  <si>
    <t>Schedule 7.1 - TOC Minute Delay Performance Sum</t>
  </si>
  <si>
    <t>Schedule 7.1 - Cancellations Performance Sum</t>
  </si>
  <si>
    <t>Schedule 7.1 - Short Formation Performance Sum</t>
  </si>
  <si>
    <t>Schedule 7.1 - T-3 Performance Sum</t>
  </si>
  <si>
    <t>Schedule 7.1 - T-15 Performance Sum</t>
  </si>
  <si>
    <t>Schedule 7.1 - All Cancellations Performance Sum</t>
  </si>
  <si>
    <t>T-3 Measure</t>
  </si>
  <si>
    <t>T-15 Measure</t>
  </si>
  <si>
    <t>All Cancellations Measure</t>
  </si>
  <si>
    <t>[Secondary Station Line 12] - Long Term Charge</t>
  </si>
  <si>
    <t>[Secondary Station Line 11] - Long Term Charge</t>
  </si>
  <si>
    <t>[Secondary Station Line 10] - Long Term Charge</t>
  </si>
  <si>
    <t>[Secondary Station Line 12] - Qualifying Expenditure</t>
  </si>
  <si>
    <t>[Secondary Station Line 11] - Qualifying Expenditure</t>
  </si>
  <si>
    <t>[Secondary Station Line 10] - Qualifying Expenditure</t>
  </si>
  <si>
    <t>Daily Number of Vehicles Diagrammed - Excluding Spare Diagrams</t>
  </si>
  <si>
    <t>Daily Number of Units Diagrammed - Excluding Spare Diagrams</t>
  </si>
  <si>
    <t>NPV of Evaluated Payments: Core End Date</t>
  </si>
  <si>
    <t>[Rolling Stock Maintenance Line 46]</t>
  </si>
  <si>
    <t>[Rolling Stock Maintenance Line 47]</t>
  </si>
  <si>
    <t>[Rolling Stock Maintenance Line 48]</t>
  </si>
  <si>
    <t>[Rolling Stock Maintenance Line 49]</t>
  </si>
  <si>
    <t>[Rolling Stock Maintenance Line 50]</t>
  </si>
  <si>
    <t>[Rolling Stock Maintenance Line 51]</t>
  </si>
  <si>
    <t>[Rolling Stock Maintenance Line 52]</t>
  </si>
  <si>
    <t>[Rolling Stock Maintenance Line 53]</t>
  </si>
  <si>
    <t>[Rolling Stock Maintenance Line 54]</t>
  </si>
  <si>
    <t>[Rolling Stock Maintenance Line 55]</t>
  </si>
  <si>
    <t>[Industry &amp; Professional Services Line 31]</t>
  </si>
  <si>
    <t>[Industry &amp; Professional Services Line 30]</t>
  </si>
  <si>
    <t>[Industry &amp; Professional Services Line 29]</t>
  </si>
  <si>
    <t>[Industry &amp; Professional Services Line 28]</t>
  </si>
  <si>
    <t>[Industry &amp; Professional Services Line 27]</t>
  </si>
  <si>
    <t>[Industry &amp; Professional Services Line 26]</t>
  </si>
  <si>
    <t>[Station &amp; Train Operations Line 61]</t>
  </si>
  <si>
    <t>[Station &amp; Train Operations Line 62]</t>
  </si>
  <si>
    <t>[Station &amp; Train Operations Line 63]</t>
  </si>
  <si>
    <t>[Station &amp; Train Operations Line 64]</t>
  </si>
  <si>
    <t>[Station &amp; Train Operations Line 65]</t>
  </si>
  <si>
    <t>[Station &amp; Train Operations Line 66]</t>
  </si>
  <si>
    <t>[Station &amp; Train Operations Line 67]</t>
  </si>
  <si>
    <t>[Station &amp; Train Operations Line 68]</t>
  </si>
  <si>
    <t>[Station &amp; Train Operations Line 69]</t>
  </si>
  <si>
    <t>[Station &amp; Train Operations Line 70]</t>
  </si>
  <si>
    <t>Station Facility Charges</t>
  </si>
  <si>
    <t>[Station Facility charges Line 1]</t>
  </si>
  <si>
    <t>[Station Facility charges Line 2]</t>
  </si>
  <si>
    <t>[Station Facility charges Line 3]</t>
  </si>
  <si>
    <t>[Station Facility charges Line 4]</t>
  </si>
  <si>
    <t>[Station Facility charges Line 5]</t>
  </si>
  <si>
    <t>[Station Facility charges Line 6]</t>
  </si>
  <si>
    <t>[Station Facility charges Line 7]</t>
  </si>
  <si>
    <t>[Station Facility charges Line 8]</t>
  </si>
  <si>
    <t>[Station Facility charges Line 9]</t>
  </si>
  <si>
    <t>[Station Facility charges Line 10]</t>
  </si>
  <si>
    <t>[Station Facility charges Line 11]</t>
  </si>
  <si>
    <t>[Station Facility charges Line 12]</t>
  </si>
  <si>
    <t>[Station Facility charges Line 13]</t>
  </si>
  <si>
    <t>[Station Facility charges Line 14]</t>
  </si>
  <si>
    <t>[Station Facility charges Line 15]</t>
  </si>
  <si>
    <t>[Station Facility charges Line 16]</t>
  </si>
  <si>
    <t>[Station Facility charges Line 17]</t>
  </si>
  <si>
    <t>[Station Facility charges Line 18]</t>
  </si>
  <si>
    <t>[Station Facility charges Line 19]</t>
  </si>
  <si>
    <t>[Station Facility charges Line 20]</t>
  </si>
  <si>
    <t>[Depot Access Charges - Line 16]</t>
  </si>
  <si>
    <t>[Depot Access Charges - Line 17]</t>
  </si>
  <si>
    <t>[Depot Access Charges - Line 18]</t>
  </si>
  <si>
    <t>[Depot Access Charges - Line 19]</t>
  </si>
  <si>
    <t>[Depot Access Charges - Line 20]</t>
  </si>
  <si>
    <t>Class 395 Eversholt Rail - Motor (High Speed)</t>
  </si>
  <si>
    <t>Class 395 Eversholt Rail - Motor (Conventional)</t>
  </si>
  <si>
    <t>Class 395 Eversholt Rail - Trailer (High Speed)</t>
  </si>
  <si>
    <t>Class 395 Eversholt Rail - Trailer (Conventional)</t>
  </si>
  <si>
    <t>[Rolling Stock Line 15]</t>
  </si>
  <si>
    <t>[Rolling Stock Line 16]</t>
  </si>
  <si>
    <t>[Rolling Stock Line 17]</t>
  </si>
  <si>
    <t>[Rolling Stock Line 18]</t>
  </si>
  <si>
    <t>[Rolling Stock Line 19]</t>
  </si>
  <si>
    <t>[Rolling Stock Line 20]</t>
  </si>
  <si>
    <t>[Rolling Stock Line 21]</t>
  </si>
  <si>
    <t>[Rolling Stock Line 22]</t>
  </si>
  <si>
    <t>[Rolling Stock Line 23]</t>
  </si>
  <si>
    <t>[Rolling Stock Line 24]</t>
  </si>
  <si>
    <t>[Rolling Stock Line 25]</t>
  </si>
  <si>
    <t>[Rolling Stock Line 26]</t>
  </si>
  <si>
    <t>[Rolling Stock Line 27]</t>
  </si>
  <si>
    <t>[Rolling Stock Line 28]</t>
  </si>
  <si>
    <t>[Rolling Stock Line 29]</t>
  </si>
  <si>
    <t>[Rolling Stock Line 30]</t>
  </si>
  <si>
    <t>[Rolling Stock Line 31]</t>
  </si>
  <si>
    <t>[Rolling Stock Line 32]</t>
  </si>
  <si>
    <t>[Rolling Stock Line 33]</t>
  </si>
  <si>
    <t>[Rolling Stock Line 34]</t>
  </si>
  <si>
    <t>[Rolling Stock Line 35]</t>
  </si>
  <si>
    <t>[Rolling Stock Line 36]</t>
  </si>
  <si>
    <t>[Rolling Stock Line 37]</t>
  </si>
  <si>
    <t>[Rolling Stock Line 38]</t>
  </si>
  <si>
    <t>[Rolling Stock Line 39]</t>
  </si>
  <si>
    <t>[Rolling Stock Line 40]</t>
  </si>
  <si>
    <t>[Rolling Stock Line 41]</t>
  </si>
  <si>
    <t>[Rolling Stock Line 42]</t>
  </si>
  <si>
    <t>[Rolling Stock Line 43]</t>
  </si>
  <si>
    <t>[Rolling Stock Line 44]</t>
  </si>
  <si>
    <t>[Rolling Stock Line 45]</t>
  </si>
  <si>
    <t>[Rolling Stock Line 46]</t>
  </si>
  <si>
    <t>[Rolling Stock Line 47]</t>
  </si>
  <si>
    <t>[Rolling Stock Line 48]</t>
  </si>
  <si>
    <t>[Rolling Stock Line 49]</t>
  </si>
  <si>
    <t>[Rolling Stock Line 50]</t>
  </si>
  <si>
    <t>[Rolling Stock Line 51]</t>
  </si>
  <si>
    <t>[Rolling Stock Line 52]</t>
  </si>
  <si>
    <t>[Rolling Stock Line 53]</t>
  </si>
  <si>
    <t>[Rolling Stock Line 54]</t>
  </si>
  <si>
    <t>[Rolling Stock Line 55]</t>
  </si>
  <si>
    <t>[Rolling Stock Line 56]</t>
  </si>
  <si>
    <t>[Rolling Stock Line 57]</t>
  </si>
  <si>
    <t>[Rolling Stock Line 58]</t>
  </si>
  <si>
    <t>[Rolling Stock Line 59]</t>
  </si>
  <si>
    <t>[Rolling Stock Line 60]</t>
  </si>
  <si>
    <t>Appendix 1 to Schedule 6.3: Marketing Spend</t>
  </si>
  <si>
    <t>Minimum Marketing Spend</t>
  </si>
  <si>
    <t>Minimum Marketing Team Spend</t>
  </si>
  <si>
    <t>PRRPI (GDP) - Not Used</t>
  </si>
  <si>
    <t>PRRPI (CLE)- Not Used</t>
  </si>
  <si>
    <t>Ticketless Travel Rate</t>
  </si>
  <si>
    <t>HS1 Deferred Revenue</t>
  </si>
  <si>
    <t>Additional IRC</t>
  </si>
  <si>
    <t>OMRC Wash-Up</t>
  </si>
  <si>
    <t>IRC Wash-Up</t>
  </si>
  <si>
    <t>Other HS1 Charges</t>
  </si>
  <si>
    <t>[HS1 Charges Line 9]</t>
  </si>
  <si>
    <t>[HS1 Charges Line 10]</t>
  </si>
  <si>
    <t>HS1 Restrictions of Use Compensation</t>
  </si>
  <si>
    <t>HS1 Performance Regime - TOC</t>
  </si>
  <si>
    <t>HS1 Performance Regime - HS1</t>
  </si>
  <si>
    <t>Appendix 3 to Schedule 8.1: HS1 Charges Paid in Advance (£)</t>
  </si>
  <si>
    <t>HS1 Charges Paid in Advance (£)</t>
  </si>
  <si>
    <t>Class 395 Eversholt Rail (High Speed)</t>
  </si>
  <si>
    <t>Class 395 Eversholt Rail (Conventional)</t>
  </si>
  <si>
    <t>Rolling Stock List 2 - Vehicles/Units/Trains</t>
  </si>
  <si>
    <t>Rolling Stock List 3 - Unit Mileage</t>
  </si>
  <si>
    <t>Deferred Revenue - Digital Rail capital grant (current)</t>
  </si>
  <si>
    <t>Deferred Revenue - Digital Rail capital grant (&gt; 1 year)</t>
  </si>
  <si>
    <t>Infrastructure Providers (including Network Rail)</t>
  </si>
  <si>
    <t>Note, EC4T costs for HS1 services should be included in the section 'HS1 Charges' below. Hence zero consumption should be entered here.</t>
  </si>
  <si>
    <t>Rolling Stock List 1 - Vehicles Mileage</t>
  </si>
  <si>
    <t>Amortisation of deferred grants</t>
  </si>
  <si>
    <t>Appendix 2 to Schedule 8.1: Annual Franchise Payments (£)</t>
  </si>
  <si>
    <t>First Profit Share Threshold Amount or FPST
(if no Net Revenue Support payable)</t>
  </si>
  <si>
    <t>First Profit Share Threshold Amount or FPST (if Net Revenue Support payable)</t>
  </si>
  <si>
    <t xml:space="preserve">Second Profit Share Threshold Amount or SPST (if no Net Revenue Support payable)
</t>
  </si>
  <si>
    <t>Second Profit Share Threshold Amount or SPST (if Net Revenue Support payable)</t>
  </si>
  <si>
    <t>Third Profit Share Threshold Amount or TPST (if no Net Revenue Support payable)</t>
  </si>
  <si>
    <t>Third Profit Share Threshold Amount or SPST (if Net Revenue Support payable)</t>
  </si>
  <si>
    <t>CRC (£)</t>
  </si>
  <si>
    <t>OMRC (£)</t>
  </si>
  <si>
    <t>Additional IRC (£)</t>
  </si>
  <si>
    <t>IRC (£)</t>
  </si>
  <si>
    <t>Note: HS1 Charges Paid in Advance should be positive in rows 123-132 above, but negative in P&amp;L3.</t>
  </si>
  <si>
    <t>Not used</t>
  </si>
  <si>
    <t>Year -3</t>
  </si>
  <si>
    <t>Year 17 (Not Used)</t>
  </si>
  <si>
    <t>Year 9 (extension)</t>
  </si>
  <si>
    <t>Station Facility Charges resulting from station enhancements or alterations</t>
  </si>
  <si>
    <t>Third Reserve Rent charges for use of each SFO station</t>
  </si>
  <si>
    <t>Model Outputs</t>
  </si>
  <si>
    <t>Real</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</si>
</sst>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164" formatCode="0.0"/>
    <numFmt numFmtId="165" formatCode="&quot;Real&quot;;;&quot;Nominal&quot;"/>
    <numFmt numFmtId="166" formatCode="#,##0;\(#,##0\);\-"/>
    <numFmt numFmtId="167" formatCode="#,##0_);\(#,##0\);\-_)"/>
    <numFmt numFmtId="168" formatCode="_(* #,##0.00_);_(* \(#,##0.00\);_(* &quot;-&quot;??_);_(@_)"/>
    <numFmt numFmtId="169" formatCode="0.000000000000"/>
    <numFmt numFmtId="170" formatCode="#,##0.00_);\(#,##0.00\);\-_)"/>
    <numFmt numFmtId="171" formatCode="0.000000"/>
    <numFmt numFmtId="172" formatCode="0.00000000000000%"/>
    <numFmt numFmtId="173" formatCode="0.00%;\-0.00%;\-"/>
    <numFmt numFmtId="174" formatCode="0.00%_);\(0.00%\);\-_)"/>
    <numFmt numFmtId="175" formatCode="0.00000%_);\(0.00000%\);\-_)"/>
    <numFmt numFmtId="176" formatCode="#,##0.0_);\(#,##0.0\);\-_)"/>
    <numFmt numFmtId="177" formatCode="#,##0.00%;\(#,##0.00%\);\-"/>
    <numFmt numFmtId="178" formatCode="0.0%_);\(0.0%\);\-_)"/>
    <numFmt numFmtId="179" formatCode="#,##0.0000_);\(#,##0.0000\);\-_)"/>
    <numFmt numFmtId="180" formatCode="&quot;£&quot;#,##0_);[Red]\(&quot;£&quot;#,##0\)"/>
    <numFmt numFmtId="181" formatCode="0.0%"/>
    <numFmt numFmtId="182" formatCode="#,##0_);[Red]\(#,##0\);\-_)"/>
    <numFmt numFmtId="183" formatCode="_(* #,##0.000000_);_(* \(#,##0.000000\);_(* &quot;-&quot;??_);_(@_)"/>
    <numFmt numFmtId="184" formatCode="0.00000000000"/>
    <numFmt numFmtId="185" formatCode="0;\-0;"/>
    <numFmt numFmtId="186" formatCode="[$-809]dd\ mmmm\ yyyy;@"/>
    <numFmt numFmtId="187" formatCode="0%_);\(0%\);\-\%_)"/>
    <numFmt numFmtId="188" formatCode="&quot;£&quot;#,##0"/>
    <numFmt numFmtId="189" formatCode="0.0000"/>
    <numFmt numFmtId="190" formatCode="#,##0.0000000"/>
    <numFmt numFmtId="191" formatCode="#,##0.00_);\(#,##0.00_);\-_)"/>
    <numFmt numFmtId="192" formatCode="&quot;£&quot;#,##0.00&quot;m&quot;;\-&quot;£&quot;#,##0.00&quot;m&quot;;&quot;£&quot;0.00&quot;m&quot;"/>
    <numFmt numFmtId="193" formatCode="&quot;£&quot;#,##0.0&quot;m&quot;;\-&quot;£&quot;#,##0.0&quot;m&quot;;&quot;£&quot;0.0&quot;m&quot;"/>
    <numFmt numFmtId="194" formatCode="&quot;£&quot;#,##0.00000&quot;m&quot;;\-&quot;£&quot;#,##0.00000&quot;m&quot;;&quot;£&quot;0.00000&quot;m&quot;"/>
    <numFmt numFmtId="195" formatCode="#,##0.000000_);\(#,##0.000000\);\-_)"/>
    <numFmt numFmtId="196" formatCode="#,##0.000_);\(#,##0.000\)"/>
    <numFmt numFmtId="197" formatCode="0.000"/>
    <numFmt numFmtId="198" formatCode="#,##0.000_);\(#,##0.000\);\-_)"/>
    <numFmt numFmtId="199" formatCode="#,##0.000_);\(#,##0.000_);\-_)"/>
  </numFmts>
  <fonts count="42" x14ac:knownFonts="1">
    <font>
      <sz val="10"/>
      <name val="Arial"/>
      <family val="2"/>
    </font>
    <font>
      <sz val="11"/>
      <color theme="1"/>
      <name val="Calibri"/>
      <family val="2"/>
      <scheme val="minor"/>
    </font>
    <font>
      <sz val="10"/>
      <name val="Arial"/>
      <family val="2"/>
    </font>
    <font>
      <sz val="20"/>
      <color indexed="10"/>
      <name val="Arial"/>
      <family val="2"/>
    </font>
    <font>
      <b/>
      <sz val="8"/>
      <color theme="0"/>
      <name val="Arial"/>
      <family val="2"/>
    </font>
    <font>
      <sz val="8"/>
      <color theme="0"/>
      <name val="Arial"/>
      <family val="2"/>
    </font>
    <font>
      <sz val="10"/>
      <color theme="0"/>
      <name val="Arial"/>
      <family val="2"/>
    </font>
    <font>
      <b/>
      <sz val="48"/>
      <color theme="0"/>
      <name val="Arial"/>
      <family val="2"/>
    </font>
    <font>
      <b/>
      <sz val="8"/>
      <color indexed="9"/>
      <name val="Arial"/>
      <family val="2"/>
    </font>
    <font>
      <sz val="8"/>
      <color indexed="9"/>
      <name val="Arial"/>
      <family val="2"/>
    </font>
    <font>
      <sz val="10"/>
      <color theme="1"/>
      <name val="Arial"/>
      <family val="2"/>
    </font>
    <font>
      <b/>
      <sz val="13"/>
      <color indexed="9"/>
      <name val="Arial"/>
      <family val="2"/>
    </font>
    <font>
      <b/>
      <sz val="10"/>
      <name val="Arial"/>
      <family val="2"/>
    </font>
    <font>
      <b/>
      <sz val="11.5"/>
      <color indexed="21"/>
      <name val="Arial"/>
      <family val="2"/>
    </font>
    <font>
      <b/>
      <i/>
      <sz val="10"/>
      <color theme="1"/>
      <name val="Arial"/>
      <family val="2"/>
    </font>
    <font>
      <sz val="10"/>
      <color indexed="10"/>
      <name val="Arial"/>
      <family val="2"/>
    </font>
    <font>
      <b/>
      <sz val="48"/>
      <color indexed="9"/>
      <name val="Arial"/>
      <family val="2"/>
    </font>
    <font>
      <b/>
      <sz val="10"/>
      <color rgb="FFFF0000"/>
      <name val="Arial"/>
      <family val="2"/>
    </font>
    <font>
      <b/>
      <sz val="10"/>
      <color theme="1"/>
      <name val="Arial"/>
      <family val="2"/>
    </font>
    <font>
      <b/>
      <sz val="10"/>
      <color indexed="10"/>
      <name val="Arial"/>
      <family val="2"/>
    </font>
    <font>
      <sz val="8"/>
      <name val="Arial"/>
      <family val="2"/>
    </font>
    <font>
      <sz val="10"/>
      <color rgb="FFFF0000"/>
      <name val="Arial"/>
      <family val="2"/>
    </font>
    <font>
      <b/>
      <sz val="8"/>
      <name val="Arial"/>
      <family val="2"/>
    </font>
    <font>
      <b/>
      <sz val="10"/>
      <color indexed="8"/>
      <name val="Arial"/>
      <family val="2"/>
    </font>
    <font>
      <sz val="11"/>
      <name val="Arial"/>
      <family val="2"/>
    </font>
    <font>
      <b/>
      <sz val="14"/>
      <name val="Arial"/>
      <family val="2"/>
    </font>
    <font>
      <sz val="10"/>
      <color indexed="55"/>
      <name val="Arial"/>
      <family val="2"/>
    </font>
    <font>
      <sz val="10"/>
      <color indexed="8"/>
      <name val="Arial"/>
      <family val="2"/>
    </font>
    <font>
      <i/>
      <sz val="10"/>
      <name val="Arial"/>
      <family val="2"/>
    </font>
    <font>
      <sz val="10"/>
      <name val="Calibri"/>
      <family val="2"/>
    </font>
    <font>
      <sz val="10"/>
      <color rgb="FFB2B2B2"/>
      <name val="Arial"/>
      <family val="2"/>
    </font>
    <font>
      <i/>
      <sz val="10"/>
      <color theme="1"/>
      <name val="Arial"/>
      <family val="2"/>
    </font>
    <font>
      <sz val="10"/>
      <color indexed="8"/>
      <name val="Verdana"/>
      <family val="2"/>
    </font>
    <font>
      <b/>
      <vertAlign val="subscript"/>
      <sz val="11.5"/>
      <color indexed="21"/>
      <name val="Arial"/>
      <family val="2"/>
    </font>
    <font>
      <vertAlign val="subscript"/>
      <sz val="10"/>
      <color theme="1"/>
      <name val="Arial"/>
      <family val="2"/>
    </font>
    <font>
      <b/>
      <vertAlign val="subscript"/>
      <sz val="10"/>
      <color indexed="8"/>
      <name val="Arial"/>
      <family val="2"/>
    </font>
    <font>
      <b/>
      <vertAlign val="superscript"/>
      <sz val="10"/>
      <color indexed="8"/>
      <name val="Arial"/>
      <family val="2"/>
    </font>
    <font>
      <b/>
      <vertAlign val="subscript"/>
      <sz val="7"/>
      <color indexed="8"/>
      <name val="Arial"/>
      <family val="2"/>
    </font>
    <font>
      <sz val="10"/>
      <color theme="1"/>
      <name val="Calibri"/>
      <family val="2"/>
      <scheme val="minor"/>
    </font>
    <font>
      <sz val="14"/>
      <name val="Arial"/>
      <family val="2"/>
    </font>
    <font>
      <b/>
      <i/>
      <sz val="10"/>
      <name val="Arial"/>
      <family val="2"/>
    </font>
    <font>
      <sz val="8"/>
      <color theme="1"/>
      <name val="Arial"/>
      <family val="2"/>
    </font>
  </fonts>
  <fills count="19">
    <fill>
      <patternFill patternType="none"/>
    </fill>
    <fill>
      <patternFill patternType="gray125"/>
    </fill>
    <fill>
      <patternFill patternType="solid">
        <fgColor rgb="FF006666"/>
        <bgColor indexed="64"/>
      </patternFill>
    </fill>
    <fill>
      <patternFill patternType="solid">
        <fgColor indexed="21"/>
        <bgColor indexed="64"/>
      </patternFill>
    </fill>
    <fill>
      <patternFill patternType="solid">
        <fgColor indexed="42"/>
        <bgColor indexed="64"/>
      </patternFill>
    </fill>
    <fill>
      <patternFill patternType="solid">
        <fgColor indexed="41"/>
        <bgColor indexed="64"/>
      </patternFill>
    </fill>
    <fill>
      <patternFill patternType="solid">
        <fgColor indexed="27"/>
        <bgColor indexed="64"/>
      </patternFill>
    </fill>
    <fill>
      <patternFill patternType="solid">
        <fgColor rgb="FFCCFFFF"/>
        <bgColor indexed="64"/>
      </patternFill>
    </fill>
    <fill>
      <patternFill patternType="solid">
        <fgColor indexed="22"/>
        <bgColor indexed="64"/>
      </patternFill>
    </fill>
    <fill>
      <patternFill patternType="solid">
        <fgColor indexed="31"/>
        <bgColor indexed="64"/>
      </patternFill>
    </fill>
    <fill>
      <patternFill patternType="solid">
        <fgColor indexed="51"/>
        <bgColor indexed="64"/>
      </patternFill>
    </fill>
    <fill>
      <patternFill patternType="solid">
        <fgColor indexed="23"/>
        <bgColor indexed="64"/>
      </patternFill>
    </fill>
    <fill>
      <patternFill patternType="solid">
        <fgColor rgb="FFCCFFCC"/>
        <bgColor indexed="64"/>
      </patternFill>
    </fill>
    <fill>
      <patternFill patternType="solid">
        <fgColor rgb="FFC0C0C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24994659260841701"/>
        <bgColor indexed="64"/>
      </patternFill>
    </fill>
    <fill>
      <patternFill patternType="solid">
        <fgColor rgb="FFFFCC00"/>
        <bgColor indexed="64"/>
      </patternFill>
    </fill>
    <fill>
      <patternFill patternType="solid">
        <fgColor indexed="9"/>
        <bgColor indexed="64"/>
      </patternFill>
    </fill>
  </fills>
  <borders count="305">
    <border>
      <left/>
      <right/>
      <top/>
      <bottom/>
      <diagonal/>
    </border>
    <border>
      <left style="thin">
        <color indexed="22"/>
      </left>
      <right/>
      <top style="thin">
        <color indexed="64"/>
      </top>
      <bottom/>
      <diagonal/>
    </border>
    <border>
      <left/>
      <right/>
      <top style="thin">
        <color auto="1"/>
      </top>
      <bottom/>
      <diagonal/>
    </border>
    <border>
      <left style="thin">
        <color indexed="22"/>
      </left>
      <right/>
      <top/>
      <bottom/>
      <diagonal/>
    </border>
    <border>
      <left style="thin">
        <color indexed="22"/>
      </left>
      <right/>
      <top/>
      <bottom style="thin">
        <color indexed="64"/>
      </bottom>
      <diagonal/>
    </border>
    <border>
      <left/>
      <right/>
      <top/>
      <bottom style="thin">
        <color indexed="64"/>
      </bottom>
      <diagonal/>
    </border>
    <border>
      <left/>
      <right/>
      <top style="thin">
        <color indexed="21"/>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indexed="22"/>
      </left>
      <right style="thin">
        <color indexed="22"/>
      </right>
      <top style="thin">
        <color indexed="64"/>
      </top>
      <bottom style="thin">
        <color auto="1"/>
      </bottom>
      <diagonal/>
    </border>
    <border>
      <left style="thin">
        <color indexed="22"/>
      </left>
      <right style="thin">
        <color indexed="22"/>
      </right>
      <top style="thin">
        <color indexed="64"/>
      </top>
      <bottom/>
      <diagonal/>
    </border>
    <border>
      <left style="thin">
        <color indexed="22"/>
      </left>
      <right style="thin">
        <color indexed="22"/>
      </right>
      <top/>
      <bottom/>
      <diagonal/>
    </border>
    <border>
      <left style="thin">
        <color indexed="22"/>
      </left>
      <right style="thin">
        <color indexed="22"/>
      </right>
      <top/>
      <bottom style="thin">
        <color indexed="64"/>
      </bottom>
      <diagonal/>
    </border>
    <border>
      <left style="thin">
        <color indexed="22"/>
      </left>
      <right/>
      <top style="thin">
        <color indexed="64"/>
      </top>
      <bottom style="thin">
        <color auto="1"/>
      </bottom>
      <diagonal/>
    </border>
    <border>
      <left/>
      <right/>
      <top style="thin">
        <color indexed="64"/>
      </top>
      <bottom/>
      <diagonal/>
    </border>
    <border>
      <left/>
      <right style="thin">
        <color indexed="22"/>
      </right>
      <top style="thin">
        <color indexed="64"/>
      </top>
      <bottom/>
      <diagonal/>
    </border>
    <border>
      <left/>
      <right/>
      <top style="thin">
        <color indexed="64"/>
      </top>
      <bottom style="thin">
        <color indexed="64"/>
      </bottom>
      <diagonal/>
    </border>
    <border>
      <left/>
      <right style="thin">
        <color indexed="22"/>
      </right>
      <top/>
      <bottom style="thin">
        <color indexed="64"/>
      </bottom>
      <diagonal/>
    </border>
    <border>
      <left style="thin">
        <color indexed="64"/>
      </left>
      <right style="thin">
        <color indexed="64"/>
      </right>
      <top style="thin">
        <color indexed="64"/>
      </top>
      <bottom style="thin">
        <color indexed="64"/>
      </bottom>
      <diagonal/>
    </border>
    <border>
      <left/>
      <right style="thin">
        <color indexed="22"/>
      </right>
      <top/>
      <bottom/>
      <diagonal/>
    </border>
    <border>
      <left style="thin">
        <color theme="0" tint="-0.24994659260841701"/>
      </left>
      <right style="thin">
        <color indexed="22"/>
      </right>
      <top/>
      <bottom/>
      <diagonal/>
    </border>
    <border>
      <left style="thin">
        <color indexed="22"/>
      </left>
      <right/>
      <top style="hair">
        <color indexed="22"/>
      </top>
      <bottom style="hair">
        <color indexed="22"/>
      </bottom>
      <diagonal/>
    </border>
    <border>
      <left/>
      <right/>
      <top style="hair">
        <color indexed="22"/>
      </top>
      <bottom style="hair">
        <color indexed="22"/>
      </bottom>
      <diagonal/>
    </border>
    <border>
      <left/>
      <right style="thin">
        <color indexed="22"/>
      </right>
      <top style="hair">
        <color indexed="22"/>
      </top>
      <bottom style="hair">
        <color indexed="22"/>
      </bottom>
      <diagonal/>
    </border>
    <border>
      <left style="thin">
        <color theme="0" tint="-0.24994659260841701"/>
      </left>
      <right style="thin">
        <color indexed="22"/>
      </right>
      <top/>
      <bottom style="thin">
        <color indexed="64"/>
      </bottom>
      <diagonal/>
    </border>
    <border>
      <left style="thin">
        <color indexed="22"/>
      </left>
      <right/>
      <top style="thin">
        <color indexed="64"/>
      </top>
      <bottom style="hair">
        <color indexed="22"/>
      </bottom>
      <diagonal/>
    </border>
    <border>
      <left/>
      <right/>
      <top style="thin">
        <color indexed="64"/>
      </top>
      <bottom style="hair">
        <color indexed="22"/>
      </bottom>
      <diagonal/>
    </border>
    <border>
      <left/>
      <right/>
      <top style="thin">
        <color indexed="64"/>
      </top>
      <bottom style="hair">
        <color theme="0" tint="-0.14996795556505021"/>
      </bottom>
      <diagonal/>
    </border>
    <border>
      <left/>
      <right style="thin">
        <color indexed="22"/>
      </right>
      <top style="thin">
        <color indexed="64"/>
      </top>
      <bottom style="hair">
        <color indexed="22"/>
      </bottom>
      <diagonal/>
    </border>
    <border>
      <left style="thin">
        <color indexed="22"/>
      </left>
      <right/>
      <top/>
      <bottom style="hair">
        <color indexed="22"/>
      </bottom>
      <diagonal/>
    </border>
    <border>
      <left/>
      <right/>
      <top/>
      <bottom style="hair">
        <color indexed="22"/>
      </bottom>
      <diagonal/>
    </border>
    <border>
      <left/>
      <right style="thin">
        <color indexed="22"/>
      </right>
      <top/>
      <bottom style="hair">
        <color indexed="2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24994659260841701"/>
      </left>
      <right/>
      <top style="thin">
        <color indexed="2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22"/>
      </right>
      <top style="thin">
        <color indexed="64"/>
      </top>
      <bottom style="thin">
        <color indexed="64"/>
      </bottom>
      <diagonal/>
    </border>
    <border>
      <left style="thin">
        <color theme="0" tint="-0.24994659260841701"/>
      </left>
      <right/>
      <top style="thin">
        <color indexed="64"/>
      </top>
      <bottom style="thin">
        <color indexed="64"/>
      </bottom>
      <diagonal/>
    </border>
    <border>
      <left/>
      <right style="thin">
        <color indexed="22"/>
      </right>
      <top style="thin">
        <color auto="1"/>
      </top>
      <bottom/>
      <diagonal/>
    </border>
    <border>
      <left style="thin">
        <color indexed="22"/>
      </left>
      <right/>
      <top style="thin">
        <color auto="1"/>
      </top>
      <bottom/>
      <diagonal/>
    </border>
    <border>
      <left style="thin">
        <color indexed="22"/>
      </left>
      <right/>
      <top style="thin">
        <color auto="1"/>
      </top>
      <bottom style="thin">
        <color indexed="64"/>
      </bottom>
      <diagonal/>
    </border>
    <border>
      <left/>
      <right style="thin">
        <color indexed="22"/>
      </right>
      <top style="thin">
        <color auto="1"/>
      </top>
      <bottom style="thin">
        <color indexed="64"/>
      </bottom>
      <diagonal/>
    </border>
    <border>
      <left style="thin">
        <color indexed="22"/>
      </left>
      <right style="thin">
        <color indexed="22"/>
      </right>
      <top style="thin">
        <color indexed="64"/>
      </top>
      <bottom/>
      <diagonal/>
    </border>
    <border>
      <left/>
      <right/>
      <top style="thin">
        <color indexed="21"/>
      </top>
      <bottom/>
      <diagonal/>
    </border>
    <border>
      <left style="thin">
        <color indexed="22"/>
      </left>
      <right/>
      <top style="thin">
        <color indexed="64"/>
      </top>
      <bottom/>
      <diagonal/>
    </border>
    <border>
      <left/>
      <right style="thin">
        <color indexed="22"/>
      </right>
      <top style="thin">
        <color indexed="64"/>
      </top>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style="thin">
        <color indexed="64"/>
      </right>
      <top style="thin">
        <color indexed="64"/>
      </top>
      <bottom/>
      <diagonal/>
    </border>
    <border>
      <left style="thin">
        <color indexed="64"/>
      </left>
      <right/>
      <top style="thin">
        <color indexed="22"/>
      </top>
      <bottom/>
      <diagonal/>
    </border>
    <border>
      <left/>
      <right style="thin">
        <color indexed="64"/>
      </right>
      <top style="thin">
        <color indexed="22"/>
      </top>
      <bottom/>
      <diagonal/>
    </border>
    <border>
      <left style="thin">
        <color indexed="22"/>
      </left>
      <right/>
      <top style="thin">
        <color indexed="21"/>
      </top>
      <bottom/>
      <diagonal/>
    </border>
    <border>
      <left/>
      <right/>
      <top style="thin">
        <color indexed="64"/>
      </top>
      <bottom/>
      <diagonal/>
    </border>
    <border>
      <left/>
      <right style="thin">
        <color theme="0" tint="-0.24994659260841701"/>
      </right>
      <top style="thin">
        <color indexed="64"/>
      </top>
      <bottom/>
      <diagonal/>
    </border>
    <border>
      <left style="thin">
        <color indexed="22"/>
      </left>
      <right/>
      <top style="thin">
        <color indexed="64"/>
      </top>
      <bottom style="thin">
        <color auto="1"/>
      </bottom>
      <diagonal/>
    </border>
    <border>
      <left/>
      <right/>
      <top style="thin">
        <color indexed="64"/>
      </top>
      <bottom style="thin">
        <color indexed="64"/>
      </bottom>
      <diagonal/>
    </border>
    <border>
      <left/>
      <right style="thin">
        <color indexed="22"/>
      </right>
      <top style="thin">
        <color indexed="64"/>
      </top>
      <bottom style="thin">
        <color auto="1"/>
      </bottom>
      <diagonal/>
    </border>
    <border>
      <left style="thin">
        <color indexed="22"/>
      </left>
      <right style="thin">
        <color indexed="22"/>
      </right>
      <top style="thin">
        <color indexed="64"/>
      </top>
      <bottom style="thin">
        <color auto="1"/>
      </bottom>
      <diagonal/>
    </border>
    <border>
      <left style="thin">
        <color theme="0" tint="-0.24994659260841701"/>
      </left>
      <right/>
      <top style="thin">
        <color indexed="21"/>
      </top>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14996795556505021"/>
      </left>
      <right style="thin">
        <color indexed="22"/>
      </right>
      <top/>
      <bottom/>
      <diagonal/>
    </border>
    <border>
      <left style="thin">
        <color indexed="22"/>
      </left>
      <right/>
      <top style="thin">
        <color auto="1"/>
      </top>
      <bottom style="thin">
        <color indexed="64"/>
      </bottom>
      <diagonal/>
    </border>
    <border>
      <left/>
      <right/>
      <top style="thin">
        <color indexed="64"/>
      </top>
      <bottom style="thin">
        <color indexed="64"/>
      </bottom>
      <diagonal/>
    </border>
    <border>
      <left/>
      <right style="thin">
        <color indexed="22"/>
      </right>
      <top style="thin">
        <color auto="1"/>
      </top>
      <bottom style="thin">
        <color indexed="64"/>
      </bottom>
      <diagonal/>
    </border>
    <border>
      <left/>
      <right/>
      <top style="thin">
        <color indexed="21"/>
      </top>
      <bottom/>
      <diagonal/>
    </border>
    <border>
      <left style="thin">
        <color indexed="22"/>
      </left>
      <right/>
      <top style="thin">
        <color indexed="21"/>
      </top>
      <bottom/>
      <diagonal/>
    </border>
    <border>
      <left style="thin">
        <color indexed="22"/>
      </left>
      <right/>
      <top style="thin">
        <color auto="1"/>
      </top>
      <bottom style="thin">
        <color indexed="64"/>
      </bottom>
      <diagonal/>
    </border>
    <border>
      <left/>
      <right/>
      <top style="thin">
        <color indexed="64"/>
      </top>
      <bottom style="thin">
        <color indexed="64"/>
      </bottom>
      <diagonal/>
    </border>
    <border>
      <left/>
      <right style="thin">
        <color indexed="22"/>
      </right>
      <top style="thin">
        <color auto="1"/>
      </top>
      <bottom style="thin">
        <color indexed="64"/>
      </bottom>
      <diagonal/>
    </border>
    <border>
      <left style="thin">
        <color indexed="22"/>
      </left>
      <right style="thin">
        <color indexed="22"/>
      </right>
      <top style="thin">
        <color auto="1"/>
      </top>
      <bottom style="thin">
        <color indexed="64"/>
      </bottom>
      <diagonal/>
    </border>
    <border>
      <left/>
      <right style="thin">
        <color theme="0" tint="-0.24994659260841701"/>
      </right>
      <top style="thin">
        <color indexed="64"/>
      </top>
      <bottom/>
      <diagonal/>
    </border>
    <border>
      <left style="thin">
        <color indexed="22"/>
      </left>
      <right style="thin">
        <color indexed="22"/>
      </right>
      <top style="thin">
        <color indexed="64"/>
      </top>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indexed="22"/>
      </left>
      <right style="thin">
        <color indexed="22"/>
      </right>
      <top style="thin">
        <color indexed="64"/>
      </top>
      <bottom/>
      <diagonal/>
    </border>
    <border>
      <left/>
      <right/>
      <top style="thin">
        <color indexed="21"/>
      </top>
      <bottom/>
      <diagonal/>
    </border>
    <border>
      <left style="thin">
        <color indexed="22"/>
      </left>
      <right/>
      <top style="thin">
        <color indexed="21"/>
      </top>
      <bottom/>
      <diagonal/>
    </border>
    <border>
      <left style="thin">
        <color indexed="22"/>
      </left>
      <right/>
      <top style="thin">
        <color auto="1"/>
      </top>
      <bottom/>
      <diagonal/>
    </border>
    <border>
      <left style="thin">
        <color indexed="22"/>
      </left>
      <right/>
      <top style="thin">
        <color indexed="64"/>
      </top>
      <bottom/>
      <diagonal/>
    </border>
    <border>
      <left/>
      <right/>
      <top style="thin">
        <color indexed="64"/>
      </top>
      <bottom/>
      <diagonal/>
    </border>
    <border>
      <left/>
      <right style="thin">
        <color indexed="22"/>
      </right>
      <top style="thin">
        <color indexed="64"/>
      </top>
      <bottom/>
      <diagonal/>
    </border>
    <border>
      <left style="thin">
        <color indexed="64"/>
      </left>
      <right style="thin">
        <color indexed="64"/>
      </right>
      <top style="thin">
        <color indexed="64"/>
      </top>
      <bottom/>
      <diagonal/>
    </border>
    <border>
      <left style="thin">
        <color indexed="64"/>
      </left>
      <right/>
      <top style="thin">
        <color indexed="22"/>
      </top>
      <bottom/>
      <diagonal/>
    </border>
    <border>
      <left/>
      <right style="thin">
        <color indexed="64"/>
      </right>
      <top style="thin">
        <color indexed="22"/>
      </top>
      <bottom/>
      <diagonal/>
    </border>
    <border>
      <left style="thin">
        <color indexed="22"/>
      </left>
      <right/>
      <top style="thin">
        <color auto="1"/>
      </top>
      <bottom style="thin">
        <color indexed="64"/>
      </bottom>
      <diagonal/>
    </border>
    <border>
      <left/>
      <right/>
      <top style="thin">
        <color indexed="64"/>
      </top>
      <bottom style="thin">
        <color indexed="64"/>
      </bottom>
      <diagonal/>
    </border>
    <border>
      <left/>
      <right style="thin">
        <color indexed="22"/>
      </right>
      <top style="thin">
        <color auto="1"/>
      </top>
      <bottom style="thin">
        <color indexed="64"/>
      </bottom>
      <diagonal/>
    </border>
    <border>
      <left style="thin">
        <color indexed="22"/>
      </left>
      <right style="thin">
        <color indexed="22"/>
      </right>
      <top style="thin">
        <color indexed="64"/>
      </top>
      <bottom/>
      <diagonal/>
    </border>
    <border>
      <left/>
      <right/>
      <top style="thin">
        <color indexed="21"/>
      </top>
      <bottom/>
      <diagonal/>
    </border>
    <border>
      <left style="thin">
        <color indexed="22"/>
      </left>
      <right/>
      <top style="thin">
        <color indexed="64"/>
      </top>
      <bottom/>
      <diagonal/>
    </border>
    <border>
      <left/>
      <right/>
      <top style="thin">
        <color indexed="64"/>
      </top>
      <bottom/>
      <diagonal/>
    </border>
    <border>
      <left/>
      <right style="thin">
        <color indexed="22"/>
      </right>
      <top style="thin">
        <color indexed="64"/>
      </top>
      <bottom/>
      <diagonal/>
    </border>
    <border>
      <left style="thin">
        <color indexed="22"/>
      </left>
      <right/>
      <top style="thin">
        <color auto="1"/>
      </top>
      <bottom style="thin">
        <color indexed="64"/>
      </bottom>
      <diagonal/>
    </border>
    <border>
      <left/>
      <right/>
      <top style="thin">
        <color indexed="64"/>
      </top>
      <bottom style="thin">
        <color indexed="64"/>
      </bottom>
      <diagonal/>
    </border>
    <border>
      <left/>
      <right style="thin">
        <color indexed="22"/>
      </right>
      <top style="thin">
        <color auto="1"/>
      </top>
      <bottom style="thin">
        <color indexed="64"/>
      </bottom>
      <diagonal/>
    </border>
    <border>
      <left style="thin">
        <color indexed="22"/>
      </left>
      <right/>
      <top style="thin">
        <color indexed="21"/>
      </top>
      <bottom/>
      <diagonal/>
    </border>
    <border>
      <left style="thin">
        <color indexed="64"/>
      </left>
      <right style="thin">
        <color indexed="64"/>
      </right>
      <top style="thin">
        <color indexed="64"/>
      </top>
      <bottom/>
      <diagonal/>
    </border>
    <border>
      <left style="thin">
        <color indexed="64"/>
      </left>
      <right/>
      <top style="thin">
        <color indexed="22"/>
      </top>
      <bottom/>
      <diagonal/>
    </border>
    <border>
      <left/>
      <right style="thin">
        <color indexed="64"/>
      </right>
      <top style="thin">
        <color indexed="22"/>
      </top>
      <bottom/>
      <diagonal/>
    </border>
    <border>
      <left style="thin">
        <color indexed="22"/>
      </left>
      <right/>
      <top style="thin">
        <color indexed="64"/>
      </top>
      <bottom/>
      <diagonal/>
    </border>
    <border>
      <left/>
      <right/>
      <top style="thin">
        <color indexed="64"/>
      </top>
      <bottom/>
      <diagonal/>
    </border>
    <border>
      <left/>
      <right style="thin">
        <color indexed="22"/>
      </right>
      <top style="thin">
        <color indexed="64"/>
      </top>
      <bottom/>
      <diagonal/>
    </border>
    <border>
      <left style="thin">
        <color indexed="22"/>
      </left>
      <right/>
      <top/>
      <bottom style="hair">
        <color indexed="64"/>
      </bottom>
      <diagonal/>
    </border>
    <border>
      <left/>
      <right/>
      <top/>
      <bottom style="hair">
        <color indexed="64"/>
      </bottom>
      <diagonal/>
    </border>
    <border>
      <left/>
      <right style="thin">
        <color indexed="22"/>
      </right>
      <top/>
      <bottom style="hair">
        <color indexed="64"/>
      </bottom>
      <diagonal/>
    </border>
    <border>
      <left style="thin">
        <color indexed="22"/>
      </left>
      <right/>
      <top style="hair">
        <color auto="1"/>
      </top>
      <bottom style="thin">
        <color indexed="64"/>
      </bottom>
      <diagonal/>
    </border>
    <border>
      <left/>
      <right/>
      <top style="hair">
        <color auto="1"/>
      </top>
      <bottom style="thin">
        <color indexed="64"/>
      </bottom>
      <diagonal/>
    </border>
    <border>
      <left/>
      <right style="thin">
        <color indexed="22"/>
      </right>
      <top style="hair">
        <color auto="1"/>
      </top>
      <bottom style="thin">
        <color indexed="64"/>
      </bottom>
      <diagonal/>
    </border>
    <border>
      <left style="thin">
        <color indexed="22"/>
      </left>
      <right/>
      <top style="hair">
        <color indexed="64"/>
      </top>
      <bottom style="hair">
        <color indexed="64"/>
      </bottom>
      <diagonal/>
    </border>
    <border>
      <left/>
      <right/>
      <top style="hair">
        <color auto="1"/>
      </top>
      <bottom style="hair">
        <color auto="1"/>
      </bottom>
      <diagonal/>
    </border>
    <border>
      <left/>
      <right style="thin">
        <color indexed="22"/>
      </right>
      <top style="hair">
        <color indexed="64"/>
      </top>
      <bottom style="hair">
        <color indexed="64"/>
      </bottom>
      <diagonal/>
    </border>
    <border>
      <left style="thin">
        <color theme="0" tint="-0.24994659260841701"/>
      </left>
      <right style="thin">
        <color indexed="22"/>
      </right>
      <top style="hair">
        <color auto="1"/>
      </top>
      <bottom style="hair">
        <color auto="1"/>
      </bottom>
      <diagonal/>
    </border>
    <border>
      <left style="thin">
        <color indexed="22"/>
      </left>
      <right/>
      <top style="thin">
        <color indexed="64"/>
      </top>
      <bottom style="double">
        <color indexed="64"/>
      </bottom>
      <diagonal/>
    </border>
    <border>
      <left/>
      <right/>
      <top style="thin">
        <color indexed="64"/>
      </top>
      <bottom style="double">
        <color indexed="64"/>
      </bottom>
      <diagonal/>
    </border>
    <border>
      <left/>
      <right style="thin">
        <color indexed="22"/>
      </right>
      <top style="thin">
        <color indexed="64"/>
      </top>
      <bottom style="double">
        <color indexed="64"/>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top style="thin">
        <color auto="1"/>
      </top>
      <bottom style="thin">
        <color indexed="64"/>
      </bottom>
      <diagonal/>
    </border>
    <border>
      <left/>
      <right/>
      <top style="thin">
        <color indexed="64"/>
      </top>
      <bottom style="thin">
        <color indexed="64"/>
      </bottom>
      <diagonal/>
    </border>
    <border>
      <left/>
      <right style="thin">
        <color indexed="22"/>
      </right>
      <top style="thin">
        <color auto="1"/>
      </top>
      <bottom style="thin">
        <color indexed="64"/>
      </bottom>
      <diagonal/>
    </border>
    <border>
      <left style="thin">
        <color theme="0" tint="-0.24994659260841701"/>
      </left>
      <right style="thin">
        <color indexed="22"/>
      </right>
      <top style="thin">
        <color indexed="64"/>
      </top>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style="thin">
        <color indexed="64"/>
      </right>
      <top style="thin">
        <color indexed="64"/>
      </top>
      <bottom/>
      <diagonal/>
    </border>
    <border>
      <left style="thin">
        <color indexed="64"/>
      </left>
      <right/>
      <top style="thin">
        <color indexed="22"/>
      </top>
      <bottom/>
      <diagonal/>
    </border>
    <border>
      <left/>
      <right style="thin">
        <color indexed="64"/>
      </right>
      <top style="thin">
        <color indexed="22"/>
      </top>
      <bottom/>
      <diagonal/>
    </border>
    <border>
      <left style="thin">
        <color indexed="22"/>
      </left>
      <right style="thin">
        <color indexed="22"/>
      </right>
      <top style="thin">
        <color indexed="64"/>
      </top>
      <bottom/>
      <diagonal/>
    </border>
    <border>
      <left style="thin">
        <color indexed="22"/>
      </left>
      <right style="thin">
        <color indexed="22"/>
      </right>
      <top style="thin">
        <color indexed="64"/>
      </top>
      <bottom style="thin">
        <color auto="1"/>
      </bottom>
      <diagonal/>
    </border>
    <border>
      <left style="thin">
        <color indexed="22"/>
      </left>
      <right/>
      <top style="thin">
        <color indexed="64"/>
      </top>
      <bottom/>
      <diagonal/>
    </border>
    <border>
      <left/>
      <right/>
      <top style="thin">
        <color indexed="64"/>
      </top>
      <bottom/>
      <diagonal/>
    </border>
    <border>
      <left/>
      <right style="thin">
        <color indexed="22"/>
      </right>
      <top style="thin">
        <color indexed="64"/>
      </top>
      <bottom/>
      <diagonal/>
    </border>
    <border>
      <left/>
      <right/>
      <top style="thin">
        <color indexed="21"/>
      </top>
      <bottom/>
      <diagonal/>
    </border>
    <border>
      <left style="thin">
        <color indexed="22"/>
      </left>
      <right/>
      <top style="thin">
        <color auto="1"/>
      </top>
      <bottom style="thin">
        <color indexed="64"/>
      </bottom>
      <diagonal/>
    </border>
    <border>
      <left/>
      <right/>
      <top style="thin">
        <color indexed="64"/>
      </top>
      <bottom style="thin">
        <color indexed="64"/>
      </bottom>
      <diagonal/>
    </border>
    <border>
      <left/>
      <right style="thin">
        <color indexed="22"/>
      </right>
      <top style="thin">
        <color auto="1"/>
      </top>
      <bottom style="thin">
        <color indexed="64"/>
      </bottom>
      <diagonal/>
    </border>
    <border>
      <left style="thin">
        <color indexed="22"/>
      </left>
      <right style="thin">
        <color indexed="22"/>
      </right>
      <top style="thin">
        <color indexed="64"/>
      </top>
      <bottom/>
      <diagonal/>
    </border>
    <border>
      <left/>
      <right/>
      <top style="thin">
        <color indexed="64"/>
      </top>
      <bottom style="thin">
        <color indexed="22"/>
      </bottom>
      <diagonal/>
    </border>
    <border>
      <left style="thin">
        <color indexed="64"/>
      </left>
      <right style="thin">
        <color indexed="64"/>
      </right>
      <top style="thin">
        <color indexed="64"/>
      </top>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right/>
      <top style="thin">
        <color indexed="21"/>
      </top>
      <bottom/>
      <diagonal/>
    </border>
    <border>
      <left style="thin">
        <color indexed="22"/>
      </left>
      <right/>
      <top style="thin">
        <color indexed="64"/>
      </top>
      <bottom/>
      <diagonal/>
    </border>
    <border>
      <left/>
      <right/>
      <top style="thin">
        <color indexed="64"/>
      </top>
      <bottom/>
      <diagonal/>
    </border>
    <border>
      <left/>
      <right style="thin">
        <color indexed="22"/>
      </right>
      <top style="thin">
        <color indexed="64"/>
      </top>
      <bottom/>
      <diagonal/>
    </border>
    <border>
      <left style="thin">
        <color theme="0" tint="-0.24994659260841701"/>
      </left>
      <right style="thin">
        <color indexed="22"/>
      </right>
      <top style="thin">
        <color indexed="64"/>
      </top>
      <bottom/>
      <diagonal/>
    </border>
    <border>
      <left style="thin">
        <color indexed="22"/>
      </left>
      <right/>
      <top style="thin">
        <color auto="1"/>
      </top>
      <bottom style="thin">
        <color indexed="64"/>
      </bottom>
      <diagonal/>
    </border>
    <border>
      <left/>
      <right/>
      <top style="thin">
        <color indexed="64"/>
      </top>
      <bottom style="thin">
        <color indexed="64"/>
      </bottom>
      <diagonal/>
    </border>
    <border>
      <left/>
      <right style="thin">
        <color indexed="22"/>
      </right>
      <top style="thin">
        <color auto="1"/>
      </top>
      <bottom style="thin">
        <color indexed="64"/>
      </bottom>
      <diagonal/>
    </border>
    <border>
      <left/>
      <right/>
      <top style="thin">
        <color indexed="21"/>
      </top>
      <bottom/>
      <diagonal/>
    </border>
    <border>
      <left style="thin">
        <color indexed="64"/>
      </left>
      <right style="thin">
        <color rgb="FFB2B2B2"/>
      </right>
      <top style="thin">
        <color indexed="64"/>
      </top>
      <bottom/>
      <diagonal/>
    </border>
    <border>
      <left style="thin">
        <color indexed="64"/>
      </left>
      <right style="thin">
        <color rgb="FFB2B2B2"/>
      </right>
      <top style="thin">
        <color indexed="64"/>
      </top>
      <bottom style="thin">
        <color indexed="64"/>
      </bottom>
      <diagonal/>
    </border>
    <border>
      <left style="thin">
        <color rgb="FFB2B2B2"/>
      </left>
      <right style="thin">
        <color rgb="FFB2B2B2"/>
      </right>
      <top style="thin">
        <color indexed="64"/>
      </top>
      <bottom style="thin">
        <color indexed="64"/>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right style="thin">
        <color indexed="64"/>
      </right>
      <top style="thin">
        <color indexed="64"/>
      </top>
      <bottom style="thin">
        <color indexed="64"/>
      </bottom>
      <diagonal/>
    </border>
    <border>
      <left style="thin">
        <color indexed="64"/>
      </left>
      <right style="thin">
        <color indexed="23"/>
      </right>
      <top style="thin">
        <color indexed="64"/>
      </top>
      <bottom style="thin">
        <color indexed="23"/>
      </bottom>
      <diagonal/>
    </border>
    <border>
      <left style="thin">
        <color indexed="23"/>
      </left>
      <right style="thin">
        <color indexed="23"/>
      </right>
      <top style="thin">
        <color indexed="64"/>
      </top>
      <bottom style="thin">
        <color indexed="23"/>
      </bottom>
      <diagonal/>
    </border>
    <border>
      <left style="thin">
        <color indexed="23"/>
      </left>
      <right/>
      <top style="thin">
        <color indexed="64"/>
      </top>
      <bottom style="thin">
        <color indexed="23"/>
      </bottom>
      <diagonal/>
    </border>
    <border>
      <left style="thin">
        <color rgb="FFB2B2B2"/>
      </left>
      <right style="thin">
        <color rgb="FFB2B2B2"/>
      </right>
      <top style="thin">
        <color indexed="64"/>
      </top>
      <bottom style="thin">
        <color indexed="23"/>
      </bottom>
      <diagonal/>
    </border>
    <border>
      <left/>
      <right style="thin">
        <color auto="1"/>
      </right>
      <top style="thin">
        <color indexed="64"/>
      </top>
      <bottom style="thin">
        <color indexed="23"/>
      </bottom>
      <diagonal/>
    </border>
    <border>
      <left style="thin">
        <color indexed="64"/>
      </left>
      <right style="thin">
        <color rgb="FFB2B2B2"/>
      </right>
      <top style="thin">
        <color indexed="64"/>
      </top>
      <bottom/>
      <diagonal/>
    </border>
    <border>
      <left style="thin">
        <color indexed="64"/>
      </left>
      <right style="thin">
        <color indexed="23"/>
      </right>
      <top style="thin">
        <color indexed="23"/>
      </top>
      <bottom style="thin">
        <color indexed="64"/>
      </bottom>
      <diagonal/>
    </border>
    <border>
      <left style="thin">
        <color indexed="23"/>
      </left>
      <right style="thin">
        <color indexed="23"/>
      </right>
      <top style="thin">
        <color indexed="23"/>
      </top>
      <bottom style="thin">
        <color auto="1"/>
      </bottom>
      <diagonal/>
    </border>
    <border>
      <left style="thin">
        <color indexed="23"/>
      </left>
      <right/>
      <top style="thin">
        <color indexed="23"/>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theme="0" tint="-0.34998626667073579"/>
      </left>
      <right style="thin">
        <color auto="1"/>
      </right>
      <top style="thin">
        <color indexed="64"/>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indexed="64"/>
      </bottom>
      <diagonal/>
    </border>
    <border>
      <left/>
      <right style="thin">
        <color indexed="64"/>
      </right>
      <top style="thin">
        <color indexed="64"/>
      </top>
      <bottom/>
      <diagonal/>
    </border>
    <border>
      <left style="thin">
        <color indexed="23"/>
      </left>
      <right style="thin">
        <color indexed="64"/>
      </right>
      <top/>
      <bottom style="thin">
        <color indexed="23"/>
      </bottom>
      <diagonal/>
    </border>
    <border>
      <left style="thin">
        <color indexed="23"/>
      </left>
      <right style="thin">
        <color auto="1"/>
      </right>
      <top style="thin">
        <color indexed="23"/>
      </top>
      <bottom style="thin">
        <color indexed="23"/>
      </bottom>
      <diagonal/>
    </border>
    <border>
      <left style="thin">
        <color indexed="23"/>
      </left>
      <right style="thin">
        <color indexed="64"/>
      </right>
      <top style="thin">
        <color indexed="23"/>
      </top>
      <bottom/>
      <diagonal/>
    </border>
    <border>
      <left style="thin">
        <color indexed="23"/>
      </left>
      <right style="thin">
        <color auto="1"/>
      </right>
      <top style="thin">
        <color indexed="23"/>
      </top>
      <bottom style="thin">
        <color indexed="64"/>
      </bottom>
      <diagonal/>
    </border>
    <border>
      <left style="thin">
        <color indexed="23"/>
      </left>
      <right style="thin">
        <color auto="1"/>
      </right>
      <top style="thin">
        <color indexed="23"/>
      </top>
      <bottom style="thin">
        <color indexed="23"/>
      </bottom>
      <diagonal/>
    </border>
    <border>
      <left style="thin">
        <color rgb="FFB2B2B2"/>
      </left>
      <right style="thin">
        <color indexed="64"/>
      </right>
      <top style="thin">
        <color indexed="64"/>
      </top>
      <bottom style="thin">
        <color indexed="64"/>
      </bottom>
      <diagonal/>
    </border>
    <border>
      <left style="thin">
        <color indexed="23"/>
      </left>
      <right/>
      <top/>
      <bottom style="thin">
        <color indexed="23"/>
      </bottom>
      <diagonal/>
    </border>
    <border>
      <left style="thin">
        <color indexed="23"/>
      </left>
      <right style="thin">
        <color indexed="23"/>
      </right>
      <top/>
      <bottom style="thin">
        <color indexed="23"/>
      </bottom>
      <diagonal/>
    </border>
    <border>
      <left style="thin">
        <color indexed="23"/>
      </left>
      <right style="thin">
        <color auto="1"/>
      </right>
      <top/>
      <bottom style="thin">
        <color indexed="23"/>
      </bottom>
      <diagonal/>
    </border>
    <border>
      <left style="thin">
        <color indexed="23"/>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diagonal/>
    </border>
    <border>
      <left style="thin">
        <color indexed="23"/>
      </left>
      <right style="thin">
        <color indexed="23"/>
      </right>
      <top style="thin">
        <color indexed="23"/>
      </top>
      <bottom style="thin">
        <color auto="1"/>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top style="thin">
        <color indexed="22"/>
      </top>
      <bottom/>
      <diagonal/>
    </border>
    <border>
      <left/>
      <right style="thin">
        <color indexed="64"/>
      </right>
      <top style="thin">
        <color indexed="22"/>
      </top>
      <bottom/>
      <diagonal/>
    </border>
    <border>
      <left style="thin">
        <color indexed="22"/>
      </left>
      <right/>
      <top style="thin">
        <color indexed="64"/>
      </top>
      <bottom/>
      <diagonal/>
    </border>
    <border>
      <left/>
      <right/>
      <top style="thin">
        <color indexed="64"/>
      </top>
      <bottom/>
      <diagonal/>
    </border>
    <border>
      <left/>
      <right style="thin">
        <color indexed="22"/>
      </right>
      <top style="thin">
        <color indexed="64"/>
      </top>
      <bottom/>
      <diagonal/>
    </border>
    <border>
      <left style="thin">
        <color indexed="64"/>
      </left>
      <right/>
      <top style="hair">
        <color indexed="64"/>
      </top>
      <bottom style="hair">
        <color indexed="64"/>
      </bottom>
      <diagonal/>
    </border>
    <border>
      <left style="thin">
        <color indexed="22"/>
      </left>
      <right/>
      <top style="thin">
        <color indexed="64"/>
      </top>
      <bottom style="hair">
        <color indexed="64"/>
      </bottom>
      <diagonal/>
    </border>
    <border>
      <left/>
      <right/>
      <top style="thin">
        <color indexed="64"/>
      </top>
      <bottom style="hair">
        <color indexed="64"/>
      </bottom>
      <diagonal/>
    </border>
    <border>
      <left/>
      <right style="thin">
        <color indexed="22"/>
      </right>
      <top style="thin">
        <color indexed="64"/>
      </top>
      <bottom style="hair">
        <color indexed="64"/>
      </bottom>
      <diagonal/>
    </border>
    <border>
      <left/>
      <right style="thin">
        <color theme="0" tint="-0.34998626667073579"/>
      </right>
      <top style="thin">
        <color indexed="64"/>
      </top>
      <bottom style="thin">
        <color auto="1"/>
      </bottom>
      <diagonal/>
    </border>
    <border>
      <left style="thin">
        <color indexed="22"/>
      </left>
      <right style="thin">
        <color indexed="22"/>
      </right>
      <top style="thin">
        <color indexed="64"/>
      </top>
      <bottom/>
      <diagonal/>
    </border>
    <border>
      <left/>
      <right style="thin">
        <color theme="0" tint="-0.34998626667073579"/>
      </right>
      <top style="hair">
        <color auto="1"/>
      </top>
      <bottom style="hair">
        <color indexed="64"/>
      </bottom>
      <diagonal/>
    </border>
    <border>
      <left style="thin">
        <color indexed="64"/>
      </left>
      <right/>
      <top style="thin">
        <color indexed="64"/>
      </top>
      <bottom style="thin">
        <color indexed="22"/>
      </bottom>
      <diagonal/>
    </border>
    <border>
      <left/>
      <right style="thin">
        <color theme="0" tint="-0.24994659260841701"/>
      </right>
      <top style="thin">
        <color indexed="64"/>
      </top>
      <bottom style="thin">
        <color indexed="64"/>
      </bottom>
      <diagonal/>
    </border>
    <border>
      <left/>
      <right style="thin">
        <color theme="0" tint="-0.24994659260841701"/>
      </right>
      <top style="thin">
        <color indexed="64"/>
      </top>
      <bottom style="hair">
        <color indexed="22"/>
      </bottom>
      <diagonal/>
    </border>
    <border>
      <left/>
      <right style="thin">
        <color theme="0" tint="-0.24994659260841701"/>
      </right>
      <top/>
      <bottom style="hair">
        <color indexed="22"/>
      </bottom>
      <diagonal/>
    </border>
    <border>
      <left style="thin">
        <color indexed="22"/>
      </left>
      <right/>
      <top/>
      <bottom style="hair">
        <color theme="1"/>
      </bottom>
      <diagonal/>
    </border>
    <border>
      <left/>
      <right/>
      <top/>
      <bottom style="hair">
        <color theme="1"/>
      </bottom>
      <diagonal/>
    </border>
    <border>
      <left/>
      <right style="thin">
        <color indexed="22"/>
      </right>
      <top/>
      <bottom style="hair">
        <color theme="1"/>
      </bottom>
      <diagonal/>
    </border>
    <border>
      <left style="thin">
        <color indexed="22"/>
      </left>
      <right/>
      <top style="hair">
        <color theme="1"/>
      </top>
      <bottom/>
      <diagonal/>
    </border>
    <border>
      <left/>
      <right/>
      <top style="hair">
        <color theme="1"/>
      </top>
      <bottom/>
      <diagonal/>
    </border>
    <border>
      <left/>
      <right style="thin">
        <color indexed="22"/>
      </right>
      <top style="hair">
        <color theme="1"/>
      </top>
      <bottom/>
      <diagonal/>
    </border>
    <border>
      <left style="thin">
        <color indexed="22"/>
      </left>
      <right/>
      <top style="hair">
        <color theme="1"/>
      </top>
      <bottom style="hair">
        <color auto="1"/>
      </bottom>
      <diagonal/>
    </border>
    <border>
      <left/>
      <right/>
      <top style="hair">
        <color theme="1"/>
      </top>
      <bottom style="hair">
        <color auto="1"/>
      </bottom>
      <diagonal/>
    </border>
    <border>
      <left/>
      <right style="thin">
        <color theme="0" tint="-0.24994659260841701"/>
      </right>
      <top style="hair">
        <color theme="1"/>
      </top>
      <bottom style="hair">
        <color auto="1"/>
      </bottom>
      <diagonal/>
    </border>
    <border>
      <left style="thin">
        <color indexed="22"/>
      </left>
      <right/>
      <top style="hair">
        <color indexed="64"/>
      </top>
      <bottom/>
      <diagonal/>
    </border>
    <border>
      <left/>
      <right/>
      <top style="hair">
        <color indexed="64"/>
      </top>
      <bottom/>
      <diagonal/>
    </border>
    <border>
      <left style="thin">
        <color indexed="22"/>
      </left>
      <right/>
      <top style="hair">
        <color theme="1"/>
      </top>
      <bottom style="hair">
        <color theme="1"/>
      </bottom>
      <diagonal/>
    </border>
    <border>
      <left/>
      <right/>
      <top style="hair">
        <color theme="1"/>
      </top>
      <bottom style="hair">
        <color theme="1"/>
      </bottom>
      <diagonal/>
    </border>
    <border>
      <left/>
      <right style="thin">
        <color indexed="22"/>
      </right>
      <top style="hair">
        <color theme="1"/>
      </top>
      <bottom style="hair">
        <color theme="1"/>
      </bottom>
      <diagonal/>
    </border>
    <border>
      <left/>
      <right style="thin">
        <color theme="0" tint="-0.34998626667073579"/>
      </right>
      <top style="hair">
        <color theme="1"/>
      </top>
      <bottom style="hair">
        <color theme="1"/>
      </bottom>
      <diagonal/>
    </border>
    <border>
      <left style="thin">
        <color indexed="22"/>
      </left>
      <right/>
      <top style="thin">
        <color auto="1"/>
      </top>
      <bottom style="thin">
        <color indexed="64"/>
      </bottom>
      <diagonal/>
    </border>
    <border>
      <left/>
      <right/>
      <top style="thin">
        <color indexed="64"/>
      </top>
      <bottom style="thin">
        <color indexed="64"/>
      </bottom>
      <diagonal/>
    </border>
    <border>
      <left/>
      <right style="thin">
        <color indexed="22"/>
      </right>
      <top style="thin">
        <color auto="1"/>
      </top>
      <bottom style="thin">
        <color indexed="64"/>
      </bottom>
      <diagonal/>
    </border>
    <border>
      <left/>
      <right style="thin">
        <color theme="0" tint="-0.34998626667073579"/>
      </right>
      <top/>
      <bottom/>
      <diagonal/>
    </border>
    <border>
      <left/>
      <right/>
      <top style="thin">
        <color indexed="21"/>
      </top>
      <bottom/>
      <diagonal/>
    </border>
    <border>
      <left style="thin">
        <color indexed="64"/>
      </left>
      <right style="thin">
        <color indexed="64"/>
      </right>
      <top style="thin">
        <color indexed="64"/>
      </top>
      <bottom style="double">
        <color indexed="64"/>
      </bottom>
      <diagonal/>
    </border>
    <border>
      <left style="thin">
        <color theme="0" tint="-0.24994659260841701"/>
      </left>
      <right/>
      <top style="thin">
        <color auto="1"/>
      </top>
      <bottom/>
      <diagonal/>
    </border>
    <border>
      <left/>
      <right style="thin">
        <color theme="0" tint="-0.24994659260841701"/>
      </right>
      <top style="thin">
        <color indexed="64"/>
      </top>
      <bottom/>
      <diagonal/>
    </border>
    <border>
      <left style="thin">
        <color theme="0" tint="-0.24994659260841701"/>
      </left>
      <right/>
      <top/>
      <bottom/>
      <diagonal/>
    </border>
    <border>
      <left style="thin">
        <color theme="0" tint="-0.24994659260841701"/>
      </left>
      <right/>
      <top/>
      <bottom style="thin">
        <color indexed="64"/>
      </bottom>
      <diagonal/>
    </border>
    <border>
      <left/>
      <right style="thin">
        <color theme="0" tint="-0.34998626667073579"/>
      </right>
      <top style="thin">
        <color auto="1"/>
      </top>
      <bottom/>
      <diagonal/>
    </border>
    <border>
      <left style="thin">
        <color theme="0" tint="-0.24994659260841701"/>
      </left>
      <right style="thin">
        <color theme="0" tint="-0.24994659260841701"/>
      </right>
      <top style="thin">
        <color indexed="64"/>
      </top>
      <bottom/>
      <diagonal/>
    </border>
    <border>
      <left style="thin">
        <color theme="0" tint="-0.24994659260841701"/>
      </left>
      <right/>
      <top style="thin">
        <color theme="1"/>
      </top>
      <bottom style="thin">
        <color theme="1"/>
      </bottom>
      <diagonal/>
    </border>
    <border>
      <left/>
      <right/>
      <top style="thin">
        <color theme="1"/>
      </top>
      <bottom style="thin">
        <color theme="1"/>
      </bottom>
      <diagonal/>
    </border>
    <border>
      <left/>
      <right style="thin">
        <color theme="0" tint="-0.24994659260841701"/>
      </right>
      <top style="thin">
        <color theme="1"/>
      </top>
      <bottom style="thin">
        <color theme="1"/>
      </bottom>
      <diagonal/>
    </border>
    <border>
      <left style="thin">
        <color theme="0" tint="-0.14996795556505021"/>
      </left>
      <right style="thin">
        <color theme="0" tint="-0.24994659260841701"/>
      </right>
      <top style="thin">
        <color indexed="64"/>
      </top>
      <bottom style="thin">
        <color indexed="64"/>
      </bottom>
      <diagonal/>
    </border>
    <border>
      <left style="thin">
        <color indexed="64"/>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style="thin">
        <color indexed="64"/>
      </right>
      <top style="thin">
        <color indexed="64"/>
      </top>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right/>
      <top style="thin">
        <color indexed="21"/>
      </top>
      <bottom/>
      <diagonal/>
    </border>
    <border>
      <left style="thin">
        <color indexed="55"/>
      </left>
      <right/>
      <top style="thin">
        <color indexed="64"/>
      </top>
      <bottom style="thin">
        <color indexed="64"/>
      </bottom>
      <diagonal/>
    </border>
    <border>
      <left/>
      <right/>
      <top style="thin">
        <color indexed="64"/>
      </top>
      <bottom style="thin">
        <color auto="1"/>
      </bottom>
      <diagonal/>
    </border>
    <border>
      <left/>
      <right style="thin">
        <color rgb="FFC0C0C0"/>
      </right>
      <top style="thin">
        <color indexed="64"/>
      </top>
      <bottom style="hair">
        <color theme="0" tint="-0.34998626667073579"/>
      </bottom>
      <diagonal/>
    </border>
    <border>
      <left/>
      <right/>
      <top style="hair">
        <color theme="0" tint="-0.34998626667073579"/>
      </top>
      <bottom style="hair">
        <color theme="0" tint="-0.34998626667073579"/>
      </bottom>
      <diagonal/>
    </border>
    <border>
      <left/>
      <right style="thin">
        <color theme="0" tint="-0.34998626667073579"/>
      </right>
      <top style="hair">
        <color theme="0" tint="-0.34998626667073579"/>
      </top>
      <bottom style="hair">
        <color theme="0" tint="-0.34998626667073579"/>
      </bottom>
      <diagonal/>
    </border>
    <border>
      <left/>
      <right style="thin">
        <color theme="0" tint="-0.34998626667073579"/>
      </right>
      <top/>
      <bottom style="thin">
        <color indexed="64"/>
      </bottom>
      <diagonal/>
    </border>
    <border>
      <left style="thin">
        <color indexed="55"/>
      </left>
      <right/>
      <top style="thin">
        <color indexed="64"/>
      </top>
      <bottom/>
      <diagonal/>
    </border>
    <border>
      <left/>
      <right/>
      <top style="thin">
        <color indexed="64"/>
      </top>
      <bottom/>
      <diagonal/>
    </border>
    <border>
      <left/>
      <right style="thin">
        <color indexed="55"/>
      </right>
      <top style="thin">
        <color indexed="64"/>
      </top>
      <bottom/>
      <diagonal/>
    </border>
    <border>
      <left style="thin">
        <color indexed="55"/>
      </left>
      <right/>
      <top style="hair">
        <color auto="1"/>
      </top>
      <bottom style="hair">
        <color auto="1"/>
      </bottom>
      <diagonal/>
    </border>
    <border>
      <left/>
      <right style="thin">
        <color indexed="55"/>
      </right>
      <top style="hair">
        <color auto="1"/>
      </top>
      <bottom style="hair">
        <color auto="1"/>
      </bottom>
      <diagonal/>
    </border>
    <border>
      <left style="thin">
        <color indexed="55"/>
      </left>
      <right/>
      <top style="hair">
        <color auto="1"/>
      </top>
      <bottom/>
      <diagonal/>
    </border>
    <border>
      <left/>
      <right style="thin">
        <color indexed="55"/>
      </right>
      <top style="hair">
        <color auto="1"/>
      </top>
      <bottom/>
      <diagonal/>
    </border>
    <border>
      <left style="thin">
        <color indexed="55"/>
      </left>
      <right/>
      <top/>
      <bottom style="thin">
        <color indexed="64"/>
      </bottom>
      <diagonal/>
    </border>
    <border>
      <left/>
      <right style="thin">
        <color indexed="55"/>
      </right>
      <top/>
      <bottom style="thin">
        <color indexed="64"/>
      </bottom>
      <diagonal/>
    </border>
    <border>
      <left style="thin">
        <color theme="0" tint="-0.34998626667073579"/>
      </left>
      <right/>
      <top style="thin">
        <color indexed="64"/>
      </top>
      <bottom/>
      <diagonal/>
    </border>
    <border>
      <left/>
      <right style="thin">
        <color theme="0" tint="-0.34998626667073579"/>
      </right>
      <top style="thin">
        <color indexed="64"/>
      </top>
      <bottom/>
      <diagonal/>
    </border>
    <border>
      <left style="thin">
        <color theme="0" tint="-0.34998626667073579"/>
      </left>
      <right/>
      <top/>
      <bottom/>
      <diagonal/>
    </border>
    <border>
      <left style="thin">
        <color theme="0" tint="-0.34998626667073579"/>
      </left>
      <right/>
      <top/>
      <bottom style="thin">
        <color indexed="64"/>
      </bottom>
      <diagonal/>
    </border>
    <border>
      <left style="thin">
        <color indexed="64"/>
      </left>
      <right style="thin">
        <color indexed="23"/>
      </right>
      <top style="thin">
        <color indexed="64"/>
      </top>
      <bottom style="thin">
        <color indexed="23"/>
      </bottom>
      <diagonal/>
    </border>
    <border>
      <left style="thin">
        <color indexed="64"/>
      </left>
      <right style="thin">
        <color indexed="64"/>
      </right>
      <top style="thin">
        <color indexed="64"/>
      </top>
      <bottom style="thin">
        <color indexed="23"/>
      </bottom>
      <diagonal/>
    </border>
    <border>
      <left style="thin">
        <color indexed="23"/>
      </left>
      <right style="thin">
        <color indexed="23"/>
      </right>
      <top style="thin">
        <color indexed="64"/>
      </top>
      <bottom style="thin">
        <color indexed="23"/>
      </bottom>
      <diagonal/>
    </border>
    <border>
      <left style="thin">
        <color indexed="23"/>
      </left>
      <right style="thin">
        <color indexed="64"/>
      </right>
      <top style="thin">
        <color indexed="64"/>
      </top>
      <bottom style="thin">
        <color indexed="23"/>
      </bottom>
      <diagonal/>
    </border>
    <border>
      <left style="thin">
        <color indexed="64"/>
      </left>
      <right style="thin">
        <color indexed="23"/>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64"/>
      </right>
      <top style="thin">
        <color indexed="23"/>
      </top>
      <bottom style="thin">
        <color indexed="23"/>
      </bottom>
      <diagonal/>
    </border>
    <border>
      <left style="thin">
        <color indexed="64"/>
      </left>
      <right style="thin">
        <color indexed="23"/>
      </right>
      <top style="thin">
        <color indexed="23"/>
      </top>
      <bottom style="thin">
        <color indexed="64"/>
      </bottom>
      <diagonal/>
    </border>
    <border>
      <left style="thin">
        <color indexed="64"/>
      </left>
      <right style="thin">
        <color indexed="64"/>
      </right>
      <top style="thin">
        <color indexed="23"/>
      </top>
      <bottom style="thin">
        <color indexed="64"/>
      </bottom>
      <diagonal/>
    </border>
    <border>
      <left style="thin">
        <color indexed="23"/>
      </left>
      <right style="thin">
        <color indexed="23"/>
      </right>
      <top style="thin">
        <color indexed="23"/>
      </top>
      <bottom style="thin">
        <color indexed="64"/>
      </bottom>
      <diagonal/>
    </border>
    <border>
      <left style="thin">
        <color indexed="23"/>
      </left>
      <right style="thin">
        <color indexed="64"/>
      </right>
      <top style="thin">
        <color indexed="23"/>
      </top>
      <bottom style="thin">
        <color indexed="64"/>
      </bottom>
      <diagonal/>
    </border>
    <border>
      <left style="thin">
        <color indexed="22"/>
      </left>
      <right/>
      <top style="thin">
        <color auto="1"/>
      </top>
      <bottom/>
      <diagonal/>
    </border>
    <border>
      <left style="thin">
        <color indexed="22"/>
      </left>
      <right/>
      <top style="dashed">
        <color indexed="22"/>
      </top>
      <bottom style="dashed">
        <color indexed="22"/>
      </bottom>
      <diagonal/>
    </border>
    <border>
      <left/>
      <right style="thin">
        <color indexed="22"/>
      </right>
      <top style="dashed">
        <color indexed="22"/>
      </top>
      <bottom style="dashed">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auto="1"/>
      </top>
      <bottom/>
      <diagonal/>
    </border>
    <border>
      <left/>
      <right style="thin">
        <color indexed="22"/>
      </right>
      <top style="thin">
        <color auto="1"/>
      </top>
      <bottom/>
      <diagonal/>
    </border>
    <border>
      <left/>
      <right/>
      <top style="thin">
        <color auto="1"/>
      </top>
      <bottom style="thin">
        <color auto="1"/>
      </bottom>
      <diagonal/>
    </border>
    <border>
      <left/>
      <right/>
      <top style="thin">
        <color auto="1"/>
      </top>
      <bottom/>
      <diagonal/>
    </border>
    <border>
      <left/>
      <right/>
      <top style="thin">
        <color auto="1"/>
      </top>
      <bottom style="double">
        <color auto="1"/>
      </bottom>
      <diagonal/>
    </border>
    <border>
      <left/>
      <right/>
      <top style="thin">
        <color auto="1"/>
      </top>
      <bottom style="hair">
        <color auto="1"/>
      </bottom>
      <diagonal/>
    </border>
    <border>
      <left style="thin">
        <color theme="0" tint="-0.24994659260841701"/>
      </left>
      <right style="thin">
        <color indexed="22"/>
      </right>
      <top style="hair">
        <color indexed="64"/>
      </top>
      <bottom/>
      <diagonal/>
    </border>
    <border>
      <left style="thin">
        <color indexed="64"/>
      </left>
      <right style="thin">
        <color indexed="64"/>
      </right>
      <top style="thin">
        <color indexed="64"/>
      </top>
      <bottom style="thin">
        <color indexed="64"/>
      </bottom>
      <diagonal/>
    </border>
  </borders>
  <cellStyleXfs count="8">
    <xf numFmtId="0" fontId="0" fillId="0" borderId="0"/>
    <xf numFmtId="168" fontId="2" fillId="0" borderId="0" applyFont="0" applyFill="0" applyBorder="0" applyAlignment="0" applyProtection="0"/>
    <xf numFmtId="9" fontId="2" fillId="0" borderId="0" applyFont="0" applyFill="0" applyBorder="0" applyAlignment="0" applyProtection="0"/>
    <xf numFmtId="0" fontId="1" fillId="0" borderId="0"/>
    <xf numFmtId="0" fontId="10" fillId="0" borderId="0"/>
    <xf numFmtId="0" fontId="29" fillId="0" borderId="0">
      <alignment vertical="center"/>
    </xf>
    <xf numFmtId="9" fontId="1" fillId="0" borderId="0" applyFont="0" applyFill="0" applyBorder="0" applyAlignment="0" applyProtection="0"/>
    <xf numFmtId="0" fontId="10" fillId="0" borderId="0"/>
  </cellStyleXfs>
  <cellXfs count="1169">
    <xf numFmtId="0" fontId="0" fillId="0" borderId="0" xfId="0"/>
    <xf numFmtId="0" fontId="3" fillId="0" borderId="0" xfId="0" applyFont="1"/>
    <xf numFmtId="0" fontId="4" fillId="2" borderId="0" xfId="0" applyFont="1" applyFill="1" applyBorder="1"/>
    <xf numFmtId="0" fontId="5" fillId="2" borderId="0" xfId="0" applyFont="1" applyFill="1" applyBorder="1"/>
    <xf numFmtId="0" fontId="6" fillId="2" borderId="0" xfId="0" applyFont="1" applyFill="1" applyBorder="1"/>
    <xf numFmtId="0" fontId="7" fillId="2" borderId="0" xfId="0" applyFont="1" applyFill="1" applyBorder="1"/>
    <xf numFmtId="0" fontId="5" fillId="2" borderId="0" xfId="0" applyFont="1" applyFill="1" applyBorder="1" applyAlignment="1">
      <alignment horizontal="left"/>
    </xf>
    <xf numFmtId="0" fontId="8" fillId="3" borderId="0" xfId="3" applyNumberFormat="1" applyFont="1" applyFill="1" applyBorder="1" applyAlignment="1" applyProtection="1"/>
    <xf numFmtId="0" fontId="9" fillId="3" borderId="0" xfId="3" applyNumberFormat="1" applyFont="1" applyFill="1" applyBorder="1" applyAlignment="1" applyProtection="1">
      <alignment horizontal="left"/>
    </xf>
    <xf numFmtId="0" fontId="10" fillId="0" borderId="0" xfId="3" applyNumberFormat="1" applyFont="1" applyFill="1" applyBorder="1" applyAlignment="1" applyProtection="1"/>
    <xf numFmtId="15" fontId="9" fillId="3" borderId="0" xfId="3" applyNumberFormat="1" applyFont="1" applyFill="1" applyBorder="1" applyAlignment="1" applyProtection="1">
      <alignment horizontal="left"/>
    </xf>
    <xf numFmtId="0" fontId="11" fillId="3" borderId="0" xfId="3" applyNumberFormat="1" applyFont="1" applyFill="1" applyBorder="1" applyAlignment="1" applyProtection="1"/>
    <xf numFmtId="0" fontId="12" fillId="4" borderId="1" xfId="3" applyFont="1" applyFill="1" applyBorder="1" applyProtection="1"/>
    <xf numFmtId="0" fontId="10" fillId="5" borderId="2" xfId="3" applyFont="1" applyFill="1" applyBorder="1" applyProtection="1"/>
    <xf numFmtId="0" fontId="1" fillId="5" borderId="2" xfId="3" applyFont="1" applyFill="1" applyBorder="1" applyProtection="1"/>
    <xf numFmtId="0" fontId="12" fillId="4" borderId="3" xfId="3" applyFont="1" applyFill="1" applyBorder="1" applyProtection="1"/>
    <xf numFmtId="0" fontId="10" fillId="4" borderId="0" xfId="3" applyFont="1" applyFill="1" applyBorder="1" applyProtection="1"/>
    <xf numFmtId="0" fontId="1" fillId="4" borderId="0" xfId="3" applyFont="1" applyFill="1" applyBorder="1" applyProtection="1"/>
    <xf numFmtId="0" fontId="12" fillId="4" borderId="4" xfId="3" applyFont="1" applyFill="1" applyBorder="1" applyProtection="1"/>
    <xf numFmtId="0" fontId="2" fillId="6" borderId="5" xfId="3" applyFont="1" applyFill="1" applyBorder="1" applyAlignment="1" applyProtection="1">
      <alignment horizontal="left"/>
    </xf>
    <xf numFmtId="0" fontId="2" fillId="7" borderId="5" xfId="3" applyFont="1" applyFill="1" applyBorder="1" applyAlignment="1" applyProtection="1">
      <alignment horizontal="left"/>
    </xf>
    <xf numFmtId="0" fontId="13" fillId="8" borderId="6" xfId="3" applyNumberFormat="1" applyFont="1" applyFill="1" applyBorder="1" applyAlignment="1" applyProtection="1">
      <alignment horizontal="left"/>
    </xf>
    <xf numFmtId="0" fontId="10" fillId="4" borderId="7" xfId="3" applyFont="1" applyFill="1" applyBorder="1" applyAlignment="1" applyProtection="1">
      <alignment horizontal="left" vertical="center" wrapText="1"/>
    </xf>
    <xf numFmtId="0" fontId="10" fillId="4" borderId="8" xfId="3" applyFont="1" applyFill="1" applyBorder="1" applyAlignment="1" applyProtection="1">
      <alignment horizontal="left" vertical="center" wrapText="1"/>
    </xf>
    <xf numFmtId="0" fontId="10" fillId="5" borderId="7" xfId="3" applyFont="1" applyFill="1" applyBorder="1" applyAlignment="1" applyProtection="1">
      <alignment horizontal="left" vertical="center" wrapText="1"/>
    </xf>
    <xf numFmtId="0" fontId="10" fillId="5" borderId="8" xfId="3" applyFont="1" applyFill="1" applyBorder="1" applyAlignment="1" applyProtection="1">
      <alignment horizontal="left" vertical="center" wrapText="1"/>
    </xf>
    <xf numFmtId="0" fontId="10" fillId="0" borderId="7" xfId="3" applyFont="1" applyFill="1" applyBorder="1" applyAlignment="1" applyProtection="1">
      <alignment horizontal="left" vertical="center" wrapText="1"/>
    </xf>
    <xf numFmtId="0" fontId="10" fillId="0" borderId="8" xfId="3" applyFont="1" applyFill="1" applyBorder="1" applyAlignment="1" applyProtection="1">
      <alignment horizontal="left" vertical="center" wrapText="1"/>
    </xf>
    <xf numFmtId="0" fontId="10" fillId="9" borderId="7" xfId="3" applyFont="1" applyFill="1" applyBorder="1" applyProtection="1"/>
    <xf numFmtId="0" fontId="10" fillId="9" borderId="8" xfId="3" applyFont="1" applyFill="1" applyBorder="1" applyProtection="1"/>
    <xf numFmtId="0" fontId="1" fillId="0" borderId="7" xfId="3" applyBorder="1" applyProtection="1"/>
    <xf numFmtId="0" fontId="1" fillId="0" borderId="8" xfId="3" applyBorder="1" applyProtection="1"/>
    <xf numFmtId="0" fontId="10" fillId="0" borderId="9" xfId="3" applyFont="1" applyFill="1" applyBorder="1" applyAlignment="1" applyProtection="1">
      <alignment horizontal="left" vertical="center" wrapText="1"/>
    </xf>
    <xf numFmtId="0" fontId="10" fillId="0" borderId="10" xfId="3" applyFont="1" applyFill="1" applyBorder="1" applyAlignment="1" applyProtection="1">
      <alignment horizontal="left" vertical="center" wrapText="1"/>
    </xf>
    <xf numFmtId="0" fontId="1" fillId="0" borderId="0" xfId="3" applyNumberFormat="1" applyFont="1" applyFill="1" applyBorder="1" applyAlignment="1" applyProtection="1"/>
    <xf numFmtId="0" fontId="12" fillId="4" borderId="11" xfId="3" applyFont="1" applyFill="1" applyBorder="1" applyAlignment="1" applyProtection="1">
      <alignment horizontal="center" vertical="center" wrapText="1"/>
    </xf>
    <xf numFmtId="0" fontId="12" fillId="4" borderId="11" xfId="3" applyFont="1" applyFill="1" applyBorder="1" applyAlignment="1" applyProtection="1">
      <alignment horizontal="left" vertical="center" wrapText="1"/>
    </xf>
    <xf numFmtId="164" fontId="1" fillId="4" borderId="12" xfId="3" applyNumberFormat="1" applyFont="1" applyFill="1" applyBorder="1" applyAlignment="1" applyProtection="1">
      <alignment horizontal="center" vertical="top"/>
    </xf>
    <xf numFmtId="0" fontId="1" fillId="4" borderId="12" xfId="3" applyNumberFormat="1" applyFont="1" applyFill="1" applyBorder="1" applyAlignment="1" applyProtection="1">
      <alignment horizontal="left" vertical="top" wrapText="1"/>
    </xf>
    <xf numFmtId="164" fontId="1" fillId="4" borderId="13" xfId="3" applyNumberFormat="1" applyFont="1" applyFill="1" applyBorder="1" applyAlignment="1" applyProtection="1">
      <alignment horizontal="center" vertical="top"/>
    </xf>
    <xf numFmtId="0" fontId="1" fillId="4" borderId="13" xfId="3" applyNumberFormat="1" applyFont="1" applyFill="1" applyBorder="1" applyAlignment="1" applyProtection="1">
      <alignment horizontal="left" vertical="top" wrapText="1"/>
    </xf>
    <xf numFmtId="164" fontId="1" fillId="4" borderId="14" xfId="3" applyNumberFormat="1" applyFont="1" applyFill="1" applyBorder="1" applyAlignment="1" applyProtection="1">
      <alignment horizontal="center" vertical="top"/>
    </xf>
    <xf numFmtId="0" fontId="1" fillId="4" borderId="14" xfId="3" applyNumberFormat="1" applyFont="1" applyFill="1" applyBorder="1" applyAlignment="1" applyProtection="1">
      <alignment horizontal="left" vertical="top" wrapText="1"/>
    </xf>
    <xf numFmtId="0" fontId="10" fillId="0" borderId="0" xfId="3" applyNumberFormat="1" applyFont="1" applyFill="1" applyBorder="1" applyAlignment="1" applyProtection="1">
      <alignment horizontal="right"/>
    </xf>
    <xf numFmtId="165" fontId="12" fillId="10" borderId="15" xfId="3" applyNumberFormat="1" applyFont="1" applyFill="1" applyBorder="1" applyAlignment="1" applyProtection="1">
      <alignment horizontal="center"/>
    </xf>
    <xf numFmtId="0" fontId="12" fillId="0" borderId="15" xfId="3" applyFont="1" applyBorder="1" applyAlignment="1" applyProtection="1">
      <alignment horizontal="center"/>
    </xf>
    <xf numFmtId="0" fontId="12" fillId="0" borderId="15" xfId="3" quotePrefix="1" applyFont="1" applyFill="1" applyBorder="1" applyAlignment="1" applyProtection="1">
      <alignment horizontal="center"/>
    </xf>
    <xf numFmtId="0" fontId="12" fillId="6" borderId="15" xfId="3" applyFont="1" applyFill="1" applyBorder="1" applyAlignment="1" applyProtection="1">
      <alignment horizontal="center"/>
    </xf>
    <xf numFmtId="0" fontId="12" fillId="4" borderId="15" xfId="3" applyFont="1" applyFill="1" applyBorder="1" applyAlignment="1" applyProtection="1">
      <alignment horizontal="left" vertical="center" wrapText="1"/>
    </xf>
    <xf numFmtId="0" fontId="12" fillId="4" borderId="15" xfId="3" applyFont="1" applyFill="1" applyBorder="1" applyAlignment="1" applyProtection="1">
      <alignment horizontal="center" vertical="center" wrapText="1"/>
    </xf>
    <xf numFmtId="0" fontId="12" fillId="5" borderId="15" xfId="3" applyFont="1" applyFill="1" applyBorder="1" applyAlignment="1" applyProtection="1">
      <alignment horizontal="left" vertical="center" wrapText="1"/>
    </xf>
    <xf numFmtId="166" fontId="12" fillId="4" borderId="15" xfId="3" applyNumberFormat="1" applyFont="1" applyFill="1" applyBorder="1" applyAlignment="1" applyProtection="1">
      <alignment horizontal="center" vertical="center" wrapText="1"/>
    </xf>
    <xf numFmtId="49" fontId="12" fillId="4" borderId="15" xfId="3" applyNumberFormat="1" applyFont="1" applyFill="1" applyBorder="1" applyAlignment="1" applyProtection="1">
      <alignment horizontal="center" vertical="center" wrapText="1"/>
    </xf>
    <xf numFmtId="167" fontId="10" fillId="6" borderId="16" xfId="3" applyNumberFormat="1" applyFont="1" applyFill="1" applyBorder="1" applyAlignment="1" applyProtection="1"/>
    <xf numFmtId="167" fontId="10" fillId="6" borderId="17" xfId="3" applyNumberFormat="1" applyFont="1" applyFill="1" applyBorder="1" applyAlignment="1" applyProtection="1"/>
    <xf numFmtId="167" fontId="10" fillId="6" borderId="18" xfId="3" applyNumberFormat="1" applyFont="1" applyFill="1" applyBorder="1" applyAlignment="1" applyProtection="1"/>
    <xf numFmtId="0" fontId="15" fillId="0" borderId="0" xfId="3" applyFont="1" applyProtection="1"/>
    <xf numFmtId="0" fontId="16" fillId="3" borderId="0" xfId="3" applyFont="1" applyFill="1" applyBorder="1" applyProtection="1"/>
    <xf numFmtId="2" fontId="12" fillId="0" borderId="0" xfId="3" applyNumberFormat="1" applyFont="1" applyAlignment="1" applyProtection="1">
      <alignment horizontal="center" vertical="center" wrapText="1"/>
    </xf>
    <xf numFmtId="0" fontId="2" fillId="4" borderId="19" xfId="3" applyFont="1" applyFill="1" applyBorder="1" applyProtection="1"/>
    <xf numFmtId="0" fontId="12" fillId="5" borderId="20" xfId="3" applyFont="1" applyFill="1" applyBorder="1" applyAlignment="1" applyProtection="1">
      <alignment horizontal="center"/>
    </xf>
    <xf numFmtId="14" fontId="10" fillId="5" borderId="20" xfId="3" applyNumberFormat="1" applyFont="1" applyFill="1" applyBorder="1" applyAlignment="1" applyProtection="1">
      <alignment horizontal="center"/>
    </xf>
    <xf numFmtId="14" fontId="2" fillId="5" borderId="21" xfId="3" applyNumberFormat="1" applyFont="1" applyFill="1" applyBorder="1" applyAlignment="1" applyProtection="1">
      <alignment horizontal="center"/>
    </xf>
    <xf numFmtId="14" fontId="12" fillId="4" borderId="22" xfId="3" applyNumberFormat="1" applyFont="1" applyFill="1" applyBorder="1" applyAlignment="1" applyProtection="1">
      <alignment horizontal="center"/>
    </xf>
    <xf numFmtId="14" fontId="2" fillId="4" borderId="22" xfId="3" applyNumberFormat="1" applyFont="1" applyFill="1" applyBorder="1" applyAlignment="1" applyProtection="1">
      <alignment horizontal="center"/>
    </xf>
    <xf numFmtId="0" fontId="12" fillId="11" borderId="5" xfId="3" applyFont="1" applyFill="1" applyBorder="1" applyAlignment="1" applyProtection="1">
      <alignment horizontal="center"/>
    </xf>
    <xf numFmtId="14" fontId="10" fillId="0" borderId="5" xfId="3" applyNumberFormat="1" applyFont="1" applyFill="1" applyBorder="1" applyAlignment="1" applyProtection="1">
      <alignment horizontal="center"/>
    </xf>
    <xf numFmtId="14" fontId="2" fillId="11" borderId="23" xfId="3" applyNumberFormat="1" applyFont="1" applyFill="1" applyBorder="1" applyAlignment="1" applyProtection="1">
      <alignment horizontal="center"/>
    </xf>
    <xf numFmtId="0" fontId="2" fillId="4" borderId="16" xfId="3" applyFont="1" applyFill="1" applyBorder="1" applyProtection="1"/>
    <xf numFmtId="14" fontId="2" fillId="4" borderId="16" xfId="3" applyNumberFormat="1" applyFont="1" applyFill="1" applyBorder="1" applyAlignment="1" applyProtection="1">
      <alignment horizontal="center"/>
    </xf>
    <xf numFmtId="0" fontId="2" fillId="4" borderId="17" xfId="3" applyFont="1" applyFill="1" applyBorder="1" applyProtection="1"/>
    <xf numFmtId="14" fontId="2" fillId="12" borderId="17" xfId="3" applyNumberFormat="1" applyFont="1" applyFill="1" applyBorder="1" applyAlignment="1" applyProtection="1">
      <alignment horizontal="center"/>
    </xf>
    <xf numFmtId="14" fontId="10" fillId="0" borderId="0" xfId="3" applyNumberFormat="1" applyFont="1" applyFill="1" applyBorder="1" applyAlignment="1" applyProtection="1"/>
    <xf numFmtId="0" fontId="2" fillId="4" borderId="18" xfId="3" applyFont="1" applyFill="1" applyBorder="1" applyProtection="1"/>
    <xf numFmtId="14" fontId="2" fillId="4" borderId="18" xfId="3" applyNumberFormat="1" applyFont="1" applyFill="1" applyBorder="1" applyAlignment="1" applyProtection="1">
      <alignment horizontal="center"/>
    </xf>
    <xf numFmtId="0" fontId="17" fillId="0" borderId="0" xfId="3" applyNumberFormat="1" applyFont="1" applyFill="1" applyBorder="1" applyAlignment="1" applyProtection="1"/>
    <xf numFmtId="0" fontId="18" fillId="0" borderId="0" xfId="3" applyNumberFormat="1" applyFont="1" applyFill="1" applyBorder="1" applyAlignment="1" applyProtection="1"/>
    <xf numFmtId="0" fontId="2" fillId="4" borderId="1" xfId="3" applyFont="1" applyFill="1" applyBorder="1" applyAlignment="1" applyProtection="1">
      <alignment vertical="top"/>
    </xf>
    <xf numFmtId="0" fontId="10" fillId="4" borderId="20" xfId="3" applyFont="1" applyFill="1" applyBorder="1" applyProtection="1"/>
    <xf numFmtId="0" fontId="12" fillId="5" borderId="24" xfId="3" applyFont="1" applyFill="1" applyBorder="1" applyAlignment="1" applyProtection="1">
      <alignment horizontal="center" vertical="center" wrapText="1"/>
    </xf>
    <xf numFmtId="0" fontId="18" fillId="4" borderId="24" xfId="3" applyFont="1" applyFill="1" applyBorder="1" applyAlignment="1" applyProtection="1">
      <alignment horizontal="center" vertical="center" wrapText="1"/>
    </xf>
    <xf numFmtId="0" fontId="10" fillId="0" borderId="0" xfId="3" applyNumberFormat="1" applyFont="1" applyFill="1" applyBorder="1" applyAlignment="1" applyProtection="1">
      <alignment wrapText="1"/>
    </xf>
    <xf numFmtId="0" fontId="2" fillId="4" borderId="3" xfId="3" applyFont="1" applyFill="1" applyBorder="1" applyAlignment="1" applyProtection="1">
      <alignment vertical="top"/>
    </xf>
    <xf numFmtId="0" fontId="18" fillId="4" borderId="24" xfId="3" applyFont="1" applyFill="1" applyBorder="1" applyAlignment="1" applyProtection="1">
      <alignment horizontal="center" vertical="center"/>
    </xf>
    <xf numFmtId="17" fontId="12" fillId="5" borderId="24" xfId="3" applyNumberFormat="1" applyFont="1" applyFill="1" applyBorder="1" applyAlignment="1" applyProtection="1">
      <alignment horizontal="center" vertical="center" wrapText="1"/>
    </xf>
    <xf numFmtId="14" fontId="2" fillId="4" borderId="24" xfId="3" applyNumberFormat="1" applyFont="1" applyFill="1" applyBorder="1" applyAlignment="1" applyProtection="1">
      <alignment horizontal="center"/>
    </xf>
    <xf numFmtId="14" fontId="2" fillId="12" borderId="24" xfId="3" applyNumberFormat="1" applyFont="1" applyFill="1" applyBorder="1" applyAlignment="1" applyProtection="1">
      <alignment horizontal="center"/>
    </xf>
    <xf numFmtId="17" fontId="2" fillId="5" borderId="24" xfId="3" applyNumberFormat="1" applyFont="1" applyFill="1" applyBorder="1" applyAlignment="1" applyProtection="1">
      <alignment horizontal="center" vertical="center" wrapText="1"/>
    </xf>
    <xf numFmtId="14" fontId="2" fillId="0" borderId="24" xfId="3" applyNumberFormat="1" applyFont="1" applyFill="1" applyBorder="1" applyAlignment="1" applyProtection="1">
      <alignment horizontal="center" vertical="center" wrapText="1"/>
    </xf>
    <xf numFmtId="0" fontId="2" fillId="4" borderId="25" xfId="3" applyFont="1" applyFill="1" applyBorder="1" applyProtection="1"/>
    <xf numFmtId="1" fontId="2" fillId="5" borderId="24" xfId="3" applyNumberFormat="1" applyFont="1" applyFill="1" applyBorder="1" applyAlignment="1" applyProtection="1">
      <alignment horizontal="center" vertical="center" wrapText="1"/>
    </xf>
    <xf numFmtId="1" fontId="2" fillId="0" borderId="24" xfId="3" applyNumberFormat="1" applyFont="1" applyFill="1" applyBorder="1" applyAlignment="1" applyProtection="1">
      <alignment horizontal="center" vertical="center" wrapText="1"/>
    </xf>
    <xf numFmtId="168" fontId="10" fillId="0" borderId="0" xfId="1" applyFont="1" applyFill="1" applyBorder="1" applyAlignment="1" applyProtection="1"/>
    <xf numFmtId="0" fontId="2" fillId="4" borderId="4" xfId="3" applyFont="1" applyFill="1" applyBorder="1" applyAlignment="1" applyProtection="1">
      <alignment vertical="top"/>
    </xf>
    <xf numFmtId="0" fontId="10" fillId="4" borderId="5" xfId="3" applyFont="1" applyFill="1" applyBorder="1" applyProtection="1"/>
    <xf numFmtId="0" fontId="10" fillId="4" borderId="10" xfId="3" applyFont="1" applyFill="1" applyBorder="1" applyProtection="1"/>
    <xf numFmtId="0" fontId="2" fillId="0" borderId="0" xfId="3" applyFont="1" applyFill="1" applyBorder="1" applyAlignment="1" applyProtection="1">
      <alignment vertical="top"/>
    </xf>
    <xf numFmtId="0" fontId="10" fillId="0" borderId="0" xfId="3" applyFont="1" applyFill="1" applyBorder="1" applyProtection="1"/>
    <xf numFmtId="17" fontId="2" fillId="0" borderId="0" xfId="3" applyNumberFormat="1" applyFont="1" applyFill="1" applyBorder="1" applyAlignment="1" applyProtection="1">
      <alignment horizontal="center" vertical="center" wrapText="1"/>
    </xf>
    <xf numFmtId="1" fontId="2" fillId="0" borderId="0" xfId="3" applyNumberFormat="1" applyFont="1" applyFill="1" applyBorder="1" applyAlignment="1" applyProtection="1">
      <alignment horizontal="center" vertical="center" wrapText="1"/>
    </xf>
    <xf numFmtId="0" fontId="19" fillId="0" borderId="0" xfId="3" applyNumberFormat="1" applyFont="1" applyFill="1" applyBorder="1" applyAlignment="1" applyProtection="1"/>
    <xf numFmtId="0" fontId="2" fillId="0" borderId="1" xfId="3" applyFont="1" applyFill="1" applyBorder="1" applyAlignment="1" applyProtection="1">
      <alignment vertical="top"/>
    </xf>
    <xf numFmtId="0" fontId="2" fillId="0" borderId="20" xfId="3" applyFont="1" applyFill="1" applyBorder="1" applyProtection="1"/>
    <xf numFmtId="167" fontId="10" fillId="0" borderId="20" xfId="3" applyNumberFormat="1" applyFont="1" applyFill="1" applyBorder="1" applyAlignment="1" applyProtection="1"/>
    <xf numFmtId="167" fontId="10" fillId="0" borderId="21" xfId="3" applyNumberFormat="1" applyFont="1" applyFill="1" applyBorder="1" applyAlignment="1" applyProtection="1"/>
    <xf numFmtId="0" fontId="2" fillId="0" borderId="3" xfId="3" applyFont="1" applyFill="1" applyBorder="1" applyAlignment="1" applyProtection="1">
      <alignment vertical="top"/>
    </xf>
    <xf numFmtId="0" fontId="2" fillId="0" borderId="0" xfId="3" applyFont="1" applyFill="1" applyBorder="1" applyProtection="1"/>
    <xf numFmtId="167" fontId="10" fillId="0" borderId="0" xfId="3" applyNumberFormat="1" applyFont="1" applyFill="1" applyBorder="1" applyAlignment="1" applyProtection="1"/>
    <xf numFmtId="167" fontId="10" fillId="0" borderId="25" xfId="3" applyNumberFormat="1" applyFont="1" applyFill="1" applyBorder="1" applyAlignment="1" applyProtection="1"/>
    <xf numFmtId="0" fontId="2" fillId="0" borderId="27" xfId="3" applyFont="1" applyFill="1" applyBorder="1" applyAlignment="1" applyProtection="1">
      <alignment vertical="top"/>
    </xf>
    <xf numFmtId="0" fontId="2" fillId="0" borderId="28" xfId="3" applyFont="1" applyFill="1" applyBorder="1" applyProtection="1"/>
    <xf numFmtId="167" fontId="10" fillId="0" borderId="28" xfId="3" applyNumberFormat="1" applyFont="1" applyFill="1" applyBorder="1" applyAlignment="1" applyProtection="1"/>
    <xf numFmtId="167" fontId="10" fillId="0" borderId="29" xfId="3" applyNumberFormat="1" applyFont="1" applyFill="1" applyBorder="1" applyAlignment="1" applyProtection="1"/>
    <xf numFmtId="0" fontId="2" fillId="0" borderId="4" xfId="3" applyFont="1" applyFill="1" applyBorder="1" applyProtection="1"/>
    <xf numFmtId="0" fontId="2" fillId="0" borderId="5" xfId="3" applyFont="1" applyBorder="1" applyProtection="1"/>
    <xf numFmtId="167" fontId="10" fillId="0" borderId="5" xfId="3" applyNumberFormat="1" applyFont="1" applyFill="1" applyBorder="1" applyAlignment="1" applyProtection="1"/>
    <xf numFmtId="167" fontId="10" fillId="0" borderId="23" xfId="3" applyNumberFormat="1" applyFont="1" applyFill="1" applyBorder="1" applyAlignment="1" applyProtection="1"/>
    <xf numFmtId="169" fontId="10" fillId="0" borderId="0" xfId="3" applyNumberFormat="1" applyFont="1" applyFill="1" applyBorder="1" applyAlignment="1" applyProtection="1"/>
    <xf numFmtId="0" fontId="2" fillId="0" borderId="31" xfId="3" applyFont="1" applyFill="1" applyBorder="1" applyAlignment="1" applyProtection="1">
      <alignment vertical="top"/>
    </xf>
    <xf numFmtId="0" fontId="2" fillId="0" borderId="32" xfId="3" applyFont="1" applyFill="1" applyBorder="1" applyProtection="1"/>
    <xf numFmtId="14" fontId="10" fillId="0" borderId="33" xfId="3" applyNumberFormat="1" applyFont="1" applyFill="1" applyBorder="1" applyAlignment="1" applyProtection="1">
      <alignment horizontal="center"/>
    </xf>
    <xf numFmtId="170" fontId="10" fillId="0" borderId="32" xfId="3" applyNumberFormat="1" applyFont="1" applyFill="1" applyBorder="1" applyAlignment="1" applyProtection="1"/>
    <xf numFmtId="170" fontId="10" fillId="0" borderId="34" xfId="3" applyNumberFormat="1" applyFont="1" applyFill="1" applyBorder="1" applyAlignment="1" applyProtection="1"/>
    <xf numFmtId="170" fontId="10" fillId="0" borderId="0" xfId="3" applyNumberFormat="1" applyFont="1" applyFill="1" applyBorder="1" applyAlignment="1" applyProtection="1"/>
    <xf numFmtId="0" fontId="2" fillId="0" borderId="35" xfId="3" applyFont="1" applyFill="1" applyBorder="1" applyAlignment="1" applyProtection="1">
      <alignment vertical="top"/>
    </xf>
    <xf numFmtId="0" fontId="2" fillId="0" borderId="36" xfId="3" applyFont="1" applyFill="1" applyBorder="1" applyProtection="1"/>
    <xf numFmtId="170" fontId="10" fillId="0" borderId="36" xfId="3" applyNumberFormat="1" applyFont="1" applyFill="1" applyBorder="1" applyAlignment="1" applyProtection="1"/>
    <xf numFmtId="170" fontId="10" fillId="0" borderId="37" xfId="3" applyNumberFormat="1" applyFont="1" applyFill="1" applyBorder="1" applyAlignment="1" applyProtection="1"/>
    <xf numFmtId="170" fontId="10" fillId="0" borderId="5" xfId="3" applyNumberFormat="1" applyFont="1" applyFill="1" applyBorder="1" applyAlignment="1" applyProtection="1"/>
    <xf numFmtId="170" fontId="10" fillId="0" borderId="23" xfId="3" applyNumberFormat="1" applyFont="1" applyFill="1" applyBorder="1" applyAlignment="1" applyProtection="1"/>
    <xf numFmtId="171" fontId="10" fillId="0" borderId="0" xfId="3" applyNumberFormat="1" applyFont="1" applyFill="1" applyBorder="1" applyAlignment="1" applyProtection="1"/>
    <xf numFmtId="0" fontId="12" fillId="8" borderId="24" xfId="3" applyFont="1" applyFill="1" applyBorder="1" applyAlignment="1" applyProtection="1">
      <alignment horizontal="center" vertical="center" wrapText="1"/>
    </xf>
    <xf numFmtId="17" fontId="12" fillId="8" borderId="24" xfId="3" applyNumberFormat="1" applyFont="1" applyFill="1" applyBorder="1" applyAlignment="1" applyProtection="1">
      <alignment horizontal="center" vertical="center" wrapText="1"/>
    </xf>
    <xf numFmtId="172" fontId="13" fillId="8" borderId="6" xfId="3" applyNumberFormat="1" applyFont="1" applyFill="1" applyBorder="1" applyAlignment="1" applyProtection="1">
      <alignment horizontal="left"/>
    </xf>
    <xf numFmtId="0" fontId="13" fillId="8" borderId="41" xfId="3" applyNumberFormat="1" applyFont="1" applyFill="1" applyBorder="1" applyAlignment="1" applyProtection="1">
      <alignment horizontal="left"/>
    </xf>
    <xf numFmtId="0" fontId="15" fillId="0" borderId="0" xfId="3" applyNumberFormat="1" applyFont="1" applyFill="1" applyBorder="1" applyAlignment="1" applyProtection="1"/>
    <xf numFmtId="0" fontId="2" fillId="0" borderId="1" xfId="3" applyFont="1" applyFill="1" applyBorder="1" applyProtection="1"/>
    <xf numFmtId="0" fontId="20" fillId="4" borderId="20" xfId="3" applyFont="1" applyFill="1" applyBorder="1" applyAlignment="1" applyProtection="1">
      <alignment horizontal="center"/>
    </xf>
    <xf numFmtId="173" fontId="10" fillId="4" borderId="20" xfId="3" applyNumberFormat="1" applyFont="1" applyFill="1" applyBorder="1" applyProtection="1"/>
    <xf numFmtId="174" fontId="10" fillId="5" borderId="20" xfId="3" applyNumberFormat="1" applyFont="1" applyFill="1" applyBorder="1" applyProtection="1"/>
    <xf numFmtId="174" fontId="2" fillId="4" borderId="20" xfId="3" applyNumberFormat="1" applyFont="1" applyFill="1" applyBorder="1" applyProtection="1"/>
    <xf numFmtId="174" fontId="2" fillId="4" borderId="21" xfId="3" applyNumberFormat="1" applyFont="1" applyFill="1" applyBorder="1" applyProtection="1"/>
    <xf numFmtId="0" fontId="2" fillId="0" borderId="3" xfId="3" applyFont="1" applyFill="1" applyBorder="1" applyProtection="1"/>
    <xf numFmtId="0" fontId="20" fillId="0" borderId="0" xfId="3" applyFont="1" applyFill="1" applyBorder="1" applyAlignment="1" applyProtection="1">
      <alignment horizontal="center"/>
    </xf>
    <xf numFmtId="173" fontId="10" fillId="4" borderId="0" xfId="3" applyNumberFormat="1" applyFont="1" applyFill="1" applyBorder="1" applyProtection="1"/>
    <xf numFmtId="174" fontId="10" fillId="5" borderId="0" xfId="3" applyNumberFormat="1" applyFont="1" applyFill="1" applyBorder="1" applyProtection="1"/>
    <xf numFmtId="174" fontId="2" fillId="4" borderId="0" xfId="3" applyNumberFormat="1" applyFont="1" applyFill="1" applyBorder="1" applyProtection="1"/>
    <xf numFmtId="174" fontId="2" fillId="4" borderId="25" xfId="3" applyNumberFormat="1" applyFont="1" applyFill="1" applyBorder="1" applyProtection="1"/>
    <xf numFmtId="174" fontId="10" fillId="0" borderId="0" xfId="3" applyNumberFormat="1" applyFont="1" applyFill="1" applyBorder="1" applyProtection="1"/>
    <xf numFmtId="174" fontId="2" fillId="0" borderId="0" xfId="3" applyNumberFormat="1" applyFont="1" applyFill="1" applyBorder="1" applyProtection="1"/>
    <xf numFmtId="174" fontId="10" fillId="0" borderId="25" xfId="3" applyNumberFormat="1" applyFont="1" applyFill="1" applyBorder="1" applyProtection="1"/>
    <xf numFmtId="174" fontId="2" fillId="5" borderId="0" xfId="3" applyNumberFormat="1" applyFont="1" applyFill="1" applyBorder="1" applyProtection="1"/>
    <xf numFmtId="174" fontId="10" fillId="5" borderId="25" xfId="3" applyNumberFormat="1" applyFont="1" applyFill="1" applyBorder="1" applyProtection="1"/>
    <xf numFmtId="175" fontId="10" fillId="5" borderId="0" xfId="3" applyNumberFormat="1" applyFont="1" applyFill="1" applyBorder="1" applyProtection="1"/>
    <xf numFmtId="175" fontId="10" fillId="5" borderId="25" xfId="3" applyNumberFormat="1" applyFont="1" applyFill="1" applyBorder="1" applyProtection="1"/>
    <xf numFmtId="0" fontId="20" fillId="0" borderId="5" xfId="3" applyFont="1" applyFill="1" applyBorder="1" applyAlignment="1" applyProtection="1">
      <alignment horizontal="center"/>
    </xf>
    <xf numFmtId="173" fontId="10" fillId="4" borderId="5" xfId="3" applyNumberFormat="1" applyFont="1" applyFill="1" applyBorder="1" applyProtection="1"/>
    <xf numFmtId="174" fontId="2" fillId="5" borderId="5" xfId="3" applyNumberFormat="1" applyFont="1" applyFill="1" applyBorder="1" applyProtection="1"/>
    <xf numFmtId="174" fontId="10" fillId="5" borderId="5" xfId="3" applyNumberFormat="1" applyFont="1" applyFill="1" applyBorder="1" applyProtection="1"/>
    <xf numFmtId="174" fontId="10" fillId="5" borderId="23" xfId="3" applyNumberFormat="1" applyFont="1" applyFill="1" applyBorder="1" applyProtection="1"/>
    <xf numFmtId="0" fontId="21" fillId="0" borderId="0" xfId="3" applyNumberFormat="1" applyFont="1" applyFill="1" applyBorder="1" applyAlignment="1" applyProtection="1"/>
    <xf numFmtId="0" fontId="18" fillId="0" borderId="42" xfId="3" applyNumberFormat="1" applyFont="1" applyFill="1" applyBorder="1" applyAlignment="1" applyProtection="1"/>
    <xf numFmtId="0" fontId="18" fillId="0" borderId="43" xfId="3" applyNumberFormat="1" applyFont="1" applyFill="1" applyBorder="1" applyAlignment="1" applyProtection="1"/>
    <xf numFmtId="0" fontId="18" fillId="0" borderId="22" xfId="3" applyNumberFormat="1" applyFont="1" applyFill="1" applyBorder="1" applyAlignment="1" applyProtection="1"/>
    <xf numFmtId="0" fontId="17" fillId="0" borderId="43" xfId="3" applyNumberFormat="1" applyFont="1" applyFill="1" applyBorder="1" applyAlignment="1" applyProtection="1"/>
    <xf numFmtId="0" fontId="10" fillId="0" borderId="22" xfId="3" applyNumberFormat="1" applyFont="1" applyFill="1" applyBorder="1" applyAlignment="1" applyProtection="1"/>
    <xf numFmtId="0" fontId="10" fillId="0" borderId="43" xfId="3" applyNumberFormat="1" applyFont="1" applyFill="1" applyBorder="1" applyAlignment="1" applyProtection="1"/>
    <xf numFmtId="0" fontId="10" fillId="12" borderId="44" xfId="3" applyNumberFormat="1" applyFont="1" applyFill="1" applyBorder="1" applyAlignment="1" applyProtection="1"/>
    <xf numFmtId="0" fontId="10" fillId="12" borderId="45" xfId="3" applyNumberFormat="1" applyFont="1" applyFill="1" applyBorder="1" applyAlignment="1" applyProtection="1"/>
    <xf numFmtId="0" fontId="10" fillId="12" borderId="7" xfId="3" applyNumberFormat="1" applyFont="1" applyFill="1" applyBorder="1" applyAlignment="1" applyProtection="1"/>
    <xf numFmtId="0" fontId="10" fillId="12" borderId="0" xfId="3" applyNumberFormat="1" applyFont="1" applyFill="1" applyBorder="1" applyAlignment="1" applyProtection="1"/>
    <xf numFmtId="0" fontId="21" fillId="12" borderId="45" xfId="3" applyNumberFormat="1" applyFont="1" applyFill="1" applyBorder="1" applyAlignment="1" applyProtection="1"/>
    <xf numFmtId="0" fontId="10" fillId="12" borderId="9" xfId="3" applyNumberFormat="1" applyFont="1" applyFill="1" applyBorder="1" applyAlignment="1" applyProtection="1"/>
    <xf numFmtId="0" fontId="10" fillId="12" borderId="10" xfId="3" applyNumberFormat="1" applyFont="1" applyFill="1" applyBorder="1" applyAlignment="1" applyProtection="1"/>
    <xf numFmtId="0" fontId="10" fillId="12" borderId="5" xfId="3" applyNumberFormat="1" applyFont="1" applyFill="1" applyBorder="1" applyAlignment="1" applyProtection="1"/>
    <xf numFmtId="0" fontId="21" fillId="12" borderId="10" xfId="3" applyNumberFormat="1" applyFont="1" applyFill="1" applyBorder="1" applyAlignment="1" applyProtection="1"/>
    <xf numFmtId="173" fontId="20" fillId="4" borderId="20" xfId="3" applyNumberFormat="1" applyFont="1" applyFill="1" applyBorder="1" applyProtection="1"/>
    <xf numFmtId="174" fontId="2" fillId="5" borderId="20" xfId="3" applyNumberFormat="1" applyFont="1" applyFill="1" applyBorder="1" applyProtection="1"/>
    <xf numFmtId="174" fontId="10" fillId="5" borderId="21" xfId="3" applyNumberFormat="1" applyFont="1" applyFill="1" applyBorder="1" applyProtection="1"/>
    <xf numFmtId="0" fontId="20" fillId="4" borderId="0" xfId="3" applyFont="1" applyFill="1" applyBorder="1" applyProtection="1"/>
    <xf numFmtId="0" fontId="12" fillId="0" borderId="0" xfId="0" applyFont="1" applyFill="1" applyBorder="1" applyProtection="1"/>
    <xf numFmtId="0" fontId="20" fillId="0" borderId="0" xfId="0" applyFont="1" applyFill="1" applyBorder="1" applyAlignment="1" applyProtection="1">
      <alignment horizontal="center"/>
    </xf>
    <xf numFmtId="174" fontId="12" fillId="0" borderId="0" xfId="0" applyNumberFormat="1" applyFont="1" applyFill="1" applyBorder="1" applyAlignment="1" applyProtection="1">
      <alignment horizontal="right"/>
    </xf>
    <xf numFmtId="0" fontId="2" fillId="4" borderId="1" xfId="0" applyFont="1" applyFill="1" applyBorder="1" applyProtection="1"/>
    <xf numFmtId="0" fontId="20" fillId="4" borderId="20" xfId="0" applyFont="1" applyFill="1" applyBorder="1" applyAlignment="1" applyProtection="1">
      <alignment horizontal="center"/>
    </xf>
    <xf numFmtId="10" fontId="22" fillId="12" borderId="20" xfId="2" applyNumberFormat="1" applyFont="1" applyFill="1" applyBorder="1" applyAlignment="1" applyProtection="1">
      <alignment horizontal="center"/>
    </xf>
    <xf numFmtId="0" fontId="2" fillId="4" borderId="3" xfId="0" applyFont="1" applyFill="1" applyBorder="1" applyProtection="1"/>
    <xf numFmtId="0" fontId="20" fillId="4" borderId="0" xfId="0" applyFont="1" applyFill="1" applyBorder="1" applyAlignment="1" applyProtection="1">
      <alignment horizontal="center"/>
    </xf>
    <xf numFmtId="10" fontId="22" fillId="12" borderId="0" xfId="2" applyNumberFormat="1" applyFont="1" applyFill="1" applyBorder="1" applyAlignment="1" applyProtection="1">
      <alignment horizontal="center"/>
    </xf>
    <xf numFmtId="0" fontId="2" fillId="4" borderId="4" xfId="0" applyFont="1" applyFill="1" applyBorder="1" applyProtection="1"/>
    <xf numFmtId="0" fontId="20" fillId="4" borderId="5" xfId="0" applyFont="1" applyFill="1" applyBorder="1" applyAlignment="1" applyProtection="1">
      <alignment horizontal="center"/>
    </xf>
    <xf numFmtId="10" fontId="22" fillId="12" borderId="5" xfId="2" applyNumberFormat="1" applyFont="1" applyFill="1" applyBorder="1" applyAlignment="1" applyProtection="1">
      <alignment horizontal="center"/>
    </xf>
    <xf numFmtId="0" fontId="10" fillId="0" borderId="0" xfId="0" applyNumberFormat="1" applyFont="1" applyFill="1" applyBorder="1" applyAlignment="1" applyProtection="1"/>
    <xf numFmtId="10" fontId="22" fillId="4" borderId="20" xfId="2" applyNumberFormat="1" applyFont="1" applyFill="1" applyBorder="1" applyAlignment="1" applyProtection="1">
      <alignment horizontal="center"/>
    </xf>
    <xf numFmtId="10" fontId="22" fillId="4" borderId="0" xfId="2" applyNumberFormat="1" applyFont="1" applyFill="1" applyBorder="1" applyAlignment="1" applyProtection="1">
      <alignment horizontal="center"/>
    </xf>
    <xf numFmtId="10" fontId="22" fillId="4" borderId="5" xfId="2" applyNumberFormat="1" applyFont="1" applyFill="1" applyBorder="1" applyAlignment="1" applyProtection="1">
      <alignment horizontal="center"/>
    </xf>
    <xf numFmtId="0" fontId="17" fillId="0" borderId="0" xfId="0" applyNumberFormat="1" applyFont="1" applyFill="1" applyBorder="1" applyAlignment="1" applyProtection="1"/>
    <xf numFmtId="174" fontId="12" fillId="0" borderId="0" xfId="3" applyNumberFormat="1" applyFont="1" applyFill="1" applyBorder="1" applyAlignment="1" applyProtection="1">
      <alignment horizontal="right"/>
    </xf>
    <xf numFmtId="0" fontId="2" fillId="0" borderId="0" xfId="3" applyFont="1" applyFill="1" applyBorder="1" applyAlignment="1" applyProtection="1">
      <alignment horizontal="left"/>
    </xf>
    <xf numFmtId="0" fontId="12" fillId="0" borderId="0" xfId="3" applyFont="1" applyFill="1" applyBorder="1" applyProtection="1"/>
    <xf numFmtId="0" fontId="12" fillId="0" borderId="0" xfId="3" applyFont="1" applyFill="1" applyProtection="1"/>
    <xf numFmtId="0" fontId="1" fillId="0" borderId="0" xfId="3" applyFill="1" applyProtection="1"/>
    <xf numFmtId="0" fontId="2" fillId="4" borderId="1" xfId="3" applyFont="1" applyFill="1" applyBorder="1" applyProtection="1"/>
    <xf numFmtId="0" fontId="2" fillId="4" borderId="21" xfId="3" applyFont="1" applyFill="1" applyBorder="1" applyProtection="1"/>
    <xf numFmtId="0" fontId="2" fillId="12" borderId="3" xfId="3" applyFont="1" applyFill="1" applyBorder="1" applyProtection="1"/>
    <xf numFmtId="0" fontId="2" fillId="6" borderId="3" xfId="3" applyFont="1" applyFill="1" applyBorder="1" applyProtection="1"/>
    <xf numFmtId="0" fontId="2" fillId="6" borderId="25" xfId="3" applyFont="1" applyFill="1" applyBorder="1" applyProtection="1"/>
    <xf numFmtId="0" fontId="2" fillId="7" borderId="4" xfId="3" applyFont="1" applyFill="1" applyBorder="1" applyProtection="1"/>
    <xf numFmtId="0" fontId="2" fillId="6" borderId="23" xfId="3" applyFont="1" applyFill="1" applyBorder="1" applyProtection="1"/>
    <xf numFmtId="0" fontId="2" fillId="4" borderId="3" xfId="3" applyFont="1" applyFill="1" applyBorder="1" applyProtection="1"/>
    <xf numFmtId="0" fontId="2" fillId="6" borderId="4" xfId="3" applyFont="1" applyFill="1" applyBorder="1" applyProtection="1"/>
    <xf numFmtId="0" fontId="2" fillId="4" borderId="46" xfId="3" applyFont="1" applyFill="1" applyBorder="1" applyProtection="1"/>
    <xf numFmtId="0" fontId="1" fillId="0" borderId="0" xfId="3"/>
    <xf numFmtId="0" fontId="2" fillId="7" borderId="3" xfId="3" applyFont="1" applyFill="1" applyBorder="1" applyProtection="1"/>
    <xf numFmtId="0" fontId="2" fillId="7" borderId="25" xfId="3" applyFont="1" applyFill="1" applyBorder="1" applyProtection="1"/>
    <xf numFmtId="0" fontId="2" fillId="7" borderId="23" xfId="3" applyFont="1" applyFill="1" applyBorder="1" applyProtection="1"/>
    <xf numFmtId="0" fontId="12" fillId="0" borderId="0" xfId="3" applyFont="1" applyBorder="1" applyProtection="1"/>
    <xf numFmtId="0" fontId="12" fillId="0" borderId="0" xfId="3" applyFont="1" applyProtection="1"/>
    <xf numFmtId="0" fontId="23" fillId="0" borderId="0" xfId="3" applyNumberFormat="1" applyFont="1" applyFill="1" applyBorder="1" applyAlignment="1" applyProtection="1"/>
    <xf numFmtId="0" fontId="10" fillId="4" borderId="17" xfId="3" applyFont="1" applyFill="1" applyBorder="1" applyProtection="1"/>
    <xf numFmtId="0" fontId="10" fillId="4" borderId="18" xfId="3" applyFont="1" applyFill="1" applyBorder="1" applyProtection="1"/>
    <xf numFmtId="0" fontId="2" fillId="4" borderId="47" xfId="3" applyFont="1" applyFill="1" applyBorder="1" applyProtection="1"/>
    <xf numFmtId="0" fontId="2" fillId="4" borderId="48" xfId="3" applyFont="1" applyFill="1" applyBorder="1" applyProtection="1"/>
    <xf numFmtId="0" fontId="2" fillId="4" borderId="49" xfId="3" applyFont="1" applyFill="1" applyBorder="1" applyProtection="1"/>
    <xf numFmtId="0" fontId="24" fillId="0" borderId="0" xfId="3" applyFont="1" applyFill="1"/>
    <xf numFmtId="0" fontId="2" fillId="4" borderId="4" xfId="3" applyFont="1" applyFill="1" applyBorder="1" applyProtection="1"/>
    <xf numFmtId="0" fontId="13" fillId="13" borderId="6" xfId="3" applyNumberFormat="1" applyFont="1" applyFill="1" applyBorder="1" applyAlignment="1" applyProtection="1">
      <alignment horizontal="left"/>
    </xf>
    <xf numFmtId="0" fontId="10" fillId="4" borderId="21" xfId="3" applyFont="1" applyFill="1" applyBorder="1" applyProtection="1"/>
    <xf numFmtId="0" fontId="10" fillId="4" borderId="25" xfId="3" applyFont="1" applyFill="1" applyBorder="1" applyProtection="1"/>
    <xf numFmtId="0" fontId="2" fillId="0" borderId="49" xfId="3" applyFont="1" applyFill="1" applyBorder="1" applyProtection="1"/>
    <xf numFmtId="0" fontId="2" fillId="0" borderId="48" xfId="3" applyFont="1" applyFill="1" applyBorder="1" applyProtection="1"/>
    <xf numFmtId="0" fontId="2" fillId="0" borderId="25" xfId="3" applyFont="1" applyFill="1" applyBorder="1" applyProtection="1"/>
    <xf numFmtId="0" fontId="2" fillId="0" borderId="23" xfId="3" applyFont="1" applyFill="1" applyBorder="1" applyProtection="1"/>
    <xf numFmtId="0" fontId="2" fillId="4" borderId="50" xfId="3" applyFont="1" applyFill="1" applyBorder="1" applyProtection="1"/>
    <xf numFmtId="0" fontId="2" fillId="4" borderId="51" xfId="3" applyFont="1" applyFill="1" applyBorder="1" applyProtection="1"/>
    <xf numFmtId="0" fontId="2" fillId="12" borderId="49" xfId="3" applyFont="1" applyFill="1" applyBorder="1" applyProtection="1"/>
    <xf numFmtId="0" fontId="2" fillId="12" borderId="4" xfId="3" applyFont="1" applyFill="1" applyBorder="1" applyProtection="1"/>
    <xf numFmtId="0" fontId="2" fillId="4" borderId="23" xfId="3" applyFont="1" applyFill="1" applyBorder="1" applyProtection="1"/>
    <xf numFmtId="0" fontId="10" fillId="4" borderId="23" xfId="3" applyFont="1" applyFill="1" applyBorder="1" applyProtection="1"/>
    <xf numFmtId="0" fontId="10" fillId="7" borderId="23" xfId="3" applyFont="1" applyFill="1" applyBorder="1" applyProtection="1"/>
    <xf numFmtId="0" fontId="2" fillId="7" borderId="1" xfId="3" applyFont="1" applyFill="1" applyBorder="1" applyProtection="1"/>
    <xf numFmtId="0" fontId="2" fillId="6" borderId="48" xfId="3" applyFont="1" applyFill="1" applyBorder="1" applyProtection="1"/>
    <xf numFmtId="0" fontId="2" fillId="6" borderId="1" xfId="3" applyFont="1" applyFill="1" applyBorder="1" applyProtection="1"/>
    <xf numFmtId="0" fontId="2" fillId="6" borderId="49" xfId="3" applyFont="1" applyFill="1" applyBorder="1" applyProtection="1"/>
    <xf numFmtId="0" fontId="10" fillId="4" borderId="48" xfId="3" applyFont="1" applyFill="1" applyBorder="1" applyProtection="1"/>
    <xf numFmtId="0" fontId="10" fillId="7" borderId="25" xfId="3" applyFont="1" applyFill="1" applyBorder="1" applyProtection="1"/>
    <xf numFmtId="0" fontId="10" fillId="4" borderId="46" xfId="3" applyFont="1" applyFill="1" applyBorder="1" applyProtection="1"/>
    <xf numFmtId="0" fontId="10" fillId="7" borderId="48" xfId="3" applyFont="1" applyFill="1" applyBorder="1" applyProtection="1"/>
    <xf numFmtId="0" fontId="10" fillId="6" borderId="25" xfId="3" applyFont="1" applyFill="1" applyBorder="1" applyProtection="1"/>
    <xf numFmtId="0" fontId="10" fillId="6" borderId="23" xfId="3" applyFont="1" applyFill="1" applyBorder="1" applyProtection="1"/>
    <xf numFmtId="0" fontId="10" fillId="0" borderId="48" xfId="3" applyFont="1" applyFill="1" applyBorder="1" applyProtection="1"/>
    <xf numFmtId="0" fontId="10" fillId="0" borderId="25" xfId="3" applyFont="1" applyFill="1" applyBorder="1" applyProtection="1"/>
    <xf numFmtId="0" fontId="10" fillId="0" borderId="23" xfId="3" applyFont="1" applyFill="1" applyBorder="1" applyProtection="1"/>
    <xf numFmtId="0" fontId="2" fillId="14" borderId="3" xfId="3" applyFont="1" applyFill="1" applyBorder="1" applyProtection="1"/>
    <xf numFmtId="0" fontId="2" fillId="14" borderId="25" xfId="3" applyFont="1" applyFill="1" applyBorder="1" applyProtection="1"/>
    <xf numFmtId="0" fontId="10" fillId="0" borderId="5" xfId="3" applyFont="1" applyFill="1" applyBorder="1" applyProtection="1"/>
    <xf numFmtId="0" fontId="2" fillId="6" borderId="25" xfId="3" applyFont="1" applyFill="1" applyBorder="1" applyAlignment="1" applyProtection="1">
      <alignment horizontal="left"/>
    </xf>
    <xf numFmtId="0" fontId="18" fillId="0" borderId="0" xfId="3" applyNumberFormat="1" applyFont="1" applyFill="1" applyBorder="1" applyAlignment="1" applyProtection="1">
      <alignment horizontal="center" wrapText="1"/>
    </xf>
    <xf numFmtId="0" fontId="2" fillId="4" borderId="52" xfId="3" applyFont="1" applyFill="1" applyBorder="1" applyAlignment="1" applyProtection="1">
      <alignment horizontal="center"/>
    </xf>
    <xf numFmtId="0" fontId="2" fillId="4" borderId="17" xfId="3" applyFont="1" applyFill="1" applyBorder="1" applyAlignment="1" applyProtection="1">
      <alignment horizontal="center"/>
    </xf>
    <xf numFmtId="0" fontId="2" fillId="12" borderId="17" xfId="3" applyFont="1" applyFill="1" applyBorder="1" applyAlignment="1" applyProtection="1">
      <alignment horizontal="center"/>
    </xf>
    <xf numFmtId="0" fontId="2" fillId="12" borderId="18" xfId="3" applyFont="1" applyFill="1" applyBorder="1" applyAlignment="1" applyProtection="1">
      <alignment horizontal="center"/>
    </xf>
    <xf numFmtId="0" fontId="2" fillId="4" borderId="50" xfId="3" applyFont="1" applyFill="1" applyBorder="1" applyAlignment="1" applyProtection="1">
      <alignment horizontal="left"/>
    </xf>
    <xf numFmtId="0" fontId="2" fillId="4" borderId="51" xfId="3" applyFont="1" applyFill="1" applyBorder="1" applyAlignment="1" applyProtection="1">
      <alignment horizontal="left"/>
    </xf>
    <xf numFmtId="0" fontId="10" fillId="0" borderId="0" xfId="3" applyNumberFormat="1" applyFont="1" applyFill="1" applyBorder="1" applyAlignment="1" applyProtection="1">
      <alignment horizontal="center"/>
    </xf>
    <xf numFmtId="0" fontId="2" fillId="12" borderId="50" xfId="3" applyFont="1" applyFill="1" applyBorder="1" applyAlignment="1" applyProtection="1">
      <alignment horizontal="left"/>
    </xf>
    <xf numFmtId="0" fontId="2" fillId="4" borderId="4" xfId="3" applyFont="1" applyFill="1" applyBorder="1" applyAlignment="1" applyProtection="1">
      <alignment horizontal="left"/>
    </xf>
    <xf numFmtId="0" fontId="1" fillId="0" borderId="0" xfId="3" applyFill="1"/>
    <xf numFmtId="0" fontId="2" fillId="14" borderId="4" xfId="3" applyFont="1" applyFill="1" applyBorder="1" applyProtection="1"/>
    <xf numFmtId="0" fontId="2" fillId="14" borderId="23" xfId="3" applyFont="1" applyFill="1" applyBorder="1" applyProtection="1"/>
    <xf numFmtId="0" fontId="18" fillId="0" borderId="0" xfId="3" applyNumberFormat="1" applyFont="1" applyFill="1" applyBorder="1" applyAlignment="1" applyProtection="1">
      <alignment wrapText="1"/>
    </xf>
    <xf numFmtId="0" fontId="2" fillId="4" borderId="52" xfId="3" applyFont="1" applyFill="1" applyBorder="1" applyProtection="1"/>
    <xf numFmtId="0" fontId="13" fillId="8" borderId="53" xfId="3" applyNumberFormat="1" applyFont="1" applyFill="1" applyBorder="1" applyAlignment="1" applyProtection="1">
      <alignment horizontal="left"/>
    </xf>
    <xf numFmtId="0" fontId="2" fillId="4" borderId="54" xfId="3" applyFont="1" applyFill="1" applyBorder="1" applyProtection="1"/>
    <xf numFmtId="0" fontId="2" fillId="4" borderId="55" xfId="3" applyFont="1" applyFill="1" applyBorder="1" applyProtection="1"/>
    <xf numFmtId="0" fontId="13" fillId="8" borderId="61" xfId="3" applyNumberFormat="1" applyFont="1" applyFill="1" applyBorder="1" applyAlignment="1" applyProtection="1">
      <alignment horizontal="left"/>
    </xf>
    <xf numFmtId="0" fontId="2" fillId="0" borderId="54" xfId="3" applyFont="1" applyFill="1" applyBorder="1" applyProtection="1"/>
    <xf numFmtId="0" fontId="2" fillId="0" borderId="62" xfId="3" applyFont="1" applyFill="1" applyBorder="1" applyProtection="1"/>
    <xf numFmtId="0" fontId="20" fillId="4" borderId="62" xfId="3" applyFont="1" applyFill="1" applyBorder="1" applyAlignment="1" applyProtection="1">
      <alignment horizontal="center"/>
    </xf>
    <xf numFmtId="167" fontId="10" fillId="6" borderId="62" xfId="3" applyNumberFormat="1" applyFont="1" applyFill="1" applyBorder="1" applyAlignment="1" applyProtection="1"/>
    <xf numFmtId="167" fontId="10" fillId="7" borderId="62" xfId="3" applyNumberFormat="1" applyFont="1" applyFill="1" applyBorder="1" applyAlignment="1" applyProtection="1"/>
    <xf numFmtId="167" fontId="10" fillId="6" borderId="63" xfId="3" applyNumberFormat="1" applyFont="1" applyFill="1" applyBorder="1" applyAlignment="1" applyProtection="1"/>
    <xf numFmtId="167" fontId="10" fillId="0" borderId="52" xfId="3" applyNumberFormat="1" applyFont="1" applyFill="1" applyBorder="1" applyAlignment="1" applyProtection="1"/>
    <xf numFmtId="167" fontId="10" fillId="6" borderId="0" xfId="3" applyNumberFormat="1" applyFont="1" applyFill="1" applyBorder="1" applyAlignment="1" applyProtection="1"/>
    <xf numFmtId="167" fontId="10" fillId="6" borderId="25" xfId="3" applyNumberFormat="1" applyFont="1" applyFill="1" applyBorder="1" applyAlignment="1" applyProtection="1"/>
    <xf numFmtId="167" fontId="10" fillId="0" borderId="17" xfId="3" applyNumberFormat="1" applyFont="1" applyFill="1" applyBorder="1" applyAlignment="1" applyProtection="1"/>
    <xf numFmtId="0" fontId="2" fillId="0" borderId="5" xfId="3" applyFont="1" applyFill="1" applyBorder="1" applyProtection="1"/>
    <xf numFmtId="167" fontId="10" fillId="6" borderId="5" xfId="3" applyNumberFormat="1" applyFont="1" applyFill="1" applyBorder="1" applyAlignment="1" applyProtection="1"/>
    <xf numFmtId="167" fontId="10" fillId="6" borderId="23" xfId="3" applyNumberFormat="1" applyFont="1" applyFill="1" applyBorder="1" applyAlignment="1" applyProtection="1"/>
    <xf numFmtId="167" fontId="10" fillId="0" borderId="18" xfId="3" applyNumberFormat="1" applyFont="1" applyFill="1" applyBorder="1" applyAlignment="1" applyProtection="1"/>
    <xf numFmtId="0" fontId="12" fillId="0" borderId="64" xfId="3" applyFont="1" applyFill="1" applyBorder="1" applyProtection="1"/>
    <xf numFmtId="0" fontId="12" fillId="0" borderId="65" xfId="3" applyFont="1" applyFill="1" applyBorder="1" applyProtection="1"/>
    <xf numFmtId="0" fontId="20" fillId="0" borderId="65" xfId="3" applyFont="1" applyFill="1" applyBorder="1" applyAlignment="1" applyProtection="1">
      <alignment horizontal="center"/>
    </xf>
    <xf numFmtId="167" fontId="12" fillId="0" borderId="65" xfId="3" applyNumberFormat="1" applyFont="1" applyFill="1" applyBorder="1" applyProtection="1"/>
    <xf numFmtId="167" fontId="12" fillId="0" borderId="66" xfId="3" applyNumberFormat="1" applyFont="1" applyFill="1" applyBorder="1" applyProtection="1"/>
    <xf numFmtId="167" fontId="12" fillId="0" borderId="67" xfId="3" applyNumberFormat="1" applyFont="1" applyFill="1" applyBorder="1" applyProtection="1"/>
    <xf numFmtId="0" fontId="20" fillId="0" borderId="62" xfId="3" applyFont="1" applyFill="1" applyBorder="1" applyAlignment="1" applyProtection="1">
      <alignment horizontal="center"/>
    </xf>
    <xf numFmtId="167" fontId="10" fillId="0" borderId="62" xfId="3" applyNumberFormat="1" applyFont="1" applyFill="1" applyBorder="1" applyAlignment="1" applyProtection="1"/>
    <xf numFmtId="167" fontId="10" fillId="0" borderId="55" xfId="3" applyNumberFormat="1" applyFont="1" applyFill="1" applyBorder="1" applyAlignment="1" applyProtection="1"/>
    <xf numFmtId="167" fontId="2" fillId="0" borderId="52" xfId="3" applyNumberFormat="1" applyFont="1" applyFill="1" applyBorder="1" applyProtection="1"/>
    <xf numFmtId="167" fontId="2" fillId="0" borderId="17" xfId="3" applyNumberFormat="1" applyFont="1" applyFill="1" applyBorder="1" applyProtection="1"/>
    <xf numFmtId="167" fontId="2" fillId="0" borderId="18" xfId="3" applyNumberFormat="1" applyFont="1" applyFill="1" applyBorder="1" applyProtection="1"/>
    <xf numFmtId="167" fontId="13" fillId="8" borderId="53" xfId="3" applyNumberFormat="1" applyFont="1" applyFill="1" applyBorder="1" applyAlignment="1" applyProtection="1">
      <alignment horizontal="left"/>
    </xf>
    <xf numFmtId="167" fontId="13" fillId="8" borderId="68" xfId="3" applyNumberFormat="1" applyFont="1" applyFill="1" applyBorder="1" applyAlignment="1" applyProtection="1">
      <alignment horizontal="left"/>
    </xf>
    <xf numFmtId="167" fontId="10" fillId="6" borderId="55" xfId="3" applyNumberFormat="1" applyFont="1" applyFill="1" applyBorder="1" applyAlignment="1" applyProtection="1"/>
    <xf numFmtId="0" fontId="2" fillId="0" borderId="64" xfId="3" applyFont="1" applyFill="1" applyBorder="1" applyProtection="1"/>
    <xf numFmtId="0" fontId="2" fillId="0" borderId="65" xfId="3" applyFont="1" applyFill="1" applyBorder="1" applyProtection="1"/>
    <xf numFmtId="0" fontId="20" fillId="4" borderId="65" xfId="3" applyFont="1" applyFill="1" applyBorder="1" applyAlignment="1" applyProtection="1">
      <alignment horizontal="center"/>
    </xf>
    <xf numFmtId="167" fontId="10" fillId="6" borderId="65" xfId="3" applyNumberFormat="1" applyFont="1" applyFill="1" applyBorder="1" applyAlignment="1" applyProtection="1"/>
    <xf numFmtId="167" fontId="10" fillId="6" borderId="66" xfId="3" applyNumberFormat="1" applyFont="1" applyFill="1" applyBorder="1" applyAlignment="1" applyProtection="1"/>
    <xf numFmtId="167" fontId="10" fillId="0" borderId="67" xfId="3" applyNumberFormat="1" applyFont="1" applyFill="1" applyBorder="1" applyAlignment="1" applyProtection="1"/>
    <xf numFmtId="167" fontId="11" fillId="3" borderId="0" xfId="3" applyNumberFormat="1" applyFont="1" applyFill="1" applyBorder="1" applyAlignment="1" applyProtection="1"/>
    <xf numFmtId="0" fontId="2" fillId="0" borderId="2" xfId="3" applyFont="1" applyFill="1" applyBorder="1" applyProtection="1"/>
    <xf numFmtId="0" fontId="20" fillId="4" borderId="2" xfId="3" applyFont="1" applyFill="1" applyBorder="1" applyAlignment="1" applyProtection="1">
      <alignment horizontal="center"/>
    </xf>
    <xf numFmtId="167" fontId="10" fillId="6" borderId="2" xfId="3" applyNumberFormat="1" applyFont="1" applyFill="1" applyBorder="1" applyAlignment="1" applyProtection="1"/>
    <xf numFmtId="167" fontId="10" fillId="7" borderId="2" xfId="3" applyNumberFormat="1" applyFont="1" applyFill="1" applyBorder="1" applyAlignment="1" applyProtection="1"/>
    <xf numFmtId="0" fontId="20" fillId="0" borderId="2" xfId="3" applyFont="1" applyFill="1" applyBorder="1" applyAlignment="1" applyProtection="1">
      <alignment horizontal="center"/>
    </xf>
    <xf numFmtId="167" fontId="10" fillId="0" borderId="2" xfId="3" applyNumberFormat="1" applyFont="1" applyFill="1" applyBorder="1" applyAlignment="1" applyProtection="1"/>
    <xf numFmtId="176" fontId="10" fillId="0" borderId="52" xfId="3" applyNumberFormat="1" applyFont="1" applyFill="1" applyBorder="1" applyProtection="1"/>
    <xf numFmtId="176" fontId="2" fillId="0" borderId="17" xfId="3" applyNumberFormat="1" applyFont="1" applyFill="1" applyBorder="1" applyProtection="1"/>
    <xf numFmtId="176" fontId="10" fillId="0" borderId="18" xfId="3" applyNumberFormat="1" applyFont="1" applyFill="1" applyBorder="1" applyProtection="1"/>
    <xf numFmtId="176" fontId="10" fillId="0" borderId="52" xfId="4" applyNumberFormat="1" applyFont="1" applyFill="1" applyBorder="1" applyProtection="1"/>
    <xf numFmtId="176" fontId="12" fillId="0" borderId="65" xfId="3" applyNumberFormat="1" applyFont="1" applyFill="1" applyBorder="1" applyProtection="1"/>
    <xf numFmtId="167" fontId="10" fillId="0" borderId="62" xfId="3" applyNumberFormat="1" applyFont="1" applyFill="1" applyBorder="1" applyProtection="1"/>
    <xf numFmtId="167" fontId="10" fillId="0" borderId="55" xfId="3" applyNumberFormat="1" applyFont="1" applyFill="1" applyBorder="1" applyProtection="1"/>
    <xf numFmtId="176" fontId="2" fillId="0" borderId="52" xfId="3" applyNumberFormat="1" applyFont="1" applyFill="1" applyBorder="1" applyProtection="1"/>
    <xf numFmtId="167" fontId="10" fillId="0" borderId="5" xfId="3" applyNumberFormat="1" applyFont="1" applyFill="1" applyBorder="1" applyProtection="1"/>
    <xf numFmtId="167" fontId="10" fillId="0" borderId="23" xfId="3" applyNumberFormat="1" applyFont="1" applyFill="1" applyBorder="1" applyProtection="1"/>
    <xf numFmtId="176" fontId="2" fillId="0" borderId="18" xfId="3" applyNumberFormat="1" applyFont="1" applyFill="1" applyBorder="1" applyProtection="1"/>
    <xf numFmtId="167" fontId="2" fillId="0" borderId="52" xfId="4" applyNumberFormat="1" applyFont="1" applyFill="1" applyBorder="1" applyProtection="1"/>
    <xf numFmtId="167" fontId="2" fillId="0" borderId="17" xfId="4" applyNumberFormat="1" applyFont="1" applyFill="1" applyBorder="1" applyProtection="1"/>
    <xf numFmtId="167" fontId="10" fillId="7" borderId="5" xfId="3" applyNumberFormat="1" applyFont="1" applyFill="1" applyBorder="1" applyAlignment="1" applyProtection="1"/>
    <xf numFmtId="167" fontId="10" fillId="6" borderId="48" xfId="3" applyNumberFormat="1" applyFont="1" applyFill="1" applyBorder="1" applyAlignment="1" applyProtection="1"/>
    <xf numFmtId="167" fontId="10" fillId="6" borderId="69" xfId="3" applyNumberFormat="1" applyFont="1" applyFill="1" applyBorder="1" applyAlignment="1" applyProtection="1"/>
    <xf numFmtId="0" fontId="10" fillId="0" borderId="5" xfId="3" applyNumberFormat="1" applyFont="1" applyFill="1" applyBorder="1" applyAlignment="1" applyProtection="1"/>
    <xf numFmtId="167" fontId="10" fillId="7" borderId="0" xfId="3" applyNumberFormat="1" applyFont="1" applyFill="1" applyBorder="1" applyAlignment="1" applyProtection="1"/>
    <xf numFmtId="0" fontId="20" fillId="0" borderId="23" xfId="3" applyFont="1" applyFill="1" applyBorder="1" applyAlignment="1" applyProtection="1">
      <alignment horizontal="center"/>
    </xf>
    <xf numFmtId="177" fontId="10" fillId="0" borderId="62" xfId="3" applyNumberFormat="1" applyFont="1" applyFill="1" applyBorder="1" applyProtection="1"/>
    <xf numFmtId="177" fontId="10" fillId="0" borderId="55" xfId="3" applyNumberFormat="1" applyFont="1" applyFill="1" applyBorder="1" applyProtection="1"/>
    <xf numFmtId="178" fontId="2" fillId="0" borderId="52" xfId="3" applyNumberFormat="1" applyFont="1" applyFill="1" applyBorder="1" applyProtection="1"/>
    <xf numFmtId="177" fontId="10" fillId="0" borderId="0" xfId="3" applyNumberFormat="1" applyFont="1" applyFill="1" applyBorder="1" applyProtection="1"/>
    <xf numFmtId="177" fontId="10" fillId="0" borderId="25" xfId="3" applyNumberFormat="1" applyFont="1" applyFill="1" applyBorder="1" applyProtection="1"/>
    <xf numFmtId="178" fontId="2" fillId="0" borderId="17" xfId="3" applyNumberFormat="1" applyFont="1" applyFill="1" applyBorder="1" applyProtection="1"/>
    <xf numFmtId="177" fontId="10" fillId="0" borderId="5" xfId="3" applyNumberFormat="1" applyFont="1" applyFill="1" applyBorder="1" applyAlignment="1" applyProtection="1"/>
    <xf numFmtId="177" fontId="10" fillId="0" borderId="23" xfId="3" applyNumberFormat="1" applyFont="1" applyFill="1" applyBorder="1" applyAlignment="1" applyProtection="1"/>
    <xf numFmtId="177" fontId="10" fillId="0" borderId="65" xfId="3" applyNumberFormat="1" applyFont="1" applyFill="1" applyBorder="1" applyProtection="1"/>
    <xf numFmtId="177" fontId="10" fillId="0" borderId="66" xfId="3" applyNumberFormat="1" applyFont="1" applyFill="1" applyBorder="1" applyProtection="1"/>
    <xf numFmtId="176" fontId="10" fillId="0" borderId="18" xfId="4" applyNumberFormat="1" applyFont="1" applyFill="1" applyBorder="1" applyProtection="1"/>
    <xf numFmtId="0" fontId="10" fillId="0" borderId="0" xfId="4" applyNumberFormat="1" applyFont="1" applyFill="1" applyBorder="1" applyAlignment="1" applyProtection="1"/>
    <xf numFmtId="167" fontId="12" fillId="0" borderId="67" xfId="4" applyNumberFormat="1" applyFont="1" applyFill="1" applyBorder="1" applyProtection="1"/>
    <xf numFmtId="0" fontId="13" fillId="8" borderId="53" xfId="4" applyNumberFormat="1" applyFont="1" applyFill="1" applyBorder="1" applyAlignment="1" applyProtection="1">
      <alignment horizontal="left"/>
    </xf>
    <xf numFmtId="167" fontId="2" fillId="0" borderId="0" xfId="3" applyNumberFormat="1" applyFont="1" applyFill="1" applyBorder="1" applyProtection="1"/>
    <xf numFmtId="0" fontId="12" fillId="0" borderId="72" xfId="3" applyFont="1" applyFill="1" applyBorder="1" applyProtection="1"/>
    <xf numFmtId="0" fontId="12" fillId="0" borderId="73" xfId="3" applyFont="1" applyFill="1" applyBorder="1" applyProtection="1"/>
    <xf numFmtId="0" fontId="20" fillId="0" borderId="73" xfId="3" applyFont="1" applyFill="1" applyBorder="1" applyAlignment="1" applyProtection="1">
      <alignment horizontal="center"/>
    </xf>
    <xf numFmtId="167" fontId="12" fillId="0" borderId="73" xfId="3" applyNumberFormat="1" applyFont="1" applyFill="1" applyBorder="1" applyProtection="1"/>
    <xf numFmtId="167" fontId="12" fillId="0" borderId="74" xfId="3" applyNumberFormat="1" applyFont="1" applyFill="1" applyBorder="1" applyProtection="1"/>
    <xf numFmtId="167" fontId="2" fillId="0" borderId="18" xfId="4" applyNumberFormat="1" applyFont="1" applyFill="1" applyBorder="1" applyProtection="1"/>
    <xf numFmtId="167" fontId="10" fillId="0" borderId="48" xfId="3" applyNumberFormat="1" applyFont="1" applyFill="1" applyBorder="1" applyAlignment="1" applyProtection="1"/>
    <xf numFmtId="0" fontId="13" fillId="8" borderId="75" xfId="3" applyNumberFormat="1" applyFont="1" applyFill="1" applyBorder="1" applyAlignment="1" applyProtection="1">
      <alignment horizontal="left"/>
    </xf>
    <xf numFmtId="0" fontId="13" fillId="8" borderId="76" xfId="3" applyNumberFormat="1" applyFont="1" applyFill="1" applyBorder="1" applyAlignment="1" applyProtection="1">
      <alignment horizontal="left"/>
    </xf>
    <xf numFmtId="167" fontId="13" fillId="8" borderId="75" xfId="3" applyNumberFormat="1" applyFont="1" applyFill="1" applyBorder="1" applyAlignment="1" applyProtection="1">
      <alignment horizontal="left"/>
    </xf>
    <xf numFmtId="0" fontId="2" fillId="0" borderId="77" xfId="3" applyFont="1" applyFill="1" applyBorder="1" applyProtection="1"/>
    <xf numFmtId="0" fontId="2" fillId="0" borderId="78" xfId="3" applyFont="1" applyFill="1" applyBorder="1" applyProtection="1"/>
    <xf numFmtId="0" fontId="20" fillId="4" borderId="78" xfId="3" applyFont="1" applyFill="1" applyBorder="1" applyAlignment="1" applyProtection="1">
      <alignment horizontal="center"/>
    </xf>
    <xf numFmtId="167" fontId="10" fillId="6" borderId="78" xfId="3" applyNumberFormat="1" applyFont="1" applyFill="1" applyBorder="1" applyAlignment="1" applyProtection="1"/>
    <xf numFmtId="167" fontId="10" fillId="7" borderId="78" xfId="3" applyNumberFormat="1" applyFont="1" applyFill="1" applyBorder="1" applyAlignment="1" applyProtection="1"/>
    <xf numFmtId="167" fontId="10" fillId="6" borderId="79" xfId="3" applyNumberFormat="1" applyFont="1" applyFill="1" applyBorder="1" applyAlignment="1" applyProtection="1"/>
    <xf numFmtId="167" fontId="2" fillId="0" borderId="80" xfId="3" applyNumberFormat="1" applyFont="1" applyFill="1" applyBorder="1" applyProtection="1"/>
    <xf numFmtId="167" fontId="10" fillId="6" borderId="81" xfId="3" applyNumberFormat="1" applyFont="1" applyFill="1" applyBorder="1" applyAlignment="1" applyProtection="1"/>
    <xf numFmtId="167" fontId="2" fillId="0" borderId="82" xfId="3" applyNumberFormat="1" applyFont="1" applyFill="1" applyBorder="1" applyProtection="1"/>
    <xf numFmtId="167" fontId="10" fillId="6" borderId="83" xfId="3" applyNumberFormat="1" applyFont="1" applyFill="1" applyBorder="1" applyAlignment="1" applyProtection="1"/>
    <xf numFmtId="0" fontId="12" fillId="0" borderId="77" xfId="3" applyFont="1" applyFill="1" applyBorder="1" applyProtection="1"/>
    <xf numFmtId="0" fontId="12" fillId="0" borderId="78" xfId="3" applyFont="1" applyFill="1" applyBorder="1" applyProtection="1"/>
    <xf numFmtId="0" fontId="20" fillId="0" borderId="78" xfId="3" applyFont="1" applyFill="1" applyBorder="1" applyAlignment="1" applyProtection="1">
      <alignment horizontal="center"/>
    </xf>
    <xf numFmtId="167" fontId="12" fillId="0" borderId="78" xfId="3" applyNumberFormat="1" applyFont="1" applyFill="1" applyBorder="1" applyProtection="1"/>
    <xf numFmtId="167" fontId="12" fillId="0" borderId="79" xfId="3" applyNumberFormat="1" applyFont="1" applyFill="1" applyBorder="1" applyProtection="1"/>
    <xf numFmtId="167" fontId="12" fillId="0" borderId="80" xfId="3" applyNumberFormat="1" applyFont="1" applyFill="1" applyBorder="1" applyProtection="1"/>
    <xf numFmtId="167" fontId="2" fillId="0" borderId="85" xfId="3" applyNumberFormat="1" applyFont="1" applyFill="1" applyBorder="1" applyProtection="1"/>
    <xf numFmtId="167" fontId="10" fillId="0" borderId="81" xfId="3" applyNumberFormat="1" applyFont="1" applyFill="1" applyBorder="1" applyAlignment="1" applyProtection="1"/>
    <xf numFmtId="167" fontId="10" fillId="0" borderId="83" xfId="3" applyNumberFormat="1" applyFont="1" applyFill="1" applyBorder="1" applyAlignment="1" applyProtection="1"/>
    <xf numFmtId="0" fontId="13" fillId="8" borderId="86" xfId="3" applyNumberFormat="1" applyFont="1" applyFill="1" applyBorder="1" applyAlignment="1" applyProtection="1">
      <alignment horizontal="left"/>
    </xf>
    <xf numFmtId="0" fontId="13" fillId="8" borderId="87" xfId="3" applyNumberFormat="1" applyFont="1" applyFill="1" applyBorder="1" applyAlignment="1" applyProtection="1">
      <alignment horizontal="left"/>
    </xf>
    <xf numFmtId="167" fontId="13" fillId="8" borderId="86" xfId="3" applyNumberFormat="1" applyFont="1" applyFill="1" applyBorder="1" applyAlignment="1" applyProtection="1">
      <alignment horizontal="left"/>
    </xf>
    <xf numFmtId="0" fontId="2" fillId="0" borderId="88" xfId="3" applyFont="1" applyFill="1" applyBorder="1" applyAlignment="1" applyProtection="1">
      <alignment horizontal="left"/>
    </xf>
    <xf numFmtId="0" fontId="2" fillId="0" borderId="3" xfId="3" applyFont="1" applyFill="1" applyBorder="1" applyAlignment="1" applyProtection="1">
      <alignment horizontal="left"/>
    </xf>
    <xf numFmtId="0" fontId="2" fillId="0" borderId="4" xfId="3" applyFont="1" applyFill="1" applyBorder="1" applyAlignment="1" applyProtection="1">
      <alignment horizontal="left"/>
    </xf>
    <xf numFmtId="0" fontId="2" fillId="0" borderId="73" xfId="3" applyFont="1" applyFill="1" applyBorder="1" applyProtection="1"/>
    <xf numFmtId="167" fontId="2" fillId="0" borderId="73" xfId="3" applyNumberFormat="1" applyFont="1" applyFill="1" applyBorder="1" applyAlignment="1" applyProtection="1">
      <alignment horizontal="right"/>
    </xf>
    <xf numFmtId="167" fontId="2" fillId="0" borderId="66" xfId="3" applyNumberFormat="1" applyFont="1" applyFill="1" applyBorder="1" applyAlignment="1" applyProtection="1">
      <alignment horizontal="right"/>
    </xf>
    <xf numFmtId="167" fontId="2" fillId="0" borderId="67" xfId="3" applyNumberFormat="1" applyFont="1" applyFill="1" applyBorder="1" applyAlignment="1" applyProtection="1"/>
    <xf numFmtId="179" fontId="1" fillId="0" borderId="0" xfId="3" applyNumberFormat="1" applyFill="1"/>
    <xf numFmtId="180" fontId="20" fillId="4" borderId="2" xfId="3" applyNumberFormat="1" applyFont="1" applyFill="1" applyBorder="1" applyAlignment="1" applyProtection="1">
      <alignment horizontal="center"/>
    </xf>
    <xf numFmtId="0" fontId="2" fillId="0" borderId="89" xfId="3" applyFont="1" applyFill="1" applyBorder="1" applyProtection="1"/>
    <xf numFmtId="0" fontId="2" fillId="0" borderId="90" xfId="3" applyFont="1" applyFill="1" applyBorder="1" applyProtection="1"/>
    <xf numFmtId="0" fontId="20" fillId="4" borderId="90" xfId="3" applyFont="1" applyFill="1" applyBorder="1" applyAlignment="1" applyProtection="1">
      <alignment horizontal="center"/>
    </xf>
    <xf numFmtId="167" fontId="10" fillId="6" borderId="90" xfId="3" applyNumberFormat="1" applyFont="1" applyFill="1" applyBorder="1" applyAlignment="1" applyProtection="1"/>
    <xf numFmtId="167" fontId="10" fillId="6" borderId="91" xfId="3" applyNumberFormat="1" applyFont="1" applyFill="1" applyBorder="1" applyAlignment="1" applyProtection="1"/>
    <xf numFmtId="167" fontId="10" fillId="7" borderId="90" xfId="3" applyNumberFormat="1" applyFont="1" applyFill="1" applyBorder="1" applyAlignment="1" applyProtection="1"/>
    <xf numFmtId="0" fontId="20" fillId="0" borderId="90" xfId="3" applyFont="1" applyFill="1" applyBorder="1" applyAlignment="1" applyProtection="1">
      <alignment horizontal="center"/>
    </xf>
    <xf numFmtId="167" fontId="10" fillId="0" borderId="90" xfId="3" applyNumberFormat="1" applyFont="1" applyFill="1" applyBorder="1" applyAlignment="1" applyProtection="1"/>
    <xf numFmtId="167" fontId="10" fillId="0" borderId="91" xfId="3" applyNumberFormat="1" applyFont="1" applyFill="1" applyBorder="1" applyAlignment="1" applyProtection="1"/>
    <xf numFmtId="170" fontId="10" fillId="6" borderId="90" xfId="3" applyNumberFormat="1" applyFont="1" applyFill="1" applyBorder="1" applyAlignment="1" applyProtection="1"/>
    <xf numFmtId="170" fontId="10" fillId="6" borderId="91" xfId="3" applyNumberFormat="1" applyFont="1" applyFill="1" applyBorder="1" applyAlignment="1" applyProtection="1"/>
    <xf numFmtId="170" fontId="10" fillId="6" borderId="0" xfId="3" applyNumberFormat="1" applyFont="1" applyFill="1" applyBorder="1" applyAlignment="1" applyProtection="1"/>
    <xf numFmtId="170" fontId="10" fillId="6" borderId="25" xfId="3" applyNumberFormat="1" applyFont="1" applyFill="1" applyBorder="1" applyAlignment="1" applyProtection="1"/>
    <xf numFmtId="170" fontId="10" fillId="6" borderId="5" xfId="3" applyNumberFormat="1" applyFont="1" applyFill="1" applyBorder="1" applyAlignment="1" applyProtection="1"/>
    <xf numFmtId="170" fontId="10" fillId="6" borderId="23" xfId="3" applyNumberFormat="1" applyFont="1" applyFill="1" applyBorder="1" applyAlignment="1" applyProtection="1"/>
    <xf numFmtId="176" fontId="10" fillId="0" borderId="85" xfId="3" applyNumberFormat="1" applyFont="1" applyFill="1" applyBorder="1" applyProtection="1"/>
    <xf numFmtId="0" fontId="20" fillId="12" borderId="90" xfId="3" applyFont="1" applyFill="1" applyBorder="1" applyAlignment="1" applyProtection="1">
      <alignment horizontal="center"/>
    </xf>
    <xf numFmtId="0" fontId="12" fillId="0" borderId="95" xfId="3" applyFont="1" applyFill="1" applyBorder="1" applyProtection="1"/>
    <xf numFmtId="0" fontId="12" fillId="0" borderId="96" xfId="3" applyFont="1" applyFill="1" applyBorder="1" applyProtection="1"/>
    <xf numFmtId="0" fontId="20" fillId="0" borderId="96" xfId="3" applyFont="1" applyFill="1" applyBorder="1" applyAlignment="1" applyProtection="1">
      <alignment horizontal="center"/>
    </xf>
    <xf numFmtId="167" fontId="12" fillId="0" borderId="96" xfId="3" applyNumberFormat="1" applyFont="1" applyFill="1" applyBorder="1" applyProtection="1"/>
    <xf numFmtId="167" fontId="12" fillId="0" borderId="97" xfId="3" applyNumberFormat="1" applyFont="1" applyFill="1" applyBorder="1" applyProtection="1"/>
    <xf numFmtId="0" fontId="2" fillId="0" borderId="88" xfId="3" applyFont="1" applyFill="1" applyBorder="1" applyProtection="1"/>
    <xf numFmtId="176" fontId="10" fillId="0" borderId="98" xfId="3" applyNumberFormat="1" applyFont="1" applyFill="1" applyBorder="1" applyProtection="1"/>
    <xf numFmtId="167" fontId="2" fillId="0" borderId="98" xfId="3" applyNumberFormat="1" applyFont="1" applyFill="1" applyBorder="1" applyProtection="1"/>
    <xf numFmtId="0" fontId="2" fillId="0" borderId="96" xfId="3" applyFont="1" applyFill="1" applyBorder="1" applyProtection="1"/>
    <xf numFmtId="0" fontId="20" fillId="4" borderId="96" xfId="3" applyFont="1" applyFill="1" applyBorder="1" applyAlignment="1" applyProtection="1">
      <alignment horizontal="center"/>
    </xf>
    <xf numFmtId="167" fontId="10" fillId="6" borderId="96" xfId="3" applyNumberFormat="1" applyFont="1" applyFill="1" applyBorder="1" applyAlignment="1" applyProtection="1"/>
    <xf numFmtId="167" fontId="10" fillId="6" borderId="97" xfId="3" applyNumberFormat="1" applyFont="1" applyFill="1" applyBorder="1" applyAlignment="1" applyProtection="1"/>
    <xf numFmtId="167" fontId="2" fillId="0" borderId="67" xfId="3" applyNumberFormat="1" applyFont="1" applyFill="1" applyBorder="1" applyProtection="1"/>
    <xf numFmtId="0" fontId="13" fillId="8" borderId="99" xfId="3" applyNumberFormat="1" applyFont="1" applyFill="1" applyBorder="1" applyAlignment="1" applyProtection="1">
      <alignment horizontal="left"/>
    </xf>
    <xf numFmtId="0" fontId="2" fillId="0" borderId="100" xfId="3" applyFont="1" applyFill="1" applyBorder="1" applyProtection="1"/>
    <xf numFmtId="0" fontId="2" fillId="0" borderId="101" xfId="3" applyFont="1" applyFill="1" applyBorder="1" applyProtection="1"/>
    <xf numFmtId="0" fontId="20" fillId="4" borderId="101" xfId="3" applyFont="1" applyFill="1" applyBorder="1" applyAlignment="1" applyProtection="1">
      <alignment horizontal="center"/>
    </xf>
    <xf numFmtId="167" fontId="10" fillId="6" borderId="101" xfId="3" applyNumberFormat="1" applyFont="1" applyFill="1" applyBorder="1" applyAlignment="1" applyProtection="1"/>
    <xf numFmtId="167" fontId="10" fillId="6" borderId="102" xfId="3" applyNumberFormat="1" applyFont="1" applyFill="1" applyBorder="1" applyAlignment="1" applyProtection="1"/>
    <xf numFmtId="0" fontId="12" fillId="0" borderId="103" xfId="3" applyFont="1" applyFill="1" applyBorder="1" applyProtection="1"/>
    <xf numFmtId="0" fontId="12" fillId="0" borderId="104" xfId="3" applyFont="1" applyFill="1" applyBorder="1" applyProtection="1"/>
    <xf numFmtId="0" fontId="20" fillId="0" borderId="104" xfId="3" applyFont="1" applyFill="1" applyBorder="1" applyAlignment="1" applyProtection="1">
      <alignment horizontal="center"/>
    </xf>
    <xf numFmtId="167" fontId="12" fillId="0" borderId="104" xfId="3" applyNumberFormat="1" applyFont="1" applyFill="1" applyBorder="1" applyProtection="1"/>
    <xf numFmtId="167" fontId="12" fillId="0" borderId="105" xfId="3" applyNumberFormat="1" applyFont="1" applyFill="1" applyBorder="1" applyProtection="1"/>
    <xf numFmtId="0" fontId="13" fillId="8" borderId="106" xfId="3" applyNumberFormat="1" applyFont="1" applyFill="1" applyBorder="1" applyAlignment="1" applyProtection="1">
      <alignment horizontal="left"/>
    </xf>
    <xf numFmtId="167" fontId="13" fillId="8" borderId="99" xfId="3" applyNumberFormat="1" applyFont="1" applyFill="1" applyBorder="1" applyAlignment="1" applyProtection="1">
      <alignment horizontal="left"/>
    </xf>
    <xf numFmtId="0" fontId="20" fillId="0" borderId="101" xfId="3" applyFont="1" applyFill="1" applyBorder="1" applyAlignment="1" applyProtection="1">
      <alignment horizontal="center"/>
    </xf>
    <xf numFmtId="167" fontId="10" fillId="0" borderId="101" xfId="3" applyNumberFormat="1" applyFont="1" applyFill="1" applyBorder="1" applyAlignment="1" applyProtection="1"/>
    <xf numFmtId="167" fontId="10" fillId="0" borderId="102" xfId="3" applyNumberFormat="1" applyFont="1" applyFill="1" applyBorder="1" applyAlignment="1" applyProtection="1"/>
    <xf numFmtId="167" fontId="13" fillId="8" borderId="0" xfId="3" applyNumberFormat="1" applyFont="1" applyFill="1" applyBorder="1" applyAlignment="1" applyProtection="1">
      <alignment horizontal="left"/>
    </xf>
    <xf numFmtId="0" fontId="12" fillId="0" borderId="100" xfId="3" applyFont="1" applyFill="1" applyBorder="1" applyProtection="1"/>
    <xf numFmtId="0" fontId="12" fillId="0" borderId="101" xfId="3" applyFont="1" applyFill="1" applyBorder="1" applyProtection="1"/>
    <xf numFmtId="167" fontId="12" fillId="0" borderId="101" xfId="3" applyNumberFormat="1" applyFont="1" applyFill="1" applyBorder="1" applyProtection="1"/>
    <xf numFmtId="167" fontId="12" fillId="0" borderId="102" xfId="3" applyNumberFormat="1" applyFont="1" applyFill="1" applyBorder="1" applyProtection="1"/>
    <xf numFmtId="167" fontId="12" fillId="0" borderId="98" xfId="3" applyNumberFormat="1" applyFont="1" applyFill="1" applyBorder="1" applyProtection="1"/>
    <xf numFmtId="0" fontId="26" fillId="0" borderId="0" xfId="3" applyNumberFormat="1" applyFont="1" applyFill="1" applyBorder="1" applyAlignment="1" applyProtection="1"/>
    <xf numFmtId="0" fontId="2" fillId="0" borderId="110" xfId="3" applyFont="1" applyFill="1" applyBorder="1" applyProtection="1"/>
    <xf numFmtId="0" fontId="2" fillId="0" borderId="111" xfId="3" applyFont="1" applyFill="1" applyBorder="1" applyProtection="1"/>
    <xf numFmtId="0" fontId="20" fillId="0" borderId="111" xfId="3" applyFont="1" applyFill="1" applyBorder="1" applyAlignment="1" applyProtection="1">
      <alignment horizontal="center"/>
    </xf>
    <xf numFmtId="167" fontId="10" fillId="0" borderId="111" xfId="3" applyNumberFormat="1" applyFont="1" applyFill="1" applyBorder="1" applyAlignment="1" applyProtection="1"/>
    <xf numFmtId="167" fontId="10" fillId="0" borderId="112" xfId="3" applyNumberFormat="1" applyFont="1" applyFill="1" applyBorder="1" applyAlignment="1" applyProtection="1"/>
    <xf numFmtId="0" fontId="10" fillId="0" borderId="113" xfId="3" applyFont="1" applyFill="1" applyBorder="1" applyProtection="1"/>
    <xf numFmtId="0" fontId="10" fillId="0" borderId="114" xfId="3" applyFont="1" applyFill="1" applyBorder="1" applyProtection="1"/>
    <xf numFmtId="0" fontId="20" fillId="0" borderId="114" xfId="3" applyFont="1" applyFill="1" applyBorder="1" applyAlignment="1" applyProtection="1">
      <alignment horizontal="center"/>
    </xf>
    <xf numFmtId="167" fontId="10" fillId="0" borderId="114" xfId="3" applyNumberFormat="1" applyFont="1" applyFill="1" applyBorder="1" applyAlignment="1" applyProtection="1"/>
    <xf numFmtId="167" fontId="10" fillId="0" borderId="115" xfId="3" applyNumberFormat="1" applyFont="1" applyFill="1" applyBorder="1" applyAlignment="1" applyProtection="1"/>
    <xf numFmtId="0" fontId="2" fillId="0" borderId="116" xfId="3" applyFont="1" applyFill="1" applyBorder="1" applyProtection="1"/>
    <xf numFmtId="0" fontId="2" fillId="0" borderId="117" xfId="3" applyFont="1" applyFill="1" applyBorder="1" applyProtection="1"/>
    <xf numFmtId="0" fontId="20" fillId="0" borderId="117" xfId="3" applyFont="1" applyFill="1" applyBorder="1" applyAlignment="1" applyProtection="1">
      <alignment horizontal="center"/>
    </xf>
    <xf numFmtId="167" fontId="10" fillId="0" borderId="117" xfId="3" applyNumberFormat="1" applyFont="1" applyFill="1" applyBorder="1" applyAlignment="1" applyProtection="1"/>
    <xf numFmtId="167" fontId="10" fillId="0" borderId="118" xfId="3" applyNumberFormat="1" applyFont="1" applyFill="1" applyBorder="1" applyAlignment="1" applyProtection="1"/>
    <xf numFmtId="0" fontId="10" fillId="0" borderId="119" xfId="3" applyFont="1" applyFill="1" applyBorder="1" applyProtection="1"/>
    <xf numFmtId="0" fontId="10" fillId="0" borderId="120" xfId="3" applyFont="1" applyFill="1" applyBorder="1" applyProtection="1"/>
    <xf numFmtId="0" fontId="20" fillId="0" borderId="120" xfId="3" applyFont="1" applyFill="1" applyBorder="1" applyAlignment="1" applyProtection="1">
      <alignment horizontal="center"/>
    </xf>
    <xf numFmtId="167" fontId="10" fillId="0" borderId="120" xfId="3" applyNumberFormat="1" applyFont="1" applyFill="1" applyBorder="1" applyAlignment="1" applyProtection="1"/>
    <xf numFmtId="167" fontId="10" fillId="0" borderId="121" xfId="3" applyNumberFormat="1" applyFont="1" applyFill="1" applyBorder="1" applyAlignment="1" applyProtection="1"/>
    <xf numFmtId="0" fontId="12" fillId="0" borderId="123" xfId="3" applyFont="1" applyFill="1" applyBorder="1" applyProtection="1"/>
    <xf numFmtId="0" fontId="12" fillId="0" borderId="124" xfId="3" applyFont="1" applyFill="1" applyBorder="1" applyProtection="1"/>
    <xf numFmtId="0" fontId="20" fillId="0" borderId="124" xfId="3" applyFont="1" applyFill="1" applyBorder="1" applyAlignment="1" applyProtection="1">
      <alignment horizontal="center"/>
    </xf>
    <xf numFmtId="167" fontId="12" fillId="0" borderId="124" xfId="3" applyNumberFormat="1" applyFont="1" applyFill="1" applyBorder="1" applyProtection="1"/>
    <xf numFmtId="167" fontId="12" fillId="0" borderId="125" xfId="3" applyNumberFormat="1" applyFont="1" applyFill="1" applyBorder="1" applyProtection="1"/>
    <xf numFmtId="0" fontId="2" fillId="0" borderId="113" xfId="3" applyFont="1" applyFill="1" applyBorder="1" applyProtection="1"/>
    <xf numFmtId="0" fontId="2" fillId="0" borderId="114" xfId="3" applyFont="1" applyFill="1" applyBorder="1" applyProtection="1"/>
    <xf numFmtId="0" fontId="10" fillId="0" borderId="3" xfId="3" applyFont="1" applyFill="1" applyBorder="1" applyProtection="1"/>
    <xf numFmtId="0" fontId="2" fillId="0" borderId="119" xfId="3" applyFont="1" applyFill="1" applyBorder="1" applyProtection="1"/>
    <xf numFmtId="0" fontId="2" fillId="0" borderId="120" xfId="3" applyFont="1" applyFill="1" applyBorder="1" applyProtection="1"/>
    <xf numFmtId="0" fontId="20" fillId="4" borderId="111" xfId="3" applyFont="1" applyFill="1" applyBorder="1" applyAlignment="1" applyProtection="1">
      <alignment horizontal="center"/>
    </xf>
    <xf numFmtId="167" fontId="10" fillId="6" borderId="111" xfId="3" applyNumberFormat="1" applyFont="1" applyFill="1" applyBorder="1" applyAlignment="1" applyProtection="1"/>
    <xf numFmtId="167" fontId="10" fillId="6" borderId="112" xfId="3" applyNumberFormat="1" applyFont="1" applyFill="1" applyBorder="1" applyAlignment="1" applyProtection="1"/>
    <xf numFmtId="167" fontId="2" fillId="6" borderId="111" xfId="3" applyNumberFormat="1" applyFont="1" applyFill="1" applyBorder="1" applyProtection="1"/>
    <xf numFmtId="0" fontId="2" fillId="14" borderId="0" xfId="3" applyFont="1" applyFill="1" applyBorder="1" applyProtection="1"/>
    <xf numFmtId="0" fontId="20" fillId="14" borderId="0" xfId="3" applyFont="1" applyFill="1" applyBorder="1" applyAlignment="1" applyProtection="1">
      <alignment horizontal="center"/>
    </xf>
    <xf numFmtId="167" fontId="2" fillId="14" borderId="0" xfId="3" applyNumberFormat="1" applyFont="1" applyFill="1" applyBorder="1" applyProtection="1"/>
    <xf numFmtId="167" fontId="10" fillId="14" borderId="25" xfId="3" applyNumberFormat="1" applyFont="1" applyFill="1" applyBorder="1" applyAlignment="1" applyProtection="1"/>
    <xf numFmtId="0" fontId="10" fillId="14" borderId="0" xfId="3" applyNumberFormat="1" applyFont="1" applyFill="1" applyBorder="1" applyAlignment="1" applyProtection="1"/>
    <xf numFmtId="167" fontId="10" fillId="14" borderId="26" xfId="3" applyNumberFormat="1" applyFont="1" applyFill="1" applyBorder="1" applyAlignment="1" applyProtection="1"/>
    <xf numFmtId="167" fontId="2" fillId="6" borderId="0" xfId="3" applyNumberFormat="1" applyFont="1" applyFill="1" applyBorder="1" applyProtection="1"/>
    <xf numFmtId="167" fontId="2" fillId="6" borderId="5" xfId="3" applyNumberFormat="1" applyFont="1" applyFill="1" applyBorder="1" applyProtection="1"/>
    <xf numFmtId="0" fontId="2" fillId="0" borderId="104" xfId="3" applyFont="1" applyFill="1" applyBorder="1" applyProtection="1"/>
    <xf numFmtId="0" fontId="20" fillId="4" borderId="104" xfId="3" applyFont="1" applyFill="1" applyBorder="1" applyAlignment="1" applyProtection="1">
      <alignment horizontal="center"/>
    </xf>
    <xf numFmtId="167" fontId="2" fillId="5" borderId="104" xfId="3" applyNumberFormat="1" applyFont="1" applyFill="1" applyBorder="1" applyProtection="1"/>
    <xf numFmtId="167" fontId="2" fillId="5" borderId="105" xfId="3" applyNumberFormat="1" applyFont="1" applyFill="1" applyBorder="1" applyProtection="1"/>
    <xf numFmtId="181" fontId="27" fillId="0" borderId="0" xfId="3" applyNumberFormat="1" applyFont="1" applyFill="1" applyBorder="1" applyAlignment="1" applyProtection="1"/>
    <xf numFmtId="10" fontId="27" fillId="0" borderId="0" xfId="3" applyNumberFormat="1" applyFont="1" applyFill="1" applyBorder="1" applyAlignment="1" applyProtection="1"/>
    <xf numFmtId="167" fontId="2" fillId="5" borderId="124" xfId="3" applyNumberFormat="1" applyFont="1" applyFill="1" applyBorder="1" applyProtection="1"/>
    <xf numFmtId="167" fontId="2" fillId="5" borderId="125" xfId="3" applyNumberFormat="1" applyFont="1" applyFill="1" applyBorder="1" applyProtection="1"/>
    <xf numFmtId="167" fontId="2" fillId="0" borderId="111" xfId="3" applyNumberFormat="1" applyFont="1" applyFill="1" applyBorder="1" applyAlignment="1" applyProtection="1"/>
    <xf numFmtId="167" fontId="2" fillId="0" borderId="0" xfId="3" applyNumberFormat="1" applyFont="1" applyFill="1" applyBorder="1" applyAlignment="1" applyProtection="1"/>
    <xf numFmtId="167" fontId="2" fillId="0" borderId="5" xfId="3" applyNumberFormat="1" applyFont="1" applyFill="1" applyBorder="1" applyAlignment="1" applyProtection="1"/>
    <xf numFmtId="1" fontId="10" fillId="0" borderId="0" xfId="3" applyNumberFormat="1" applyFont="1" applyFill="1" applyBorder="1" applyAlignment="1" applyProtection="1"/>
    <xf numFmtId="167" fontId="12" fillId="0" borderId="111" xfId="3" applyNumberFormat="1" applyFont="1" applyFill="1" applyBorder="1" applyProtection="1"/>
    <xf numFmtId="167" fontId="12" fillId="0" borderId="112" xfId="3" applyNumberFormat="1" applyFont="1" applyFill="1" applyBorder="1" applyProtection="1"/>
    <xf numFmtId="167" fontId="12" fillId="14" borderId="0" xfId="3" applyNumberFormat="1" applyFont="1" applyFill="1" applyBorder="1" applyProtection="1"/>
    <xf numFmtId="167" fontId="12" fillId="14" borderId="25" xfId="3" applyNumberFormat="1" applyFont="1" applyFill="1" applyBorder="1" applyProtection="1"/>
    <xf numFmtId="167" fontId="12" fillId="14" borderId="71" xfId="3" applyNumberFormat="1" applyFont="1" applyFill="1" applyBorder="1" applyProtection="1"/>
    <xf numFmtId="167" fontId="12" fillId="0" borderId="0" xfId="3" applyNumberFormat="1" applyFont="1" applyFill="1" applyBorder="1" applyProtection="1"/>
    <xf numFmtId="167" fontId="12" fillId="0" borderId="25" xfId="3" applyNumberFormat="1" applyFont="1" applyFill="1" applyBorder="1" applyProtection="1"/>
    <xf numFmtId="167" fontId="12" fillId="0" borderId="5" xfId="3" applyNumberFormat="1" applyFont="1" applyFill="1" applyBorder="1" applyProtection="1"/>
    <xf numFmtId="167" fontId="12" fillId="0" borderId="23" xfId="3" applyNumberFormat="1" applyFont="1" applyFill="1" applyBorder="1" applyProtection="1"/>
    <xf numFmtId="167" fontId="2" fillId="0" borderId="104" xfId="3" applyNumberFormat="1" applyFont="1" applyFill="1" applyBorder="1" applyProtection="1"/>
    <xf numFmtId="167" fontId="2" fillId="0" borderId="105" xfId="3" applyNumberFormat="1" applyFont="1" applyFill="1" applyBorder="1" applyProtection="1"/>
    <xf numFmtId="0" fontId="28" fillId="0" borderId="0" xfId="3" applyFont="1" applyFill="1" applyBorder="1" applyProtection="1"/>
    <xf numFmtId="0" fontId="28" fillId="0" borderId="0" xfId="3" applyFont="1" applyFill="1" applyProtection="1"/>
    <xf numFmtId="0" fontId="27" fillId="0" borderId="0" xfId="3" applyFont="1" applyFill="1" applyBorder="1" applyAlignment="1" applyProtection="1"/>
    <xf numFmtId="182" fontId="29" fillId="0" borderId="0" xfId="5" applyNumberFormat="1">
      <alignment vertical="center"/>
    </xf>
    <xf numFmtId="183" fontId="10" fillId="0" borderId="0" xfId="1" applyNumberFormat="1" applyFont="1" applyFill="1" applyBorder="1" applyAlignment="1" applyProtection="1"/>
    <xf numFmtId="0" fontId="12" fillId="0" borderId="128" xfId="3" applyFont="1" applyFill="1" applyBorder="1" applyProtection="1"/>
    <xf numFmtId="0" fontId="12" fillId="0" borderId="129" xfId="3" applyFont="1" applyFill="1" applyBorder="1" applyProtection="1"/>
    <xf numFmtId="0" fontId="20" fillId="0" borderId="129" xfId="3" applyFont="1" applyFill="1" applyBorder="1" applyAlignment="1" applyProtection="1">
      <alignment horizontal="center"/>
    </xf>
    <xf numFmtId="167" fontId="12" fillId="0" borderId="129" xfId="3" applyNumberFormat="1" applyFont="1" applyFill="1" applyBorder="1" applyProtection="1"/>
    <xf numFmtId="167" fontId="12" fillId="0" borderId="130" xfId="3" applyNumberFormat="1" applyFont="1" applyFill="1" applyBorder="1" applyProtection="1"/>
    <xf numFmtId="0" fontId="2" fillId="14" borderId="88" xfId="3" applyFont="1" applyFill="1" applyBorder="1" applyProtection="1"/>
    <xf numFmtId="0" fontId="2" fillId="14" borderId="2" xfId="3" applyFont="1" applyFill="1" applyBorder="1" applyProtection="1"/>
    <xf numFmtId="0" fontId="20" fillId="14" borderId="2" xfId="3" applyFont="1" applyFill="1" applyBorder="1" applyAlignment="1" applyProtection="1">
      <alignment horizontal="center"/>
    </xf>
    <xf numFmtId="167" fontId="10" fillId="14" borderId="2" xfId="3" applyNumberFormat="1" applyFont="1" applyFill="1" applyBorder="1" applyAlignment="1" applyProtection="1"/>
    <xf numFmtId="167" fontId="10" fillId="14" borderId="48" xfId="3" applyNumberFormat="1" applyFont="1" applyFill="1" applyBorder="1" applyAlignment="1" applyProtection="1"/>
    <xf numFmtId="167" fontId="10" fillId="14" borderId="131" xfId="3" applyNumberFormat="1" applyFont="1" applyFill="1" applyBorder="1" applyAlignment="1" applyProtection="1"/>
    <xf numFmtId="167" fontId="10" fillId="14" borderId="0" xfId="3" applyNumberFormat="1" applyFont="1" applyFill="1" applyBorder="1" applyAlignment="1" applyProtection="1"/>
    <xf numFmtId="0" fontId="2" fillId="0" borderId="128" xfId="3" applyFont="1" applyFill="1" applyBorder="1" applyProtection="1"/>
    <xf numFmtId="0" fontId="2" fillId="0" borderId="129" xfId="3" applyFont="1" applyFill="1" applyBorder="1" applyProtection="1"/>
    <xf numFmtId="167" fontId="2" fillId="5" borderId="129" xfId="3" applyNumberFormat="1" applyFont="1" applyFill="1" applyBorder="1" applyProtection="1"/>
    <xf numFmtId="167" fontId="2" fillId="5" borderId="130" xfId="3" applyNumberFormat="1" applyFont="1" applyFill="1" applyBorder="1" applyProtection="1"/>
    <xf numFmtId="0" fontId="28" fillId="15" borderId="0" xfId="3" applyFont="1" applyFill="1" applyProtection="1"/>
    <xf numFmtId="0" fontId="12" fillId="4" borderId="24" xfId="3" applyFont="1" applyFill="1" applyBorder="1" applyAlignment="1" applyProtection="1">
      <alignment horizontal="center" vertical="center" wrapText="1"/>
    </xf>
    <xf numFmtId="167" fontId="10" fillId="6" borderId="137" xfId="3" applyNumberFormat="1" applyFont="1" applyFill="1" applyBorder="1" applyAlignment="1" applyProtection="1"/>
    <xf numFmtId="167" fontId="12" fillId="0" borderId="138" xfId="3" applyNumberFormat="1" applyFont="1" applyFill="1" applyBorder="1" applyProtection="1"/>
    <xf numFmtId="0" fontId="2" fillId="0" borderId="139" xfId="3" applyFont="1" applyFill="1" applyBorder="1" applyProtection="1"/>
    <xf numFmtId="0" fontId="2" fillId="0" borderId="140" xfId="3" applyFont="1" applyFill="1" applyBorder="1" applyProtection="1"/>
    <xf numFmtId="0" fontId="20" fillId="4" borderId="140" xfId="3" applyFont="1" applyFill="1" applyBorder="1" applyAlignment="1" applyProtection="1">
      <alignment horizontal="center"/>
    </xf>
    <xf numFmtId="167" fontId="10" fillId="6" borderId="140" xfId="3" applyNumberFormat="1" applyFont="1" applyFill="1" applyBorder="1" applyAlignment="1" applyProtection="1"/>
    <xf numFmtId="167" fontId="10" fillId="6" borderId="141" xfId="3" applyNumberFormat="1" applyFont="1" applyFill="1" applyBorder="1" applyAlignment="1" applyProtection="1"/>
    <xf numFmtId="167" fontId="10" fillId="7" borderId="17" xfId="3" applyNumberFormat="1" applyFont="1" applyFill="1" applyBorder="1" applyAlignment="1" applyProtection="1"/>
    <xf numFmtId="0" fontId="12" fillId="0" borderId="128" xfId="3" applyFont="1" applyFill="1" applyBorder="1" applyAlignment="1" applyProtection="1">
      <alignment horizontal="left"/>
    </xf>
    <xf numFmtId="0" fontId="12" fillId="0" borderId="129" xfId="3" applyFont="1" applyFill="1" applyBorder="1" applyAlignment="1" applyProtection="1">
      <alignment horizontal="left"/>
    </xf>
    <xf numFmtId="184" fontId="10" fillId="0" borderId="0" xfId="3" applyNumberFormat="1" applyFont="1" applyProtection="1"/>
    <xf numFmtId="167" fontId="10" fillId="7" borderId="137" xfId="3" applyNumberFormat="1" applyFont="1" applyFill="1" applyBorder="1" applyAlignment="1" applyProtection="1"/>
    <xf numFmtId="0" fontId="12" fillId="0" borderId="139" xfId="3" applyFont="1" applyFill="1" applyBorder="1" applyProtection="1"/>
    <xf numFmtId="0" fontId="12" fillId="0" borderId="140" xfId="3" applyFont="1" applyFill="1" applyBorder="1" applyProtection="1"/>
    <xf numFmtId="0" fontId="20" fillId="0" borderId="140" xfId="3" applyFont="1" applyFill="1" applyBorder="1" applyAlignment="1" applyProtection="1">
      <alignment horizontal="center"/>
    </xf>
    <xf numFmtId="167" fontId="12" fillId="0" borderId="140" xfId="3" applyNumberFormat="1" applyFont="1" applyFill="1" applyBorder="1" applyProtection="1"/>
    <xf numFmtId="167" fontId="12" fillId="0" borderId="141" xfId="3" applyNumberFormat="1" applyFont="1" applyFill="1" applyBorder="1" applyProtection="1"/>
    <xf numFmtId="167" fontId="12" fillId="0" borderId="137" xfId="3" applyNumberFormat="1" applyFont="1" applyFill="1" applyBorder="1" applyProtection="1"/>
    <xf numFmtId="0" fontId="12" fillId="0" borderId="4" xfId="3" applyFont="1" applyFill="1" applyBorder="1" applyProtection="1"/>
    <xf numFmtId="0" fontId="12" fillId="0" borderId="5" xfId="3" applyFont="1" applyFill="1" applyBorder="1" applyProtection="1"/>
    <xf numFmtId="167" fontId="12" fillId="0" borderId="18" xfId="3" applyNumberFormat="1" applyFont="1" applyFill="1" applyBorder="1" applyProtection="1"/>
    <xf numFmtId="167" fontId="2" fillId="0" borderId="129" xfId="3" applyNumberFormat="1" applyFont="1" applyFill="1" applyBorder="1" applyAlignment="1" applyProtection="1">
      <alignment horizontal="right"/>
    </xf>
    <xf numFmtId="167" fontId="2" fillId="0" borderId="130" xfId="3" applyNumberFormat="1" applyFont="1" applyFill="1" applyBorder="1" applyAlignment="1" applyProtection="1">
      <alignment horizontal="right"/>
    </xf>
    <xf numFmtId="167" fontId="2" fillId="0" borderId="138" xfId="3" applyNumberFormat="1" applyFont="1" applyFill="1" applyBorder="1" applyAlignment="1" applyProtection="1">
      <alignment horizontal="right"/>
    </xf>
    <xf numFmtId="0" fontId="13" fillId="8" borderId="142" xfId="3" applyNumberFormat="1" applyFont="1" applyFill="1" applyBorder="1" applyAlignment="1" applyProtection="1">
      <alignment horizontal="left"/>
    </xf>
    <xf numFmtId="0" fontId="30" fillId="0" borderId="0" xfId="3" applyNumberFormat="1" applyFont="1" applyFill="1" applyBorder="1" applyAlignment="1" applyProtection="1">
      <alignment horizontal="center"/>
    </xf>
    <xf numFmtId="167" fontId="2" fillId="0" borderId="140" xfId="3" applyNumberFormat="1" applyFont="1" applyFill="1" applyBorder="1" applyProtection="1"/>
    <xf numFmtId="167" fontId="2" fillId="0" borderId="141" xfId="3" applyNumberFormat="1" applyFont="1" applyFill="1" applyBorder="1" applyProtection="1"/>
    <xf numFmtId="0" fontId="27" fillId="0" borderId="0" xfId="3" applyNumberFormat="1" applyFont="1" applyFill="1" applyBorder="1" applyAlignment="1" applyProtection="1"/>
    <xf numFmtId="167" fontId="2" fillId="0" borderId="137" xfId="3" applyNumberFormat="1" applyFont="1" applyFill="1" applyBorder="1" applyProtection="1"/>
    <xf numFmtId="167" fontId="2" fillId="0" borderId="25" xfId="3" applyNumberFormat="1" applyFont="1" applyFill="1" applyBorder="1" applyProtection="1"/>
    <xf numFmtId="167" fontId="2" fillId="0" borderId="5" xfId="3" applyNumberFormat="1" applyFont="1" applyFill="1" applyBorder="1" applyProtection="1"/>
    <xf numFmtId="167" fontId="2" fillId="0" borderId="23" xfId="3" applyNumberFormat="1" applyFont="1" applyFill="1" applyBorder="1" applyProtection="1"/>
    <xf numFmtId="0" fontId="12" fillId="0" borderId="143" xfId="3" applyFont="1" applyFill="1" applyBorder="1" applyProtection="1"/>
    <xf numFmtId="0" fontId="12" fillId="0" borderId="144" xfId="3" applyFont="1" applyFill="1" applyBorder="1" applyProtection="1"/>
    <xf numFmtId="0" fontId="20" fillId="0" borderId="144" xfId="3" applyFont="1" applyFill="1" applyBorder="1" applyAlignment="1" applyProtection="1">
      <alignment horizontal="center"/>
    </xf>
    <xf numFmtId="167" fontId="12" fillId="0" borderId="144" xfId="3" applyNumberFormat="1" applyFont="1" applyFill="1" applyBorder="1" applyProtection="1"/>
    <xf numFmtId="167" fontId="12" fillId="0" borderId="145" xfId="3" applyNumberFormat="1" applyFont="1" applyFill="1" applyBorder="1" applyProtection="1"/>
    <xf numFmtId="167" fontId="1" fillId="0" borderId="0" xfId="3" applyNumberFormat="1"/>
    <xf numFmtId="167" fontId="2" fillId="0" borderId="2" xfId="3" applyNumberFormat="1" applyFont="1" applyFill="1" applyBorder="1" applyProtection="1"/>
    <xf numFmtId="167" fontId="10" fillId="0" borderId="146" xfId="3" applyNumberFormat="1" applyFont="1" applyFill="1" applyBorder="1" applyAlignment="1" applyProtection="1"/>
    <xf numFmtId="0" fontId="13" fillId="8" borderId="155" xfId="3" applyNumberFormat="1" applyFont="1" applyFill="1" applyBorder="1" applyAlignment="1" applyProtection="1">
      <alignment horizontal="left"/>
    </xf>
    <xf numFmtId="0" fontId="2" fillId="0" borderId="0" xfId="3" applyFont="1" applyProtection="1"/>
    <xf numFmtId="165" fontId="12" fillId="4" borderId="24" xfId="3" applyNumberFormat="1" applyFont="1" applyFill="1" applyBorder="1" applyAlignment="1" applyProtection="1">
      <alignment horizontal="center"/>
    </xf>
    <xf numFmtId="0" fontId="2" fillId="0" borderId="156" xfId="3" applyFont="1" applyFill="1" applyBorder="1" applyProtection="1"/>
    <xf numFmtId="0" fontId="2" fillId="0" borderId="157" xfId="3" applyFont="1" applyFill="1" applyBorder="1" applyProtection="1"/>
    <xf numFmtId="180" fontId="20" fillId="4" borderId="157" xfId="3" quotePrefix="1" applyNumberFormat="1" applyFont="1" applyFill="1" applyBorder="1" applyAlignment="1" applyProtection="1">
      <alignment horizontal="center"/>
    </xf>
    <xf numFmtId="167" fontId="10" fillId="6" borderId="157" xfId="3" applyNumberFormat="1" applyFont="1" applyFill="1" applyBorder="1" applyAlignment="1" applyProtection="1"/>
    <xf numFmtId="167" fontId="10" fillId="6" borderId="158" xfId="3" applyNumberFormat="1" applyFont="1" applyFill="1" applyBorder="1" applyAlignment="1" applyProtection="1"/>
    <xf numFmtId="180" fontId="20" fillId="0" borderId="0" xfId="3" applyNumberFormat="1" applyFont="1" applyFill="1" applyBorder="1" applyAlignment="1" applyProtection="1">
      <alignment horizontal="center"/>
    </xf>
    <xf numFmtId="180" fontId="20" fillId="14" borderId="0" xfId="3" applyNumberFormat="1" applyFont="1" applyFill="1" applyBorder="1" applyAlignment="1" applyProtection="1">
      <alignment horizontal="center"/>
    </xf>
    <xf numFmtId="0" fontId="2" fillId="14" borderId="5" xfId="3" applyFont="1" applyFill="1" applyBorder="1" applyProtection="1"/>
    <xf numFmtId="180" fontId="20" fillId="14" borderId="5" xfId="3" applyNumberFormat="1" applyFont="1" applyFill="1" applyBorder="1" applyAlignment="1" applyProtection="1">
      <alignment horizontal="center"/>
    </xf>
    <xf numFmtId="167" fontId="10" fillId="14" borderId="5" xfId="3" applyNumberFormat="1" applyFont="1" applyFill="1" applyBorder="1" applyAlignment="1" applyProtection="1"/>
    <xf numFmtId="167" fontId="10" fillId="14" borderId="23" xfId="3" applyNumberFormat="1" applyFont="1" applyFill="1" applyBorder="1" applyAlignment="1" applyProtection="1"/>
    <xf numFmtId="167" fontId="10" fillId="14" borderId="30" xfId="3" applyNumberFormat="1" applyFont="1" applyFill="1" applyBorder="1" applyAlignment="1" applyProtection="1"/>
    <xf numFmtId="0" fontId="12" fillId="0" borderId="160" xfId="3" applyFont="1" applyFill="1" applyBorder="1" applyProtection="1"/>
    <xf numFmtId="0" fontId="12" fillId="0" borderId="161" xfId="3" applyFont="1" applyFill="1" applyBorder="1" applyProtection="1"/>
    <xf numFmtId="180" fontId="20" fillId="0" borderId="161" xfId="3" applyNumberFormat="1" applyFont="1" applyFill="1" applyBorder="1" applyAlignment="1" applyProtection="1">
      <alignment horizontal="center"/>
    </xf>
    <xf numFmtId="167" fontId="12" fillId="0" borderId="160" xfId="3" applyNumberFormat="1" applyFont="1" applyFill="1" applyBorder="1" applyProtection="1"/>
    <xf numFmtId="167" fontId="12" fillId="0" borderId="161" xfId="3" applyNumberFormat="1" applyFont="1" applyFill="1" applyBorder="1" applyProtection="1"/>
    <xf numFmtId="167" fontId="12" fillId="0" borderId="162" xfId="3" applyNumberFormat="1" applyFont="1" applyFill="1" applyBorder="1" applyProtection="1"/>
    <xf numFmtId="0" fontId="13" fillId="8" borderId="163" xfId="3" applyNumberFormat="1" applyFont="1" applyFill="1" applyBorder="1" applyAlignment="1" applyProtection="1">
      <alignment horizontal="left"/>
    </xf>
    <xf numFmtId="0" fontId="31" fillId="0" borderId="0" xfId="3" applyNumberFormat="1" applyFont="1" applyFill="1" applyBorder="1" applyAlignment="1" applyProtection="1"/>
    <xf numFmtId="0" fontId="12" fillId="0" borderId="164" xfId="3" applyFont="1" applyBorder="1" applyAlignment="1" applyProtection="1">
      <alignment wrapText="1"/>
    </xf>
    <xf numFmtId="0" fontId="12" fillId="0" borderId="165" xfId="3" applyFont="1" applyBorder="1" applyAlignment="1" applyProtection="1">
      <alignment wrapText="1"/>
    </xf>
    <xf numFmtId="0" fontId="12" fillId="0" borderId="166" xfId="3" applyFont="1" applyFill="1" applyBorder="1" applyAlignment="1" applyProtection="1">
      <alignment horizontal="center" wrapText="1"/>
    </xf>
    <xf numFmtId="0" fontId="12" fillId="14" borderId="166" xfId="3" applyFont="1" applyFill="1" applyBorder="1" applyAlignment="1" applyProtection="1">
      <alignment horizontal="center" wrapText="1"/>
    </xf>
    <xf numFmtId="0" fontId="31" fillId="0" borderId="24" xfId="3" applyNumberFormat="1" applyFont="1" applyFill="1" applyBorder="1" applyAlignment="1" applyProtection="1"/>
    <xf numFmtId="15" fontId="18" fillId="0" borderId="167" xfId="3" applyNumberFormat="1" applyFont="1" applyFill="1" applyBorder="1" applyAlignment="1" applyProtection="1">
      <alignment horizontal="center"/>
    </xf>
    <xf numFmtId="15" fontId="18" fillId="0" borderId="168" xfId="3" applyNumberFormat="1" applyFont="1" applyFill="1" applyBorder="1" applyAlignment="1" applyProtection="1">
      <alignment horizontal="center"/>
    </xf>
    <xf numFmtId="185" fontId="12" fillId="0" borderId="168" xfId="3" applyNumberFormat="1" applyFont="1" applyFill="1" applyBorder="1" applyAlignment="1" applyProtection="1">
      <alignment horizontal="centerContinuous"/>
    </xf>
    <xf numFmtId="167" fontId="2" fillId="0" borderId="168" xfId="3" applyNumberFormat="1" applyFont="1" applyFill="1" applyBorder="1" applyAlignment="1" applyProtection="1">
      <alignment horizontal="center"/>
    </xf>
    <xf numFmtId="167" fontId="2" fillId="14" borderId="168" xfId="3" applyNumberFormat="1" applyFont="1" applyFill="1" applyBorder="1" applyAlignment="1" applyProtection="1">
      <alignment horizontal="center"/>
    </xf>
    <xf numFmtId="15" fontId="18" fillId="0" borderId="169" xfId="3" applyNumberFormat="1" applyFont="1" applyFill="1" applyBorder="1" applyAlignment="1" applyProtection="1">
      <alignment horizontal="center"/>
    </xf>
    <xf numFmtId="15" fontId="18" fillId="0" borderId="170" xfId="3" applyNumberFormat="1" applyFont="1" applyFill="1" applyBorder="1" applyAlignment="1" applyProtection="1">
      <alignment horizontal="center"/>
    </xf>
    <xf numFmtId="185" fontId="12" fillId="0" borderId="170" xfId="3" applyNumberFormat="1" applyFont="1" applyBorder="1" applyAlignment="1" applyProtection="1">
      <alignment horizontal="centerContinuous"/>
    </xf>
    <xf numFmtId="167" fontId="2" fillId="0" borderId="170" xfId="3" applyNumberFormat="1" applyFont="1" applyFill="1" applyBorder="1" applyAlignment="1" applyProtection="1">
      <alignment horizontal="center"/>
    </xf>
    <xf numFmtId="167" fontId="2" fillId="14" borderId="170" xfId="3" applyNumberFormat="1" applyFont="1" applyFill="1" applyBorder="1" applyAlignment="1" applyProtection="1">
      <alignment horizontal="center"/>
    </xf>
    <xf numFmtId="185" fontId="12" fillId="0" borderId="170" xfId="3" applyNumberFormat="1" applyFont="1" applyFill="1" applyBorder="1" applyAlignment="1" applyProtection="1">
      <alignment horizontal="centerContinuous"/>
    </xf>
    <xf numFmtId="15" fontId="10" fillId="16" borderId="169" xfId="3" applyNumberFormat="1" applyFont="1" applyFill="1" applyBorder="1" applyAlignment="1" applyProtection="1"/>
    <xf numFmtId="15" fontId="10" fillId="16" borderId="170" xfId="3" applyNumberFormat="1" applyFont="1" applyFill="1" applyBorder="1" applyAlignment="1" applyProtection="1"/>
    <xf numFmtId="185" fontId="12" fillId="8" borderId="170" xfId="3" applyNumberFormat="1" applyFont="1" applyFill="1" applyBorder="1" applyAlignment="1" applyProtection="1">
      <alignment horizontal="centerContinuous"/>
    </xf>
    <xf numFmtId="167" fontId="2" fillId="8" borderId="170" xfId="3" applyNumberFormat="1" applyFont="1" applyFill="1" applyBorder="1" applyAlignment="1" applyProtection="1">
      <alignment horizontal="center"/>
    </xf>
    <xf numFmtId="185" fontId="12" fillId="14" borderId="170" xfId="3" applyNumberFormat="1" applyFont="1" applyFill="1" applyBorder="1" applyAlignment="1" applyProtection="1">
      <alignment horizontal="centerContinuous"/>
    </xf>
    <xf numFmtId="15" fontId="10" fillId="16" borderId="171" xfId="3" applyNumberFormat="1" applyFont="1" applyFill="1" applyBorder="1" applyAlignment="1" applyProtection="1"/>
    <xf numFmtId="15" fontId="10" fillId="16" borderId="172" xfId="3" applyNumberFormat="1" applyFont="1" applyFill="1" applyBorder="1" applyAlignment="1" applyProtection="1"/>
    <xf numFmtId="185" fontId="12" fillId="14" borderId="172" xfId="3" applyNumberFormat="1" applyFont="1" applyFill="1" applyBorder="1" applyAlignment="1" applyProtection="1">
      <alignment horizontal="centerContinuous"/>
    </xf>
    <xf numFmtId="167" fontId="2" fillId="14" borderId="172" xfId="3" applyNumberFormat="1" applyFont="1" applyFill="1" applyBorder="1" applyAlignment="1" applyProtection="1">
      <alignment horizontal="center"/>
    </xf>
    <xf numFmtId="10" fontId="12" fillId="0" borderId="174" xfId="3" applyNumberFormat="1" applyFont="1" applyBorder="1" applyAlignment="1" applyProtection="1">
      <alignment horizontal="centerContinuous"/>
    </xf>
    <xf numFmtId="0" fontId="12" fillId="0" borderId="175" xfId="3" applyFont="1" applyFill="1" applyBorder="1" applyAlignment="1" applyProtection="1">
      <alignment horizontal="center"/>
    </xf>
    <xf numFmtId="0" fontId="12" fillId="0" borderId="176" xfId="3" applyFont="1" applyFill="1" applyBorder="1" applyAlignment="1" applyProtection="1">
      <alignment horizontal="center"/>
    </xf>
    <xf numFmtId="0" fontId="12" fillId="0" borderId="177" xfId="3" applyFont="1" applyFill="1" applyBorder="1" applyAlignment="1" applyProtection="1">
      <alignment horizontal="center"/>
    </xf>
    <xf numFmtId="0" fontId="12" fillId="0" borderId="178" xfId="3" applyFont="1" applyFill="1" applyBorder="1" applyAlignment="1" applyProtection="1">
      <alignment horizontal="center"/>
    </xf>
    <xf numFmtId="0" fontId="12" fillId="0" borderId="179" xfId="3" applyFont="1" applyBorder="1" applyAlignment="1" applyProtection="1">
      <alignment horizontal="center" vertical="top" wrapText="1"/>
    </xf>
    <xf numFmtId="10" fontId="12" fillId="0" borderId="180" xfId="3" applyNumberFormat="1" applyFont="1" applyBorder="1" applyAlignment="1" applyProtection="1">
      <alignment horizontal="centerContinuous"/>
    </xf>
    <xf numFmtId="0" fontId="12" fillId="0" borderId="181" xfId="3" applyFont="1" applyFill="1" applyBorder="1" applyAlignment="1" applyProtection="1">
      <alignment horizontal="center" wrapText="1"/>
    </xf>
    <xf numFmtId="0" fontId="12" fillId="0" borderId="182" xfId="3" applyFont="1" applyFill="1" applyBorder="1" applyAlignment="1" applyProtection="1">
      <alignment horizontal="center" wrapText="1"/>
    </xf>
    <xf numFmtId="0" fontId="12" fillId="13" borderId="181" xfId="3" applyFont="1" applyFill="1" applyBorder="1" applyAlignment="1" applyProtection="1">
      <alignment horizontal="center" wrapText="1"/>
    </xf>
    <xf numFmtId="186" fontId="18" fillId="0" borderId="167" xfId="3" applyNumberFormat="1" applyFont="1" applyFill="1" applyBorder="1" applyAlignment="1" applyProtection="1">
      <alignment horizontal="center"/>
    </xf>
    <xf numFmtId="186" fontId="18" fillId="0" borderId="168" xfId="3" applyNumberFormat="1" applyFont="1" applyFill="1" applyBorder="1" applyAlignment="1" applyProtection="1">
      <alignment horizontal="center"/>
    </xf>
    <xf numFmtId="186" fontId="18" fillId="0" borderId="169" xfId="3" applyNumberFormat="1" applyFont="1" applyFill="1" applyBorder="1" applyAlignment="1" applyProtection="1">
      <alignment horizontal="center"/>
    </xf>
    <xf numFmtId="186" fontId="18" fillId="0" borderId="170" xfId="3" applyNumberFormat="1" applyFont="1" applyFill="1" applyBorder="1" applyAlignment="1" applyProtection="1">
      <alignment horizontal="center"/>
    </xf>
    <xf numFmtId="186" fontId="10" fillId="16" borderId="169" xfId="3" applyNumberFormat="1" applyFont="1" applyFill="1" applyBorder="1" applyAlignment="1" applyProtection="1"/>
    <xf numFmtId="186" fontId="10" fillId="16" borderId="170" xfId="3" applyNumberFormat="1" applyFont="1" applyFill="1" applyBorder="1" applyAlignment="1" applyProtection="1"/>
    <xf numFmtId="186" fontId="10" fillId="16" borderId="171" xfId="3" applyNumberFormat="1" applyFont="1" applyFill="1" applyBorder="1" applyAlignment="1" applyProtection="1"/>
    <xf numFmtId="186" fontId="10" fillId="16" borderId="172" xfId="3" applyNumberFormat="1" applyFont="1" applyFill="1" applyBorder="1" applyAlignment="1" applyProtection="1"/>
    <xf numFmtId="167" fontId="2" fillId="8" borderId="172" xfId="3" applyNumberFormat="1" applyFont="1" applyFill="1" applyBorder="1" applyAlignment="1" applyProtection="1">
      <alignment horizontal="center"/>
    </xf>
    <xf numFmtId="0" fontId="12" fillId="0" borderId="165" xfId="3" applyFont="1" applyBorder="1" applyAlignment="1" applyProtection="1">
      <alignment horizontal="center" vertical="top" wrapText="1"/>
    </xf>
    <xf numFmtId="0" fontId="12" fillId="0" borderId="24" xfId="3" applyFont="1" applyBorder="1" applyAlignment="1" applyProtection="1">
      <alignment horizontal="center" vertical="top" wrapText="1"/>
    </xf>
    <xf numFmtId="167" fontId="2" fillId="0" borderId="185" xfId="3" applyNumberFormat="1" applyFont="1" applyFill="1" applyBorder="1" applyAlignment="1" applyProtection="1">
      <alignment horizontal="center"/>
    </xf>
    <xf numFmtId="167" fontId="2" fillId="0" borderId="186" xfId="3" applyNumberFormat="1" applyFont="1" applyFill="1" applyBorder="1" applyAlignment="1" applyProtection="1">
      <alignment horizontal="center"/>
    </xf>
    <xf numFmtId="186" fontId="18" fillId="16" borderId="169" xfId="3" applyNumberFormat="1" applyFont="1" applyFill="1" applyBorder="1" applyAlignment="1" applyProtection="1">
      <alignment horizontal="center"/>
    </xf>
    <xf numFmtId="186" fontId="18" fillId="16" borderId="170" xfId="3" applyNumberFormat="1" applyFont="1" applyFill="1" applyBorder="1" applyAlignment="1" applyProtection="1">
      <alignment horizontal="center"/>
    </xf>
    <xf numFmtId="167" fontId="2" fillId="8" borderId="186" xfId="3" applyNumberFormat="1" applyFont="1" applyFill="1" applyBorder="1" applyAlignment="1" applyProtection="1">
      <alignment horizontal="center"/>
    </xf>
    <xf numFmtId="167" fontId="2" fillId="14" borderId="186" xfId="3" applyNumberFormat="1" applyFont="1" applyFill="1" applyBorder="1" applyAlignment="1" applyProtection="1">
      <alignment horizontal="center"/>
    </xf>
    <xf numFmtId="186" fontId="18" fillId="16" borderId="171" xfId="3" applyNumberFormat="1" applyFont="1" applyFill="1" applyBorder="1" applyAlignment="1" applyProtection="1">
      <alignment horizontal="center"/>
    </xf>
    <xf numFmtId="186" fontId="18" fillId="16" borderId="172" xfId="3" applyNumberFormat="1" applyFont="1" applyFill="1" applyBorder="1" applyAlignment="1" applyProtection="1">
      <alignment horizontal="center"/>
    </xf>
    <xf numFmtId="167" fontId="2" fillId="8" borderId="187" xfId="3" applyNumberFormat="1" applyFont="1" applyFill="1" applyBorder="1" applyAlignment="1" applyProtection="1">
      <alignment horizontal="center"/>
    </xf>
    <xf numFmtId="165" fontId="12" fillId="4" borderId="184" xfId="3" applyNumberFormat="1" applyFont="1" applyFill="1" applyBorder="1" applyAlignment="1" applyProtection="1">
      <alignment horizontal="center"/>
    </xf>
    <xf numFmtId="180" fontId="32" fillId="6" borderId="189" xfId="3" applyNumberFormat="1" applyFont="1" applyFill="1" applyBorder="1" applyAlignment="1">
      <alignment horizontal="center" vertical="top" wrapText="1"/>
    </xf>
    <xf numFmtId="0" fontId="31" fillId="0" borderId="0" xfId="3" applyNumberFormat="1" applyFont="1" applyFill="1" applyBorder="1" applyAlignment="1" applyProtection="1">
      <alignment horizontal="left" indent="1"/>
    </xf>
    <xf numFmtId="180" fontId="32" fillId="6" borderId="190" xfId="3" applyNumberFormat="1" applyFont="1" applyFill="1" applyBorder="1" applyAlignment="1">
      <alignment horizontal="center" vertical="top" wrapText="1"/>
    </xf>
    <xf numFmtId="180" fontId="32" fillId="14" borderId="191" xfId="3" applyNumberFormat="1" applyFont="1" applyFill="1" applyBorder="1" applyAlignment="1">
      <alignment horizontal="center" vertical="top" wrapText="1"/>
    </xf>
    <xf numFmtId="180" fontId="32" fillId="14" borderId="192" xfId="3" applyNumberFormat="1" applyFont="1" applyFill="1" applyBorder="1" applyAlignment="1">
      <alignment horizontal="center" vertical="top" wrapText="1"/>
    </xf>
    <xf numFmtId="180" fontId="32" fillId="6" borderId="193" xfId="3" applyNumberFormat="1" applyFont="1" applyFill="1" applyBorder="1" applyAlignment="1">
      <alignment horizontal="center" vertical="top" wrapText="1"/>
    </xf>
    <xf numFmtId="187" fontId="10" fillId="14" borderId="24" xfId="3" applyNumberFormat="1" applyFont="1" applyFill="1" applyBorder="1" applyAlignment="1" applyProtection="1"/>
    <xf numFmtId="165" fontId="12" fillId="14" borderId="184" xfId="3" applyNumberFormat="1" applyFont="1" applyFill="1" applyBorder="1" applyAlignment="1" applyProtection="1">
      <alignment horizontal="center"/>
    </xf>
    <xf numFmtId="0" fontId="23" fillId="14" borderId="24" xfId="3" applyFont="1" applyFill="1" applyBorder="1" applyAlignment="1">
      <alignment horizontal="center" vertical="top" wrapText="1"/>
    </xf>
    <xf numFmtId="10" fontId="12" fillId="14" borderId="24" xfId="3" applyNumberFormat="1" applyFont="1" applyFill="1" applyBorder="1" applyAlignment="1" applyProtection="1">
      <alignment horizontal="centerContinuous" vertical="top" wrapText="1"/>
    </xf>
    <xf numFmtId="0" fontId="12" fillId="14" borderId="24" xfId="3" applyFont="1" applyFill="1" applyBorder="1" applyAlignment="1" applyProtection="1">
      <alignment horizontal="center" vertical="top" wrapText="1"/>
    </xf>
    <xf numFmtId="0" fontId="23" fillId="14" borderId="24" xfId="3" applyFont="1" applyFill="1" applyBorder="1" applyAlignment="1">
      <alignment vertical="top" wrapText="1"/>
    </xf>
    <xf numFmtId="186" fontId="18" fillId="14" borderId="167" xfId="3" applyNumberFormat="1" applyFont="1" applyFill="1" applyBorder="1" applyAlignment="1" applyProtection="1">
      <alignment horizontal="center"/>
    </xf>
    <xf numFmtId="186" fontId="18" fillId="14" borderId="168" xfId="3" applyNumberFormat="1" applyFont="1" applyFill="1" applyBorder="1" applyAlignment="1" applyProtection="1">
      <alignment horizontal="center"/>
    </xf>
    <xf numFmtId="185" fontId="12" fillId="14" borderId="168" xfId="3" applyNumberFormat="1" applyFont="1" applyFill="1" applyBorder="1" applyAlignment="1" applyProtection="1">
      <alignment horizontal="centerContinuous"/>
    </xf>
    <xf numFmtId="166" fontId="32" fillId="14" borderId="168" xfId="3" applyNumberFormat="1" applyFont="1" applyFill="1" applyBorder="1" applyAlignment="1">
      <alignment horizontal="center" vertical="top" wrapText="1"/>
    </xf>
    <xf numFmtId="166" fontId="2" fillId="14" borderId="168" xfId="3" applyNumberFormat="1" applyFont="1" applyFill="1" applyBorder="1" applyAlignment="1" applyProtection="1">
      <alignment horizontal="center"/>
    </xf>
    <xf numFmtId="166" fontId="2" fillId="14" borderId="185" xfId="3" applyNumberFormat="1" applyFont="1" applyFill="1" applyBorder="1" applyAlignment="1" applyProtection="1">
      <alignment horizontal="center"/>
    </xf>
    <xf numFmtId="186" fontId="18" fillId="14" borderId="169" xfId="3" applyNumberFormat="1" applyFont="1" applyFill="1" applyBorder="1" applyAlignment="1" applyProtection="1">
      <alignment horizontal="center"/>
    </xf>
    <xf numFmtId="186" fontId="18" fillId="14" borderId="170" xfId="3" applyNumberFormat="1" applyFont="1" applyFill="1" applyBorder="1" applyAlignment="1" applyProtection="1">
      <alignment horizontal="center"/>
    </xf>
    <xf numFmtId="166" fontId="32" fillId="14" borderId="170" xfId="3" applyNumberFormat="1" applyFont="1" applyFill="1" applyBorder="1" applyAlignment="1">
      <alignment horizontal="center" vertical="top" wrapText="1"/>
    </xf>
    <xf numFmtId="166" fontId="2" fillId="14" borderId="170" xfId="3" applyNumberFormat="1" applyFont="1" applyFill="1" applyBorder="1" applyAlignment="1" applyProtection="1">
      <alignment horizontal="center"/>
    </xf>
    <xf numFmtId="166" fontId="2" fillId="14" borderId="186" xfId="3" applyNumberFormat="1" applyFont="1" applyFill="1" applyBorder="1" applyAlignment="1" applyProtection="1">
      <alignment horizontal="center"/>
    </xf>
    <xf numFmtId="180" fontId="32" fillId="14" borderId="170" xfId="3" applyNumberFormat="1" applyFont="1" applyFill="1" applyBorder="1" applyAlignment="1">
      <alignment horizontal="center" vertical="top" wrapText="1"/>
    </xf>
    <xf numFmtId="188" fontId="2" fillId="14" borderId="170" xfId="3" applyNumberFormat="1" applyFont="1" applyFill="1" applyBorder="1" applyAlignment="1" applyProtection="1">
      <alignment horizontal="center"/>
    </xf>
    <xf numFmtId="188" fontId="2" fillId="14" borderId="186" xfId="3" applyNumberFormat="1" applyFont="1" applyFill="1" applyBorder="1" applyAlignment="1" applyProtection="1">
      <alignment horizontal="center"/>
    </xf>
    <xf numFmtId="180" fontId="32" fillId="14" borderId="172" xfId="3" applyNumberFormat="1" applyFont="1" applyFill="1" applyBorder="1" applyAlignment="1">
      <alignment horizontal="center" vertical="top" wrapText="1"/>
    </xf>
    <xf numFmtId="188" fontId="2" fillId="14" borderId="172" xfId="3" applyNumberFormat="1" applyFont="1" applyFill="1" applyBorder="1" applyAlignment="1" applyProtection="1">
      <alignment horizontal="center"/>
    </xf>
    <xf numFmtId="188" fontId="2" fillId="14" borderId="187" xfId="3" applyNumberFormat="1" applyFont="1" applyFill="1" applyBorder="1" applyAlignment="1" applyProtection="1">
      <alignment horizontal="center"/>
    </xf>
    <xf numFmtId="170" fontId="2" fillId="14" borderId="24" xfId="3" applyNumberFormat="1" applyFont="1" applyFill="1" applyBorder="1" applyAlignment="1" applyProtection="1">
      <alignment horizontal="center"/>
    </xf>
    <xf numFmtId="165" fontId="12" fillId="14" borderId="24" xfId="3" applyNumberFormat="1" applyFont="1" applyFill="1" applyBorder="1" applyAlignment="1" applyProtection="1">
      <alignment horizontal="center"/>
    </xf>
    <xf numFmtId="0" fontId="12" fillId="14" borderId="24" xfId="3" applyFont="1" applyFill="1" applyBorder="1" applyAlignment="1" applyProtection="1">
      <alignment horizontal="center"/>
    </xf>
    <xf numFmtId="0" fontId="18" fillId="14" borderId="167" xfId="3" applyNumberFormat="1" applyFont="1" applyFill="1" applyBorder="1" applyAlignment="1" applyProtection="1">
      <alignment horizontal="center"/>
    </xf>
    <xf numFmtId="189" fontId="32" fillId="14" borderId="168" xfId="3" applyNumberFormat="1" applyFont="1" applyFill="1" applyBorder="1" applyAlignment="1">
      <alignment horizontal="center" vertical="top" wrapText="1"/>
    </xf>
    <xf numFmtId="2" fontId="32" fillId="14" borderId="168" xfId="3" applyNumberFormat="1" applyFont="1" applyFill="1" applyBorder="1" applyAlignment="1">
      <alignment horizontal="center" vertical="top" wrapText="1"/>
    </xf>
    <xf numFmtId="189" fontId="2" fillId="14" borderId="168" xfId="3" applyNumberFormat="1" applyFont="1" applyFill="1" applyBorder="1" applyAlignment="1" applyProtection="1">
      <alignment horizontal="center"/>
    </xf>
    <xf numFmtId="189" fontId="2" fillId="14" borderId="185" xfId="3" applyNumberFormat="1" applyFont="1" applyFill="1" applyBorder="1" applyAlignment="1" applyProtection="1">
      <alignment horizontal="center"/>
    </xf>
    <xf numFmtId="0" fontId="18" fillId="14" borderId="169" xfId="3" applyNumberFormat="1" applyFont="1" applyFill="1" applyBorder="1" applyAlignment="1" applyProtection="1">
      <alignment horizontal="center"/>
    </xf>
    <xf numFmtId="189" fontId="32" fillId="14" borderId="170" xfId="3" applyNumberFormat="1" applyFont="1" applyFill="1" applyBorder="1" applyAlignment="1">
      <alignment horizontal="center" vertical="top" wrapText="1"/>
    </xf>
    <xf numFmtId="2" fontId="32" fillId="14" borderId="170" xfId="3" applyNumberFormat="1" applyFont="1" applyFill="1" applyBorder="1" applyAlignment="1">
      <alignment horizontal="center" vertical="top" wrapText="1"/>
    </xf>
    <xf numFmtId="189" fontId="2" fillId="14" borderId="170" xfId="3" applyNumberFormat="1" applyFont="1" applyFill="1" applyBorder="1" applyAlignment="1" applyProtection="1">
      <alignment horizontal="center"/>
    </xf>
    <xf numFmtId="189" fontId="2" fillId="14" borderId="186" xfId="3" applyNumberFormat="1" applyFont="1" applyFill="1" applyBorder="1" applyAlignment="1" applyProtection="1">
      <alignment horizontal="center"/>
    </xf>
    <xf numFmtId="0" fontId="18" fillId="14" borderId="171" xfId="3" applyNumberFormat="1" applyFont="1" applyFill="1" applyBorder="1" applyAlignment="1" applyProtection="1">
      <alignment horizontal="center"/>
    </xf>
    <xf numFmtId="189" fontId="32" fillId="14" borderId="172" xfId="3" applyNumberFormat="1" applyFont="1" applyFill="1" applyBorder="1" applyAlignment="1">
      <alignment horizontal="center" vertical="top" wrapText="1"/>
    </xf>
    <xf numFmtId="2" fontId="32" fillId="14" borderId="172" xfId="3" applyNumberFormat="1" applyFont="1" applyFill="1" applyBorder="1" applyAlignment="1">
      <alignment horizontal="center" vertical="top" wrapText="1"/>
    </xf>
    <xf numFmtId="189" fontId="2" fillId="14" borderId="172" xfId="3" applyNumberFormat="1" applyFont="1" applyFill="1" applyBorder="1" applyAlignment="1" applyProtection="1">
      <alignment horizontal="center"/>
    </xf>
    <xf numFmtId="189" fontId="2" fillId="14" borderId="187" xfId="3" applyNumberFormat="1" applyFont="1" applyFill="1" applyBorder="1" applyAlignment="1" applyProtection="1">
      <alignment horizontal="center"/>
    </xf>
    <xf numFmtId="10" fontId="12" fillId="14" borderId="165" xfId="3" applyNumberFormat="1" applyFont="1" applyFill="1" applyBorder="1" applyAlignment="1" applyProtection="1">
      <alignment horizontal="center" vertical="top" wrapText="1"/>
    </xf>
    <xf numFmtId="0" fontId="23" fillId="14" borderId="166" xfId="3" applyFont="1" applyFill="1" applyBorder="1" applyAlignment="1">
      <alignment horizontal="center" vertical="top" wrapText="1"/>
    </xf>
    <xf numFmtId="0" fontId="23" fillId="14" borderId="194" xfId="3" applyFont="1" applyFill="1" applyBorder="1" applyAlignment="1">
      <alignment horizontal="center" vertical="top" wrapText="1"/>
    </xf>
    <xf numFmtId="0" fontId="10" fillId="14" borderId="24" xfId="3" applyNumberFormat="1" applyFont="1" applyFill="1" applyBorder="1" applyAlignment="1" applyProtection="1"/>
    <xf numFmtId="166" fontId="32" fillId="14" borderId="195" xfId="3" applyNumberFormat="1" applyFont="1" applyFill="1" applyBorder="1" applyAlignment="1">
      <alignment horizontal="center" vertical="top" wrapText="1"/>
    </xf>
    <xf numFmtId="166" fontId="2" fillId="14" borderId="196" xfId="3" applyNumberFormat="1" applyFont="1" applyFill="1" applyBorder="1" applyAlignment="1" applyProtection="1">
      <alignment horizontal="center"/>
    </xf>
    <xf numFmtId="166" fontId="2" fillId="14" borderId="197" xfId="3" applyNumberFormat="1" applyFont="1" applyFill="1" applyBorder="1" applyAlignment="1" applyProtection="1">
      <alignment horizontal="center"/>
    </xf>
    <xf numFmtId="166" fontId="32" fillId="14" borderId="198" xfId="3" applyNumberFormat="1" applyFont="1" applyFill="1" applyBorder="1" applyAlignment="1">
      <alignment horizontal="center" vertical="top" wrapText="1"/>
    </xf>
    <xf numFmtId="166" fontId="2" fillId="14" borderId="199" xfId="3" applyNumberFormat="1" applyFont="1" applyFill="1" applyBorder="1" applyAlignment="1" applyProtection="1">
      <alignment horizontal="center"/>
    </xf>
    <xf numFmtId="166" fontId="2" fillId="14" borderId="193" xfId="3" applyNumberFormat="1" applyFont="1" applyFill="1" applyBorder="1" applyAlignment="1" applyProtection="1">
      <alignment horizontal="center"/>
    </xf>
    <xf numFmtId="180" fontId="32" fillId="14" borderId="200" xfId="3" applyNumberFormat="1" applyFont="1" applyFill="1" applyBorder="1" applyAlignment="1">
      <alignment horizontal="center" vertical="top" wrapText="1"/>
    </xf>
    <xf numFmtId="167" fontId="2" fillId="14" borderId="199" xfId="3" applyNumberFormat="1" applyFont="1" applyFill="1" applyBorder="1" applyAlignment="1" applyProtection="1">
      <alignment horizontal="center"/>
    </xf>
    <xf numFmtId="167" fontId="2" fillId="14" borderId="193" xfId="3" applyNumberFormat="1" applyFont="1" applyFill="1" applyBorder="1" applyAlignment="1" applyProtection="1">
      <alignment horizontal="center"/>
    </xf>
    <xf numFmtId="186" fontId="18" fillId="14" borderId="171" xfId="3" applyNumberFormat="1" applyFont="1" applyFill="1" applyBorder="1" applyAlignment="1" applyProtection="1">
      <alignment horizontal="center"/>
    </xf>
    <xf numFmtId="186" fontId="18" fillId="14" borderId="172" xfId="3" applyNumberFormat="1" applyFont="1" applyFill="1" applyBorder="1" applyAlignment="1" applyProtection="1">
      <alignment horizontal="center"/>
    </xf>
    <xf numFmtId="180" fontId="32" fillId="14" borderId="182" xfId="3" applyNumberFormat="1" applyFont="1" applyFill="1" applyBorder="1" applyAlignment="1">
      <alignment horizontal="center" vertical="top" wrapText="1"/>
    </xf>
    <xf numFmtId="167" fontId="2" fillId="14" borderId="201" xfId="3" applyNumberFormat="1" applyFont="1" applyFill="1" applyBorder="1" applyAlignment="1" applyProtection="1">
      <alignment horizontal="center"/>
    </xf>
    <xf numFmtId="167" fontId="2" fillId="14" borderId="192" xfId="3" applyNumberFormat="1" applyFont="1" applyFill="1" applyBorder="1" applyAlignment="1" applyProtection="1">
      <alignment horizontal="center"/>
    </xf>
    <xf numFmtId="0" fontId="12" fillId="0" borderId="164" xfId="3" applyFont="1" applyBorder="1" applyAlignment="1" applyProtection="1">
      <alignment horizontal="center" vertical="top" wrapText="1"/>
    </xf>
    <xf numFmtId="0" fontId="12" fillId="0" borderId="24" xfId="0" applyFont="1" applyFill="1" applyBorder="1" applyAlignment="1" applyProtection="1">
      <alignment horizontal="center" wrapText="1"/>
    </xf>
    <xf numFmtId="0" fontId="12" fillId="13" borderId="24" xfId="3" applyFont="1" applyFill="1" applyBorder="1" applyAlignment="1" applyProtection="1">
      <alignment horizontal="center" vertical="center" wrapText="1"/>
    </xf>
    <xf numFmtId="0" fontId="2" fillId="4" borderId="206" xfId="3" applyFont="1" applyFill="1" applyBorder="1" applyProtection="1"/>
    <xf numFmtId="0" fontId="2" fillId="4" borderId="207" xfId="3" applyFont="1" applyFill="1" applyBorder="1" applyProtection="1"/>
    <xf numFmtId="0" fontId="20" fillId="4" borderId="207" xfId="3" applyFont="1" applyFill="1" applyBorder="1" applyAlignment="1" applyProtection="1">
      <alignment horizontal="center"/>
    </xf>
    <xf numFmtId="14" fontId="12" fillId="0" borderId="208" xfId="3" applyNumberFormat="1" applyFont="1" applyFill="1" applyBorder="1" applyAlignment="1" applyProtection="1">
      <alignment horizontal="center"/>
    </xf>
    <xf numFmtId="0" fontId="2" fillId="4" borderId="0" xfId="3" applyFont="1" applyFill="1" applyBorder="1" applyProtection="1"/>
    <xf numFmtId="14" fontId="12" fillId="0" borderId="25" xfId="3" applyNumberFormat="1" applyFont="1" applyFill="1" applyBorder="1" applyAlignment="1" applyProtection="1">
      <alignment horizontal="center"/>
    </xf>
    <xf numFmtId="0" fontId="20" fillId="4" borderId="0" xfId="3" applyFont="1" applyFill="1" applyBorder="1" applyAlignment="1" applyProtection="1">
      <alignment horizontal="center"/>
    </xf>
    <xf numFmtId="2" fontId="12" fillId="4" borderId="25" xfId="3" applyNumberFormat="1" applyFont="1" applyFill="1" applyBorder="1" applyAlignment="1" applyProtection="1">
      <alignment horizontal="center"/>
    </xf>
    <xf numFmtId="0" fontId="2" fillId="4" borderId="5" xfId="3" applyFont="1" applyFill="1" applyBorder="1" applyProtection="1"/>
    <xf numFmtId="14" fontId="12" fillId="0" borderId="23" xfId="3" applyNumberFormat="1" applyFont="1" applyFill="1" applyBorder="1" applyAlignment="1" applyProtection="1">
      <alignment horizontal="center"/>
    </xf>
    <xf numFmtId="0" fontId="2" fillId="0" borderId="206" xfId="3" applyFont="1" applyFill="1" applyBorder="1" applyProtection="1"/>
    <xf numFmtId="0" fontId="10" fillId="0" borderId="207" xfId="3" applyFont="1" applyFill="1" applyBorder="1" applyProtection="1"/>
    <xf numFmtId="17" fontId="2" fillId="0" borderId="183" xfId="3" applyNumberFormat="1" applyFont="1" applyFill="1" applyBorder="1" applyAlignment="1" applyProtection="1">
      <alignment horizontal="center" vertical="center" wrapText="1"/>
    </xf>
    <xf numFmtId="14" fontId="2" fillId="0" borderId="207" xfId="3" applyNumberFormat="1" applyFont="1" applyFill="1" applyBorder="1" applyAlignment="1" applyProtection="1">
      <alignment horizontal="center" vertical="center" wrapText="1"/>
    </xf>
    <xf numFmtId="14" fontId="2" fillId="0" borderId="208" xfId="3" applyNumberFormat="1" applyFont="1" applyFill="1" applyBorder="1" applyAlignment="1" applyProtection="1">
      <alignment horizontal="center" vertical="center" wrapText="1"/>
    </xf>
    <xf numFmtId="14" fontId="2" fillId="0" borderId="159" xfId="3" applyNumberFormat="1" applyFont="1" applyFill="1" applyBorder="1" applyAlignment="1" applyProtection="1">
      <alignment horizontal="center" vertical="center" wrapText="1"/>
    </xf>
    <xf numFmtId="17" fontId="2" fillId="0" borderId="209" xfId="3" applyNumberFormat="1" applyFont="1" applyFill="1" applyBorder="1" applyAlignment="1" applyProtection="1">
      <alignment horizontal="center" vertical="center" wrapText="1"/>
    </xf>
    <xf numFmtId="14" fontId="2" fillId="0" borderId="120" xfId="3" applyNumberFormat="1" applyFont="1" applyFill="1" applyBorder="1" applyAlignment="1" applyProtection="1">
      <alignment horizontal="center" vertical="center" wrapText="1"/>
    </xf>
    <xf numFmtId="14" fontId="2" fillId="0" borderId="121" xfId="3" applyNumberFormat="1" applyFont="1" applyFill="1" applyBorder="1" applyAlignment="1" applyProtection="1">
      <alignment horizontal="center" vertical="center" wrapText="1"/>
    </xf>
    <xf numFmtId="14" fontId="2" fillId="0" borderId="122" xfId="3" applyNumberFormat="1" applyFont="1" applyFill="1" applyBorder="1" applyAlignment="1" applyProtection="1">
      <alignment horizontal="center" vertical="center" wrapText="1"/>
    </xf>
    <xf numFmtId="17" fontId="2" fillId="0" borderId="44" xfId="3" applyNumberFormat="1" applyFont="1" applyFill="1" applyBorder="1" applyAlignment="1" applyProtection="1">
      <alignment horizontal="center" vertical="center" wrapText="1"/>
    </xf>
    <xf numFmtId="1" fontId="2" fillId="0" borderId="25" xfId="3" applyNumberFormat="1" applyFont="1" applyFill="1" applyBorder="1" applyAlignment="1" applyProtection="1">
      <alignment horizontal="center" vertical="center" wrapText="1"/>
    </xf>
    <xf numFmtId="1" fontId="2" fillId="0" borderId="26" xfId="3" applyNumberFormat="1" applyFont="1" applyFill="1" applyBorder="1" applyAlignment="1" applyProtection="1">
      <alignment horizontal="center" vertical="center" wrapText="1"/>
    </xf>
    <xf numFmtId="17" fontId="2" fillId="0" borderId="9" xfId="3" applyNumberFormat="1" applyFont="1" applyFill="1" applyBorder="1" applyAlignment="1" applyProtection="1">
      <alignment horizontal="center" vertical="center" wrapText="1"/>
    </xf>
    <xf numFmtId="1" fontId="2" fillId="0" borderId="5" xfId="3" applyNumberFormat="1" applyFont="1" applyFill="1" applyBorder="1" applyAlignment="1" applyProtection="1">
      <alignment horizontal="center" vertical="center" wrapText="1"/>
    </xf>
    <xf numFmtId="1" fontId="2" fillId="0" borderId="23" xfId="3" applyNumberFormat="1" applyFont="1" applyFill="1" applyBorder="1" applyAlignment="1" applyProtection="1">
      <alignment horizontal="center" vertical="center" wrapText="1"/>
    </xf>
    <xf numFmtId="1" fontId="2" fillId="0" borderId="30" xfId="3" applyNumberFormat="1" applyFont="1" applyFill="1" applyBorder="1" applyAlignment="1" applyProtection="1">
      <alignment horizontal="center" vertical="center" wrapText="1"/>
    </xf>
    <xf numFmtId="190" fontId="10" fillId="0" borderId="0" xfId="3" applyNumberFormat="1" applyFont="1" applyFill="1" applyBorder="1" applyAlignment="1" applyProtection="1"/>
    <xf numFmtId="2" fontId="10" fillId="0" borderId="0" xfId="3" applyNumberFormat="1" applyFont="1" applyFill="1" applyBorder="1" applyAlignment="1" applyProtection="1"/>
    <xf numFmtId="0" fontId="2" fillId="4" borderId="210" xfId="3" applyFont="1" applyFill="1" applyBorder="1" applyProtection="1"/>
    <xf numFmtId="0" fontId="10" fillId="4" borderId="211" xfId="3" applyFont="1" applyFill="1" applyBorder="1" applyProtection="1"/>
    <xf numFmtId="0" fontId="20" fillId="4" borderId="211" xfId="3" applyFont="1" applyFill="1" applyBorder="1" applyAlignment="1" applyProtection="1">
      <alignment horizontal="center"/>
    </xf>
    <xf numFmtId="0" fontId="10" fillId="0" borderId="211" xfId="3" applyFont="1" applyFill="1" applyBorder="1" applyProtection="1"/>
    <xf numFmtId="170" fontId="10" fillId="0" borderId="211" xfId="3" applyNumberFormat="1" applyFont="1" applyFill="1" applyBorder="1" applyProtection="1"/>
    <xf numFmtId="170" fontId="10" fillId="0" borderId="212" xfId="3" applyNumberFormat="1" applyFont="1" applyFill="1" applyBorder="1" applyProtection="1"/>
    <xf numFmtId="191" fontId="10" fillId="0" borderId="5" xfId="3" applyNumberFormat="1" applyFont="1" applyFill="1" applyBorder="1" applyAlignment="1" applyProtection="1"/>
    <xf numFmtId="0" fontId="2" fillId="4" borderId="64" xfId="3" applyFont="1" applyFill="1" applyBorder="1" applyProtection="1"/>
    <xf numFmtId="0" fontId="10" fillId="4" borderId="144" xfId="3" applyNumberFormat="1" applyFont="1" applyFill="1" applyBorder="1" applyAlignment="1" applyProtection="1"/>
    <xf numFmtId="0" fontId="38" fillId="0" borderId="144" xfId="3" applyFont="1" applyFill="1" applyBorder="1" applyProtection="1"/>
    <xf numFmtId="0" fontId="38" fillId="0" borderId="144" xfId="3" applyFont="1" applyFill="1" applyBorder="1" applyAlignment="1" applyProtection="1">
      <alignment horizontal="right"/>
    </xf>
    <xf numFmtId="0" fontId="38" fillId="0" borderId="213" xfId="3" applyFont="1" applyFill="1" applyBorder="1" applyAlignment="1" applyProtection="1">
      <alignment horizontal="right"/>
    </xf>
    <xf numFmtId="0" fontId="2" fillId="12" borderId="206" xfId="3" applyFont="1" applyFill="1" applyBorder="1" applyProtection="1"/>
    <xf numFmtId="0" fontId="10" fillId="12" borderId="207" xfId="3" applyFont="1" applyFill="1" applyBorder="1" applyProtection="1"/>
    <xf numFmtId="0" fontId="20" fillId="12" borderId="207" xfId="3" applyFont="1" applyFill="1" applyBorder="1" applyAlignment="1" applyProtection="1">
      <alignment horizontal="center"/>
    </xf>
    <xf numFmtId="167" fontId="10" fillId="0" borderId="211" xfId="3" applyNumberFormat="1" applyFont="1" applyFill="1" applyBorder="1" applyProtection="1"/>
    <xf numFmtId="167" fontId="10" fillId="0" borderId="212" xfId="3" applyNumberFormat="1" applyFont="1" applyFill="1" applyBorder="1" applyProtection="1"/>
    <xf numFmtId="0" fontId="10" fillId="12" borderId="119" xfId="3" applyFont="1" applyFill="1" applyBorder="1" applyProtection="1"/>
    <xf numFmtId="0" fontId="10" fillId="12" borderId="120" xfId="3" applyFont="1" applyFill="1" applyBorder="1" applyProtection="1"/>
    <xf numFmtId="0" fontId="20" fillId="12" borderId="120" xfId="3" applyFont="1" applyFill="1" applyBorder="1" applyAlignment="1" applyProtection="1">
      <alignment horizontal="center"/>
    </xf>
    <xf numFmtId="165" fontId="12" fillId="10" borderId="214" xfId="3" applyNumberFormat="1" applyFont="1" applyFill="1" applyBorder="1" applyAlignment="1" applyProtection="1">
      <alignment horizontal="center"/>
    </xf>
    <xf numFmtId="167" fontId="12" fillId="0" borderId="207" xfId="3" applyNumberFormat="1" applyFont="1" applyFill="1" applyBorder="1" applyProtection="1"/>
    <xf numFmtId="167" fontId="12" fillId="0" borderId="208" xfId="3" applyNumberFormat="1" applyFont="1" applyFill="1" applyBorder="1" applyProtection="1"/>
    <xf numFmtId="0" fontId="20" fillId="4" borderId="120" xfId="3" applyFont="1" applyFill="1" applyBorder="1" applyAlignment="1" applyProtection="1">
      <alignment horizontal="center"/>
    </xf>
    <xf numFmtId="0" fontId="10" fillId="0" borderId="120" xfId="3" applyFont="1" applyBorder="1" applyProtection="1"/>
    <xf numFmtId="191" fontId="10" fillId="0" borderId="120" xfId="3" applyNumberFormat="1" applyFont="1" applyFill="1" applyBorder="1" applyAlignment="1" applyProtection="1"/>
    <xf numFmtId="191" fontId="10" fillId="0" borderId="215" xfId="3" applyNumberFormat="1" applyFont="1" applyFill="1" applyBorder="1" applyAlignment="1" applyProtection="1"/>
    <xf numFmtId="191" fontId="10" fillId="0" borderId="114" xfId="3" applyNumberFormat="1" applyFont="1" applyFill="1" applyBorder="1" applyAlignment="1" applyProtection="1"/>
    <xf numFmtId="191" fontId="10" fillId="0" borderId="115" xfId="3" applyNumberFormat="1" applyFont="1" applyFill="1" applyBorder="1" applyAlignment="1" applyProtection="1"/>
    <xf numFmtId="0" fontId="20" fillId="4" borderId="5" xfId="3" applyFont="1" applyFill="1" applyBorder="1" applyAlignment="1" applyProtection="1">
      <alignment horizontal="center"/>
    </xf>
    <xf numFmtId="0" fontId="10" fillId="0" borderId="5" xfId="3" applyFont="1" applyBorder="1" applyProtection="1"/>
    <xf numFmtId="0" fontId="2" fillId="4" borderId="2" xfId="3" applyFont="1" applyFill="1" applyBorder="1" applyProtection="1"/>
    <xf numFmtId="0" fontId="10" fillId="0" borderId="2" xfId="3" applyFont="1" applyFill="1" applyBorder="1" applyProtection="1"/>
    <xf numFmtId="176" fontId="10" fillId="0" borderId="2" xfId="3" applyNumberFormat="1" applyFont="1" applyFill="1" applyBorder="1" applyAlignment="1" applyProtection="1"/>
    <xf numFmtId="176" fontId="10" fillId="0" borderId="48" xfId="3" applyNumberFormat="1" applyFont="1" applyFill="1" applyBorder="1" applyAlignment="1" applyProtection="1"/>
    <xf numFmtId="176" fontId="10" fillId="0" borderId="0" xfId="3" applyNumberFormat="1" applyFont="1" applyFill="1" applyBorder="1" applyAlignment="1" applyProtection="1"/>
    <xf numFmtId="176" fontId="10" fillId="0" borderId="25" xfId="3" applyNumberFormat="1" applyFont="1" applyFill="1" applyBorder="1" applyAlignment="1" applyProtection="1"/>
    <xf numFmtId="0" fontId="12" fillId="4" borderId="5" xfId="3" applyFont="1" applyFill="1" applyBorder="1" applyProtection="1"/>
    <xf numFmtId="176" fontId="12" fillId="0" borderId="5" xfId="3" applyNumberFormat="1" applyFont="1" applyFill="1" applyBorder="1" applyProtection="1"/>
    <xf numFmtId="176" fontId="12" fillId="0" borderId="23" xfId="3" applyNumberFormat="1" applyFont="1" applyFill="1" applyBorder="1" applyProtection="1"/>
    <xf numFmtId="0" fontId="25" fillId="0" borderId="123" xfId="3" applyFont="1" applyBorder="1" applyProtection="1"/>
    <xf numFmtId="0" fontId="25" fillId="0" borderId="124" xfId="3" applyFont="1" applyBorder="1" applyProtection="1"/>
    <xf numFmtId="0" fontId="39" fillId="0" borderId="124" xfId="3" applyFont="1" applyBorder="1" applyProtection="1"/>
    <xf numFmtId="192" fontId="25" fillId="0" borderId="125" xfId="3" applyNumberFormat="1" applyFont="1" applyFill="1" applyBorder="1" applyAlignment="1" applyProtection="1">
      <alignment horizontal="right"/>
    </xf>
    <xf numFmtId="0" fontId="25" fillId="0" borderId="0" xfId="3" applyFont="1" applyBorder="1" applyProtection="1"/>
    <xf numFmtId="0" fontId="39" fillId="0" borderId="0" xfId="3" applyFont="1" applyBorder="1" applyProtection="1"/>
    <xf numFmtId="193" fontId="25" fillId="0" borderId="0" xfId="3" applyNumberFormat="1" applyFont="1" applyFill="1" applyBorder="1" applyAlignment="1" applyProtection="1">
      <alignment horizontal="right"/>
    </xf>
    <xf numFmtId="0" fontId="12" fillId="14" borderId="64" xfId="3" applyFont="1" applyFill="1" applyBorder="1" applyProtection="1"/>
    <xf numFmtId="0" fontId="2" fillId="14" borderId="144" xfId="3" applyFont="1" applyFill="1" applyBorder="1" applyProtection="1"/>
    <xf numFmtId="9" fontId="12" fillId="14" borderId="144" xfId="3" applyNumberFormat="1" applyFont="1" applyFill="1" applyBorder="1" applyAlignment="1" applyProtection="1">
      <alignment horizontal="center"/>
    </xf>
    <xf numFmtId="0" fontId="2" fillId="14" borderId="206" xfId="3" applyFont="1" applyFill="1" applyBorder="1" applyProtection="1"/>
    <xf numFmtId="0" fontId="10" fillId="14" borderId="2" xfId="3" applyFont="1" applyFill="1" applyBorder="1" applyProtection="1"/>
    <xf numFmtId="176" fontId="10" fillId="14" borderId="2" xfId="3" applyNumberFormat="1" applyFont="1" applyFill="1" applyBorder="1" applyAlignment="1" applyProtection="1"/>
    <xf numFmtId="176" fontId="10" fillId="14" borderId="48" xfId="3" applyNumberFormat="1" applyFont="1" applyFill="1" applyBorder="1" applyAlignment="1" applyProtection="1"/>
    <xf numFmtId="176" fontId="10" fillId="14" borderId="0" xfId="3" applyNumberFormat="1" applyFont="1" applyFill="1" applyBorder="1" applyAlignment="1" applyProtection="1"/>
    <xf numFmtId="176" fontId="10" fillId="14" borderId="159" xfId="3" applyNumberFormat="1" applyFont="1" applyFill="1" applyBorder="1" applyAlignment="1" applyProtection="1"/>
    <xf numFmtId="176" fontId="10" fillId="14" borderId="25" xfId="3" applyNumberFormat="1" applyFont="1" applyFill="1" applyBorder="1" applyAlignment="1" applyProtection="1"/>
    <xf numFmtId="176" fontId="10" fillId="14" borderId="26" xfId="3" applyNumberFormat="1" applyFont="1" applyFill="1" applyBorder="1" applyAlignment="1" applyProtection="1"/>
    <xf numFmtId="0" fontId="12" fillId="14" borderId="4" xfId="3" applyFont="1" applyFill="1" applyBorder="1" applyProtection="1"/>
    <xf numFmtId="0" fontId="12" fillId="14" borderId="5" xfId="3" applyFont="1" applyFill="1" applyBorder="1" applyProtection="1"/>
    <xf numFmtId="0" fontId="20" fillId="14" borderId="5" xfId="3" applyFont="1" applyFill="1" applyBorder="1" applyAlignment="1" applyProtection="1">
      <alignment horizontal="center"/>
    </xf>
    <xf numFmtId="167" fontId="12" fillId="14" borderId="5" xfId="3" applyNumberFormat="1" applyFont="1" applyFill="1" applyBorder="1" applyProtection="1"/>
    <xf numFmtId="176" fontId="12" fillId="14" borderId="5" xfId="3" applyNumberFormat="1" applyFont="1" applyFill="1" applyBorder="1" applyProtection="1"/>
    <xf numFmtId="176" fontId="12" fillId="14" borderId="23" xfId="3" applyNumberFormat="1" applyFont="1" applyFill="1" applyBorder="1" applyProtection="1"/>
    <xf numFmtId="176" fontId="12" fillId="14" borderId="30" xfId="3" applyNumberFormat="1" applyFont="1" applyFill="1" applyBorder="1" applyProtection="1"/>
    <xf numFmtId="0" fontId="25" fillId="14" borderId="123" xfId="3" applyFont="1" applyFill="1" applyBorder="1" applyProtection="1"/>
    <xf numFmtId="0" fontId="25" fillId="14" borderId="124" xfId="3" applyFont="1" applyFill="1" applyBorder="1" applyProtection="1"/>
    <xf numFmtId="0" fontId="39" fillId="14" borderId="124" xfId="3" applyFont="1" applyFill="1" applyBorder="1" applyProtection="1"/>
    <xf numFmtId="192" fontId="25" fillId="14" borderId="125" xfId="3" applyNumberFormat="1" applyFont="1" applyFill="1" applyBorder="1" applyAlignment="1" applyProtection="1">
      <alignment horizontal="right"/>
    </xf>
    <xf numFmtId="0" fontId="12" fillId="0" borderId="0" xfId="3" applyNumberFormat="1" applyFont="1" applyFill="1" applyBorder="1" applyAlignment="1" applyProtection="1"/>
    <xf numFmtId="0" fontId="10" fillId="12" borderId="42" xfId="3" applyNumberFormat="1" applyFont="1" applyFill="1" applyBorder="1" applyAlignment="1" applyProtection="1"/>
    <xf numFmtId="0" fontId="10" fillId="12" borderId="144" xfId="3" applyNumberFormat="1" applyFont="1" applyFill="1" applyBorder="1" applyAlignment="1" applyProtection="1"/>
    <xf numFmtId="0" fontId="10" fillId="12" borderId="24" xfId="3" applyNumberFormat="1" applyFont="1" applyFill="1" applyBorder="1" applyAlignment="1" applyProtection="1"/>
    <xf numFmtId="15" fontId="10" fillId="0" borderId="0" xfId="3" applyNumberFormat="1" applyFont="1" applyFill="1" applyBorder="1" applyAlignment="1" applyProtection="1"/>
    <xf numFmtId="167" fontId="10" fillId="0" borderId="207" xfId="3" applyNumberFormat="1" applyFont="1" applyFill="1" applyBorder="1" applyAlignment="1" applyProtection="1"/>
    <xf numFmtId="176" fontId="10" fillId="0" borderId="207" xfId="3" applyNumberFormat="1" applyFont="1" applyFill="1" applyBorder="1" applyAlignment="1" applyProtection="1"/>
    <xf numFmtId="176" fontId="10" fillId="0" borderId="208" xfId="3" applyNumberFormat="1" applyFont="1" applyFill="1" applyBorder="1" applyAlignment="1" applyProtection="1"/>
    <xf numFmtId="0" fontId="2" fillId="0" borderId="207" xfId="3" applyFont="1" applyFill="1" applyBorder="1" applyProtection="1"/>
    <xf numFmtId="0" fontId="20" fillId="0" borderId="207" xfId="3" applyFont="1" applyFill="1" applyBorder="1" applyAlignment="1" applyProtection="1">
      <alignment horizontal="center"/>
    </xf>
    <xf numFmtId="9" fontId="10" fillId="0" borderId="207" xfId="6" applyFont="1" applyFill="1" applyBorder="1" applyAlignment="1" applyProtection="1"/>
    <xf numFmtId="9" fontId="10" fillId="0" borderId="208" xfId="6" applyFont="1" applyFill="1" applyBorder="1" applyAlignment="1" applyProtection="1"/>
    <xf numFmtId="9" fontId="10" fillId="0" borderId="0" xfId="6" applyFont="1" applyFill="1" applyBorder="1" applyAlignment="1" applyProtection="1"/>
    <xf numFmtId="9" fontId="2" fillId="0" borderId="5" xfId="6" applyFont="1" applyFill="1" applyBorder="1" applyProtection="1"/>
    <xf numFmtId="9" fontId="2" fillId="0" borderId="23" xfId="6" applyFont="1" applyFill="1" applyBorder="1" applyProtection="1"/>
    <xf numFmtId="0" fontId="2" fillId="4" borderId="15" xfId="3" applyFont="1" applyFill="1" applyBorder="1" applyProtection="1"/>
    <xf numFmtId="0" fontId="20" fillId="4" borderId="22" xfId="3" applyFont="1" applyFill="1" applyBorder="1" applyAlignment="1" applyProtection="1">
      <alignment horizontal="center"/>
    </xf>
    <xf numFmtId="0" fontId="20" fillId="0" borderId="22" xfId="3" applyFont="1" applyFill="1" applyBorder="1" applyAlignment="1" applyProtection="1">
      <alignment horizontal="center"/>
    </xf>
    <xf numFmtId="167" fontId="2" fillId="0" borderId="22" xfId="3" applyNumberFormat="1" applyFont="1" applyFill="1" applyBorder="1" applyProtection="1"/>
    <xf numFmtId="167" fontId="2" fillId="0" borderId="46" xfId="3" applyNumberFormat="1" applyFont="1" applyFill="1" applyBorder="1" applyProtection="1"/>
    <xf numFmtId="0" fontId="2" fillId="0" borderId="0" xfId="3" applyFont="1" applyBorder="1" applyProtection="1"/>
    <xf numFmtId="194" fontId="12" fillId="0" borderId="0" xfId="3" applyNumberFormat="1" applyFont="1" applyFill="1" applyBorder="1" applyAlignment="1" applyProtection="1">
      <alignment horizontal="right"/>
    </xf>
    <xf numFmtId="165" fontId="25" fillId="17" borderId="216" xfId="3" applyNumberFormat="1" applyFont="1" applyFill="1" applyBorder="1" applyAlignment="1" applyProtection="1">
      <alignment horizontal="center" vertical="center" wrapText="1"/>
    </xf>
    <xf numFmtId="0" fontId="2" fillId="0" borderId="207" xfId="3" applyFont="1" applyFill="1" applyBorder="1" applyAlignment="1" applyProtection="1">
      <alignment horizontal="center"/>
    </xf>
    <xf numFmtId="167" fontId="10" fillId="0" borderId="208" xfId="3" applyNumberFormat="1" applyFont="1" applyFill="1" applyBorder="1" applyAlignment="1" applyProtection="1"/>
    <xf numFmtId="0" fontId="2" fillId="0" borderId="0" xfId="3" applyFont="1" applyFill="1" applyBorder="1" applyAlignment="1" applyProtection="1">
      <alignment horizontal="center"/>
    </xf>
    <xf numFmtId="0" fontId="2" fillId="0" borderId="5" xfId="3" applyFont="1" applyFill="1" applyBorder="1" applyAlignment="1" applyProtection="1">
      <alignment horizontal="center"/>
    </xf>
    <xf numFmtId="0" fontId="10" fillId="0" borderId="47" xfId="3" applyNumberFormat="1" applyFont="1" applyFill="1" applyBorder="1" applyAlignment="1" applyProtection="1"/>
    <xf numFmtId="0" fontId="10" fillId="8" borderId="22" xfId="3" applyFont="1" applyFill="1" applyBorder="1" applyAlignment="1" applyProtection="1">
      <alignment horizontal="right"/>
    </xf>
    <xf numFmtId="0" fontId="10" fillId="0" borderId="22" xfId="3" applyFont="1" applyFill="1" applyBorder="1" applyAlignment="1" applyProtection="1">
      <alignment horizontal="right"/>
    </xf>
    <xf numFmtId="0" fontId="10" fillId="0" borderId="217" xfId="3" applyFont="1" applyFill="1" applyBorder="1" applyAlignment="1" applyProtection="1">
      <alignment horizontal="right"/>
    </xf>
    <xf numFmtId="170" fontId="10" fillId="0" borderId="218" xfId="3" applyNumberFormat="1" applyFont="1" applyFill="1" applyBorder="1" applyAlignment="1" applyProtection="1"/>
    <xf numFmtId="0" fontId="10" fillId="0" borderId="25" xfId="3" applyNumberFormat="1" applyFont="1" applyFill="1" applyBorder="1" applyAlignment="1" applyProtection="1"/>
    <xf numFmtId="195" fontId="10" fillId="0" borderId="36" xfId="3" applyNumberFormat="1" applyFont="1" applyFill="1" applyBorder="1" applyAlignment="1" applyProtection="1"/>
    <xf numFmtId="170" fontId="10" fillId="0" borderId="219" xfId="3" applyNumberFormat="1" applyFont="1" applyFill="1" applyBorder="1" applyAlignment="1" applyProtection="1"/>
    <xf numFmtId="170" fontId="10" fillId="0" borderId="83" xfId="3" applyNumberFormat="1" applyFont="1" applyFill="1" applyBorder="1" applyAlignment="1" applyProtection="1"/>
    <xf numFmtId="0" fontId="10" fillId="0" borderId="0" xfId="3" quotePrefix="1" applyNumberFormat="1" applyFont="1" applyFill="1" applyBorder="1" applyAlignment="1" applyProtection="1"/>
    <xf numFmtId="167" fontId="2" fillId="0" borderId="208" xfId="3" applyNumberFormat="1" applyFont="1" applyFill="1" applyBorder="1" applyProtection="1"/>
    <xf numFmtId="167" fontId="10" fillId="6" borderId="114" xfId="3" applyNumberFormat="1" applyFont="1" applyFill="1" applyBorder="1" applyAlignment="1" applyProtection="1"/>
    <xf numFmtId="167" fontId="10" fillId="6" borderId="115" xfId="3" applyNumberFormat="1" applyFont="1" applyFill="1" applyBorder="1" applyAlignment="1" applyProtection="1"/>
    <xf numFmtId="0" fontId="10" fillId="0" borderId="220" xfId="3" applyFont="1" applyFill="1" applyBorder="1" applyProtection="1"/>
    <xf numFmtId="0" fontId="20" fillId="0" borderId="221" xfId="3" applyFont="1" applyFill="1" applyBorder="1" applyAlignment="1" applyProtection="1">
      <alignment horizontal="center"/>
    </xf>
    <xf numFmtId="167" fontId="10" fillId="0" borderId="221" xfId="3" applyNumberFormat="1" applyFont="1" applyFill="1" applyBorder="1" applyAlignment="1" applyProtection="1"/>
    <xf numFmtId="167" fontId="10" fillId="0" borderId="222" xfId="3" applyNumberFormat="1" applyFont="1" applyFill="1" applyBorder="1" applyAlignment="1" applyProtection="1"/>
    <xf numFmtId="167" fontId="2" fillId="0" borderId="221" xfId="3" applyNumberFormat="1" applyFont="1" applyFill="1" applyBorder="1" applyProtection="1"/>
    <xf numFmtId="167" fontId="2" fillId="0" borderId="222" xfId="3" applyNumberFormat="1" applyFont="1" applyFill="1" applyBorder="1" applyProtection="1"/>
    <xf numFmtId="0" fontId="10" fillId="0" borderId="223" xfId="3" applyFont="1" applyFill="1" applyBorder="1" applyProtection="1"/>
    <xf numFmtId="0" fontId="20" fillId="0" borderId="224" xfId="3" applyFont="1" applyFill="1" applyBorder="1" applyAlignment="1" applyProtection="1">
      <alignment horizontal="center"/>
    </xf>
    <xf numFmtId="167" fontId="2" fillId="0" borderId="224" xfId="3" applyNumberFormat="1" applyFont="1" applyFill="1" applyBorder="1" applyProtection="1"/>
    <xf numFmtId="167" fontId="2" fillId="0" borderId="225" xfId="3" applyNumberFormat="1" applyFont="1" applyFill="1" applyBorder="1" applyProtection="1"/>
    <xf numFmtId="0" fontId="10" fillId="0" borderId="226" xfId="3" applyFont="1" applyFill="1" applyBorder="1" applyProtection="1"/>
    <xf numFmtId="0" fontId="20" fillId="0" borderId="227" xfId="3" applyFont="1" applyFill="1" applyBorder="1" applyAlignment="1" applyProtection="1">
      <alignment horizontal="center"/>
    </xf>
    <xf numFmtId="167" fontId="2" fillId="0" borderId="227" xfId="3" applyNumberFormat="1" applyFont="1" applyFill="1" applyBorder="1" applyProtection="1"/>
    <xf numFmtId="167" fontId="2" fillId="0" borderId="228" xfId="3" applyNumberFormat="1" applyFont="1" applyFill="1" applyBorder="1" applyProtection="1"/>
    <xf numFmtId="0" fontId="10" fillId="0" borderId="4" xfId="3" applyFont="1" applyFill="1" applyBorder="1" applyProtection="1"/>
    <xf numFmtId="0" fontId="12" fillId="0" borderId="19" xfId="3" applyFont="1" applyFill="1" applyBorder="1" applyProtection="1"/>
    <xf numFmtId="167" fontId="12" fillId="0" borderId="22" xfId="3" applyNumberFormat="1" applyFont="1" applyFill="1" applyBorder="1" applyProtection="1"/>
    <xf numFmtId="167" fontId="12" fillId="0" borderId="46" xfId="3" applyNumberFormat="1" applyFont="1" applyFill="1" applyBorder="1" applyProtection="1"/>
    <xf numFmtId="0" fontId="10" fillId="0" borderId="229" xfId="3" applyFont="1" applyFill="1" applyBorder="1" applyProtection="1"/>
    <xf numFmtId="0" fontId="20" fillId="0" borderId="230" xfId="3" applyFont="1" applyFill="1" applyBorder="1" applyAlignment="1" applyProtection="1">
      <alignment horizontal="center"/>
    </xf>
    <xf numFmtId="167" fontId="2" fillId="0" borderId="114" xfId="3" applyNumberFormat="1" applyFont="1" applyFill="1" applyBorder="1" applyProtection="1"/>
    <xf numFmtId="167" fontId="2" fillId="0" borderId="115" xfId="3" applyNumberFormat="1" applyFont="1" applyFill="1" applyBorder="1" applyProtection="1"/>
    <xf numFmtId="0" fontId="10" fillId="0" borderId="210" xfId="3" applyFont="1" applyBorder="1" applyProtection="1"/>
    <xf numFmtId="0" fontId="20" fillId="0" borderId="211" xfId="3" applyFont="1" applyFill="1" applyBorder="1" applyAlignment="1" applyProtection="1">
      <alignment horizontal="center"/>
    </xf>
    <xf numFmtId="167" fontId="10" fillId="0" borderId="211" xfId="3" applyNumberFormat="1" applyFont="1" applyFill="1" applyBorder="1" applyAlignment="1" applyProtection="1"/>
    <xf numFmtId="167" fontId="10" fillId="0" borderId="212" xfId="3" applyNumberFormat="1" applyFont="1" applyFill="1" applyBorder="1" applyAlignment="1" applyProtection="1"/>
    <xf numFmtId="0" fontId="10" fillId="18" borderId="119" xfId="3" applyFont="1" applyFill="1" applyBorder="1" applyProtection="1"/>
    <xf numFmtId="0" fontId="10" fillId="18" borderId="3" xfId="3" applyFont="1" applyFill="1" applyBorder="1" applyProtection="1"/>
    <xf numFmtId="0" fontId="2" fillId="18" borderId="3" xfId="3" applyFont="1" applyFill="1" applyBorder="1" applyProtection="1"/>
    <xf numFmtId="0" fontId="2" fillId="18" borderId="231" xfId="3" applyFont="1" applyFill="1" applyBorder="1" applyProtection="1"/>
    <xf numFmtId="0" fontId="20" fillId="0" borderId="232" xfId="3" applyFont="1" applyFill="1" applyBorder="1" applyAlignment="1" applyProtection="1">
      <alignment horizontal="center"/>
    </xf>
    <xf numFmtId="167" fontId="10" fillId="0" borderId="232" xfId="3" applyNumberFormat="1" applyFont="1" applyFill="1" applyBorder="1" applyAlignment="1" applyProtection="1"/>
    <xf numFmtId="167" fontId="10" fillId="0" borderId="233" xfId="3" applyNumberFormat="1" applyFont="1" applyFill="1" applyBorder="1" applyAlignment="1" applyProtection="1"/>
    <xf numFmtId="0" fontId="10" fillId="18" borderId="231" xfId="3" applyFont="1" applyFill="1" applyBorder="1" applyProtection="1"/>
    <xf numFmtId="167" fontId="10" fillId="0" borderId="234" xfId="3" applyNumberFormat="1" applyFont="1" applyFill="1" applyBorder="1" applyAlignment="1" applyProtection="1"/>
    <xf numFmtId="0" fontId="10" fillId="0" borderId="231" xfId="3" applyFont="1" applyFill="1" applyBorder="1" applyProtection="1"/>
    <xf numFmtId="0" fontId="12" fillId="0" borderId="235" xfId="3" applyFont="1" applyFill="1" applyBorder="1" applyProtection="1"/>
    <xf numFmtId="0" fontId="20" fillId="0" borderId="236" xfId="3" applyFont="1" applyFill="1" applyBorder="1" applyAlignment="1" applyProtection="1">
      <alignment horizontal="center"/>
    </xf>
    <xf numFmtId="167" fontId="12" fillId="0" borderId="236" xfId="3" applyNumberFormat="1" applyFont="1" applyFill="1" applyBorder="1" applyProtection="1"/>
    <xf numFmtId="167" fontId="12" fillId="0" borderId="237" xfId="3" applyNumberFormat="1" applyFont="1" applyFill="1" applyBorder="1" applyProtection="1"/>
    <xf numFmtId="0" fontId="10" fillId="0" borderId="88" xfId="3" applyFont="1" applyBorder="1" applyProtection="1"/>
    <xf numFmtId="167" fontId="10" fillId="0" borderId="238" xfId="3" applyNumberFormat="1" applyFont="1" applyFill="1" applyBorder="1" applyAlignment="1" applyProtection="1"/>
    <xf numFmtId="0" fontId="13" fillId="8" borderId="239" xfId="3" applyNumberFormat="1" applyFont="1" applyFill="1" applyBorder="1" applyAlignment="1" applyProtection="1">
      <alignment horizontal="left"/>
    </xf>
    <xf numFmtId="196" fontId="10" fillId="0" borderId="0" xfId="3" applyNumberFormat="1" applyFont="1" applyFill="1" applyBorder="1" applyAlignment="1" applyProtection="1"/>
    <xf numFmtId="197" fontId="12" fillId="12" borderId="240" xfId="3" applyNumberFormat="1" applyFont="1" applyFill="1" applyBorder="1" applyAlignment="1" applyProtection="1">
      <alignment horizontal="center"/>
    </xf>
    <xf numFmtId="197" fontId="12" fillId="4" borderId="240" xfId="3" applyNumberFormat="1" applyFont="1" applyFill="1" applyBorder="1" applyAlignment="1" applyProtection="1">
      <alignment horizontal="center"/>
    </xf>
    <xf numFmtId="198" fontId="12" fillId="0" borderId="124" xfId="3" applyNumberFormat="1" applyFont="1" applyFill="1" applyBorder="1" applyProtection="1"/>
    <xf numFmtId="0" fontId="40" fillId="0" borderId="0" xfId="3" applyFont="1" applyFill="1" applyProtection="1"/>
    <xf numFmtId="0" fontId="40" fillId="0" borderId="0" xfId="3" applyNumberFormat="1" applyFont="1" applyFill="1" applyAlignment="1" applyProtection="1">
      <alignment horizontal="center"/>
    </xf>
    <xf numFmtId="167" fontId="13" fillId="8" borderId="239" xfId="3" applyNumberFormat="1" applyFont="1" applyFill="1" applyBorder="1" applyAlignment="1" applyProtection="1">
      <alignment horizontal="left"/>
    </xf>
    <xf numFmtId="0" fontId="10" fillId="0" borderId="0" xfId="3" applyNumberFormat="1" applyFont="1" applyFill="1" applyBorder="1" applyAlignment="1" applyProtection="1">
      <alignment vertical="top" wrapText="1"/>
    </xf>
    <xf numFmtId="0" fontId="10" fillId="12" borderId="241" xfId="3" applyNumberFormat="1" applyFont="1" applyFill="1" applyBorder="1" applyAlignment="1" applyProtection="1"/>
    <xf numFmtId="0" fontId="10" fillId="12" borderId="2" xfId="3" applyNumberFormat="1" applyFont="1" applyFill="1" applyBorder="1" applyAlignment="1" applyProtection="1"/>
    <xf numFmtId="15" fontId="10" fillId="12" borderId="2" xfId="3" applyNumberFormat="1" applyFont="1" applyFill="1" applyBorder="1" applyAlignment="1" applyProtection="1"/>
    <xf numFmtId="0" fontId="10" fillId="4" borderId="2" xfId="3" applyNumberFormat="1" applyFont="1" applyFill="1" applyBorder="1" applyAlignment="1" applyProtection="1"/>
    <xf numFmtId="0" fontId="10" fillId="12" borderId="242" xfId="3" applyNumberFormat="1" applyFont="1" applyFill="1" applyBorder="1" applyAlignment="1" applyProtection="1"/>
    <xf numFmtId="0" fontId="10" fillId="12" borderId="243" xfId="3" applyNumberFormat="1" applyFont="1" applyFill="1" applyBorder="1" applyAlignment="1" applyProtection="1"/>
    <xf numFmtId="15" fontId="10" fillId="12" borderId="0" xfId="3" applyNumberFormat="1" applyFont="1" applyFill="1" applyBorder="1" applyAlignment="1" applyProtection="1"/>
    <xf numFmtId="0" fontId="10" fillId="4" borderId="0" xfId="3" applyNumberFormat="1" applyFont="1" applyFill="1" applyBorder="1" applyAlignment="1" applyProtection="1"/>
    <xf numFmtId="0" fontId="10" fillId="12" borderId="69" xfId="3" applyNumberFormat="1" applyFont="1" applyFill="1" applyBorder="1" applyAlignment="1" applyProtection="1"/>
    <xf numFmtId="0" fontId="18" fillId="0" borderId="243" xfId="3" applyNumberFormat="1" applyFont="1" applyFill="1" applyBorder="1" applyAlignment="1" applyProtection="1"/>
    <xf numFmtId="0" fontId="1" fillId="0" borderId="69" xfId="3" applyBorder="1"/>
    <xf numFmtId="15" fontId="18" fillId="0" borderId="0" xfId="3" applyNumberFormat="1" applyFont="1" applyFill="1" applyBorder="1" applyAlignment="1" applyProtection="1"/>
    <xf numFmtId="15" fontId="18" fillId="0" borderId="69" xfId="3" applyNumberFormat="1" applyFont="1" applyFill="1" applyBorder="1" applyAlignment="1" applyProtection="1"/>
    <xf numFmtId="0" fontId="18" fillId="0" borderId="244" xfId="3" applyNumberFormat="1" applyFont="1" applyFill="1" applyBorder="1" applyAlignment="1" applyProtection="1"/>
    <xf numFmtId="0" fontId="18" fillId="0" borderId="5" xfId="3" applyNumberFormat="1" applyFont="1" applyFill="1" applyBorder="1" applyAlignment="1" applyProtection="1"/>
    <xf numFmtId="15" fontId="18" fillId="0" borderId="5" xfId="3" applyNumberFormat="1" applyFont="1" applyFill="1" applyBorder="1" applyAlignment="1" applyProtection="1"/>
    <xf numFmtId="15" fontId="18" fillId="0" borderId="83" xfId="3" applyNumberFormat="1" applyFont="1" applyFill="1" applyBorder="1" applyAlignment="1" applyProtection="1"/>
    <xf numFmtId="0" fontId="2" fillId="4" borderId="88" xfId="3" applyFont="1" applyFill="1" applyBorder="1" applyProtection="1"/>
    <xf numFmtId="167" fontId="2" fillId="0" borderId="48" xfId="3" applyNumberFormat="1" applyFont="1" applyFill="1" applyBorder="1" applyProtection="1"/>
    <xf numFmtId="0" fontId="20" fillId="12" borderId="2" xfId="3" applyFont="1" applyFill="1" applyBorder="1" applyAlignment="1" applyProtection="1">
      <alignment horizontal="center"/>
    </xf>
    <xf numFmtId="0" fontId="10" fillId="0" borderId="2" xfId="3" applyFont="1" applyBorder="1" applyProtection="1"/>
    <xf numFmtId="191" fontId="10" fillId="0" borderId="2" xfId="3" applyNumberFormat="1" applyFont="1" applyFill="1" applyBorder="1" applyAlignment="1" applyProtection="1"/>
    <xf numFmtId="199" fontId="10" fillId="0" borderId="2" xfId="3" applyNumberFormat="1" applyFont="1" applyFill="1" applyBorder="1" applyAlignment="1" applyProtection="1"/>
    <xf numFmtId="199" fontId="10" fillId="0" borderId="245" xfId="3" applyNumberFormat="1" applyFont="1" applyFill="1" applyBorder="1" applyAlignment="1" applyProtection="1"/>
    <xf numFmtId="0" fontId="10" fillId="0" borderId="2" xfId="3" applyNumberFormat="1" applyFont="1" applyFill="1" applyBorder="1" applyAlignment="1" applyProtection="1"/>
    <xf numFmtId="0" fontId="20" fillId="12" borderId="5" xfId="3" applyFont="1" applyFill="1" applyBorder="1" applyAlignment="1" applyProtection="1">
      <alignment horizontal="center"/>
    </xf>
    <xf numFmtId="199" fontId="10" fillId="0" borderId="5" xfId="3" applyNumberFormat="1" applyFont="1" applyFill="1" applyBorder="1" applyAlignment="1" applyProtection="1"/>
    <xf numFmtId="199" fontId="10" fillId="0" borderId="23" xfId="3" applyNumberFormat="1" applyFont="1" applyFill="1" applyBorder="1" applyAlignment="1" applyProtection="1"/>
    <xf numFmtId="0" fontId="41" fillId="12" borderId="2" xfId="3" applyNumberFormat="1" applyFont="1" applyFill="1" applyBorder="1" applyAlignment="1" applyProtection="1">
      <alignment horizontal="center"/>
    </xf>
    <xf numFmtId="167" fontId="2" fillId="12" borderId="24" xfId="3" applyNumberFormat="1" applyFont="1" applyFill="1" applyBorder="1" applyProtection="1"/>
    <xf numFmtId="0" fontId="28" fillId="4" borderId="3" xfId="3" applyFont="1" applyFill="1" applyBorder="1" applyProtection="1"/>
    <xf numFmtId="167" fontId="10" fillId="0" borderId="24" xfId="3" applyNumberFormat="1" applyFont="1" applyFill="1" applyBorder="1" applyAlignment="1" applyProtection="1">
      <alignment horizontal="center"/>
    </xf>
    <xf numFmtId="167" fontId="2" fillId="12" borderId="24" xfId="3" applyNumberFormat="1" applyFont="1" applyFill="1" applyBorder="1" applyAlignment="1" applyProtection="1">
      <alignment horizontal="center"/>
    </xf>
    <xf numFmtId="0" fontId="18" fillId="0" borderId="5" xfId="3" applyNumberFormat="1" applyFont="1" applyFill="1" applyBorder="1" applyAlignment="1" applyProtection="1">
      <alignment horizontal="center"/>
    </xf>
    <xf numFmtId="0" fontId="41" fillId="0" borderId="0" xfId="3" applyNumberFormat="1" applyFont="1" applyFill="1" applyBorder="1" applyAlignment="1" applyProtection="1">
      <alignment horizontal="center"/>
    </xf>
    <xf numFmtId="14" fontId="21" fillId="12" borderId="24" xfId="7" applyNumberFormat="1" applyFont="1" applyFill="1" applyBorder="1" applyProtection="1"/>
    <xf numFmtId="0" fontId="41" fillId="0" borderId="5" xfId="3" applyNumberFormat="1" applyFont="1" applyFill="1" applyBorder="1" applyAlignment="1" applyProtection="1">
      <alignment horizontal="center"/>
    </xf>
    <xf numFmtId="9" fontId="10" fillId="0" borderId="2" xfId="6" applyFont="1" applyFill="1" applyBorder="1" applyAlignment="1" applyProtection="1"/>
    <xf numFmtId="9" fontId="10" fillId="0" borderId="48" xfId="6" applyFont="1" applyFill="1" applyBorder="1" applyAlignment="1" applyProtection="1"/>
    <xf numFmtId="0" fontId="18" fillId="0" borderId="241" xfId="3" applyNumberFormat="1" applyFont="1" applyFill="1" applyBorder="1" applyAlignment="1" applyProtection="1"/>
    <xf numFmtId="0" fontId="10" fillId="0" borderId="2" xfId="3" applyNumberFormat="1" applyFont="1" applyFill="1" applyBorder="1" applyAlignment="1" applyProtection="1">
      <alignment horizontal="center"/>
    </xf>
    <xf numFmtId="0" fontId="10" fillId="0" borderId="242" xfId="3" applyNumberFormat="1" applyFont="1" applyFill="1" applyBorder="1" applyAlignment="1" applyProtection="1"/>
    <xf numFmtId="0" fontId="10" fillId="0" borderId="246" xfId="3" applyNumberFormat="1" applyFont="1" applyFill="1" applyBorder="1" applyAlignment="1" applyProtection="1"/>
    <xf numFmtId="15" fontId="18" fillId="0" borderId="70" xfId="3" applyNumberFormat="1" applyFont="1" applyFill="1" applyBorder="1" applyAlignment="1" applyProtection="1"/>
    <xf numFmtId="0" fontId="10" fillId="0" borderId="5" xfId="3" applyNumberFormat="1" applyFont="1" applyFill="1" applyBorder="1" applyAlignment="1" applyProtection="1">
      <alignment horizontal="center"/>
    </xf>
    <xf numFmtId="15" fontId="18" fillId="0" borderId="84" xfId="3" applyNumberFormat="1" applyFont="1" applyFill="1" applyBorder="1" applyAlignment="1" applyProtection="1"/>
    <xf numFmtId="0" fontId="10" fillId="0" borderId="247" xfId="3" applyNumberFormat="1" applyFont="1" applyFill="1" applyBorder="1" applyAlignment="1" applyProtection="1"/>
    <xf numFmtId="0" fontId="10" fillId="0" borderId="248" xfId="3" applyNumberFormat="1" applyFont="1" applyFill="1" applyBorder="1" applyAlignment="1" applyProtection="1">
      <alignment horizontal="center"/>
    </xf>
    <xf numFmtId="0" fontId="10" fillId="0" borderId="248" xfId="3" applyNumberFormat="1" applyFont="1" applyFill="1" applyBorder="1" applyAlignment="1" applyProtection="1"/>
    <xf numFmtId="0" fontId="10" fillId="14" borderId="248" xfId="3" applyNumberFormat="1" applyFont="1" applyFill="1" applyBorder="1" applyAlignment="1" applyProtection="1"/>
    <xf numFmtId="0" fontId="10" fillId="8" borderId="248" xfId="3" applyNumberFormat="1" applyFont="1" applyFill="1" applyBorder="1" applyAlignment="1" applyProtection="1"/>
    <xf numFmtId="0" fontId="10" fillId="14" borderId="249" xfId="3" applyNumberFormat="1" applyFont="1" applyFill="1" applyBorder="1" applyAlignment="1" applyProtection="1"/>
    <xf numFmtId="0" fontId="10" fillId="4" borderId="250" xfId="3" applyNumberFormat="1" applyFont="1" applyFill="1" applyBorder="1" applyAlignment="1" applyProtection="1"/>
    <xf numFmtId="0" fontId="10" fillId="0" borderId="0" xfId="3" applyFont="1" applyBorder="1" applyProtection="1"/>
    <xf numFmtId="9" fontId="2" fillId="0" borderId="0" xfId="6" applyFont="1" applyFill="1" applyBorder="1" applyProtection="1"/>
    <xf numFmtId="0" fontId="10" fillId="0" borderId="210" xfId="3" applyFont="1" applyFill="1" applyBorder="1" applyProtection="1"/>
    <xf numFmtId="167" fontId="10" fillId="6" borderId="211" xfId="3" applyNumberFormat="1" applyFont="1" applyFill="1" applyBorder="1" applyAlignment="1" applyProtection="1"/>
    <xf numFmtId="167" fontId="10" fillId="6" borderId="212" xfId="3" applyNumberFormat="1" applyFont="1" applyFill="1" applyBorder="1" applyAlignment="1" applyProtection="1"/>
    <xf numFmtId="191" fontId="10" fillId="4" borderId="114" xfId="3" applyNumberFormat="1" applyFont="1" applyFill="1" applyBorder="1" applyAlignment="1" applyProtection="1"/>
    <xf numFmtId="191" fontId="10" fillId="4" borderId="115" xfId="3" applyNumberFormat="1" applyFont="1" applyFill="1" applyBorder="1" applyAlignment="1" applyProtection="1"/>
    <xf numFmtId="0" fontId="10" fillId="0" borderId="116" xfId="3" applyFont="1" applyFill="1" applyBorder="1" applyProtection="1"/>
    <xf numFmtId="191" fontId="10" fillId="4" borderId="5" xfId="3" applyNumberFormat="1" applyFont="1" applyFill="1" applyBorder="1" applyAlignment="1" applyProtection="1"/>
    <xf numFmtId="191" fontId="10" fillId="4" borderId="23" xfId="3" applyNumberFormat="1" applyFont="1" applyFill="1" applyBorder="1" applyAlignment="1" applyProtection="1"/>
    <xf numFmtId="0" fontId="10" fillId="0" borderId="26" xfId="3" applyNumberFormat="1" applyFont="1" applyFill="1" applyBorder="1" applyAlignment="1" applyProtection="1"/>
    <xf numFmtId="0" fontId="13" fillId="8" borderId="261" xfId="3" applyNumberFormat="1" applyFont="1" applyFill="1" applyBorder="1" applyAlignment="1" applyProtection="1">
      <alignment horizontal="left"/>
    </xf>
    <xf numFmtId="167" fontId="40" fillId="0" borderId="0" xfId="3" applyNumberFormat="1" applyFont="1" applyFill="1" applyBorder="1" applyProtection="1"/>
    <xf numFmtId="0" fontId="2" fillId="0" borderId="262" xfId="3" applyFont="1" applyFill="1" applyBorder="1" applyProtection="1"/>
    <xf numFmtId="0" fontId="17" fillId="0" borderId="263" xfId="3" applyFont="1" applyFill="1" applyBorder="1" applyAlignment="1" applyProtection="1">
      <alignment horizontal="center"/>
    </xf>
    <xf numFmtId="9" fontId="2" fillId="4" borderId="15" xfId="3" applyNumberFormat="1" applyFont="1" applyFill="1" applyBorder="1" applyAlignment="1" applyProtection="1">
      <alignment horizontal="center"/>
    </xf>
    <xf numFmtId="180" fontId="17" fillId="0" borderId="2" xfId="3" applyNumberFormat="1" applyFont="1" applyFill="1" applyBorder="1" applyAlignment="1" applyProtection="1">
      <alignment horizontal="center"/>
    </xf>
    <xf numFmtId="0" fontId="2" fillId="0" borderId="232" xfId="3" applyFont="1" applyFill="1" applyBorder="1" applyAlignment="1" applyProtection="1">
      <alignment horizontal="center"/>
    </xf>
    <xf numFmtId="167" fontId="2" fillId="12" borderId="2" xfId="3" applyNumberFormat="1" applyFont="1" applyFill="1" applyBorder="1" applyProtection="1"/>
    <xf numFmtId="167" fontId="2" fillId="12" borderId="2" xfId="3" applyNumberFormat="1" applyFont="1" applyFill="1" applyBorder="1" applyAlignment="1" applyProtection="1">
      <alignment horizontal="right"/>
    </xf>
    <xf numFmtId="167" fontId="2" fillId="4" borderId="2" xfId="3" applyNumberFormat="1" applyFont="1" applyFill="1" applyBorder="1" applyAlignment="1" applyProtection="1">
      <alignment horizontal="right"/>
    </xf>
    <xf numFmtId="167" fontId="2" fillId="12" borderId="264" xfId="3" applyNumberFormat="1" applyFont="1" applyFill="1" applyBorder="1" applyAlignment="1" applyProtection="1">
      <alignment horizontal="right"/>
    </xf>
    <xf numFmtId="0" fontId="2" fillId="0" borderId="231" xfId="3" applyFont="1" applyFill="1" applyBorder="1" applyProtection="1"/>
    <xf numFmtId="0" fontId="2" fillId="0" borderId="232" xfId="3" applyFont="1" applyFill="1" applyBorder="1" applyProtection="1"/>
    <xf numFmtId="167" fontId="2" fillId="0" borderId="265" xfId="3" applyNumberFormat="1" applyFont="1" applyFill="1" applyBorder="1" applyAlignment="1" applyProtection="1">
      <alignment horizontal="right"/>
    </xf>
    <xf numFmtId="167" fontId="2" fillId="0" borderId="266" xfId="3" applyNumberFormat="1" applyFont="1" applyFill="1" applyBorder="1" applyAlignment="1" applyProtection="1">
      <alignment horizontal="right"/>
    </xf>
    <xf numFmtId="167" fontId="2" fillId="0" borderId="5" xfId="3" applyNumberFormat="1" applyFont="1" applyFill="1" applyBorder="1" applyAlignment="1" applyProtection="1">
      <alignment horizontal="right"/>
    </xf>
    <xf numFmtId="167" fontId="2" fillId="0" borderId="267" xfId="3" applyNumberFormat="1" applyFont="1" applyFill="1" applyBorder="1" applyAlignment="1" applyProtection="1">
      <alignment horizontal="right"/>
    </xf>
    <xf numFmtId="9" fontId="2" fillId="0" borderId="0" xfId="3" applyNumberFormat="1" applyFont="1" applyFill="1" applyBorder="1" applyProtection="1"/>
    <xf numFmtId="0" fontId="2" fillId="0" borderId="263" xfId="3" applyFont="1" applyFill="1" applyBorder="1" applyProtection="1"/>
    <xf numFmtId="3" fontId="2" fillId="4" borderId="15" xfId="3" applyNumberFormat="1" applyFont="1" applyFill="1" applyBorder="1" applyAlignment="1" applyProtection="1">
      <alignment horizontal="center"/>
    </xf>
    <xf numFmtId="9" fontId="2" fillId="0" borderId="0" xfId="3" applyNumberFormat="1" applyFont="1" applyFill="1" applyBorder="1" applyAlignment="1" applyProtection="1">
      <alignment horizontal="center"/>
    </xf>
    <xf numFmtId="167" fontId="2" fillId="0" borderId="263" xfId="3" applyNumberFormat="1" applyFont="1" applyFill="1" applyBorder="1" applyAlignment="1" applyProtection="1">
      <alignment horizontal="center"/>
    </xf>
    <xf numFmtId="179" fontId="2" fillId="0" borderId="0" xfId="3" applyNumberFormat="1" applyFont="1" applyFill="1" applyBorder="1" applyProtection="1"/>
    <xf numFmtId="167" fontId="2" fillId="7" borderId="15" xfId="3" applyNumberFormat="1" applyFont="1" applyFill="1" applyBorder="1" applyAlignment="1" applyProtection="1">
      <alignment horizontal="center"/>
    </xf>
    <xf numFmtId="0" fontId="10" fillId="0" borderId="268" xfId="3" applyNumberFormat="1" applyFont="1" applyFill="1" applyBorder="1" applyAlignment="1" applyProtection="1"/>
    <xf numFmtId="0" fontId="10" fillId="0" borderId="269" xfId="3" applyNumberFormat="1" applyFont="1" applyFill="1" applyBorder="1" applyAlignment="1" applyProtection="1"/>
    <xf numFmtId="0" fontId="23" fillId="0" borderId="270" xfId="3" quotePrefix="1" applyFont="1" applyFill="1" applyBorder="1" applyAlignment="1" applyProtection="1">
      <alignment horizontal="center"/>
    </xf>
    <xf numFmtId="185" fontId="12" fillId="0" borderId="0" xfId="3" applyNumberFormat="1" applyFont="1" applyBorder="1" applyAlignment="1" applyProtection="1">
      <alignment horizontal="centerContinuous"/>
    </xf>
    <xf numFmtId="0" fontId="10" fillId="0" borderId="271" xfId="3" applyNumberFormat="1" applyFont="1" applyFill="1" applyBorder="1" applyAlignment="1" applyProtection="1"/>
    <xf numFmtId="0" fontId="10" fillId="0" borderId="120" xfId="3" applyNumberFormat="1" applyFont="1" applyFill="1" applyBorder="1" applyAlignment="1" applyProtection="1"/>
    <xf numFmtId="3" fontId="27" fillId="0" borderId="272" xfId="3" applyNumberFormat="1" applyFont="1" applyFill="1" applyBorder="1" applyAlignment="1" applyProtection="1">
      <alignment horizontal="center"/>
    </xf>
    <xf numFmtId="0" fontId="27" fillId="0" borderId="271" xfId="3" applyNumberFormat="1" applyFont="1" applyFill="1" applyBorder="1" applyAlignment="1" applyProtection="1"/>
    <xf numFmtId="167" fontId="27" fillId="0" borderId="272" xfId="3" applyNumberFormat="1" applyFont="1" applyFill="1" applyBorder="1" applyAlignment="1" applyProtection="1">
      <alignment horizontal="center"/>
    </xf>
    <xf numFmtId="167" fontId="10" fillId="0" borderId="0" xfId="3" applyNumberFormat="1" applyFont="1" applyFill="1" applyBorder="1" applyAlignment="1" applyProtection="1">
      <alignment horizontal="right"/>
    </xf>
    <xf numFmtId="0" fontId="23" fillId="0" borderId="271" xfId="3" applyNumberFormat="1" applyFont="1" applyFill="1" applyBorder="1" applyAlignment="1" applyProtection="1"/>
    <xf numFmtId="167" fontId="23" fillId="0" borderId="272" xfId="3" applyNumberFormat="1" applyFont="1" applyFill="1" applyBorder="1" applyAlignment="1" applyProtection="1">
      <alignment horizontal="center"/>
    </xf>
    <xf numFmtId="0" fontId="23" fillId="0" borderId="273" xfId="3" applyNumberFormat="1" applyFont="1" applyFill="1" applyBorder="1" applyAlignment="1" applyProtection="1"/>
    <xf numFmtId="0" fontId="10" fillId="0" borderId="230" xfId="3" applyNumberFormat="1" applyFont="1" applyFill="1" applyBorder="1" applyAlignment="1" applyProtection="1"/>
    <xf numFmtId="0" fontId="23" fillId="0" borderId="274" xfId="3" applyNumberFormat="1" applyFont="1" applyFill="1" applyBorder="1" applyAlignment="1" applyProtection="1">
      <alignment horizontal="left"/>
    </xf>
    <xf numFmtId="0" fontId="27" fillId="0" borderId="275" xfId="3" applyNumberFormat="1" applyFont="1" applyFill="1" applyBorder="1" applyAlignment="1" applyProtection="1"/>
    <xf numFmtId="167" fontId="27" fillId="0" borderId="276" xfId="3" applyNumberFormat="1" applyFont="1" applyFill="1" applyBorder="1" applyAlignment="1" applyProtection="1">
      <alignment horizontal="center"/>
    </xf>
    <xf numFmtId="0" fontId="2" fillId="0" borderId="277" xfId="3" applyFont="1" applyFill="1" applyBorder="1" applyProtection="1"/>
    <xf numFmtId="9" fontId="2" fillId="0" borderId="2" xfId="3" applyNumberFormat="1" applyFont="1" applyFill="1" applyBorder="1" applyAlignment="1" applyProtection="1">
      <alignment horizontal="center"/>
    </xf>
    <xf numFmtId="167" fontId="10" fillId="6" borderId="278" xfId="3" applyNumberFormat="1" applyFont="1" applyFill="1" applyBorder="1" applyAlignment="1" applyProtection="1"/>
    <xf numFmtId="0" fontId="2" fillId="0" borderId="279" xfId="3" applyFont="1" applyFill="1" applyBorder="1" applyProtection="1"/>
    <xf numFmtId="167" fontId="10" fillId="6" borderId="238" xfId="3" applyNumberFormat="1" applyFont="1" applyFill="1" applyBorder="1" applyAlignment="1" applyProtection="1"/>
    <xf numFmtId="0" fontId="2" fillId="0" borderId="280" xfId="3" applyFont="1" applyFill="1" applyBorder="1" applyProtection="1"/>
    <xf numFmtId="9" fontId="2" fillId="0" borderId="5" xfId="3" applyNumberFormat="1" applyFont="1" applyFill="1" applyBorder="1" applyAlignment="1" applyProtection="1">
      <alignment horizontal="center"/>
    </xf>
    <xf numFmtId="167" fontId="10" fillId="6" borderId="267" xfId="3" applyNumberFormat="1" applyFont="1" applyFill="1" applyBorder="1" applyAlignment="1" applyProtection="1"/>
    <xf numFmtId="0" fontId="18" fillId="0" borderId="24" xfId="3" applyNumberFormat="1" applyFont="1" applyFill="1" applyBorder="1" applyAlignment="1" applyProtection="1">
      <alignment horizontal="center"/>
    </xf>
    <xf numFmtId="15" fontId="12" fillId="0" borderId="281" xfId="3" applyNumberFormat="1" applyFont="1" applyBorder="1" applyAlignment="1" applyProtection="1">
      <alignment horizontal="center"/>
    </xf>
    <xf numFmtId="15" fontId="12" fillId="0" borderId="282" xfId="3" applyNumberFormat="1" applyFont="1" applyFill="1" applyBorder="1" applyAlignment="1" applyProtection="1">
      <alignment horizontal="center"/>
    </xf>
    <xf numFmtId="185" fontId="12" fillId="0" borderId="281" xfId="3" applyNumberFormat="1" applyFont="1" applyFill="1" applyBorder="1" applyAlignment="1" applyProtection="1">
      <alignment horizontal="centerContinuous"/>
    </xf>
    <xf numFmtId="167" fontId="2" fillId="0" borderId="283" xfId="3" applyNumberFormat="1" applyFont="1" applyFill="1" applyBorder="1" applyAlignment="1" applyProtection="1">
      <alignment horizontal="center"/>
    </xf>
    <xf numFmtId="167" fontId="2" fillId="0" borderId="284" xfId="3" applyNumberFormat="1" applyFont="1" applyFill="1" applyBorder="1" applyAlignment="1" applyProtection="1">
      <alignment horizontal="center"/>
    </xf>
    <xf numFmtId="15" fontId="12" fillId="0" borderId="285" xfId="3" applyNumberFormat="1" applyFont="1" applyBorder="1" applyAlignment="1" applyProtection="1">
      <alignment horizontal="center"/>
    </xf>
    <xf numFmtId="15" fontId="12" fillId="0" borderId="286" xfId="3" applyNumberFormat="1" applyFont="1" applyBorder="1" applyAlignment="1" applyProtection="1">
      <alignment horizontal="center"/>
    </xf>
    <xf numFmtId="185" fontId="12" fillId="0" borderId="285" xfId="3" applyNumberFormat="1" applyFont="1" applyBorder="1" applyAlignment="1" applyProtection="1">
      <alignment horizontal="centerContinuous"/>
    </xf>
    <xf numFmtId="167" fontId="2" fillId="0" borderId="287" xfId="3" applyNumberFormat="1" applyFont="1" applyFill="1" applyBorder="1" applyAlignment="1" applyProtection="1">
      <alignment horizontal="center"/>
    </xf>
    <xf numFmtId="167" fontId="2" fillId="0" borderId="288" xfId="3" applyNumberFormat="1" applyFont="1" applyFill="1" applyBorder="1" applyAlignment="1" applyProtection="1">
      <alignment horizontal="center"/>
    </xf>
    <xf numFmtId="185" fontId="12" fillId="14" borderId="285" xfId="3" applyNumberFormat="1" applyFont="1" applyFill="1" applyBorder="1" applyAlignment="1" applyProtection="1">
      <alignment horizontal="centerContinuous"/>
    </xf>
    <xf numFmtId="185" fontId="12" fillId="14" borderId="286" xfId="3" applyNumberFormat="1" applyFont="1" applyFill="1" applyBorder="1" applyAlignment="1" applyProtection="1">
      <alignment horizontal="centerContinuous"/>
    </xf>
    <xf numFmtId="167" fontId="2" fillId="14" borderId="287" xfId="3" applyNumberFormat="1" applyFont="1" applyFill="1" applyBorder="1" applyAlignment="1" applyProtection="1">
      <alignment horizontal="center"/>
    </xf>
    <xf numFmtId="167" fontId="2" fillId="14" borderId="288" xfId="3" applyNumberFormat="1" applyFont="1" applyFill="1" applyBorder="1" applyAlignment="1" applyProtection="1">
      <alignment horizontal="center"/>
    </xf>
    <xf numFmtId="185" fontId="12" fillId="14" borderId="289" xfId="3" applyNumberFormat="1" applyFont="1" applyFill="1" applyBorder="1" applyAlignment="1" applyProtection="1">
      <alignment horizontal="centerContinuous"/>
    </xf>
    <xf numFmtId="185" fontId="12" fillId="14" borderId="290" xfId="3" applyNumberFormat="1" applyFont="1" applyFill="1" applyBorder="1" applyAlignment="1" applyProtection="1">
      <alignment horizontal="centerContinuous"/>
    </xf>
    <xf numFmtId="167" fontId="2" fillId="14" borderId="291" xfId="3" applyNumberFormat="1" applyFont="1" applyFill="1" applyBorder="1" applyAlignment="1" applyProtection="1">
      <alignment horizontal="center"/>
    </xf>
    <xf numFmtId="167" fontId="2" fillId="14" borderId="292" xfId="3" applyNumberFormat="1" applyFont="1" applyFill="1" applyBorder="1" applyAlignment="1" applyProtection="1">
      <alignment horizontal="center"/>
    </xf>
    <xf numFmtId="0" fontId="2" fillId="0" borderId="293" xfId="3" applyFont="1" applyFill="1" applyBorder="1" applyProtection="1"/>
    <xf numFmtId="0" fontId="2" fillId="0" borderId="294" xfId="3" applyFont="1" applyFill="1" applyBorder="1" applyProtection="1"/>
    <xf numFmtId="0" fontId="10" fillId="0" borderId="295" xfId="3" applyFont="1" applyFill="1" applyBorder="1" applyProtection="1"/>
    <xf numFmtId="0" fontId="2" fillId="4" borderId="293" xfId="3" applyFont="1" applyFill="1" applyBorder="1" applyProtection="1"/>
    <xf numFmtId="0" fontId="10" fillId="9" borderId="17" xfId="3" applyFont="1" applyFill="1" applyBorder="1" applyProtection="1"/>
    <xf numFmtId="0" fontId="10" fillId="9" borderId="296" xfId="3" applyFont="1" applyFill="1" applyBorder="1" applyProtection="1"/>
    <xf numFmtId="0" fontId="2" fillId="14" borderId="293" xfId="3" applyFont="1" applyFill="1" applyBorder="1" applyProtection="1"/>
    <xf numFmtId="0" fontId="2" fillId="14" borderId="298" xfId="3" applyFont="1" applyFill="1" applyBorder="1" applyProtection="1"/>
    <xf numFmtId="0" fontId="10" fillId="9" borderId="297" xfId="3" applyFont="1" applyFill="1" applyBorder="1" applyProtection="1"/>
    <xf numFmtId="0" fontId="10" fillId="9" borderId="18" xfId="3" applyFont="1" applyFill="1" applyBorder="1" applyProtection="1"/>
    <xf numFmtId="0" fontId="2" fillId="7" borderId="293" xfId="3" applyFont="1" applyFill="1" applyBorder="1" applyProtection="1"/>
    <xf numFmtId="0" fontId="2" fillId="7" borderId="298" xfId="3" applyFont="1" applyFill="1" applyBorder="1" applyProtection="1"/>
    <xf numFmtId="167" fontId="10" fillId="6" borderId="298" xfId="3" applyNumberFormat="1" applyFont="1" applyFill="1" applyBorder="1" applyAlignment="1" applyProtection="1"/>
    <xf numFmtId="10" fontId="12" fillId="0" borderId="180" xfId="3" applyNumberFormat="1" applyFont="1" applyBorder="1" applyAlignment="1" applyProtection="1">
      <alignment horizontal="centerContinuous" wrapText="1"/>
    </xf>
    <xf numFmtId="176" fontId="10" fillId="14" borderId="300" xfId="3" applyNumberFormat="1" applyFont="1" applyFill="1" applyBorder="1" applyAlignment="1" applyProtection="1"/>
    <xf numFmtId="176" fontId="10" fillId="14" borderId="5" xfId="3" applyNumberFormat="1" applyFont="1" applyFill="1" applyBorder="1" applyAlignment="1" applyProtection="1"/>
    <xf numFmtId="10" fontId="10" fillId="14" borderId="300" xfId="2" applyNumberFormat="1" applyFont="1" applyFill="1" applyBorder="1" applyAlignment="1" applyProtection="1">
      <alignment horizontal="right"/>
    </xf>
    <xf numFmtId="10" fontId="10" fillId="14" borderId="0" xfId="2" applyNumberFormat="1" applyFont="1" applyFill="1" applyBorder="1" applyAlignment="1" applyProtection="1">
      <alignment horizontal="right"/>
    </xf>
    <xf numFmtId="10" fontId="10" fillId="14" borderId="5" xfId="2" applyNumberFormat="1" applyFont="1" applyFill="1" applyBorder="1" applyAlignment="1" applyProtection="1">
      <alignment horizontal="right"/>
    </xf>
    <xf numFmtId="176" fontId="10" fillId="14" borderId="299" xfId="3" applyNumberFormat="1" applyFont="1" applyFill="1" applyBorder="1" applyAlignment="1" applyProtection="1"/>
    <xf numFmtId="176" fontId="10" fillId="14" borderId="120" xfId="3" applyNumberFormat="1" applyFont="1" applyFill="1" applyBorder="1" applyAlignment="1" applyProtection="1"/>
    <xf numFmtId="176" fontId="10" fillId="14" borderId="301" xfId="3" applyNumberFormat="1" applyFont="1" applyFill="1" applyBorder="1" applyAlignment="1" applyProtection="1"/>
    <xf numFmtId="176" fontId="10" fillId="14" borderId="230" xfId="3" applyNumberFormat="1" applyFont="1" applyFill="1" applyBorder="1" applyAlignment="1" applyProtection="1"/>
    <xf numFmtId="170" fontId="10" fillId="14" borderId="5" xfId="3" applyNumberFormat="1" applyFont="1" applyFill="1" applyBorder="1" applyAlignment="1" applyProtection="1"/>
    <xf numFmtId="170" fontId="10" fillId="14" borderId="302" xfId="3" applyNumberFormat="1" applyFont="1" applyFill="1" applyBorder="1" applyAlignment="1" applyProtection="1"/>
    <xf numFmtId="167" fontId="10" fillId="14" borderId="299" xfId="3" applyNumberFormat="1" applyFont="1" applyFill="1" applyBorder="1" applyAlignment="1" applyProtection="1"/>
    <xf numFmtId="170" fontId="10" fillId="14" borderId="120" xfId="3" applyNumberFormat="1" applyFont="1" applyFill="1" applyBorder="1" applyAlignment="1" applyProtection="1"/>
    <xf numFmtId="9" fontId="10" fillId="14" borderId="300" xfId="2" applyNumberFormat="1" applyFont="1" applyFill="1" applyBorder="1" applyAlignment="1" applyProtection="1"/>
    <xf numFmtId="9" fontId="10" fillId="0" borderId="0" xfId="2" applyNumberFormat="1" applyFont="1" applyFill="1" applyBorder="1" applyAlignment="1" applyProtection="1"/>
    <xf numFmtId="9" fontId="10" fillId="14" borderId="5" xfId="2" applyNumberFormat="1" applyFont="1" applyFill="1" applyBorder="1" applyAlignment="1" applyProtection="1"/>
    <xf numFmtId="167" fontId="10" fillId="14" borderId="300" xfId="3" applyNumberFormat="1" applyFont="1" applyFill="1" applyBorder="1" applyAlignment="1" applyProtection="1"/>
    <xf numFmtId="0" fontId="1" fillId="0" borderId="0" xfId="3" applyBorder="1"/>
    <xf numFmtId="167" fontId="0" fillId="0" borderId="17" xfId="3" applyNumberFormat="1" applyFont="1" applyFill="1" applyBorder="1" applyProtection="1"/>
    <xf numFmtId="167" fontId="10" fillId="14" borderId="303" xfId="3" applyNumberFormat="1" applyFont="1" applyFill="1" applyBorder="1" applyAlignment="1" applyProtection="1"/>
    <xf numFmtId="0" fontId="2" fillId="12" borderId="1" xfId="3" applyFont="1" applyFill="1" applyBorder="1" applyProtection="1"/>
    <xf numFmtId="0" fontId="10" fillId="12" borderId="20" xfId="3" applyFont="1" applyFill="1" applyBorder="1" applyProtection="1"/>
    <xf numFmtId="0" fontId="2" fillId="12" borderId="23" xfId="3" applyFont="1" applyFill="1" applyBorder="1" applyProtection="1"/>
    <xf numFmtId="0" fontId="23" fillId="0" borderId="10" xfId="3" applyFont="1" applyBorder="1" applyAlignment="1">
      <alignment horizontal="center" vertical="center" wrapText="1"/>
    </xf>
    <xf numFmtId="167" fontId="0" fillId="0" borderId="85" xfId="3" applyNumberFormat="1" applyFont="1" applyFill="1" applyBorder="1" applyProtection="1"/>
    <xf numFmtId="0" fontId="14" fillId="0" borderId="7" xfId="3" applyFont="1" applyFill="1" applyBorder="1" applyAlignment="1" applyProtection="1">
      <alignment horizontal="left" vertical="center" wrapText="1" indent="1"/>
    </xf>
    <xf numFmtId="0" fontId="14" fillId="0" borderId="8" xfId="3" applyFont="1" applyFill="1" applyBorder="1" applyAlignment="1" applyProtection="1">
      <alignment horizontal="left" vertical="center" wrapText="1" indent="1"/>
    </xf>
    <xf numFmtId="0" fontId="12" fillId="8" borderId="38" xfId="3" applyFont="1" applyFill="1" applyBorder="1" applyAlignment="1" applyProtection="1">
      <alignment horizontal="left" vertical="center" wrapText="1"/>
    </xf>
    <xf numFmtId="0" fontId="1" fillId="0" borderId="39" xfId="3" applyBorder="1" applyAlignment="1" applyProtection="1">
      <alignment horizontal="left" vertical="center" wrapText="1"/>
    </xf>
    <xf numFmtId="0" fontId="1" fillId="0" borderId="40" xfId="3" applyBorder="1" applyAlignment="1" applyProtection="1">
      <alignment horizontal="left" vertical="center" wrapText="1"/>
    </xf>
    <xf numFmtId="17" fontId="12" fillId="8" borderId="38" xfId="3" applyNumberFormat="1" applyFont="1" applyFill="1" applyBorder="1" applyAlignment="1" applyProtection="1">
      <alignment horizontal="center" vertical="center" wrapText="1"/>
    </xf>
    <xf numFmtId="0" fontId="1" fillId="0" borderId="39" xfId="3" applyBorder="1" applyAlignment="1" applyProtection="1">
      <alignment horizontal="center" vertical="center" wrapText="1"/>
    </xf>
    <xf numFmtId="0" fontId="1" fillId="0" borderId="40" xfId="3" applyBorder="1" applyAlignment="1" applyProtection="1">
      <alignment horizontal="center" vertical="center" wrapText="1"/>
    </xf>
    <xf numFmtId="165" fontId="25" fillId="10" borderId="56" xfId="3" applyNumberFormat="1" applyFont="1" applyFill="1" applyBorder="1" applyAlignment="1" applyProtection="1">
      <alignment horizontal="center" vertical="center" wrapText="1"/>
    </xf>
    <xf numFmtId="0" fontId="1" fillId="0" borderId="57" xfId="3" applyBorder="1" applyAlignment="1">
      <alignment horizontal="center" vertical="center" wrapText="1"/>
    </xf>
    <xf numFmtId="17" fontId="12" fillId="8" borderId="58" xfId="3" applyNumberFormat="1" applyFont="1" applyFill="1" applyBorder="1" applyAlignment="1" applyProtection="1">
      <alignment horizontal="center" vertical="center" wrapText="1"/>
    </xf>
    <xf numFmtId="17" fontId="12" fillId="8" borderId="39" xfId="3" applyNumberFormat="1" applyFont="1" applyFill="1" applyBorder="1" applyAlignment="1" applyProtection="1">
      <alignment horizontal="center" vertical="center" wrapText="1"/>
    </xf>
    <xf numFmtId="17" fontId="12" fillId="8" borderId="40" xfId="3" applyNumberFormat="1" applyFont="1" applyFill="1" applyBorder="1" applyAlignment="1" applyProtection="1">
      <alignment horizontal="center" vertical="center" wrapText="1"/>
    </xf>
    <xf numFmtId="0" fontId="25" fillId="10" borderId="59" xfId="3" applyFont="1" applyFill="1" applyBorder="1" applyAlignment="1" applyProtection="1">
      <alignment horizontal="center" vertical="center" wrapText="1"/>
    </xf>
    <xf numFmtId="0" fontId="1" fillId="0" borderId="60" xfId="3" applyBorder="1" applyAlignment="1">
      <alignment horizontal="center" vertical="center" wrapText="1"/>
    </xf>
    <xf numFmtId="0" fontId="1" fillId="0" borderId="9" xfId="3" applyBorder="1" applyAlignment="1" applyProtection="1">
      <alignment horizontal="center" vertical="center" wrapText="1"/>
    </xf>
    <xf numFmtId="0" fontId="1" fillId="0" borderId="10" xfId="3" applyBorder="1" applyAlignment="1">
      <alignment horizontal="center" vertical="center" wrapText="1"/>
    </xf>
    <xf numFmtId="0" fontId="25" fillId="10" borderId="9" xfId="3" applyFont="1" applyFill="1" applyBorder="1" applyAlignment="1" applyProtection="1">
      <alignment horizontal="center" vertical="center" wrapText="1"/>
    </xf>
    <xf numFmtId="0" fontId="25" fillId="10" borderId="44" xfId="3" applyFont="1" applyFill="1" applyBorder="1" applyAlignment="1" applyProtection="1">
      <alignment horizontal="center" vertical="center" wrapText="1"/>
    </xf>
    <xf numFmtId="0" fontId="1" fillId="0" borderId="45" xfId="3" applyBorder="1" applyAlignment="1">
      <alignment horizontal="center" vertical="center" wrapText="1"/>
    </xf>
    <xf numFmtId="17" fontId="12" fillId="8" borderId="92" xfId="3" applyNumberFormat="1" applyFont="1" applyFill="1" applyBorder="1" applyAlignment="1" applyProtection="1">
      <alignment horizontal="center" vertical="center" wrapText="1"/>
    </xf>
    <xf numFmtId="0" fontId="25" fillId="10" borderId="93" xfId="3" applyFont="1" applyFill="1" applyBorder="1" applyAlignment="1" applyProtection="1">
      <alignment horizontal="center" vertical="center" wrapText="1"/>
    </xf>
    <xf numFmtId="0" fontId="1" fillId="0" borderId="94" xfId="3" applyBorder="1" applyAlignment="1">
      <alignment horizontal="center" vertical="center" wrapText="1"/>
    </xf>
    <xf numFmtId="165" fontId="25" fillId="10" borderId="57" xfId="3" applyNumberFormat="1" applyFont="1" applyFill="1" applyBorder="1" applyAlignment="1" applyProtection="1">
      <alignment horizontal="center" vertical="center" wrapText="1"/>
    </xf>
    <xf numFmtId="0" fontId="25" fillId="10" borderId="94" xfId="3" applyFont="1" applyFill="1" applyBorder="1" applyAlignment="1" applyProtection="1">
      <alignment horizontal="center" vertical="center" wrapText="1"/>
    </xf>
    <xf numFmtId="0" fontId="25" fillId="10" borderId="10" xfId="3" applyFont="1" applyFill="1" applyBorder="1" applyAlignment="1" applyProtection="1">
      <alignment horizontal="center" vertical="center" wrapText="1"/>
    </xf>
    <xf numFmtId="0" fontId="1" fillId="0" borderId="57" xfId="3" applyBorder="1" applyAlignment="1" applyProtection="1">
      <alignment horizontal="center" vertical="center" wrapText="1"/>
    </xf>
    <xf numFmtId="17" fontId="12" fillId="8" borderId="107" xfId="3" applyNumberFormat="1" applyFont="1" applyFill="1" applyBorder="1" applyAlignment="1" applyProtection="1">
      <alignment horizontal="center" vertical="center" wrapText="1"/>
    </xf>
    <xf numFmtId="0" fontId="25" fillId="10" borderId="108" xfId="3" applyFont="1" applyFill="1" applyBorder="1" applyAlignment="1" applyProtection="1">
      <alignment horizontal="center" vertical="center" wrapText="1"/>
    </xf>
    <xf numFmtId="0" fontId="1" fillId="0" borderId="109" xfId="3" applyBorder="1" applyAlignment="1" applyProtection="1">
      <alignment horizontal="center" vertical="center" wrapText="1"/>
    </xf>
    <xf numFmtId="0" fontId="1" fillId="0" borderId="10" xfId="3" applyBorder="1" applyAlignment="1" applyProtection="1">
      <alignment horizontal="center" vertical="center" wrapText="1"/>
    </xf>
    <xf numFmtId="165" fontId="25" fillId="10" borderId="126" xfId="3" applyNumberFormat="1" applyFont="1" applyFill="1" applyBorder="1" applyAlignment="1" applyProtection="1">
      <alignment horizontal="center" vertical="center" wrapText="1"/>
    </xf>
    <xf numFmtId="0" fontId="1" fillId="0" borderId="127" xfId="3" applyBorder="1" applyAlignment="1" applyProtection="1">
      <alignment horizontal="center" vertical="center" wrapText="1"/>
    </xf>
    <xf numFmtId="165" fontId="25" fillId="10" borderId="132" xfId="3" applyNumberFormat="1" applyFont="1" applyFill="1" applyBorder="1" applyAlignment="1" applyProtection="1">
      <alignment horizontal="center" vertical="center" wrapText="1"/>
    </xf>
    <xf numFmtId="0" fontId="1" fillId="0" borderId="133" xfId="3" applyBorder="1" applyAlignment="1" applyProtection="1">
      <alignment horizontal="center" vertical="center" wrapText="1"/>
    </xf>
    <xf numFmtId="17" fontId="12" fillId="8" borderId="134" xfId="3" applyNumberFormat="1" applyFont="1" applyFill="1" applyBorder="1" applyAlignment="1" applyProtection="1">
      <alignment horizontal="center" vertical="center" wrapText="1"/>
    </xf>
    <xf numFmtId="0" fontId="25" fillId="10" borderId="135" xfId="3" applyFont="1" applyFill="1" applyBorder="1" applyAlignment="1" applyProtection="1">
      <alignment horizontal="center" vertical="center" wrapText="1"/>
    </xf>
    <xf numFmtId="0" fontId="1" fillId="0" borderId="136" xfId="3" applyBorder="1" applyAlignment="1" applyProtection="1">
      <alignment horizontal="center" vertical="center" wrapText="1"/>
    </xf>
    <xf numFmtId="0" fontId="12" fillId="0" borderId="42" xfId="3" applyFont="1" applyBorder="1" applyAlignment="1" applyProtection="1">
      <alignment horizontal="center" wrapText="1"/>
    </xf>
    <xf numFmtId="0" fontId="12" fillId="0" borderId="173" xfId="3" applyFont="1" applyBorder="1" applyAlignment="1" applyProtection="1">
      <alignment horizontal="center" wrapText="1"/>
    </xf>
    <xf numFmtId="0" fontId="12" fillId="0" borderId="42" xfId="3" applyFont="1" applyFill="1" applyBorder="1" applyAlignment="1" applyProtection="1">
      <alignment horizontal="center" wrapText="1"/>
    </xf>
    <xf numFmtId="10" fontId="12" fillId="0" borderId="183" xfId="3" applyNumberFormat="1" applyFont="1" applyBorder="1" applyAlignment="1" applyProtection="1">
      <alignment horizontal="center" vertical="top" wrapText="1"/>
    </xf>
    <xf numFmtId="10" fontId="12" fillId="0" borderId="9" xfId="3" applyNumberFormat="1" applyFont="1" applyBorder="1" applyAlignment="1" applyProtection="1">
      <alignment horizontal="center" vertical="top" wrapText="1"/>
    </xf>
    <xf numFmtId="0" fontId="23" fillId="0" borderId="304" xfId="3" applyFont="1" applyBorder="1" applyAlignment="1">
      <alignment horizontal="center" vertical="top" wrapText="1"/>
    </xf>
    <xf numFmtId="165" fontId="25" fillId="10" borderId="147" xfId="3" applyNumberFormat="1" applyFont="1" applyFill="1" applyBorder="1" applyAlignment="1" applyProtection="1">
      <alignment horizontal="center" vertical="center" wrapText="1"/>
    </xf>
    <xf numFmtId="0" fontId="1" fillId="0" borderId="127" xfId="3" applyBorder="1" applyAlignment="1"/>
    <xf numFmtId="17" fontId="12" fillId="8" borderId="148" xfId="3" applyNumberFormat="1" applyFont="1" applyFill="1" applyBorder="1" applyAlignment="1" applyProtection="1">
      <alignment horizontal="center" vertical="center" wrapText="1"/>
    </xf>
    <xf numFmtId="0" fontId="25" fillId="10" borderId="149" xfId="3" applyFont="1" applyFill="1" applyBorder="1" applyAlignment="1" applyProtection="1">
      <alignment horizontal="center" vertical="center" wrapText="1"/>
    </xf>
    <xf numFmtId="0" fontId="25" fillId="10" borderId="150" xfId="3" applyFont="1" applyFill="1" applyBorder="1" applyAlignment="1" applyProtection="1">
      <alignment horizontal="center" vertical="center" wrapText="1"/>
    </xf>
    <xf numFmtId="0" fontId="1" fillId="0" borderId="151" xfId="3" applyBorder="1" applyAlignment="1"/>
    <xf numFmtId="0" fontId="25" fillId="10" borderId="152" xfId="3" applyFont="1" applyFill="1" applyBorder="1" applyAlignment="1" applyProtection="1">
      <alignment horizontal="center" vertical="center" wrapText="1"/>
    </xf>
    <xf numFmtId="0" fontId="25" fillId="10" borderId="153" xfId="3" applyFont="1" applyFill="1" applyBorder="1" applyAlignment="1" applyProtection="1">
      <alignment horizontal="center" vertical="center" wrapText="1"/>
    </xf>
    <xf numFmtId="0" fontId="1" fillId="0" borderId="154" xfId="3" applyBorder="1" applyAlignment="1"/>
    <xf numFmtId="0" fontId="23" fillId="0" borderId="184" xfId="0" applyFont="1" applyFill="1" applyBorder="1" applyAlignment="1">
      <alignment horizontal="center" wrapText="1"/>
    </xf>
    <xf numFmtId="0" fontId="23" fillId="0" borderId="40" xfId="0" applyFont="1" applyFill="1" applyBorder="1" applyAlignment="1">
      <alignment horizontal="center" wrapText="1"/>
    </xf>
    <xf numFmtId="0" fontId="23" fillId="0" borderId="188" xfId="3" applyFont="1" applyBorder="1" applyAlignment="1">
      <alignment horizontal="center" vertical="top" wrapText="1"/>
    </xf>
    <xf numFmtId="0" fontId="23" fillId="0" borderId="10" xfId="3" applyFont="1" applyBorder="1" applyAlignment="1">
      <alignment horizontal="center" vertical="top" wrapText="1"/>
    </xf>
    <xf numFmtId="0" fontId="23" fillId="0" borderId="184" xfId="3" applyFont="1" applyBorder="1" applyAlignment="1">
      <alignment horizontal="center" vertical="top" wrapText="1"/>
    </xf>
    <xf numFmtId="0" fontId="23" fillId="0" borderId="40" xfId="3" applyFont="1" applyBorder="1" applyAlignment="1">
      <alignment horizontal="center" vertical="top" wrapText="1"/>
    </xf>
    <xf numFmtId="0" fontId="23" fillId="0" borderId="184" xfId="0" applyFont="1" applyFill="1" applyBorder="1" applyAlignment="1">
      <alignment horizontal="center" vertical="top" wrapText="1"/>
    </xf>
    <xf numFmtId="0" fontId="23" fillId="0" borderId="40" xfId="0" applyFont="1" applyFill="1" applyBorder="1" applyAlignment="1">
      <alignment horizontal="center" vertical="top" wrapText="1"/>
    </xf>
    <xf numFmtId="10" fontId="12" fillId="14" borderId="24" xfId="3" applyNumberFormat="1" applyFont="1" applyFill="1" applyBorder="1" applyAlignment="1" applyProtection="1">
      <alignment horizontal="center" vertical="top" wrapText="1"/>
    </xf>
    <xf numFmtId="0" fontId="12" fillId="14" borderId="24" xfId="3" applyFont="1" applyFill="1" applyBorder="1" applyAlignment="1" applyProtection="1">
      <alignment horizontal="center" vertical="top" wrapText="1"/>
    </xf>
    <xf numFmtId="0" fontId="23" fillId="14" borderId="184" xfId="3" applyFont="1" applyFill="1" applyBorder="1" applyAlignment="1">
      <alignment horizontal="center" vertical="top" wrapText="1"/>
    </xf>
    <xf numFmtId="0" fontId="23" fillId="14" borderId="40" xfId="3" applyFont="1" applyFill="1" applyBorder="1" applyAlignment="1">
      <alignment horizontal="center" vertical="top" wrapText="1"/>
    </xf>
    <xf numFmtId="0" fontId="23" fillId="14" borderId="24" xfId="3" applyFont="1" applyFill="1" applyBorder="1" applyAlignment="1">
      <alignment horizontal="center" vertical="top" wrapText="1"/>
    </xf>
    <xf numFmtId="10" fontId="12" fillId="14" borderId="184" xfId="3" applyNumberFormat="1" applyFont="1" applyFill="1" applyBorder="1" applyAlignment="1" applyProtection="1">
      <alignment horizontal="center" vertical="top" wrapText="1"/>
    </xf>
    <xf numFmtId="10" fontId="12" fillId="14" borderId="40" xfId="3" applyNumberFormat="1" applyFont="1" applyFill="1" applyBorder="1" applyAlignment="1" applyProtection="1">
      <alignment horizontal="center" vertical="top" wrapText="1"/>
    </xf>
    <xf numFmtId="165" fontId="25" fillId="10" borderId="202" xfId="3" applyNumberFormat="1" applyFont="1" applyFill="1" applyBorder="1" applyAlignment="1" applyProtection="1">
      <alignment horizontal="center" vertical="center" wrapText="1"/>
    </xf>
    <xf numFmtId="165" fontId="25" fillId="10" borderId="203" xfId="3" applyNumberFormat="1" applyFont="1" applyFill="1" applyBorder="1" applyAlignment="1" applyProtection="1">
      <alignment horizontal="center" vertical="center" wrapText="1"/>
    </xf>
    <xf numFmtId="17" fontId="12" fillId="8" borderId="184" xfId="3" applyNumberFormat="1" applyFont="1" applyFill="1" applyBorder="1" applyAlignment="1" applyProtection="1">
      <alignment horizontal="center" vertical="center" wrapText="1"/>
    </xf>
    <xf numFmtId="0" fontId="25" fillId="10" borderId="204" xfId="3" applyFont="1" applyFill="1" applyBorder="1" applyAlignment="1" applyProtection="1">
      <alignment horizontal="center" vertical="center" wrapText="1"/>
    </xf>
    <xf numFmtId="0" fontId="25" fillId="10" borderId="205" xfId="3" applyFont="1" applyFill="1" applyBorder="1" applyAlignment="1" applyProtection="1">
      <alignment horizontal="center" vertical="center" wrapText="1"/>
    </xf>
    <xf numFmtId="0" fontId="18" fillId="0" borderId="24" xfId="3" applyNumberFormat="1" applyFont="1" applyFill="1" applyBorder="1" applyAlignment="1" applyProtection="1">
      <alignment horizontal="left" vertical="top" wrapText="1"/>
    </xf>
    <xf numFmtId="0" fontId="18" fillId="0" borderId="254" xfId="3" applyNumberFormat="1" applyFont="1" applyFill="1" applyBorder="1" applyAlignment="1" applyProtection="1">
      <alignment horizontal="left" vertical="top" wrapText="1"/>
    </xf>
    <xf numFmtId="165" fontId="25" fillId="10" borderId="251" xfId="3" applyNumberFormat="1" applyFont="1" applyFill="1" applyBorder="1" applyAlignment="1" applyProtection="1">
      <alignment horizontal="center" vertical="center" wrapText="1"/>
    </xf>
    <xf numFmtId="165" fontId="25" fillId="10" borderId="252" xfId="3" applyNumberFormat="1" applyFont="1" applyFill="1" applyBorder="1" applyAlignment="1" applyProtection="1">
      <alignment horizontal="center" vertical="center" wrapText="1"/>
    </xf>
    <xf numFmtId="0" fontId="1" fillId="0" borderId="253" xfId="3" applyBorder="1" applyAlignment="1"/>
    <xf numFmtId="17" fontId="12" fillId="8" borderId="254" xfId="3" applyNumberFormat="1" applyFont="1" applyFill="1" applyBorder="1" applyAlignment="1" applyProtection="1">
      <alignment horizontal="center" vertical="center" wrapText="1"/>
    </xf>
    <xf numFmtId="0" fontId="25" fillId="10" borderId="255" xfId="3" applyFont="1" applyFill="1" applyBorder="1" applyAlignment="1" applyProtection="1">
      <alignment horizontal="center" vertical="center" wrapText="1"/>
    </xf>
    <xf numFmtId="0" fontId="25" fillId="10" borderId="256" xfId="3" applyFont="1" applyFill="1" applyBorder="1" applyAlignment="1" applyProtection="1">
      <alignment horizontal="center" vertical="center" wrapText="1"/>
    </xf>
    <xf numFmtId="0" fontId="1" fillId="0" borderId="257" xfId="3" applyBorder="1" applyAlignment="1"/>
    <xf numFmtId="0" fontId="25" fillId="10" borderId="258" xfId="3" applyFont="1" applyFill="1" applyBorder="1" applyAlignment="1" applyProtection="1">
      <alignment horizontal="center" vertical="center" wrapText="1"/>
    </xf>
    <xf numFmtId="0" fontId="25" fillId="10" borderId="259" xfId="3" applyFont="1" applyFill="1" applyBorder="1" applyAlignment="1" applyProtection="1">
      <alignment horizontal="center" vertical="center" wrapText="1"/>
    </xf>
    <xf numFmtId="0" fontId="1" fillId="0" borderId="260" xfId="3" applyBorder="1" applyAlignment="1"/>
    <xf numFmtId="0" fontId="18" fillId="0" borderId="42" xfId="3" applyNumberFormat="1" applyFont="1" applyFill="1" applyBorder="1" applyAlignment="1" applyProtection="1">
      <alignment horizontal="center" vertical="top"/>
    </xf>
    <xf numFmtId="0" fontId="18" fillId="0" borderId="43" xfId="3" applyNumberFormat="1" applyFont="1" applyFill="1" applyBorder="1" applyAlignment="1" applyProtection="1">
      <alignment horizontal="center" vertical="top"/>
    </xf>
  </cellXfs>
  <cellStyles count="8">
    <cellStyle name="Comma" xfId="1" builtinId="3"/>
    <cellStyle name="Normal" xfId="0" builtinId="0"/>
    <cellStyle name="Normal 13" xfId="7"/>
    <cellStyle name="Normal 4" xfId="4"/>
    <cellStyle name="Normal 54" xfId="3"/>
    <cellStyle name="Normal 55" xfId="5"/>
    <cellStyle name="Percent" xfId="2" builtinId="5"/>
    <cellStyle name="Percent 62" xfId="6"/>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006666"/>
    <pageSetUpPr autoPageBreaks="0" fitToPage="1"/>
  </sheetPr>
  <dimension ref="A1:P32"/>
  <sheetViews>
    <sheetView showGridLines="0" showRowColHeaders="0" tabSelected="1" zoomScale="70" zoomScaleNormal="70" workbookViewId="0"/>
  </sheetViews>
  <sheetFormatPr defaultRowHeight="12.75" x14ac:dyDescent="0.2"/>
  <cols>
    <col min="1" max="1" width="3.140625" customWidth="1"/>
    <col min="2" max="2" width="7.5703125" customWidth="1"/>
    <col min="3" max="3" width="7.7109375" customWidth="1"/>
    <col min="4" max="4" width="49.85546875" customWidth="1"/>
  </cols>
  <sheetData>
    <row r="1" spans="1:16" ht="12.75" customHeight="1" x14ac:dyDescent="0.35">
      <c r="A1" s="1"/>
    </row>
    <row r="2" spans="1:16" x14ac:dyDescent="0.2">
      <c r="B2" s="2"/>
      <c r="C2" s="3"/>
      <c r="D2" s="3"/>
      <c r="E2" s="4"/>
      <c r="F2" s="4"/>
      <c r="G2" s="4"/>
      <c r="H2" s="4"/>
      <c r="I2" s="4"/>
      <c r="J2" s="4"/>
      <c r="K2" s="4"/>
      <c r="L2" s="4"/>
      <c r="M2" s="4"/>
      <c r="N2" s="4"/>
      <c r="O2" s="4"/>
      <c r="P2" s="4"/>
    </row>
    <row r="3" spans="1:16" x14ac:dyDescent="0.2">
      <c r="B3" s="2"/>
      <c r="C3" s="3"/>
      <c r="D3" s="3"/>
      <c r="E3" s="4"/>
      <c r="F3" s="4"/>
      <c r="G3" s="4"/>
      <c r="H3" s="4"/>
      <c r="I3" s="4"/>
      <c r="J3" s="4"/>
      <c r="K3" s="4"/>
      <c r="L3" s="4"/>
      <c r="M3" s="4"/>
      <c r="N3" s="4"/>
      <c r="O3" s="4"/>
      <c r="P3" s="4"/>
    </row>
    <row r="4" spans="1:16" x14ac:dyDescent="0.2">
      <c r="B4" s="2"/>
      <c r="C4" s="3"/>
      <c r="D4" s="3"/>
      <c r="E4" s="4"/>
      <c r="F4" s="4"/>
      <c r="G4" s="4"/>
      <c r="H4" s="4"/>
      <c r="I4" s="4"/>
      <c r="J4" s="4"/>
      <c r="K4" s="4"/>
      <c r="L4" s="4"/>
      <c r="M4" s="4"/>
      <c r="N4" s="4"/>
      <c r="O4" s="4"/>
      <c r="P4" s="4"/>
    </row>
    <row r="5" spans="1:16" x14ac:dyDescent="0.2">
      <c r="B5" s="2"/>
      <c r="C5" s="3"/>
      <c r="D5" s="3"/>
      <c r="E5" s="4"/>
      <c r="F5" s="4"/>
      <c r="G5" s="4"/>
      <c r="H5" s="4"/>
      <c r="I5" s="4"/>
      <c r="J5" s="4"/>
      <c r="K5" s="4"/>
      <c r="L5" s="4"/>
      <c r="M5" s="4"/>
      <c r="N5" s="4"/>
      <c r="O5" s="4"/>
      <c r="P5" s="4"/>
    </row>
    <row r="6" spans="1:16" x14ac:dyDescent="0.2">
      <c r="B6" s="2"/>
      <c r="C6" s="3"/>
      <c r="D6" s="3"/>
      <c r="E6" s="4"/>
      <c r="F6" s="4"/>
      <c r="G6" s="4"/>
      <c r="H6" s="4"/>
      <c r="I6" s="4"/>
      <c r="J6" s="4"/>
      <c r="K6" s="4"/>
      <c r="L6" s="4"/>
      <c r="M6" s="4"/>
      <c r="N6" s="4"/>
      <c r="O6" s="4"/>
      <c r="P6" s="4"/>
    </row>
    <row r="7" spans="1:16" x14ac:dyDescent="0.2">
      <c r="B7" s="2"/>
      <c r="C7" s="3"/>
      <c r="D7" s="3"/>
      <c r="E7" s="4"/>
      <c r="F7" s="4"/>
      <c r="G7" s="4"/>
      <c r="H7" s="4"/>
      <c r="I7" s="4"/>
      <c r="J7" s="4"/>
      <c r="K7" s="4"/>
      <c r="L7" s="4"/>
      <c r="M7" s="4"/>
      <c r="N7" s="4"/>
      <c r="O7" s="4"/>
      <c r="P7" s="4"/>
    </row>
    <row r="8" spans="1:16" x14ac:dyDescent="0.2">
      <c r="B8" s="2"/>
      <c r="C8" s="3"/>
      <c r="D8" s="3"/>
      <c r="E8" s="4"/>
      <c r="F8" s="4"/>
      <c r="G8" s="4"/>
      <c r="H8" s="4"/>
      <c r="I8" s="4"/>
      <c r="J8" s="4"/>
      <c r="K8" s="4"/>
      <c r="L8" s="4"/>
      <c r="M8" s="4"/>
      <c r="N8" s="4"/>
      <c r="O8" s="4"/>
      <c r="P8" s="4"/>
    </row>
    <row r="9" spans="1:16" x14ac:dyDescent="0.2">
      <c r="B9" s="2"/>
      <c r="C9" s="3"/>
      <c r="D9" s="3"/>
      <c r="E9" s="4"/>
      <c r="F9" s="4"/>
      <c r="G9" s="4"/>
      <c r="H9" s="4"/>
      <c r="I9" s="4"/>
      <c r="J9" s="4"/>
      <c r="K9" s="4"/>
      <c r="L9" s="4"/>
      <c r="M9" s="4"/>
      <c r="N9" s="4"/>
      <c r="O9" s="4"/>
      <c r="P9" s="4"/>
    </row>
    <row r="10" spans="1:16" x14ac:dyDescent="0.2">
      <c r="B10" s="2"/>
      <c r="C10" s="3"/>
      <c r="D10" s="3"/>
      <c r="E10" s="4"/>
      <c r="F10" s="4"/>
      <c r="G10" s="4"/>
      <c r="H10" s="4"/>
      <c r="I10" s="4"/>
      <c r="J10" s="4"/>
      <c r="K10" s="4"/>
      <c r="L10" s="4"/>
      <c r="M10" s="4"/>
      <c r="N10" s="4"/>
      <c r="O10" s="4"/>
      <c r="P10" s="4"/>
    </row>
    <row r="11" spans="1:16" ht="60" x14ac:dyDescent="0.8">
      <c r="B11" s="2"/>
      <c r="C11" s="5" t="str">
        <f ca="1">MID(CELL("filename",A1),FIND("]",CELL("filename",A1))+1,99)</f>
        <v>DfT Templates</v>
      </c>
      <c r="D11" s="3"/>
      <c r="E11" s="5"/>
      <c r="F11" s="4"/>
      <c r="G11" s="4"/>
      <c r="H11" s="4"/>
      <c r="I11" s="4"/>
      <c r="J11" s="4"/>
      <c r="K11" s="4"/>
      <c r="L11" s="4"/>
      <c r="M11" s="4"/>
      <c r="N11" s="4"/>
      <c r="O11" s="4"/>
      <c r="P11" s="4"/>
    </row>
    <row r="12" spans="1:16" x14ac:dyDescent="0.2">
      <c r="B12" s="2"/>
      <c r="C12" s="3"/>
      <c r="D12" s="3"/>
      <c r="E12" s="4"/>
      <c r="F12" s="4"/>
      <c r="G12" s="4"/>
      <c r="H12" s="4"/>
      <c r="I12" s="4"/>
      <c r="J12" s="4"/>
      <c r="K12" s="4"/>
      <c r="L12" s="4"/>
      <c r="M12" s="4"/>
      <c r="N12" s="4"/>
      <c r="O12" s="4"/>
      <c r="P12" s="4"/>
    </row>
    <row r="13" spans="1:16" x14ac:dyDescent="0.2">
      <c r="B13" s="2"/>
      <c r="C13" s="3"/>
      <c r="D13" s="3"/>
      <c r="E13" s="4"/>
      <c r="F13" s="4"/>
      <c r="G13" s="4"/>
      <c r="H13" s="4"/>
      <c r="I13" s="4"/>
      <c r="J13" s="4"/>
      <c r="K13" s="4"/>
      <c r="L13" s="4"/>
      <c r="M13" s="4"/>
      <c r="N13" s="4"/>
      <c r="O13" s="4"/>
      <c r="P13" s="4"/>
    </row>
    <row r="14" spans="1:16" x14ac:dyDescent="0.2">
      <c r="B14" s="2"/>
      <c r="C14" s="3"/>
      <c r="D14" s="3"/>
      <c r="E14" s="4"/>
      <c r="F14" s="4"/>
      <c r="G14" s="4"/>
      <c r="H14" s="4"/>
      <c r="I14" s="4"/>
      <c r="J14" s="4"/>
      <c r="K14" s="4"/>
      <c r="L14" s="4"/>
      <c r="M14" s="4"/>
      <c r="N14" s="4"/>
      <c r="O14" s="4"/>
      <c r="P14" s="4"/>
    </row>
    <row r="15" spans="1:16" x14ac:dyDescent="0.2">
      <c r="B15" s="2"/>
      <c r="C15" s="3"/>
      <c r="D15" s="3"/>
      <c r="E15" s="4"/>
      <c r="F15" s="4"/>
      <c r="G15" s="4"/>
      <c r="H15" s="4"/>
      <c r="I15" s="4"/>
      <c r="J15" s="4"/>
      <c r="K15" s="4"/>
      <c r="L15" s="4"/>
      <c r="M15" s="4"/>
      <c r="N15" s="4"/>
      <c r="O15" s="4"/>
      <c r="P15" s="4"/>
    </row>
    <row r="16" spans="1:16" x14ac:dyDescent="0.2">
      <c r="B16" s="2"/>
      <c r="C16" s="3"/>
      <c r="D16" s="3"/>
      <c r="E16" s="4"/>
      <c r="F16" s="4"/>
      <c r="G16" s="4"/>
      <c r="H16" s="4"/>
      <c r="I16" s="4"/>
      <c r="J16" s="4"/>
      <c r="K16" s="4"/>
      <c r="L16" s="4"/>
      <c r="M16" s="4"/>
      <c r="N16" s="4"/>
      <c r="O16" s="4"/>
      <c r="P16" s="4"/>
    </row>
    <row r="17" spans="2:16" x14ac:dyDescent="0.2">
      <c r="B17" s="2"/>
      <c r="C17" s="3"/>
      <c r="D17" s="3"/>
      <c r="E17" s="4"/>
      <c r="F17" s="4"/>
      <c r="G17" s="4"/>
      <c r="H17" s="4"/>
      <c r="I17" s="4"/>
      <c r="J17" s="4"/>
      <c r="K17" s="4"/>
      <c r="L17" s="4"/>
      <c r="M17" s="4"/>
      <c r="N17" s="4"/>
      <c r="O17" s="4"/>
      <c r="P17" s="4"/>
    </row>
    <row r="18" spans="2:16" x14ac:dyDescent="0.2">
      <c r="B18" s="2"/>
      <c r="C18" s="3"/>
      <c r="D18" s="3"/>
      <c r="E18" s="4"/>
      <c r="F18" s="4"/>
      <c r="G18" s="4"/>
      <c r="H18" s="4"/>
      <c r="I18" s="4"/>
      <c r="J18" s="4"/>
      <c r="K18" s="4"/>
      <c r="L18" s="4"/>
      <c r="M18" s="4"/>
      <c r="N18" s="4"/>
      <c r="O18" s="4"/>
      <c r="P18" s="4"/>
    </row>
    <row r="19" spans="2:16" x14ac:dyDescent="0.2">
      <c r="B19" s="2"/>
      <c r="C19" s="3"/>
      <c r="D19" s="3"/>
      <c r="E19" s="4"/>
      <c r="F19" s="4"/>
      <c r="G19" s="4"/>
      <c r="H19" s="4"/>
      <c r="I19" s="4"/>
      <c r="J19" s="4"/>
      <c r="K19" s="4"/>
      <c r="L19" s="4"/>
      <c r="M19" s="4"/>
      <c r="N19" s="4"/>
      <c r="O19" s="4"/>
      <c r="P19" s="4"/>
    </row>
    <row r="20" spans="2:16" x14ac:dyDescent="0.2">
      <c r="B20" s="2"/>
      <c r="C20" s="3"/>
      <c r="D20" s="3"/>
      <c r="E20" s="4"/>
      <c r="F20" s="4"/>
      <c r="G20" s="4"/>
      <c r="H20" s="4"/>
      <c r="I20" s="4"/>
      <c r="J20" s="4"/>
      <c r="K20" s="4"/>
      <c r="L20" s="4"/>
      <c r="M20" s="4"/>
      <c r="N20" s="4"/>
      <c r="O20" s="4"/>
      <c r="P20" s="4"/>
    </row>
    <row r="21" spans="2:16" x14ac:dyDescent="0.2">
      <c r="B21" s="2"/>
      <c r="C21" s="3"/>
      <c r="D21" s="3"/>
      <c r="E21" s="4"/>
      <c r="F21" s="4"/>
      <c r="G21" s="4"/>
      <c r="H21" s="4"/>
      <c r="I21" s="4"/>
      <c r="J21" s="4"/>
      <c r="K21" s="4"/>
      <c r="L21" s="4"/>
      <c r="M21" s="4"/>
      <c r="N21" s="4"/>
      <c r="O21" s="4"/>
      <c r="P21" s="4"/>
    </row>
    <row r="22" spans="2:16" x14ac:dyDescent="0.2">
      <c r="B22" s="2"/>
      <c r="C22" s="3"/>
      <c r="D22" s="3"/>
      <c r="E22" s="4"/>
      <c r="F22" s="4"/>
      <c r="G22" s="4"/>
      <c r="H22" s="4"/>
      <c r="I22" s="4"/>
      <c r="J22" s="4"/>
      <c r="K22" s="4"/>
      <c r="L22" s="4"/>
      <c r="M22" s="4"/>
      <c r="N22" s="4"/>
      <c r="O22" s="4"/>
      <c r="P22" s="4"/>
    </row>
    <row r="23" spans="2:16" x14ac:dyDescent="0.2">
      <c r="B23" s="2"/>
      <c r="C23" s="3"/>
      <c r="D23" s="3"/>
      <c r="E23" s="4"/>
      <c r="F23" s="4"/>
      <c r="G23" s="4"/>
      <c r="H23" s="4"/>
      <c r="I23" s="4"/>
      <c r="J23" s="4"/>
      <c r="K23" s="4"/>
      <c r="L23" s="4"/>
      <c r="M23" s="4"/>
      <c r="N23" s="4"/>
      <c r="O23" s="4"/>
      <c r="P23" s="4"/>
    </row>
    <row r="24" spans="2:16" x14ac:dyDescent="0.2">
      <c r="B24" s="2"/>
      <c r="C24" s="3"/>
      <c r="D24" s="3"/>
      <c r="E24" s="4"/>
      <c r="F24" s="4"/>
      <c r="G24" s="4"/>
      <c r="H24" s="4"/>
      <c r="I24" s="4"/>
      <c r="J24" s="4"/>
      <c r="K24" s="4"/>
      <c r="L24" s="4"/>
      <c r="M24" s="4"/>
      <c r="N24" s="4"/>
      <c r="O24" s="4"/>
      <c r="P24" s="4"/>
    </row>
    <row r="25" spans="2:16" x14ac:dyDescent="0.2">
      <c r="B25" s="2"/>
      <c r="C25" s="3"/>
      <c r="D25" s="3"/>
      <c r="E25" s="4"/>
      <c r="F25" s="4"/>
      <c r="G25" s="4"/>
      <c r="H25" s="4"/>
      <c r="I25" s="4"/>
      <c r="J25" s="4"/>
      <c r="K25" s="4"/>
      <c r="L25" s="4"/>
      <c r="M25" s="4"/>
      <c r="N25" s="4"/>
      <c r="O25" s="4"/>
      <c r="P25" s="4"/>
    </row>
    <row r="26" spans="2:16" x14ac:dyDescent="0.2">
      <c r="B26" s="2"/>
      <c r="C26" s="3"/>
      <c r="D26" s="3"/>
      <c r="E26" s="4"/>
      <c r="F26" s="4"/>
      <c r="G26" s="4"/>
      <c r="H26" s="4"/>
      <c r="I26" s="4"/>
      <c r="J26" s="4"/>
      <c r="K26" s="4"/>
      <c r="L26" s="4"/>
      <c r="M26" s="4"/>
      <c r="N26" s="4"/>
      <c r="O26" s="4"/>
      <c r="P26" s="4"/>
    </row>
    <row r="27" spans="2:16" x14ac:dyDescent="0.2">
      <c r="B27" s="2"/>
      <c r="C27" s="3"/>
      <c r="D27" s="3"/>
      <c r="E27" s="4"/>
      <c r="F27" s="4"/>
      <c r="G27" s="4"/>
      <c r="H27" s="4"/>
      <c r="I27" s="4"/>
      <c r="J27" s="4"/>
      <c r="K27" s="4"/>
      <c r="L27" s="4"/>
      <c r="M27" s="4"/>
      <c r="N27" s="4"/>
      <c r="O27" s="4"/>
      <c r="P27" s="4"/>
    </row>
    <row r="28" spans="2:16" x14ac:dyDescent="0.2">
      <c r="B28" s="2"/>
      <c r="C28" s="3"/>
      <c r="D28" s="3"/>
      <c r="E28" s="4"/>
      <c r="F28" s="4"/>
      <c r="G28" s="4"/>
      <c r="H28" s="4"/>
      <c r="I28" s="4"/>
      <c r="J28" s="4"/>
      <c r="K28" s="4"/>
      <c r="L28" s="4"/>
      <c r="M28" s="4"/>
      <c r="N28" s="4"/>
      <c r="O28" s="4"/>
      <c r="P28" s="4"/>
    </row>
    <row r="29" spans="2:16" x14ac:dyDescent="0.2">
      <c r="B29" s="2"/>
      <c r="C29" s="3"/>
      <c r="D29" s="3"/>
      <c r="E29" s="4"/>
      <c r="F29" s="4"/>
      <c r="G29" s="4"/>
      <c r="H29" s="4"/>
      <c r="I29" s="4"/>
      <c r="J29" s="4"/>
      <c r="K29" s="4"/>
      <c r="L29" s="4"/>
      <c r="M29" s="4"/>
      <c r="N29" s="4"/>
      <c r="O29" s="4"/>
      <c r="P29" s="4"/>
    </row>
    <row r="30" spans="2:16" x14ac:dyDescent="0.2">
      <c r="B30" s="2"/>
      <c r="C30" s="3"/>
      <c r="D30" s="6"/>
      <c r="E30" s="4"/>
      <c r="F30" s="4"/>
      <c r="G30" s="4"/>
      <c r="H30" s="4"/>
      <c r="I30" s="4"/>
      <c r="J30" s="4"/>
      <c r="K30" s="4"/>
      <c r="L30" s="4"/>
      <c r="M30" s="4"/>
      <c r="N30" s="4"/>
      <c r="O30" s="4"/>
      <c r="P30" s="4"/>
    </row>
    <row r="31" spans="2:16" x14ac:dyDescent="0.2">
      <c r="B31" s="2"/>
      <c r="C31" s="3"/>
      <c r="D31" s="6"/>
      <c r="E31" s="4"/>
      <c r="F31" s="4"/>
      <c r="G31" s="4"/>
      <c r="H31" s="4"/>
      <c r="I31" s="4"/>
      <c r="J31" s="4"/>
      <c r="K31" s="4"/>
      <c r="L31" s="4"/>
      <c r="M31" s="4"/>
      <c r="N31" s="4"/>
      <c r="O31" s="4"/>
      <c r="P31" s="4"/>
    </row>
    <row r="32" spans="2:16" x14ac:dyDescent="0.2">
      <c r="B32" s="2"/>
      <c r="C32" s="3"/>
      <c r="D32" s="3"/>
      <c r="E32" s="4"/>
      <c r="F32" s="4"/>
      <c r="G32" s="4"/>
      <c r="H32" s="4"/>
      <c r="I32" s="4"/>
      <c r="J32" s="4"/>
      <c r="K32" s="4"/>
      <c r="L32" s="4"/>
      <c r="M32" s="4"/>
      <c r="N32" s="4"/>
      <c r="O32" s="4"/>
      <c r="P32" s="4"/>
    </row>
  </sheetData>
  <pageMargins left="0.75" right="0.75" top="1" bottom="1" header="0.5" footer="0.5"/>
  <pageSetup paperSize="9" scale="74" orientation="landscape" r:id="rId1"/>
  <headerFooter alignWithMargins="0">
    <oddFooter>&amp;L&amp;F \ &amp;A&amp;R&amp;T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autoPageBreaks="0"/>
  </sheetPr>
  <dimension ref="A2:AL754"/>
  <sheetViews>
    <sheetView showGridLines="0" zoomScale="70" zoomScaleNormal="70" zoomScaleSheetLayoutView="70" workbookViewId="0">
      <pane xSplit="6" ySplit="12" topLeftCell="G13" activePane="bottomRight" state="frozen"/>
      <selection pane="topRight"/>
      <selection pane="bottomLeft"/>
      <selection pane="bottomRight"/>
    </sheetView>
  </sheetViews>
  <sheetFormatPr defaultColWidth="9" defaultRowHeight="15" outlineLevelRow="1" outlineLevelCol="1" x14ac:dyDescent="0.25"/>
  <cols>
    <col min="1" max="1" width="2.85546875" style="212" customWidth="1"/>
    <col min="2" max="3" width="3" style="9" customWidth="1"/>
    <col min="4" max="5" width="23.85546875" style="9" customWidth="1"/>
    <col min="6" max="6" width="10.7109375" style="9" customWidth="1"/>
    <col min="7" max="22" width="11.42578125" style="9" customWidth="1"/>
    <col min="23" max="29" width="11.42578125" style="9" customWidth="1" outlineLevel="1"/>
    <col min="30" max="30" width="3.7109375" style="9" customWidth="1"/>
    <col min="31" max="31" width="11.42578125" style="9" customWidth="1" outlineLevel="1"/>
    <col min="32" max="32" width="3.7109375" style="9" customWidth="1" outlineLevel="1"/>
    <col min="33" max="33" width="11.42578125" style="9" customWidth="1" outlineLevel="1"/>
    <col min="34" max="34" width="3.7109375" style="9" customWidth="1" outlineLevel="1"/>
    <col min="35" max="35" width="11.42578125" style="9" customWidth="1" outlineLevel="1"/>
    <col min="36" max="36" width="3.7109375" style="9" customWidth="1" outlineLevel="1"/>
    <col min="37" max="37" width="46.140625" style="9" customWidth="1"/>
    <col min="38" max="16384" width="9" style="9"/>
  </cols>
  <sheetData>
    <row r="2" spans="1:38" x14ac:dyDescent="0.25">
      <c r="B2" s="7" t="str">
        <f>'Template Cover'!B2</f>
        <v>Owner:</v>
      </c>
      <c r="C2" s="8"/>
      <c r="D2" s="8"/>
      <c r="E2" s="8"/>
      <c r="F2" s="8"/>
      <c r="G2" s="8" t="str">
        <f>Owner</f>
        <v>Department for Transport</v>
      </c>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8" x14ac:dyDescent="0.25">
      <c r="B3" s="7" t="str">
        <f>'Template Cover'!B3</f>
        <v>Project:</v>
      </c>
      <c r="C3" s="8"/>
      <c r="D3" s="8"/>
      <c r="E3" s="8"/>
      <c r="F3" s="8"/>
      <c r="G3" s="8" t="str">
        <f>Project</f>
        <v>South Eastern Franchise</v>
      </c>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1:38" x14ac:dyDescent="0.25">
      <c r="B4" s="7" t="str">
        <f>'Template Cover'!B4</f>
        <v>Sheet:</v>
      </c>
      <c r="C4" s="8"/>
      <c r="D4" s="8"/>
      <c r="E4" s="8"/>
      <c r="F4" s="8"/>
      <c r="G4" s="8" t="str">
        <f ca="1">MID(CELL("filename",$A$1),FIND("]",CELL("filename",$A$1))+1,99)</f>
        <v>Pax Revenue</v>
      </c>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row>
    <row r="5" spans="1:38" x14ac:dyDescent="0.25">
      <c r="B5" s="7" t="str">
        <f>'Template Cover'!B5</f>
        <v>Version:</v>
      </c>
      <c r="C5" s="8"/>
      <c r="D5" s="8"/>
      <c r="E5" s="8"/>
      <c r="F5" s="8"/>
      <c r="G5" s="8">
        <f>Version</f>
        <v>1</v>
      </c>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row>
    <row r="6" spans="1:38" x14ac:dyDescent="0.25">
      <c r="B6" s="7" t="str">
        <f>'Template Cover'!B6</f>
        <v>Date:</v>
      </c>
      <c r="C6" s="10"/>
      <c r="D6" s="10"/>
      <c r="E6" s="10"/>
      <c r="F6" s="10"/>
      <c r="G6" s="10">
        <f ca="1">TODAY()</f>
        <v>43067</v>
      </c>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row>
    <row r="7" spans="1:38" x14ac:dyDescent="0.25">
      <c r="B7" s="7" t="str">
        <f>'Template Cover'!B7</f>
        <v>Filename:</v>
      </c>
      <c r="C7" s="8"/>
      <c r="D7" s="8"/>
      <c r="E7" s="8"/>
      <c r="F7" s="8"/>
      <c r="G7" s="8" t="str">
        <f ca="1">LEFT(CELL("FILENAME",$A$1),FIND("]",CELL("FILENAME",$A$1)))</f>
        <v>G:\AFP\RailGrpAll\FRP\002 Projects\009 South Eastern\0004 Finance\10_ITT\Financial Model Template\[SEF Financial Templates v4.01.xlsx]</v>
      </c>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row>
    <row r="9" spans="1:38" ht="25.5" x14ac:dyDescent="0.25">
      <c r="D9" s="1090" t="str">
        <f>RN_Switch</f>
        <v>Nominal</v>
      </c>
      <c r="E9" s="1091"/>
      <c r="F9" s="1092" t="s">
        <v>72</v>
      </c>
      <c r="G9" s="131" t="str">
        <f>Timeline!G29</f>
        <v>Blank</v>
      </c>
      <c r="H9" s="131" t="str">
        <f>Timeline!H29</f>
        <v>Blank</v>
      </c>
      <c r="I9" s="131" t="str">
        <f>Timeline!I29</f>
        <v>Year -3</v>
      </c>
      <c r="J9" s="131" t="str">
        <f>Timeline!J29</f>
        <v>Year -2</v>
      </c>
      <c r="K9" s="131" t="str">
        <f>Timeline!K29</f>
        <v>Year -1</v>
      </c>
      <c r="L9" s="131" t="str">
        <f>Timeline!L29</f>
        <v>Year 0</v>
      </c>
      <c r="M9" s="131" t="str">
        <f>Timeline!M29</f>
        <v>Year 1</v>
      </c>
      <c r="N9" s="131" t="str">
        <f>Timeline!N29</f>
        <v>Year 2</v>
      </c>
      <c r="O9" s="131" t="str">
        <f>Timeline!O29</f>
        <v>Year 3</v>
      </c>
      <c r="P9" s="131" t="str">
        <f>Timeline!P29</f>
        <v>Year 4</v>
      </c>
      <c r="Q9" s="131" t="str">
        <f>Timeline!Q29</f>
        <v>Year 5</v>
      </c>
      <c r="R9" s="131" t="str">
        <f>Timeline!R29</f>
        <v>Year 6</v>
      </c>
      <c r="S9" s="131" t="str">
        <f>Timeline!S29</f>
        <v>Year 7</v>
      </c>
      <c r="T9" s="131" t="str">
        <f>Timeline!T29</f>
        <v>Year 8</v>
      </c>
      <c r="U9" s="131" t="str">
        <f>Timeline!U29</f>
        <v>Year 9</v>
      </c>
      <c r="V9" s="131" t="str">
        <f>Timeline!V29</f>
        <v>Year 10</v>
      </c>
      <c r="W9" s="131" t="str">
        <f>Timeline!W29</f>
        <v>Year 11</v>
      </c>
      <c r="X9" s="131" t="str">
        <f>Timeline!X29</f>
        <v>Year 12</v>
      </c>
      <c r="Y9" s="131" t="str">
        <f>Timeline!Y29</f>
        <v>Year 13</v>
      </c>
      <c r="Z9" s="131" t="str">
        <f>Timeline!Z29</f>
        <v>Year 14</v>
      </c>
      <c r="AA9" s="131" t="str">
        <f>Timeline!AA29</f>
        <v>Year 15</v>
      </c>
      <c r="AB9" s="131" t="str">
        <f>Timeline!AB29</f>
        <v>Year 16</v>
      </c>
      <c r="AC9" s="131" t="str">
        <f>Timeline!AC29</f>
        <v>Year 17</v>
      </c>
      <c r="AE9" s="131" t="str">
        <f>Timeline!AE29</f>
        <v>Year 17 (Not Used)</v>
      </c>
      <c r="AG9" s="131" t="str">
        <f>Timeline!AG29</f>
        <v>Year 17 (Not Used)</v>
      </c>
      <c r="AI9" s="131" t="str">
        <f>Timeline!AI29</f>
        <v>Year 17 (Not Used)</v>
      </c>
      <c r="AK9" s="1092" t="s">
        <v>425</v>
      </c>
    </row>
    <row r="10" spans="1:38" ht="25.5" x14ac:dyDescent="0.25">
      <c r="D10" s="1095" t="str">
        <f>Option_Switch</f>
        <v>Base Model</v>
      </c>
      <c r="E10" s="1096"/>
      <c r="F10" s="1088"/>
      <c r="G10" s="131" t="str">
        <f>Timeline!G30</f>
        <v>For Bidder Use</v>
      </c>
      <c r="H10" s="131" t="str">
        <f>Timeline!H30</f>
        <v>For Bidder Use</v>
      </c>
      <c r="I10" s="131" t="str">
        <f>Timeline!I30</f>
        <v>Actual</v>
      </c>
      <c r="J10" s="131" t="str">
        <f>Timeline!J30</f>
        <v>Actual</v>
      </c>
      <c r="K10" s="131" t="str">
        <f>Timeline!K30</f>
        <v>Forecast</v>
      </c>
      <c r="L10" s="131" t="str">
        <f>Timeline!L30</f>
        <v>Forecast</v>
      </c>
      <c r="M10" s="131" t="str">
        <f>Timeline!M30</f>
        <v>Core</v>
      </c>
      <c r="N10" s="131" t="str">
        <f>Timeline!N30</f>
        <v>Core</v>
      </c>
      <c r="O10" s="131" t="str">
        <f>Timeline!O30</f>
        <v>Core</v>
      </c>
      <c r="P10" s="131" t="str">
        <f>Timeline!P30</f>
        <v>Core</v>
      </c>
      <c r="Q10" s="131" t="str">
        <f>Timeline!Q30</f>
        <v>Core</v>
      </c>
      <c r="R10" s="131" t="str">
        <f>Timeline!R30</f>
        <v>Core</v>
      </c>
      <c r="S10" s="131" t="str">
        <f>Timeline!S30</f>
        <v>Core</v>
      </c>
      <c r="T10" s="131" t="str">
        <f>Timeline!T30</f>
        <v>Core</v>
      </c>
      <c r="U10" s="131" t="str">
        <f>Timeline!U30</f>
        <v>Extension</v>
      </c>
      <c r="V10" s="131" t="str">
        <f>Timeline!V30</f>
        <v>Not Used</v>
      </c>
      <c r="W10" s="131" t="str">
        <f>Timeline!W30</f>
        <v>Not Used</v>
      </c>
      <c r="X10" s="131" t="str">
        <f>Timeline!X30</f>
        <v>Not Used</v>
      </c>
      <c r="Y10" s="131" t="str">
        <f>Timeline!Y30</f>
        <v>Not Used</v>
      </c>
      <c r="Z10" s="131" t="str">
        <f>Timeline!Z30</f>
        <v>Not Used</v>
      </c>
      <c r="AA10" s="131" t="str">
        <f>Timeline!AA30</f>
        <v>Not Used</v>
      </c>
      <c r="AB10" s="131" t="str">
        <f>Timeline!AB30</f>
        <v>Not Used</v>
      </c>
      <c r="AC10" s="131" t="str">
        <f>Timeline!AC30</f>
        <v>Not Used</v>
      </c>
      <c r="AE10" s="131" t="str">
        <f>Timeline!AE30</f>
        <v>Not used</v>
      </c>
      <c r="AG10" s="131" t="str">
        <f>Timeline!AG30</f>
        <v>Not Used</v>
      </c>
      <c r="AI10" s="131" t="str">
        <f>Timeline!AI30</f>
        <v>Not Used</v>
      </c>
      <c r="AK10" s="1093"/>
    </row>
    <row r="11" spans="1:38" x14ac:dyDescent="0.25">
      <c r="D11" s="1097"/>
      <c r="E11" s="1098"/>
      <c r="F11" s="1089" t="s">
        <v>72</v>
      </c>
      <c r="G11" s="132" t="str">
        <f>IF(Timeline!G31="","",Timeline!G31)</f>
        <v/>
      </c>
      <c r="H11" s="132" t="str">
        <f>IF(Timeline!H31="","",Timeline!H31)</f>
        <v/>
      </c>
      <c r="I11" s="132">
        <f>IF(Timeline!I31="","",Timeline!I31)</f>
        <v>42460</v>
      </c>
      <c r="J11" s="132">
        <f>IF(Timeline!J31="","",Timeline!J31)</f>
        <v>42825</v>
      </c>
      <c r="K11" s="132">
        <f>IF(Timeline!K31="","",Timeline!K31)</f>
        <v>43190</v>
      </c>
      <c r="L11" s="132">
        <f>IF(Timeline!L31="","",Timeline!L31)</f>
        <v>43555</v>
      </c>
      <c r="M11" s="132">
        <f>IF(Timeline!M31="","",Timeline!M31)</f>
        <v>43921</v>
      </c>
      <c r="N11" s="132">
        <f>IF(Timeline!N31="","",Timeline!N31)</f>
        <v>44286</v>
      </c>
      <c r="O11" s="132">
        <f>IF(Timeline!O31="","",Timeline!O31)</f>
        <v>44651</v>
      </c>
      <c r="P11" s="132">
        <f>IF(Timeline!P31="","",Timeline!P31)</f>
        <v>45016</v>
      </c>
      <c r="Q11" s="132">
        <f>IF(Timeline!Q31="","",Timeline!Q31)</f>
        <v>45382</v>
      </c>
      <c r="R11" s="132">
        <f>IF(Timeline!R31="","",Timeline!R31)</f>
        <v>45747</v>
      </c>
      <c r="S11" s="132">
        <f>IF(Timeline!S31="","",Timeline!S31)</f>
        <v>46112</v>
      </c>
      <c r="T11" s="132">
        <f>IF(Timeline!T31="","",Timeline!T31)</f>
        <v>46477</v>
      </c>
      <c r="U11" s="132">
        <f>IF(Timeline!U31="","",Timeline!U31)</f>
        <v>46843</v>
      </c>
      <c r="V11" s="132">
        <f>IF(Timeline!V31="","",Timeline!V31)</f>
        <v>47208</v>
      </c>
      <c r="W11" s="132">
        <f>IF(Timeline!W31="","",Timeline!W31)</f>
        <v>47573</v>
      </c>
      <c r="X11" s="132">
        <f>IF(Timeline!X31="","",Timeline!X31)</f>
        <v>47938</v>
      </c>
      <c r="Y11" s="132">
        <f>IF(Timeline!Y31="","",Timeline!Y31)</f>
        <v>48304</v>
      </c>
      <c r="Z11" s="132">
        <f>IF(Timeline!Z31="","",Timeline!Z31)</f>
        <v>48669</v>
      </c>
      <c r="AA11" s="132">
        <f>IF(Timeline!AA31="","",Timeline!AA31)</f>
        <v>49034</v>
      </c>
      <c r="AB11" s="132">
        <f>IF(Timeline!AB31="","",Timeline!AB31)</f>
        <v>49399</v>
      </c>
      <c r="AC11" s="132">
        <f>IF(Timeline!AC31="","",Timeline!AC31)</f>
        <v>49765</v>
      </c>
      <c r="AE11" s="132">
        <f>IF(Timeline!AE31="","",Timeline!AE31)</f>
        <v>49765</v>
      </c>
      <c r="AG11" s="132">
        <f>IF(Timeline!AG31="","",Timeline!AG31)</f>
        <v>49765</v>
      </c>
      <c r="AI11" s="132">
        <f>IF(Timeline!AI31="","",Timeline!AI31)</f>
        <v>49765</v>
      </c>
      <c r="AK11" s="1094"/>
    </row>
    <row r="13" spans="1:38" ht="16.5" x14ac:dyDescent="0.25">
      <c r="B13" s="11" t="s">
        <v>95</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row>
    <row r="15" spans="1:38" x14ac:dyDescent="0.25">
      <c r="B15" s="272" t="s">
        <v>426</v>
      </c>
      <c r="C15" s="272"/>
      <c r="D15" s="275"/>
      <c r="E15" s="275"/>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2"/>
      <c r="AJ15" s="272"/>
      <c r="AK15" s="272"/>
    </row>
    <row r="16" spans="1:38" s="76" customFormat="1" ht="12.75" customHeight="1" outlineLevel="1" x14ac:dyDescent="0.2">
      <c r="A16" s="9"/>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row>
    <row r="17" spans="3:37" ht="12.75" customHeight="1" outlineLevel="1" x14ac:dyDescent="0.25">
      <c r="C17" s="200" t="s">
        <v>427</v>
      </c>
    </row>
    <row r="18" spans="3:37" ht="12.75" customHeight="1" outlineLevel="1" x14ac:dyDescent="0.25">
      <c r="D18" s="276" t="str">
        <f>'Line Items'!D14</f>
        <v>SG 01 - Kent Mainline</v>
      </c>
      <c r="E18" s="277"/>
      <c r="F18" s="278" t="s">
        <v>428</v>
      </c>
      <c r="G18" s="279"/>
      <c r="H18" s="279"/>
      <c r="I18" s="279"/>
      <c r="J18" s="279"/>
      <c r="K18" s="280"/>
      <c r="L18" s="279"/>
      <c r="M18" s="279"/>
      <c r="N18" s="279"/>
      <c r="O18" s="279"/>
      <c r="P18" s="279"/>
      <c r="Q18" s="279"/>
      <c r="R18" s="279"/>
      <c r="S18" s="279"/>
      <c r="T18" s="279"/>
      <c r="U18" s="279"/>
      <c r="V18" s="279"/>
      <c r="W18" s="279"/>
      <c r="X18" s="279"/>
      <c r="Y18" s="279"/>
      <c r="Z18" s="279"/>
      <c r="AA18" s="279"/>
      <c r="AB18" s="279"/>
      <c r="AC18" s="281"/>
      <c r="AE18" s="1057"/>
      <c r="AG18" s="1057"/>
      <c r="AI18" s="1057"/>
      <c r="AK18" s="282"/>
    </row>
    <row r="19" spans="3:37" ht="12.75" customHeight="1" outlineLevel="1" x14ac:dyDescent="0.25">
      <c r="D19" s="142" t="str">
        <f>'Line Items'!D15</f>
        <v>SG 02 - Kent Metro</v>
      </c>
      <c r="E19" s="106"/>
      <c r="F19" s="143" t="str">
        <f t="shared" ref="F19:F37" si="0">F18</f>
        <v>£000</v>
      </c>
      <c r="G19" s="283"/>
      <c r="H19" s="283"/>
      <c r="I19" s="283"/>
      <c r="J19" s="283"/>
      <c r="K19" s="283"/>
      <c r="L19" s="283"/>
      <c r="M19" s="283"/>
      <c r="N19" s="283"/>
      <c r="O19" s="283"/>
      <c r="P19" s="283"/>
      <c r="Q19" s="283"/>
      <c r="R19" s="283"/>
      <c r="S19" s="283"/>
      <c r="T19" s="283"/>
      <c r="U19" s="283"/>
      <c r="V19" s="283"/>
      <c r="W19" s="283"/>
      <c r="X19" s="283"/>
      <c r="Y19" s="283"/>
      <c r="Z19" s="283"/>
      <c r="AA19" s="283"/>
      <c r="AB19" s="283"/>
      <c r="AC19" s="284"/>
      <c r="AE19" s="805"/>
      <c r="AG19" s="805"/>
      <c r="AI19" s="805"/>
      <c r="AK19" s="285"/>
    </row>
    <row r="20" spans="3:37" ht="12.75" customHeight="1" outlineLevel="1" x14ac:dyDescent="0.25">
      <c r="D20" s="142" t="str">
        <f>'Line Items'!D16</f>
        <v>SG 03 - Kent Rural</v>
      </c>
      <c r="E20" s="106"/>
      <c r="F20" s="143" t="str">
        <f t="shared" si="0"/>
        <v>£000</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4"/>
      <c r="AE20" s="805"/>
      <c r="AG20" s="805"/>
      <c r="AI20" s="805"/>
      <c r="AK20" s="285"/>
    </row>
    <row r="21" spans="3:37" ht="12.75" customHeight="1" outlineLevel="1" x14ac:dyDescent="0.25">
      <c r="D21" s="142" t="str">
        <f>'Line Items'!D17</f>
        <v>SG 04 - Kent High Speed</v>
      </c>
      <c r="E21" s="106"/>
      <c r="F21" s="143" t="str">
        <f t="shared" si="0"/>
        <v>£000</v>
      </c>
      <c r="G21" s="283"/>
      <c r="H21" s="283"/>
      <c r="I21" s="283"/>
      <c r="J21" s="283"/>
      <c r="K21" s="283"/>
      <c r="L21" s="283"/>
      <c r="M21" s="283"/>
      <c r="N21" s="283"/>
      <c r="O21" s="283"/>
      <c r="P21" s="283"/>
      <c r="Q21" s="283"/>
      <c r="R21" s="283"/>
      <c r="S21" s="283"/>
      <c r="T21" s="283"/>
      <c r="U21" s="283"/>
      <c r="V21" s="283"/>
      <c r="W21" s="283"/>
      <c r="X21" s="283"/>
      <c r="Y21" s="283"/>
      <c r="Z21" s="283"/>
      <c r="AA21" s="283"/>
      <c r="AB21" s="283"/>
      <c r="AC21" s="284"/>
      <c r="AE21" s="805"/>
      <c r="AG21" s="805"/>
      <c r="AI21" s="805"/>
      <c r="AK21" s="285"/>
    </row>
    <row r="22" spans="3:37" ht="12.75" customHeight="1" outlineLevel="1" x14ac:dyDescent="0.25">
      <c r="D22" s="142" t="str">
        <f>'Line Items'!D18</f>
        <v>SG 05 - Spare SG 05</v>
      </c>
      <c r="E22" s="106"/>
      <c r="F22" s="143" t="str">
        <f t="shared" si="0"/>
        <v>£000</v>
      </c>
      <c r="G22" s="283"/>
      <c r="H22" s="283"/>
      <c r="I22" s="283"/>
      <c r="J22" s="283"/>
      <c r="K22" s="283"/>
      <c r="L22" s="283"/>
      <c r="M22" s="283"/>
      <c r="N22" s="283"/>
      <c r="O22" s="283"/>
      <c r="P22" s="283"/>
      <c r="Q22" s="283"/>
      <c r="R22" s="283"/>
      <c r="S22" s="283"/>
      <c r="T22" s="283"/>
      <c r="U22" s="283"/>
      <c r="V22" s="283"/>
      <c r="W22" s="283"/>
      <c r="X22" s="283"/>
      <c r="Y22" s="283"/>
      <c r="Z22" s="283"/>
      <c r="AA22" s="283"/>
      <c r="AB22" s="283"/>
      <c r="AC22" s="284"/>
      <c r="AE22" s="805"/>
      <c r="AG22" s="805"/>
      <c r="AI22" s="805"/>
      <c r="AK22" s="285"/>
    </row>
    <row r="23" spans="3:37" ht="12.75" customHeight="1" outlineLevel="1" x14ac:dyDescent="0.25">
      <c r="D23" s="142" t="str">
        <f>'Line Items'!D19</f>
        <v>SG 06 - Spare SG 06</v>
      </c>
      <c r="E23" s="106"/>
      <c r="F23" s="143" t="str">
        <f t="shared" si="0"/>
        <v>£000</v>
      </c>
      <c r="G23" s="283"/>
      <c r="H23" s="283"/>
      <c r="I23" s="283"/>
      <c r="J23" s="283"/>
      <c r="K23" s="283"/>
      <c r="L23" s="283"/>
      <c r="M23" s="283"/>
      <c r="N23" s="283"/>
      <c r="O23" s="283"/>
      <c r="P23" s="283"/>
      <c r="Q23" s="283"/>
      <c r="R23" s="283"/>
      <c r="S23" s="283"/>
      <c r="T23" s="283"/>
      <c r="U23" s="283"/>
      <c r="V23" s="283"/>
      <c r="W23" s="283"/>
      <c r="X23" s="283"/>
      <c r="Y23" s="283"/>
      <c r="Z23" s="283"/>
      <c r="AA23" s="283"/>
      <c r="AB23" s="283"/>
      <c r="AC23" s="284"/>
      <c r="AE23" s="805"/>
      <c r="AG23" s="805"/>
      <c r="AI23" s="805"/>
      <c r="AK23" s="285"/>
    </row>
    <row r="24" spans="3:37" ht="12.75" customHeight="1" outlineLevel="1" x14ac:dyDescent="0.25">
      <c r="D24" s="142" t="str">
        <f>'Line Items'!D20</f>
        <v>SG 07 - Spare SG 07</v>
      </c>
      <c r="E24" s="106"/>
      <c r="F24" s="143" t="str">
        <f t="shared" si="0"/>
        <v>£000</v>
      </c>
      <c r="G24" s="283"/>
      <c r="H24" s="283"/>
      <c r="I24" s="283"/>
      <c r="J24" s="283"/>
      <c r="K24" s="283"/>
      <c r="L24" s="283"/>
      <c r="M24" s="283"/>
      <c r="N24" s="283"/>
      <c r="O24" s="283"/>
      <c r="P24" s="283"/>
      <c r="Q24" s="283"/>
      <c r="R24" s="283"/>
      <c r="S24" s="283"/>
      <c r="T24" s="283"/>
      <c r="U24" s="283"/>
      <c r="V24" s="283"/>
      <c r="W24" s="283"/>
      <c r="X24" s="283"/>
      <c r="Y24" s="283"/>
      <c r="Z24" s="283"/>
      <c r="AA24" s="283"/>
      <c r="AB24" s="283"/>
      <c r="AC24" s="284"/>
      <c r="AE24" s="805"/>
      <c r="AG24" s="805"/>
      <c r="AI24" s="805"/>
      <c r="AK24" s="285"/>
    </row>
    <row r="25" spans="3:37" ht="12.75" customHeight="1" outlineLevel="1" x14ac:dyDescent="0.25">
      <c r="D25" s="142" t="str">
        <f>'Line Items'!D21</f>
        <v>SG 08 - Spare SG 08</v>
      </c>
      <c r="E25" s="106"/>
      <c r="F25" s="143" t="str">
        <f t="shared" si="0"/>
        <v>£000</v>
      </c>
      <c r="G25" s="283"/>
      <c r="H25" s="283"/>
      <c r="I25" s="283"/>
      <c r="J25" s="283"/>
      <c r="K25" s="283"/>
      <c r="L25" s="283"/>
      <c r="M25" s="283"/>
      <c r="N25" s="283"/>
      <c r="O25" s="283"/>
      <c r="P25" s="283"/>
      <c r="Q25" s="283"/>
      <c r="R25" s="283"/>
      <c r="S25" s="283"/>
      <c r="T25" s="283"/>
      <c r="U25" s="283"/>
      <c r="V25" s="283"/>
      <c r="W25" s="283"/>
      <c r="X25" s="283"/>
      <c r="Y25" s="283"/>
      <c r="Z25" s="283"/>
      <c r="AA25" s="283"/>
      <c r="AB25" s="283"/>
      <c r="AC25" s="284"/>
      <c r="AE25" s="805"/>
      <c r="AG25" s="805"/>
      <c r="AI25" s="805"/>
      <c r="AK25" s="285"/>
    </row>
    <row r="26" spans="3:37" ht="12.75" customHeight="1" outlineLevel="1" x14ac:dyDescent="0.25">
      <c r="D26" s="142" t="str">
        <f>'Line Items'!D22</f>
        <v>SG 09 - Spare SG 09</v>
      </c>
      <c r="E26" s="106"/>
      <c r="F26" s="143" t="str">
        <f t="shared" si="0"/>
        <v>£000</v>
      </c>
      <c r="G26" s="283"/>
      <c r="H26" s="283"/>
      <c r="I26" s="283"/>
      <c r="J26" s="283"/>
      <c r="K26" s="283"/>
      <c r="L26" s="283"/>
      <c r="M26" s="283"/>
      <c r="N26" s="283"/>
      <c r="O26" s="283"/>
      <c r="P26" s="283"/>
      <c r="Q26" s="283"/>
      <c r="R26" s="283"/>
      <c r="S26" s="283"/>
      <c r="T26" s="283"/>
      <c r="U26" s="283"/>
      <c r="V26" s="283"/>
      <c r="W26" s="283"/>
      <c r="X26" s="283"/>
      <c r="Y26" s="283"/>
      <c r="Z26" s="283"/>
      <c r="AA26" s="283"/>
      <c r="AB26" s="283"/>
      <c r="AC26" s="284"/>
      <c r="AE26" s="805"/>
      <c r="AG26" s="805"/>
      <c r="AI26" s="805"/>
      <c r="AK26" s="285"/>
    </row>
    <row r="27" spans="3:37" ht="12.75" customHeight="1" outlineLevel="1" x14ac:dyDescent="0.25">
      <c r="D27" s="142" t="str">
        <f>'Line Items'!D23</f>
        <v>SG 10 - Spare SG 10</v>
      </c>
      <c r="E27" s="106"/>
      <c r="F27" s="143" t="str">
        <f t="shared" si="0"/>
        <v>£000</v>
      </c>
      <c r="G27" s="283"/>
      <c r="H27" s="283"/>
      <c r="I27" s="283"/>
      <c r="J27" s="283"/>
      <c r="K27" s="283"/>
      <c r="L27" s="283"/>
      <c r="M27" s="283"/>
      <c r="N27" s="283"/>
      <c r="O27" s="283"/>
      <c r="P27" s="283"/>
      <c r="Q27" s="283"/>
      <c r="R27" s="283"/>
      <c r="S27" s="283"/>
      <c r="T27" s="283"/>
      <c r="U27" s="283"/>
      <c r="V27" s="283"/>
      <c r="W27" s="283"/>
      <c r="X27" s="283"/>
      <c r="Y27" s="283"/>
      <c r="Z27" s="283"/>
      <c r="AA27" s="283"/>
      <c r="AB27" s="283"/>
      <c r="AC27" s="284"/>
      <c r="AE27" s="805"/>
      <c r="AG27" s="805"/>
      <c r="AI27" s="805"/>
      <c r="AK27" s="285"/>
    </row>
    <row r="28" spans="3:37" ht="12.75" customHeight="1" outlineLevel="1" x14ac:dyDescent="0.25">
      <c r="D28" s="142" t="str">
        <f>'Line Items'!D24</f>
        <v>SG 11 - Spare SG 11</v>
      </c>
      <c r="E28" s="106"/>
      <c r="F28" s="143" t="str">
        <f t="shared" si="0"/>
        <v>£000</v>
      </c>
      <c r="G28" s="283"/>
      <c r="H28" s="283"/>
      <c r="I28" s="283"/>
      <c r="J28" s="283"/>
      <c r="K28" s="283"/>
      <c r="L28" s="283"/>
      <c r="M28" s="283"/>
      <c r="N28" s="283"/>
      <c r="O28" s="283"/>
      <c r="P28" s="283"/>
      <c r="Q28" s="283"/>
      <c r="R28" s="283"/>
      <c r="S28" s="283"/>
      <c r="T28" s="283"/>
      <c r="U28" s="283"/>
      <c r="V28" s="283"/>
      <c r="W28" s="283"/>
      <c r="X28" s="283"/>
      <c r="Y28" s="283"/>
      <c r="Z28" s="283"/>
      <c r="AA28" s="283"/>
      <c r="AB28" s="283"/>
      <c r="AC28" s="284"/>
      <c r="AE28" s="805"/>
      <c r="AG28" s="805"/>
      <c r="AI28" s="805"/>
      <c r="AK28" s="285"/>
    </row>
    <row r="29" spans="3:37" ht="12.75" customHeight="1" outlineLevel="1" x14ac:dyDescent="0.25">
      <c r="D29" s="142" t="str">
        <f>'Line Items'!D25</f>
        <v>SG 12 - Spare SG 12</v>
      </c>
      <c r="E29" s="106"/>
      <c r="F29" s="143" t="str">
        <f t="shared" si="0"/>
        <v>£000</v>
      </c>
      <c r="G29" s="283"/>
      <c r="H29" s="283"/>
      <c r="I29" s="283"/>
      <c r="J29" s="283"/>
      <c r="K29" s="283"/>
      <c r="L29" s="283"/>
      <c r="M29" s="283"/>
      <c r="N29" s="283"/>
      <c r="O29" s="283"/>
      <c r="P29" s="283"/>
      <c r="Q29" s="283"/>
      <c r="R29" s="283"/>
      <c r="S29" s="283"/>
      <c r="T29" s="283"/>
      <c r="U29" s="283"/>
      <c r="V29" s="283"/>
      <c r="W29" s="283"/>
      <c r="X29" s="283"/>
      <c r="Y29" s="283"/>
      <c r="Z29" s="283"/>
      <c r="AA29" s="283"/>
      <c r="AB29" s="283"/>
      <c r="AC29" s="284"/>
      <c r="AE29" s="805"/>
      <c r="AG29" s="805"/>
      <c r="AI29" s="805"/>
      <c r="AK29" s="285"/>
    </row>
    <row r="30" spans="3:37" ht="12.75" customHeight="1" outlineLevel="1" x14ac:dyDescent="0.25">
      <c r="D30" s="142" t="str">
        <f>'Line Items'!D26</f>
        <v>SG 13 - Spare SG 13</v>
      </c>
      <c r="E30" s="106"/>
      <c r="F30" s="143" t="str">
        <f t="shared" si="0"/>
        <v>£000</v>
      </c>
      <c r="G30" s="283"/>
      <c r="H30" s="283"/>
      <c r="I30" s="283"/>
      <c r="J30" s="283"/>
      <c r="K30" s="283"/>
      <c r="L30" s="283"/>
      <c r="M30" s="283"/>
      <c r="N30" s="283"/>
      <c r="O30" s="283"/>
      <c r="P30" s="283"/>
      <c r="Q30" s="283"/>
      <c r="R30" s="283"/>
      <c r="S30" s="283"/>
      <c r="T30" s="283"/>
      <c r="U30" s="283"/>
      <c r="V30" s="283"/>
      <c r="W30" s="283"/>
      <c r="X30" s="283"/>
      <c r="Y30" s="283"/>
      <c r="Z30" s="283"/>
      <c r="AA30" s="283"/>
      <c r="AB30" s="283"/>
      <c r="AC30" s="284"/>
      <c r="AE30" s="805"/>
      <c r="AG30" s="805"/>
      <c r="AI30" s="805"/>
      <c r="AK30" s="285"/>
    </row>
    <row r="31" spans="3:37" ht="12.75" customHeight="1" outlineLevel="1" x14ac:dyDescent="0.25">
      <c r="D31" s="142" t="str">
        <f>'Line Items'!D27</f>
        <v>SG 14 - Spare SG 14</v>
      </c>
      <c r="E31" s="106"/>
      <c r="F31" s="143" t="str">
        <f t="shared" si="0"/>
        <v>£000</v>
      </c>
      <c r="G31" s="283"/>
      <c r="H31" s="283"/>
      <c r="I31" s="283"/>
      <c r="J31" s="283"/>
      <c r="K31" s="283"/>
      <c r="L31" s="283"/>
      <c r="M31" s="283"/>
      <c r="N31" s="283"/>
      <c r="O31" s="283"/>
      <c r="P31" s="283"/>
      <c r="Q31" s="283"/>
      <c r="R31" s="283"/>
      <c r="S31" s="283"/>
      <c r="T31" s="283"/>
      <c r="U31" s="283"/>
      <c r="V31" s="283"/>
      <c r="W31" s="283"/>
      <c r="X31" s="283"/>
      <c r="Y31" s="283"/>
      <c r="Z31" s="283"/>
      <c r="AA31" s="283"/>
      <c r="AB31" s="283"/>
      <c r="AC31" s="284"/>
      <c r="AE31" s="805"/>
      <c r="AG31" s="805"/>
      <c r="AI31" s="805"/>
      <c r="AK31" s="285"/>
    </row>
    <row r="32" spans="3:37" ht="12.75" customHeight="1" outlineLevel="1" x14ac:dyDescent="0.25">
      <c r="D32" s="142" t="str">
        <f>'Line Items'!D28</f>
        <v>SG 15 - Spare SG 15</v>
      </c>
      <c r="E32" s="106"/>
      <c r="F32" s="143" t="str">
        <f t="shared" si="0"/>
        <v>£000</v>
      </c>
      <c r="G32" s="283"/>
      <c r="H32" s="283"/>
      <c r="I32" s="283"/>
      <c r="J32" s="283"/>
      <c r="K32" s="283"/>
      <c r="L32" s="283"/>
      <c r="M32" s="283"/>
      <c r="N32" s="283"/>
      <c r="O32" s="283"/>
      <c r="P32" s="283"/>
      <c r="Q32" s="283"/>
      <c r="R32" s="283"/>
      <c r="S32" s="283"/>
      <c r="T32" s="283"/>
      <c r="U32" s="283"/>
      <c r="V32" s="283"/>
      <c r="W32" s="283"/>
      <c r="X32" s="283"/>
      <c r="Y32" s="283"/>
      <c r="Z32" s="283"/>
      <c r="AA32" s="283"/>
      <c r="AB32" s="283"/>
      <c r="AC32" s="284"/>
      <c r="AE32" s="805"/>
      <c r="AG32" s="805"/>
      <c r="AI32" s="805"/>
      <c r="AK32" s="285"/>
    </row>
    <row r="33" spans="3:37" ht="12.75" customHeight="1" outlineLevel="1" x14ac:dyDescent="0.25">
      <c r="D33" s="142" t="str">
        <f>'Line Items'!D29</f>
        <v>SG 16 - Spare SG 16</v>
      </c>
      <c r="E33" s="106"/>
      <c r="F33" s="143" t="str">
        <f t="shared" si="0"/>
        <v>£000</v>
      </c>
      <c r="G33" s="283"/>
      <c r="H33" s="283"/>
      <c r="I33" s="283"/>
      <c r="J33" s="283"/>
      <c r="K33" s="283"/>
      <c r="L33" s="283"/>
      <c r="M33" s="283"/>
      <c r="N33" s="283"/>
      <c r="O33" s="283"/>
      <c r="P33" s="283"/>
      <c r="Q33" s="283"/>
      <c r="R33" s="283"/>
      <c r="S33" s="283"/>
      <c r="T33" s="283"/>
      <c r="U33" s="283"/>
      <c r="V33" s="283"/>
      <c r="W33" s="283"/>
      <c r="X33" s="283"/>
      <c r="Y33" s="283"/>
      <c r="Z33" s="283"/>
      <c r="AA33" s="283"/>
      <c r="AB33" s="283"/>
      <c r="AC33" s="284"/>
      <c r="AE33" s="805"/>
      <c r="AG33" s="805"/>
      <c r="AI33" s="805"/>
      <c r="AK33" s="285"/>
    </row>
    <row r="34" spans="3:37" ht="12.75" customHeight="1" outlineLevel="1" x14ac:dyDescent="0.25">
      <c r="D34" s="142" t="str">
        <f>'Line Items'!D30</f>
        <v>SG 17 - Spare SG 17</v>
      </c>
      <c r="E34" s="106"/>
      <c r="F34" s="143" t="str">
        <f t="shared" si="0"/>
        <v>£000</v>
      </c>
      <c r="G34" s="283"/>
      <c r="H34" s="283"/>
      <c r="I34" s="283"/>
      <c r="J34" s="283"/>
      <c r="K34" s="283"/>
      <c r="L34" s="283"/>
      <c r="M34" s="283"/>
      <c r="N34" s="283"/>
      <c r="O34" s="283"/>
      <c r="P34" s="283"/>
      <c r="Q34" s="283"/>
      <c r="R34" s="283"/>
      <c r="S34" s="283"/>
      <c r="T34" s="283"/>
      <c r="U34" s="283"/>
      <c r="V34" s="283"/>
      <c r="W34" s="283"/>
      <c r="X34" s="283"/>
      <c r="Y34" s="283"/>
      <c r="Z34" s="283"/>
      <c r="AA34" s="283"/>
      <c r="AB34" s="283"/>
      <c r="AC34" s="284"/>
      <c r="AE34" s="805"/>
      <c r="AG34" s="805"/>
      <c r="AI34" s="805"/>
      <c r="AK34" s="285"/>
    </row>
    <row r="35" spans="3:37" ht="12.75" customHeight="1" outlineLevel="1" x14ac:dyDescent="0.25">
      <c r="D35" s="142" t="str">
        <f>'Line Items'!D31</f>
        <v>SG 18 - Spare SG 18</v>
      </c>
      <c r="E35" s="106"/>
      <c r="F35" s="143" t="str">
        <f t="shared" si="0"/>
        <v>£000</v>
      </c>
      <c r="G35" s="283"/>
      <c r="H35" s="283"/>
      <c r="I35" s="283"/>
      <c r="J35" s="283"/>
      <c r="K35" s="283"/>
      <c r="L35" s="283"/>
      <c r="M35" s="283"/>
      <c r="N35" s="283"/>
      <c r="O35" s="283"/>
      <c r="P35" s="283"/>
      <c r="Q35" s="283"/>
      <c r="R35" s="283"/>
      <c r="S35" s="283"/>
      <c r="T35" s="283"/>
      <c r="U35" s="283"/>
      <c r="V35" s="283"/>
      <c r="W35" s="283"/>
      <c r="X35" s="283"/>
      <c r="Y35" s="283"/>
      <c r="Z35" s="283"/>
      <c r="AA35" s="283"/>
      <c r="AB35" s="283"/>
      <c r="AC35" s="284"/>
      <c r="AE35" s="805"/>
      <c r="AG35" s="805"/>
      <c r="AI35" s="805"/>
      <c r="AK35" s="285"/>
    </row>
    <row r="36" spans="3:37" ht="12.75" customHeight="1" outlineLevel="1" x14ac:dyDescent="0.25">
      <c r="D36" s="142" t="str">
        <f>'Line Items'!D32</f>
        <v>SG 19 - Spare SG 19</v>
      </c>
      <c r="E36" s="106"/>
      <c r="F36" s="143" t="str">
        <f t="shared" si="0"/>
        <v>£000</v>
      </c>
      <c r="G36" s="283"/>
      <c r="H36" s="283"/>
      <c r="I36" s="283"/>
      <c r="J36" s="283"/>
      <c r="K36" s="283"/>
      <c r="L36" s="283"/>
      <c r="M36" s="283"/>
      <c r="N36" s="283"/>
      <c r="O36" s="283"/>
      <c r="P36" s="283"/>
      <c r="Q36" s="283"/>
      <c r="R36" s="283"/>
      <c r="S36" s="283"/>
      <c r="T36" s="283"/>
      <c r="U36" s="283"/>
      <c r="V36" s="283"/>
      <c r="W36" s="283"/>
      <c r="X36" s="283"/>
      <c r="Y36" s="283"/>
      <c r="Z36" s="283"/>
      <c r="AA36" s="283"/>
      <c r="AB36" s="283"/>
      <c r="AC36" s="284"/>
      <c r="AE36" s="805"/>
      <c r="AG36" s="805"/>
      <c r="AI36" s="805"/>
      <c r="AK36" s="285"/>
    </row>
    <row r="37" spans="3:37" ht="12.75" customHeight="1" outlineLevel="1" x14ac:dyDescent="0.25">
      <c r="D37" s="113" t="str">
        <f>'Line Items'!D33</f>
        <v>SG 20 - Spare SG 20</v>
      </c>
      <c r="E37" s="286"/>
      <c r="F37" s="155" t="str">
        <f t="shared" si="0"/>
        <v>£000</v>
      </c>
      <c r="G37" s="287"/>
      <c r="H37" s="287"/>
      <c r="I37" s="287"/>
      <c r="J37" s="287"/>
      <c r="K37" s="287"/>
      <c r="L37" s="287"/>
      <c r="M37" s="287"/>
      <c r="N37" s="287"/>
      <c r="O37" s="287"/>
      <c r="P37" s="287"/>
      <c r="Q37" s="287"/>
      <c r="R37" s="287"/>
      <c r="S37" s="287"/>
      <c r="T37" s="287"/>
      <c r="U37" s="287"/>
      <c r="V37" s="287"/>
      <c r="W37" s="287"/>
      <c r="X37" s="287"/>
      <c r="Y37" s="287"/>
      <c r="Z37" s="287"/>
      <c r="AA37" s="287"/>
      <c r="AB37" s="287"/>
      <c r="AC37" s="288"/>
      <c r="AE37" s="1058"/>
      <c r="AG37" s="1058"/>
      <c r="AI37" s="1058"/>
      <c r="AK37" s="289"/>
    </row>
    <row r="38" spans="3:37" ht="12.75" customHeight="1" outlineLevel="1" x14ac:dyDescent="0.25">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G38" s="107"/>
      <c r="AI38" s="107"/>
    </row>
    <row r="39" spans="3:37" ht="12.75" customHeight="1" outlineLevel="1" x14ac:dyDescent="0.25">
      <c r="D39" s="290" t="str">
        <f>"Total "&amp;C17</f>
        <v>Total Seasons (First)</v>
      </c>
      <c r="E39" s="291"/>
      <c r="F39" s="292" t="str">
        <f>F37</f>
        <v>£000</v>
      </c>
      <c r="G39" s="293">
        <f t="shared" ref="G39:AC39" si="1">SUM(G18:G37)</f>
        <v>0</v>
      </c>
      <c r="H39" s="293">
        <f t="shared" si="1"/>
        <v>0</v>
      </c>
      <c r="I39" s="293">
        <f t="shared" si="1"/>
        <v>0</v>
      </c>
      <c r="J39" s="293">
        <f t="shared" si="1"/>
        <v>0</v>
      </c>
      <c r="K39" s="293">
        <f t="shared" si="1"/>
        <v>0</v>
      </c>
      <c r="L39" s="293">
        <f t="shared" si="1"/>
        <v>0</v>
      </c>
      <c r="M39" s="293">
        <f t="shared" si="1"/>
        <v>0</v>
      </c>
      <c r="N39" s="293">
        <f t="shared" si="1"/>
        <v>0</v>
      </c>
      <c r="O39" s="293">
        <f t="shared" si="1"/>
        <v>0</v>
      </c>
      <c r="P39" s="293">
        <f t="shared" si="1"/>
        <v>0</v>
      </c>
      <c r="Q39" s="293">
        <f t="shared" si="1"/>
        <v>0</v>
      </c>
      <c r="R39" s="293">
        <f t="shared" si="1"/>
        <v>0</v>
      </c>
      <c r="S39" s="293">
        <f t="shared" si="1"/>
        <v>0</v>
      </c>
      <c r="T39" s="293">
        <f t="shared" si="1"/>
        <v>0</v>
      </c>
      <c r="U39" s="293">
        <f t="shared" si="1"/>
        <v>0</v>
      </c>
      <c r="V39" s="293">
        <f t="shared" si="1"/>
        <v>0</v>
      </c>
      <c r="W39" s="293">
        <f t="shared" si="1"/>
        <v>0</v>
      </c>
      <c r="X39" s="293">
        <f t="shared" si="1"/>
        <v>0</v>
      </c>
      <c r="Y39" s="293">
        <f t="shared" si="1"/>
        <v>0</v>
      </c>
      <c r="Z39" s="293">
        <f t="shared" si="1"/>
        <v>0</v>
      </c>
      <c r="AA39" s="293">
        <f t="shared" si="1"/>
        <v>0</v>
      </c>
      <c r="AB39" s="293">
        <f t="shared" si="1"/>
        <v>0</v>
      </c>
      <c r="AC39" s="294">
        <f t="shared" si="1"/>
        <v>0</v>
      </c>
      <c r="AE39" s="1062">
        <f>SUM(AE18:AE37)</f>
        <v>0</v>
      </c>
      <c r="AG39" s="1062">
        <f>SUM(AG18:AG37)</f>
        <v>0</v>
      </c>
      <c r="AI39" s="1062">
        <f>SUM(AI18:AI37)</f>
        <v>0</v>
      </c>
      <c r="AK39" s="295"/>
    </row>
    <row r="40" spans="3:37" ht="12.75" customHeight="1" outlineLevel="1" x14ac:dyDescent="0.25">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G40" s="107"/>
      <c r="AI40" s="107"/>
    </row>
    <row r="41" spans="3:37" ht="12.75" customHeight="1" outlineLevel="1" x14ac:dyDescent="0.25">
      <c r="C41" s="200" t="s">
        <v>429</v>
      </c>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G41" s="107"/>
      <c r="AI41" s="107"/>
    </row>
    <row r="42" spans="3:37" ht="12.75" customHeight="1" outlineLevel="1" x14ac:dyDescent="0.25">
      <c r="D42" s="276" t="str">
        <f>'Line Items'!D14</f>
        <v>SG 01 - Kent Mainline</v>
      </c>
      <c r="E42" s="277"/>
      <c r="F42" s="296" t="str">
        <f t="shared" ref="F42:F61" si="2">F18</f>
        <v>£000</v>
      </c>
      <c r="G42" s="279"/>
      <c r="H42" s="279"/>
      <c r="I42" s="280"/>
      <c r="J42" s="279"/>
      <c r="K42" s="280"/>
      <c r="L42" s="280"/>
      <c r="M42" s="279"/>
      <c r="N42" s="279"/>
      <c r="O42" s="279"/>
      <c r="P42" s="279"/>
      <c r="Q42" s="279"/>
      <c r="R42" s="279"/>
      <c r="S42" s="279"/>
      <c r="T42" s="279"/>
      <c r="U42" s="279"/>
      <c r="V42" s="279"/>
      <c r="W42" s="279"/>
      <c r="X42" s="279"/>
      <c r="Y42" s="279"/>
      <c r="Z42" s="279"/>
      <c r="AA42" s="279"/>
      <c r="AB42" s="279"/>
      <c r="AC42" s="281"/>
      <c r="AE42" s="1057"/>
      <c r="AG42" s="1057"/>
      <c r="AI42" s="1057"/>
      <c r="AK42" s="282"/>
    </row>
    <row r="43" spans="3:37" ht="12.75" customHeight="1" outlineLevel="1" x14ac:dyDescent="0.25">
      <c r="D43" s="142" t="str">
        <f>'Line Items'!D15</f>
        <v>SG 02 - Kent Metro</v>
      </c>
      <c r="E43" s="106"/>
      <c r="F43" s="143" t="str">
        <f t="shared" si="2"/>
        <v>£000</v>
      </c>
      <c r="G43" s="283"/>
      <c r="H43" s="283"/>
      <c r="I43" s="283"/>
      <c r="J43" s="283"/>
      <c r="K43" s="283"/>
      <c r="L43" s="283"/>
      <c r="M43" s="283"/>
      <c r="N43" s="283"/>
      <c r="O43" s="283"/>
      <c r="P43" s="283"/>
      <c r="Q43" s="283"/>
      <c r="R43" s="283"/>
      <c r="S43" s="283"/>
      <c r="T43" s="283"/>
      <c r="U43" s="283"/>
      <c r="V43" s="283"/>
      <c r="W43" s="283"/>
      <c r="X43" s="283"/>
      <c r="Y43" s="283"/>
      <c r="Z43" s="283"/>
      <c r="AA43" s="283"/>
      <c r="AB43" s="283"/>
      <c r="AC43" s="284"/>
      <c r="AE43" s="805"/>
      <c r="AG43" s="805"/>
      <c r="AI43" s="805"/>
      <c r="AK43" s="285"/>
    </row>
    <row r="44" spans="3:37" ht="12.75" customHeight="1" outlineLevel="1" x14ac:dyDescent="0.25">
      <c r="D44" s="142" t="str">
        <f>'Line Items'!D16</f>
        <v>SG 03 - Kent Rural</v>
      </c>
      <c r="E44" s="106"/>
      <c r="F44" s="143" t="str">
        <f t="shared" si="2"/>
        <v>£000</v>
      </c>
      <c r="G44" s="283"/>
      <c r="H44" s="283"/>
      <c r="I44" s="283"/>
      <c r="J44" s="283"/>
      <c r="K44" s="283"/>
      <c r="L44" s="283"/>
      <c r="M44" s="283"/>
      <c r="N44" s="283"/>
      <c r="O44" s="283"/>
      <c r="P44" s="283"/>
      <c r="Q44" s="283"/>
      <c r="R44" s="283"/>
      <c r="S44" s="283"/>
      <c r="T44" s="283"/>
      <c r="U44" s="283"/>
      <c r="V44" s="283"/>
      <c r="W44" s="283"/>
      <c r="X44" s="283"/>
      <c r="Y44" s="283"/>
      <c r="Z44" s="283"/>
      <c r="AA44" s="283"/>
      <c r="AB44" s="283"/>
      <c r="AC44" s="284"/>
      <c r="AE44" s="805"/>
      <c r="AG44" s="805"/>
      <c r="AI44" s="805"/>
      <c r="AK44" s="285"/>
    </row>
    <row r="45" spans="3:37" ht="12.75" customHeight="1" outlineLevel="1" x14ac:dyDescent="0.25">
      <c r="D45" s="142" t="str">
        <f>'Line Items'!D17</f>
        <v>SG 04 - Kent High Speed</v>
      </c>
      <c r="E45" s="106"/>
      <c r="F45" s="143" t="str">
        <f t="shared" si="2"/>
        <v>£000</v>
      </c>
      <c r="G45" s="283"/>
      <c r="H45" s="283"/>
      <c r="I45" s="283"/>
      <c r="J45" s="283"/>
      <c r="K45" s="283"/>
      <c r="L45" s="283"/>
      <c r="M45" s="283"/>
      <c r="N45" s="283"/>
      <c r="O45" s="283"/>
      <c r="P45" s="283"/>
      <c r="Q45" s="283"/>
      <c r="R45" s="283"/>
      <c r="S45" s="283"/>
      <c r="T45" s="283"/>
      <c r="U45" s="283"/>
      <c r="V45" s="283"/>
      <c r="W45" s="283"/>
      <c r="X45" s="283"/>
      <c r="Y45" s="283"/>
      <c r="Z45" s="283"/>
      <c r="AA45" s="283"/>
      <c r="AB45" s="283"/>
      <c r="AC45" s="284"/>
      <c r="AE45" s="805"/>
      <c r="AG45" s="805"/>
      <c r="AI45" s="805"/>
      <c r="AK45" s="285"/>
    </row>
    <row r="46" spans="3:37" ht="12.75" customHeight="1" outlineLevel="1" x14ac:dyDescent="0.25">
      <c r="D46" s="142" t="str">
        <f>'Line Items'!D18</f>
        <v>SG 05 - Spare SG 05</v>
      </c>
      <c r="E46" s="106"/>
      <c r="F46" s="143" t="str">
        <f t="shared" si="2"/>
        <v>£000</v>
      </c>
      <c r="G46" s="283"/>
      <c r="H46" s="283"/>
      <c r="I46" s="283"/>
      <c r="J46" s="283"/>
      <c r="K46" s="283"/>
      <c r="L46" s="283"/>
      <c r="M46" s="283"/>
      <c r="N46" s="283"/>
      <c r="O46" s="283"/>
      <c r="P46" s="283"/>
      <c r="Q46" s="283"/>
      <c r="R46" s="283"/>
      <c r="S46" s="283"/>
      <c r="T46" s="283"/>
      <c r="U46" s="283"/>
      <c r="V46" s="283"/>
      <c r="W46" s="283"/>
      <c r="X46" s="283"/>
      <c r="Y46" s="283"/>
      <c r="Z46" s="283"/>
      <c r="AA46" s="283"/>
      <c r="AB46" s="283"/>
      <c r="AC46" s="284"/>
      <c r="AE46" s="805"/>
      <c r="AG46" s="805"/>
      <c r="AI46" s="805"/>
      <c r="AK46" s="285"/>
    </row>
    <row r="47" spans="3:37" ht="12.75" customHeight="1" outlineLevel="1" x14ac:dyDescent="0.25">
      <c r="D47" s="142" t="str">
        <f>'Line Items'!D19</f>
        <v>SG 06 - Spare SG 06</v>
      </c>
      <c r="E47" s="106"/>
      <c r="F47" s="143" t="str">
        <f t="shared" si="2"/>
        <v>£000</v>
      </c>
      <c r="G47" s="283"/>
      <c r="H47" s="283"/>
      <c r="I47" s="283"/>
      <c r="J47" s="283"/>
      <c r="K47" s="283"/>
      <c r="L47" s="283"/>
      <c r="M47" s="283"/>
      <c r="N47" s="283"/>
      <c r="O47" s="283"/>
      <c r="P47" s="283"/>
      <c r="Q47" s="283"/>
      <c r="R47" s="283"/>
      <c r="S47" s="283"/>
      <c r="T47" s="283"/>
      <c r="U47" s="283"/>
      <c r="V47" s="283"/>
      <c r="W47" s="283"/>
      <c r="X47" s="283"/>
      <c r="Y47" s="283"/>
      <c r="Z47" s="283"/>
      <c r="AA47" s="283"/>
      <c r="AB47" s="283"/>
      <c r="AC47" s="284"/>
      <c r="AE47" s="805"/>
      <c r="AG47" s="805"/>
      <c r="AI47" s="805"/>
      <c r="AK47" s="285"/>
    </row>
    <row r="48" spans="3:37" ht="12.75" customHeight="1" outlineLevel="1" x14ac:dyDescent="0.25">
      <c r="D48" s="142" t="str">
        <f>'Line Items'!D20</f>
        <v>SG 07 - Spare SG 07</v>
      </c>
      <c r="E48" s="106"/>
      <c r="F48" s="143" t="str">
        <f t="shared" si="2"/>
        <v>£000</v>
      </c>
      <c r="G48" s="283"/>
      <c r="H48" s="283"/>
      <c r="I48" s="283"/>
      <c r="J48" s="283"/>
      <c r="K48" s="283"/>
      <c r="L48" s="283"/>
      <c r="M48" s="283"/>
      <c r="N48" s="283"/>
      <c r="O48" s="283"/>
      <c r="P48" s="283"/>
      <c r="Q48" s="283"/>
      <c r="R48" s="283"/>
      <c r="S48" s="283"/>
      <c r="T48" s="283"/>
      <c r="U48" s="283"/>
      <c r="V48" s="283"/>
      <c r="W48" s="283"/>
      <c r="X48" s="283"/>
      <c r="Y48" s="283"/>
      <c r="Z48" s="283"/>
      <c r="AA48" s="283"/>
      <c r="AB48" s="283"/>
      <c r="AC48" s="284"/>
      <c r="AE48" s="805"/>
      <c r="AG48" s="805"/>
      <c r="AI48" s="805"/>
      <c r="AK48" s="285"/>
    </row>
    <row r="49" spans="4:37" ht="12.75" customHeight="1" outlineLevel="1" x14ac:dyDescent="0.25">
      <c r="D49" s="142" t="str">
        <f>'Line Items'!D21</f>
        <v>SG 08 - Spare SG 08</v>
      </c>
      <c r="E49" s="106"/>
      <c r="F49" s="143" t="str">
        <f t="shared" si="2"/>
        <v>£000</v>
      </c>
      <c r="G49" s="283"/>
      <c r="H49" s="283"/>
      <c r="I49" s="283"/>
      <c r="J49" s="283"/>
      <c r="K49" s="283"/>
      <c r="L49" s="283"/>
      <c r="M49" s="283"/>
      <c r="N49" s="283"/>
      <c r="O49" s="283"/>
      <c r="P49" s="283"/>
      <c r="Q49" s="283"/>
      <c r="R49" s="283"/>
      <c r="S49" s="283"/>
      <c r="T49" s="283"/>
      <c r="U49" s="283"/>
      <c r="V49" s="283"/>
      <c r="W49" s="283"/>
      <c r="X49" s="283"/>
      <c r="Y49" s="283"/>
      <c r="Z49" s="283"/>
      <c r="AA49" s="283"/>
      <c r="AB49" s="283"/>
      <c r="AC49" s="284"/>
      <c r="AE49" s="805"/>
      <c r="AG49" s="805"/>
      <c r="AI49" s="805"/>
      <c r="AK49" s="285"/>
    </row>
    <row r="50" spans="4:37" ht="12.75" customHeight="1" outlineLevel="1" x14ac:dyDescent="0.25">
      <c r="D50" s="142" t="str">
        <f>'Line Items'!D22</f>
        <v>SG 09 - Spare SG 09</v>
      </c>
      <c r="E50" s="106"/>
      <c r="F50" s="143" t="str">
        <f t="shared" si="2"/>
        <v>£000</v>
      </c>
      <c r="G50" s="283"/>
      <c r="H50" s="283"/>
      <c r="I50" s="283"/>
      <c r="J50" s="283"/>
      <c r="K50" s="283"/>
      <c r="L50" s="283"/>
      <c r="M50" s="283"/>
      <c r="N50" s="283"/>
      <c r="O50" s="283"/>
      <c r="P50" s="283"/>
      <c r="Q50" s="283"/>
      <c r="R50" s="283"/>
      <c r="S50" s="283"/>
      <c r="T50" s="283"/>
      <c r="U50" s="283"/>
      <c r="V50" s="283"/>
      <c r="W50" s="283"/>
      <c r="X50" s="283"/>
      <c r="Y50" s="283"/>
      <c r="Z50" s="283"/>
      <c r="AA50" s="283"/>
      <c r="AB50" s="283"/>
      <c r="AC50" s="284"/>
      <c r="AE50" s="805"/>
      <c r="AG50" s="805"/>
      <c r="AI50" s="805"/>
      <c r="AK50" s="285"/>
    </row>
    <row r="51" spans="4:37" ht="12.75" customHeight="1" outlineLevel="1" x14ac:dyDescent="0.25">
      <c r="D51" s="142" t="str">
        <f>'Line Items'!D23</f>
        <v>SG 10 - Spare SG 10</v>
      </c>
      <c r="E51" s="106"/>
      <c r="F51" s="143" t="str">
        <f t="shared" si="2"/>
        <v>£000</v>
      </c>
      <c r="G51" s="283"/>
      <c r="H51" s="283"/>
      <c r="I51" s="283"/>
      <c r="J51" s="283"/>
      <c r="K51" s="283"/>
      <c r="L51" s="283"/>
      <c r="M51" s="283"/>
      <c r="N51" s="283"/>
      <c r="O51" s="283"/>
      <c r="P51" s="283"/>
      <c r="Q51" s="283"/>
      <c r="R51" s="283"/>
      <c r="S51" s="283"/>
      <c r="T51" s="283"/>
      <c r="U51" s="283"/>
      <c r="V51" s="283"/>
      <c r="W51" s="283"/>
      <c r="X51" s="283"/>
      <c r="Y51" s="283"/>
      <c r="Z51" s="283"/>
      <c r="AA51" s="283"/>
      <c r="AB51" s="283"/>
      <c r="AC51" s="284"/>
      <c r="AE51" s="805"/>
      <c r="AG51" s="805"/>
      <c r="AI51" s="805"/>
      <c r="AK51" s="285"/>
    </row>
    <row r="52" spans="4:37" ht="12.75" customHeight="1" outlineLevel="1" x14ac:dyDescent="0.25">
      <c r="D52" s="142" t="str">
        <f>'Line Items'!D24</f>
        <v>SG 11 - Spare SG 11</v>
      </c>
      <c r="E52" s="106"/>
      <c r="F52" s="143" t="str">
        <f t="shared" si="2"/>
        <v>£000</v>
      </c>
      <c r="G52" s="283"/>
      <c r="H52" s="283"/>
      <c r="I52" s="283"/>
      <c r="J52" s="283"/>
      <c r="K52" s="283"/>
      <c r="L52" s="283"/>
      <c r="M52" s="283"/>
      <c r="N52" s="283"/>
      <c r="O52" s="283"/>
      <c r="P52" s="283"/>
      <c r="Q52" s="283"/>
      <c r="R52" s="283"/>
      <c r="S52" s="283"/>
      <c r="T52" s="283"/>
      <c r="U52" s="283"/>
      <c r="V52" s="283"/>
      <c r="W52" s="283"/>
      <c r="X52" s="283"/>
      <c r="Y52" s="283"/>
      <c r="Z52" s="283"/>
      <c r="AA52" s="283"/>
      <c r="AB52" s="283"/>
      <c r="AC52" s="284"/>
      <c r="AE52" s="805"/>
      <c r="AG52" s="805"/>
      <c r="AI52" s="805"/>
      <c r="AK52" s="285"/>
    </row>
    <row r="53" spans="4:37" ht="12.75" customHeight="1" outlineLevel="1" x14ac:dyDescent="0.25">
      <c r="D53" s="142" t="str">
        <f>'Line Items'!D25</f>
        <v>SG 12 - Spare SG 12</v>
      </c>
      <c r="E53" s="106"/>
      <c r="F53" s="143" t="str">
        <f t="shared" si="2"/>
        <v>£000</v>
      </c>
      <c r="G53" s="283"/>
      <c r="H53" s="283"/>
      <c r="I53" s="283"/>
      <c r="J53" s="283"/>
      <c r="K53" s="283"/>
      <c r="L53" s="283"/>
      <c r="M53" s="283"/>
      <c r="N53" s="283"/>
      <c r="O53" s="283"/>
      <c r="P53" s="283"/>
      <c r="Q53" s="283"/>
      <c r="R53" s="283"/>
      <c r="S53" s="283"/>
      <c r="T53" s="283"/>
      <c r="U53" s="283"/>
      <c r="V53" s="283"/>
      <c r="W53" s="283"/>
      <c r="X53" s="283"/>
      <c r="Y53" s="283"/>
      <c r="Z53" s="283"/>
      <c r="AA53" s="283"/>
      <c r="AB53" s="283"/>
      <c r="AC53" s="284"/>
      <c r="AE53" s="805"/>
      <c r="AG53" s="805"/>
      <c r="AI53" s="805"/>
      <c r="AK53" s="285"/>
    </row>
    <row r="54" spans="4:37" ht="12.75" customHeight="1" outlineLevel="1" x14ac:dyDescent="0.25">
      <c r="D54" s="142" t="str">
        <f>'Line Items'!D26</f>
        <v>SG 13 - Spare SG 13</v>
      </c>
      <c r="E54" s="106"/>
      <c r="F54" s="143" t="str">
        <f t="shared" si="2"/>
        <v>£000</v>
      </c>
      <c r="G54" s="283"/>
      <c r="H54" s="283"/>
      <c r="I54" s="283"/>
      <c r="J54" s="283"/>
      <c r="K54" s="283"/>
      <c r="L54" s="283"/>
      <c r="M54" s="283"/>
      <c r="N54" s="283"/>
      <c r="O54" s="283"/>
      <c r="P54" s="283"/>
      <c r="Q54" s="283"/>
      <c r="R54" s="283"/>
      <c r="S54" s="283"/>
      <c r="T54" s="283"/>
      <c r="U54" s="283"/>
      <c r="V54" s="283"/>
      <c r="W54" s="283"/>
      <c r="X54" s="283"/>
      <c r="Y54" s="283"/>
      <c r="Z54" s="283"/>
      <c r="AA54" s="283"/>
      <c r="AB54" s="283"/>
      <c r="AC54" s="284"/>
      <c r="AE54" s="805"/>
      <c r="AG54" s="805"/>
      <c r="AI54" s="805"/>
      <c r="AK54" s="285"/>
    </row>
    <row r="55" spans="4:37" ht="12.75" customHeight="1" outlineLevel="1" x14ac:dyDescent="0.25">
      <c r="D55" s="142" t="str">
        <f>'Line Items'!D27</f>
        <v>SG 14 - Spare SG 14</v>
      </c>
      <c r="E55" s="106"/>
      <c r="F55" s="143" t="str">
        <f t="shared" si="2"/>
        <v>£000</v>
      </c>
      <c r="G55" s="283"/>
      <c r="H55" s="283"/>
      <c r="I55" s="283"/>
      <c r="J55" s="283"/>
      <c r="K55" s="283"/>
      <c r="L55" s="283"/>
      <c r="M55" s="283"/>
      <c r="N55" s="283"/>
      <c r="O55" s="283"/>
      <c r="P55" s="283"/>
      <c r="Q55" s="283"/>
      <c r="R55" s="283"/>
      <c r="S55" s="283"/>
      <c r="T55" s="283"/>
      <c r="U55" s="283"/>
      <c r="V55" s="283"/>
      <c r="W55" s="283"/>
      <c r="X55" s="283"/>
      <c r="Y55" s="283"/>
      <c r="Z55" s="283"/>
      <c r="AA55" s="283"/>
      <c r="AB55" s="283"/>
      <c r="AC55" s="284"/>
      <c r="AE55" s="805"/>
      <c r="AG55" s="805"/>
      <c r="AI55" s="805"/>
      <c r="AK55" s="285"/>
    </row>
    <row r="56" spans="4:37" ht="12.75" customHeight="1" outlineLevel="1" x14ac:dyDescent="0.25">
      <c r="D56" s="142" t="str">
        <f>'Line Items'!D28</f>
        <v>SG 15 - Spare SG 15</v>
      </c>
      <c r="E56" s="106"/>
      <c r="F56" s="143" t="str">
        <f t="shared" si="2"/>
        <v>£000</v>
      </c>
      <c r="G56" s="283"/>
      <c r="H56" s="283"/>
      <c r="I56" s="283"/>
      <c r="J56" s="283"/>
      <c r="K56" s="283"/>
      <c r="L56" s="283"/>
      <c r="M56" s="283"/>
      <c r="N56" s="283"/>
      <c r="O56" s="283"/>
      <c r="P56" s="283"/>
      <c r="Q56" s="283"/>
      <c r="R56" s="283"/>
      <c r="S56" s="283"/>
      <c r="T56" s="283"/>
      <c r="U56" s="283"/>
      <c r="V56" s="283"/>
      <c r="W56" s="283"/>
      <c r="X56" s="283"/>
      <c r="Y56" s="283"/>
      <c r="Z56" s="283"/>
      <c r="AA56" s="283"/>
      <c r="AB56" s="283"/>
      <c r="AC56" s="284"/>
      <c r="AE56" s="805"/>
      <c r="AG56" s="805"/>
      <c r="AI56" s="805"/>
      <c r="AK56" s="285"/>
    </row>
    <row r="57" spans="4:37" ht="12.75" customHeight="1" outlineLevel="1" x14ac:dyDescent="0.25">
      <c r="D57" s="142" t="str">
        <f>'Line Items'!D29</f>
        <v>SG 16 - Spare SG 16</v>
      </c>
      <c r="E57" s="106"/>
      <c r="F57" s="143" t="str">
        <f t="shared" si="2"/>
        <v>£000</v>
      </c>
      <c r="G57" s="283"/>
      <c r="H57" s="283"/>
      <c r="I57" s="283"/>
      <c r="J57" s="283"/>
      <c r="K57" s="283"/>
      <c r="L57" s="283"/>
      <c r="M57" s="283"/>
      <c r="N57" s="283"/>
      <c r="O57" s="283"/>
      <c r="P57" s="283"/>
      <c r="Q57" s="283"/>
      <c r="R57" s="283"/>
      <c r="S57" s="283"/>
      <c r="T57" s="283"/>
      <c r="U57" s="283"/>
      <c r="V57" s="283"/>
      <c r="W57" s="283"/>
      <c r="X57" s="283"/>
      <c r="Y57" s="283"/>
      <c r="Z57" s="283"/>
      <c r="AA57" s="283"/>
      <c r="AB57" s="283"/>
      <c r="AC57" s="284"/>
      <c r="AE57" s="805"/>
      <c r="AG57" s="805"/>
      <c r="AI57" s="805"/>
      <c r="AK57" s="285"/>
    </row>
    <row r="58" spans="4:37" ht="12.75" customHeight="1" outlineLevel="1" x14ac:dyDescent="0.25">
      <c r="D58" s="142" t="str">
        <f>'Line Items'!D30</f>
        <v>SG 17 - Spare SG 17</v>
      </c>
      <c r="E58" s="106"/>
      <c r="F58" s="143" t="str">
        <f t="shared" si="2"/>
        <v>£000</v>
      </c>
      <c r="G58" s="283"/>
      <c r="H58" s="283"/>
      <c r="I58" s="283"/>
      <c r="J58" s="283"/>
      <c r="K58" s="283"/>
      <c r="L58" s="283"/>
      <c r="M58" s="283"/>
      <c r="N58" s="283"/>
      <c r="O58" s="283"/>
      <c r="P58" s="283"/>
      <c r="Q58" s="283"/>
      <c r="R58" s="283"/>
      <c r="S58" s="283"/>
      <c r="T58" s="283"/>
      <c r="U58" s="283"/>
      <c r="V58" s="283"/>
      <c r="W58" s="283"/>
      <c r="X58" s="283"/>
      <c r="Y58" s="283"/>
      <c r="Z58" s="283"/>
      <c r="AA58" s="283"/>
      <c r="AB58" s="283"/>
      <c r="AC58" s="284"/>
      <c r="AE58" s="805"/>
      <c r="AG58" s="805"/>
      <c r="AI58" s="805"/>
      <c r="AK58" s="285"/>
    </row>
    <row r="59" spans="4:37" ht="12.75" customHeight="1" outlineLevel="1" x14ac:dyDescent="0.25">
      <c r="D59" s="142" t="str">
        <f>'Line Items'!D31</f>
        <v>SG 18 - Spare SG 18</v>
      </c>
      <c r="E59" s="106"/>
      <c r="F59" s="143" t="str">
        <f t="shared" si="2"/>
        <v>£000</v>
      </c>
      <c r="G59" s="283"/>
      <c r="H59" s="283"/>
      <c r="I59" s="283"/>
      <c r="J59" s="283"/>
      <c r="K59" s="283"/>
      <c r="L59" s="283"/>
      <c r="M59" s="283"/>
      <c r="N59" s="283"/>
      <c r="O59" s="283"/>
      <c r="P59" s="283"/>
      <c r="Q59" s="283"/>
      <c r="R59" s="283"/>
      <c r="S59" s="283"/>
      <c r="T59" s="283"/>
      <c r="U59" s="283"/>
      <c r="V59" s="283"/>
      <c r="W59" s="283"/>
      <c r="X59" s="283"/>
      <c r="Y59" s="283"/>
      <c r="Z59" s="283"/>
      <c r="AA59" s="283"/>
      <c r="AB59" s="283"/>
      <c r="AC59" s="284"/>
      <c r="AE59" s="805"/>
      <c r="AG59" s="805"/>
      <c r="AI59" s="805"/>
      <c r="AK59" s="285"/>
    </row>
    <row r="60" spans="4:37" ht="12.75" customHeight="1" outlineLevel="1" x14ac:dyDescent="0.25">
      <c r="D60" s="142" t="str">
        <f>'Line Items'!D32</f>
        <v>SG 19 - Spare SG 19</v>
      </c>
      <c r="E60" s="106"/>
      <c r="F60" s="143" t="str">
        <f t="shared" si="2"/>
        <v>£000</v>
      </c>
      <c r="G60" s="283"/>
      <c r="H60" s="283"/>
      <c r="I60" s="283"/>
      <c r="J60" s="283"/>
      <c r="K60" s="283"/>
      <c r="L60" s="283"/>
      <c r="M60" s="283"/>
      <c r="N60" s="283"/>
      <c r="O60" s="283"/>
      <c r="P60" s="283"/>
      <c r="Q60" s="283"/>
      <c r="R60" s="283"/>
      <c r="S60" s="283"/>
      <c r="T60" s="283"/>
      <c r="U60" s="283"/>
      <c r="V60" s="283"/>
      <c r="W60" s="283"/>
      <c r="X60" s="283"/>
      <c r="Y60" s="283"/>
      <c r="Z60" s="283"/>
      <c r="AA60" s="283"/>
      <c r="AB60" s="283"/>
      <c r="AC60" s="284"/>
      <c r="AE60" s="805"/>
      <c r="AG60" s="805"/>
      <c r="AI60" s="805"/>
      <c r="AK60" s="285"/>
    </row>
    <row r="61" spans="4:37" ht="12.75" customHeight="1" outlineLevel="1" x14ac:dyDescent="0.25">
      <c r="D61" s="113" t="str">
        <f>'Line Items'!D33</f>
        <v>SG 20 - Spare SG 20</v>
      </c>
      <c r="E61" s="286"/>
      <c r="F61" s="155" t="str">
        <f t="shared" si="2"/>
        <v>£000</v>
      </c>
      <c r="G61" s="287"/>
      <c r="H61" s="287"/>
      <c r="I61" s="287"/>
      <c r="J61" s="287"/>
      <c r="K61" s="287"/>
      <c r="L61" s="287"/>
      <c r="M61" s="287"/>
      <c r="N61" s="287"/>
      <c r="O61" s="287"/>
      <c r="P61" s="287"/>
      <c r="Q61" s="287"/>
      <c r="R61" s="287"/>
      <c r="S61" s="287"/>
      <c r="T61" s="287"/>
      <c r="U61" s="287"/>
      <c r="V61" s="287"/>
      <c r="W61" s="287"/>
      <c r="X61" s="287"/>
      <c r="Y61" s="287"/>
      <c r="Z61" s="287"/>
      <c r="AA61" s="287"/>
      <c r="AB61" s="287"/>
      <c r="AC61" s="288"/>
      <c r="AE61" s="1058"/>
      <c r="AG61" s="1058"/>
      <c r="AI61" s="1058"/>
      <c r="AK61" s="289"/>
    </row>
    <row r="62" spans="4:37" ht="12.75" customHeight="1" outlineLevel="1" x14ac:dyDescent="0.25">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G62" s="107"/>
      <c r="AI62" s="107"/>
    </row>
    <row r="63" spans="4:37" ht="12.75" customHeight="1" outlineLevel="1" x14ac:dyDescent="0.25">
      <c r="D63" s="290" t="str">
        <f>"Total "&amp;C41</f>
        <v>Total Seasons (Standard)</v>
      </c>
      <c r="E63" s="291"/>
      <c r="F63" s="292" t="str">
        <f>F61</f>
        <v>£000</v>
      </c>
      <c r="G63" s="293">
        <f t="shared" ref="G63:AC63" si="3">SUM(G42:G61)</f>
        <v>0</v>
      </c>
      <c r="H63" s="293">
        <f t="shared" si="3"/>
        <v>0</v>
      </c>
      <c r="I63" s="293">
        <f t="shared" si="3"/>
        <v>0</v>
      </c>
      <c r="J63" s="293">
        <f t="shared" si="3"/>
        <v>0</v>
      </c>
      <c r="K63" s="293">
        <f t="shared" si="3"/>
        <v>0</v>
      </c>
      <c r="L63" s="293">
        <f t="shared" si="3"/>
        <v>0</v>
      </c>
      <c r="M63" s="293">
        <f t="shared" si="3"/>
        <v>0</v>
      </c>
      <c r="N63" s="293">
        <f t="shared" si="3"/>
        <v>0</v>
      </c>
      <c r="O63" s="293">
        <f t="shared" si="3"/>
        <v>0</v>
      </c>
      <c r="P63" s="293">
        <f t="shared" si="3"/>
        <v>0</v>
      </c>
      <c r="Q63" s="293">
        <f t="shared" si="3"/>
        <v>0</v>
      </c>
      <c r="R63" s="293">
        <f t="shared" si="3"/>
        <v>0</v>
      </c>
      <c r="S63" s="293">
        <f t="shared" si="3"/>
        <v>0</v>
      </c>
      <c r="T63" s="293">
        <f t="shared" si="3"/>
        <v>0</v>
      </c>
      <c r="U63" s="293">
        <f t="shared" si="3"/>
        <v>0</v>
      </c>
      <c r="V63" s="293">
        <f t="shared" si="3"/>
        <v>0</v>
      </c>
      <c r="W63" s="293">
        <f t="shared" si="3"/>
        <v>0</v>
      </c>
      <c r="X63" s="293">
        <f t="shared" si="3"/>
        <v>0</v>
      </c>
      <c r="Y63" s="293">
        <f t="shared" si="3"/>
        <v>0</v>
      </c>
      <c r="Z63" s="293">
        <f t="shared" si="3"/>
        <v>0</v>
      </c>
      <c r="AA63" s="293">
        <f t="shared" si="3"/>
        <v>0</v>
      </c>
      <c r="AB63" s="293">
        <f t="shared" si="3"/>
        <v>0</v>
      </c>
      <c r="AC63" s="294">
        <f t="shared" si="3"/>
        <v>0</v>
      </c>
      <c r="AE63" s="1062">
        <f>SUM(AE42:AE61)</f>
        <v>0</v>
      </c>
      <c r="AG63" s="1062">
        <f>SUM(AG42:AG61)</f>
        <v>0</v>
      </c>
      <c r="AI63" s="1062">
        <f>SUM(AI42:AI61)</f>
        <v>0</v>
      </c>
      <c r="AK63" s="295"/>
    </row>
    <row r="64" spans="4:37" ht="12.75" customHeight="1" outlineLevel="1" x14ac:dyDescent="0.25">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G64" s="107"/>
      <c r="AI64" s="107"/>
    </row>
    <row r="65" spans="3:37" ht="12.75" customHeight="1" outlineLevel="1" x14ac:dyDescent="0.25">
      <c r="D65" s="290" t="s">
        <v>430</v>
      </c>
      <c r="E65" s="291"/>
      <c r="F65" s="292" t="str">
        <f>F63</f>
        <v>£000</v>
      </c>
      <c r="G65" s="293">
        <f t="shared" ref="G65:AC65" si="4">SUM(G39,G63)</f>
        <v>0</v>
      </c>
      <c r="H65" s="293">
        <f t="shared" si="4"/>
        <v>0</v>
      </c>
      <c r="I65" s="293">
        <f t="shared" si="4"/>
        <v>0</v>
      </c>
      <c r="J65" s="293">
        <f t="shared" si="4"/>
        <v>0</v>
      </c>
      <c r="K65" s="293">
        <f t="shared" si="4"/>
        <v>0</v>
      </c>
      <c r="L65" s="293">
        <f t="shared" si="4"/>
        <v>0</v>
      </c>
      <c r="M65" s="293">
        <f t="shared" si="4"/>
        <v>0</v>
      </c>
      <c r="N65" s="293">
        <f t="shared" si="4"/>
        <v>0</v>
      </c>
      <c r="O65" s="293">
        <f t="shared" si="4"/>
        <v>0</v>
      </c>
      <c r="P65" s="293">
        <f t="shared" si="4"/>
        <v>0</v>
      </c>
      <c r="Q65" s="293">
        <f t="shared" si="4"/>
        <v>0</v>
      </c>
      <c r="R65" s="293">
        <f t="shared" si="4"/>
        <v>0</v>
      </c>
      <c r="S65" s="293">
        <f t="shared" si="4"/>
        <v>0</v>
      </c>
      <c r="T65" s="293">
        <f t="shared" si="4"/>
        <v>0</v>
      </c>
      <c r="U65" s="293">
        <f t="shared" si="4"/>
        <v>0</v>
      </c>
      <c r="V65" s="293">
        <f t="shared" si="4"/>
        <v>0</v>
      </c>
      <c r="W65" s="293">
        <f t="shared" si="4"/>
        <v>0</v>
      </c>
      <c r="X65" s="293">
        <f t="shared" si="4"/>
        <v>0</v>
      </c>
      <c r="Y65" s="293">
        <f t="shared" si="4"/>
        <v>0</v>
      </c>
      <c r="Z65" s="293">
        <f t="shared" si="4"/>
        <v>0</v>
      </c>
      <c r="AA65" s="293">
        <f t="shared" si="4"/>
        <v>0</v>
      </c>
      <c r="AB65" s="293">
        <f t="shared" si="4"/>
        <v>0</v>
      </c>
      <c r="AC65" s="294">
        <f t="shared" si="4"/>
        <v>0</v>
      </c>
      <c r="AE65" s="1062">
        <f>SUM(AE39,AE63)</f>
        <v>0</v>
      </c>
      <c r="AG65" s="1062">
        <f>SUM(AG39,AG63)</f>
        <v>0</v>
      </c>
      <c r="AI65" s="1062">
        <f>SUM(AI39,AI63)</f>
        <v>0</v>
      </c>
      <c r="AK65" s="295"/>
    </row>
    <row r="66" spans="3:37" ht="12.75" customHeight="1" outlineLevel="1" x14ac:dyDescent="0.25">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G66" s="107"/>
      <c r="AI66" s="107"/>
    </row>
    <row r="67" spans="3:37" ht="12.75" customHeight="1" outlineLevel="1" x14ac:dyDescent="0.25">
      <c r="C67" s="200" t="s">
        <v>431</v>
      </c>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G67" s="107"/>
      <c r="AI67" s="107"/>
    </row>
    <row r="68" spans="3:37" ht="12.75" customHeight="1" outlineLevel="1" x14ac:dyDescent="0.25">
      <c r="D68" s="276" t="str">
        <f>'Line Items'!D14</f>
        <v>SG 01 - Kent Mainline</v>
      </c>
      <c r="E68" s="277"/>
      <c r="F68" s="296" t="str">
        <f t="shared" ref="F68:F87" si="5">F42</f>
        <v>£000</v>
      </c>
      <c r="G68" s="279"/>
      <c r="H68" s="279"/>
      <c r="I68" s="279"/>
      <c r="J68" s="279"/>
      <c r="K68" s="280"/>
      <c r="L68" s="279"/>
      <c r="M68" s="279"/>
      <c r="N68" s="279"/>
      <c r="O68" s="279"/>
      <c r="P68" s="279"/>
      <c r="Q68" s="279"/>
      <c r="R68" s="279"/>
      <c r="S68" s="279"/>
      <c r="T68" s="279"/>
      <c r="U68" s="279"/>
      <c r="V68" s="279"/>
      <c r="W68" s="279"/>
      <c r="X68" s="279"/>
      <c r="Y68" s="279"/>
      <c r="Z68" s="279"/>
      <c r="AA68" s="279"/>
      <c r="AB68" s="279"/>
      <c r="AC68" s="281"/>
      <c r="AE68" s="1057"/>
      <c r="AG68" s="1057"/>
      <c r="AI68" s="1057"/>
      <c r="AK68" s="282"/>
    </row>
    <row r="69" spans="3:37" ht="12.75" customHeight="1" outlineLevel="1" x14ac:dyDescent="0.25">
      <c r="D69" s="142" t="str">
        <f>'Line Items'!D15</f>
        <v>SG 02 - Kent Metro</v>
      </c>
      <c r="E69" s="106"/>
      <c r="F69" s="143" t="str">
        <f t="shared" si="5"/>
        <v>£000</v>
      </c>
      <c r="G69" s="283"/>
      <c r="H69" s="283"/>
      <c r="I69" s="283"/>
      <c r="J69" s="283"/>
      <c r="K69" s="283"/>
      <c r="L69" s="283"/>
      <c r="M69" s="283"/>
      <c r="N69" s="283"/>
      <c r="O69" s="283"/>
      <c r="P69" s="283"/>
      <c r="Q69" s="283"/>
      <c r="R69" s="283"/>
      <c r="S69" s="283"/>
      <c r="T69" s="283"/>
      <c r="U69" s="283"/>
      <c r="V69" s="283"/>
      <c r="W69" s="283"/>
      <c r="X69" s="283"/>
      <c r="Y69" s="283"/>
      <c r="Z69" s="283"/>
      <c r="AA69" s="283"/>
      <c r="AB69" s="283"/>
      <c r="AC69" s="284"/>
      <c r="AE69" s="805"/>
      <c r="AG69" s="805"/>
      <c r="AI69" s="805"/>
      <c r="AK69" s="285"/>
    </row>
    <row r="70" spans="3:37" ht="12.75" customHeight="1" outlineLevel="1" x14ac:dyDescent="0.25">
      <c r="D70" s="142" t="str">
        <f>'Line Items'!D16</f>
        <v>SG 03 - Kent Rural</v>
      </c>
      <c r="E70" s="106"/>
      <c r="F70" s="143" t="str">
        <f t="shared" si="5"/>
        <v>£000</v>
      </c>
      <c r="G70" s="283"/>
      <c r="H70" s="283"/>
      <c r="I70" s="283"/>
      <c r="J70" s="283"/>
      <c r="K70" s="283"/>
      <c r="L70" s="283"/>
      <c r="M70" s="283"/>
      <c r="N70" s="283"/>
      <c r="O70" s="283"/>
      <c r="P70" s="283"/>
      <c r="Q70" s="283"/>
      <c r="R70" s="283"/>
      <c r="S70" s="283"/>
      <c r="T70" s="283"/>
      <c r="U70" s="283"/>
      <c r="V70" s="283"/>
      <c r="W70" s="283"/>
      <c r="X70" s="283"/>
      <c r="Y70" s="283"/>
      <c r="Z70" s="283"/>
      <c r="AA70" s="283"/>
      <c r="AB70" s="283"/>
      <c r="AC70" s="284"/>
      <c r="AE70" s="805"/>
      <c r="AG70" s="805"/>
      <c r="AI70" s="805"/>
      <c r="AK70" s="285"/>
    </row>
    <row r="71" spans="3:37" ht="12.75" customHeight="1" outlineLevel="1" x14ac:dyDescent="0.25">
      <c r="D71" s="142" t="str">
        <f>'Line Items'!D17</f>
        <v>SG 04 - Kent High Speed</v>
      </c>
      <c r="E71" s="106"/>
      <c r="F71" s="143" t="str">
        <f t="shared" si="5"/>
        <v>£000</v>
      </c>
      <c r="G71" s="283"/>
      <c r="H71" s="283"/>
      <c r="I71" s="283"/>
      <c r="J71" s="283"/>
      <c r="K71" s="283"/>
      <c r="L71" s="283"/>
      <c r="M71" s="283"/>
      <c r="N71" s="283"/>
      <c r="O71" s="283"/>
      <c r="P71" s="283"/>
      <c r="Q71" s="283"/>
      <c r="R71" s="283"/>
      <c r="S71" s="283"/>
      <c r="T71" s="283"/>
      <c r="U71" s="283"/>
      <c r="V71" s="283"/>
      <c r="W71" s="283"/>
      <c r="X71" s="283"/>
      <c r="Y71" s="283"/>
      <c r="Z71" s="283"/>
      <c r="AA71" s="283"/>
      <c r="AB71" s="283"/>
      <c r="AC71" s="284"/>
      <c r="AE71" s="805"/>
      <c r="AG71" s="805"/>
      <c r="AI71" s="805"/>
      <c r="AK71" s="285"/>
    </row>
    <row r="72" spans="3:37" ht="12.75" customHeight="1" outlineLevel="1" x14ac:dyDescent="0.25">
      <c r="D72" s="142" t="str">
        <f>'Line Items'!D18</f>
        <v>SG 05 - Spare SG 05</v>
      </c>
      <c r="E72" s="106"/>
      <c r="F72" s="143" t="str">
        <f t="shared" si="5"/>
        <v>£000</v>
      </c>
      <c r="G72" s="283"/>
      <c r="H72" s="283"/>
      <c r="I72" s="283"/>
      <c r="J72" s="283"/>
      <c r="K72" s="283"/>
      <c r="L72" s="283"/>
      <c r="M72" s="283"/>
      <c r="N72" s="283"/>
      <c r="O72" s="283"/>
      <c r="P72" s="283"/>
      <c r="Q72" s="283"/>
      <c r="R72" s="283"/>
      <c r="S72" s="283"/>
      <c r="T72" s="283"/>
      <c r="U72" s="283"/>
      <c r="V72" s="283"/>
      <c r="W72" s="283"/>
      <c r="X72" s="283"/>
      <c r="Y72" s="283"/>
      <c r="Z72" s="283"/>
      <c r="AA72" s="283"/>
      <c r="AB72" s="283"/>
      <c r="AC72" s="284"/>
      <c r="AE72" s="805"/>
      <c r="AG72" s="805"/>
      <c r="AI72" s="805"/>
      <c r="AK72" s="285"/>
    </row>
    <row r="73" spans="3:37" ht="12.75" customHeight="1" outlineLevel="1" x14ac:dyDescent="0.25">
      <c r="D73" s="142" t="str">
        <f>'Line Items'!D19</f>
        <v>SG 06 - Spare SG 06</v>
      </c>
      <c r="E73" s="106"/>
      <c r="F73" s="143" t="str">
        <f t="shared" si="5"/>
        <v>£000</v>
      </c>
      <c r="G73" s="283"/>
      <c r="H73" s="283"/>
      <c r="I73" s="283"/>
      <c r="J73" s="283"/>
      <c r="K73" s="283"/>
      <c r="L73" s="283"/>
      <c r="M73" s="283"/>
      <c r="N73" s="283"/>
      <c r="O73" s="283"/>
      <c r="P73" s="283"/>
      <c r="Q73" s="283"/>
      <c r="R73" s="283"/>
      <c r="S73" s="283"/>
      <c r="T73" s="283"/>
      <c r="U73" s="283"/>
      <c r="V73" s="283"/>
      <c r="W73" s="283"/>
      <c r="X73" s="283"/>
      <c r="Y73" s="283"/>
      <c r="Z73" s="283"/>
      <c r="AA73" s="283"/>
      <c r="AB73" s="283"/>
      <c r="AC73" s="284"/>
      <c r="AE73" s="805"/>
      <c r="AG73" s="805"/>
      <c r="AI73" s="805"/>
      <c r="AK73" s="285"/>
    </row>
    <row r="74" spans="3:37" ht="12.75" customHeight="1" outlineLevel="1" x14ac:dyDescent="0.25">
      <c r="D74" s="142" t="str">
        <f>'Line Items'!D20</f>
        <v>SG 07 - Spare SG 07</v>
      </c>
      <c r="E74" s="106"/>
      <c r="F74" s="143" t="str">
        <f t="shared" si="5"/>
        <v>£000</v>
      </c>
      <c r="G74" s="283"/>
      <c r="H74" s="283"/>
      <c r="I74" s="283"/>
      <c r="J74" s="283"/>
      <c r="K74" s="283"/>
      <c r="L74" s="283"/>
      <c r="M74" s="283"/>
      <c r="N74" s="283"/>
      <c r="O74" s="283"/>
      <c r="P74" s="283"/>
      <c r="Q74" s="283"/>
      <c r="R74" s="283"/>
      <c r="S74" s="283"/>
      <c r="T74" s="283"/>
      <c r="U74" s="283"/>
      <c r="V74" s="283"/>
      <c r="W74" s="283"/>
      <c r="X74" s="283"/>
      <c r="Y74" s="283"/>
      <c r="Z74" s="283"/>
      <c r="AA74" s="283"/>
      <c r="AB74" s="283"/>
      <c r="AC74" s="284"/>
      <c r="AE74" s="805"/>
      <c r="AG74" s="805"/>
      <c r="AI74" s="805"/>
      <c r="AK74" s="285"/>
    </row>
    <row r="75" spans="3:37" ht="12.75" customHeight="1" outlineLevel="1" x14ac:dyDescent="0.25">
      <c r="D75" s="142" t="str">
        <f>'Line Items'!D21</f>
        <v>SG 08 - Spare SG 08</v>
      </c>
      <c r="E75" s="106"/>
      <c r="F75" s="143" t="str">
        <f t="shared" si="5"/>
        <v>£000</v>
      </c>
      <c r="G75" s="283"/>
      <c r="H75" s="283"/>
      <c r="I75" s="283"/>
      <c r="J75" s="283"/>
      <c r="K75" s="283"/>
      <c r="L75" s="283"/>
      <c r="M75" s="283"/>
      <c r="N75" s="283"/>
      <c r="O75" s="283"/>
      <c r="P75" s="283"/>
      <c r="Q75" s="283"/>
      <c r="R75" s="283"/>
      <c r="S75" s="283"/>
      <c r="T75" s="283"/>
      <c r="U75" s="283"/>
      <c r="V75" s="283"/>
      <c r="W75" s="283"/>
      <c r="X75" s="283"/>
      <c r="Y75" s="283"/>
      <c r="Z75" s="283"/>
      <c r="AA75" s="283"/>
      <c r="AB75" s="283"/>
      <c r="AC75" s="284"/>
      <c r="AE75" s="805"/>
      <c r="AG75" s="805"/>
      <c r="AI75" s="805"/>
      <c r="AK75" s="285"/>
    </row>
    <row r="76" spans="3:37" ht="12.75" customHeight="1" outlineLevel="1" x14ac:dyDescent="0.25">
      <c r="D76" s="142" t="str">
        <f>'Line Items'!D22</f>
        <v>SG 09 - Spare SG 09</v>
      </c>
      <c r="E76" s="106"/>
      <c r="F76" s="143" t="str">
        <f t="shared" si="5"/>
        <v>£000</v>
      </c>
      <c r="G76" s="283"/>
      <c r="H76" s="283"/>
      <c r="I76" s="283"/>
      <c r="J76" s="283"/>
      <c r="K76" s="283"/>
      <c r="L76" s="283"/>
      <c r="M76" s="283"/>
      <c r="N76" s="283"/>
      <c r="O76" s="283"/>
      <c r="P76" s="283"/>
      <c r="Q76" s="283"/>
      <c r="R76" s="283"/>
      <c r="S76" s="283"/>
      <c r="T76" s="283"/>
      <c r="U76" s="283"/>
      <c r="V76" s="283"/>
      <c r="W76" s="283"/>
      <c r="X76" s="283"/>
      <c r="Y76" s="283"/>
      <c r="Z76" s="283"/>
      <c r="AA76" s="283"/>
      <c r="AB76" s="283"/>
      <c r="AC76" s="284"/>
      <c r="AE76" s="805"/>
      <c r="AG76" s="805"/>
      <c r="AI76" s="805"/>
      <c r="AK76" s="285"/>
    </row>
    <row r="77" spans="3:37" ht="12.75" customHeight="1" outlineLevel="1" x14ac:dyDescent="0.25">
      <c r="D77" s="142" t="str">
        <f>'Line Items'!D23</f>
        <v>SG 10 - Spare SG 10</v>
      </c>
      <c r="E77" s="106"/>
      <c r="F77" s="143" t="str">
        <f t="shared" si="5"/>
        <v>£000</v>
      </c>
      <c r="G77" s="283"/>
      <c r="H77" s="283"/>
      <c r="I77" s="283"/>
      <c r="J77" s="283"/>
      <c r="K77" s="283"/>
      <c r="L77" s="283"/>
      <c r="M77" s="283"/>
      <c r="N77" s="283"/>
      <c r="O77" s="283"/>
      <c r="P77" s="283"/>
      <c r="Q77" s="283"/>
      <c r="R77" s="283"/>
      <c r="S77" s="283"/>
      <c r="T77" s="283"/>
      <c r="U77" s="283"/>
      <c r="V77" s="283"/>
      <c r="W77" s="283"/>
      <c r="X77" s="283"/>
      <c r="Y77" s="283"/>
      <c r="Z77" s="283"/>
      <c r="AA77" s="283"/>
      <c r="AB77" s="283"/>
      <c r="AC77" s="284"/>
      <c r="AE77" s="805"/>
      <c r="AG77" s="805"/>
      <c r="AI77" s="805"/>
      <c r="AK77" s="285"/>
    </row>
    <row r="78" spans="3:37" ht="12.75" customHeight="1" outlineLevel="1" x14ac:dyDescent="0.25">
      <c r="D78" s="142" t="str">
        <f>'Line Items'!D24</f>
        <v>SG 11 - Spare SG 11</v>
      </c>
      <c r="E78" s="106"/>
      <c r="F78" s="143" t="str">
        <f t="shared" si="5"/>
        <v>£000</v>
      </c>
      <c r="G78" s="283"/>
      <c r="H78" s="283"/>
      <c r="I78" s="283"/>
      <c r="J78" s="283"/>
      <c r="K78" s="283"/>
      <c r="L78" s="283"/>
      <c r="M78" s="283"/>
      <c r="N78" s="283"/>
      <c r="O78" s="283"/>
      <c r="P78" s="283"/>
      <c r="Q78" s="283"/>
      <c r="R78" s="283"/>
      <c r="S78" s="283"/>
      <c r="T78" s="283"/>
      <c r="U78" s="283"/>
      <c r="V78" s="283"/>
      <c r="W78" s="283"/>
      <c r="X78" s="283"/>
      <c r="Y78" s="283"/>
      <c r="Z78" s="283"/>
      <c r="AA78" s="283"/>
      <c r="AB78" s="283"/>
      <c r="AC78" s="284"/>
      <c r="AE78" s="805"/>
      <c r="AG78" s="805"/>
      <c r="AI78" s="805"/>
      <c r="AK78" s="285"/>
    </row>
    <row r="79" spans="3:37" ht="12.75" customHeight="1" outlineLevel="1" x14ac:dyDescent="0.25">
      <c r="D79" s="142" t="str">
        <f>'Line Items'!D25</f>
        <v>SG 12 - Spare SG 12</v>
      </c>
      <c r="E79" s="106"/>
      <c r="F79" s="143" t="str">
        <f t="shared" si="5"/>
        <v>£000</v>
      </c>
      <c r="G79" s="283"/>
      <c r="H79" s="283"/>
      <c r="I79" s="283"/>
      <c r="J79" s="283"/>
      <c r="K79" s="283"/>
      <c r="L79" s="283"/>
      <c r="M79" s="283"/>
      <c r="N79" s="283"/>
      <c r="O79" s="283"/>
      <c r="P79" s="283"/>
      <c r="Q79" s="283"/>
      <c r="R79" s="283"/>
      <c r="S79" s="283"/>
      <c r="T79" s="283"/>
      <c r="U79" s="283"/>
      <c r="V79" s="283"/>
      <c r="W79" s="283"/>
      <c r="X79" s="283"/>
      <c r="Y79" s="283"/>
      <c r="Z79" s="283"/>
      <c r="AA79" s="283"/>
      <c r="AB79" s="283"/>
      <c r="AC79" s="284"/>
      <c r="AE79" s="805"/>
      <c r="AG79" s="805"/>
      <c r="AI79" s="805"/>
      <c r="AK79" s="285"/>
    </row>
    <row r="80" spans="3:37" ht="12.75" customHeight="1" outlineLevel="1" x14ac:dyDescent="0.25">
      <c r="D80" s="142" t="str">
        <f>'Line Items'!D26</f>
        <v>SG 13 - Spare SG 13</v>
      </c>
      <c r="E80" s="106"/>
      <c r="F80" s="143" t="str">
        <f t="shared" si="5"/>
        <v>£000</v>
      </c>
      <c r="G80" s="283"/>
      <c r="H80" s="283"/>
      <c r="I80" s="283"/>
      <c r="J80" s="283"/>
      <c r="K80" s="283"/>
      <c r="L80" s="283"/>
      <c r="M80" s="283"/>
      <c r="N80" s="283"/>
      <c r="O80" s="283"/>
      <c r="P80" s="283"/>
      <c r="Q80" s="283"/>
      <c r="R80" s="283"/>
      <c r="S80" s="283"/>
      <c r="T80" s="283"/>
      <c r="U80" s="283"/>
      <c r="V80" s="283"/>
      <c r="W80" s="283"/>
      <c r="X80" s="283"/>
      <c r="Y80" s="283"/>
      <c r="Z80" s="283"/>
      <c r="AA80" s="283"/>
      <c r="AB80" s="283"/>
      <c r="AC80" s="284"/>
      <c r="AE80" s="805"/>
      <c r="AG80" s="805"/>
      <c r="AI80" s="805"/>
      <c r="AK80" s="285"/>
    </row>
    <row r="81" spans="3:37" ht="12.75" customHeight="1" outlineLevel="1" x14ac:dyDescent="0.25">
      <c r="D81" s="142" t="str">
        <f>'Line Items'!D27</f>
        <v>SG 14 - Spare SG 14</v>
      </c>
      <c r="E81" s="106"/>
      <c r="F81" s="143" t="str">
        <f t="shared" si="5"/>
        <v>£000</v>
      </c>
      <c r="G81" s="283"/>
      <c r="H81" s="283"/>
      <c r="I81" s="283"/>
      <c r="J81" s="283"/>
      <c r="K81" s="283"/>
      <c r="L81" s="283"/>
      <c r="M81" s="283"/>
      <c r="N81" s="283"/>
      <c r="O81" s="283"/>
      <c r="P81" s="283"/>
      <c r="Q81" s="283"/>
      <c r="R81" s="283"/>
      <c r="S81" s="283"/>
      <c r="T81" s="283"/>
      <c r="U81" s="283"/>
      <c r="V81" s="283"/>
      <c r="W81" s="283"/>
      <c r="X81" s="283"/>
      <c r="Y81" s="283"/>
      <c r="Z81" s="283"/>
      <c r="AA81" s="283"/>
      <c r="AB81" s="283"/>
      <c r="AC81" s="284"/>
      <c r="AE81" s="805"/>
      <c r="AG81" s="805"/>
      <c r="AI81" s="805"/>
      <c r="AK81" s="285"/>
    </row>
    <row r="82" spans="3:37" ht="12.75" customHeight="1" outlineLevel="1" x14ac:dyDescent="0.25">
      <c r="D82" s="142" t="str">
        <f>'Line Items'!D28</f>
        <v>SG 15 - Spare SG 15</v>
      </c>
      <c r="E82" s="106"/>
      <c r="F82" s="143" t="str">
        <f t="shared" si="5"/>
        <v>£000</v>
      </c>
      <c r="G82" s="283"/>
      <c r="H82" s="283"/>
      <c r="I82" s="283"/>
      <c r="J82" s="283"/>
      <c r="K82" s="283"/>
      <c r="L82" s="283"/>
      <c r="M82" s="283"/>
      <c r="N82" s="283"/>
      <c r="O82" s="283"/>
      <c r="P82" s="283"/>
      <c r="Q82" s="283"/>
      <c r="R82" s="283"/>
      <c r="S82" s="283"/>
      <c r="T82" s="283"/>
      <c r="U82" s="283"/>
      <c r="V82" s="283"/>
      <c r="W82" s="283"/>
      <c r="X82" s="283"/>
      <c r="Y82" s="283"/>
      <c r="Z82" s="283"/>
      <c r="AA82" s="283"/>
      <c r="AB82" s="283"/>
      <c r="AC82" s="284"/>
      <c r="AE82" s="805"/>
      <c r="AG82" s="805"/>
      <c r="AI82" s="805"/>
      <c r="AK82" s="285"/>
    </row>
    <row r="83" spans="3:37" ht="12.75" customHeight="1" outlineLevel="1" x14ac:dyDescent="0.25">
      <c r="D83" s="142" t="str">
        <f>'Line Items'!D29</f>
        <v>SG 16 - Spare SG 16</v>
      </c>
      <c r="E83" s="106"/>
      <c r="F83" s="143" t="str">
        <f t="shared" si="5"/>
        <v>£000</v>
      </c>
      <c r="G83" s="283"/>
      <c r="H83" s="283"/>
      <c r="I83" s="283"/>
      <c r="J83" s="283"/>
      <c r="K83" s="283"/>
      <c r="L83" s="283"/>
      <c r="M83" s="283"/>
      <c r="N83" s="283"/>
      <c r="O83" s="283"/>
      <c r="P83" s="283"/>
      <c r="Q83" s="283"/>
      <c r="R83" s="283"/>
      <c r="S83" s="283"/>
      <c r="T83" s="283"/>
      <c r="U83" s="283"/>
      <c r="V83" s="283"/>
      <c r="W83" s="283"/>
      <c r="X83" s="283"/>
      <c r="Y83" s="283"/>
      <c r="Z83" s="283"/>
      <c r="AA83" s="283"/>
      <c r="AB83" s="283"/>
      <c r="AC83" s="284"/>
      <c r="AE83" s="805"/>
      <c r="AG83" s="805"/>
      <c r="AI83" s="805"/>
      <c r="AK83" s="285"/>
    </row>
    <row r="84" spans="3:37" ht="12.75" customHeight="1" outlineLevel="1" x14ac:dyDescent="0.25">
      <c r="D84" s="142" t="str">
        <f>'Line Items'!D30</f>
        <v>SG 17 - Spare SG 17</v>
      </c>
      <c r="E84" s="106"/>
      <c r="F84" s="143" t="str">
        <f t="shared" si="5"/>
        <v>£000</v>
      </c>
      <c r="G84" s="283"/>
      <c r="H84" s="283"/>
      <c r="I84" s="283"/>
      <c r="J84" s="283"/>
      <c r="K84" s="283"/>
      <c r="L84" s="283"/>
      <c r="M84" s="283"/>
      <c r="N84" s="283"/>
      <c r="O84" s="283"/>
      <c r="P84" s="283"/>
      <c r="Q84" s="283"/>
      <c r="R84" s="283"/>
      <c r="S84" s="283"/>
      <c r="T84" s="283"/>
      <c r="U84" s="283"/>
      <c r="V84" s="283"/>
      <c r="W84" s="283"/>
      <c r="X84" s="283"/>
      <c r="Y84" s="283"/>
      <c r="Z84" s="283"/>
      <c r="AA84" s="283"/>
      <c r="AB84" s="283"/>
      <c r="AC84" s="284"/>
      <c r="AE84" s="805"/>
      <c r="AG84" s="805"/>
      <c r="AI84" s="805"/>
      <c r="AK84" s="285"/>
    </row>
    <row r="85" spans="3:37" ht="12.75" customHeight="1" outlineLevel="1" x14ac:dyDescent="0.25">
      <c r="D85" s="142" t="str">
        <f>'Line Items'!D31</f>
        <v>SG 18 - Spare SG 18</v>
      </c>
      <c r="E85" s="106"/>
      <c r="F85" s="143" t="str">
        <f t="shared" si="5"/>
        <v>£000</v>
      </c>
      <c r="G85" s="283"/>
      <c r="H85" s="283"/>
      <c r="I85" s="283"/>
      <c r="J85" s="283"/>
      <c r="K85" s="283"/>
      <c r="L85" s="283"/>
      <c r="M85" s="283"/>
      <c r="N85" s="283"/>
      <c r="O85" s="283"/>
      <c r="P85" s="283"/>
      <c r="Q85" s="283"/>
      <c r="R85" s="283"/>
      <c r="S85" s="283"/>
      <c r="T85" s="283"/>
      <c r="U85" s="283"/>
      <c r="V85" s="283"/>
      <c r="W85" s="283"/>
      <c r="X85" s="283"/>
      <c r="Y85" s="283"/>
      <c r="Z85" s="283"/>
      <c r="AA85" s="283"/>
      <c r="AB85" s="283"/>
      <c r="AC85" s="284"/>
      <c r="AE85" s="805"/>
      <c r="AG85" s="805"/>
      <c r="AI85" s="805"/>
      <c r="AK85" s="285"/>
    </row>
    <row r="86" spans="3:37" ht="12.75" customHeight="1" outlineLevel="1" x14ac:dyDescent="0.25">
      <c r="D86" s="142" t="str">
        <f>'Line Items'!D32</f>
        <v>SG 19 - Spare SG 19</v>
      </c>
      <c r="E86" s="106"/>
      <c r="F86" s="143" t="str">
        <f t="shared" si="5"/>
        <v>£000</v>
      </c>
      <c r="G86" s="283"/>
      <c r="H86" s="283"/>
      <c r="I86" s="283"/>
      <c r="J86" s="283"/>
      <c r="K86" s="283"/>
      <c r="L86" s="283"/>
      <c r="M86" s="283"/>
      <c r="N86" s="283"/>
      <c r="O86" s="283"/>
      <c r="P86" s="283"/>
      <c r="Q86" s="283"/>
      <c r="R86" s="283"/>
      <c r="S86" s="283"/>
      <c r="T86" s="283"/>
      <c r="U86" s="283"/>
      <c r="V86" s="283"/>
      <c r="W86" s="283"/>
      <c r="X86" s="283"/>
      <c r="Y86" s="283"/>
      <c r="Z86" s="283"/>
      <c r="AA86" s="283"/>
      <c r="AB86" s="283"/>
      <c r="AC86" s="284"/>
      <c r="AE86" s="805"/>
      <c r="AG86" s="805"/>
      <c r="AI86" s="805"/>
      <c r="AK86" s="285"/>
    </row>
    <row r="87" spans="3:37" ht="12.75" customHeight="1" outlineLevel="1" x14ac:dyDescent="0.25">
      <c r="D87" s="113" t="str">
        <f>'Line Items'!D33</f>
        <v>SG 20 - Spare SG 20</v>
      </c>
      <c r="E87" s="286"/>
      <c r="F87" s="155" t="str">
        <f t="shared" si="5"/>
        <v>£000</v>
      </c>
      <c r="G87" s="287"/>
      <c r="H87" s="287"/>
      <c r="I87" s="287"/>
      <c r="J87" s="287"/>
      <c r="K87" s="287"/>
      <c r="L87" s="287"/>
      <c r="M87" s="287"/>
      <c r="N87" s="287"/>
      <c r="O87" s="287"/>
      <c r="P87" s="287"/>
      <c r="Q87" s="287"/>
      <c r="R87" s="287"/>
      <c r="S87" s="287"/>
      <c r="T87" s="287"/>
      <c r="U87" s="287"/>
      <c r="V87" s="287"/>
      <c r="W87" s="287"/>
      <c r="X87" s="287"/>
      <c r="Y87" s="287"/>
      <c r="Z87" s="287"/>
      <c r="AA87" s="287"/>
      <c r="AB87" s="287"/>
      <c r="AC87" s="288"/>
      <c r="AE87" s="1058"/>
      <c r="AG87" s="1058"/>
      <c r="AI87" s="1058"/>
      <c r="AK87" s="289"/>
    </row>
    <row r="88" spans="3:37" ht="12.75" customHeight="1" outlineLevel="1" x14ac:dyDescent="0.25">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G88" s="107"/>
      <c r="AI88" s="107"/>
    </row>
    <row r="89" spans="3:37" ht="12.75" customHeight="1" outlineLevel="1" x14ac:dyDescent="0.25">
      <c r="D89" s="290" t="str">
        <f>"Total "&amp;C67</f>
        <v>Total Full Fare (First)</v>
      </c>
      <c r="E89" s="291"/>
      <c r="F89" s="292" t="str">
        <f>F87</f>
        <v>£000</v>
      </c>
      <c r="G89" s="293">
        <f t="shared" ref="G89:AC89" si="6">SUM(G68:G87)</f>
        <v>0</v>
      </c>
      <c r="H89" s="293">
        <f t="shared" si="6"/>
        <v>0</v>
      </c>
      <c r="I89" s="293">
        <f t="shared" si="6"/>
        <v>0</v>
      </c>
      <c r="J89" s="293">
        <f t="shared" si="6"/>
        <v>0</v>
      </c>
      <c r="K89" s="293">
        <f t="shared" si="6"/>
        <v>0</v>
      </c>
      <c r="L89" s="293">
        <f t="shared" si="6"/>
        <v>0</v>
      </c>
      <c r="M89" s="293">
        <f t="shared" si="6"/>
        <v>0</v>
      </c>
      <c r="N89" s="293">
        <f t="shared" si="6"/>
        <v>0</v>
      </c>
      <c r="O89" s="293">
        <f t="shared" si="6"/>
        <v>0</v>
      </c>
      <c r="P89" s="293">
        <f t="shared" si="6"/>
        <v>0</v>
      </c>
      <c r="Q89" s="293">
        <f t="shared" si="6"/>
        <v>0</v>
      </c>
      <c r="R89" s="293">
        <f t="shared" si="6"/>
        <v>0</v>
      </c>
      <c r="S89" s="293">
        <f t="shared" si="6"/>
        <v>0</v>
      </c>
      <c r="T89" s="293">
        <f t="shared" si="6"/>
        <v>0</v>
      </c>
      <c r="U89" s="293">
        <f t="shared" si="6"/>
        <v>0</v>
      </c>
      <c r="V89" s="293">
        <f t="shared" si="6"/>
        <v>0</v>
      </c>
      <c r="W89" s="293">
        <f t="shared" si="6"/>
        <v>0</v>
      </c>
      <c r="X89" s="293">
        <f t="shared" si="6"/>
        <v>0</v>
      </c>
      <c r="Y89" s="293">
        <f t="shared" si="6"/>
        <v>0</v>
      </c>
      <c r="Z89" s="293">
        <f t="shared" si="6"/>
        <v>0</v>
      </c>
      <c r="AA89" s="293">
        <f t="shared" si="6"/>
        <v>0</v>
      </c>
      <c r="AB89" s="293">
        <f t="shared" si="6"/>
        <v>0</v>
      </c>
      <c r="AC89" s="294">
        <f t="shared" si="6"/>
        <v>0</v>
      </c>
      <c r="AE89" s="1062">
        <f>SUM(AE68:AE87)</f>
        <v>0</v>
      </c>
      <c r="AG89" s="1062">
        <f>SUM(AG68:AG87)</f>
        <v>0</v>
      </c>
      <c r="AI89" s="1062">
        <f>SUM(AI68:AI87)</f>
        <v>0</v>
      </c>
      <c r="AK89" s="295"/>
    </row>
    <row r="90" spans="3:37" ht="12.75" customHeight="1" outlineLevel="1" x14ac:dyDescent="0.25">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G90" s="107"/>
      <c r="AI90" s="107"/>
    </row>
    <row r="91" spans="3:37" ht="12.75" customHeight="1" outlineLevel="1" x14ac:dyDescent="0.25">
      <c r="C91" s="200" t="s">
        <v>432</v>
      </c>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G91" s="107"/>
      <c r="AI91" s="107"/>
    </row>
    <row r="92" spans="3:37" ht="12.75" customHeight="1" outlineLevel="1" x14ac:dyDescent="0.25">
      <c r="D92" s="276" t="str">
        <f>'Line Items'!D14</f>
        <v>SG 01 - Kent Mainline</v>
      </c>
      <c r="E92" s="277"/>
      <c r="F92" s="296" t="str">
        <f t="shared" ref="F92:F111" si="7">F68</f>
        <v>£000</v>
      </c>
      <c r="G92" s="279"/>
      <c r="H92" s="279"/>
      <c r="I92" s="280"/>
      <c r="J92" s="279"/>
      <c r="K92" s="280"/>
      <c r="L92" s="280"/>
      <c r="M92" s="279"/>
      <c r="N92" s="279"/>
      <c r="O92" s="279"/>
      <c r="P92" s="279"/>
      <c r="Q92" s="279"/>
      <c r="R92" s="279"/>
      <c r="S92" s="279"/>
      <c r="T92" s="279"/>
      <c r="U92" s="279"/>
      <c r="V92" s="279"/>
      <c r="W92" s="279"/>
      <c r="X92" s="279"/>
      <c r="Y92" s="279"/>
      <c r="Z92" s="279"/>
      <c r="AA92" s="279"/>
      <c r="AB92" s="279"/>
      <c r="AC92" s="281"/>
      <c r="AE92" s="1057"/>
      <c r="AG92" s="1057"/>
      <c r="AI92" s="1057"/>
      <c r="AK92" s="282"/>
    </row>
    <row r="93" spans="3:37" ht="12.75" customHeight="1" outlineLevel="1" x14ac:dyDescent="0.25">
      <c r="D93" s="142" t="str">
        <f>'Line Items'!D15</f>
        <v>SG 02 - Kent Metro</v>
      </c>
      <c r="E93" s="106"/>
      <c r="F93" s="143" t="str">
        <f t="shared" si="7"/>
        <v>£000</v>
      </c>
      <c r="G93" s="283"/>
      <c r="H93" s="283"/>
      <c r="I93" s="283"/>
      <c r="J93" s="283"/>
      <c r="K93" s="283"/>
      <c r="L93" s="283"/>
      <c r="M93" s="283"/>
      <c r="N93" s="283"/>
      <c r="O93" s="283"/>
      <c r="P93" s="283"/>
      <c r="Q93" s="283"/>
      <c r="R93" s="283"/>
      <c r="S93" s="283"/>
      <c r="T93" s="283"/>
      <c r="U93" s="283"/>
      <c r="V93" s="283"/>
      <c r="W93" s="283"/>
      <c r="X93" s="283"/>
      <c r="Y93" s="283"/>
      <c r="Z93" s="283"/>
      <c r="AA93" s="283"/>
      <c r="AB93" s="283"/>
      <c r="AC93" s="284"/>
      <c r="AE93" s="805"/>
      <c r="AG93" s="805"/>
      <c r="AI93" s="805"/>
      <c r="AK93" s="285"/>
    </row>
    <row r="94" spans="3:37" ht="12.75" customHeight="1" outlineLevel="1" x14ac:dyDescent="0.25">
      <c r="D94" s="142" t="str">
        <f>'Line Items'!D16</f>
        <v>SG 03 - Kent Rural</v>
      </c>
      <c r="E94" s="106"/>
      <c r="F94" s="143" t="str">
        <f t="shared" si="7"/>
        <v>£000</v>
      </c>
      <c r="G94" s="283"/>
      <c r="H94" s="283"/>
      <c r="I94" s="283"/>
      <c r="J94" s="283"/>
      <c r="K94" s="283"/>
      <c r="L94" s="283"/>
      <c r="M94" s="283"/>
      <c r="N94" s="283"/>
      <c r="O94" s="283"/>
      <c r="P94" s="283"/>
      <c r="Q94" s="283"/>
      <c r="R94" s="283"/>
      <c r="S94" s="283"/>
      <c r="T94" s="283"/>
      <c r="U94" s="283"/>
      <c r="V94" s="283"/>
      <c r="W94" s="283"/>
      <c r="X94" s="283"/>
      <c r="Y94" s="283"/>
      <c r="Z94" s="283"/>
      <c r="AA94" s="283"/>
      <c r="AB94" s="283"/>
      <c r="AC94" s="284"/>
      <c r="AE94" s="805"/>
      <c r="AG94" s="805"/>
      <c r="AI94" s="805"/>
      <c r="AK94" s="285"/>
    </row>
    <row r="95" spans="3:37" ht="12.75" customHeight="1" outlineLevel="1" x14ac:dyDescent="0.25">
      <c r="D95" s="142" t="str">
        <f>'Line Items'!D17</f>
        <v>SG 04 - Kent High Speed</v>
      </c>
      <c r="E95" s="106"/>
      <c r="F95" s="143" t="str">
        <f t="shared" si="7"/>
        <v>£000</v>
      </c>
      <c r="G95" s="283"/>
      <c r="H95" s="283"/>
      <c r="I95" s="283"/>
      <c r="J95" s="283"/>
      <c r="K95" s="283"/>
      <c r="L95" s="283"/>
      <c r="M95" s="283"/>
      <c r="N95" s="283"/>
      <c r="O95" s="283"/>
      <c r="P95" s="283"/>
      <c r="Q95" s="283"/>
      <c r="R95" s="283"/>
      <c r="S95" s="283"/>
      <c r="T95" s="283"/>
      <c r="U95" s="283"/>
      <c r="V95" s="283"/>
      <c r="W95" s="283"/>
      <c r="X95" s="283"/>
      <c r="Y95" s="283"/>
      <c r="Z95" s="283"/>
      <c r="AA95" s="283"/>
      <c r="AB95" s="283"/>
      <c r="AC95" s="284"/>
      <c r="AE95" s="805"/>
      <c r="AG95" s="805"/>
      <c r="AI95" s="805"/>
      <c r="AK95" s="285"/>
    </row>
    <row r="96" spans="3:37" ht="12.75" customHeight="1" outlineLevel="1" x14ac:dyDescent="0.25">
      <c r="D96" s="142" t="str">
        <f>'Line Items'!D18</f>
        <v>SG 05 - Spare SG 05</v>
      </c>
      <c r="E96" s="106"/>
      <c r="F96" s="143" t="str">
        <f t="shared" si="7"/>
        <v>£000</v>
      </c>
      <c r="G96" s="283"/>
      <c r="H96" s="283"/>
      <c r="I96" s="283"/>
      <c r="J96" s="283"/>
      <c r="K96" s="283"/>
      <c r="L96" s="283"/>
      <c r="M96" s="283"/>
      <c r="N96" s="283"/>
      <c r="O96" s="283"/>
      <c r="P96" s="283"/>
      <c r="Q96" s="283"/>
      <c r="R96" s="283"/>
      <c r="S96" s="283"/>
      <c r="T96" s="283"/>
      <c r="U96" s="283"/>
      <c r="V96" s="283"/>
      <c r="W96" s="283"/>
      <c r="X96" s="283"/>
      <c r="Y96" s="283"/>
      <c r="Z96" s="283"/>
      <c r="AA96" s="283"/>
      <c r="AB96" s="283"/>
      <c r="AC96" s="284"/>
      <c r="AE96" s="805"/>
      <c r="AG96" s="805"/>
      <c r="AI96" s="805"/>
      <c r="AK96" s="285"/>
    </row>
    <row r="97" spans="4:37" ht="12.75" customHeight="1" outlineLevel="1" x14ac:dyDescent="0.25">
      <c r="D97" s="142" t="str">
        <f>'Line Items'!D19</f>
        <v>SG 06 - Spare SG 06</v>
      </c>
      <c r="E97" s="106"/>
      <c r="F97" s="143" t="str">
        <f t="shared" si="7"/>
        <v>£000</v>
      </c>
      <c r="G97" s="283"/>
      <c r="H97" s="283"/>
      <c r="I97" s="283"/>
      <c r="J97" s="283"/>
      <c r="K97" s="283"/>
      <c r="L97" s="283"/>
      <c r="M97" s="283"/>
      <c r="N97" s="283"/>
      <c r="O97" s="283"/>
      <c r="P97" s="283"/>
      <c r="Q97" s="283"/>
      <c r="R97" s="283"/>
      <c r="S97" s="283"/>
      <c r="T97" s="283"/>
      <c r="U97" s="283"/>
      <c r="V97" s="283"/>
      <c r="W97" s="283"/>
      <c r="X97" s="283"/>
      <c r="Y97" s="283"/>
      <c r="Z97" s="283"/>
      <c r="AA97" s="283"/>
      <c r="AB97" s="283"/>
      <c r="AC97" s="284"/>
      <c r="AE97" s="805"/>
      <c r="AG97" s="805"/>
      <c r="AI97" s="805"/>
      <c r="AK97" s="285"/>
    </row>
    <row r="98" spans="4:37" ht="12.75" customHeight="1" outlineLevel="1" x14ac:dyDescent="0.25">
      <c r="D98" s="142" t="str">
        <f>'Line Items'!D20</f>
        <v>SG 07 - Spare SG 07</v>
      </c>
      <c r="E98" s="106"/>
      <c r="F98" s="143" t="str">
        <f t="shared" si="7"/>
        <v>£000</v>
      </c>
      <c r="G98" s="283"/>
      <c r="H98" s="283"/>
      <c r="I98" s="283"/>
      <c r="J98" s="283"/>
      <c r="K98" s="283"/>
      <c r="L98" s="283"/>
      <c r="M98" s="283"/>
      <c r="N98" s="283"/>
      <c r="O98" s="283"/>
      <c r="P98" s="283"/>
      <c r="Q98" s="283"/>
      <c r="R98" s="283"/>
      <c r="S98" s="283"/>
      <c r="T98" s="283"/>
      <c r="U98" s="283"/>
      <c r="V98" s="283"/>
      <c r="W98" s="283"/>
      <c r="X98" s="283"/>
      <c r="Y98" s="283"/>
      <c r="Z98" s="283"/>
      <c r="AA98" s="283"/>
      <c r="AB98" s="283"/>
      <c r="AC98" s="284"/>
      <c r="AE98" s="805"/>
      <c r="AG98" s="805"/>
      <c r="AI98" s="805"/>
      <c r="AK98" s="285"/>
    </row>
    <row r="99" spans="4:37" ht="12.75" customHeight="1" outlineLevel="1" x14ac:dyDescent="0.25">
      <c r="D99" s="142" t="str">
        <f>'Line Items'!D21</f>
        <v>SG 08 - Spare SG 08</v>
      </c>
      <c r="E99" s="106"/>
      <c r="F99" s="143" t="str">
        <f t="shared" si="7"/>
        <v>£000</v>
      </c>
      <c r="G99" s="283"/>
      <c r="H99" s="283"/>
      <c r="I99" s="283"/>
      <c r="J99" s="283"/>
      <c r="K99" s="283"/>
      <c r="L99" s="283"/>
      <c r="M99" s="283"/>
      <c r="N99" s="283"/>
      <c r="O99" s="283"/>
      <c r="P99" s="283"/>
      <c r="Q99" s="283"/>
      <c r="R99" s="283"/>
      <c r="S99" s="283"/>
      <c r="T99" s="283"/>
      <c r="U99" s="283"/>
      <c r="V99" s="283"/>
      <c r="W99" s="283"/>
      <c r="X99" s="283"/>
      <c r="Y99" s="283"/>
      <c r="Z99" s="283"/>
      <c r="AA99" s="283"/>
      <c r="AB99" s="283"/>
      <c r="AC99" s="284"/>
      <c r="AE99" s="805"/>
      <c r="AG99" s="805"/>
      <c r="AI99" s="805"/>
      <c r="AK99" s="285"/>
    </row>
    <row r="100" spans="4:37" ht="12.75" customHeight="1" outlineLevel="1" x14ac:dyDescent="0.25">
      <c r="D100" s="142" t="str">
        <f>'Line Items'!D22</f>
        <v>SG 09 - Spare SG 09</v>
      </c>
      <c r="E100" s="106"/>
      <c r="F100" s="143" t="str">
        <f t="shared" si="7"/>
        <v>£000</v>
      </c>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4"/>
      <c r="AE100" s="805"/>
      <c r="AG100" s="805"/>
      <c r="AI100" s="805"/>
      <c r="AK100" s="285"/>
    </row>
    <row r="101" spans="4:37" ht="12.75" customHeight="1" outlineLevel="1" x14ac:dyDescent="0.25">
      <c r="D101" s="142" t="str">
        <f>'Line Items'!D23</f>
        <v>SG 10 - Spare SG 10</v>
      </c>
      <c r="E101" s="106"/>
      <c r="F101" s="143" t="str">
        <f t="shared" si="7"/>
        <v>£000</v>
      </c>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4"/>
      <c r="AE101" s="805"/>
      <c r="AG101" s="805"/>
      <c r="AI101" s="805"/>
      <c r="AK101" s="285"/>
    </row>
    <row r="102" spans="4:37" ht="12.75" customHeight="1" outlineLevel="1" x14ac:dyDescent="0.25">
      <c r="D102" s="142" t="str">
        <f>'Line Items'!D24</f>
        <v>SG 11 - Spare SG 11</v>
      </c>
      <c r="E102" s="106"/>
      <c r="F102" s="143" t="str">
        <f t="shared" si="7"/>
        <v>£000</v>
      </c>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4"/>
      <c r="AE102" s="805"/>
      <c r="AG102" s="805"/>
      <c r="AI102" s="805"/>
      <c r="AK102" s="285"/>
    </row>
    <row r="103" spans="4:37" ht="12.75" customHeight="1" outlineLevel="1" x14ac:dyDescent="0.25">
      <c r="D103" s="142" t="str">
        <f>'Line Items'!D25</f>
        <v>SG 12 - Spare SG 12</v>
      </c>
      <c r="E103" s="106"/>
      <c r="F103" s="143" t="str">
        <f t="shared" si="7"/>
        <v>£000</v>
      </c>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4"/>
      <c r="AE103" s="805"/>
      <c r="AG103" s="805"/>
      <c r="AI103" s="805"/>
      <c r="AK103" s="285"/>
    </row>
    <row r="104" spans="4:37" ht="12.75" customHeight="1" outlineLevel="1" x14ac:dyDescent="0.25">
      <c r="D104" s="142" t="str">
        <f>'Line Items'!D26</f>
        <v>SG 13 - Spare SG 13</v>
      </c>
      <c r="E104" s="106"/>
      <c r="F104" s="143" t="str">
        <f t="shared" si="7"/>
        <v>£000</v>
      </c>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4"/>
      <c r="AE104" s="805"/>
      <c r="AG104" s="805"/>
      <c r="AI104" s="805"/>
      <c r="AK104" s="285"/>
    </row>
    <row r="105" spans="4:37" ht="12.75" customHeight="1" outlineLevel="1" x14ac:dyDescent="0.25">
      <c r="D105" s="142" t="str">
        <f>'Line Items'!D27</f>
        <v>SG 14 - Spare SG 14</v>
      </c>
      <c r="E105" s="106"/>
      <c r="F105" s="143" t="str">
        <f t="shared" si="7"/>
        <v>£000</v>
      </c>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4"/>
      <c r="AE105" s="805"/>
      <c r="AG105" s="805"/>
      <c r="AI105" s="805"/>
      <c r="AK105" s="285"/>
    </row>
    <row r="106" spans="4:37" ht="12.75" customHeight="1" outlineLevel="1" x14ac:dyDescent="0.25">
      <c r="D106" s="142" t="str">
        <f>'Line Items'!D28</f>
        <v>SG 15 - Spare SG 15</v>
      </c>
      <c r="E106" s="106"/>
      <c r="F106" s="143" t="str">
        <f t="shared" si="7"/>
        <v>£000</v>
      </c>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4"/>
      <c r="AE106" s="805"/>
      <c r="AG106" s="805"/>
      <c r="AI106" s="805"/>
      <c r="AK106" s="285"/>
    </row>
    <row r="107" spans="4:37" ht="12.75" customHeight="1" outlineLevel="1" x14ac:dyDescent="0.25">
      <c r="D107" s="142" t="str">
        <f>'Line Items'!D29</f>
        <v>SG 16 - Spare SG 16</v>
      </c>
      <c r="E107" s="106"/>
      <c r="F107" s="143" t="str">
        <f t="shared" si="7"/>
        <v>£000</v>
      </c>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4"/>
      <c r="AE107" s="805"/>
      <c r="AG107" s="805"/>
      <c r="AI107" s="805"/>
      <c r="AK107" s="285"/>
    </row>
    <row r="108" spans="4:37" ht="12.75" customHeight="1" outlineLevel="1" x14ac:dyDescent="0.25">
      <c r="D108" s="142" t="str">
        <f>'Line Items'!D30</f>
        <v>SG 17 - Spare SG 17</v>
      </c>
      <c r="E108" s="106"/>
      <c r="F108" s="143" t="str">
        <f t="shared" si="7"/>
        <v>£000</v>
      </c>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4"/>
      <c r="AE108" s="805"/>
      <c r="AG108" s="805"/>
      <c r="AI108" s="805"/>
      <c r="AK108" s="285"/>
    </row>
    <row r="109" spans="4:37" ht="12.75" customHeight="1" outlineLevel="1" x14ac:dyDescent="0.25">
      <c r="D109" s="142" t="str">
        <f>'Line Items'!D31</f>
        <v>SG 18 - Spare SG 18</v>
      </c>
      <c r="E109" s="106"/>
      <c r="F109" s="143" t="str">
        <f t="shared" si="7"/>
        <v>£000</v>
      </c>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4"/>
      <c r="AE109" s="805"/>
      <c r="AG109" s="805"/>
      <c r="AI109" s="805"/>
      <c r="AK109" s="285"/>
    </row>
    <row r="110" spans="4:37" ht="12.75" customHeight="1" outlineLevel="1" x14ac:dyDescent="0.25">
      <c r="D110" s="142" t="str">
        <f>'Line Items'!D32</f>
        <v>SG 19 - Spare SG 19</v>
      </c>
      <c r="E110" s="106"/>
      <c r="F110" s="143" t="str">
        <f t="shared" si="7"/>
        <v>£000</v>
      </c>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4"/>
      <c r="AE110" s="805"/>
      <c r="AG110" s="805"/>
      <c r="AI110" s="805"/>
      <c r="AK110" s="285"/>
    </row>
    <row r="111" spans="4:37" ht="12.75" customHeight="1" outlineLevel="1" x14ac:dyDescent="0.25">
      <c r="D111" s="113" t="str">
        <f>'Line Items'!D33</f>
        <v>SG 20 - Spare SG 20</v>
      </c>
      <c r="E111" s="286"/>
      <c r="F111" s="155" t="str">
        <f t="shared" si="7"/>
        <v>£000</v>
      </c>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8"/>
      <c r="AE111" s="1058"/>
      <c r="AG111" s="1058"/>
      <c r="AI111" s="1058"/>
      <c r="AK111" s="289"/>
    </row>
    <row r="112" spans="4:37" ht="12.75" customHeight="1" outlineLevel="1" x14ac:dyDescent="0.25">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G112" s="107"/>
      <c r="AI112" s="107"/>
    </row>
    <row r="113" spans="3:37" ht="12.75" customHeight="1" outlineLevel="1" x14ac:dyDescent="0.25">
      <c r="D113" s="290" t="str">
        <f>"Total "&amp;C91</f>
        <v>Total Full Fare (Standard)</v>
      </c>
      <c r="E113" s="291"/>
      <c r="F113" s="292" t="str">
        <f>F111</f>
        <v>£000</v>
      </c>
      <c r="G113" s="293">
        <f t="shared" ref="G113:AC113" si="8">SUM(G92:G111)</f>
        <v>0</v>
      </c>
      <c r="H113" s="293">
        <f t="shared" si="8"/>
        <v>0</v>
      </c>
      <c r="I113" s="293">
        <f t="shared" si="8"/>
        <v>0</v>
      </c>
      <c r="J113" s="293">
        <f t="shared" si="8"/>
        <v>0</v>
      </c>
      <c r="K113" s="293">
        <f t="shared" si="8"/>
        <v>0</v>
      </c>
      <c r="L113" s="293">
        <f t="shared" si="8"/>
        <v>0</v>
      </c>
      <c r="M113" s="293">
        <f t="shared" si="8"/>
        <v>0</v>
      </c>
      <c r="N113" s="293">
        <f t="shared" si="8"/>
        <v>0</v>
      </c>
      <c r="O113" s="293">
        <f t="shared" si="8"/>
        <v>0</v>
      </c>
      <c r="P113" s="293">
        <f t="shared" si="8"/>
        <v>0</v>
      </c>
      <c r="Q113" s="293">
        <f t="shared" si="8"/>
        <v>0</v>
      </c>
      <c r="R113" s="293">
        <f t="shared" si="8"/>
        <v>0</v>
      </c>
      <c r="S113" s="293">
        <f t="shared" si="8"/>
        <v>0</v>
      </c>
      <c r="T113" s="293">
        <f t="shared" si="8"/>
        <v>0</v>
      </c>
      <c r="U113" s="293">
        <f t="shared" si="8"/>
        <v>0</v>
      </c>
      <c r="V113" s="293">
        <f t="shared" si="8"/>
        <v>0</v>
      </c>
      <c r="W113" s="293">
        <f t="shared" si="8"/>
        <v>0</v>
      </c>
      <c r="X113" s="293">
        <f t="shared" si="8"/>
        <v>0</v>
      </c>
      <c r="Y113" s="293">
        <f t="shared" si="8"/>
        <v>0</v>
      </c>
      <c r="Z113" s="293">
        <f t="shared" si="8"/>
        <v>0</v>
      </c>
      <c r="AA113" s="293">
        <f t="shared" si="8"/>
        <v>0</v>
      </c>
      <c r="AB113" s="293">
        <f t="shared" si="8"/>
        <v>0</v>
      </c>
      <c r="AC113" s="294">
        <f t="shared" si="8"/>
        <v>0</v>
      </c>
      <c r="AE113" s="1062">
        <f>SUM(AE92:AE111)</f>
        <v>0</v>
      </c>
      <c r="AG113" s="1062">
        <f>SUM(AG92:AG111)</f>
        <v>0</v>
      </c>
      <c r="AI113" s="1062">
        <f>SUM(AI92:AI111)</f>
        <v>0</v>
      </c>
      <c r="AK113" s="295"/>
    </row>
    <row r="114" spans="3:37" ht="12.75" customHeight="1" outlineLevel="1" x14ac:dyDescent="0.25">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G114" s="107"/>
      <c r="AI114" s="107"/>
    </row>
    <row r="115" spans="3:37" ht="12.75" customHeight="1" outlineLevel="1" x14ac:dyDescent="0.25">
      <c r="D115" s="290" t="s">
        <v>433</v>
      </c>
      <c r="E115" s="291"/>
      <c r="F115" s="292" t="str">
        <f>F113</f>
        <v>£000</v>
      </c>
      <c r="G115" s="293">
        <f t="shared" ref="G115:AC115" si="9">SUM(G89,G113)</f>
        <v>0</v>
      </c>
      <c r="H115" s="293">
        <f t="shared" si="9"/>
        <v>0</v>
      </c>
      <c r="I115" s="293">
        <f t="shared" si="9"/>
        <v>0</v>
      </c>
      <c r="J115" s="293">
        <f t="shared" si="9"/>
        <v>0</v>
      </c>
      <c r="K115" s="293">
        <f t="shared" si="9"/>
        <v>0</v>
      </c>
      <c r="L115" s="293">
        <f t="shared" si="9"/>
        <v>0</v>
      </c>
      <c r="M115" s="293">
        <f t="shared" si="9"/>
        <v>0</v>
      </c>
      <c r="N115" s="293">
        <f t="shared" si="9"/>
        <v>0</v>
      </c>
      <c r="O115" s="293">
        <f t="shared" si="9"/>
        <v>0</v>
      </c>
      <c r="P115" s="293">
        <f t="shared" si="9"/>
        <v>0</v>
      </c>
      <c r="Q115" s="293">
        <f t="shared" si="9"/>
        <v>0</v>
      </c>
      <c r="R115" s="293">
        <f t="shared" si="9"/>
        <v>0</v>
      </c>
      <c r="S115" s="293">
        <f t="shared" si="9"/>
        <v>0</v>
      </c>
      <c r="T115" s="293">
        <f t="shared" si="9"/>
        <v>0</v>
      </c>
      <c r="U115" s="293">
        <f t="shared" si="9"/>
        <v>0</v>
      </c>
      <c r="V115" s="293">
        <f t="shared" si="9"/>
        <v>0</v>
      </c>
      <c r="W115" s="293">
        <f t="shared" si="9"/>
        <v>0</v>
      </c>
      <c r="X115" s="293">
        <f t="shared" si="9"/>
        <v>0</v>
      </c>
      <c r="Y115" s="293">
        <f t="shared" si="9"/>
        <v>0</v>
      </c>
      <c r="Z115" s="293">
        <f t="shared" si="9"/>
        <v>0</v>
      </c>
      <c r="AA115" s="293">
        <f t="shared" si="9"/>
        <v>0</v>
      </c>
      <c r="AB115" s="293">
        <f t="shared" si="9"/>
        <v>0</v>
      </c>
      <c r="AC115" s="294">
        <f t="shared" si="9"/>
        <v>0</v>
      </c>
      <c r="AE115" s="1062">
        <f>SUM(AE89,AE113)</f>
        <v>0</v>
      </c>
      <c r="AG115" s="1062">
        <f>SUM(AG89,AG113)</f>
        <v>0</v>
      </c>
      <c r="AI115" s="1062">
        <f>SUM(AI89,AI113)</f>
        <v>0</v>
      </c>
      <c r="AK115" s="295"/>
    </row>
    <row r="116" spans="3:37" ht="12.6" customHeight="1" outlineLevel="1" x14ac:dyDescent="0.25">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G116" s="107"/>
      <c r="AI116" s="107"/>
    </row>
    <row r="117" spans="3:37" ht="12.6" customHeight="1" outlineLevel="1" x14ac:dyDescent="0.25">
      <c r="C117" s="200" t="s">
        <v>434</v>
      </c>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07"/>
      <c r="AE117" s="107"/>
      <c r="AG117" s="107"/>
      <c r="AI117" s="107"/>
    </row>
    <row r="118" spans="3:37" ht="12.6" customHeight="1" outlineLevel="1" x14ac:dyDescent="0.25">
      <c r="D118" s="276" t="str">
        <f>'Line Items'!D14</f>
        <v>SG 01 - Kent Mainline</v>
      </c>
      <c r="E118" s="277"/>
      <c r="F118" s="296" t="str">
        <f t="shared" ref="F118:F137" si="10">F92</f>
        <v>£000</v>
      </c>
      <c r="G118" s="279"/>
      <c r="H118" s="279"/>
      <c r="I118" s="280"/>
      <c r="J118" s="279"/>
      <c r="K118" s="280"/>
      <c r="L118" s="280"/>
      <c r="M118" s="279"/>
      <c r="N118" s="279"/>
      <c r="O118" s="279"/>
      <c r="P118" s="279"/>
      <c r="Q118" s="279"/>
      <c r="R118" s="279"/>
      <c r="S118" s="279"/>
      <c r="T118" s="279"/>
      <c r="U118" s="279"/>
      <c r="V118" s="279"/>
      <c r="W118" s="279"/>
      <c r="X118" s="279"/>
      <c r="Y118" s="279"/>
      <c r="Z118" s="279"/>
      <c r="AA118" s="279"/>
      <c r="AB118" s="279"/>
      <c r="AC118" s="281"/>
      <c r="AE118" s="1057"/>
      <c r="AG118" s="1057"/>
      <c r="AI118" s="1057"/>
      <c r="AK118" s="282"/>
    </row>
    <row r="119" spans="3:37" ht="12.6" customHeight="1" outlineLevel="1" x14ac:dyDescent="0.25">
      <c r="D119" s="142" t="str">
        <f>'Line Items'!D15</f>
        <v>SG 02 - Kent Metro</v>
      </c>
      <c r="E119" s="106"/>
      <c r="F119" s="143" t="str">
        <f t="shared" si="10"/>
        <v>£000</v>
      </c>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4"/>
      <c r="AE119" s="805"/>
      <c r="AG119" s="805"/>
      <c r="AI119" s="805"/>
      <c r="AK119" s="285"/>
    </row>
    <row r="120" spans="3:37" ht="12.6" customHeight="1" outlineLevel="1" x14ac:dyDescent="0.25">
      <c r="D120" s="142" t="str">
        <f>'Line Items'!D16</f>
        <v>SG 03 - Kent Rural</v>
      </c>
      <c r="E120" s="106"/>
      <c r="F120" s="143" t="str">
        <f t="shared" si="10"/>
        <v>£000</v>
      </c>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4"/>
      <c r="AE120" s="805"/>
      <c r="AG120" s="805"/>
      <c r="AI120" s="805"/>
      <c r="AK120" s="285"/>
    </row>
    <row r="121" spans="3:37" ht="12.6" customHeight="1" outlineLevel="1" x14ac:dyDescent="0.25">
      <c r="D121" s="142" t="str">
        <f>'Line Items'!D17</f>
        <v>SG 04 - Kent High Speed</v>
      </c>
      <c r="E121" s="106"/>
      <c r="F121" s="143" t="str">
        <f t="shared" si="10"/>
        <v>£000</v>
      </c>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4"/>
      <c r="AE121" s="805"/>
      <c r="AG121" s="805"/>
      <c r="AI121" s="805"/>
      <c r="AK121" s="285"/>
    </row>
    <row r="122" spans="3:37" ht="12.6" customHeight="1" outlineLevel="1" x14ac:dyDescent="0.25">
      <c r="D122" s="142" t="str">
        <f>'Line Items'!D18</f>
        <v>SG 05 - Spare SG 05</v>
      </c>
      <c r="E122" s="106"/>
      <c r="F122" s="143" t="str">
        <f t="shared" si="10"/>
        <v>£000</v>
      </c>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4"/>
      <c r="AE122" s="805"/>
      <c r="AG122" s="805"/>
      <c r="AI122" s="805"/>
      <c r="AK122" s="285"/>
    </row>
    <row r="123" spans="3:37" ht="12.6" customHeight="1" outlineLevel="1" x14ac:dyDescent="0.25">
      <c r="D123" s="142" t="str">
        <f>'Line Items'!D19</f>
        <v>SG 06 - Spare SG 06</v>
      </c>
      <c r="E123" s="106"/>
      <c r="F123" s="143" t="str">
        <f t="shared" si="10"/>
        <v>£000</v>
      </c>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4"/>
      <c r="AE123" s="805"/>
      <c r="AG123" s="805"/>
      <c r="AI123" s="805"/>
      <c r="AK123" s="285"/>
    </row>
    <row r="124" spans="3:37" ht="12.6" customHeight="1" outlineLevel="1" x14ac:dyDescent="0.25">
      <c r="D124" s="142" t="str">
        <f>'Line Items'!D20</f>
        <v>SG 07 - Spare SG 07</v>
      </c>
      <c r="E124" s="106"/>
      <c r="F124" s="143" t="str">
        <f t="shared" si="10"/>
        <v>£000</v>
      </c>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4"/>
      <c r="AE124" s="805"/>
      <c r="AG124" s="805"/>
      <c r="AI124" s="805"/>
      <c r="AK124" s="285"/>
    </row>
    <row r="125" spans="3:37" ht="12.6" customHeight="1" outlineLevel="1" x14ac:dyDescent="0.25">
      <c r="D125" s="142" t="str">
        <f>'Line Items'!D21</f>
        <v>SG 08 - Spare SG 08</v>
      </c>
      <c r="E125" s="106"/>
      <c r="F125" s="143" t="str">
        <f t="shared" si="10"/>
        <v>£000</v>
      </c>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4"/>
      <c r="AE125" s="805"/>
      <c r="AG125" s="805"/>
      <c r="AI125" s="805"/>
      <c r="AK125" s="285"/>
    </row>
    <row r="126" spans="3:37" ht="12.6" customHeight="1" outlineLevel="1" x14ac:dyDescent="0.25">
      <c r="D126" s="142" t="str">
        <f>'Line Items'!D22</f>
        <v>SG 09 - Spare SG 09</v>
      </c>
      <c r="E126" s="106"/>
      <c r="F126" s="143" t="str">
        <f t="shared" si="10"/>
        <v>£000</v>
      </c>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4"/>
      <c r="AE126" s="805"/>
      <c r="AG126" s="805"/>
      <c r="AI126" s="805"/>
      <c r="AK126" s="285"/>
    </row>
    <row r="127" spans="3:37" ht="12.75" customHeight="1" outlineLevel="1" x14ac:dyDescent="0.25">
      <c r="D127" s="142" t="str">
        <f>'Line Items'!D23</f>
        <v>SG 10 - Spare SG 10</v>
      </c>
      <c r="E127" s="106"/>
      <c r="F127" s="143" t="str">
        <f t="shared" si="10"/>
        <v>£000</v>
      </c>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4"/>
      <c r="AE127" s="805"/>
      <c r="AG127" s="805"/>
      <c r="AI127" s="805"/>
      <c r="AK127" s="285"/>
    </row>
    <row r="128" spans="3:37" ht="12.75" customHeight="1" outlineLevel="1" x14ac:dyDescent="0.25">
      <c r="D128" s="142" t="str">
        <f>'Line Items'!D24</f>
        <v>SG 11 - Spare SG 11</v>
      </c>
      <c r="E128" s="106"/>
      <c r="F128" s="143" t="str">
        <f t="shared" si="10"/>
        <v>£000</v>
      </c>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4"/>
      <c r="AE128" s="805"/>
      <c r="AG128" s="805"/>
      <c r="AI128" s="805"/>
      <c r="AK128" s="285"/>
    </row>
    <row r="129" spans="3:37" ht="12.75" customHeight="1" outlineLevel="1" x14ac:dyDescent="0.25">
      <c r="D129" s="142" t="str">
        <f>'Line Items'!D25</f>
        <v>SG 12 - Spare SG 12</v>
      </c>
      <c r="E129" s="106"/>
      <c r="F129" s="143" t="str">
        <f t="shared" si="10"/>
        <v>£000</v>
      </c>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4"/>
      <c r="AE129" s="805"/>
      <c r="AG129" s="805"/>
      <c r="AI129" s="805"/>
      <c r="AK129" s="285"/>
    </row>
    <row r="130" spans="3:37" ht="12.75" customHeight="1" outlineLevel="1" x14ac:dyDescent="0.25">
      <c r="D130" s="142" t="str">
        <f>'Line Items'!D26</f>
        <v>SG 13 - Spare SG 13</v>
      </c>
      <c r="E130" s="106"/>
      <c r="F130" s="143" t="str">
        <f t="shared" si="10"/>
        <v>£000</v>
      </c>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4"/>
      <c r="AE130" s="805"/>
      <c r="AG130" s="805"/>
      <c r="AI130" s="805"/>
      <c r="AK130" s="285"/>
    </row>
    <row r="131" spans="3:37" ht="12.75" customHeight="1" outlineLevel="1" x14ac:dyDescent="0.25">
      <c r="D131" s="142" t="str">
        <f>'Line Items'!D27</f>
        <v>SG 14 - Spare SG 14</v>
      </c>
      <c r="E131" s="106"/>
      <c r="F131" s="143" t="str">
        <f t="shared" si="10"/>
        <v>£000</v>
      </c>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4"/>
      <c r="AE131" s="805"/>
      <c r="AG131" s="805"/>
      <c r="AI131" s="805"/>
      <c r="AK131" s="285"/>
    </row>
    <row r="132" spans="3:37" ht="12.75" customHeight="1" outlineLevel="1" x14ac:dyDescent="0.25">
      <c r="D132" s="142" t="str">
        <f>'Line Items'!D28</f>
        <v>SG 15 - Spare SG 15</v>
      </c>
      <c r="E132" s="106"/>
      <c r="F132" s="143" t="str">
        <f t="shared" si="10"/>
        <v>£000</v>
      </c>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4"/>
      <c r="AE132" s="805"/>
      <c r="AG132" s="805"/>
      <c r="AI132" s="805"/>
      <c r="AK132" s="285"/>
    </row>
    <row r="133" spans="3:37" ht="12.75" customHeight="1" outlineLevel="1" x14ac:dyDescent="0.25">
      <c r="D133" s="142" t="str">
        <f>'Line Items'!D29</f>
        <v>SG 16 - Spare SG 16</v>
      </c>
      <c r="E133" s="106"/>
      <c r="F133" s="143" t="str">
        <f t="shared" si="10"/>
        <v>£000</v>
      </c>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4"/>
      <c r="AE133" s="805"/>
      <c r="AG133" s="805"/>
      <c r="AI133" s="805"/>
      <c r="AK133" s="285"/>
    </row>
    <row r="134" spans="3:37" ht="12.75" customHeight="1" outlineLevel="1" x14ac:dyDescent="0.25">
      <c r="D134" s="142" t="str">
        <f>'Line Items'!D30</f>
        <v>SG 17 - Spare SG 17</v>
      </c>
      <c r="E134" s="106"/>
      <c r="F134" s="143" t="str">
        <f t="shared" si="10"/>
        <v>£000</v>
      </c>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4"/>
      <c r="AE134" s="805"/>
      <c r="AG134" s="805"/>
      <c r="AI134" s="805"/>
      <c r="AK134" s="285"/>
    </row>
    <row r="135" spans="3:37" ht="12.75" customHeight="1" outlineLevel="1" x14ac:dyDescent="0.25">
      <c r="D135" s="142" t="str">
        <f>'Line Items'!D31</f>
        <v>SG 18 - Spare SG 18</v>
      </c>
      <c r="E135" s="106"/>
      <c r="F135" s="143" t="str">
        <f t="shared" si="10"/>
        <v>£000</v>
      </c>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4"/>
      <c r="AE135" s="805"/>
      <c r="AG135" s="805"/>
      <c r="AI135" s="805"/>
      <c r="AK135" s="285"/>
    </row>
    <row r="136" spans="3:37" ht="12.75" customHeight="1" outlineLevel="1" x14ac:dyDescent="0.25">
      <c r="D136" s="142" t="str">
        <f>'Line Items'!D32</f>
        <v>SG 19 - Spare SG 19</v>
      </c>
      <c r="E136" s="106"/>
      <c r="F136" s="143" t="str">
        <f t="shared" si="10"/>
        <v>£000</v>
      </c>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4"/>
      <c r="AE136" s="805"/>
      <c r="AG136" s="805"/>
      <c r="AI136" s="805"/>
      <c r="AK136" s="285"/>
    </row>
    <row r="137" spans="3:37" ht="12.75" customHeight="1" outlineLevel="1" x14ac:dyDescent="0.25">
      <c r="D137" s="113" t="str">
        <f>'Line Items'!D33</f>
        <v>SG 20 - Spare SG 20</v>
      </c>
      <c r="E137" s="286"/>
      <c r="F137" s="155" t="str">
        <f t="shared" si="10"/>
        <v>£000</v>
      </c>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8"/>
      <c r="AE137" s="1058"/>
      <c r="AG137" s="1058"/>
      <c r="AI137" s="1058"/>
      <c r="AK137" s="289"/>
    </row>
    <row r="138" spans="3:37" ht="12.75" customHeight="1" outlineLevel="1" x14ac:dyDescent="0.25">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G138" s="107"/>
      <c r="AI138" s="107"/>
    </row>
    <row r="139" spans="3:37" ht="12.75" customHeight="1" outlineLevel="1" x14ac:dyDescent="0.25">
      <c r="D139" s="290" t="str">
        <f>"Total "&amp;C117</f>
        <v>Total Advance (First)</v>
      </c>
      <c r="E139" s="291"/>
      <c r="F139" s="292" t="str">
        <f>F137</f>
        <v>£000</v>
      </c>
      <c r="G139" s="293">
        <f t="shared" ref="G139:AC139" si="11">SUM(G118:G137)</f>
        <v>0</v>
      </c>
      <c r="H139" s="293">
        <f t="shared" si="11"/>
        <v>0</v>
      </c>
      <c r="I139" s="293">
        <f t="shared" si="11"/>
        <v>0</v>
      </c>
      <c r="J139" s="293">
        <f t="shared" si="11"/>
        <v>0</v>
      </c>
      <c r="K139" s="293">
        <f t="shared" si="11"/>
        <v>0</v>
      </c>
      <c r="L139" s="293">
        <f t="shared" si="11"/>
        <v>0</v>
      </c>
      <c r="M139" s="293">
        <f t="shared" si="11"/>
        <v>0</v>
      </c>
      <c r="N139" s="293">
        <f t="shared" si="11"/>
        <v>0</v>
      </c>
      <c r="O139" s="293">
        <f t="shared" si="11"/>
        <v>0</v>
      </c>
      <c r="P139" s="293">
        <f t="shared" si="11"/>
        <v>0</v>
      </c>
      <c r="Q139" s="293">
        <f t="shared" si="11"/>
        <v>0</v>
      </c>
      <c r="R139" s="293">
        <f t="shared" si="11"/>
        <v>0</v>
      </c>
      <c r="S139" s="293">
        <f t="shared" si="11"/>
        <v>0</v>
      </c>
      <c r="T139" s="293">
        <f t="shared" si="11"/>
        <v>0</v>
      </c>
      <c r="U139" s="293">
        <f t="shared" si="11"/>
        <v>0</v>
      </c>
      <c r="V139" s="293">
        <f t="shared" si="11"/>
        <v>0</v>
      </c>
      <c r="W139" s="293">
        <f t="shared" si="11"/>
        <v>0</v>
      </c>
      <c r="X139" s="293">
        <f t="shared" si="11"/>
        <v>0</v>
      </c>
      <c r="Y139" s="293">
        <f t="shared" si="11"/>
        <v>0</v>
      </c>
      <c r="Z139" s="293">
        <f t="shared" si="11"/>
        <v>0</v>
      </c>
      <c r="AA139" s="293">
        <f t="shared" si="11"/>
        <v>0</v>
      </c>
      <c r="AB139" s="293">
        <f t="shared" si="11"/>
        <v>0</v>
      </c>
      <c r="AC139" s="294">
        <f t="shared" si="11"/>
        <v>0</v>
      </c>
      <c r="AE139" s="1062">
        <f>SUM(AE118:AE137)</f>
        <v>0</v>
      </c>
      <c r="AG139" s="1062">
        <f>SUM(AG118:AG137)</f>
        <v>0</v>
      </c>
      <c r="AI139" s="1062">
        <f>SUM(AI118:AI137)</f>
        <v>0</v>
      </c>
      <c r="AK139" s="295"/>
    </row>
    <row r="140" spans="3:37" ht="12.75" customHeight="1" outlineLevel="1" x14ac:dyDescent="0.25">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G140" s="107"/>
      <c r="AI140" s="107"/>
    </row>
    <row r="141" spans="3:37" ht="12.75" customHeight="1" outlineLevel="1" x14ac:dyDescent="0.25">
      <c r="C141" s="200" t="s">
        <v>435</v>
      </c>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07"/>
      <c r="AE141" s="107"/>
      <c r="AG141" s="107"/>
      <c r="AI141" s="107"/>
    </row>
    <row r="142" spans="3:37" ht="12.75" customHeight="1" outlineLevel="1" x14ac:dyDescent="0.25">
      <c r="D142" s="276" t="str">
        <f>'Line Items'!D14</f>
        <v>SG 01 - Kent Mainline</v>
      </c>
      <c r="E142" s="277"/>
      <c r="F142" s="296" t="str">
        <f t="shared" ref="F142:F161" si="12">F118</f>
        <v>£000</v>
      </c>
      <c r="G142" s="279"/>
      <c r="H142" s="279"/>
      <c r="I142" s="280"/>
      <c r="J142" s="279"/>
      <c r="K142" s="280"/>
      <c r="L142" s="280"/>
      <c r="M142" s="279"/>
      <c r="N142" s="279"/>
      <c r="O142" s="279"/>
      <c r="P142" s="279"/>
      <c r="Q142" s="279"/>
      <c r="R142" s="279"/>
      <c r="S142" s="279"/>
      <c r="T142" s="279"/>
      <c r="U142" s="279"/>
      <c r="V142" s="279"/>
      <c r="W142" s="279"/>
      <c r="X142" s="279"/>
      <c r="Y142" s="279"/>
      <c r="Z142" s="279"/>
      <c r="AA142" s="279"/>
      <c r="AB142" s="279"/>
      <c r="AC142" s="281"/>
      <c r="AE142" s="1057"/>
      <c r="AG142" s="1057"/>
      <c r="AI142" s="1057"/>
      <c r="AK142" s="282"/>
    </row>
    <row r="143" spans="3:37" ht="12.75" customHeight="1" outlineLevel="1" x14ac:dyDescent="0.25">
      <c r="D143" s="142" t="str">
        <f>'Line Items'!D15</f>
        <v>SG 02 - Kent Metro</v>
      </c>
      <c r="E143" s="106"/>
      <c r="F143" s="143" t="str">
        <f t="shared" si="12"/>
        <v>£000</v>
      </c>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4"/>
      <c r="AE143" s="805"/>
      <c r="AG143" s="805"/>
      <c r="AI143" s="805"/>
      <c r="AK143" s="285"/>
    </row>
    <row r="144" spans="3:37" ht="12.75" customHeight="1" outlineLevel="1" x14ac:dyDescent="0.25">
      <c r="D144" s="142" t="str">
        <f>'Line Items'!D16</f>
        <v>SG 03 - Kent Rural</v>
      </c>
      <c r="E144" s="106"/>
      <c r="F144" s="143" t="str">
        <f t="shared" si="12"/>
        <v>£000</v>
      </c>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4"/>
      <c r="AE144" s="805"/>
      <c r="AG144" s="805"/>
      <c r="AI144" s="805"/>
      <c r="AK144" s="285"/>
    </row>
    <row r="145" spans="4:37" ht="12.75" customHeight="1" outlineLevel="1" x14ac:dyDescent="0.25">
      <c r="D145" s="142" t="str">
        <f>'Line Items'!D17</f>
        <v>SG 04 - Kent High Speed</v>
      </c>
      <c r="E145" s="106"/>
      <c r="F145" s="143" t="str">
        <f t="shared" si="12"/>
        <v>£000</v>
      </c>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4"/>
      <c r="AE145" s="805"/>
      <c r="AG145" s="805"/>
      <c r="AI145" s="805"/>
      <c r="AK145" s="285"/>
    </row>
    <row r="146" spans="4:37" ht="12.75" customHeight="1" outlineLevel="1" x14ac:dyDescent="0.25">
      <c r="D146" s="142" t="str">
        <f>'Line Items'!D18</f>
        <v>SG 05 - Spare SG 05</v>
      </c>
      <c r="E146" s="106"/>
      <c r="F146" s="143" t="str">
        <f t="shared" si="12"/>
        <v>£000</v>
      </c>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4"/>
      <c r="AE146" s="805"/>
      <c r="AG146" s="805"/>
      <c r="AI146" s="805"/>
      <c r="AK146" s="285"/>
    </row>
    <row r="147" spans="4:37" ht="12.75" customHeight="1" outlineLevel="1" x14ac:dyDescent="0.25">
      <c r="D147" s="142" t="str">
        <f>'Line Items'!D19</f>
        <v>SG 06 - Spare SG 06</v>
      </c>
      <c r="E147" s="106"/>
      <c r="F147" s="143" t="str">
        <f t="shared" si="12"/>
        <v>£000</v>
      </c>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4"/>
      <c r="AE147" s="805"/>
      <c r="AG147" s="805"/>
      <c r="AI147" s="805"/>
      <c r="AK147" s="285"/>
    </row>
    <row r="148" spans="4:37" ht="12.75" customHeight="1" outlineLevel="1" x14ac:dyDescent="0.25">
      <c r="D148" s="142" t="str">
        <f>'Line Items'!D20</f>
        <v>SG 07 - Spare SG 07</v>
      </c>
      <c r="E148" s="106"/>
      <c r="F148" s="143" t="str">
        <f t="shared" si="12"/>
        <v>£000</v>
      </c>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4"/>
      <c r="AE148" s="805"/>
      <c r="AG148" s="805"/>
      <c r="AI148" s="805"/>
      <c r="AK148" s="285"/>
    </row>
    <row r="149" spans="4:37" ht="12.75" customHeight="1" outlineLevel="1" x14ac:dyDescent="0.25">
      <c r="D149" s="142" t="str">
        <f>'Line Items'!D21</f>
        <v>SG 08 - Spare SG 08</v>
      </c>
      <c r="E149" s="106"/>
      <c r="F149" s="143" t="str">
        <f t="shared" si="12"/>
        <v>£000</v>
      </c>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4"/>
      <c r="AE149" s="805"/>
      <c r="AG149" s="805"/>
      <c r="AI149" s="805"/>
      <c r="AK149" s="285"/>
    </row>
    <row r="150" spans="4:37" ht="12.75" customHeight="1" outlineLevel="1" x14ac:dyDescent="0.25">
      <c r="D150" s="142" t="str">
        <f>'Line Items'!D22</f>
        <v>SG 09 - Spare SG 09</v>
      </c>
      <c r="E150" s="106"/>
      <c r="F150" s="143" t="str">
        <f t="shared" si="12"/>
        <v>£000</v>
      </c>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4"/>
      <c r="AE150" s="805"/>
      <c r="AG150" s="805"/>
      <c r="AI150" s="805"/>
      <c r="AK150" s="285"/>
    </row>
    <row r="151" spans="4:37" ht="12.75" customHeight="1" outlineLevel="1" x14ac:dyDescent="0.25">
      <c r="D151" s="142" t="str">
        <f>'Line Items'!D23</f>
        <v>SG 10 - Spare SG 10</v>
      </c>
      <c r="E151" s="106"/>
      <c r="F151" s="143" t="str">
        <f t="shared" si="12"/>
        <v>£000</v>
      </c>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4"/>
      <c r="AE151" s="805"/>
      <c r="AG151" s="805"/>
      <c r="AI151" s="805"/>
      <c r="AK151" s="285"/>
    </row>
    <row r="152" spans="4:37" ht="12.75" customHeight="1" outlineLevel="1" x14ac:dyDescent="0.25">
      <c r="D152" s="142" t="str">
        <f>'Line Items'!D24</f>
        <v>SG 11 - Spare SG 11</v>
      </c>
      <c r="E152" s="106"/>
      <c r="F152" s="143" t="str">
        <f t="shared" si="12"/>
        <v>£000</v>
      </c>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4"/>
      <c r="AE152" s="805"/>
      <c r="AG152" s="805"/>
      <c r="AI152" s="805"/>
      <c r="AK152" s="285"/>
    </row>
    <row r="153" spans="4:37" ht="12.75" customHeight="1" outlineLevel="1" x14ac:dyDescent="0.25">
      <c r="D153" s="142" t="str">
        <f>'Line Items'!D25</f>
        <v>SG 12 - Spare SG 12</v>
      </c>
      <c r="E153" s="106"/>
      <c r="F153" s="143" t="str">
        <f t="shared" si="12"/>
        <v>£000</v>
      </c>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4"/>
      <c r="AE153" s="805"/>
      <c r="AG153" s="805"/>
      <c r="AI153" s="805"/>
      <c r="AK153" s="285"/>
    </row>
    <row r="154" spans="4:37" ht="12.75" customHeight="1" outlineLevel="1" x14ac:dyDescent="0.25">
      <c r="D154" s="142" t="str">
        <f>'Line Items'!D26</f>
        <v>SG 13 - Spare SG 13</v>
      </c>
      <c r="E154" s="106"/>
      <c r="F154" s="143" t="str">
        <f t="shared" si="12"/>
        <v>£000</v>
      </c>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4"/>
      <c r="AE154" s="805"/>
      <c r="AG154" s="805"/>
      <c r="AI154" s="805"/>
      <c r="AK154" s="285"/>
    </row>
    <row r="155" spans="4:37" ht="12.75" customHeight="1" outlineLevel="1" x14ac:dyDescent="0.25">
      <c r="D155" s="142" t="str">
        <f>'Line Items'!D27</f>
        <v>SG 14 - Spare SG 14</v>
      </c>
      <c r="E155" s="106"/>
      <c r="F155" s="143" t="str">
        <f t="shared" si="12"/>
        <v>£000</v>
      </c>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4"/>
      <c r="AE155" s="805"/>
      <c r="AG155" s="805"/>
      <c r="AI155" s="805"/>
      <c r="AK155" s="285"/>
    </row>
    <row r="156" spans="4:37" ht="12.75" customHeight="1" outlineLevel="1" x14ac:dyDescent="0.25">
      <c r="D156" s="142" t="str">
        <f>'Line Items'!D28</f>
        <v>SG 15 - Spare SG 15</v>
      </c>
      <c r="E156" s="106"/>
      <c r="F156" s="143" t="str">
        <f t="shared" si="12"/>
        <v>£000</v>
      </c>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4"/>
      <c r="AE156" s="805"/>
      <c r="AG156" s="805"/>
      <c r="AI156" s="805"/>
      <c r="AK156" s="285"/>
    </row>
    <row r="157" spans="4:37" ht="12.75" customHeight="1" outlineLevel="1" x14ac:dyDescent="0.25">
      <c r="D157" s="142" t="str">
        <f>'Line Items'!D29</f>
        <v>SG 16 - Spare SG 16</v>
      </c>
      <c r="E157" s="106"/>
      <c r="F157" s="143" t="str">
        <f t="shared" si="12"/>
        <v>£000</v>
      </c>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4"/>
      <c r="AE157" s="805"/>
      <c r="AG157" s="805"/>
      <c r="AI157" s="805"/>
      <c r="AK157" s="285"/>
    </row>
    <row r="158" spans="4:37" ht="12.75" customHeight="1" outlineLevel="1" x14ac:dyDescent="0.25">
      <c r="D158" s="142" t="str">
        <f>'Line Items'!D30</f>
        <v>SG 17 - Spare SG 17</v>
      </c>
      <c r="E158" s="106"/>
      <c r="F158" s="143" t="str">
        <f t="shared" si="12"/>
        <v>£000</v>
      </c>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4"/>
      <c r="AE158" s="805"/>
      <c r="AG158" s="805"/>
      <c r="AI158" s="805"/>
      <c r="AK158" s="285"/>
    </row>
    <row r="159" spans="4:37" ht="12.75" customHeight="1" outlineLevel="1" x14ac:dyDescent="0.25">
      <c r="D159" s="142" t="str">
        <f>'Line Items'!D31</f>
        <v>SG 18 - Spare SG 18</v>
      </c>
      <c r="E159" s="106"/>
      <c r="F159" s="143" t="str">
        <f t="shared" si="12"/>
        <v>£000</v>
      </c>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4"/>
      <c r="AE159" s="805"/>
      <c r="AG159" s="805"/>
      <c r="AI159" s="805"/>
      <c r="AK159" s="285"/>
    </row>
    <row r="160" spans="4:37" ht="12.75" customHeight="1" outlineLevel="1" x14ac:dyDescent="0.25">
      <c r="D160" s="142" t="str">
        <f>'Line Items'!D32</f>
        <v>SG 19 - Spare SG 19</v>
      </c>
      <c r="E160" s="106"/>
      <c r="F160" s="143" t="str">
        <f t="shared" si="12"/>
        <v>£000</v>
      </c>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4"/>
      <c r="AE160" s="805"/>
      <c r="AG160" s="805"/>
      <c r="AI160" s="805"/>
      <c r="AK160" s="285"/>
    </row>
    <row r="161" spans="3:37" ht="12.75" customHeight="1" outlineLevel="1" x14ac:dyDescent="0.25">
      <c r="D161" s="113" t="str">
        <f>'Line Items'!D33</f>
        <v>SG 20 - Spare SG 20</v>
      </c>
      <c r="E161" s="286"/>
      <c r="F161" s="155" t="str">
        <f t="shared" si="12"/>
        <v>£000</v>
      </c>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8"/>
      <c r="AE161" s="1058"/>
      <c r="AG161" s="1058"/>
      <c r="AI161" s="1058"/>
      <c r="AK161" s="289"/>
    </row>
    <row r="162" spans="3:37" ht="12.75" customHeight="1" outlineLevel="1" x14ac:dyDescent="0.25">
      <c r="G162" s="107"/>
      <c r="H162" s="107"/>
      <c r="I162" s="107"/>
      <c r="J162" s="107"/>
      <c r="K162" s="107"/>
      <c r="L162" s="107"/>
      <c r="M162" s="107"/>
      <c r="N162" s="107"/>
      <c r="O162" s="107"/>
      <c r="P162" s="107"/>
      <c r="Q162" s="107"/>
      <c r="R162" s="107"/>
      <c r="S162" s="107"/>
      <c r="T162" s="107"/>
      <c r="U162" s="107"/>
      <c r="V162" s="107"/>
      <c r="W162" s="107"/>
      <c r="X162" s="107"/>
      <c r="Y162" s="107"/>
      <c r="Z162" s="107"/>
      <c r="AA162" s="107"/>
      <c r="AB162" s="107"/>
      <c r="AC162" s="107"/>
      <c r="AD162" s="107"/>
      <c r="AE162" s="107"/>
      <c r="AG162" s="107"/>
      <c r="AI162" s="107"/>
    </row>
    <row r="163" spans="3:37" ht="12.75" customHeight="1" outlineLevel="1" x14ac:dyDescent="0.25">
      <c r="D163" s="290" t="str">
        <f>"Total "&amp;C141</f>
        <v>Total Advance (Standard)</v>
      </c>
      <c r="E163" s="291"/>
      <c r="F163" s="292" t="str">
        <f>F161</f>
        <v>£000</v>
      </c>
      <c r="G163" s="293">
        <f t="shared" ref="G163:AC163" si="13">SUM(G142:G161)</f>
        <v>0</v>
      </c>
      <c r="H163" s="293">
        <f t="shared" si="13"/>
        <v>0</v>
      </c>
      <c r="I163" s="293">
        <f t="shared" si="13"/>
        <v>0</v>
      </c>
      <c r="J163" s="293">
        <f t="shared" si="13"/>
        <v>0</v>
      </c>
      <c r="K163" s="293">
        <f t="shared" si="13"/>
        <v>0</v>
      </c>
      <c r="L163" s="293">
        <f t="shared" si="13"/>
        <v>0</v>
      </c>
      <c r="M163" s="293">
        <f t="shared" si="13"/>
        <v>0</v>
      </c>
      <c r="N163" s="293">
        <f t="shared" si="13"/>
        <v>0</v>
      </c>
      <c r="O163" s="293">
        <f t="shared" si="13"/>
        <v>0</v>
      </c>
      <c r="P163" s="293">
        <f t="shared" si="13"/>
        <v>0</v>
      </c>
      <c r="Q163" s="293">
        <f t="shared" si="13"/>
        <v>0</v>
      </c>
      <c r="R163" s="293">
        <f t="shared" si="13"/>
        <v>0</v>
      </c>
      <c r="S163" s="293">
        <f t="shared" si="13"/>
        <v>0</v>
      </c>
      <c r="T163" s="293">
        <f t="shared" si="13"/>
        <v>0</v>
      </c>
      <c r="U163" s="293">
        <f t="shared" si="13"/>
        <v>0</v>
      </c>
      <c r="V163" s="293">
        <f t="shared" si="13"/>
        <v>0</v>
      </c>
      <c r="W163" s="293">
        <f t="shared" si="13"/>
        <v>0</v>
      </c>
      <c r="X163" s="293">
        <f t="shared" si="13"/>
        <v>0</v>
      </c>
      <c r="Y163" s="293">
        <f t="shared" si="13"/>
        <v>0</v>
      </c>
      <c r="Z163" s="293">
        <f t="shared" si="13"/>
        <v>0</v>
      </c>
      <c r="AA163" s="293">
        <f t="shared" si="13"/>
        <v>0</v>
      </c>
      <c r="AB163" s="293">
        <f t="shared" si="13"/>
        <v>0</v>
      </c>
      <c r="AC163" s="294">
        <f t="shared" si="13"/>
        <v>0</v>
      </c>
      <c r="AE163" s="1062">
        <f>SUM(AE142:AE161)</f>
        <v>0</v>
      </c>
      <c r="AG163" s="1062">
        <f>SUM(AG142:AG161)</f>
        <v>0</v>
      </c>
      <c r="AI163" s="1062">
        <f>SUM(AI142:AI161)</f>
        <v>0</v>
      </c>
      <c r="AK163" s="295"/>
    </row>
    <row r="164" spans="3:37" ht="12.75" customHeight="1" outlineLevel="1" x14ac:dyDescent="0.25">
      <c r="G164" s="107"/>
      <c r="H164" s="107"/>
      <c r="I164" s="107"/>
      <c r="J164" s="107"/>
      <c r="K164" s="107"/>
      <c r="L164" s="107"/>
      <c r="M164" s="107"/>
      <c r="N164" s="107"/>
      <c r="O164" s="107"/>
      <c r="P164" s="107"/>
      <c r="Q164" s="107"/>
      <c r="R164" s="107"/>
      <c r="S164" s="107"/>
      <c r="T164" s="107"/>
      <c r="U164" s="107"/>
      <c r="V164" s="107"/>
      <c r="W164" s="107"/>
      <c r="X164" s="107"/>
      <c r="Y164" s="107"/>
      <c r="Z164" s="107"/>
      <c r="AA164" s="107"/>
      <c r="AB164" s="107"/>
      <c r="AC164" s="107"/>
      <c r="AD164" s="107"/>
      <c r="AE164" s="107"/>
      <c r="AF164" s="107"/>
      <c r="AG164" s="107"/>
      <c r="AI164" s="107"/>
    </row>
    <row r="165" spans="3:37" ht="12.75" customHeight="1" outlineLevel="1" x14ac:dyDescent="0.25">
      <c r="D165" s="290" t="s">
        <v>436</v>
      </c>
      <c r="E165" s="291"/>
      <c r="F165" s="292" t="str">
        <f>F163</f>
        <v>£000</v>
      </c>
      <c r="G165" s="293">
        <f t="shared" ref="G165:AC165" si="14">SUM(G139,G163)</f>
        <v>0</v>
      </c>
      <c r="H165" s="293">
        <f t="shared" si="14"/>
        <v>0</v>
      </c>
      <c r="I165" s="293">
        <f t="shared" si="14"/>
        <v>0</v>
      </c>
      <c r="J165" s="293">
        <f t="shared" si="14"/>
        <v>0</v>
      </c>
      <c r="K165" s="293">
        <f t="shared" si="14"/>
        <v>0</v>
      </c>
      <c r="L165" s="293">
        <f t="shared" si="14"/>
        <v>0</v>
      </c>
      <c r="M165" s="293">
        <f t="shared" si="14"/>
        <v>0</v>
      </c>
      <c r="N165" s="293">
        <f t="shared" si="14"/>
        <v>0</v>
      </c>
      <c r="O165" s="293">
        <f t="shared" si="14"/>
        <v>0</v>
      </c>
      <c r="P165" s="293">
        <f t="shared" si="14"/>
        <v>0</v>
      </c>
      <c r="Q165" s="293">
        <f t="shared" si="14"/>
        <v>0</v>
      </c>
      <c r="R165" s="293">
        <f t="shared" si="14"/>
        <v>0</v>
      </c>
      <c r="S165" s="293">
        <f t="shared" si="14"/>
        <v>0</v>
      </c>
      <c r="T165" s="293">
        <f t="shared" si="14"/>
        <v>0</v>
      </c>
      <c r="U165" s="293">
        <f t="shared" si="14"/>
        <v>0</v>
      </c>
      <c r="V165" s="293">
        <f t="shared" si="14"/>
        <v>0</v>
      </c>
      <c r="W165" s="293">
        <f t="shared" si="14"/>
        <v>0</v>
      </c>
      <c r="X165" s="293">
        <f t="shared" si="14"/>
        <v>0</v>
      </c>
      <c r="Y165" s="293">
        <f t="shared" si="14"/>
        <v>0</v>
      </c>
      <c r="Z165" s="293">
        <f t="shared" si="14"/>
        <v>0</v>
      </c>
      <c r="AA165" s="293">
        <f t="shared" si="14"/>
        <v>0</v>
      </c>
      <c r="AB165" s="293">
        <f t="shared" si="14"/>
        <v>0</v>
      </c>
      <c r="AC165" s="294">
        <f t="shared" si="14"/>
        <v>0</v>
      </c>
      <c r="AE165" s="1062">
        <f>SUM(AE139,AE163)</f>
        <v>0</v>
      </c>
      <c r="AG165" s="1062">
        <f>SUM(AG139,AG163)</f>
        <v>0</v>
      </c>
      <c r="AI165" s="1062">
        <f>SUM(AI139,AI163)</f>
        <v>0</v>
      </c>
      <c r="AK165" s="295"/>
    </row>
    <row r="166" spans="3:37" ht="12.75" customHeight="1" outlineLevel="1" x14ac:dyDescent="0.25">
      <c r="G166" s="107"/>
      <c r="H166" s="107"/>
      <c r="I166" s="107"/>
      <c r="J166" s="107"/>
      <c r="K166" s="107"/>
      <c r="L166" s="107"/>
      <c r="M166" s="107"/>
      <c r="N166" s="107"/>
      <c r="O166" s="107"/>
      <c r="P166" s="107"/>
      <c r="Q166" s="107"/>
      <c r="R166" s="107"/>
      <c r="S166" s="107"/>
      <c r="T166" s="107"/>
      <c r="U166" s="107"/>
      <c r="V166" s="107"/>
      <c r="W166" s="107"/>
      <c r="X166" s="107"/>
      <c r="Y166" s="107"/>
      <c r="Z166" s="107"/>
      <c r="AA166" s="107"/>
      <c r="AB166" s="107"/>
      <c r="AC166" s="107"/>
      <c r="AD166" s="107"/>
      <c r="AE166" s="107"/>
      <c r="AF166" s="107"/>
      <c r="AG166" s="107"/>
      <c r="AI166" s="107"/>
    </row>
    <row r="167" spans="3:37" ht="12.75" customHeight="1" outlineLevel="1" x14ac:dyDescent="0.25">
      <c r="C167" s="200" t="s">
        <v>437</v>
      </c>
      <c r="G167" s="107"/>
      <c r="H167" s="107"/>
      <c r="I167" s="107"/>
      <c r="J167" s="107"/>
      <c r="K167" s="107"/>
      <c r="L167" s="107"/>
      <c r="M167" s="107"/>
      <c r="N167" s="107"/>
      <c r="O167" s="107"/>
      <c r="P167" s="107"/>
      <c r="Q167" s="107"/>
      <c r="R167" s="107"/>
      <c r="S167" s="107"/>
      <c r="T167" s="107"/>
      <c r="U167" s="107"/>
      <c r="V167" s="107"/>
      <c r="W167" s="107"/>
      <c r="X167" s="107"/>
      <c r="Y167" s="107"/>
      <c r="Z167" s="107"/>
      <c r="AA167" s="107"/>
      <c r="AB167" s="107"/>
      <c r="AC167" s="107"/>
      <c r="AD167" s="107"/>
      <c r="AE167" s="107"/>
      <c r="AF167" s="107"/>
      <c r="AG167" s="107"/>
      <c r="AI167" s="107"/>
    </row>
    <row r="168" spans="3:37" ht="12.75" customHeight="1" outlineLevel="1" x14ac:dyDescent="0.25">
      <c r="D168" s="276" t="str">
        <f>'Line Items'!D14</f>
        <v>SG 01 - Kent Mainline</v>
      </c>
      <c r="E168" s="277"/>
      <c r="F168" s="296" t="str">
        <f t="shared" ref="F168:F187" si="15">F142</f>
        <v>£000</v>
      </c>
      <c r="G168" s="279"/>
      <c r="H168" s="279"/>
      <c r="I168" s="280"/>
      <c r="J168" s="279"/>
      <c r="K168" s="280"/>
      <c r="L168" s="280"/>
      <c r="M168" s="279"/>
      <c r="N168" s="279"/>
      <c r="O168" s="279"/>
      <c r="P168" s="279"/>
      <c r="Q168" s="279"/>
      <c r="R168" s="279"/>
      <c r="S168" s="279"/>
      <c r="T168" s="279"/>
      <c r="U168" s="279"/>
      <c r="V168" s="279"/>
      <c r="W168" s="279"/>
      <c r="X168" s="279"/>
      <c r="Y168" s="279"/>
      <c r="Z168" s="279"/>
      <c r="AA168" s="279"/>
      <c r="AB168" s="279"/>
      <c r="AC168" s="281"/>
      <c r="AE168" s="1057"/>
      <c r="AG168" s="1057"/>
      <c r="AI168" s="1057"/>
      <c r="AK168" s="282"/>
    </row>
    <row r="169" spans="3:37" ht="12.75" customHeight="1" outlineLevel="1" x14ac:dyDescent="0.25">
      <c r="D169" s="142" t="str">
        <f>'Line Items'!D15</f>
        <v>SG 02 - Kent Metro</v>
      </c>
      <c r="E169" s="106"/>
      <c r="F169" s="143" t="str">
        <f t="shared" si="15"/>
        <v>£000</v>
      </c>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4"/>
      <c r="AE169" s="805"/>
      <c r="AG169" s="805"/>
      <c r="AI169" s="805"/>
      <c r="AK169" s="285"/>
    </row>
    <row r="170" spans="3:37" ht="12.75" customHeight="1" outlineLevel="1" x14ac:dyDescent="0.25">
      <c r="D170" s="142" t="str">
        <f>'Line Items'!D16</f>
        <v>SG 03 - Kent Rural</v>
      </c>
      <c r="E170" s="106"/>
      <c r="F170" s="143" t="str">
        <f t="shared" si="15"/>
        <v>£000</v>
      </c>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4"/>
      <c r="AE170" s="805"/>
      <c r="AG170" s="805"/>
      <c r="AI170" s="805"/>
      <c r="AK170" s="285"/>
    </row>
    <row r="171" spans="3:37" ht="12.75" customHeight="1" outlineLevel="1" x14ac:dyDescent="0.25">
      <c r="D171" s="142" t="str">
        <f>'Line Items'!D17</f>
        <v>SG 04 - Kent High Speed</v>
      </c>
      <c r="E171" s="106"/>
      <c r="F171" s="143" t="str">
        <f t="shared" si="15"/>
        <v>£000</v>
      </c>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4"/>
      <c r="AE171" s="805"/>
      <c r="AG171" s="805"/>
      <c r="AI171" s="805"/>
      <c r="AK171" s="285"/>
    </row>
    <row r="172" spans="3:37" ht="12.75" customHeight="1" outlineLevel="1" x14ac:dyDescent="0.25">
      <c r="D172" s="142" t="str">
        <f>'Line Items'!D18</f>
        <v>SG 05 - Spare SG 05</v>
      </c>
      <c r="E172" s="106"/>
      <c r="F172" s="143" t="str">
        <f t="shared" si="15"/>
        <v>£000</v>
      </c>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4"/>
      <c r="AE172" s="805"/>
      <c r="AG172" s="805"/>
      <c r="AI172" s="805"/>
      <c r="AK172" s="285"/>
    </row>
    <row r="173" spans="3:37" ht="12.75" customHeight="1" outlineLevel="1" x14ac:dyDescent="0.25">
      <c r="D173" s="142" t="str">
        <f>'Line Items'!D19</f>
        <v>SG 06 - Spare SG 06</v>
      </c>
      <c r="E173" s="106"/>
      <c r="F173" s="143" t="str">
        <f t="shared" si="15"/>
        <v>£000</v>
      </c>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4"/>
      <c r="AE173" s="805"/>
      <c r="AG173" s="805"/>
      <c r="AI173" s="805"/>
      <c r="AK173" s="285"/>
    </row>
    <row r="174" spans="3:37" ht="12.75" customHeight="1" outlineLevel="1" x14ac:dyDescent="0.25">
      <c r="D174" s="142" t="str">
        <f>'Line Items'!D20</f>
        <v>SG 07 - Spare SG 07</v>
      </c>
      <c r="E174" s="106"/>
      <c r="F174" s="143" t="str">
        <f t="shared" si="15"/>
        <v>£000</v>
      </c>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4"/>
      <c r="AE174" s="805"/>
      <c r="AG174" s="805"/>
      <c r="AI174" s="805"/>
      <c r="AK174" s="285"/>
    </row>
    <row r="175" spans="3:37" ht="12.75" customHeight="1" outlineLevel="1" x14ac:dyDescent="0.25">
      <c r="D175" s="142" t="str">
        <f>'Line Items'!D21</f>
        <v>SG 08 - Spare SG 08</v>
      </c>
      <c r="E175" s="106"/>
      <c r="F175" s="143" t="str">
        <f t="shared" si="15"/>
        <v>£000</v>
      </c>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4"/>
      <c r="AE175" s="805"/>
      <c r="AG175" s="805"/>
      <c r="AI175" s="805"/>
      <c r="AK175" s="285"/>
    </row>
    <row r="176" spans="3:37" ht="12.75" customHeight="1" outlineLevel="1" x14ac:dyDescent="0.25">
      <c r="D176" s="142" t="str">
        <f>'Line Items'!D22</f>
        <v>SG 09 - Spare SG 09</v>
      </c>
      <c r="E176" s="106"/>
      <c r="F176" s="143" t="str">
        <f t="shared" si="15"/>
        <v>£000</v>
      </c>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4"/>
      <c r="AE176" s="805"/>
      <c r="AG176" s="805"/>
      <c r="AI176" s="805"/>
      <c r="AK176" s="285"/>
    </row>
    <row r="177" spans="3:37" ht="12.75" customHeight="1" outlineLevel="1" x14ac:dyDescent="0.25">
      <c r="D177" s="142" t="str">
        <f>'Line Items'!D23</f>
        <v>SG 10 - Spare SG 10</v>
      </c>
      <c r="E177" s="106"/>
      <c r="F177" s="143" t="str">
        <f t="shared" si="15"/>
        <v>£000</v>
      </c>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4"/>
      <c r="AE177" s="805"/>
      <c r="AG177" s="805"/>
      <c r="AI177" s="805"/>
      <c r="AK177" s="285"/>
    </row>
    <row r="178" spans="3:37" ht="12.75" customHeight="1" outlineLevel="1" x14ac:dyDescent="0.25">
      <c r="D178" s="142" t="str">
        <f>'Line Items'!D24</f>
        <v>SG 11 - Spare SG 11</v>
      </c>
      <c r="E178" s="106"/>
      <c r="F178" s="143" t="str">
        <f t="shared" si="15"/>
        <v>£000</v>
      </c>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4"/>
      <c r="AE178" s="805"/>
      <c r="AG178" s="805"/>
      <c r="AI178" s="805"/>
      <c r="AK178" s="285"/>
    </row>
    <row r="179" spans="3:37" ht="12.75" customHeight="1" outlineLevel="1" x14ac:dyDescent="0.25">
      <c r="D179" s="142" t="str">
        <f>'Line Items'!D25</f>
        <v>SG 12 - Spare SG 12</v>
      </c>
      <c r="E179" s="106"/>
      <c r="F179" s="143" t="str">
        <f t="shared" si="15"/>
        <v>£000</v>
      </c>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4"/>
      <c r="AE179" s="805"/>
      <c r="AG179" s="805"/>
      <c r="AI179" s="805"/>
      <c r="AK179" s="285"/>
    </row>
    <row r="180" spans="3:37" ht="12.75" customHeight="1" outlineLevel="1" x14ac:dyDescent="0.25">
      <c r="D180" s="142" t="str">
        <f>'Line Items'!D26</f>
        <v>SG 13 - Spare SG 13</v>
      </c>
      <c r="E180" s="106"/>
      <c r="F180" s="143" t="str">
        <f t="shared" si="15"/>
        <v>£000</v>
      </c>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4"/>
      <c r="AE180" s="805"/>
      <c r="AG180" s="805"/>
      <c r="AI180" s="805"/>
      <c r="AK180" s="285"/>
    </row>
    <row r="181" spans="3:37" ht="12.75" customHeight="1" outlineLevel="1" x14ac:dyDescent="0.25">
      <c r="D181" s="142" t="str">
        <f>'Line Items'!D27</f>
        <v>SG 14 - Spare SG 14</v>
      </c>
      <c r="E181" s="106"/>
      <c r="F181" s="143" t="str">
        <f t="shared" si="15"/>
        <v>£000</v>
      </c>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4"/>
      <c r="AE181" s="805"/>
      <c r="AG181" s="805"/>
      <c r="AI181" s="805"/>
      <c r="AK181" s="285"/>
    </row>
    <row r="182" spans="3:37" ht="12.75" customHeight="1" outlineLevel="1" x14ac:dyDescent="0.25">
      <c r="D182" s="142" t="str">
        <f>'Line Items'!D28</f>
        <v>SG 15 - Spare SG 15</v>
      </c>
      <c r="E182" s="106"/>
      <c r="F182" s="143" t="str">
        <f t="shared" si="15"/>
        <v>£000</v>
      </c>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4"/>
      <c r="AE182" s="805"/>
      <c r="AG182" s="805"/>
      <c r="AI182" s="805"/>
      <c r="AK182" s="285"/>
    </row>
    <row r="183" spans="3:37" ht="12.75" customHeight="1" outlineLevel="1" x14ac:dyDescent="0.25">
      <c r="D183" s="142" t="str">
        <f>'Line Items'!D29</f>
        <v>SG 16 - Spare SG 16</v>
      </c>
      <c r="E183" s="106"/>
      <c r="F183" s="143" t="str">
        <f t="shared" si="15"/>
        <v>£000</v>
      </c>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4"/>
      <c r="AE183" s="805"/>
      <c r="AG183" s="805"/>
      <c r="AI183" s="805"/>
      <c r="AK183" s="285"/>
    </row>
    <row r="184" spans="3:37" ht="12.75" customHeight="1" outlineLevel="1" x14ac:dyDescent="0.25">
      <c r="D184" s="142" t="str">
        <f>'Line Items'!D30</f>
        <v>SG 17 - Spare SG 17</v>
      </c>
      <c r="E184" s="106"/>
      <c r="F184" s="143" t="str">
        <f t="shared" si="15"/>
        <v>£000</v>
      </c>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4"/>
      <c r="AE184" s="805"/>
      <c r="AG184" s="805"/>
      <c r="AI184" s="805"/>
      <c r="AK184" s="285"/>
    </row>
    <row r="185" spans="3:37" ht="12.75" customHeight="1" outlineLevel="1" x14ac:dyDescent="0.25">
      <c r="D185" s="142" t="str">
        <f>'Line Items'!D31</f>
        <v>SG 18 - Spare SG 18</v>
      </c>
      <c r="E185" s="106"/>
      <c r="F185" s="143" t="str">
        <f t="shared" si="15"/>
        <v>£000</v>
      </c>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4"/>
      <c r="AE185" s="805"/>
      <c r="AG185" s="805"/>
      <c r="AI185" s="805"/>
      <c r="AK185" s="285"/>
    </row>
    <row r="186" spans="3:37" ht="12.75" customHeight="1" outlineLevel="1" x14ac:dyDescent="0.25">
      <c r="D186" s="142" t="str">
        <f>'Line Items'!D32</f>
        <v>SG 19 - Spare SG 19</v>
      </c>
      <c r="E186" s="106"/>
      <c r="F186" s="143" t="str">
        <f t="shared" si="15"/>
        <v>£000</v>
      </c>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4"/>
      <c r="AE186" s="805"/>
      <c r="AG186" s="805"/>
      <c r="AI186" s="805"/>
      <c r="AK186" s="285"/>
    </row>
    <row r="187" spans="3:37" ht="12.75" customHeight="1" outlineLevel="1" x14ac:dyDescent="0.25">
      <c r="D187" s="113" t="str">
        <f>'Line Items'!D33</f>
        <v>SG 20 - Spare SG 20</v>
      </c>
      <c r="E187" s="286"/>
      <c r="F187" s="155" t="str">
        <f t="shared" si="15"/>
        <v>£000</v>
      </c>
      <c r="G187" s="287"/>
      <c r="H187" s="287"/>
      <c r="I187" s="287"/>
      <c r="J187" s="287"/>
      <c r="K187" s="287"/>
      <c r="L187" s="287"/>
      <c r="M187" s="287"/>
      <c r="N187" s="287"/>
      <c r="O187" s="287"/>
      <c r="P187" s="287"/>
      <c r="Q187" s="287"/>
      <c r="R187" s="287"/>
      <c r="S187" s="287"/>
      <c r="T187" s="287"/>
      <c r="U187" s="287"/>
      <c r="V187" s="287"/>
      <c r="W187" s="287"/>
      <c r="X187" s="287"/>
      <c r="Y187" s="287"/>
      <c r="Z187" s="287"/>
      <c r="AA187" s="287"/>
      <c r="AB187" s="287"/>
      <c r="AC187" s="288"/>
      <c r="AE187" s="1058"/>
      <c r="AG187" s="1058"/>
      <c r="AI187" s="1058"/>
      <c r="AK187" s="289"/>
    </row>
    <row r="188" spans="3:37" ht="12.75" customHeight="1" outlineLevel="1" x14ac:dyDescent="0.25">
      <c r="G188" s="107"/>
      <c r="H188" s="107"/>
      <c r="I188" s="107"/>
      <c r="J188" s="107"/>
      <c r="K188" s="107"/>
      <c r="L188" s="107"/>
      <c r="M188" s="107"/>
      <c r="N188" s="107"/>
      <c r="O188" s="107"/>
      <c r="P188" s="107"/>
      <c r="Q188" s="107"/>
      <c r="R188" s="107"/>
      <c r="S188" s="107"/>
      <c r="T188" s="107"/>
      <c r="U188" s="107"/>
      <c r="V188" s="107"/>
      <c r="W188" s="107"/>
      <c r="X188" s="107"/>
      <c r="Y188" s="107"/>
      <c r="Z188" s="107"/>
      <c r="AA188" s="107"/>
      <c r="AB188" s="107"/>
      <c r="AC188" s="107"/>
      <c r="AD188" s="107"/>
      <c r="AE188" s="107"/>
      <c r="AG188" s="107"/>
      <c r="AI188" s="107"/>
    </row>
    <row r="189" spans="3:37" ht="12.75" customHeight="1" outlineLevel="1" x14ac:dyDescent="0.25">
      <c r="D189" s="290" t="str">
        <f>"Total "&amp;C167</f>
        <v>Total Off-Peak (First)</v>
      </c>
      <c r="E189" s="291"/>
      <c r="F189" s="292" t="str">
        <f>F187</f>
        <v>£000</v>
      </c>
      <c r="G189" s="293">
        <f t="shared" ref="G189:AC189" si="16">SUM(G168:G187)</f>
        <v>0</v>
      </c>
      <c r="H189" s="293">
        <f t="shared" si="16"/>
        <v>0</v>
      </c>
      <c r="I189" s="293">
        <f t="shared" si="16"/>
        <v>0</v>
      </c>
      <c r="J189" s="293">
        <f t="shared" si="16"/>
        <v>0</v>
      </c>
      <c r="K189" s="293">
        <f t="shared" si="16"/>
        <v>0</v>
      </c>
      <c r="L189" s="293">
        <f t="shared" si="16"/>
        <v>0</v>
      </c>
      <c r="M189" s="293">
        <f t="shared" si="16"/>
        <v>0</v>
      </c>
      <c r="N189" s="293">
        <f t="shared" si="16"/>
        <v>0</v>
      </c>
      <c r="O189" s="293">
        <f t="shared" si="16"/>
        <v>0</v>
      </c>
      <c r="P189" s="293">
        <f t="shared" si="16"/>
        <v>0</v>
      </c>
      <c r="Q189" s="293">
        <f t="shared" si="16"/>
        <v>0</v>
      </c>
      <c r="R189" s="293">
        <f t="shared" si="16"/>
        <v>0</v>
      </c>
      <c r="S189" s="293">
        <f t="shared" si="16"/>
        <v>0</v>
      </c>
      <c r="T189" s="293">
        <f t="shared" si="16"/>
        <v>0</v>
      </c>
      <c r="U189" s="293">
        <f t="shared" si="16"/>
        <v>0</v>
      </c>
      <c r="V189" s="293">
        <f t="shared" si="16"/>
        <v>0</v>
      </c>
      <c r="W189" s="293">
        <f t="shared" si="16"/>
        <v>0</v>
      </c>
      <c r="X189" s="293">
        <f t="shared" si="16"/>
        <v>0</v>
      </c>
      <c r="Y189" s="293">
        <f t="shared" si="16"/>
        <v>0</v>
      </c>
      <c r="Z189" s="293">
        <f t="shared" si="16"/>
        <v>0</v>
      </c>
      <c r="AA189" s="293">
        <f t="shared" si="16"/>
        <v>0</v>
      </c>
      <c r="AB189" s="293">
        <f t="shared" si="16"/>
        <v>0</v>
      </c>
      <c r="AC189" s="294">
        <f t="shared" si="16"/>
        <v>0</v>
      </c>
      <c r="AE189" s="1062">
        <f>SUM(AE168:AE187)</f>
        <v>0</v>
      </c>
      <c r="AG189" s="1062">
        <f>SUM(AG168:AG187)</f>
        <v>0</v>
      </c>
      <c r="AI189" s="1062">
        <f>SUM(AI168:AI187)</f>
        <v>0</v>
      </c>
      <c r="AK189" s="295"/>
    </row>
    <row r="190" spans="3:37" ht="12.75" customHeight="1" outlineLevel="1" x14ac:dyDescent="0.25">
      <c r="G190" s="107"/>
      <c r="H190" s="107"/>
      <c r="I190" s="107"/>
      <c r="J190" s="107"/>
      <c r="K190" s="107"/>
      <c r="L190" s="107"/>
      <c r="M190" s="107"/>
      <c r="N190" s="107"/>
      <c r="O190" s="107"/>
      <c r="P190" s="107"/>
      <c r="Q190" s="107"/>
      <c r="R190" s="107"/>
      <c r="S190" s="107"/>
      <c r="T190" s="107"/>
      <c r="U190" s="107"/>
      <c r="V190" s="107"/>
      <c r="W190" s="107"/>
      <c r="X190" s="107"/>
      <c r="Y190" s="107"/>
      <c r="Z190" s="107"/>
      <c r="AA190" s="107"/>
      <c r="AB190" s="107"/>
      <c r="AC190" s="107"/>
      <c r="AD190" s="107"/>
      <c r="AE190" s="107"/>
      <c r="AG190" s="107"/>
      <c r="AI190" s="107"/>
    </row>
    <row r="191" spans="3:37" ht="12.75" customHeight="1" outlineLevel="1" x14ac:dyDescent="0.25">
      <c r="C191" s="200" t="s">
        <v>438</v>
      </c>
      <c r="G191" s="107"/>
      <c r="H191" s="107"/>
      <c r="I191" s="107"/>
      <c r="J191" s="107"/>
      <c r="K191" s="107"/>
      <c r="L191" s="107"/>
      <c r="M191" s="107"/>
      <c r="N191" s="107"/>
      <c r="O191" s="107"/>
      <c r="P191" s="107"/>
      <c r="Q191" s="107"/>
      <c r="R191" s="107"/>
      <c r="S191" s="107"/>
      <c r="T191" s="107"/>
      <c r="U191" s="107"/>
      <c r="V191" s="107"/>
      <c r="W191" s="107"/>
      <c r="X191" s="107"/>
      <c r="Y191" s="107"/>
      <c r="Z191" s="107"/>
      <c r="AA191" s="107"/>
      <c r="AB191" s="107"/>
      <c r="AC191" s="107"/>
      <c r="AD191" s="107"/>
      <c r="AE191" s="107"/>
      <c r="AG191" s="107"/>
      <c r="AI191" s="107"/>
    </row>
    <row r="192" spans="3:37" ht="12.75" customHeight="1" outlineLevel="1" x14ac:dyDescent="0.25">
      <c r="D192" s="276" t="str">
        <f>'Line Items'!D14</f>
        <v>SG 01 - Kent Mainline</v>
      </c>
      <c r="E192" s="277"/>
      <c r="F192" s="296" t="str">
        <f t="shared" ref="F192:F211" si="17">F168</f>
        <v>£000</v>
      </c>
      <c r="G192" s="279"/>
      <c r="H192" s="279"/>
      <c r="I192" s="280"/>
      <c r="J192" s="279"/>
      <c r="K192" s="280"/>
      <c r="L192" s="280"/>
      <c r="M192" s="279"/>
      <c r="N192" s="279"/>
      <c r="O192" s="279"/>
      <c r="P192" s="279"/>
      <c r="Q192" s="279"/>
      <c r="R192" s="279"/>
      <c r="S192" s="279"/>
      <c r="T192" s="279"/>
      <c r="U192" s="279"/>
      <c r="V192" s="279"/>
      <c r="W192" s="279"/>
      <c r="X192" s="279"/>
      <c r="Y192" s="279"/>
      <c r="Z192" s="279"/>
      <c r="AA192" s="279"/>
      <c r="AB192" s="279"/>
      <c r="AC192" s="281"/>
      <c r="AE192" s="1057"/>
      <c r="AG192" s="1057"/>
      <c r="AI192" s="1057"/>
      <c r="AK192" s="282"/>
    </row>
    <row r="193" spans="4:37" ht="12.75" customHeight="1" outlineLevel="1" x14ac:dyDescent="0.25">
      <c r="D193" s="142" t="str">
        <f>'Line Items'!D15</f>
        <v>SG 02 - Kent Metro</v>
      </c>
      <c r="E193" s="106"/>
      <c r="F193" s="143" t="str">
        <f t="shared" si="17"/>
        <v>£000</v>
      </c>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4"/>
      <c r="AE193" s="805"/>
      <c r="AG193" s="805"/>
      <c r="AI193" s="805"/>
      <c r="AK193" s="285"/>
    </row>
    <row r="194" spans="4:37" ht="12.75" customHeight="1" outlineLevel="1" x14ac:dyDescent="0.25">
      <c r="D194" s="142" t="str">
        <f>'Line Items'!D16</f>
        <v>SG 03 - Kent Rural</v>
      </c>
      <c r="E194" s="106"/>
      <c r="F194" s="143" t="str">
        <f t="shared" si="17"/>
        <v>£000</v>
      </c>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4"/>
      <c r="AE194" s="805"/>
      <c r="AG194" s="805"/>
      <c r="AI194" s="805"/>
      <c r="AK194" s="285"/>
    </row>
    <row r="195" spans="4:37" ht="12.75" customHeight="1" outlineLevel="1" x14ac:dyDescent="0.25">
      <c r="D195" s="142" t="str">
        <f>'Line Items'!D17</f>
        <v>SG 04 - Kent High Speed</v>
      </c>
      <c r="E195" s="106"/>
      <c r="F195" s="143" t="str">
        <f t="shared" si="17"/>
        <v>£000</v>
      </c>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4"/>
      <c r="AE195" s="805"/>
      <c r="AG195" s="805"/>
      <c r="AI195" s="805"/>
      <c r="AK195" s="285"/>
    </row>
    <row r="196" spans="4:37" ht="12.75" customHeight="1" outlineLevel="1" x14ac:dyDescent="0.25">
      <c r="D196" s="142" t="str">
        <f>'Line Items'!D18</f>
        <v>SG 05 - Spare SG 05</v>
      </c>
      <c r="E196" s="106"/>
      <c r="F196" s="143" t="str">
        <f t="shared" si="17"/>
        <v>£000</v>
      </c>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4"/>
      <c r="AE196" s="805"/>
      <c r="AG196" s="805"/>
      <c r="AI196" s="805"/>
      <c r="AK196" s="285"/>
    </row>
    <row r="197" spans="4:37" ht="12.75" customHeight="1" outlineLevel="1" x14ac:dyDescent="0.25">
      <c r="D197" s="142" t="str">
        <f>'Line Items'!D19</f>
        <v>SG 06 - Spare SG 06</v>
      </c>
      <c r="E197" s="106"/>
      <c r="F197" s="143" t="str">
        <f t="shared" si="17"/>
        <v>£000</v>
      </c>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4"/>
      <c r="AE197" s="805"/>
      <c r="AG197" s="805"/>
      <c r="AI197" s="805"/>
      <c r="AK197" s="285"/>
    </row>
    <row r="198" spans="4:37" ht="12.75" customHeight="1" outlineLevel="1" x14ac:dyDescent="0.25">
      <c r="D198" s="142" t="str">
        <f>'Line Items'!D20</f>
        <v>SG 07 - Spare SG 07</v>
      </c>
      <c r="E198" s="106"/>
      <c r="F198" s="143" t="str">
        <f t="shared" si="17"/>
        <v>£000</v>
      </c>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4"/>
      <c r="AE198" s="805"/>
      <c r="AG198" s="805"/>
      <c r="AI198" s="805"/>
      <c r="AK198" s="285"/>
    </row>
    <row r="199" spans="4:37" ht="12.75" customHeight="1" outlineLevel="1" x14ac:dyDescent="0.25">
      <c r="D199" s="142" t="str">
        <f>'Line Items'!D21</f>
        <v>SG 08 - Spare SG 08</v>
      </c>
      <c r="E199" s="106"/>
      <c r="F199" s="143" t="str">
        <f t="shared" si="17"/>
        <v>£000</v>
      </c>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4"/>
      <c r="AE199" s="805"/>
      <c r="AG199" s="805"/>
      <c r="AI199" s="805"/>
      <c r="AK199" s="285"/>
    </row>
    <row r="200" spans="4:37" ht="12.75" customHeight="1" outlineLevel="1" x14ac:dyDescent="0.25">
      <c r="D200" s="142" t="str">
        <f>'Line Items'!D22</f>
        <v>SG 09 - Spare SG 09</v>
      </c>
      <c r="E200" s="106"/>
      <c r="F200" s="143" t="str">
        <f t="shared" si="17"/>
        <v>£000</v>
      </c>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4"/>
      <c r="AE200" s="805"/>
      <c r="AG200" s="805"/>
      <c r="AI200" s="805"/>
      <c r="AK200" s="285"/>
    </row>
    <row r="201" spans="4:37" ht="12.75" customHeight="1" outlineLevel="1" x14ac:dyDescent="0.25">
      <c r="D201" s="142" t="str">
        <f>'Line Items'!D23</f>
        <v>SG 10 - Spare SG 10</v>
      </c>
      <c r="E201" s="106"/>
      <c r="F201" s="143" t="str">
        <f t="shared" si="17"/>
        <v>£000</v>
      </c>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4"/>
      <c r="AE201" s="805"/>
      <c r="AG201" s="805"/>
      <c r="AI201" s="805"/>
      <c r="AK201" s="285"/>
    </row>
    <row r="202" spans="4:37" ht="12.75" customHeight="1" outlineLevel="1" x14ac:dyDescent="0.25">
      <c r="D202" s="142" t="str">
        <f>'Line Items'!D24</f>
        <v>SG 11 - Spare SG 11</v>
      </c>
      <c r="E202" s="106"/>
      <c r="F202" s="143" t="str">
        <f t="shared" si="17"/>
        <v>£000</v>
      </c>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4"/>
      <c r="AE202" s="805"/>
      <c r="AG202" s="805"/>
      <c r="AI202" s="805"/>
      <c r="AK202" s="285"/>
    </row>
    <row r="203" spans="4:37" ht="12.75" customHeight="1" outlineLevel="1" x14ac:dyDescent="0.25">
      <c r="D203" s="142" t="str">
        <f>'Line Items'!D25</f>
        <v>SG 12 - Spare SG 12</v>
      </c>
      <c r="E203" s="106"/>
      <c r="F203" s="143" t="str">
        <f t="shared" si="17"/>
        <v>£000</v>
      </c>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4"/>
      <c r="AE203" s="805"/>
      <c r="AG203" s="805"/>
      <c r="AI203" s="805"/>
      <c r="AK203" s="285"/>
    </row>
    <row r="204" spans="4:37" ht="12.75" customHeight="1" outlineLevel="1" x14ac:dyDescent="0.25">
      <c r="D204" s="142" t="str">
        <f>'Line Items'!D26</f>
        <v>SG 13 - Spare SG 13</v>
      </c>
      <c r="E204" s="106"/>
      <c r="F204" s="143" t="str">
        <f t="shared" si="17"/>
        <v>£000</v>
      </c>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4"/>
      <c r="AE204" s="805"/>
      <c r="AG204" s="805"/>
      <c r="AI204" s="805"/>
      <c r="AK204" s="285"/>
    </row>
    <row r="205" spans="4:37" ht="12.75" customHeight="1" outlineLevel="1" x14ac:dyDescent="0.25">
      <c r="D205" s="142" t="str">
        <f>'Line Items'!D27</f>
        <v>SG 14 - Spare SG 14</v>
      </c>
      <c r="E205" s="106"/>
      <c r="F205" s="143" t="str">
        <f t="shared" si="17"/>
        <v>£000</v>
      </c>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4"/>
      <c r="AE205" s="805"/>
      <c r="AG205" s="805"/>
      <c r="AI205" s="805"/>
      <c r="AK205" s="285"/>
    </row>
    <row r="206" spans="4:37" ht="12.75" customHeight="1" outlineLevel="1" x14ac:dyDescent="0.25">
      <c r="D206" s="142" t="str">
        <f>'Line Items'!D28</f>
        <v>SG 15 - Spare SG 15</v>
      </c>
      <c r="E206" s="106"/>
      <c r="F206" s="143" t="str">
        <f t="shared" si="17"/>
        <v>£000</v>
      </c>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4"/>
      <c r="AE206" s="805"/>
      <c r="AG206" s="805"/>
      <c r="AI206" s="805"/>
      <c r="AK206" s="285"/>
    </row>
    <row r="207" spans="4:37" ht="12.75" customHeight="1" outlineLevel="1" x14ac:dyDescent="0.25">
      <c r="D207" s="142" t="str">
        <f>'Line Items'!D29</f>
        <v>SG 16 - Spare SG 16</v>
      </c>
      <c r="E207" s="106"/>
      <c r="F207" s="143" t="str">
        <f t="shared" si="17"/>
        <v>£000</v>
      </c>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4"/>
      <c r="AE207" s="805"/>
      <c r="AG207" s="805"/>
      <c r="AI207" s="805"/>
      <c r="AK207" s="285"/>
    </row>
    <row r="208" spans="4:37" ht="12.75" customHeight="1" outlineLevel="1" x14ac:dyDescent="0.25">
      <c r="D208" s="142" t="str">
        <f>'Line Items'!D30</f>
        <v>SG 17 - Spare SG 17</v>
      </c>
      <c r="E208" s="106"/>
      <c r="F208" s="143" t="str">
        <f t="shared" si="17"/>
        <v>£000</v>
      </c>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4"/>
      <c r="AE208" s="805"/>
      <c r="AG208" s="805"/>
      <c r="AI208" s="805"/>
      <c r="AK208" s="285"/>
    </row>
    <row r="209" spans="3:37" ht="12.75" customHeight="1" outlineLevel="1" x14ac:dyDescent="0.25">
      <c r="D209" s="142" t="str">
        <f>'Line Items'!D31</f>
        <v>SG 18 - Spare SG 18</v>
      </c>
      <c r="E209" s="106"/>
      <c r="F209" s="143" t="str">
        <f t="shared" si="17"/>
        <v>£000</v>
      </c>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4"/>
      <c r="AE209" s="805"/>
      <c r="AG209" s="805"/>
      <c r="AI209" s="805"/>
      <c r="AK209" s="285"/>
    </row>
    <row r="210" spans="3:37" ht="12.75" customHeight="1" outlineLevel="1" x14ac:dyDescent="0.25">
      <c r="D210" s="142" t="str">
        <f>'Line Items'!D32</f>
        <v>SG 19 - Spare SG 19</v>
      </c>
      <c r="E210" s="106"/>
      <c r="F210" s="143" t="str">
        <f t="shared" si="17"/>
        <v>£000</v>
      </c>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4"/>
      <c r="AE210" s="805"/>
      <c r="AG210" s="805"/>
      <c r="AI210" s="805"/>
      <c r="AK210" s="285"/>
    </row>
    <row r="211" spans="3:37" ht="12.75" customHeight="1" outlineLevel="1" x14ac:dyDescent="0.25">
      <c r="D211" s="113" t="str">
        <f>'Line Items'!D33</f>
        <v>SG 20 - Spare SG 20</v>
      </c>
      <c r="E211" s="286"/>
      <c r="F211" s="155" t="str">
        <f t="shared" si="17"/>
        <v>£000</v>
      </c>
      <c r="G211" s="287"/>
      <c r="H211" s="287"/>
      <c r="I211" s="287"/>
      <c r="J211" s="287"/>
      <c r="K211" s="287"/>
      <c r="L211" s="287"/>
      <c r="M211" s="287"/>
      <c r="N211" s="287"/>
      <c r="O211" s="287"/>
      <c r="P211" s="287"/>
      <c r="Q211" s="287"/>
      <c r="R211" s="287"/>
      <c r="S211" s="287"/>
      <c r="T211" s="287"/>
      <c r="U211" s="287"/>
      <c r="V211" s="287"/>
      <c r="W211" s="287"/>
      <c r="X211" s="287"/>
      <c r="Y211" s="287"/>
      <c r="Z211" s="287"/>
      <c r="AA211" s="287"/>
      <c r="AB211" s="287"/>
      <c r="AC211" s="288"/>
      <c r="AE211" s="1058"/>
      <c r="AG211" s="1058"/>
      <c r="AI211" s="1058"/>
      <c r="AK211" s="289"/>
    </row>
    <row r="212" spans="3:37" ht="12.75" customHeight="1" outlineLevel="1" x14ac:dyDescent="0.25">
      <c r="G212" s="107"/>
      <c r="H212" s="107"/>
      <c r="I212" s="107"/>
      <c r="J212" s="107"/>
      <c r="K212" s="107"/>
      <c r="L212" s="107"/>
      <c r="M212" s="107"/>
      <c r="N212" s="107"/>
      <c r="O212" s="107"/>
      <c r="P212" s="107"/>
      <c r="Q212" s="107"/>
      <c r="R212" s="107"/>
      <c r="S212" s="107"/>
      <c r="T212" s="107"/>
      <c r="U212" s="107"/>
      <c r="V212" s="107"/>
      <c r="W212" s="107"/>
      <c r="X212" s="107"/>
      <c r="Y212" s="107"/>
      <c r="Z212" s="107"/>
      <c r="AA212" s="107"/>
      <c r="AB212" s="107"/>
      <c r="AC212" s="107"/>
      <c r="AD212" s="107"/>
      <c r="AE212" s="107"/>
      <c r="AG212" s="107"/>
      <c r="AI212" s="107"/>
    </row>
    <row r="213" spans="3:37" ht="12.75" customHeight="1" outlineLevel="1" x14ac:dyDescent="0.25">
      <c r="D213" s="290" t="str">
        <f>"Total "&amp;C191</f>
        <v>Total Off-Peak (Standard)</v>
      </c>
      <c r="E213" s="291"/>
      <c r="F213" s="292" t="str">
        <f>F211</f>
        <v>£000</v>
      </c>
      <c r="G213" s="293">
        <f t="shared" ref="G213:AC213" si="18">SUM(G192:G211)</f>
        <v>0</v>
      </c>
      <c r="H213" s="293">
        <f t="shared" si="18"/>
        <v>0</v>
      </c>
      <c r="I213" s="293">
        <f t="shared" si="18"/>
        <v>0</v>
      </c>
      <c r="J213" s="293">
        <f t="shared" si="18"/>
        <v>0</v>
      </c>
      <c r="K213" s="293">
        <f t="shared" si="18"/>
        <v>0</v>
      </c>
      <c r="L213" s="293">
        <f t="shared" si="18"/>
        <v>0</v>
      </c>
      <c r="M213" s="293">
        <f t="shared" si="18"/>
        <v>0</v>
      </c>
      <c r="N213" s="293">
        <f t="shared" si="18"/>
        <v>0</v>
      </c>
      <c r="O213" s="293">
        <f t="shared" si="18"/>
        <v>0</v>
      </c>
      <c r="P213" s="293">
        <f t="shared" si="18"/>
        <v>0</v>
      </c>
      <c r="Q213" s="293">
        <f t="shared" si="18"/>
        <v>0</v>
      </c>
      <c r="R213" s="293">
        <f t="shared" si="18"/>
        <v>0</v>
      </c>
      <c r="S213" s="293">
        <f t="shared" si="18"/>
        <v>0</v>
      </c>
      <c r="T213" s="293">
        <f t="shared" si="18"/>
        <v>0</v>
      </c>
      <c r="U213" s="293">
        <f t="shared" si="18"/>
        <v>0</v>
      </c>
      <c r="V213" s="293">
        <f t="shared" si="18"/>
        <v>0</v>
      </c>
      <c r="W213" s="293">
        <f t="shared" si="18"/>
        <v>0</v>
      </c>
      <c r="X213" s="293">
        <f t="shared" si="18"/>
        <v>0</v>
      </c>
      <c r="Y213" s="293">
        <f t="shared" si="18"/>
        <v>0</v>
      </c>
      <c r="Z213" s="293">
        <f t="shared" si="18"/>
        <v>0</v>
      </c>
      <c r="AA213" s="293">
        <f t="shared" si="18"/>
        <v>0</v>
      </c>
      <c r="AB213" s="293">
        <f t="shared" si="18"/>
        <v>0</v>
      </c>
      <c r="AC213" s="294">
        <f t="shared" si="18"/>
        <v>0</v>
      </c>
      <c r="AE213" s="1062">
        <f>SUM(AE192:AE211)</f>
        <v>0</v>
      </c>
      <c r="AG213" s="1062">
        <f>SUM(AG192:AG211)</f>
        <v>0</v>
      </c>
      <c r="AI213" s="1062">
        <f>SUM(AI192:AI211)</f>
        <v>0</v>
      </c>
      <c r="AK213" s="295"/>
    </row>
    <row r="214" spans="3:37" ht="12.75" customHeight="1" outlineLevel="1" x14ac:dyDescent="0.25">
      <c r="G214" s="107"/>
      <c r="H214" s="107"/>
      <c r="I214" s="107"/>
      <c r="J214" s="107"/>
      <c r="K214" s="107"/>
      <c r="L214" s="107"/>
      <c r="M214" s="107"/>
      <c r="N214" s="107"/>
      <c r="O214" s="107"/>
      <c r="P214" s="107"/>
      <c r="Q214" s="107"/>
      <c r="R214" s="107"/>
      <c r="S214" s="107"/>
      <c r="T214" s="107"/>
      <c r="U214" s="107"/>
      <c r="V214" s="107"/>
      <c r="W214" s="107"/>
      <c r="X214" s="107"/>
      <c r="Y214" s="107"/>
      <c r="Z214" s="107"/>
      <c r="AA214" s="107"/>
      <c r="AB214" s="107"/>
      <c r="AC214" s="107"/>
      <c r="AD214" s="107"/>
      <c r="AE214" s="107"/>
      <c r="AG214" s="107"/>
      <c r="AI214" s="107"/>
    </row>
    <row r="215" spans="3:37" ht="12.75" customHeight="1" outlineLevel="1" x14ac:dyDescent="0.25">
      <c r="D215" s="290" t="s">
        <v>439</v>
      </c>
      <c r="E215" s="291"/>
      <c r="F215" s="292" t="str">
        <f>F213</f>
        <v>£000</v>
      </c>
      <c r="G215" s="293">
        <f t="shared" ref="G215:AC215" si="19">SUM(G189,G213)</f>
        <v>0</v>
      </c>
      <c r="H215" s="293">
        <f t="shared" si="19"/>
        <v>0</v>
      </c>
      <c r="I215" s="293">
        <f t="shared" si="19"/>
        <v>0</v>
      </c>
      <c r="J215" s="293">
        <f t="shared" si="19"/>
        <v>0</v>
      </c>
      <c r="K215" s="293">
        <f t="shared" si="19"/>
        <v>0</v>
      </c>
      <c r="L215" s="293">
        <f t="shared" si="19"/>
        <v>0</v>
      </c>
      <c r="M215" s="293">
        <f t="shared" si="19"/>
        <v>0</v>
      </c>
      <c r="N215" s="293">
        <f t="shared" si="19"/>
        <v>0</v>
      </c>
      <c r="O215" s="293">
        <f t="shared" si="19"/>
        <v>0</v>
      </c>
      <c r="P215" s="293">
        <f t="shared" si="19"/>
        <v>0</v>
      </c>
      <c r="Q215" s="293">
        <f t="shared" si="19"/>
        <v>0</v>
      </c>
      <c r="R215" s="293">
        <f t="shared" si="19"/>
        <v>0</v>
      </c>
      <c r="S215" s="293">
        <f t="shared" si="19"/>
        <v>0</v>
      </c>
      <c r="T215" s="293">
        <f t="shared" si="19"/>
        <v>0</v>
      </c>
      <c r="U215" s="293">
        <f t="shared" si="19"/>
        <v>0</v>
      </c>
      <c r="V215" s="293">
        <f t="shared" si="19"/>
        <v>0</v>
      </c>
      <c r="W215" s="293">
        <f t="shared" si="19"/>
        <v>0</v>
      </c>
      <c r="X215" s="293">
        <f t="shared" si="19"/>
        <v>0</v>
      </c>
      <c r="Y215" s="293">
        <f t="shared" si="19"/>
        <v>0</v>
      </c>
      <c r="Z215" s="293">
        <f t="shared" si="19"/>
        <v>0</v>
      </c>
      <c r="AA215" s="293">
        <f t="shared" si="19"/>
        <v>0</v>
      </c>
      <c r="AB215" s="293">
        <f t="shared" si="19"/>
        <v>0</v>
      </c>
      <c r="AC215" s="294">
        <f t="shared" si="19"/>
        <v>0</v>
      </c>
      <c r="AE215" s="1062">
        <f>SUM(AE189,AE213)</f>
        <v>0</v>
      </c>
      <c r="AG215" s="1062">
        <f>SUM(AG189,AG213)</f>
        <v>0</v>
      </c>
      <c r="AI215" s="1062">
        <f>SUM(AI189,AI213)</f>
        <v>0</v>
      </c>
      <c r="AK215" s="295"/>
    </row>
    <row r="216" spans="3:37" ht="12.75" customHeight="1" outlineLevel="1" x14ac:dyDescent="0.25">
      <c r="G216" s="107"/>
      <c r="H216" s="107"/>
      <c r="I216" s="107"/>
      <c r="J216" s="107"/>
      <c r="K216" s="107"/>
      <c r="L216" s="107"/>
      <c r="M216" s="107"/>
      <c r="N216" s="107"/>
      <c r="O216" s="107"/>
      <c r="P216" s="107"/>
      <c r="Q216" s="107"/>
      <c r="R216" s="107"/>
      <c r="S216" s="107"/>
      <c r="T216" s="107"/>
      <c r="U216" s="107"/>
      <c r="V216" s="107"/>
      <c r="W216" s="107"/>
      <c r="X216" s="107"/>
      <c r="Y216" s="107"/>
      <c r="Z216" s="107"/>
      <c r="AA216" s="107"/>
      <c r="AB216" s="107"/>
      <c r="AC216" s="107"/>
      <c r="AD216" s="107"/>
      <c r="AE216" s="107"/>
      <c r="AG216" s="107"/>
      <c r="AI216" s="107"/>
    </row>
    <row r="217" spans="3:37" ht="12.75" customHeight="1" outlineLevel="1" x14ac:dyDescent="0.25">
      <c r="C217" s="200" t="s">
        <v>440</v>
      </c>
      <c r="G217" s="107"/>
      <c r="H217" s="107"/>
      <c r="I217" s="107"/>
      <c r="J217" s="107"/>
      <c r="K217" s="107"/>
      <c r="L217" s="107"/>
      <c r="M217" s="107"/>
      <c r="N217" s="107"/>
      <c r="O217" s="107"/>
      <c r="P217" s="107"/>
      <c r="Q217" s="107"/>
      <c r="R217" s="107"/>
      <c r="S217" s="107"/>
      <c r="T217" s="107"/>
      <c r="U217" s="107"/>
      <c r="V217" s="107"/>
      <c r="W217" s="107"/>
      <c r="X217" s="107"/>
      <c r="Y217" s="107"/>
      <c r="Z217" s="107"/>
      <c r="AA217" s="107"/>
      <c r="AB217" s="107"/>
      <c r="AC217" s="107"/>
      <c r="AD217" s="107"/>
      <c r="AE217" s="107"/>
      <c r="AG217" s="107"/>
      <c r="AI217" s="107"/>
    </row>
    <row r="218" spans="3:37" ht="12.75" customHeight="1" outlineLevel="1" x14ac:dyDescent="0.25">
      <c r="D218" s="276" t="str">
        <f>'Line Items'!D14</f>
        <v>SG 01 - Kent Mainline</v>
      </c>
      <c r="E218" s="277"/>
      <c r="F218" s="296" t="str">
        <f t="shared" ref="F218:F237" si="20">F192</f>
        <v>£000</v>
      </c>
      <c r="G218" s="297">
        <f t="shared" ref="G218:AC229" si="21">SUM(G18,G42,G68,G92,G118,G142,G168,G192)</f>
        <v>0</v>
      </c>
      <c r="H218" s="297">
        <f t="shared" si="21"/>
        <v>0</v>
      </c>
      <c r="I218" s="297">
        <f t="shared" si="21"/>
        <v>0</v>
      </c>
      <c r="J218" s="297">
        <f t="shared" si="21"/>
        <v>0</v>
      </c>
      <c r="K218" s="297">
        <f t="shared" si="21"/>
        <v>0</v>
      </c>
      <c r="L218" s="297">
        <f t="shared" si="21"/>
        <v>0</v>
      </c>
      <c r="M218" s="297">
        <f t="shared" si="21"/>
        <v>0</v>
      </c>
      <c r="N218" s="297">
        <f t="shared" si="21"/>
        <v>0</v>
      </c>
      <c r="O218" s="297">
        <f t="shared" si="21"/>
        <v>0</v>
      </c>
      <c r="P218" s="297">
        <f t="shared" si="21"/>
        <v>0</v>
      </c>
      <c r="Q218" s="297">
        <f t="shared" si="21"/>
        <v>0</v>
      </c>
      <c r="R218" s="297">
        <f t="shared" si="21"/>
        <v>0</v>
      </c>
      <c r="S218" s="297">
        <f t="shared" si="21"/>
        <v>0</v>
      </c>
      <c r="T218" s="297">
        <f t="shared" si="21"/>
        <v>0</v>
      </c>
      <c r="U218" s="297">
        <f t="shared" si="21"/>
        <v>0</v>
      </c>
      <c r="V218" s="297">
        <f t="shared" si="21"/>
        <v>0</v>
      </c>
      <c r="W218" s="297">
        <f t="shared" si="21"/>
        <v>0</v>
      </c>
      <c r="X218" s="297">
        <f t="shared" si="21"/>
        <v>0</v>
      </c>
      <c r="Y218" s="297">
        <f t="shared" si="21"/>
        <v>0</v>
      </c>
      <c r="Z218" s="297">
        <f t="shared" si="21"/>
        <v>0</v>
      </c>
      <c r="AA218" s="297">
        <f t="shared" si="21"/>
        <v>0</v>
      </c>
      <c r="AB218" s="297">
        <f t="shared" si="21"/>
        <v>0</v>
      </c>
      <c r="AC218" s="298">
        <f t="shared" si="21"/>
        <v>0</v>
      </c>
      <c r="AE218" s="1057">
        <f t="shared" ref="AE218:AE237" si="22">SUM(AE18,AE42,AE68,AE92,AE118,AE142,AE168,AE192)</f>
        <v>0</v>
      </c>
      <c r="AG218" s="1057">
        <f t="shared" ref="AG218:AG237" si="23">SUM(AG18,AG42,AG68,AG92,AG118,AG142,AG168,AG192)</f>
        <v>0</v>
      </c>
      <c r="AI218" s="1057">
        <f t="shared" ref="AI218:AI237" si="24">SUM(AI18,AI42,AI68,AI92,AI118,AI142,AI168,AI192)</f>
        <v>0</v>
      </c>
      <c r="AK218" s="299"/>
    </row>
    <row r="219" spans="3:37" ht="12.75" customHeight="1" outlineLevel="1" x14ac:dyDescent="0.25">
      <c r="D219" s="142" t="str">
        <f>'Line Items'!D15</f>
        <v>SG 02 - Kent Metro</v>
      </c>
      <c r="E219" s="106"/>
      <c r="F219" s="143" t="str">
        <f t="shared" si="20"/>
        <v>£000</v>
      </c>
      <c r="G219" s="107">
        <f t="shared" si="21"/>
        <v>0</v>
      </c>
      <c r="H219" s="107">
        <f t="shared" si="21"/>
        <v>0</v>
      </c>
      <c r="I219" s="107">
        <f t="shared" si="21"/>
        <v>0</v>
      </c>
      <c r="J219" s="107">
        <f t="shared" si="21"/>
        <v>0</v>
      </c>
      <c r="K219" s="107">
        <f t="shared" si="21"/>
        <v>0</v>
      </c>
      <c r="L219" s="107">
        <f t="shared" si="21"/>
        <v>0</v>
      </c>
      <c r="M219" s="107">
        <f t="shared" si="21"/>
        <v>0</v>
      </c>
      <c r="N219" s="107">
        <f t="shared" si="21"/>
        <v>0</v>
      </c>
      <c r="O219" s="107">
        <f t="shared" si="21"/>
        <v>0</v>
      </c>
      <c r="P219" s="107">
        <f t="shared" si="21"/>
        <v>0</v>
      </c>
      <c r="Q219" s="107">
        <f t="shared" si="21"/>
        <v>0</v>
      </c>
      <c r="R219" s="107">
        <f t="shared" si="21"/>
        <v>0</v>
      </c>
      <c r="S219" s="107">
        <f t="shared" si="21"/>
        <v>0</v>
      </c>
      <c r="T219" s="107">
        <f t="shared" si="21"/>
        <v>0</v>
      </c>
      <c r="U219" s="107">
        <f t="shared" si="21"/>
        <v>0</v>
      </c>
      <c r="V219" s="107">
        <f t="shared" si="21"/>
        <v>0</v>
      </c>
      <c r="W219" s="107">
        <f t="shared" si="21"/>
        <v>0</v>
      </c>
      <c r="X219" s="107">
        <f t="shared" si="21"/>
        <v>0</v>
      </c>
      <c r="Y219" s="107">
        <f t="shared" si="21"/>
        <v>0</v>
      </c>
      <c r="Z219" s="107">
        <f t="shared" si="21"/>
        <v>0</v>
      </c>
      <c r="AA219" s="107">
        <f t="shared" si="21"/>
        <v>0</v>
      </c>
      <c r="AB219" s="107">
        <f t="shared" si="21"/>
        <v>0</v>
      </c>
      <c r="AC219" s="108">
        <f t="shared" si="21"/>
        <v>0</v>
      </c>
      <c r="AE219" s="805">
        <f t="shared" si="22"/>
        <v>0</v>
      </c>
      <c r="AG219" s="805">
        <f t="shared" si="23"/>
        <v>0</v>
      </c>
      <c r="AI219" s="805">
        <f t="shared" si="24"/>
        <v>0</v>
      </c>
      <c r="AK219" s="300"/>
    </row>
    <row r="220" spans="3:37" ht="12.75" customHeight="1" outlineLevel="1" x14ac:dyDescent="0.25">
      <c r="D220" s="142" t="str">
        <f>'Line Items'!D16</f>
        <v>SG 03 - Kent Rural</v>
      </c>
      <c r="E220" s="106"/>
      <c r="F220" s="143" t="str">
        <f t="shared" si="20"/>
        <v>£000</v>
      </c>
      <c r="G220" s="107">
        <f t="shared" si="21"/>
        <v>0</v>
      </c>
      <c r="H220" s="107">
        <f t="shared" si="21"/>
        <v>0</v>
      </c>
      <c r="I220" s="107">
        <f t="shared" si="21"/>
        <v>0</v>
      </c>
      <c r="J220" s="107">
        <f t="shared" si="21"/>
        <v>0</v>
      </c>
      <c r="K220" s="107">
        <f t="shared" si="21"/>
        <v>0</v>
      </c>
      <c r="L220" s="107">
        <f t="shared" si="21"/>
        <v>0</v>
      </c>
      <c r="M220" s="107">
        <f t="shared" si="21"/>
        <v>0</v>
      </c>
      <c r="N220" s="107">
        <f t="shared" si="21"/>
        <v>0</v>
      </c>
      <c r="O220" s="107">
        <f t="shared" si="21"/>
        <v>0</v>
      </c>
      <c r="P220" s="107">
        <f t="shared" si="21"/>
        <v>0</v>
      </c>
      <c r="Q220" s="107">
        <f t="shared" si="21"/>
        <v>0</v>
      </c>
      <c r="R220" s="107">
        <f t="shared" si="21"/>
        <v>0</v>
      </c>
      <c r="S220" s="107">
        <f t="shared" si="21"/>
        <v>0</v>
      </c>
      <c r="T220" s="107">
        <f t="shared" si="21"/>
        <v>0</v>
      </c>
      <c r="U220" s="107">
        <f t="shared" si="21"/>
        <v>0</v>
      </c>
      <c r="V220" s="107">
        <f t="shared" si="21"/>
        <v>0</v>
      </c>
      <c r="W220" s="107">
        <f t="shared" si="21"/>
        <v>0</v>
      </c>
      <c r="X220" s="107">
        <f t="shared" si="21"/>
        <v>0</v>
      </c>
      <c r="Y220" s="107">
        <f t="shared" si="21"/>
        <v>0</v>
      </c>
      <c r="Z220" s="107">
        <f t="shared" si="21"/>
        <v>0</v>
      </c>
      <c r="AA220" s="107">
        <f t="shared" si="21"/>
        <v>0</v>
      </c>
      <c r="AB220" s="107">
        <f t="shared" si="21"/>
        <v>0</v>
      </c>
      <c r="AC220" s="108">
        <f t="shared" si="21"/>
        <v>0</v>
      </c>
      <c r="AE220" s="805">
        <f t="shared" si="22"/>
        <v>0</v>
      </c>
      <c r="AG220" s="805">
        <f t="shared" si="23"/>
        <v>0</v>
      </c>
      <c r="AI220" s="805">
        <f t="shared" si="24"/>
        <v>0</v>
      </c>
      <c r="AK220" s="300"/>
    </row>
    <row r="221" spans="3:37" ht="12.75" customHeight="1" outlineLevel="1" x14ac:dyDescent="0.25">
      <c r="D221" s="142" t="str">
        <f>'Line Items'!D17</f>
        <v>SG 04 - Kent High Speed</v>
      </c>
      <c r="E221" s="106"/>
      <c r="F221" s="143" t="str">
        <f t="shared" si="20"/>
        <v>£000</v>
      </c>
      <c r="G221" s="107">
        <f t="shared" si="21"/>
        <v>0</v>
      </c>
      <c r="H221" s="107">
        <f t="shared" si="21"/>
        <v>0</v>
      </c>
      <c r="I221" s="107">
        <f t="shared" si="21"/>
        <v>0</v>
      </c>
      <c r="J221" s="107">
        <f t="shared" si="21"/>
        <v>0</v>
      </c>
      <c r="K221" s="107">
        <f t="shared" si="21"/>
        <v>0</v>
      </c>
      <c r="L221" s="107">
        <f t="shared" si="21"/>
        <v>0</v>
      </c>
      <c r="M221" s="107">
        <f t="shared" si="21"/>
        <v>0</v>
      </c>
      <c r="N221" s="107">
        <f t="shared" si="21"/>
        <v>0</v>
      </c>
      <c r="O221" s="107">
        <f t="shared" si="21"/>
        <v>0</v>
      </c>
      <c r="P221" s="107">
        <f t="shared" si="21"/>
        <v>0</v>
      </c>
      <c r="Q221" s="107">
        <f t="shared" si="21"/>
        <v>0</v>
      </c>
      <c r="R221" s="107">
        <f t="shared" si="21"/>
        <v>0</v>
      </c>
      <c r="S221" s="107">
        <f t="shared" si="21"/>
        <v>0</v>
      </c>
      <c r="T221" s="107">
        <f t="shared" si="21"/>
        <v>0</v>
      </c>
      <c r="U221" s="107">
        <f t="shared" si="21"/>
        <v>0</v>
      </c>
      <c r="V221" s="107">
        <f t="shared" si="21"/>
        <v>0</v>
      </c>
      <c r="W221" s="107">
        <f t="shared" si="21"/>
        <v>0</v>
      </c>
      <c r="X221" s="107">
        <f t="shared" si="21"/>
        <v>0</v>
      </c>
      <c r="Y221" s="107">
        <f t="shared" si="21"/>
        <v>0</v>
      </c>
      <c r="Z221" s="107">
        <f t="shared" si="21"/>
        <v>0</v>
      </c>
      <c r="AA221" s="107">
        <f t="shared" si="21"/>
        <v>0</v>
      </c>
      <c r="AB221" s="107">
        <f t="shared" si="21"/>
        <v>0</v>
      </c>
      <c r="AC221" s="108">
        <f t="shared" si="21"/>
        <v>0</v>
      </c>
      <c r="AE221" s="805">
        <f t="shared" si="22"/>
        <v>0</v>
      </c>
      <c r="AG221" s="805">
        <f t="shared" si="23"/>
        <v>0</v>
      </c>
      <c r="AI221" s="805">
        <f t="shared" si="24"/>
        <v>0</v>
      </c>
      <c r="AK221" s="300"/>
    </row>
    <row r="222" spans="3:37" ht="12.75" customHeight="1" outlineLevel="1" x14ac:dyDescent="0.25">
      <c r="D222" s="142" t="str">
        <f>'Line Items'!D18</f>
        <v>SG 05 - Spare SG 05</v>
      </c>
      <c r="E222" s="106"/>
      <c r="F222" s="143" t="str">
        <f t="shared" si="20"/>
        <v>£000</v>
      </c>
      <c r="G222" s="107">
        <f t="shared" si="21"/>
        <v>0</v>
      </c>
      <c r="H222" s="107">
        <f t="shared" si="21"/>
        <v>0</v>
      </c>
      <c r="I222" s="107">
        <f t="shared" si="21"/>
        <v>0</v>
      </c>
      <c r="J222" s="107">
        <f t="shared" si="21"/>
        <v>0</v>
      </c>
      <c r="K222" s="107">
        <f t="shared" si="21"/>
        <v>0</v>
      </c>
      <c r="L222" s="107">
        <f t="shared" si="21"/>
        <v>0</v>
      </c>
      <c r="M222" s="107">
        <f t="shared" si="21"/>
        <v>0</v>
      </c>
      <c r="N222" s="107">
        <f t="shared" si="21"/>
        <v>0</v>
      </c>
      <c r="O222" s="107">
        <f t="shared" si="21"/>
        <v>0</v>
      </c>
      <c r="P222" s="107">
        <f t="shared" si="21"/>
        <v>0</v>
      </c>
      <c r="Q222" s="107">
        <f t="shared" si="21"/>
        <v>0</v>
      </c>
      <c r="R222" s="107">
        <f t="shared" si="21"/>
        <v>0</v>
      </c>
      <c r="S222" s="107">
        <f t="shared" si="21"/>
        <v>0</v>
      </c>
      <c r="T222" s="107">
        <f t="shared" si="21"/>
        <v>0</v>
      </c>
      <c r="U222" s="107">
        <f t="shared" si="21"/>
        <v>0</v>
      </c>
      <c r="V222" s="107">
        <f t="shared" si="21"/>
        <v>0</v>
      </c>
      <c r="W222" s="107">
        <f t="shared" si="21"/>
        <v>0</v>
      </c>
      <c r="X222" s="107">
        <f t="shared" si="21"/>
        <v>0</v>
      </c>
      <c r="Y222" s="107">
        <f t="shared" si="21"/>
        <v>0</v>
      </c>
      <c r="Z222" s="107">
        <f t="shared" si="21"/>
        <v>0</v>
      </c>
      <c r="AA222" s="107">
        <f t="shared" si="21"/>
        <v>0</v>
      </c>
      <c r="AB222" s="107">
        <f t="shared" si="21"/>
        <v>0</v>
      </c>
      <c r="AC222" s="108">
        <f t="shared" si="21"/>
        <v>0</v>
      </c>
      <c r="AE222" s="805">
        <f t="shared" si="22"/>
        <v>0</v>
      </c>
      <c r="AG222" s="805">
        <f t="shared" si="23"/>
        <v>0</v>
      </c>
      <c r="AI222" s="805">
        <f t="shared" si="24"/>
        <v>0</v>
      </c>
      <c r="AK222" s="300"/>
    </row>
    <row r="223" spans="3:37" ht="12.75" customHeight="1" outlineLevel="1" x14ac:dyDescent="0.25">
      <c r="D223" s="142" t="str">
        <f>'Line Items'!D19</f>
        <v>SG 06 - Spare SG 06</v>
      </c>
      <c r="E223" s="106"/>
      <c r="F223" s="143" t="str">
        <f t="shared" si="20"/>
        <v>£000</v>
      </c>
      <c r="G223" s="107">
        <f t="shared" si="21"/>
        <v>0</v>
      </c>
      <c r="H223" s="107">
        <f t="shared" si="21"/>
        <v>0</v>
      </c>
      <c r="I223" s="107">
        <f t="shared" si="21"/>
        <v>0</v>
      </c>
      <c r="J223" s="107">
        <f t="shared" si="21"/>
        <v>0</v>
      </c>
      <c r="K223" s="107">
        <f t="shared" si="21"/>
        <v>0</v>
      </c>
      <c r="L223" s="107">
        <f t="shared" si="21"/>
        <v>0</v>
      </c>
      <c r="M223" s="107">
        <f t="shared" si="21"/>
        <v>0</v>
      </c>
      <c r="N223" s="107">
        <f t="shared" si="21"/>
        <v>0</v>
      </c>
      <c r="O223" s="107">
        <f t="shared" si="21"/>
        <v>0</v>
      </c>
      <c r="P223" s="107">
        <f t="shared" si="21"/>
        <v>0</v>
      </c>
      <c r="Q223" s="107">
        <f t="shared" si="21"/>
        <v>0</v>
      </c>
      <c r="R223" s="107">
        <f t="shared" si="21"/>
        <v>0</v>
      </c>
      <c r="S223" s="107">
        <f t="shared" si="21"/>
        <v>0</v>
      </c>
      <c r="T223" s="107">
        <f t="shared" si="21"/>
        <v>0</v>
      </c>
      <c r="U223" s="107">
        <f t="shared" si="21"/>
        <v>0</v>
      </c>
      <c r="V223" s="107">
        <f t="shared" si="21"/>
        <v>0</v>
      </c>
      <c r="W223" s="107">
        <f t="shared" si="21"/>
        <v>0</v>
      </c>
      <c r="X223" s="107">
        <f t="shared" si="21"/>
        <v>0</v>
      </c>
      <c r="Y223" s="107">
        <f t="shared" si="21"/>
        <v>0</v>
      </c>
      <c r="Z223" s="107">
        <f t="shared" si="21"/>
        <v>0</v>
      </c>
      <c r="AA223" s="107">
        <f t="shared" si="21"/>
        <v>0</v>
      </c>
      <c r="AB223" s="107">
        <f t="shared" si="21"/>
        <v>0</v>
      </c>
      <c r="AC223" s="108">
        <f t="shared" si="21"/>
        <v>0</v>
      </c>
      <c r="AE223" s="805">
        <f t="shared" si="22"/>
        <v>0</v>
      </c>
      <c r="AG223" s="805">
        <f t="shared" si="23"/>
        <v>0</v>
      </c>
      <c r="AI223" s="805">
        <f t="shared" si="24"/>
        <v>0</v>
      </c>
      <c r="AK223" s="300"/>
    </row>
    <row r="224" spans="3:37" ht="12.75" customHeight="1" outlineLevel="1" x14ac:dyDescent="0.25">
      <c r="D224" s="142" t="str">
        <f>'Line Items'!D20</f>
        <v>SG 07 - Spare SG 07</v>
      </c>
      <c r="E224" s="106"/>
      <c r="F224" s="143" t="str">
        <f t="shared" si="20"/>
        <v>£000</v>
      </c>
      <c r="G224" s="107">
        <f t="shared" si="21"/>
        <v>0</v>
      </c>
      <c r="H224" s="107">
        <f t="shared" si="21"/>
        <v>0</v>
      </c>
      <c r="I224" s="107">
        <f t="shared" si="21"/>
        <v>0</v>
      </c>
      <c r="J224" s="107">
        <f t="shared" si="21"/>
        <v>0</v>
      </c>
      <c r="K224" s="107">
        <f t="shared" si="21"/>
        <v>0</v>
      </c>
      <c r="L224" s="107">
        <f t="shared" si="21"/>
        <v>0</v>
      </c>
      <c r="M224" s="107">
        <f t="shared" si="21"/>
        <v>0</v>
      </c>
      <c r="N224" s="107">
        <f t="shared" si="21"/>
        <v>0</v>
      </c>
      <c r="O224" s="107">
        <f t="shared" si="21"/>
        <v>0</v>
      </c>
      <c r="P224" s="107">
        <f t="shared" si="21"/>
        <v>0</v>
      </c>
      <c r="Q224" s="107">
        <f t="shared" si="21"/>
        <v>0</v>
      </c>
      <c r="R224" s="107">
        <f t="shared" si="21"/>
        <v>0</v>
      </c>
      <c r="S224" s="107">
        <f t="shared" si="21"/>
        <v>0</v>
      </c>
      <c r="T224" s="107">
        <f t="shared" si="21"/>
        <v>0</v>
      </c>
      <c r="U224" s="107">
        <f t="shared" si="21"/>
        <v>0</v>
      </c>
      <c r="V224" s="107">
        <f t="shared" si="21"/>
        <v>0</v>
      </c>
      <c r="W224" s="107">
        <f t="shared" si="21"/>
        <v>0</v>
      </c>
      <c r="X224" s="107">
        <f t="shared" si="21"/>
        <v>0</v>
      </c>
      <c r="Y224" s="107">
        <f t="shared" si="21"/>
        <v>0</v>
      </c>
      <c r="Z224" s="107">
        <f t="shared" si="21"/>
        <v>0</v>
      </c>
      <c r="AA224" s="107">
        <f t="shared" si="21"/>
        <v>0</v>
      </c>
      <c r="AB224" s="107">
        <f t="shared" si="21"/>
        <v>0</v>
      </c>
      <c r="AC224" s="108">
        <f t="shared" si="21"/>
        <v>0</v>
      </c>
      <c r="AE224" s="805">
        <f t="shared" si="22"/>
        <v>0</v>
      </c>
      <c r="AG224" s="805">
        <f t="shared" si="23"/>
        <v>0</v>
      </c>
      <c r="AI224" s="805">
        <f t="shared" si="24"/>
        <v>0</v>
      </c>
      <c r="AK224" s="300"/>
    </row>
    <row r="225" spans="4:37" ht="12.75" customHeight="1" outlineLevel="1" x14ac:dyDescent="0.25">
      <c r="D225" s="142" t="str">
        <f>'Line Items'!D21</f>
        <v>SG 08 - Spare SG 08</v>
      </c>
      <c r="E225" s="106"/>
      <c r="F225" s="143" t="str">
        <f t="shared" si="20"/>
        <v>£000</v>
      </c>
      <c r="G225" s="107">
        <f t="shared" si="21"/>
        <v>0</v>
      </c>
      <c r="H225" s="107">
        <f t="shared" si="21"/>
        <v>0</v>
      </c>
      <c r="I225" s="107">
        <f t="shared" si="21"/>
        <v>0</v>
      </c>
      <c r="J225" s="107">
        <f t="shared" si="21"/>
        <v>0</v>
      </c>
      <c r="K225" s="107">
        <f t="shared" si="21"/>
        <v>0</v>
      </c>
      <c r="L225" s="107">
        <f t="shared" si="21"/>
        <v>0</v>
      </c>
      <c r="M225" s="107">
        <f t="shared" si="21"/>
        <v>0</v>
      </c>
      <c r="N225" s="107">
        <f t="shared" si="21"/>
        <v>0</v>
      </c>
      <c r="O225" s="107">
        <f t="shared" si="21"/>
        <v>0</v>
      </c>
      <c r="P225" s="107">
        <f t="shared" si="21"/>
        <v>0</v>
      </c>
      <c r="Q225" s="107">
        <f t="shared" si="21"/>
        <v>0</v>
      </c>
      <c r="R225" s="107">
        <f t="shared" si="21"/>
        <v>0</v>
      </c>
      <c r="S225" s="107">
        <f t="shared" si="21"/>
        <v>0</v>
      </c>
      <c r="T225" s="107">
        <f t="shared" si="21"/>
        <v>0</v>
      </c>
      <c r="U225" s="107">
        <f t="shared" si="21"/>
        <v>0</v>
      </c>
      <c r="V225" s="107">
        <f t="shared" si="21"/>
        <v>0</v>
      </c>
      <c r="W225" s="107">
        <f t="shared" si="21"/>
        <v>0</v>
      </c>
      <c r="X225" s="107">
        <f t="shared" si="21"/>
        <v>0</v>
      </c>
      <c r="Y225" s="107">
        <f t="shared" si="21"/>
        <v>0</v>
      </c>
      <c r="Z225" s="107">
        <f t="shared" si="21"/>
        <v>0</v>
      </c>
      <c r="AA225" s="107">
        <f t="shared" si="21"/>
        <v>0</v>
      </c>
      <c r="AB225" s="107">
        <f t="shared" si="21"/>
        <v>0</v>
      </c>
      <c r="AC225" s="108">
        <f t="shared" si="21"/>
        <v>0</v>
      </c>
      <c r="AE225" s="805">
        <f t="shared" si="22"/>
        <v>0</v>
      </c>
      <c r="AG225" s="805">
        <f t="shared" si="23"/>
        <v>0</v>
      </c>
      <c r="AI225" s="805">
        <f t="shared" si="24"/>
        <v>0</v>
      </c>
      <c r="AK225" s="300"/>
    </row>
    <row r="226" spans="4:37" ht="12.75" customHeight="1" outlineLevel="1" x14ac:dyDescent="0.25">
      <c r="D226" s="142" t="str">
        <f>'Line Items'!D22</f>
        <v>SG 09 - Spare SG 09</v>
      </c>
      <c r="E226" s="106"/>
      <c r="F226" s="143" t="str">
        <f t="shared" si="20"/>
        <v>£000</v>
      </c>
      <c r="G226" s="107">
        <f t="shared" si="21"/>
        <v>0</v>
      </c>
      <c r="H226" s="107">
        <f t="shared" si="21"/>
        <v>0</v>
      </c>
      <c r="I226" s="107">
        <f t="shared" si="21"/>
        <v>0</v>
      </c>
      <c r="J226" s="107">
        <f t="shared" si="21"/>
        <v>0</v>
      </c>
      <c r="K226" s="107">
        <f t="shared" si="21"/>
        <v>0</v>
      </c>
      <c r="L226" s="107">
        <f t="shared" si="21"/>
        <v>0</v>
      </c>
      <c r="M226" s="107">
        <f t="shared" si="21"/>
        <v>0</v>
      </c>
      <c r="N226" s="107">
        <f t="shared" si="21"/>
        <v>0</v>
      </c>
      <c r="O226" s="107">
        <f t="shared" si="21"/>
        <v>0</v>
      </c>
      <c r="P226" s="107">
        <f t="shared" si="21"/>
        <v>0</v>
      </c>
      <c r="Q226" s="107">
        <f t="shared" si="21"/>
        <v>0</v>
      </c>
      <c r="R226" s="107">
        <f t="shared" si="21"/>
        <v>0</v>
      </c>
      <c r="S226" s="107">
        <f t="shared" si="21"/>
        <v>0</v>
      </c>
      <c r="T226" s="107">
        <f t="shared" si="21"/>
        <v>0</v>
      </c>
      <c r="U226" s="107">
        <f t="shared" si="21"/>
        <v>0</v>
      </c>
      <c r="V226" s="107">
        <f t="shared" si="21"/>
        <v>0</v>
      </c>
      <c r="W226" s="107">
        <f t="shared" si="21"/>
        <v>0</v>
      </c>
      <c r="X226" s="107">
        <f t="shared" si="21"/>
        <v>0</v>
      </c>
      <c r="Y226" s="107">
        <f t="shared" si="21"/>
        <v>0</v>
      </c>
      <c r="Z226" s="107">
        <f t="shared" si="21"/>
        <v>0</v>
      </c>
      <c r="AA226" s="107">
        <f t="shared" si="21"/>
        <v>0</v>
      </c>
      <c r="AB226" s="107">
        <f t="shared" si="21"/>
        <v>0</v>
      </c>
      <c r="AC226" s="108">
        <f t="shared" si="21"/>
        <v>0</v>
      </c>
      <c r="AE226" s="805">
        <f t="shared" si="22"/>
        <v>0</v>
      </c>
      <c r="AG226" s="805">
        <f t="shared" si="23"/>
        <v>0</v>
      </c>
      <c r="AI226" s="805">
        <f t="shared" si="24"/>
        <v>0</v>
      </c>
      <c r="AK226" s="300"/>
    </row>
    <row r="227" spans="4:37" ht="12.75" customHeight="1" outlineLevel="1" x14ac:dyDescent="0.25">
      <c r="D227" s="142" t="str">
        <f>'Line Items'!D23</f>
        <v>SG 10 - Spare SG 10</v>
      </c>
      <c r="E227" s="106"/>
      <c r="F227" s="143" t="str">
        <f t="shared" si="20"/>
        <v>£000</v>
      </c>
      <c r="G227" s="107">
        <f t="shared" si="21"/>
        <v>0</v>
      </c>
      <c r="H227" s="107">
        <f t="shared" si="21"/>
        <v>0</v>
      </c>
      <c r="I227" s="107">
        <f t="shared" si="21"/>
        <v>0</v>
      </c>
      <c r="J227" s="107">
        <f t="shared" si="21"/>
        <v>0</v>
      </c>
      <c r="K227" s="107">
        <f t="shared" si="21"/>
        <v>0</v>
      </c>
      <c r="L227" s="107">
        <f t="shared" si="21"/>
        <v>0</v>
      </c>
      <c r="M227" s="107">
        <f t="shared" si="21"/>
        <v>0</v>
      </c>
      <c r="N227" s="107">
        <f t="shared" si="21"/>
        <v>0</v>
      </c>
      <c r="O227" s="107">
        <f t="shared" si="21"/>
        <v>0</v>
      </c>
      <c r="P227" s="107">
        <f t="shared" si="21"/>
        <v>0</v>
      </c>
      <c r="Q227" s="107">
        <f t="shared" si="21"/>
        <v>0</v>
      </c>
      <c r="R227" s="107">
        <f t="shared" si="21"/>
        <v>0</v>
      </c>
      <c r="S227" s="107">
        <f t="shared" si="21"/>
        <v>0</v>
      </c>
      <c r="T227" s="107">
        <f t="shared" si="21"/>
        <v>0</v>
      </c>
      <c r="U227" s="107">
        <f t="shared" si="21"/>
        <v>0</v>
      </c>
      <c r="V227" s="107">
        <f t="shared" si="21"/>
        <v>0</v>
      </c>
      <c r="W227" s="107">
        <f t="shared" si="21"/>
        <v>0</v>
      </c>
      <c r="X227" s="107">
        <f t="shared" si="21"/>
        <v>0</v>
      </c>
      <c r="Y227" s="107">
        <f t="shared" si="21"/>
        <v>0</v>
      </c>
      <c r="Z227" s="107">
        <f t="shared" si="21"/>
        <v>0</v>
      </c>
      <c r="AA227" s="107">
        <f t="shared" si="21"/>
        <v>0</v>
      </c>
      <c r="AB227" s="107">
        <f t="shared" si="21"/>
        <v>0</v>
      </c>
      <c r="AC227" s="108">
        <f t="shared" si="21"/>
        <v>0</v>
      </c>
      <c r="AE227" s="805">
        <f t="shared" si="22"/>
        <v>0</v>
      </c>
      <c r="AG227" s="805">
        <f t="shared" si="23"/>
        <v>0</v>
      </c>
      <c r="AI227" s="805">
        <f t="shared" si="24"/>
        <v>0</v>
      </c>
      <c r="AK227" s="300"/>
    </row>
    <row r="228" spans="4:37" ht="12.75" customHeight="1" outlineLevel="1" x14ac:dyDescent="0.25">
      <c r="D228" s="142" t="str">
        <f>'Line Items'!D24</f>
        <v>SG 11 - Spare SG 11</v>
      </c>
      <c r="E228" s="106"/>
      <c r="F228" s="143" t="str">
        <f t="shared" si="20"/>
        <v>£000</v>
      </c>
      <c r="G228" s="107">
        <f t="shared" si="21"/>
        <v>0</v>
      </c>
      <c r="H228" s="107">
        <f t="shared" si="21"/>
        <v>0</v>
      </c>
      <c r="I228" s="107">
        <f t="shared" si="21"/>
        <v>0</v>
      </c>
      <c r="J228" s="107">
        <f t="shared" si="21"/>
        <v>0</v>
      </c>
      <c r="K228" s="107">
        <f t="shared" si="21"/>
        <v>0</v>
      </c>
      <c r="L228" s="107">
        <f t="shared" si="21"/>
        <v>0</v>
      </c>
      <c r="M228" s="107">
        <f t="shared" si="21"/>
        <v>0</v>
      </c>
      <c r="N228" s="107">
        <f t="shared" si="21"/>
        <v>0</v>
      </c>
      <c r="O228" s="107">
        <f t="shared" si="21"/>
        <v>0</v>
      </c>
      <c r="P228" s="107">
        <f t="shared" si="21"/>
        <v>0</v>
      </c>
      <c r="Q228" s="107">
        <f t="shared" si="21"/>
        <v>0</v>
      </c>
      <c r="R228" s="107">
        <f t="shared" si="21"/>
        <v>0</v>
      </c>
      <c r="S228" s="107">
        <f t="shared" si="21"/>
        <v>0</v>
      </c>
      <c r="T228" s="107">
        <f t="shared" si="21"/>
        <v>0</v>
      </c>
      <c r="U228" s="107">
        <f t="shared" si="21"/>
        <v>0</v>
      </c>
      <c r="V228" s="107">
        <f t="shared" si="21"/>
        <v>0</v>
      </c>
      <c r="W228" s="107">
        <f t="shared" si="21"/>
        <v>0</v>
      </c>
      <c r="X228" s="107">
        <f t="shared" si="21"/>
        <v>0</v>
      </c>
      <c r="Y228" s="107">
        <f t="shared" si="21"/>
        <v>0</v>
      </c>
      <c r="Z228" s="107">
        <f t="shared" si="21"/>
        <v>0</v>
      </c>
      <c r="AA228" s="107">
        <f t="shared" si="21"/>
        <v>0</v>
      </c>
      <c r="AB228" s="107">
        <f t="shared" si="21"/>
        <v>0</v>
      </c>
      <c r="AC228" s="108">
        <f t="shared" si="21"/>
        <v>0</v>
      </c>
      <c r="AE228" s="805">
        <f t="shared" si="22"/>
        <v>0</v>
      </c>
      <c r="AG228" s="805">
        <f t="shared" si="23"/>
        <v>0</v>
      </c>
      <c r="AI228" s="805">
        <f t="shared" si="24"/>
        <v>0</v>
      </c>
      <c r="AK228" s="300"/>
    </row>
    <row r="229" spans="4:37" ht="12.75" customHeight="1" outlineLevel="1" x14ac:dyDescent="0.25">
      <c r="D229" s="142" t="str">
        <f>'Line Items'!D25</f>
        <v>SG 12 - Spare SG 12</v>
      </c>
      <c r="E229" s="106"/>
      <c r="F229" s="143" t="str">
        <f t="shared" si="20"/>
        <v>£000</v>
      </c>
      <c r="G229" s="107">
        <f t="shared" si="21"/>
        <v>0</v>
      </c>
      <c r="H229" s="107">
        <f t="shared" si="21"/>
        <v>0</v>
      </c>
      <c r="I229" s="107">
        <f t="shared" ref="I229:AC229" si="25">SUM(I29,I53,I79,I103,I129,I153,I179,I203)</f>
        <v>0</v>
      </c>
      <c r="J229" s="107">
        <f t="shared" si="25"/>
        <v>0</v>
      </c>
      <c r="K229" s="107">
        <f t="shared" si="25"/>
        <v>0</v>
      </c>
      <c r="L229" s="107">
        <f t="shared" si="25"/>
        <v>0</v>
      </c>
      <c r="M229" s="107">
        <f t="shared" si="25"/>
        <v>0</v>
      </c>
      <c r="N229" s="107">
        <f t="shared" si="25"/>
        <v>0</v>
      </c>
      <c r="O229" s="107">
        <f t="shared" si="25"/>
        <v>0</v>
      </c>
      <c r="P229" s="107">
        <f t="shared" si="25"/>
        <v>0</v>
      </c>
      <c r="Q229" s="107">
        <f t="shared" si="25"/>
        <v>0</v>
      </c>
      <c r="R229" s="107">
        <f t="shared" si="25"/>
        <v>0</v>
      </c>
      <c r="S229" s="107">
        <f t="shared" si="25"/>
        <v>0</v>
      </c>
      <c r="T229" s="107">
        <f t="shared" si="25"/>
        <v>0</v>
      </c>
      <c r="U229" s="107">
        <f t="shared" si="25"/>
        <v>0</v>
      </c>
      <c r="V229" s="107">
        <f t="shared" si="25"/>
        <v>0</v>
      </c>
      <c r="W229" s="107">
        <f t="shared" si="25"/>
        <v>0</v>
      </c>
      <c r="X229" s="107">
        <f t="shared" si="25"/>
        <v>0</v>
      </c>
      <c r="Y229" s="107">
        <f t="shared" si="25"/>
        <v>0</v>
      </c>
      <c r="Z229" s="107">
        <f t="shared" si="25"/>
        <v>0</v>
      </c>
      <c r="AA229" s="107">
        <f t="shared" si="25"/>
        <v>0</v>
      </c>
      <c r="AB229" s="107">
        <f t="shared" si="25"/>
        <v>0</v>
      </c>
      <c r="AC229" s="108">
        <f t="shared" si="25"/>
        <v>0</v>
      </c>
      <c r="AE229" s="805">
        <f t="shared" si="22"/>
        <v>0</v>
      </c>
      <c r="AG229" s="805">
        <f t="shared" si="23"/>
        <v>0</v>
      </c>
      <c r="AI229" s="805">
        <f t="shared" si="24"/>
        <v>0</v>
      </c>
      <c r="AK229" s="300"/>
    </row>
    <row r="230" spans="4:37" ht="12.75" customHeight="1" outlineLevel="1" x14ac:dyDescent="0.25">
      <c r="D230" s="142" t="str">
        <f>'Line Items'!D26</f>
        <v>SG 13 - Spare SG 13</v>
      </c>
      <c r="E230" s="106"/>
      <c r="F230" s="143" t="str">
        <f t="shared" si="20"/>
        <v>£000</v>
      </c>
      <c r="G230" s="107">
        <f t="shared" ref="G230:AC237" si="26">SUM(G30,G54,G80,G104,G130,G154,G180,G204)</f>
        <v>0</v>
      </c>
      <c r="H230" s="107">
        <f t="shared" si="26"/>
        <v>0</v>
      </c>
      <c r="I230" s="107">
        <f t="shared" si="26"/>
        <v>0</v>
      </c>
      <c r="J230" s="107">
        <f t="shared" si="26"/>
        <v>0</v>
      </c>
      <c r="K230" s="107">
        <f t="shared" si="26"/>
        <v>0</v>
      </c>
      <c r="L230" s="107">
        <f t="shared" si="26"/>
        <v>0</v>
      </c>
      <c r="M230" s="107">
        <f t="shared" si="26"/>
        <v>0</v>
      </c>
      <c r="N230" s="107">
        <f t="shared" si="26"/>
        <v>0</v>
      </c>
      <c r="O230" s="107">
        <f t="shared" si="26"/>
        <v>0</v>
      </c>
      <c r="P230" s="107">
        <f t="shared" si="26"/>
        <v>0</v>
      </c>
      <c r="Q230" s="107">
        <f t="shared" si="26"/>
        <v>0</v>
      </c>
      <c r="R230" s="107">
        <f t="shared" si="26"/>
        <v>0</v>
      </c>
      <c r="S230" s="107">
        <f t="shared" si="26"/>
        <v>0</v>
      </c>
      <c r="T230" s="107">
        <f t="shared" si="26"/>
        <v>0</v>
      </c>
      <c r="U230" s="107">
        <f t="shared" si="26"/>
        <v>0</v>
      </c>
      <c r="V230" s="107">
        <f t="shared" si="26"/>
        <v>0</v>
      </c>
      <c r="W230" s="107">
        <f t="shared" si="26"/>
        <v>0</v>
      </c>
      <c r="X230" s="107">
        <f t="shared" si="26"/>
        <v>0</v>
      </c>
      <c r="Y230" s="107">
        <f t="shared" si="26"/>
        <v>0</v>
      </c>
      <c r="Z230" s="107">
        <f t="shared" si="26"/>
        <v>0</v>
      </c>
      <c r="AA230" s="107">
        <f t="shared" si="26"/>
        <v>0</v>
      </c>
      <c r="AB230" s="107">
        <f t="shared" si="26"/>
        <v>0</v>
      </c>
      <c r="AC230" s="108">
        <f t="shared" si="26"/>
        <v>0</v>
      </c>
      <c r="AE230" s="805">
        <f t="shared" si="22"/>
        <v>0</v>
      </c>
      <c r="AG230" s="805">
        <f t="shared" si="23"/>
        <v>0</v>
      </c>
      <c r="AI230" s="805">
        <f t="shared" si="24"/>
        <v>0</v>
      </c>
      <c r="AK230" s="300"/>
    </row>
    <row r="231" spans="4:37" ht="12.75" customHeight="1" outlineLevel="1" x14ac:dyDescent="0.25">
      <c r="D231" s="142" t="str">
        <f>'Line Items'!D27</f>
        <v>SG 14 - Spare SG 14</v>
      </c>
      <c r="E231" s="106"/>
      <c r="F231" s="143" t="str">
        <f t="shared" si="20"/>
        <v>£000</v>
      </c>
      <c r="G231" s="107">
        <f t="shared" si="26"/>
        <v>0</v>
      </c>
      <c r="H231" s="107">
        <f t="shared" si="26"/>
        <v>0</v>
      </c>
      <c r="I231" s="107">
        <f t="shared" si="26"/>
        <v>0</v>
      </c>
      <c r="J231" s="107">
        <f t="shared" si="26"/>
        <v>0</v>
      </c>
      <c r="K231" s="107">
        <f t="shared" si="26"/>
        <v>0</v>
      </c>
      <c r="L231" s="107">
        <f t="shared" si="26"/>
        <v>0</v>
      </c>
      <c r="M231" s="107">
        <f t="shared" si="26"/>
        <v>0</v>
      </c>
      <c r="N231" s="107">
        <f t="shared" si="26"/>
        <v>0</v>
      </c>
      <c r="O231" s="107">
        <f t="shared" si="26"/>
        <v>0</v>
      </c>
      <c r="P231" s="107">
        <f t="shared" si="26"/>
        <v>0</v>
      </c>
      <c r="Q231" s="107">
        <f t="shared" si="26"/>
        <v>0</v>
      </c>
      <c r="R231" s="107">
        <f t="shared" si="26"/>
        <v>0</v>
      </c>
      <c r="S231" s="107">
        <f t="shared" si="26"/>
        <v>0</v>
      </c>
      <c r="T231" s="107">
        <f t="shared" si="26"/>
        <v>0</v>
      </c>
      <c r="U231" s="107">
        <f t="shared" si="26"/>
        <v>0</v>
      </c>
      <c r="V231" s="107">
        <f t="shared" si="26"/>
        <v>0</v>
      </c>
      <c r="W231" s="107">
        <f t="shared" si="26"/>
        <v>0</v>
      </c>
      <c r="X231" s="107">
        <f t="shared" si="26"/>
        <v>0</v>
      </c>
      <c r="Y231" s="107">
        <f t="shared" si="26"/>
        <v>0</v>
      </c>
      <c r="Z231" s="107">
        <f t="shared" si="26"/>
        <v>0</v>
      </c>
      <c r="AA231" s="107">
        <f t="shared" si="26"/>
        <v>0</v>
      </c>
      <c r="AB231" s="107">
        <f t="shared" si="26"/>
        <v>0</v>
      </c>
      <c r="AC231" s="108">
        <f t="shared" si="26"/>
        <v>0</v>
      </c>
      <c r="AE231" s="805">
        <f t="shared" si="22"/>
        <v>0</v>
      </c>
      <c r="AG231" s="805">
        <f t="shared" si="23"/>
        <v>0</v>
      </c>
      <c r="AI231" s="805">
        <f t="shared" si="24"/>
        <v>0</v>
      </c>
      <c r="AK231" s="300"/>
    </row>
    <row r="232" spans="4:37" ht="12.75" customHeight="1" outlineLevel="1" x14ac:dyDescent="0.25">
      <c r="D232" s="142" t="str">
        <f>'Line Items'!D28</f>
        <v>SG 15 - Spare SG 15</v>
      </c>
      <c r="E232" s="106"/>
      <c r="F232" s="143" t="str">
        <f t="shared" si="20"/>
        <v>£000</v>
      </c>
      <c r="G232" s="107">
        <f t="shared" si="26"/>
        <v>0</v>
      </c>
      <c r="H232" s="107">
        <f t="shared" si="26"/>
        <v>0</v>
      </c>
      <c r="I232" s="107">
        <f t="shared" si="26"/>
        <v>0</v>
      </c>
      <c r="J232" s="107">
        <f t="shared" si="26"/>
        <v>0</v>
      </c>
      <c r="K232" s="107">
        <f t="shared" si="26"/>
        <v>0</v>
      </c>
      <c r="L232" s="107">
        <f t="shared" si="26"/>
        <v>0</v>
      </c>
      <c r="M232" s="107">
        <f t="shared" si="26"/>
        <v>0</v>
      </c>
      <c r="N232" s="107">
        <f t="shared" si="26"/>
        <v>0</v>
      </c>
      <c r="O232" s="107">
        <f t="shared" si="26"/>
        <v>0</v>
      </c>
      <c r="P232" s="107">
        <f t="shared" si="26"/>
        <v>0</v>
      </c>
      <c r="Q232" s="107">
        <f t="shared" si="26"/>
        <v>0</v>
      </c>
      <c r="R232" s="107">
        <f t="shared" si="26"/>
        <v>0</v>
      </c>
      <c r="S232" s="107">
        <f t="shared" si="26"/>
        <v>0</v>
      </c>
      <c r="T232" s="107">
        <f t="shared" si="26"/>
        <v>0</v>
      </c>
      <c r="U232" s="107">
        <f t="shared" si="26"/>
        <v>0</v>
      </c>
      <c r="V232" s="107">
        <f t="shared" si="26"/>
        <v>0</v>
      </c>
      <c r="W232" s="107">
        <f t="shared" si="26"/>
        <v>0</v>
      </c>
      <c r="X232" s="107">
        <f t="shared" si="26"/>
        <v>0</v>
      </c>
      <c r="Y232" s="107">
        <f t="shared" si="26"/>
        <v>0</v>
      </c>
      <c r="Z232" s="107">
        <f t="shared" si="26"/>
        <v>0</v>
      </c>
      <c r="AA232" s="107">
        <f t="shared" si="26"/>
        <v>0</v>
      </c>
      <c r="AB232" s="107">
        <f t="shared" si="26"/>
        <v>0</v>
      </c>
      <c r="AC232" s="108">
        <f t="shared" si="26"/>
        <v>0</v>
      </c>
      <c r="AE232" s="805">
        <f t="shared" si="22"/>
        <v>0</v>
      </c>
      <c r="AG232" s="805">
        <f t="shared" si="23"/>
        <v>0</v>
      </c>
      <c r="AI232" s="805">
        <f t="shared" si="24"/>
        <v>0</v>
      </c>
      <c r="AK232" s="300"/>
    </row>
    <row r="233" spans="4:37" ht="12.75" customHeight="1" outlineLevel="1" x14ac:dyDescent="0.25">
      <c r="D233" s="142" t="str">
        <f>'Line Items'!D29</f>
        <v>SG 16 - Spare SG 16</v>
      </c>
      <c r="E233" s="106"/>
      <c r="F233" s="143" t="str">
        <f t="shared" si="20"/>
        <v>£000</v>
      </c>
      <c r="G233" s="107">
        <f t="shared" si="26"/>
        <v>0</v>
      </c>
      <c r="H233" s="107">
        <f t="shared" si="26"/>
        <v>0</v>
      </c>
      <c r="I233" s="107">
        <f t="shared" si="26"/>
        <v>0</v>
      </c>
      <c r="J233" s="107">
        <f t="shared" si="26"/>
        <v>0</v>
      </c>
      <c r="K233" s="107">
        <f t="shared" si="26"/>
        <v>0</v>
      </c>
      <c r="L233" s="107">
        <f t="shared" si="26"/>
        <v>0</v>
      </c>
      <c r="M233" s="107">
        <f t="shared" si="26"/>
        <v>0</v>
      </c>
      <c r="N233" s="107">
        <f t="shared" si="26"/>
        <v>0</v>
      </c>
      <c r="O233" s="107">
        <f t="shared" si="26"/>
        <v>0</v>
      </c>
      <c r="P233" s="107">
        <f t="shared" si="26"/>
        <v>0</v>
      </c>
      <c r="Q233" s="107">
        <f t="shared" si="26"/>
        <v>0</v>
      </c>
      <c r="R233" s="107">
        <f t="shared" si="26"/>
        <v>0</v>
      </c>
      <c r="S233" s="107">
        <f t="shared" si="26"/>
        <v>0</v>
      </c>
      <c r="T233" s="107">
        <f t="shared" si="26"/>
        <v>0</v>
      </c>
      <c r="U233" s="107">
        <f t="shared" si="26"/>
        <v>0</v>
      </c>
      <c r="V233" s="107">
        <f t="shared" si="26"/>
        <v>0</v>
      </c>
      <c r="W233" s="107">
        <f t="shared" si="26"/>
        <v>0</v>
      </c>
      <c r="X233" s="107">
        <f t="shared" si="26"/>
        <v>0</v>
      </c>
      <c r="Y233" s="107">
        <f t="shared" si="26"/>
        <v>0</v>
      </c>
      <c r="Z233" s="107">
        <f t="shared" si="26"/>
        <v>0</v>
      </c>
      <c r="AA233" s="107">
        <f t="shared" si="26"/>
        <v>0</v>
      </c>
      <c r="AB233" s="107">
        <f t="shared" si="26"/>
        <v>0</v>
      </c>
      <c r="AC233" s="108">
        <f t="shared" si="26"/>
        <v>0</v>
      </c>
      <c r="AE233" s="805">
        <f t="shared" si="22"/>
        <v>0</v>
      </c>
      <c r="AG233" s="805">
        <f t="shared" si="23"/>
        <v>0</v>
      </c>
      <c r="AI233" s="805">
        <f t="shared" si="24"/>
        <v>0</v>
      </c>
      <c r="AK233" s="300"/>
    </row>
    <row r="234" spans="4:37" ht="12.75" customHeight="1" outlineLevel="1" x14ac:dyDescent="0.25">
      <c r="D234" s="142" t="str">
        <f>'Line Items'!D30</f>
        <v>SG 17 - Spare SG 17</v>
      </c>
      <c r="E234" s="106"/>
      <c r="F234" s="143" t="str">
        <f t="shared" si="20"/>
        <v>£000</v>
      </c>
      <c r="G234" s="107">
        <f t="shared" si="26"/>
        <v>0</v>
      </c>
      <c r="H234" s="107">
        <f t="shared" si="26"/>
        <v>0</v>
      </c>
      <c r="I234" s="107">
        <f t="shared" si="26"/>
        <v>0</v>
      </c>
      <c r="J234" s="107">
        <f t="shared" si="26"/>
        <v>0</v>
      </c>
      <c r="K234" s="107">
        <f t="shared" si="26"/>
        <v>0</v>
      </c>
      <c r="L234" s="107">
        <f t="shared" si="26"/>
        <v>0</v>
      </c>
      <c r="M234" s="107">
        <f t="shared" si="26"/>
        <v>0</v>
      </c>
      <c r="N234" s="107">
        <f t="shared" si="26"/>
        <v>0</v>
      </c>
      <c r="O234" s="107">
        <f t="shared" si="26"/>
        <v>0</v>
      </c>
      <c r="P234" s="107">
        <f t="shared" si="26"/>
        <v>0</v>
      </c>
      <c r="Q234" s="107">
        <f t="shared" si="26"/>
        <v>0</v>
      </c>
      <c r="R234" s="107">
        <f t="shared" si="26"/>
        <v>0</v>
      </c>
      <c r="S234" s="107">
        <f t="shared" si="26"/>
        <v>0</v>
      </c>
      <c r="T234" s="107">
        <f t="shared" si="26"/>
        <v>0</v>
      </c>
      <c r="U234" s="107">
        <f t="shared" si="26"/>
        <v>0</v>
      </c>
      <c r="V234" s="107">
        <f t="shared" si="26"/>
        <v>0</v>
      </c>
      <c r="W234" s="107">
        <f t="shared" si="26"/>
        <v>0</v>
      </c>
      <c r="X234" s="107">
        <f t="shared" si="26"/>
        <v>0</v>
      </c>
      <c r="Y234" s="107">
        <f t="shared" si="26"/>
        <v>0</v>
      </c>
      <c r="Z234" s="107">
        <f t="shared" si="26"/>
        <v>0</v>
      </c>
      <c r="AA234" s="107">
        <f t="shared" si="26"/>
        <v>0</v>
      </c>
      <c r="AB234" s="107">
        <f t="shared" si="26"/>
        <v>0</v>
      </c>
      <c r="AC234" s="108">
        <f t="shared" si="26"/>
        <v>0</v>
      </c>
      <c r="AE234" s="805">
        <f t="shared" si="22"/>
        <v>0</v>
      </c>
      <c r="AG234" s="805">
        <f t="shared" si="23"/>
        <v>0</v>
      </c>
      <c r="AI234" s="805">
        <f t="shared" si="24"/>
        <v>0</v>
      </c>
      <c r="AK234" s="300"/>
    </row>
    <row r="235" spans="4:37" ht="12.75" customHeight="1" outlineLevel="1" x14ac:dyDescent="0.25">
      <c r="D235" s="142" t="str">
        <f>'Line Items'!D31</f>
        <v>SG 18 - Spare SG 18</v>
      </c>
      <c r="E235" s="106"/>
      <c r="F235" s="143" t="str">
        <f t="shared" si="20"/>
        <v>£000</v>
      </c>
      <c r="G235" s="107">
        <f t="shared" si="26"/>
        <v>0</v>
      </c>
      <c r="H235" s="107">
        <f t="shared" si="26"/>
        <v>0</v>
      </c>
      <c r="I235" s="107">
        <f t="shared" si="26"/>
        <v>0</v>
      </c>
      <c r="J235" s="107">
        <f t="shared" si="26"/>
        <v>0</v>
      </c>
      <c r="K235" s="107">
        <f t="shared" si="26"/>
        <v>0</v>
      </c>
      <c r="L235" s="107">
        <f t="shared" si="26"/>
        <v>0</v>
      </c>
      <c r="M235" s="107">
        <f t="shared" si="26"/>
        <v>0</v>
      </c>
      <c r="N235" s="107">
        <f t="shared" si="26"/>
        <v>0</v>
      </c>
      <c r="O235" s="107">
        <f t="shared" si="26"/>
        <v>0</v>
      </c>
      <c r="P235" s="107">
        <f t="shared" si="26"/>
        <v>0</v>
      </c>
      <c r="Q235" s="107">
        <f t="shared" si="26"/>
        <v>0</v>
      </c>
      <c r="R235" s="107">
        <f t="shared" si="26"/>
        <v>0</v>
      </c>
      <c r="S235" s="107">
        <f t="shared" si="26"/>
        <v>0</v>
      </c>
      <c r="T235" s="107">
        <f t="shared" si="26"/>
        <v>0</v>
      </c>
      <c r="U235" s="107">
        <f t="shared" si="26"/>
        <v>0</v>
      </c>
      <c r="V235" s="107">
        <f t="shared" si="26"/>
        <v>0</v>
      </c>
      <c r="W235" s="107">
        <f t="shared" si="26"/>
        <v>0</v>
      </c>
      <c r="X235" s="107">
        <f t="shared" si="26"/>
        <v>0</v>
      </c>
      <c r="Y235" s="107">
        <f t="shared" si="26"/>
        <v>0</v>
      </c>
      <c r="Z235" s="107">
        <f t="shared" si="26"/>
        <v>0</v>
      </c>
      <c r="AA235" s="107">
        <f t="shared" si="26"/>
        <v>0</v>
      </c>
      <c r="AB235" s="107">
        <f t="shared" si="26"/>
        <v>0</v>
      </c>
      <c r="AC235" s="108">
        <f t="shared" si="26"/>
        <v>0</v>
      </c>
      <c r="AE235" s="805">
        <f t="shared" si="22"/>
        <v>0</v>
      </c>
      <c r="AG235" s="805">
        <f t="shared" si="23"/>
        <v>0</v>
      </c>
      <c r="AI235" s="805">
        <f t="shared" si="24"/>
        <v>0</v>
      </c>
      <c r="AK235" s="300"/>
    </row>
    <row r="236" spans="4:37" ht="12.75" customHeight="1" outlineLevel="1" x14ac:dyDescent="0.25">
      <c r="D236" s="142" t="str">
        <f>'Line Items'!D32</f>
        <v>SG 19 - Spare SG 19</v>
      </c>
      <c r="E236" s="106"/>
      <c r="F236" s="143" t="str">
        <f t="shared" si="20"/>
        <v>£000</v>
      </c>
      <c r="G236" s="107">
        <f t="shared" si="26"/>
        <v>0</v>
      </c>
      <c r="H236" s="107">
        <f t="shared" si="26"/>
        <v>0</v>
      </c>
      <c r="I236" s="107">
        <f t="shared" si="26"/>
        <v>0</v>
      </c>
      <c r="J236" s="107">
        <f t="shared" si="26"/>
        <v>0</v>
      </c>
      <c r="K236" s="107">
        <f t="shared" si="26"/>
        <v>0</v>
      </c>
      <c r="L236" s="107">
        <f t="shared" si="26"/>
        <v>0</v>
      </c>
      <c r="M236" s="107">
        <f t="shared" si="26"/>
        <v>0</v>
      </c>
      <c r="N236" s="107">
        <f t="shared" si="26"/>
        <v>0</v>
      </c>
      <c r="O236" s="107">
        <f t="shared" si="26"/>
        <v>0</v>
      </c>
      <c r="P236" s="107">
        <f t="shared" si="26"/>
        <v>0</v>
      </c>
      <c r="Q236" s="107">
        <f t="shared" si="26"/>
        <v>0</v>
      </c>
      <c r="R236" s="107">
        <f t="shared" si="26"/>
        <v>0</v>
      </c>
      <c r="S236" s="107">
        <f t="shared" si="26"/>
        <v>0</v>
      </c>
      <c r="T236" s="107">
        <f t="shared" si="26"/>
        <v>0</v>
      </c>
      <c r="U236" s="107">
        <f t="shared" si="26"/>
        <v>0</v>
      </c>
      <c r="V236" s="107">
        <f t="shared" si="26"/>
        <v>0</v>
      </c>
      <c r="W236" s="107">
        <f t="shared" si="26"/>
        <v>0</v>
      </c>
      <c r="X236" s="107">
        <f t="shared" si="26"/>
        <v>0</v>
      </c>
      <c r="Y236" s="107">
        <f t="shared" si="26"/>
        <v>0</v>
      </c>
      <c r="Z236" s="107">
        <f t="shared" si="26"/>
        <v>0</v>
      </c>
      <c r="AA236" s="107">
        <f t="shared" si="26"/>
        <v>0</v>
      </c>
      <c r="AB236" s="107">
        <f t="shared" si="26"/>
        <v>0</v>
      </c>
      <c r="AC236" s="108">
        <f t="shared" si="26"/>
        <v>0</v>
      </c>
      <c r="AE236" s="805">
        <f t="shared" si="22"/>
        <v>0</v>
      </c>
      <c r="AG236" s="805">
        <f t="shared" si="23"/>
        <v>0</v>
      </c>
      <c r="AI236" s="805">
        <f t="shared" si="24"/>
        <v>0</v>
      </c>
      <c r="AK236" s="300"/>
    </row>
    <row r="237" spans="4:37" ht="12.75" customHeight="1" outlineLevel="1" x14ac:dyDescent="0.25">
      <c r="D237" s="113" t="str">
        <f>'Line Items'!D33</f>
        <v>SG 20 - Spare SG 20</v>
      </c>
      <c r="E237" s="286"/>
      <c r="F237" s="155" t="str">
        <f t="shared" si="20"/>
        <v>£000</v>
      </c>
      <c r="G237" s="115">
        <f t="shared" si="26"/>
        <v>0</v>
      </c>
      <c r="H237" s="115">
        <f t="shared" si="26"/>
        <v>0</v>
      </c>
      <c r="I237" s="115">
        <f t="shared" si="26"/>
        <v>0</v>
      </c>
      <c r="J237" s="115">
        <f t="shared" si="26"/>
        <v>0</v>
      </c>
      <c r="K237" s="115">
        <f t="shared" si="26"/>
        <v>0</v>
      </c>
      <c r="L237" s="115">
        <f t="shared" si="26"/>
        <v>0</v>
      </c>
      <c r="M237" s="115">
        <f t="shared" si="26"/>
        <v>0</v>
      </c>
      <c r="N237" s="115">
        <f t="shared" si="26"/>
        <v>0</v>
      </c>
      <c r="O237" s="115">
        <f t="shared" si="26"/>
        <v>0</v>
      </c>
      <c r="P237" s="115">
        <f t="shared" si="26"/>
        <v>0</v>
      </c>
      <c r="Q237" s="115">
        <f t="shared" si="26"/>
        <v>0</v>
      </c>
      <c r="R237" s="115">
        <f t="shared" si="26"/>
        <v>0</v>
      </c>
      <c r="S237" s="115">
        <f t="shared" si="26"/>
        <v>0</v>
      </c>
      <c r="T237" s="115">
        <f t="shared" si="26"/>
        <v>0</v>
      </c>
      <c r="U237" s="115">
        <f t="shared" si="26"/>
        <v>0</v>
      </c>
      <c r="V237" s="115">
        <f t="shared" si="26"/>
        <v>0</v>
      </c>
      <c r="W237" s="115">
        <f t="shared" si="26"/>
        <v>0</v>
      </c>
      <c r="X237" s="115">
        <f t="shared" si="26"/>
        <v>0</v>
      </c>
      <c r="Y237" s="115">
        <f t="shared" si="26"/>
        <v>0</v>
      </c>
      <c r="Z237" s="115">
        <f t="shared" si="26"/>
        <v>0</v>
      </c>
      <c r="AA237" s="115">
        <f t="shared" si="26"/>
        <v>0</v>
      </c>
      <c r="AB237" s="115">
        <f t="shared" si="26"/>
        <v>0</v>
      </c>
      <c r="AC237" s="116">
        <f t="shared" si="26"/>
        <v>0</v>
      </c>
      <c r="AE237" s="1058">
        <f t="shared" si="22"/>
        <v>0</v>
      </c>
      <c r="AG237" s="1058">
        <f t="shared" si="23"/>
        <v>0</v>
      </c>
      <c r="AI237" s="1058">
        <f t="shared" si="24"/>
        <v>0</v>
      </c>
      <c r="AK237" s="301"/>
    </row>
    <row r="238" spans="4:37" ht="12.75" customHeight="1" outlineLevel="1" x14ac:dyDescent="0.25">
      <c r="G238" s="107"/>
      <c r="H238" s="107"/>
      <c r="I238" s="107"/>
      <c r="J238" s="107"/>
      <c r="K238" s="107"/>
      <c r="L238" s="107"/>
      <c r="M238" s="107"/>
      <c r="N238" s="107"/>
      <c r="O238" s="107"/>
      <c r="P238" s="107"/>
      <c r="Q238" s="107"/>
      <c r="R238" s="107"/>
      <c r="S238" s="107"/>
      <c r="T238" s="107"/>
      <c r="U238" s="107"/>
      <c r="V238" s="107"/>
      <c r="W238" s="107"/>
      <c r="X238" s="107"/>
      <c r="Y238" s="107"/>
      <c r="Z238" s="107"/>
      <c r="AA238" s="107"/>
      <c r="AB238" s="107"/>
      <c r="AC238" s="107"/>
      <c r="AD238" s="107"/>
      <c r="AE238" s="107"/>
      <c r="AG238" s="107"/>
      <c r="AI238" s="107"/>
    </row>
    <row r="239" spans="4:37" ht="12.75" customHeight="1" outlineLevel="1" x14ac:dyDescent="0.25">
      <c r="D239" s="290" t="str">
        <f>C217</f>
        <v>TOTAL REVENUE BY SERVICE GROUP</v>
      </c>
      <c r="E239" s="291"/>
      <c r="F239" s="292" t="str">
        <f>F237</f>
        <v>£000</v>
      </c>
      <c r="G239" s="293">
        <f t="shared" ref="G239:AC239" si="27">SUM(G218:G237)</f>
        <v>0</v>
      </c>
      <c r="H239" s="293">
        <f t="shared" si="27"/>
        <v>0</v>
      </c>
      <c r="I239" s="293">
        <f t="shared" si="27"/>
        <v>0</v>
      </c>
      <c r="J239" s="293">
        <f t="shared" si="27"/>
        <v>0</v>
      </c>
      <c r="K239" s="293">
        <f t="shared" si="27"/>
        <v>0</v>
      </c>
      <c r="L239" s="293">
        <f t="shared" si="27"/>
        <v>0</v>
      </c>
      <c r="M239" s="293">
        <f t="shared" si="27"/>
        <v>0</v>
      </c>
      <c r="N239" s="293">
        <f t="shared" si="27"/>
        <v>0</v>
      </c>
      <c r="O239" s="293">
        <f t="shared" si="27"/>
        <v>0</v>
      </c>
      <c r="P239" s="293">
        <f t="shared" si="27"/>
        <v>0</v>
      </c>
      <c r="Q239" s="293">
        <f t="shared" si="27"/>
        <v>0</v>
      </c>
      <c r="R239" s="293">
        <f t="shared" si="27"/>
        <v>0</v>
      </c>
      <c r="S239" s="293">
        <f t="shared" si="27"/>
        <v>0</v>
      </c>
      <c r="T239" s="293">
        <f t="shared" si="27"/>
        <v>0</v>
      </c>
      <c r="U239" s="293">
        <f t="shared" si="27"/>
        <v>0</v>
      </c>
      <c r="V239" s="293">
        <f t="shared" si="27"/>
        <v>0</v>
      </c>
      <c r="W239" s="293">
        <f t="shared" si="27"/>
        <v>0</v>
      </c>
      <c r="X239" s="293">
        <f t="shared" si="27"/>
        <v>0</v>
      </c>
      <c r="Y239" s="293">
        <f t="shared" si="27"/>
        <v>0</v>
      </c>
      <c r="Z239" s="293">
        <f t="shared" si="27"/>
        <v>0</v>
      </c>
      <c r="AA239" s="293">
        <f t="shared" si="27"/>
        <v>0</v>
      </c>
      <c r="AB239" s="293">
        <f t="shared" si="27"/>
        <v>0</v>
      </c>
      <c r="AC239" s="294">
        <f t="shared" si="27"/>
        <v>0</v>
      </c>
      <c r="AE239" s="1062">
        <f>SUM(AE218:AE237)</f>
        <v>0</v>
      </c>
      <c r="AG239" s="1062">
        <f>SUM(AG218:AG237)</f>
        <v>0</v>
      </c>
      <c r="AI239" s="1062">
        <f>SUM(AI218:AI237)</f>
        <v>0</v>
      </c>
      <c r="AK239" s="295"/>
    </row>
    <row r="240" spans="4:37" x14ac:dyDescent="0.25">
      <c r="G240" s="107"/>
      <c r="H240" s="107"/>
      <c r="I240" s="107"/>
      <c r="J240" s="107"/>
      <c r="K240" s="107"/>
      <c r="L240" s="107"/>
      <c r="M240" s="107"/>
      <c r="N240" s="107"/>
      <c r="O240" s="107"/>
      <c r="P240" s="107"/>
      <c r="Q240" s="107"/>
      <c r="R240" s="107"/>
      <c r="S240" s="107"/>
      <c r="T240" s="107"/>
      <c r="U240" s="107"/>
      <c r="V240" s="107"/>
      <c r="W240" s="107"/>
      <c r="X240" s="107"/>
      <c r="Y240" s="107"/>
      <c r="Z240" s="107"/>
      <c r="AA240" s="107"/>
      <c r="AB240" s="107"/>
      <c r="AC240" s="107"/>
      <c r="AD240" s="107"/>
      <c r="AE240" s="107"/>
      <c r="AG240" s="107"/>
      <c r="AI240" s="107"/>
    </row>
    <row r="241" spans="2:37" x14ac:dyDescent="0.25">
      <c r="B241" s="272" t="str">
        <f>'Line Items'!B35</f>
        <v>Other Fares Revenue</v>
      </c>
      <c r="C241" s="272"/>
      <c r="D241" s="275"/>
      <c r="E241" s="275"/>
      <c r="F241" s="272"/>
      <c r="G241" s="302"/>
      <c r="H241" s="302"/>
      <c r="I241" s="302"/>
      <c r="J241" s="302"/>
      <c r="K241" s="302"/>
      <c r="L241" s="302"/>
      <c r="M241" s="302"/>
      <c r="N241" s="302"/>
      <c r="O241" s="302"/>
      <c r="P241" s="302"/>
      <c r="Q241" s="302"/>
      <c r="R241" s="302"/>
      <c r="S241" s="302"/>
      <c r="T241" s="302"/>
      <c r="U241" s="302"/>
      <c r="V241" s="302"/>
      <c r="W241" s="302"/>
      <c r="X241" s="302"/>
      <c r="Y241" s="302"/>
      <c r="Z241" s="302"/>
      <c r="AA241" s="302"/>
      <c r="AB241" s="302"/>
      <c r="AC241" s="302"/>
      <c r="AD241" s="272"/>
      <c r="AE241" s="303"/>
      <c r="AF241" s="272"/>
      <c r="AG241" s="303"/>
      <c r="AH241" s="272"/>
      <c r="AI241" s="303"/>
      <c r="AJ241" s="272"/>
      <c r="AK241" s="272"/>
    </row>
    <row r="242" spans="2:37" ht="12.75" customHeight="1" outlineLevel="1" x14ac:dyDescent="0.25">
      <c r="G242" s="107"/>
      <c r="H242" s="107"/>
      <c r="I242" s="107"/>
      <c r="J242" s="107"/>
      <c r="K242" s="107"/>
      <c r="L242" s="107"/>
      <c r="M242" s="107"/>
      <c r="N242" s="107"/>
      <c r="O242" s="107"/>
      <c r="P242" s="107"/>
      <c r="Q242" s="107"/>
      <c r="R242" s="107"/>
      <c r="S242" s="107"/>
      <c r="T242" s="107"/>
      <c r="U242" s="107"/>
      <c r="V242" s="107"/>
      <c r="W242" s="107"/>
      <c r="X242" s="107"/>
      <c r="Y242" s="107"/>
      <c r="Z242" s="107"/>
      <c r="AA242" s="107"/>
      <c r="AB242" s="107"/>
      <c r="AC242" s="107"/>
      <c r="AD242" s="107"/>
      <c r="AE242" s="107"/>
      <c r="AG242" s="107"/>
      <c r="AI242" s="107"/>
    </row>
    <row r="243" spans="2:37" ht="12.75" customHeight="1" outlineLevel="1" x14ac:dyDescent="0.25">
      <c r="D243" s="276" t="str">
        <f>'Line Items'!D37</f>
        <v>Travelcard Revenue</v>
      </c>
      <c r="E243" s="277"/>
      <c r="F243" s="278" t="s">
        <v>428</v>
      </c>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304"/>
      <c r="AE243" s="1057"/>
      <c r="AG243" s="1057"/>
      <c r="AI243" s="1057"/>
      <c r="AK243" s="282"/>
    </row>
    <row r="244" spans="2:37" ht="12.75" customHeight="1" outlineLevel="1" x14ac:dyDescent="0.25">
      <c r="D244" s="142" t="str">
        <f>'Line Items'!D38</f>
        <v>Travelcard mitigation</v>
      </c>
      <c r="E244" s="106"/>
      <c r="F244" s="143" t="str">
        <f t="shared" ref="F244:F272" si="28">F243</f>
        <v>£000</v>
      </c>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4"/>
      <c r="AE244" s="805"/>
      <c r="AG244" s="805"/>
      <c r="AI244" s="805"/>
      <c r="AK244" s="285"/>
    </row>
    <row r="245" spans="2:37" ht="12.75" customHeight="1" outlineLevel="1" x14ac:dyDescent="0.25">
      <c r="D245" s="142" t="str">
        <f>'Line Items'!D39</f>
        <v>Passenger Charter Discounts</v>
      </c>
      <c r="E245" s="106"/>
      <c r="F245" s="143" t="str">
        <f t="shared" si="28"/>
        <v>£000</v>
      </c>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4"/>
      <c r="AE245" s="805"/>
      <c r="AG245" s="805"/>
      <c r="AI245" s="805"/>
      <c r="AK245" s="285"/>
    </row>
    <row r="246" spans="2:37" ht="12.75" customHeight="1" outlineLevel="1" x14ac:dyDescent="0.25">
      <c r="D246" s="142" t="str">
        <f>'Line Items'!D40</f>
        <v>Concessionary Travel</v>
      </c>
      <c r="E246" s="106"/>
      <c r="F246" s="143" t="str">
        <f t="shared" si="28"/>
        <v>£000</v>
      </c>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4"/>
      <c r="AE246" s="805"/>
      <c r="AG246" s="805"/>
      <c r="AI246" s="805"/>
      <c r="AK246" s="285"/>
    </row>
    <row r="247" spans="2:37" ht="12.75" customHeight="1" outlineLevel="1" x14ac:dyDescent="0.25">
      <c r="D247" s="142" t="str">
        <f>'Line Items'!D41</f>
        <v>Railcard Sales</v>
      </c>
      <c r="E247" s="106"/>
      <c r="F247" s="143" t="str">
        <f t="shared" si="28"/>
        <v>£000</v>
      </c>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4"/>
      <c r="AE247" s="805"/>
      <c r="AG247" s="805"/>
      <c r="AI247" s="805"/>
      <c r="AK247" s="285"/>
    </row>
    <row r="248" spans="2:37" ht="12.75" customHeight="1" outlineLevel="1" x14ac:dyDescent="0.25">
      <c r="D248" s="142" t="str">
        <f>'Line Items'!D42</f>
        <v>Refunds</v>
      </c>
      <c r="E248" s="106"/>
      <c r="F248" s="143" t="str">
        <f t="shared" si="28"/>
        <v>£000</v>
      </c>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4"/>
      <c r="AE248" s="805"/>
      <c r="AG248" s="805"/>
      <c r="AI248" s="805"/>
      <c r="AK248" s="285"/>
    </row>
    <row r="249" spans="2:37" ht="12.75" customHeight="1" outlineLevel="1" x14ac:dyDescent="0.25">
      <c r="D249" s="142" t="str">
        <f>'Line Items'!D43</f>
        <v>Penalty Fares</v>
      </c>
      <c r="E249" s="106"/>
      <c r="F249" s="143" t="str">
        <f t="shared" si="28"/>
        <v>£000</v>
      </c>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4"/>
      <c r="AE249" s="805"/>
      <c r="AG249" s="805"/>
      <c r="AI249" s="805"/>
      <c r="AK249" s="285"/>
    </row>
    <row r="250" spans="2:37" ht="12.75" customHeight="1" outlineLevel="1" x14ac:dyDescent="0.25">
      <c r="D250" s="142" t="str">
        <f>'Line Items'!D44</f>
        <v>Excess Fares</v>
      </c>
      <c r="E250" s="106"/>
      <c r="F250" s="143" t="str">
        <f t="shared" si="28"/>
        <v>£000</v>
      </c>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4"/>
      <c r="AE250" s="805"/>
      <c r="AG250" s="805"/>
      <c r="AI250" s="805"/>
      <c r="AK250" s="285"/>
    </row>
    <row r="251" spans="2:37" ht="12.75" customHeight="1" outlineLevel="1" x14ac:dyDescent="0.25">
      <c r="D251" s="142" t="str">
        <f>'Line Items'!D45</f>
        <v>Upgrades</v>
      </c>
      <c r="E251" s="106"/>
      <c r="F251" s="143" t="str">
        <f t="shared" si="28"/>
        <v>£000</v>
      </c>
      <c r="G251" s="283"/>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4"/>
      <c r="AE251" s="805"/>
      <c r="AG251" s="805"/>
      <c r="AI251" s="805"/>
      <c r="AK251" s="285"/>
    </row>
    <row r="252" spans="2:37" ht="12.75" customHeight="1" outlineLevel="1" x14ac:dyDescent="0.25">
      <c r="D252" s="142" t="str">
        <f>'Line Items'!D46</f>
        <v>Rail Staff Travel</v>
      </c>
      <c r="E252" s="106"/>
      <c r="F252" s="143" t="str">
        <f t="shared" si="28"/>
        <v>£000</v>
      </c>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4"/>
      <c r="AE252" s="805"/>
      <c r="AG252" s="805"/>
      <c r="AI252" s="805"/>
      <c r="AK252" s="285"/>
    </row>
    <row r="253" spans="2:37" ht="12.75" customHeight="1" outlineLevel="1" x14ac:dyDescent="0.25">
      <c r="D253" s="142" t="str">
        <f>'Line Items'!D47</f>
        <v>BT Police</v>
      </c>
      <c r="E253" s="106"/>
      <c r="F253" s="143" t="str">
        <f t="shared" si="28"/>
        <v>£000</v>
      </c>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4"/>
      <c r="AE253" s="805"/>
      <c r="AG253" s="805"/>
      <c r="AI253" s="805"/>
      <c r="AK253" s="285"/>
    </row>
    <row r="254" spans="2:37" ht="12.75" customHeight="1" outlineLevel="1" x14ac:dyDescent="0.25">
      <c r="D254" s="142" t="str">
        <f>'Line Items'!D48</f>
        <v>Met &amp; City Police</v>
      </c>
      <c r="E254" s="106"/>
      <c r="F254" s="143" t="str">
        <f t="shared" si="28"/>
        <v>£000</v>
      </c>
      <c r="G254" s="283"/>
      <c r="H254" s="283"/>
      <c r="I254" s="283"/>
      <c r="J254" s="283"/>
      <c r="K254" s="283"/>
      <c r="L254" s="283"/>
      <c r="M254" s="283"/>
      <c r="N254" s="283"/>
      <c r="O254" s="283"/>
      <c r="P254" s="283"/>
      <c r="Q254" s="283"/>
      <c r="R254" s="283"/>
      <c r="S254" s="283"/>
      <c r="T254" s="283"/>
      <c r="U254" s="283"/>
      <c r="V254" s="283"/>
      <c r="W254" s="283"/>
      <c r="X254" s="283"/>
      <c r="Y254" s="283"/>
      <c r="Z254" s="283"/>
      <c r="AA254" s="283"/>
      <c r="AB254" s="283"/>
      <c r="AC254" s="284"/>
      <c r="AE254" s="805"/>
      <c r="AG254" s="805"/>
      <c r="AI254" s="805"/>
      <c r="AK254" s="285"/>
    </row>
    <row r="255" spans="2:37" ht="12.75" customHeight="1" outlineLevel="1" x14ac:dyDescent="0.25">
      <c r="D255" s="142" t="str">
        <f>'Line Items'!D49</f>
        <v>Bus Feeder Income</v>
      </c>
      <c r="E255" s="106"/>
      <c r="F255" s="143" t="str">
        <f t="shared" si="28"/>
        <v>£000</v>
      </c>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4"/>
      <c r="AE255" s="805"/>
      <c r="AG255" s="805"/>
      <c r="AI255" s="805"/>
      <c r="AK255" s="285"/>
    </row>
    <row r="256" spans="2:37" ht="12.75" customHeight="1" outlineLevel="1" x14ac:dyDescent="0.25">
      <c r="D256" s="142" t="str">
        <f>'Line Items'!D50</f>
        <v>Non-geographical</v>
      </c>
      <c r="E256" s="106"/>
      <c r="F256" s="143" t="str">
        <f t="shared" si="28"/>
        <v>£000</v>
      </c>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4"/>
      <c r="AE256" s="805"/>
      <c r="AG256" s="805"/>
      <c r="AI256" s="805"/>
      <c r="AK256" s="285"/>
    </row>
    <row r="257" spans="4:37" ht="12.75" customHeight="1" outlineLevel="1" x14ac:dyDescent="0.25">
      <c r="D257" s="142" t="str">
        <f>'Line Items'!D51</f>
        <v>Permits to travel</v>
      </c>
      <c r="E257" s="106"/>
      <c r="F257" s="143" t="str">
        <f t="shared" si="28"/>
        <v>£000</v>
      </c>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4"/>
      <c r="AE257" s="805"/>
      <c r="AG257" s="805"/>
      <c r="AI257" s="805"/>
      <c r="AK257" s="285"/>
    </row>
    <row r="258" spans="4:37" ht="12.75" customHeight="1" outlineLevel="1" x14ac:dyDescent="0.25">
      <c r="D258" s="142" t="str">
        <f>'Line Items'!D52</f>
        <v>Fares Checking Differences</v>
      </c>
      <c r="E258" s="106"/>
      <c r="F258" s="143" t="str">
        <f t="shared" si="28"/>
        <v>£000</v>
      </c>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4"/>
      <c r="AE258" s="805"/>
      <c r="AG258" s="805"/>
      <c r="AI258" s="805"/>
      <c r="AK258" s="285"/>
    </row>
    <row r="259" spans="4:37" ht="12.75" customHeight="1" outlineLevel="1" x14ac:dyDescent="0.25">
      <c r="D259" s="142" t="str">
        <f>'Line Items'!D53</f>
        <v>Refund balancing</v>
      </c>
      <c r="E259" s="106"/>
      <c r="F259" s="143" t="str">
        <f t="shared" si="28"/>
        <v>£000</v>
      </c>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4"/>
      <c r="AE259" s="805"/>
      <c r="AG259" s="805"/>
      <c r="AI259" s="805"/>
      <c r="AK259" s="285"/>
    </row>
    <row r="260" spans="4:37" ht="12.75" customHeight="1" outlineLevel="1" x14ac:dyDescent="0.25">
      <c r="D260" s="142" t="str">
        <f>'Line Items'!D54</f>
        <v>Claim provisions</v>
      </c>
      <c r="E260" s="106"/>
      <c r="F260" s="143" t="str">
        <f t="shared" si="28"/>
        <v>£000</v>
      </c>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4"/>
      <c r="AE260" s="805"/>
      <c r="AG260" s="805"/>
      <c r="AI260" s="805"/>
      <c r="AK260" s="285"/>
    </row>
    <row r="261" spans="4:37" ht="12.75" customHeight="1" outlineLevel="1" x14ac:dyDescent="0.25">
      <c r="D261" s="142" t="str">
        <f>'Line Items'!D55</f>
        <v>Passenger revenue reconciliation</v>
      </c>
      <c r="E261" s="106"/>
      <c r="F261" s="143" t="str">
        <f t="shared" si="28"/>
        <v>£000</v>
      </c>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4"/>
      <c r="AE261" s="805"/>
      <c r="AG261" s="805"/>
      <c r="AI261" s="805"/>
      <c r="AK261" s="285"/>
    </row>
    <row r="262" spans="4:37" ht="12.75" customHeight="1" outlineLevel="1" x14ac:dyDescent="0.25">
      <c r="D262" s="142" t="str">
        <f>'Line Items'!D56</f>
        <v>[Other Fares Revenue Line 20]</v>
      </c>
      <c r="E262" s="106"/>
      <c r="F262" s="143" t="str">
        <f t="shared" si="28"/>
        <v>£000</v>
      </c>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4"/>
      <c r="AE262" s="805"/>
      <c r="AG262" s="805"/>
      <c r="AI262" s="805"/>
      <c r="AK262" s="285"/>
    </row>
    <row r="263" spans="4:37" ht="12.75" customHeight="1" outlineLevel="1" x14ac:dyDescent="0.25">
      <c r="D263" s="142" t="str">
        <f>'Line Items'!D57</f>
        <v>[Other Fares Revenue Line 21]</v>
      </c>
      <c r="E263" s="106"/>
      <c r="F263" s="143" t="str">
        <f t="shared" si="28"/>
        <v>£000</v>
      </c>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4"/>
      <c r="AE263" s="805"/>
      <c r="AG263" s="805"/>
      <c r="AI263" s="805"/>
      <c r="AK263" s="285"/>
    </row>
    <row r="264" spans="4:37" ht="12.75" customHeight="1" outlineLevel="1" x14ac:dyDescent="0.25">
      <c r="D264" s="142" t="str">
        <f>'Line Items'!D58</f>
        <v>[Other Fares Revenue Line 22]</v>
      </c>
      <c r="E264" s="106"/>
      <c r="F264" s="143" t="str">
        <f t="shared" si="28"/>
        <v>£000</v>
      </c>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4"/>
      <c r="AE264" s="805"/>
      <c r="AG264" s="805"/>
      <c r="AI264" s="805"/>
      <c r="AK264" s="285"/>
    </row>
    <row r="265" spans="4:37" ht="12.75" customHeight="1" outlineLevel="1" x14ac:dyDescent="0.25">
      <c r="D265" s="142" t="str">
        <f>'Line Items'!D59</f>
        <v>[Other Fares Revenue Line 23]</v>
      </c>
      <c r="E265" s="106"/>
      <c r="F265" s="143" t="str">
        <f t="shared" si="28"/>
        <v>£000</v>
      </c>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4"/>
      <c r="AE265" s="805"/>
      <c r="AG265" s="805"/>
      <c r="AI265" s="805"/>
      <c r="AK265" s="285"/>
    </row>
    <row r="266" spans="4:37" ht="12.75" customHeight="1" outlineLevel="1" x14ac:dyDescent="0.25">
      <c r="D266" s="142" t="str">
        <f>'Line Items'!D60</f>
        <v>[Other Fares Revenue Line 24]</v>
      </c>
      <c r="E266" s="106"/>
      <c r="F266" s="143" t="str">
        <f t="shared" si="28"/>
        <v>£000</v>
      </c>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4"/>
      <c r="AE266" s="805"/>
      <c r="AG266" s="805"/>
      <c r="AI266" s="805"/>
      <c r="AK266" s="285"/>
    </row>
    <row r="267" spans="4:37" ht="12.75" customHeight="1" outlineLevel="1" x14ac:dyDescent="0.25">
      <c r="D267" s="142" t="str">
        <f>'Line Items'!D61</f>
        <v>[Other Fares Revenue Line 25]</v>
      </c>
      <c r="E267" s="106"/>
      <c r="F267" s="143" t="str">
        <f t="shared" si="28"/>
        <v>£000</v>
      </c>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4"/>
      <c r="AE267" s="805"/>
      <c r="AG267" s="805"/>
      <c r="AI267" s="805"/>
      <c r="AK267" s="285"/>
    </row>
    <row r="268" spans="4:37" ht="12.75" customHeight="1" outlineLevel="1" x14ac:dyDescent="0.25">
      <c r="D268" s="142" t="str">
        <f>'Line Items'!D62</f>
        <v>[Other Fares Revenue Line 26]</v>
      </c>
      <c r="E268" s="106"/>
      <c r="F268" s="143" t="str">
        <f t="shared" si="28"/>
        <v>£000</v>
      </c>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4"/>
      <c r="AE268" s="805"/>
      <c r="AG268" s="805"/>
      <c r="AI268" s="805"/>
      <c r="AK268" s="285"/>
    </row>
    <row r="269" spans="4:37" ht="12.75" customHeight="1" outlineLevel="1" x14ac:dyDescent="0.25">
      <c r="D269" s="142" t="str">
        <f>'Line Items'!D63</f>
        <v>[Other Fares Revenue Line 27]</v>
      </c>
      <c r="E269" s="106"/>
      <c r="F269" s="143" t="str">
        <f t="shared" si="28"/>
        <v>£000</v>
      </c>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4"/>
      <c r="AE269" s="805"/>
      <c r="AG269" s="805"/>
      <c r="AI269" s="805"/>
      <c r="AK269" s="285"/>
    </row>
    <row r="270" spans="4:37" ht="12.75" customHeight="1" outlineLevel="1" x14ac:dyDescent="0.25">
      <c r="D270" s="142" t="str">
        <f>'Line Items'!D64</f>
        <v>[Other Fares Revenue Line 28]</v>
      </c>
      <c r="E270" s="106"/>
      <c r="F270" s="143" t="str">
        <f t="shared" si="28"/>
        <v>£000</v>
      </c>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4"/>
      <c r="AE270" s="805"/>
      <c r="AG270" s="805"/>
      <c r="AI270" s="805"/>
      <c r="AK270" s="285"/>
    </row>
    <row r="271" spans="4:37" ht="12.75" customHeight="1" outlineLevel="1" x14ac:dyDescent="0.25">
      <c r="D271" s="142" t="str">
        <f>'Line Items'!D65</f>
        <v>[Other Fares Revenue Line 29]</v>
      </c>
      <c r="E271" s="106"/>
      <c r="F271" s="143" t="str">
        <f t="shared" si="28"/>
        <v>£000</v>
      </c>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4"/>
      <c r="AE271" s="805"/>
      <c r="AG271" s="805"/>
      <c r="AI271" s="805"/>
      <c r="AK271" s="285"/>
    </row>
    <row r="272" spans="4:37" ht="12.75" customHeight="1" outlineLevel="1" x14ac:dyDescent="0.25">
      <c r="D272" s="113" t="str">
        <f>'Line Items'!D66</f>
        <v>[Other Fares Revenue Line 30]</v>
      </c>
      <c r="E272" s="286"/>
      <c r="F272" s="155" t="str">
        <f t="shared" si="28"/>
        <v>£000</v>
      </c>
      <c r="G272" s="287"/>
      <c r="H272" s="287"/>
      <c r="I272" s="287"/>
      <c r="J272" s="287"/>
      <c r="K272" s="287"/>
      <c r="L272" s="287"/>
      <c r="M272" s="287"/>
      <c r="N272" s="287"/>
      <c r="O272" s="287"/>
      <c r="P272" s="287"/>
      <c r="Q272" s="287"/>
      <c r="R272" s="287"/>
      <c r="S272" s="287"/>
      <c r="T272" s="287"/>
      <c r="U272" s="287"/>
      <c r="V272" s="287"/>
      <c r="W272" s="287"/>
      <c r="X272" s="287"/>
      <c r="Y272" s="287"/>
      <c r="Z272" s="287"/>
      <c r="AA272" s="287"/>
      <c r="AB272" s="287"/>
      <c r="AC272" s="288"/>
      <c r="AE272" s="1058"/>
      <c r="AG272" s="1058"/>
      <c r="AI272" s="1058"/>
      <c r="AK272" s="289"/>
    </row>
    <row r="273" spans="2:37" ht="12.75" customHeight="1" outlineLevel="1" x14ac:dyDescent="0.25">
      <c r="G273" s="107"/>
      <c r="H273" s="107"/>
      <c r="I273" s="107"/>
      <c r="J273" s="107"/>
      <c r="K273" s="107"/>
      <c r="L273" s="107"/>
      <c r="M273" s="107"/>
      <c r="N273" s="107"/>
      <c r="O273" s="107"/>
      <c r="P273" s="107"/>
      <c r="Q273" s="107"/>
      <c r="R273" s="107"/>
      <c r="S273" s="107"/>
      <c r="T273" s="107"/>
      <c r="U273" s="107"/>
      <c r="V273" s="107"/>
      <c r="W273" s="107"/>
      <c r="X273" s="107"/>
      <c r="Y273" s="107"/>
      <c r="Z273" s="107"/>
      <c r="AA273" s="107"/>
      <c r="AB273" s="107"/>
      <c r="AC273" s="107"/>
      <c r="AD273" s="107"/>
      <c r="AE273" s="107"/>
      <c r="AG273" s="107"/>
      <c r="AI273" s="107"/>
    </row>
    <row r="274" spans="2:37" ht="12.75" customHeight="1" outlineLevel="1" x14ac:dyDescent="0.25">
      <c r="D274" s="290" t="str">
        <f>B241</f>
        <v>Other Fares Revenue</v>
      </c>
      <c r="E274" s="291"/>
      <c r="F274" s="292" t="str">
        <f>F272</f>
        <v>£000</v>
      </c>
      <c r="G274" s="293">
        <f t="shared" ref="G274:AC274" si="29">SUM(G243:G272)</f>
        <v>0</v>
      </c>
      <c r="H274" s="293">
        <f t="shared" si="29"/>
        <v>0</v>
      </c>
      <c r="I274" s="293">
        <f t="shared" si="29"/>
        <v>0</v>
      </c>
      <c r="J274" s="293">
        <f t="shared" si="29"/>
        <v>0</v>
      </c>
      <c r="K274" s="293">
        <f t="shared" si="29"/>
        <v>0</v>
      </c>
      <c r="L274" s="293">
        <f t="shared" si="29"/>
        <v>0</v>
      </c>
      <c r="M274" s="293">
        <f t="shared" si="29"/>
        <v>0</v>
      </c>
      <c r="N274" s="293">
        <f t="shared" si="29"/>
        <v>0</v>
      </c>
      <c r="O274" s="293">
        <f t="shared" si="29"/>
        <v>0</v>
      </c>
      <c r="P274" s="293">
        <f t="shared" si="29"/>
        <v>0</v>
      </c>
      <c r="Q274" s="293">
        <f t="shared" si="29"/>
        <v>0</v>
      </c>
      <c r="R274" s="293">
        <f t="shared" si="29"/>
        <v>0</v>
      </c>
      <c r="S274" s="293">
        <f t="shared" si="29"/>
        <v>0</v>
      </c>
      <c r="T274" s="293">
        <f t="shared" si="29"/>
        <v>0</v>
      </c>
      <c r="U274" s="293">
        <f t="shared" si="29"/>
        <v>0</v>
      </c>
      <c r="V274" s="293">
        <f t="shared" si="29"/>
        <v>0</v>
      </c>
      <c r="W274" s="293">
        <f t="shared" si="29"/>
        <v>0</v>
      </c>
      <c r="X274" s="293">
        <f t="shared" si="29"/>
        <v>0</v>
      </c>
      <c r="Y274" s="293">
        <f t="shared" si="29"/>
        <v>0</v>
      </c>
      <c r="Z274" s="293">
        <f t="shared" si="29"/>
        <v>0</v>
      </c>
      <c r="AA274" s="293">
        <f t="shared" si="29"/>
        <v>0</v>
      </c>
      <c r="AB274" s="293">
        <f t="shared" si="29"/>
        <v>0</v>
      </c>
      <c r="AC274" s="294">
        <f t="shared" si="29"/>
        <v>0</v>
      </c>
      <c r="AE274" s="1062">
        <f>SUM(AE243:AE272)</f>
        <v>0</v>
      </c>
      <c r="AG274" s="1062">
        <f>SUM(AG243:AG272)</f>
        <v>0</v>
      </c>
      <c r="AI274" s="1062">
        <f>SUM(AI243:AI272)</f>
        <v>0</v>
      </c>
      <c r="AK274" s="295"/>
    </row>
    <row r="275" spans="2:37" x14ac:dyDescent="0.25">
      <c r="G275" s="107"/>
      <c r="H275" s="107"/>
      <c r="I275" s="107"/>
      <c r="J275" s="107"/>
      <c r="K275" s="107"/>
      <c r="L275" s="107"/>
      <c r="M275" s="107"/>
      <c r="N275" s="107"/>
      <c r="O275" s="107"/>
      <c r="P275" s="107"/>
      <c r="Q275" s="107"/>
      <c r="R275" s="107"/>
      <c r="S275" s="107"/>
      <c r="T275" s="107"/>
      <c r="U275" s="107"/>
      <c r="V275" s="107"/>
      <c r="W275" s="107"/>
      <c r="X275" s="107"/>
      <c r="Y275" s="107"/>
      <c r="Z275" s="107"/>
      <c r="AA275" s="107"/>
      <c r="AB275" s="107"/>
      <c r="AC275" s="107"/>
      <c r="AD275" s="107"/>
      <c r="AE275" s="107"/>
      <c r="AG275" s="107"/>
      <c r="AI275" s="107"/>
    </row>
    <row r="276" spans="2:37" x14ac:dyDescent="0.25">
      <c r="B276" s="272" t="str">
        <f>'Line Items'!B68</f>
        <v>Downside Risk Adjusted Scenario Revenue Decrement</v>
      </c>
      <c r="C276" s="272"/>
      <c r="D276" s="275"/>
      <c r="E276" s="275"/>
      <c r="F276" s="272"/>
      <c r="G276" s="302"/>
      <c r="H276" s="302"/>
      <c r="I276" s="302"/>
      <c r="J276" s="302"/>
      <c r="K276" s="302"/>
      <c r="L276" s="302"/>
      <c r="M276" s="302"/>
      <c r="N276" s="302"/>
      <c r="O276" s="302"/>
      <c r="P276" s="302"/>
      <c r="Q276" s="302"/>
      <c r="R276" s="302"/>
      <c r="S276" s="302"/>
      <c r="T276" s="302"/>
      <c r="U276" s="302"/>
      <c r="V276" s="302"/>
      <c r="W276" s="302"/>
      <c r="X276" s="302"/>
      <c r="Y276" s="302"/>
      <c r="Z276" s="302"/>
      <c r="AA276" s="302"/>
      <c r="AB276" s="302"/>
      <c r="AC276" s="302"/>
      <c r="AD276" s="272"/>
      <c r="AE276" s="303"/>
      <c r="AF276" s="272"/>
      <c r="AG276" s="303"/>
      <c r="AH276" s="272"/>
      <c r="AI276" s="303"/>
      <c r="AJ276" s="272"/>
      <c r="AK276" s="272"/>
    </row>
    <row r="277" spans="2:37" ht="12.75" customHeight="1" outlineLevel="1" x14ac:dyDescent="0.25">
      <c r="G277" s="107"/>
      <c r="H277" s="107"/>
      <c r="I277" s="107"/>
      <c r="J277" s="107"/>
      <c r="K277" s="107"/>
      <c r="L277" s="107"/>
      <c r="M277" s="107"/>
      <c r="N277" s="107"/>
      <c r="O277" s="107"/>
      <c r="P277" s="107"/>
      <c r="Q277" s="107"/>
      <c r="R277" s="107"/>
      <c r="S277" s="107"/>
      <c r="T277" s="107"/>
      <c r="U277" s="107"/>
      <c r="V277" s="107"/>
      <c r="W277" s="107"/>
      <c r="X277" s="107"/>
      <c r="Y277" s="107"/>
      <c r="Z277" s="107"/>
      <c r="AA277" s="107"/>
      <c r="AB277" s="107"/>
      <c r="AC277" s="107"/>
      <c r="AD277" s="107"/>
      <c r="AE277" s="107"/>
      <c r="AG277" s="107"/>
      <c r="AI277" s="107"/>
    </row>
    <row r="278" spans="2:37" ht="12.75" customHeight="1" outlineLevel="1" x14ac:dyDescent="0.25">
      <c r="D278" s="305" t="str">
        <f>'Line Items'!D70</f>
        <v>Downside Risk Adjusted Scenario Revenue Decrement</v>
      </c>
      <c r="E278" s="306"/>
      <c r="F278" s="307" t="s">
        <v>428</v>
      </c>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9"/>
      <c r="AE278" s="1062"/>
      <c r="AG278" s="1062"/>
      <c r="AI278" s="1062"/>
      <c r="AK278" s="310"/>
    </row>
    <row r="279" spans="2:37" x14ac:dyDescent="0.25">
      <c r="G279" s="107"/>
      <c r="H279" s="107"/>
      <c r="I279" s="107"/>
      <c r="J279" s="107"/>
      <c r="K279" s="107"/>
      <c r="L279" s="107"/>
      <c r="M279" s="107"/>
      <c r="N279" s="107"/>
      <c r="O279" s="107"/>
      <c r="P279" s="107"/>
      <c r="Q279" s="107"/>
      <c r="R279" s="107"/>
      <c r="S279" s="107"/>
      <c r="T279" s="107"/>
      <c r="U279" s="107"/>
      <c r="V279" s="107"/>
      <c r="W279" s="107"/>
      <c r="X279" s="107"/>
      <c r="Y279" s="107"/>
      <c r="Z279" s="107"/>
      <c r="AA279" s="107"/>
      <c r="AB279" s="107"/>
      <c r="AC279" s="107"/>
      <c r="AD279" s="107"/>
      <c r="AE279" s="107"/>
      <c r="AG279" s="107"/>
      <c r="AI279" s="107"/>
    </row>
    <row r="280" spans="2:37" x14ac:dyDescent="0.25">
      <c r="G280" s="107"/>
      <c r="H280" s="107"/>
      <c r="I280" s="107"/>
      <c r="J280" s="107"/>
      <c r="K280" s="107"/>
      <c r="L280" s="107"/>
      <c r="M280" s="107"/>
      <c r="N280" s="107"/>
      <c r="O280" s="107"/>
      <c r="P280" s="107"/>
      <c r="Q280" s="107"/>
      <c r="R280" s="107"/>
      <c r="S280" s="107"/>
      <c r="T280" s="107"/>
      <c r="U280" s="107"/>
      <c r="V280" s="107"/>
      <c r="W280" s="107"/>
      <c r="X280" s="107"/>
      <c r="Y280" s="107"/>
      <c r="Z280" s="107"/>
      <c r="AA280" s="107"/>
      <c r="AB280" s="107"/>
      <c r="AC280" s="107"/>
      <c r="AD280" s="107"/>
      <c r="AE280" s="107"/>
      <c r="AG280" s="107"/>
      <c r="AI280" s="107"/>
    </row>
    <row r="281" spans="2:37" ht="16.5" x14ac:dyDescent="0.25">
      <c r="B281" s="11" t="str">
        <f>"Total "&amp;B13</f>
        <v>Total Passenger Fares Revenue</v>
      </c>
      <c r="C281" s="11"/>
      <c r="D281" s="11"/>
      <c r="E281" s="11"/>
      <c r="F281" s="11"/>
      <c r="G281" s="311"/>
      <c r="H281" s="311"/>
      <c r="I281" s="311"/>
      <c r="J281" s="311"/>
      <c r="K281" s="311"/>
      <c r="L281" s="311"/>
      <c r="M281" s="311"/>
      <c r="N281" s="311"/>
      <c r="O281" s="311"/>
      <c r="P281" s="311"/>
      <c r="Q281" s="311"/>
      <c r="R281" s="311"/>
      <c r="S281" s="311"/>
      <c r="T281" s="311"/>
      <c r="U281" s="311"/>
      <c r="V281" s="311"/>
      <c r="W281" s="311"/>
      <c r="X281" s="311"/>
      <c r="Y281" s="311"/>
      <c r="Z281" s="311"/>
      <c r="AA281" s="311"/>
      <c r="AB281" s="311"/>
      <c r="AC281" s="311"/>
      <c r="AD281" s="311"/>
      <c r="AE281" s="311"/>
      <c r="AF281" s="11"/>
      <c r="AG281" s="311"/>
      <c r="AH281" s="11"/>
      <c r="AI281" s="311"/>
      <c r="AJ281" s="11"/>
      <c r="AK281" s="11"/>
    </row>
    <row r="282" spans="2:37" ht="12.75" customHeight="1" outlineLevel="1" x14ac:dyDescent="0.25">
      <c r="G282" s="107"/>
      <c r="H282" s="107"/>
      <c r="I282" s="107"/>
      <c r="J282" s="107"/>
      <c r="K282" s="107"/>
      <c r="L282" s="107"/>
      <c r="M282" s="107"/>
      <c r="N282" s="107"/>
      <c r="O282" s="107"/>
      <c r="P282" s="107"/>
      <c r="Q282" s="107"/>
      <c r="R282" s="107"/>
      <c r="S282" s="107"/>
      <c r="T282" s="107"/>
      <c r="U282" s="107"/>
      <c r="V282" s="107"/>
      <c r="W282" s="107"/>
      <c r="X282" s="107"/>
      <c r="Y282" s="107"/>
      <c r="Z282" s="107"/>
      <c r="AA282" s="107"/>
      <c r="AB282" s="107"/>
      <c r="AC282" s="107"/>
      <c r="AD282" s="107"/>
      <c r="AE282" s="107"/>
      <c r="AG282" s="107"/>
      <c r="AI282" s="107"/>
    </row>
    <row r="283" spans="2:37" ht="12.75" customHeight="1" outlineLevel="1" x14ac:dyDescent="0.25">
      <c r="D283" s="276" t="str">
        <f>PROPER(D239)</f>
        <v>Total Revenue By Service Group</v>
      </c>
      <c r="E283" s="277"/>
      <c r="F283" s="296" t="str">
        <f t="shared" ref="F283:AC283" si="30">F239</f>
        <v>£000</v>
      </c>
      <c r="G283" s="297">
        <f t="shared" si="30"/>
        <v>0</v>
      </c>
      <c r="H283" s="297">
        <f t="shared" si="30"/>
        <v>0</v>
      </c>
      <c r="I283" s="297">
        <f t="shared" si="30"/>
        <v>0</v>
      </c>
      <c r="J283" s="297">
        <f t="shared" si="30"/>
        <v>0</v>
      </c>
      <c r="K283" s="297">
        <f t="shared" si="30"/>
        <v>0</v>
      </c>
      <c r="L283" s="297">
        <f t="shared" si="30"/>
        <v>0</v>
      </c>
      <c r="M283" s="297">
        <f t="shared" si="30"/>
        <v>0</v>
      </c>
      <c r="N283" s="297">
        <f t="shared" si="30"/>
        <v>0</v>
      </c>
      <c r="O283" s="297">
        <f t="shared" si="30"/>
        <v>0</v>
      </c>
      <c r="P283" s="297">
        <f t="shared" si="30"/>
        <v>0</v>
      </c>
      <c r="Q283" s="297">
        <f t="shared" si="30"/>
        <v>0</v>
      </c>
      <c r="R283" s="297">
        <f t="shared" si="30"/>
        <v>0</v>
      </c>
      <c r="S283" s="297">
        <f t="shared" si="30"/>
        <v>0</v>
      </c>
      <c r="T283" s="297">
        <f t="shared" si="30"/>
        <v>0</v>
      </c>
      <c r="U283" s="297">
        <f t="shared" si="30"/>
        <v>0</v>
      </c>
      <c r="V283" s="297">
        <f t="shared" si="30"/>
        <v>0</v>
      </c>
      <c r="W283" s="297">
        <f t="shared" si="30"/>
        <v>0</v>
      </c>
      <c r="X283" s="297">
        <f t="shared" si="30"/>
        <v>0</v>
      </c>
      <c r="Y283" s="297">
        <f t="shared" si="30"/>
        <v>0</v>
      </c>
      <c r="Z283" s="297">
        <f t="shared" si="30"/>
        <v>0</v>
      </c>
      <c r="AA283" s="297">
        <f t="shared" si="30"/>
        <v>0</v>
      </c>
      <c r="AB283" s="297">
        <f t="shared" si="30"/>
        <v>0</v>
      </c>
      <c r="AC283" s="298">
        <f t="shared" si="30"/>
        <v>0</v>
      </c>
      <c r="AE283" s="1057">
        <f>AE239</f>
        <v>0</v>
      </c>
      <c r="AG283" s="1057">
        <f>AG239</f>
        <v>0</v>
      </c>
      <c r="AI283" s="1057">
        <f>AI239</f>
        <v>0</v>
      </c>
      <c r="AK283" s="299"/>
    </row>
    <row r="284" spans="2:37" ht="12.75" customHeight="1" outlineLevel="1" x14ac:dyDescent="0.25">
      <c r="D284" s="142" t="str">
        <f>D274</f>
        <v>Other Fares Revenue</v>
      </c>
      <c r="E284" s="106"/>
      <c r="F284" s="143" t="str">
        <f t="shared" ref="F284:AC284" si="31">F274</f>
        <v>£000</v>
      </c>
      <c r="G284" s="107">
        <f t="shared" si="31"/>
        <v>0</v>
      </c>
      <c r="H284" s="107">
        <f t="shared" si="31"/>
        <v>0</v>
      </c>
      <c r="I284" s="107">
        <f t="shared" si="31"/>
        <v>0</v>
      </c>
      <c r="J284" s="107">
        <f t="shared" si="31"/>
        <v>0</v>
      </c>
      <c r="K284" s="107">
        <f t="shared" si="31"/>
        <v>0</v>
      </c>
      <c r="L284" s="107">
        <f t="shared" si="31"/>
        <v>0</v>
      </c>
      <c r="M284" s="107">
        <f t="shared" si="31"/>
        <v>0</v>
      </c>
      <c r="N284" s="107">
        <f t="shared" si="31"/>
        <v>0</v>
      </c>
      <c r="O284" s="107">
        <f t="shared" si="31"/>
        <v>0</v>
      </c>
      <c r="P284" s="107">
        <f t="shared" si="31"/>
        <v>0</v>
      </c>
      <c r="Q284" s="107">
        <f t="shared" si="31"/>
        <v>0</v>
      </c>
      <c r="R284" s="107">
        <f t="shared" si="31"/>
        <v>0</v>
      </c>
      <c r="S284" s="107">
        <f t="shared" si="31"/>
        <v>0</v>
      </c>
      <c r="T284" s="107">
        <f t="shared" si="31"/>
        <v>0</v>
      </c>
      <c r="U284" s="107">
        <f t="shared" si="31"/>
        <v>0</v>
      </c>
      <c r="V284" s="107">
        <f t="shared" si="31"/>
        <v>0</v>
      </c>
      <c r="W284" s="107">
        <f t="shared" si="31"/>
        <v>0</v>
      </c>
      <c r="X284" s="107">
        <f t="shared" si="31"/>
        <v>0</v>
      </c>
      <c r="Y284" s="107">
        <f t="shared" si="31"/>
        <v>0</v>
      </c>
      <c r="Z284" s="107">
        <f t="shared" si="31"/>
        <v>0</v>
      </c>
      <c r="AA284" s="107">
        <f t="shared" si="31"/>
        <v>0</v>
      </c>
      <c r="AB284" s="107">
        <f t="shared" si="31"/>
        <v>0</v>
      </c>
      <c r="AC284" s="108">
        <f t="shared" si="31"/>
        <v>0</v>
      </c>
      <c r="AE284" s="805">
        <f>AE274</f>
        <v>0</v>
      </c>
      <c r="AG284" s="805">
        <f>AG274</f>
        <v>0</v>
      </c>
      <c r="AI284" s="805">
        <f>AI274</f>
        <v>0</v>
      </c>
      <c r="AK284" s="300"/>
    </row>
    <row r="285" spans="2:37" ht="12.75" customHeight="1" outlineLevel="1" x14ac:dyDescent="0.25">
      <c r="D285" s="113" t="str">
        <f>D278</f>
        <v>Downside Risk Adjusted Scenario Revenue Decrement</v>
      </c>
      <c r="E285" s="286"/>
      <c r="F285" s="155" t="str">
        <f t="shared" ref="F285:AC285" si="32">F278</f>
        <v>£000</v>
      </c>
      <c r="G285" s="115">
        <f t="shared" si="32"/>
        <v>0</v>
      </c>
      <c r="H285" s="115">
        <f t="shared" si="32"/>
        <v>0</v>
      </c>
      <c r="I285" s="115">
        <f t="shared" si="32"/>
        <v>0</v>
      </c>
      <c r="J285" s="115">
        <f t="shared" si="32"/>
        <v>0</v>
      </c>
      <c r="K285" s="115">
        <f t="shared" si="32"/>
        <v>0</v>
      </c>
      <c r="L285" s="115">
        <f t="shared" si="32"/>
        <v>0</v>
      </c>
      <c r="M285" s="115">
        <f t="shared" si="32"/>
        <v>0</v>
      </c>
      <c r="N285" s="115">
        <f t="shared" si="32"/>
        <v>0</v>
      </c>
      <c r="O285" s="115">
        <f t="shared" si="32"/>
        <v>0</v>
      </c>
      <c r="P285" s="115">
        <f t="shared" si="32"/>
        <v>0</v>
      </c>
      <c r="Q285" s="115">
        <f t="shared" si="32"/>
        <v>0</v>
      </c>
      <c r="R285" s="115">
        <f t="shared" si="32"/>
        <v>0</v>
      </c>
      <c r="S285" s="115">
        <f t="shared" si="32"/>
        <v>0</v>
      </c>
      <c r="T285" s="115">
        <f t="shared" si="32"/>
        <v>0</v>
      </c>
      <c r="U285" s="115">
        <f t="shared" si="32"/>
        <v>0</v>
      </c>
      <c r="V285" s="115">
        <f t="shared" si="32"/>
        <v>0</v>
      </c>
      <c r="W285" s="115">
        <f t="shared" si="32"/>
        <v>0</v>
      </c>
      <c r="X285" s="115">
        <f t="shared" si="32"/>
        <v>0</v>
      </c>
      <c r="Y285" s="115">
        <f t="shared" si="32"/>
        <v>0</v>
      </c>
      <c r="Z285" s="115">
        <f t="shared" si="32"/>
        <v>0</v>
      </c>
      <c r="AA285" s="115">
        <f t="shared" si="32"/>
        <v>0</v>
      </c>
      <c r="AB285" s="115">
        <f t="shared" si="32"/>
        <v>0</v>
      </c>
      <c r="AC285" s="116">
        <f t="shared" si="32"/>
        <v>0</v>
      </c>
      <c r="AE285" s="1058">
        <f>AE278</f>
        <v>0</v>
      </c>
      <c r="AG285" s="1058">
        <f>AG278</f>
        <v>0</v>
      </c>
      <c r="AI285" s="1058">
        <f>AI278</f>
        <v>0</v>
      </c>
      <c r="AK285" s="301"/>
    </row>
    <row r="286" spans="2:37" ht="12.75" customHeight="1" outlineLevel="1" x14ac:dyDescent="0.25">
      <c r="G286" s="107"/>
      <c r="H286" s="107"/>
      <c r="I286" s="107"/>
      <c r="J286" s="107"/>
      <c r="K286" s="107"/>
      <c r="L286" s="107"/>
      <c r="M286" s="107"/>
      <c r="N286" s="107"/>
      <c r="O286" s="107"/>
      <c r="P286" s="107"/>
      <c r="Q286" s="107"/>
      <c r="R286" s="107"/>
      <c r="S286" s="107"/>
      <c r="T286" s="107"/>
      <c r="U286" s="107"/>
      <c r="V286" s="107"/>
      <c r="W286" s="107"/>
      <c r="X286" s="107"/>
      <c r="Y286" s="107"/>
      <c r="Z286" s="107"/>
      <c r="AA286" s="107"/>
      <c r="AB286" s="107"/>
      <c r="AC286" s="107"/>
      <c r="AD286" s="107"/>
      <c r="AE286" s="107"/>
      <c r="AG286" s="107"/>
      <c r="AI286" s="107"/>
    </row>
    <row r="287" spans="2:37" ht="12.75" customHeight="1" outlineLevel="1" x14ac:dyDescent="0.25">
      <c r="D287" s="290" t="str">
        <f>B281</f>
        <v>Total Passenger Fares Revenue</v>
      </c>
      <c r="E287" s="291"/>
      <c r="F287" s="292" t="str">
        <f>F285</f>
        <v>£000</v>
      </c>
      <c r="G287" s="293">
        <f t="shared" ref="G287:AC287" si="33">SUM(G283:G285)</f>
        <v>0</v>
      </c>
      <c r="H287" s="293">
        <f t="shared" si="33"/>
        <v>0</v>
      </c>
      <c r="I287" s="293">
        <f t="shared" si="33"/>
        <v>0</v>
      </c>
      <c r="J287" s="293">
        <f t="shared" si="33"/>
        <v>0</v>
      </c>
      <c r="K287" s="293">
        <f t="shared" si="33"/>
        <v>0</v>
      </c>
      <c r="L287" s="293">
        <f t="shared" si="33"/>
        <v>0</v>
      </c>
      <c r="M287" s="293">
        <f t="shared" si="33"/>
        <v>0</v>
      </c>
      <c r="N287" s="293">
        <f t="shared" si="33"/>
        <v>0</v>
      </c>
      <c r="O287" s="293">
        <f t="shared" si="33"/>
        <v>0</v>
      </c>
      <c r="P287" s="293">
        <f t="shared" si="33"/>
        <v>0</v>
      </c>
      <c r="Q287" s="293">
        <f t="shared" si="33"/>
        <v>0</v>
      </c>
      <c r="R287" s="293">
        <f t="shared" si="33"/>
        <v>0</v>
      </c>
      <c r="S287" s="293">
        <f t="shared" si="33"/>
        <v>0</v>
      </c>
      <c r="T287" s="293">
        <f t="shared" si="33"/>
        <v>0</v>
      </c>
      <c r="U287" s="293">
        <f t="shared" si="33"/>
        <v>0</v>
      </c>
      <c r="V287" s="293">
        <f t="shared" si="33"/>
        <v>0</v>
      </c>
      <c r="W287" s="293">
        <f t="shared" si="33"/>
        <v>0</v>
      </c>
      <c r="X287" s="293">
        <f t="shared" si="33"/>
        <v>0</v>
      </c>
      <c r="Y287" s="293">
        <f t="shared" si="33"/>
        <v>0</v>
      </c>
      <c r="Z287" s="293">
        <f t="shared" si="33"/>
        <v>0</v>
      </c>
      <c r="AA287" s="293">
        <f t="shared" si="33"/>
        <v>0</v>
      </c>
      <c r="AB287" s="293">
        <f t="shared" si="33"/>
        <v>0</v>
      </c>
      <c r="AC287" s="294">
        <f t="shared" si="33"/>
        <v>0</v>
      </c>
      <c r="AE287" s="1062">
        <f>SUM(AE283:AE285)</f>
        <v>0</v>
      </c>
      <c r="AG287" s="1062">
        <f>SUM(AG283:AG285)</f>
        <v>0</v>
      </c>
      <c r="AI287" s="1062">
        <f>SUM(AI283:AI285)</f>
        <v>0</v>
      </c>
      <c r="AK287" s="295"/>
    </row>
    <row r="288" spans="2:37" x14ac:dyDescent="0.25">
      <c r="G288" s="107"/>
      <c r="H288" s="107"/>
      <c r="I288" s="107"/>
      <c r="J288" s="107"/>
      <c r="K288" s="107"/>
      <c r="L288" s="107"/>
      <c r="M288" s="107"/>
      <c r="N288" s="107"/>
      <c r="O288" s="107"/>
      <c r="P288" s="107"/>
      <c r="Q288" s="107"/>
      <c r="R288" s="107"/>
      <c r="S288" s="107"/>
      <c r="T288" s="107"/>
      <c r="U288" s="107"/>
      <c r="V288" s="107"/>
      <c r="W288" s="107"/>
      <c r="X288" s="107"/>
      <c r="Y288" s="107"/>
      <c r="Z288" s="107"/>
      <c r="AA288" s="107"/>
      <c r="AB288" s="107"/>
      <c r="AC288" s="107"/>
      <c r="AD288" s="107"/>
      <c r="AE288" s="107"/>
      <c r="AG288" s="107"/>
      <c r="AI288" s="107"/>
    </row>
    <row r="289" spans="2:37" x14ac:dyDescent="0.25">
      <c r="G289" s="107"/>
      <c r="H289" s="107"/>
      <c r="I289" s="107"/>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107"/>
      <c r="AG289" s="107"/>
      <c r="AI289" s="107"/>
    </row>
    <row r="290" spans="2:37" ht="16.5" x14ac:dyDescent="0.25">
      <c r="B290" s="11" t="s">
        <v>441</v>
      </c>
      <c r="C290" s="11"/>
      <c r="D290" s="11"/>
      <c r="E290" s="11"/>
      <c r="F290" s="11"/>
      <c r="G290" s="311"/>
      <c r="H290" s="311"/>
      <c r="I290" s="311"/>
      <c r="J290" s="311"/>
      <c r="K290" s="311"/>
      <c r="L290" s="311"/>
      <c r="M290" s="311"/>
      <c r="N290" s="311"/>
      <c r="O290" s="311"/>
      <c r="P290" s="311"/>
      <c r="Q290" s="311"/>
      <c r="R290" s="311"/>
      <c r="S290" s="311"/>
      <c r="T290" s="311"/>
      <c r="U290" s="311"/>
      <c r="V290" s="311"/>
      <c r="W290" s="311"/>
      <c r="X290" s="311"/>
      <c r="Y290" s="311"/>
      <c r="Z290" s="311"/>
      <c r="AA290" s="311"/>
      <c r="AB290" s="311"/>
      <c r="AC290" s="311"/>
      <c r="AD290" s="311"/>
      <c r="AE290" s="311"/>
      <c r="AF290" s="311"/>
      <c r="AG290" s="311"/>
      <c r="AH290" s="11"/>
      <c r="AI290" s="311"/>
      <c r="AJ290" s="11"/>
      <c r="AK290" s="11"/>
    </row>
    <row r="291" spans="2:37" x14ac:dyDescent="0.25">
      <c r="G291" s="107"/>
      <c r="H291" s="107"/>
      <c r="I291" s="107"/>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G291" s="107"/>
      <c r="AI291" s="107"/>
    </row>
    <row r="292" spans="2:37" x14ac:dyDescent="0.25">
      <c r="B292" s="272" t="s">
        <v>442</v>
      </c>
      <c r="C292" s="272"/>
      <c r="D292" s="275"/>
      <c r="E292" s="275"/>
      <c r="F292" s="272"/>
      <c r="G292" s="302"/>
      <c r="H292" s="302"/>
      <c r="I292" s="302"/>
      <c r="J292" s="302"/>
      <c r="K292" s="302"/>
      <c r="L292" s="302"/>
      <c r="M292" s="302"/>
      <c r="N292" s="302"/>
      <c r="O292" s="302"/>
      <c r="P292" s="302"/>
      <c r="Q292" s="302"/>
      <c r="R292" s="302"/>
      <c r="S292" s="302"/>
      <c r="T292" s="302"/>
      <c r="U292" s="302"/>
      <c r="V292" s="302"/>
      <c r="W292" s="302"/>
      <c r="X292" s="302"/>
      <c r="Y292" s="302"/>
      <c r="Z292" s="302"/>
      <c r="AA292" s="302"/>
      <c r="AB292" s="302"/>
      <c r="AC292" s="302"/>
      <c r="AD292" s="272"/>
      <c r="AE292" s="303"/>
      <c r="AF292" s="272"/>
      <c r="AG292" s="303"/>
      <c r="AH292" s="272"/>
      <c r="AI292" s="303"/>
      <c r="AJ292" s="272"/>
      <c r="AK292" s="272"/>
    </row>
    <row r="293" spans="2:37" ht="12.75" customHeight="1" outlineLevel="1" x14ac:dyDescent="0.25">
      <c r="G293" s="107"/>
      <c r="H293" s="107"/>
      <c r="I293" s="107"/>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G293" s="107"/>
      <c r="AI293" s="107"/>
    </row>
    <row r="294" spans="2:37" ht="12.75" customHeight="1" outlineLevel="1" x14ac:dyDescent="0.25">
      <c r="C294" s="200" t="str">
        <f>C17</f>
        <v>Seasons (First)</v>
      </c>
      <c r="G294" s="107"/>
      <c r="H294" s="107"/>
      <c r="I294" s="107"/>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G294" s="107"/>
      <c r="AI294" s="107"/>
    </row>
    <row r="295" spans="2:37" ht="12.75" customHeight="1" outlineLevel="1" x14ac:dyDescent="0.25">
      <c r="D295" s="276" t="str">
        <f>'Line Items'!D14</f>
        <v>SG 01 - Kent Mainline</v>
      </c>
      <c r="E295" s="312"/>
      <c r="F295" s="313" t="s">
        <v>443</v>
      </c>
      <c r="G295" s="314"/>
      <c r="H295" s="314"/>
      <c r="I295" s="315"/>
      <c r="J295" s="314"/>
      <c r="K295" s="315"/>
      <c r="L295" s="315"/>
      <c r="M295" s="314"/>
      <c r="N295" s="314"/>
      <c r="O295" s="314"/>
      <c r="P295" s="314"/>
      <c r="Q295" s="314"/>
      <c r="R295" s="314"/>
      <c r="S295" s="314"/>
      <c r="T295" s="314"/>
      <c r="U295" s="314"/>
      <c r="V295" s="314"/>
      <c r="W295" s="314"/>
      <c r="X295" s="314"/>
      <c r="Y295" s="314"/>
      <c r="Z295" s="314"/>
      <c r="AA295" s="314"/>
      <c r="AB295" s="314"/>
      <c r="AC295" s="281"/>
      <c r="AE295" s="1057"/>
      <c r="AG295" s="1057"/>
      <c r="AI295" s="1057"/>
      <c r="AK295" s="282"/>
    </row>
    <row r="296" spans="2:37" ht="12.75" customHeight="1" outlineLevel="1" x14ac:dyDescent="0.25">
      <c r="D296" s="142" t="str">
        <f>'Line Items'!D15</f>
        <v>SG 02 - Kent Metro</v>
      </c>
      <c r="E296" s="106"/>
      <c r="F296" s="143" t="str">
        <f t="shared" ref="F296:F314" si="34">F295</f>
        <v>000 Jnys</v>
      </c>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4"/>
      <c r="AE296" s="805"/>
      <c r="AG296" s="805"/>
      <c r="AI296" s="805"/>
      <c r="AK296" s="285"/>
    </row>
    <row r="297" spans="2:37" ht="12.75" customHeight="1" outlineLevel="1" x14ac:dyDescent="0.25">
      <c r="D297" s="142" t="str">
        <f>'Line Items'!D16</f>
        <v>SG 03 - Kent Rural</v>
      </c>
      <c r="E297" s="106"/>
      <c r="F297" s="143" t="str">
        <f t="shared" si="34"/>
        <v>000 Jnys</v>
      </c>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4"/>
      <c r="AE297" s="805"/>
      <c r="AG297" s="805"/>
      <c r="AI297" s="805"/>
      <c r="AK297" s="285"/>
    </row>
    <row r="298" spans="2:37" ht="12.75" customHeight="1" outlineLevel="1" x14ac:dyDescent="0.25">
      <c r="D298" s="142" t="str">
        <f>'Line Items'!D17</f>
        <v>SG 04 - Kent High Speed</v>
      </c>
      <c r="E298" s="106"/>
      <c r="F298" s="143" t="str">
        <f t="shared" si="34"/>
        <v>000 Jnys</v>
      </c>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4"/>
      <c r="AE298" s="805"/>
      <c r="AG298" s="805"/>
      <c r="AI298" s="805"/>
      <c r="AK298" s="285"/>
    </row>
    <row r="299" spans="2:37" ht="12.75" customHeight="1" outlineLevel="1" x14ac:dyDescent="0.25">
      <c r="D299" s="142" t="str">
        <f>'Line Items'!D18</f>
        <v>SG 05 - Spare SG 05</v>
      </c>
      <c r="E299" s="106"/>
      <c r="F299" s="143" t="str">
        <f t="shared" si="34"/>
        <v>000 Jnys</v>
      </c>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4"/>
      <c r="AE299" s="805"/>
      <c r="AG299" s="805"/>
      <c r="AI299" s="805"/>
      <c r="AK299" s="285"/>
    </row>
    <row r="300" spans="2:37" ht="12.75" customHeight="1" outlineLevel="1" x14ac:dyDescent="0.25">
      <c r="D300" s="142" t="str">
        <f>'Line Items'!D19</f>
        <v>SG 06 - Spare SG 06</v>
      </c>
      <c r="E300" s="106"/>
      <c r="F300" s="143" t="str">
        <f t="shared" si="34"/>
        <v>000 Jnys</v>
      </c>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4"/>
      <c r="AE300" s="805"/>
      <c r="AG300" s="805"/>
      <c r="AI300" s="805"/>
      <c r="AK300" s="285"/>
    </row>
    <row r="301" spans="2:37" ht="12.75" customHeight="1" outlineLevel="1" x14ac:dyDescent="0.25">
      <c r="D301" s="142" t="str">
        <f>'Line Items'!D20</f>
        <v>SG 07 - Spare SG 07</v>
      </c>
      <c r="E301" s="106"/>
      <c r="F301" s="143" t="str">
        <f t="shared" si="34"/>
        <v>000 Jnys</v>
      </c>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4"/>
      <c r="AE301" s="805"/>
      <c r="AG301" s="805"/>
      <c r="AI301" s="805"/>
      <c r="AK301" s="285"/>
    </row>
    <row r="302" spans="2:37" ht="12.75" customHeight="1" outlineLevel="1" x14ac:dyDescent="0.25">
      <c r="D302" s="142" t="str">
        <f>'Line Items'!D21</f>
        <v>SG 08 - Spare SG 08</v>
      </c>
      <c r="E302" s="106"/>
      <c r="F302" s="143" t="str">
        <f t="shared" si="34"/>
        <v>000 Jnys</v>
      </c>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4"/>
      <c r="AE302" s="805"/>
      <c r="AG302" s="805"/>
      <c r="AI302" s="805"/>
      <c r="AK302" s="285"/>
    </row>
    <row r="303" spans="2:37" ht="12.75" customHeight="1" outlineLevel="1" x14ac:dyDescent="0.25">
      <c r="D303" s="142" t="str">
        <f>'Line Items'!D22</f>
        <v>SG 09 - Spare SG 09</v>
      </c>
      <c r="E303" s="106"/>
      <c r="F303" s="143" t="str">
        <f t="shared" si="34"/>
        <v>000 Jnys</v>
      </c>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4"/>
      <c r="AE303" s="805"/>
      <c r="AG303" s="805"/>
      <c r="AI303" s="805"/>
      <c r="AK303" s="285"/>
    </row>
    <row r="304" spans="2:37" ht="12.75" customHeight="1" outlineLevel="1" x14ac:dyDescent="0.25">
      <c r="D304" s="142" t="str">
        <f>'Line Items'!D23</f>
        <v>SG 10 - Spare SG 10</v>
      </c>
      <c r="E304" s="106"/>
      <c r="F304" s="143" t="str">
        <f t="shared" si="34"/>
        <v>000 Jnys</v>
      </c>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4"/>
      <c r="AE304" s="805"/>
      <c r="AG304" s="805"/>
      <c r="AI304" s="805"/>
      <c r="AK304" s="285"/>
    </row>
    <row r="305" spans="3:37" ht="12.75" customHeight="1" outlineLevel="1" x14ac:dyDescent="0.25">
      <c r="D305" s="142" t="str">
        <f>'Line Items'!D24</f>
        <v>SG 11 - Spare SG 11</v>
      </c>
      <c r="E305" s="106"/>
      <c r="F305" s="143" t="str">
        <f t="shared" si="34"/>
        <v>000 Jnys</v>
      </c>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4"/>
      <c r="AE305" s="805"/>
      <c r="AG305" s="805"/>
      <c r="AI305" s="805"/>
      <c r="AK305" s="285"/>
    </row>
    <row r="306" spans="3:37" ht="12.75" customHeight="1" outlineLevel="1" x14ac:dyDescent="0.25">
      <c r="D306" s="142" t="str">
        <f>'Line Items'!D25</f>
        <v>SG 12 - Spare SG 12</v>
      </c>
      <c r="E306" s="106"/>
      <c r="F306" s="143" t="str">
        <f t="shared" si="34"/>
        <v>000 Jnys</v>
      </c>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4"/>
      <c r="AE306" s="805"/>
      <c r="AG306" s="805"/>
      <c r="AI306" s="805"/>
      <c r="AK306" s="285"/>
    </row>
    <row r="307" spans="3:37" ht="12.75" customHeight="1" outlineLevel="1" x14ac:dyDescent="0.25">
      <c r="D307" s="142" t="str">
        <f>'Line Items'!D26</f>
        <v>SG 13 - Spare SG 13</v>
      </c>
      <c r="E307" s="106"/>
      <c r="F307" s="143" t="str">
        <f t="shared" si="34"/>
        <v>000 Jnys</v>
      </c>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4"/>
      <c r="AE307" s="805"/>
      <c r="AG307" s="805"/>
      <c r="AI307" s="805"/>
      <c r="AK307" s="285"/>
    </row>
    <row r="308" spans="3:37" ht="12.75" customHeight="1" outlineLevel="1" x14ac:dyDescent="0.25">
      <c r="D308" s="142" t="str">
        <f>'Line Items'!D27</f>
        <v>SG 14 - Spare SG 14</v>
      </c>
      <c r="E308" s="106"/>
      <c r="F308" s="143" t="str">
        <f t="shared" si="34"/>
        <v>000 Jnys</v>
      </c>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4"/>
      <c r="AE308" s="805"/>
      <c r="AG308" s="805"/>
      <c r="AI308" s="805"/>
      <c r="AK308" s="285"/>
    </row>
    <row r="309" spans="3:37" ht="12.75" customHeight="1" outlineLevel="1" x14ac:dyDescent="0.25">
      <c r="D309" s="142" t="str">
        <f>'Line Items'!D28</f>
        <v>SG 15 - Spare SG 15</v>
      </c>
      <c r="E309" s="106"/>
      <c r="F309" s="143" t="str">
        <f t="shared" si="34"/>
        <v>000 Jnys</v>
      </c>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4"/>
      <c r="AE309" s="805"/>
      <c r="AG309" s="805"/>
      <c r="AI309" s="805"/>
      <c r="AK309" s="285"/>
    </row>
    <row r="310" spans="3:37" ht="12.75" customHeight="1" outlineLevel="1" x14ac:dyDescent="0.25">
      <c r="D310" s="142" t="str">
        <f>'Line Items'!D29</f>
        <v>SG 16 - Spare SG 16</v>
      </c>
      <c r="E310" s="106"/>
      <c r="F310" s="143" t="str">
        <f t="shared" si="34"/>
        <v>000 Jnys</v>
      </c>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4"/>
      <c r="AE310" s="805"/>
      <c r="AG310" s="805"/>
      <c r="AI310" s="805"/>
      <c r="AK310" s="285"/>
    </row>
    <row r="311" spans="3:37" ht="12.75" customHeight="1" outlineLevel="1" x14ac:dyDescent="0.25">
      <c r="D311" s="142" t="str">
        <f>'Line Items'!D30</f>
        <v>SG 17 - Spare SG 17</v>
      </c>
      <c r="E311" s="106"/>
      <c r="F311" s="143" t="str">
        <f t="shared" si="34"/>
        <v>000 Jnys</v>
      </c>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4"/>
      <c r="AE311" s="805"/>
      <c r="AG311" s="805"/>
      <c r="AI311" s="805"/>
      <c r="AK311" s="285"/>
    </row>
    <row r="312" spans="3:37" ht="12.75" customHeight="1" outlineLevel="1" x14ac:dyDescent="0.25">
      <c r="D312" s="142" t="str">
        <f>'Line Items'!D31</f>
        <v>SG 18 - Spare SG 18</v>
      </c>
      <c r="E312" s="106"/>
      <c r="F312" s="143" t="str">
        <f t="shared" si="34"/>
        <v>000 Jnys</v>
      </c>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4"/>
      <c r="AE312" s="805"/>
      <c r="AG312" s="805"/>
      <c r="AI312" s="805"/>
      <c r="AK312" s="285"/>
    </row>
    <row r="313" spans="3:37" ht="12.75" customHeight="1" outlineLevel="1" x14ac:dyDescent="0.25">
      <c r="D313" s="142" t="str">
        <f>'Line Items'!D32</f>
        <v>SG 19 - Spare SG 19</v>
      </c>
      <c r="E313" s="106"/>
      <c r="F313" s="143" t="str">
        <f t="shared" si="34"/>
        <v>000 Jnys</v>
      </c>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4"/>
      <c r="AE313" s="805"/>
      <c r="AG313" s="805"/>
      <c r="AI313" s="805"/>
      <c r="AK313" s="285"/>
    </row>
    <row r="314" spans="3:37" ht="12.75" customHeight="1" outlineLevel="1" x14ac:dyDescent="0.25">
      <c r="D314" s="113" t="str">
        <f>'Line Items'!D33</f>
        <v>SG 20 - Spare SG 20</v>
      </c>
      <c r="E314" s="286"/>
      <c r="F314" s="155" t="str">
        <f t="shared" si="34"/>
        <v>000 Jnys</v>
      </c>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8"/>
      <c r="AE314" s="1058"/>
      <c r="AG314" s="1058"/>
      <c r="AI314" s="1058"/>
      <c r="AK314" s="289"/>
    </row>
    <row r="315" spans="3:37" ht="12.75" customHeight="1" outlineLevel="1" x14ac:dyDescent="0.25">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G315" s="107"/>
      <c r="AI315" s="107"/>
    </row>
    <row r="316" spans="3:37" ht="12.75" customHeight="1" outlineLevel="1" x14ac:dyDescent="0.25">
      <c r="D316" s="290" t="str">
        <f>"Total "&amp;C294</f>
        <v>Total Seasons (First)</v>
      </c>
      <c r="E316" s="291"/>
      <c r="F316" s="292" t="str">
        <f>F314</f>
        <v>000 Jnys</v>
      </c>
      <c r="G316" s="293">
        <f t="shared" ref="G316:AC316" si="35">SUM(G295:G314)</f>
        <v>0</v>
      </c>
      <c r="H316" s="293">
        <f t="shared" si="35"/>
        <v>0</v>
      </c>
      <c r="I316" s="293">
        <f t="shared" si="35"/>
        <v>0</v>
      </c>
      <c r="J316" s="293">
        <f t="shared" si="35"/>
        <v>0</v>
      </c>
      <c r="K316" s="293">
        <f t="shared" si="35"/>
        <v>0</v>
      </c>
      <c r="L316" s="293">
        <f t="shared" si="35"/>
        <v>0</v>
      </c>
      <c r="M316" s="293">
        <f t="shared" si="35"/>
        <v>0</v>
      </c>
      <c r="N316" s="293">
        <f t="shared" si="35"/>
        <v>0</v>
      </c>
      <c r="O316" s="293">
        <f t="shared" si="35"/>
        <v>0</v>
      </c>
      <c r="P316" s="293">
        <f t="shared" si="35"/>
        <v>0</v>
      </c>
      <c r="Q316" s="293">
        <f t="shared" si="35"/>
        <v>0</v>
      </c>
      <c r="R316" s="293">
        <f t="shared" si="35"/>
        <v>0</v>
      </c>
      <c r="S316" s="293">
        <f t="shared" si="35"/>
        <v>0</v>
      </c>
      <c r="T316" s="293">
        <f t="shared" si="35"/>
        <v>0</v>
      </c>
      <c r="U316" s="293">
        <f t="shared" si="35"/>
        <v>0</v>
      </c>
      <c r="V316" s="293">
        <f t="shared" si="35"/>
        <v>0</v>
      </c>
      <c r="W316" s="293">
        <f t="shared" si="35"/>
        <v>0</v>
      </c>
      <c r="X316" s="293">
        <f t="shared" si="35"/>
        <v>0</v>
      </c>
      <c r="Y316" s="293">
        <f t="shared" si="35"/>
        <v>0</v>
      </c>
      <c r="Z316" s="293">
        <f t="shared" si="35"/>
        <v>0</v>
      </c>
      <c r="AA316" s="293">
        <f t="shared" si="35"/>
        <v>0</v>
      </c>
      <c r="AB316" s="293">
        <f t="shared" si="35"/>
        <v>0</v>
      </c>
      <c r="AC316" s="294">
        <f t="shared" si="35"/>
        <v>0</v>
      </c>
      <c r="AE316" s="1062">
        <f>SUM(AE295:AE314)</f>
        <v>0</v>
      </c>
      <c r="AG316" s="1062">
        <f>SUM(AG295:AG314)</f>
        <v>0</v>
      </c>
      <c r="AI316" s="1062">
        <f>SUM(AI295:AI314)</f>
        <v>0</v>
      </c>
      <c r="AK316" s="295"/>
    </row>
    <row r="317" spans="3:37" ht="12.75" customHeight="1" outlineLevel="1" x14ac:dyDescent="0.25">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G317" s="107"/>
      <c r="AI317" s="107"/>
    </row>
    <row r="318" spans="3:37" ht="12.75" customHeight="1" outlineLevel="1" x14ac:dyDescent="0.25">
      <c r="C318" s="200" t="str">
        <f>C41</f>
        <v>Seasons (Standard)</v>
      </c>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G318" s="107"/>
      <c r="AI318" s="107"/>
    </row>
    <row r="319" spans="3:37" ht="12.75" customHeight="1" outlineLevel="1" x14ac:dyDescent="0.25">
      <c r="D319" s="276" t="str">
        <f>'Line Items'!D14</f>
        <v>SG 01 - Kent Mainline</v>
      </c>
      <c r="E319" s="312"/>
      <c r="F319" s="316" t="str">
        <f t="shared" ref="F319:F338" si="36">F295</f>
        <v>000 Jnys</v>
      </c>
      <c r="G319" s="314"/>
      <c r="H319" s="314"/>
      <c r="I319" s="315"/>
      <c r="J319" s="314"/>
      <c r="K319" s="315"/>
      <c r="L319" s="315"/>
      <c r="M319" s="314"/>
      <c r="N319" s="314"/>
      <c r="O319" s="314"/>
      <c r="P319" s="314"/>
      <c r="Q319" s="314"/>
      <c r="R319" s="314"/>
      <c r="S319" s="314"/>
      <c r="T319" s="314"/>
      <c r="U319" s="314"/>
      <c r="V319" s="314"/>
      <c r="W319" s="314"/>
      <c r="X319" s="314"/>
      <c r="Y319" s="314"/>
      <c r="Z319" s="314"/>
      <c r="AA319" s="314"/>
      <c r="AB319" s="314"/>
      <c r="AC319" s="281"/>
      <c r="AE319" s="1057"/>
      <c r="AG319" s="1057"/>
      <c r="AI319" s="1057"/>
      <c r="AK319" s="282"/>
    </row>
    <row r="320" spans="3:37" ht="12.75" customHeight="1" outlineLevel="1" x14ac:dyDescent="0.25">
      <c r="D320" s="142" t="str">
        <f>'Line Items'!D15</f>
        <v>SG 02 - Kent Metro</v>
      </c>
      <c r="E320" s="106"/>
      <c r="F320" s="143" t="str">
        <f t="shared" si="36"/>
        <v>000 Jnys</v>
      </c>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4"/>
      <c r="AE320" s="805"/>
      <c r="AG320" s="805"/>
      <c r="AI320" s="805"/>
      <c r="AK320" s="285"/>
    </row>
    <row r="321" spans="4:37" ht="12.75" customHeight="1" outlineLevel="1" x14ac:dyDescent="0.25">
      <c r="D321" s="142" t="str">
        <f>'Line Items'!D16</f>
        <v>SG 03 - Kent Rural</v>
      </c>
      <c r="E321" s="106"/>
      <c r="F321" s="143" t="str">
        <f t="shared" si="36"/>
        <v>000 Jnys</v>
      </c>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4"/>
      <c r="AE321" s="805"/>
      <c r="AG321" s="805"/>
      <c r="AI321" s="805"/>
      <c r="AK321" s="285"/>
    </row>
    <row r="322" spans="4:37" ht="12.75" customHeight="1" outlineLevel="1" x14ac:dyDescent="0.25">
      <c r="D322" s="142" t="str">
        <f>'Line Items'!D17</f>
        <v>SG 04 - Kent High Speed</v>
      </c>
      <c r="E322" s="106"/>
      <c r="F322" s="143" t="str">
        <f t="shared" si="36"/>
        <v>000 Jnys</v>
      </c>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4"/>
      <c r="AE322" s="805"/>
      <c r="AG322" s="805"/>
      <c r="AI322" s="805"/>
      <c r="AK322" s="285"/>
    </row>
    <row r="323" spans="4:37" ht="12.75" customHeight="1" outlineLevel="1" x14ac:dyDescent="0.25">
      <c r="D323" s="142" t="str">
        <f>'Line Items'!D18</f>
        <v>SG 05 - Spare SG 05</v>
      </c>
      <c r="E323" s="106"/>
      <c r="F323" s="143" t="str">
        <f t="shared" si="36"/>
        <v>000 Jnys</v>
      </c>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4"/>
      <c r="AE323" s="805"/>
      <c r="AG323" s="805"/>
      <c r="AI323" s="805"/>
      <c r="AK323" s="285"/>
    </row>
    <row r="324" spans="4:37" ht="12.75" customHeight="1" outlineLevel="1" x14ac:dyDescent="0.25">
      <c r="D324" s="142" t="str">
        <f>'Line Items'!D19</f>
        <v>SG 06 - Spare SG 06</v>
      </c>
      <c r="E324" s="106"/>
      <c r="F324" s="143" t="str">
        <f t="shared" si="36"/>
        <v>000 Jnys</v>
      </c>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4"/>
      <c r="AE324" s="805"/>
      <c r="AG324" s="805"/>
      <c r="AI324" s="805"/>
      <c r="AK324" s="285"/>
    </row>
    <row r="325" spans="4:37" ht="12.75" customHeight="1" outlineLevel="1" x14ac:dyDescent="0.25">
      <c r="D325" s="142" t="str">
        <f>'Line Items'!D20</f>
        <v>SG 07 - Spare SG 07</v>
      </c>
      <c r="E325" s="106"/>
      <c r="F325" s="143" t="str">
        <f t="shared" si="36"/>
        <v>000 Jnys</v>
      </c>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4"/>
      <c r="AE325" s="805"/>
      <c r="AG325" s="805"/>
      <c r="AI325" s="805"/>
      <c r="AK325" s="285"/>
    </row>
    <row r="326" spans="4:37" ht="12.75" customHeight="1" outlineLevel="1" x14ac:dyDescent="0.25">
      <c r="D326" s="142" t="str">
        <f>'Line Items'!D21</f>
        <v>SG 08 - Spare SG 08</v>
      </c>
      <c r="E326" s="106"/>
      <c r="F326" s="143" t="str">
        <f t="shared" si="36"/>
        <v>000 Jnys</v>
      </c>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4"/>
      <c r="AE326" s="805"/>
      <c r="AG326" s="805"/>
      <c r="AI326" s="805"/>
      <c r="AK326" s="285"/>
    </row>
    <row r="327" spans="4:37" ht="12.75" customHeight="1" outlineLevel="1" x14ac:dyDescent="0.25">
      <c r="D327" s="142" t="str">
        <f>'Line Items'!D22</f>
        <v>SG 09 - Spare SG 09</v>
      </c>
      <c r="E327" s="106"/>
      <c r="F327" s="143" t="str">
        <f t="shared" si="36"/>
        <v>000 Jnys</v>
      </c>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4"/>
      <c r="AE327" s="805"/>
      <c r="AG327" s="805"/>
      <c r="AI327" s="805"/>
      <c r="AK327" s="285"/>
    </row>
    <row r="328" spans="4:37" ht="12.75" customHeight="1" outlineLevel="1" x14ac:dyDescent="0.25">
      <c r="D328" s="142" t="str">
        <f>'Line Items'!D23</f>
        <v>SG 10 - Spare SG 10</v>
      </c>
      <c r="E328" s="106"/>
      <c r="F328" s="143" t="str">
        <f t="shared" si="36"/>
        <v>000 Jnys</v>
      </c>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4"/>
      <c r="AE328" s="805"/>
      <c r="AG328" s="805"/>
      <c r="AI328" s="805"/>
      <c r="AK328" s="285"/>
    </row>
    <row r="329" spans="4:37" ht="12.75" customHeight="1" outlineLevel="1" x14ac:dyDescent="0.25">
      <c r="D329" s="142" t="str">
        <f>'Line Items'!D24</f>
        <v>SG 11 - Spare SG 11</v>
      </c>
      <c r="E329" s="106"/>
      <c r="F329" s="143" t="str">
        <f t="shared" si="36"/>
        <v>000 Jnys</v>
      </c>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4"/>
      <c r="AE329" s="805"/>
      <c r="AG329" s="805"/>
      <c r="AI329" s="805"/>
      <c r="AK329" s="285"/>
    </row>
    <row r="330" spans="4:37" ht="12.75" customHeight="1" outlineLevel="1" x14ac:dyDescent="0.25">
      <c r="D330" s="142" t="str">
        <f>'Line Items'!D25</f>
        <v>SG 12 - Spare SG 12</v>
      </c>
      <c r="E330" s="106"/>
      <c r="F330" s="143" t="str">
        <f t="shared" si="36"/>
        <v>000 Jnys</v>
      </c>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4"/>
      <c r="AE330" s="805"/>
      <c r="AG330" s="805"/>
      <c r="AI330" s="805"/>
      <c r="AK330" s="285"/>
    </row>
    <row r="331" spans="4:37" ht="12.75" customHeight="1" outlineLevel="1" x14ac:dyDescent="0.25">
      <c r="D331" s="142" t="str">
        <f>'Line Items'!D26</f>
        <v>SG 13 - Spare SG 13</v>
      </c>
      <c r="E331" s="106"/>
      <c r="F331" s="143" t="str">
        <f t="shared" si="36"/>
        <v>000 Jnys</v>
      </c>
      <c r="G331" s="283"/>
      <c r="H331" s="283"/>
      <c r="I331" s="283"/>
      <c r="J331" s="283"/>
      <c r="K331" s="283"/>
      <c r="L331" s="283"/>
      <c r="M331" s="283"/>
      <c r="N331" s="283"/>
      <c r="O331" s="283"/>
      <c r="P331" s="283"/>
      <c r="Q331" s="283"/>
      <c r="R331" s="283"/>
      <c r="S331" s="283"/>
      <c r="T331" s="283"/>
      <c r="U331" s="283"/>
      <c r="V331" s="283"/>
      <c r="W331" s="283"/>
      <c r="X331" s="283"/>
      <c r="Y331" s="283"/>
      <c r="Z331" s="283"/>
      <c r="AA331" s="283"/>
      <c r="AB331" s="283"/>
      <c r="AC331" s="284"/>
      <c r="AE331" s="805"/>
      <c r="AG331" s="805"/>
      <c r="AI331" s="805"/>
      <c r="AK331" s="285"/>
    </row>
    <row r="332" spans="4:37" ht="12.75" customHeight="1" outlineLevel="1" x14ac:dyDescent="0.25">
      <c r="D332" s="142" t="str">
        <f>'Line Items'!D27</f>
        <v>SG 14 - Spare SG 14</v>
      </c>
      <c r="E332" s="106"/>
      <c r="F332" s="143" t="str">
        <f t="shared" si="36"/>
        <v>000 Jnys</v>
      </c>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4"/>
      <c r="AE332" s="805"/>
      <c r="AG332" s="805"/>
      <c r="AI332" s="805"/>
      <c r="AK332" s="285"/>
    </row>
    <row r="333" spans="4:37" ht="12.75" customHeight="1" outlineLevel="1" x14ac:dyDescent="0.25">
      <c r="D333" s="142" t="str">
        <f>'Line Items'!D28</f>
        <v>SG 15 - Spare SG 15</v>
      </c>
      <c r="E333" s="106"/>
      <c r="F333" s="143" t="str">
        <f t="shared" si="36"/>
        <v>000 Jnys</v>
      </c>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4"/>
      <c r="AE333" s="805"/>
      <c r="AG333" s="805"/>
      <c r="AI333" s="805"/>
      <c r="AK333" s="285"/>
    </row>
    <row r="334" spans="4:37" ht="12.75" customHeight="1" outlineLevel="1" x14ac:dyDescent="0.25">
      <c r="D334" s="142" t="str">
        <f>'Line Items'!D29</f>
        <v>SG 16 - Spare SG 16</v>
      </c>
      <c r="E334" s="106"/>
      <c r="F334" s="143" t="str">
        <f t="shared" si="36"/>
        <v>000 Jnys</v>
      </c>
      <c r="G334" s="283"/>
      <c r="H334" s="283"/>
      <c r="I334" s="283"/>
      <c r="J334" s="283"/>
      <c r="K334" s="283"/>
      <c r="L334" s="283"/>
      <c r="M334" s="283"/>
      <c r="N334" s="283"/>
      <c r="O334" s="283"/>
      <c r="P334" s="283"/>
      <c r="Q334" s="283"/>
      <c r="R334" s="283"/>
      <c r="S334" s="283"/>
      <c r="T334" s="283"/>
      <c r="U334" s="283"/>
      <c r="V334" s="283"/>
      <c r="W334" s="283"/>
      <c r="X334" s="283"/>
      <c r="Y334" s="283"/>
      <c r="Z334" s="283"/>
      <c r="AA334" s="283"/>
      <c r="AB334" s="283"/>
      <c r="AC334" s="284"/>
      <c r="AE334" s="805"/>
      <c r="AG334" s="805"/>
      <c r="AI334" s="805"/>
      <c r="AK334" s="285"/>
    </row>
    <row r="335" spans="4:37" ht="12.75" customHeight="1" outlineLevel="1" x14ac:dyDescent="0.25">
      <c r="D335" s="142" t="str">
        <f>'Line Items'!D30</f>
        <v>SG 17 - Spare SG 17</v>
      </c>
      <c r="E335" s="106"/>
      <c r="F335" s="143" t="str">
        <f t="shared" si="36"/>
        <v>000 Jnys</v>
      </c>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4"/>
      <c r="AE335" s="805"/>
      <c r="AG335" s="805"/>
      <c r="AI335" s="805"/>
      <c r="AK335" s="285"/>
    </row>
    <row r="336" spans="4:37" ht="12.75" customHeight="1" outlineLevel="1" x14ac:dyDescent="0.25">
      <c r="D336" s="142" t="str">
        <f>'Line Items'!D31</f>
        <v>SG 18 - Spare SG 18</v>
      </c>
      <c r="E336" s="106"/>
      <c r="F336" s="143" t="str">
        <f t="shared" si="36"/>
        <v>000 Jnys</v>
      </c>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4"/>
      <c r="AE336" s="805"/>
      <c r="AG336" s="805"/>
      <c r="AI336" s="805"/>
      <c r="AK336" s="285"/>
    </row>
    <row r="337" spans="3:37" ht="12.75" customHeight="1" outlineLevel="1" x14ac:dyDescent="0.25">
      <c r="D337" s="142" t="str">
        <f>'Line Items'!D32</f>
        <v>SG 19 - Spare SG 19</v>
      </c>
      <c r="E337" s="106"/>
      <c r="F337" s="143" t="str">
        <f t="shared" si="36"/>
        <v>000 Jnys</v>
      </c>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4"/>
      <c r="AE337" s="805"/>
      <c r="AG337" s="805"/>
      <c r="AI337" s="805"/>
      <c r="AK337" s="285"/>
    </row>
    <row r="338" spans="3:37" ht="12.75" customHeight="1" outlineLevel="1" x14ac:dyDescent="0.25">
      <c r="D338" s="113" t="str">
        <f>'Line Items'!D33</f>
        <v>SG 20 - Spare SG 20</v>
      </c>
      <c r="E338" s="286"/>
      <c r="F338" s="155" t="str">
        <f t="shared" si="36"/>
        <v>000 Jnys</v>
      </c>
      <c r="G338" s="287"/>
      <c r="H338" s="287"/>
      <c r="I338" s="287"/>
      <c r="J338" s="287"/>
      <c r="K338" s="287"/>
      <c r="L338" s="287"/>
      <c r="M338" s="287"/>
      <c r="N338" s="287"/>
      <c r="O338" s="287"/>
      <c r="P338" s="287"/>
      <c r="Q338" s="287"/>
      <c r="R338" s="287"/>
      <c r="S338" s="287"/>
      <c r="T338" s="287"/>
      <c r="U338" s="287"/>
      <c r="V338" s="287"/>
      <c r="W338" s="287"/>
      <c r="X338" s="287"/>
      <c r="Y338" s="287"/>
      <c r="Z338" s="287"/>
      <c r="AA338" s="287"/>
      <c r="AB338" s="287"/>
      <c r="AC338" s="288"/>
      <c r="AE338" s="1058"/>
      <c r="AG338" s="1058"/>
      <c r="AI338" s="1058"/>
      <c r="AK338" s="289"/>
    </row>
    <row r="339" spans="3:37" ht="12.75" customHeight="1" outlineLevel="1" x14ac:dyDescent="0.25">
      <c r="G339" s="107"/>
      <c r="H339" s="107"/>
      <c r="I339" s="107"/>
      <c r="J339" s="107"/>
      <c r="K339" s="107"/>
      <c r="L339" s="107"/>
      <c r="M339" s="107"/>
      <c r="N339" s="107"/>
      <c r="O339" s="107"/>
      <c r="P339" s="107"/>
      <c r="Q339" s="107"/>
      <c r="R339" s="107"/>
      <c r="S339" s="107"/>
      <c r="T339" s="107"/>
      <c r="U339" s="107"/>
      <c r="V339" s="107"/>
      <c r="W339" s="107"/>
      <c r="X339" s="107"/>
      <c r="Y339" s="107"/>
      <c r="Z339" s="107"/>
      <c r="AA339" s="107"/>
      <c r="AB339" s="107"/>
      <c r="AC339" s="107"/>
      <c r="AD339" s="107"/>
      <c r="AE339" s="107"/>
      <c r="AG339" s="107"/>
      <c r="AI339" s="107"/>
    </row>
    <row r="340" spans="3:37" ht="12.75" customHeight="1" outlineLevel="1" x14ac:dyDescent="0.25">
      <c r="D340" s="290" t="str">
        <f>"Total "&amp;C318</f>
        <v>Total Seasons (Standard)</v>
      </c>
      <c r="E340" s="291"/>
      <c r="F340" s="292" t="str">
        <f>F338</f>
        <v>000 Jnys</v>
      </c>
      <c r="G340" s="293">
        <f t="shared" ref="G340:AC340" si="37">SUM(G319:G338)</f>
        <v>0</v>
      </c>
      <c r="H340" s="293">
        <f t="shared" si="37"/>
        <v>0</v>
      </c>
      <c r="I340" s="293">
        <f t="shared" si="37"/>
        <v>0</v>
      </c>
      <c r="J340" s="293">
        <f t="shared" si="37"/>
        <v>0</v>
      </c>
      <c r="K340" s="293">
        <f t="shared" si="37"/>
        <v>0</v>
      </c>
      <c r="L340" s="293">
        <f t="shared" si="37"/>
        <v>0</v>
      </c>
      <c r="M340" s="293">
        <f t="shared" si="37"/>
        <v>0</v>
      </c>
      <c r="N340" s="293">
        <f t="shared" si="37"/>
        <v>0</v>
      </c>
      <c r="O340" s="293">
        <f t="shared" si="37"/>
        <v>0</v>
      </c>
      <c r="P340" s="293">
        <f t="shared" si="37"/>
        <v>0</v>
      </c>
      <c r="Q340" s="293">
        <f t="shared" si="37"/>
        <v>0</v>
      </c>
      <c r="R340" s="293">
        <f t="shared" si="37"/>
        <v>0</v>
      </c>
      <c r="S340" s="293">
        <f t="shared" si="37"/>
        <v>0</v>
      </c>
      <c r="T340" s="293">
        <f t="shared" si="37"/>
        <v>0</v>
      </c>
      <c r="U340" s="293">
        <f t="shared" si="37"/>
        <v>0</v>
      </c>
      <c r="V340" s="293">
        <f t="shared" si="37"/>
        <v>0</v>
      </c>
      <c r="W340" s="293">
        <f t="shared" si="37"/>
        <v>0</v>
      </c>
      <c r="X340" s="293">
        <f t="shared" si="37"/>
        <v>0</v>
      </c>
      <c r="Y340" s="293">
        <f t="shared" si="37"/>
        <v>0</v>
      </c>
      <c r="Z340" s="293">
        <f t="shared" si="37"/>
        <v>0</v>
      </c>
      <c r="AA340" s="293">
        <f t="shared" si="37"/>
        <v>0</v>
      </c>
      <c r="AB340" s="293">
        <f t="shared" si="37"/>
        <v>0</v>
      </c>
      <c r="AC340" s="294">
        <f t="shared" si="37"/>
        <v>0</v>
      </c>
      <c r="AE340" s="1062">
        <f>SUM(AE319:AE338)</f>
        <v>0</v>
      </c>
      <c r="AG340" s="1062">
        <f>SUM(AG319:AG338)</f>
        <v>0</v>
      </c>
      <c r="AI340" s="1062">
        <f>SUM(AI319:AI338)</f>
        <v>0</v>
      </c>
      <c r="AK340" s="295"/>
    </row>
    <row r="341" spans="3:37" ht="12.75" customHeight="1" outlineLevel="1" x14ac:dyDescent="0.25">
      <c r="G341" s="107"/>
      <c r="H341" s="107"/>
      <c r="I341" s="107"/>
      <c r="J341" s="107"/>
      <c r="K341" s="107"/>
      <c r="L341" s="107"/>
      <c r="M341" s="107"/>
      <c r="N341" s="107"/>
      <c r="O341" s="107"/>
      <c r="P341" s="107"/>
      <c r="Q341" s="107"/>
      <c r="R341" s="107"/>
      <c r="S341" s="107"/>
      <c r="T341" s="107"/>
      <c r="U341" s="107"/>
      <c r="V341" s="107"/>
      <c r="W341" s="107"/>
      <c r="X341" s="107"/>
      <c r="Y341" s="107"/>
      <c r="Z341" s="107"/>
      <c r="AA341" s="107"/>
      <c r="AB341" s="107"/>
      <c r="AC341" s="107"/>
      <c r="AD341" s="107"/>
      <c r="AE341" s="107"/>
      <c r="AG341" s="107"/>
      <c r="AI341" s="107"/>
    </row>
    <row r="342" spans="3:37" ht="12.75" customHeight="1" outlineLevel="1" x14ac:dyDescent="0.25">
      <c r="D342" s="290" t="s">
        <v>444</v>
      </c>
      <c r="E342" s="291"/>
      <c r="F342" s="292" t="str">
        <f>F340</f>
        <v>000 Jnys</v>
      </c>
      <c r="G342" s="293">
        <f t="shared" ref="G342:AC342" si="38">SUM(G316,G340)</f>
        <v>0</v>
      </c>
      <c r="H342" s="293">
        <f t="shared" si="38"/>
        <v>0</v>
      </c>
      <c r="I342" s="293">
        <f t="shared" si="38"/>
        <v>0</v>
      </c>
      <c r="J342" s="293">
        <f t="shared" si="38"/>
        <v>0</v>
      </c>
      <c r="K342" s="293">
        <f t="shared" si="38"/>
        <v>0</v>
      </c>
      <c r="L342" s="293">
        <f t="shared" si="38"/>
        <v>0</v>
      </c>
      <c r="M342" s="293">
        <f t="shared" si="38"/>
        <v>0</v>
      </c>
      <c r="N342" s="293">
        <f t="shared" si="38"/>
        <v>0</v>
      </c>
      <c r="O342" s="293">
        <f t="shared" si="38"/>
        <v>0</v>
      </c>
      <c r="P342" s="293">
        <f t="shared" si="38"/>
        <v>0</v>
      </c>
      <c r="Q342" s="293">
        <f t="shared" si="38"/>
        <v>0</v>
      </c>
      <c r="R342" s="293">
        <f t="shared" si="38"/>
        <v>0</v>
      </c>
      <c r="S342" s="293">
        <f t="shared" si="38"/>
        <v>0</v>
      </c>
      <c r="T342" s="293">
        <f t="shared" si="38"/>
        <v>0</v>
      </c>
      <c r="U342" s="293">
        <f t="shared" si="38"/>
        <v>0</v>
      </c>
      <c r="V342" s="293">
        <f t="shared" si="38"/>
        <v>0</v>
      </c>
      <c r="W342" s="293">
        <f t="shared" si="38"/>
        <v>0</v>
      </c>
      <c r="X342" s="293">
        <f t="shared" si="38"/>
        <v>0</v>
      </c>
      <c r="Y342" s="293">
        <f t="shared" si="38"/>
        <v>0</v>
      </c>
      <c r="Z342" s="293">
        <f t="shared" si="38"/>
        <v>0</v>
      </c>
      <c r="AA342" s="293">
        <f t="shared" si="38"/>
        <v>0</v>
      </c>
      <c r="AB342" s="293">
        <f t="shared" si="38"/>
        <v>0</v>
      </c>
      <c r="AC342" s="294">
        <f t="shared" si="38"/>
        <v>0</v>
      </c>
      <c r="AE342" s="1062">
        <f>SUM(AE316,AE340)</f>
        <v>0</v>
      </c>
      <c r="AG342" s="1062">
        <f>SUM(AG316,AG340)</f>
        <v>0</v>
      </c>
      <c r="AI342" s="1062">
        <f>SUM(AI316,AI340)</f>
        <v>0</v>
      </c>
      <c r="AK342" s="295"/>
    </row>
    <row r="343" spans="3:37" ht="12.75" customHeight="1" outlineLevel="1" x14ac:dyDescent="0.25">
      <c r="G343" s="107"/>
      <c r="H343" s="107"/>
      <c r="I343" s="107"/>
      <c r="J343" s="107"/>
      <c r="K343" s="107"/>
      <c r="L343" s="107"/>
      <c r="M343" s="107"/>
      <c r="N343" s="107"/>
      <c r="O343" s="107"/>
      <c r="P343" s="107"/>
      <c r="Q343" s="107"/>
      <c r="R343" s="107"/>
      <c r="S343" s="107"/>
      <c r="T343" s="107"/>
      <c r="U343" s="107"/>
      <c r="V343" s="107"/>
      <c r="W343" s="107"/>
      <c r="X343" s="107"/>
      <c r="Y343" s="107"/>
      <c r="Z343" s="107"/>
      <c r="AA343" s="107"/>
      <c r="AB343" s="107"/>
      <c r="AC343" s="107"/>
      <c r="AD343" s="107"/>
      <c r="AE343" s="107"/>
      <c r="AG343" s="107"/>
      <c r="AI343" s="107"/>
    </row>
    <row r="344" spans="3:37" ht="12.75" customHeight="1" outlineLevel="1" x14ac:dyDescent="0.25">
      <c r="C344" s="200" t="str">
        <f>C67</f>
        <v>Full Fare (First)</v>
      </c>
      <c r="G344" s="107"/>
      <c r="H344" s="107"/>
      <c r="I344" s="107"/>
      <c r="J344" s="107"/>
      <c r="K344" s="107"/>
      <c r="L344" s="107"/>
      <c r="M344" s="107"/>
      <c r="N344" s="107"/>
      <c r="O344" s="107"/>
      <c r="P344" s="107"/>
      <c r="Q344" s="107"/>
      <c r="R344" s="107"/>
      <c r="S344" s="107"/>
      <c r="T344" s="107"/>
      <c r="U344" s="107"/>
      <c r="V344" s="107"/>
      <c r="W344" s="107"/>
      <c r="X344" s="107"/>
      <c r="Y344" s="107"/>
      <c r="Z344" s="107"/>
      <c r="AA344" s="107"/>
      <c r="AB344" s="107"/>
      <c r="AC344" s="107"/>
      <c r="AD344" s="107"/>
      <c r="AE344" s="107"/>
      <c r="AG344" s="107"/>
      <c r="AI344" s="107"/>
    </row>
    <row r="345" spans="3:37" ht="12.75" customHeight="1" outlineLevel="1" x14ac:dyDescent="0.25">
      <c r="D345" s="276" t="str">
        <f>'Line Items'!D14</f>
        <v>SG 01 - Kent Mainline</v>
      </c>
      <c r="E345" s="312"/>
      <c r="F345" s="316" t="str">
        <f t="shared" ref="F345:F364" si="39">F319</f>
        <v>000 Jnys</v>
      </c>
      <c r="G345" s="314"/>
      <c r="H345" s="314"/>
      <c r="I345" s="315"/>
      <c r="J345" s="314"/>
      <c r="K345" s="315"/>
      <c r="L345" s="315"/>
      <c r="M345" s="314"/>
      <c r="N345" s="314"/>
      <c r="O345" s="314"/>
      <c r="P345" s="314"/>
      <c r="Q345" s="314"/>
      <c r="R345" s="314"/>
      <c r="S345" s="314"/>
      <c r="T345" s="314"/>
      <c r="U345" s="314"/>
      <c r="V345" s="314"/>
      <c r="W345" s="314"/>
      <c r="X345" s="314"/>
      <c r="Y345" s="314"/>
      <c r="Z345" s="314"/>
      <c r="AA345" s="314"/>
      <c r="AB345" s="314"/>
      <c r="AC345" s="281"/>
      <c r="AE345" s="1057"/>
      <c r="AG345" s="1057"/>
      <c r="AI345" s="1057"/>
      <c r="AK345" s="282"/>
    </row>
    <row r="346" spans="3:37" ht="12.75" customHeight="1" outlineLevel="1" x14ac:dyDescent="0.25">
      <c r="D346" s="142" t="str">
        <f>'Line Items'!D15</f>
        <v>SG 02 - Kent Metro</v>
      </c>
      <c r="E346" s="106"/>
      <c r="F346" s="143" t="str">
        <f t="shared" si="39"/>
        <v>000 Jnys</v>
      </c>
      <c r="G346" s="283"/>
      <c r="H346" s="283"/>
      <c r="I346" s="283"/>
      <c r="J346" s="283"/>
      <c r="K346" s="283"/>
      <c r="L346" s="283"/>
      <c r="M346" s="283"/>
      <c r="N346" s="283"/>
      <c r="O346" s="283"/>
      <c r="P346" s="283"/>
      <c r="Q346" s="283"/>
      <c r="R346" s="283"/>
      <c r="S346" s="283"/>
      <c r="T346" s="283"/>
      <c r="U346" s="283"/>
      <c r="V346" s="283"/>
      <c r="W346" s="283"/>
      <c r="X346" s="283"/>
      <c r="Y346" s="283"/>
      <c r="Z346" s="283"/>
      <c r="AA346" s="283"/>
      <c r="AB346" s="283"/>
      <c r="AC346" s="284"/>
      <c r="AE346" s="805"/>
      <c r="AG346" s="805"/>
      <c r="AI346" s="805"/>
      <c r="AK346" s="285"/>
    </row>
    <row r="347" spans="3:37" ht="12.75" customHeight="1" outlineLevel="1" x14ac:dyDescent="0.25">
      <c r="D347" s="142" t="str">
        <f>'Line Items'!D16</f>
        <v>SG 03 - Kent Rural</v>
      </c>
      <c r="E347" s="106"/>
      <c r="F347" s="143" t="str">
        <f t="shared" si="39"/>
        <v>000 Jnys</v>
      </c>
      <c r="G347" s="283"/>
      <c r="H347" s="283"/>
      <c r="I347" s="283"/>
      <c r="J347" s="283"/>
      <c r="K347" s="283"/>
      <c r="L347" s="283"/>
      <c r="M347" s="283"/>
      <c r="N347" s="283"/>
      <c r="O347" s="283"/>
      <c r="P347" s="283"/>
      <c r="Q347" s="283"/>
      <c r="R347" s="283"/>
      <c r="S347" s="283"/>
      <c r="T347" s="283"/>
      <c r="U347" s="283"/>
      <c r="V347" s="283"/>
      <c r="W347" s="283"/>
      <c r="X347" s="283"/>
      <c r="Y347" s="283"/>
      <c r="Z347" s="283"/>
      <c r="AA347" s="283"/>
      <c r="AB347" s="283"/>
      <c r="AC347" s="284"/>
      <c r="AE347" s="805"/>
      <c r="AG347" s="805"/>
      <c r="AI347" s="805"/>
      <c r="AK347" s="285"/>
    </row>
    <row r="348" spans="3:37" ht="12.75" customHeight="1" outlineLevel="1" x14ac:dyDescent="0.25">
      <c r="D348" s="142" t="str">
        <f>'Line Items'!D17</f>
        <v>SG 04 - Kent High Speed</v>
      </c>
      <c r="E348" s="106"/>
      <c r="F348" s="143" t="str">
        <f t="shared" si="39"/>
        <v>000 Jnys</v>
      </c>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4"/>
      <c r="AE348" s="805"/>
      <c r="AG348" s="805"/>
      <c r="AI348" s="805"/>
      <c r="AK348" s="285"/>
    </row>
    <row r="349" spans="3:37" ht="12.75" customHeight="1" outlineLevel="1" x14ac:dyDescent="0.25">
      <c r="D349" s="142" t="str">
        <f>'Line Items'!D18</f>
        <v>SG 05 - Spare SG 05</v>
      </c>
      <c r="E349" s="106"/>
      <c r="F349" s="143" t="str">
        <f t="shared" si="39"/>
        <v>000 Jnys</v>
      </c>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4"/>
      <c r="AE349" s="805"/>
      <c r="AG349" s="805"/>
      <c r="AI349" s="805"/>
      <c r="AK349" s="285"/>
    </row>
    <row r="350" spans="3:37" ht="12.75" customHeight="1" outlineLevel="1" x14ac:dyDescent="0.25">
      <c r="D350" s="142" t="str">
        <f>'Line Items'!D19</f>
        <v>SG 06 - Spare SG 06</v>
      </c>
      <c r="E350" s="106"/>
      <c r="F350" s="143" t="str">
        <f t="shared" si="39"/>
        <v>000 Jnys</v>
      </c>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4"/>
      <c r="AE350" s="805"/>
      <c r="AG350" s="805"/>
      <c r="AI350" s="805"/>
      <c r="AK350" s="285"/>
    </row>
    <row r="351" spans="3:37" ht="12.75" customHeight="1" outlineLevel="1" x14ac:dyDescent="0.25">
      <c r="D351" s="142" t="str">
        <f>'Line Items'!D20</f>
        <v>SG 07 - Spare SG 07</v>
      </c>
      <c r="E351" s="106"/>
      <c r="F351" s="143" t="str">
        <f t="shared" si="39"/>
        <v>000 Jnys</v>
      </c>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4"/>
      <c r="AE351" s="805"/>
      <c r="AG351" s="805"/>
      <c r="AI351" s="805"/>
      <c r="AK351" s="285"/>
    </row>
    <row r="352" spans="3:37" ht="12.75" customHeight="1" outlineLevel="1" x14ac:dyDescent="0.25">
      <c r="D352" s="142" t="str">
        <f>'Line Items'!D21</f>
        <v>SG 08 - Spare SG 08</v>
      </c>
      <c r="E352" s="106"/>
      <c r="F352" s="143" t="str">
        <f t="shared" si="39"/>
        <v>000 Jnys</v>
      </c>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4"/>
      <c r="AE352" s="805"/>
      <c r="AG352" s="805"/>
      <c r="AI352" s="805"/>
      <c r="AK352" s="285"/>
    </row>
    <row r="353" spans="3:37" ht="12.75" customHeight="1" outlineLevel="1" x14ac:dyDescent="0.25">
      <c r="D353" s="142" t="str">
        <f>'Line Items'!D22</f>
        <v>SG 09 - Spare SG 09</v>
      </c>
      <c r="E353" s="106"/>
      <c r="F353" s="143" t="str">
        <f t="shared" si="39"/>
        <v>000 Jnys</v>
      </c>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4"/>
      <c r="AE353" s="805"/>
      <c r="AG353" s="805"/>
      <c r="AI353" s="805"/>
      <c r="AK353" s="285"/>
    </row>
    <row r="354" spans="3:37" ht="12.75" customHeight="1" outlineLevel="1" x14ac:dyDescent="0.25">
      <c r="D354" s="142" t="str">
        <f>'Line Items'!D23</f>
        <v>SG 10 - Spare SG 10</v>
      </c>
      <c r="E354" s="106"/>
      <c r="F354" s="143" t="str">
        <f t="shared" si="39"/>
        <v>000 Jnys</v>
      </c>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4"/>
      <c r="AE354" s="805"/>
      <c r="AG354" s="805"/>
      <c r="AI354" s="805"/>
      <c r="AK354" s="285"/>
    </row>
    <row r="355" spans="3:37" ht="12.75" customHeight="1" outlineLevel="1" x14ac:dyDescent="0.25">
      <c r="D355" s="142" t="str">
        <f>'Line Items'!D24</f>
        <v>SG 11 - Spare SG 11</v>
      </c>
      <c r="E355" s="106"/>
      <c r="F355" s="143" t="str">
        <f t="shared" si="39"/>
        <v>000 Jnys</v>
      </c>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4"/>
      <c r="AE355" s="805"/>
      <c r="AG355" s="805"/>
      <c r="AI355" s="805"/>
      <c r="AK355" s="285"/>
    </row>
    <row r="356" spans="3:37" ht="12.75" customHeight="1" outlineLevel="1" x14ac:dyDescent="0.25">
      <c r="D356" s="142" t="str">
        <f>'Line Items'!D25</f>
        <v>SG 12 - Spare SG 12</v>
      </c>
      <c r="E356" s="106"/>
      <c r="F356" s="143" t="str">
        <f t="shared" si="39"/>
        <v>000 Jnys</v>
      </c>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4"/>
      <c r="AE356" s="805"/>
      <c r="AG356" s="805"/>
      <c r="AI356" s="805"/>
      <c r="AK356" s="285"/>
    </row>
    <row r="357" spans="3:37" ht="12.75" customHeight="1" outlineLevel="1" x14ac:dyDescent="0.25">
      <c r="D357" s="142" t="str">
        <f>'Line Items'!D26</f>
        <v>SG 13 - Spare SG 13</v>
      </c>
      <c r="E357" s="106"/>
      <c r="F357" s="143" t="str">
        <f t="shared" si="39"/>
        <v>000 Jnys</v>
      </c>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4"/>
      <c r="AE357" s="805"/>
      <c r="AG357" s="805"/>
      <c r="AI357" s="805"/>
      <c r="AK357" s="285"/>
    </row>
    <row r="358" spans="3:37" ht="12.75" customHeight="1" outlineLevel="1" x14ac:dyDescent="0.25">
      <c r="D358" s="142" t="str">
        <f>'Line Items'!D27</f>
        <v>SG 14 - Spare SG 14</v>
      </c>
      <c r="E358" s="106"/>
      <c r="F358" s="143" t="str">
        <f t="shared" si="39"/>
        <v>000 Jnys</v>
      </c>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4"/>
      <c r="AE358" s="805"/>
      <c r="AG358" s="805"/>
      <c r="AI358" s="805"/>
      <c r="AK358" s="285"/>
    </row>
    <row r="359" spans="3:37" ht="12.75" customHeight="1" outlineLevel="1" x14ac:dyDescent="0.25">
      <c r="D359" s="142" t="str">
        <f>'Line Items'!D28</f>
        <v>SG 15 - Spare SG 15</v>
      </c>
      <c r="E359" s="106"/>
      <c r="F359" s="143" t="str">
        <f t="shared" si="39"/>
        <v>000 Jnys</v>
      </c>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4"/>
      <c r="AE359" s="805"/>
      <c r="AG359" s="805"/>
      <c r="AI359" s="805"/>
      <c r="AK359" s="285"/>
    </row>
    <row r="360" spans="3:37" ht="12.75" customHeight="1" outlineLevel="1" x14ac:dyDescent="0.25">
      <c r="D360" s="142" t="str">
        <f>'Line Items'!D29</f>
        <v>SG 16 - Spare SG 16</v>
      </c>
      <c r="E360" s="106"/>
      <c r="F360" s="143" t="str">
        <f t="shared" si="39"/>
        <v>000 Jnys</v>
      </c>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4"/>
      <c r="AE360" s="805"/>
      <c r="AG360" s="805"/>
      <c r="AI360" s="805"/>
      <c r="AK360" s="285"/>
    </row>
    <row r="361" spans="3:37" ht="12.75" customHeight="1" outlineLevel="1" x14ac:dyDescent="0.25">
      <c r="D361" s="142" t="str">
        <f>'Line Items'!D30</f>
        <v>SG 17 - Spare SG 17</v>
      </c>
      <c r="E361" s="106"/>
      <c r="F361" s="143" t="str">
        <f t="shared" si="39"/>
        <v>000 Jnys</v>
      </c>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4"/>
      <c r="AE361" s="805"/>
      <c r="AG361" s="805"/>
      <c r="AI361" s="805"/>
      <c r="AK361" s="285"/>
    </row>
    <row r="362" spans="3:37" ht="12.75" customHeight="1" outlineLevel="1" x14ac:dyDescent="0.25">
      <c r="D362" s="142" t="str">
        <f>'Line Items'!D31</f>
        <v>SG 18 - Spare SG 18</v>
      </c>
      <c r="E362" s="106"/>
      <c r="F362" s="143" t="str">
        <f t="shared" si="39"/>
        <v>000 Jnys</v>
      </c>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4"/>
      <c r="AE362" s="805"/>
      <c r="AG362" s="805"/>
      <c r="AI362" s="805"/>
      <c r="AK362" s="285"/>
    </row>
    <row r="363" spans="3:37" ht="12.75" customHeight="1" outlineLevel="1" x14ac:dyDescent="0.25">
      <c r="D363" s="142" t="str">
        <f>'Line Items'!D32</f>
        <v>SG 19 - Spare SG 19</v>
      </c>
      <c r="E363" s="106"/>
      <c r="F363" s="143" t="str">
        <f t="shared" si="39"/>
        <v>000 Jnys</v>
      </c>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4"/>
      <c r="AE363" s="805"/>
      <c r="AG363" s="805"/>
      <c r="AI363" s="805"/>
      <c r="AK363" s="285"/>
    </row>
    <row r="364" spans="3:37" ht="12.75" customHeight="1" outlineLevel="1" x14ac:dyDescent="0.25">
      <c r="D364" s="113" t="str">
        <f>'Line Items'!D33</f>
        <v>SG 20 - Spare SG 20</v>
      </c>
      <c r="E364" s="286"/>
      <c r="F364" s="155" t="str">
        <f t="shared" si="39"/>
        <v>000 Jnys</v>
      </c>
      <c r="G364" s="287"/>
      <c r="H364" s="287"/>
      <c r="I364" s="287"/>
      <c r="J364" s="287"/>
      <c r="K364" s="287"/>
      <c r="L364" s="287"/>
      <c r="M364" s="287"/>
      <c r="N364" s="287"/>
      <c r="O364" s="287"/>
      <c r="P364" s="287"/>
      <c r="Q364" s="287"/>
      <c r="R364" s="287"/>
      <c r="S364" s="287"/>
      <c r="T364" s="287"/>
      <c r="U364" s="287"/>
      <c r="V364" s="287"/>
      <c r="W364" s="287"/>
      <c r="X364" s="287"/>
      <c r="Y364" s="287"/>
      <c r="Z364" s="287"/>
      <c r="AA364" s="287"/>
      <c r="AB364" s="287"/>
      <c r="AC364" s="288"/>
      <c r="AE364" s="1058"/>
      <c r="AG364" s="1058"/>
      <c r="AI364" s="1058"/>
      <c r="AK364" s="289"/>
    </row>
    <row r="365" spans="3:37" ht="12.75" customHeight="1" outlineLevel="1" x14ac:dyDescent="0.25">
      <c r="G365" s="107"/>
      <c r="H365" s="107"/>
      <c r="I365" s="107"/>
      <c r="J365" s="107"/>
      <c r="K365" s="107"/>
      <c r="L365" s="107"/>
      <c r="M365" s="107"/>
      <c r="N365" s="107"/>
      <c r="O365" s="107"/>
      <c r="P365" s="107"/>
      <c r="Q365" s="107"/>
      <c r="R365" s="107"/>
      <c r="S365" s="107"/>
      <c r="T365" s="107"/>
      <c r="U365" s="107"/>
      <c r="V365" s="107"/>
      <c r="W365" s="107"/>
      <c r="X365" s="107"/>
      <c r="Y365" s="107"/>
      <c r="Z365" s="107"/>
      <c r="AA365" s="107"/>
      <c r="AB365" s="107"/>
      <c r="AC365" s="107"/>
      <c r="AD365" s="107"/>
      <c r="AE365" s="107"/>
      <c r="AG365" s="107"/>
      <c r="AI365" s="107"/>
    </row>
    <row r="366" spans="3:37" ht="12.75" customHeight="1" outlineLevel="1" x14ac:dyDescent="0.25">
      <c r="D366" s="290" t="str">
        <f>"Total "&amp;C344</f>
        <v>Total Full Fare (First)</v>
      </c>
      <c r="E366" s="291"/>
      <c r="F366" s="292" t="str">
        <f>F364</f>
        <v>000 Jnys</v>
      </c>
      <c r="G366" s="293">
        <f t="shared" ref="G366:AC366" si="40">SUM(G345:G364)</f>
        <v>0</v>
      </c>
      <c r="H366" s="293">
        <f t="shared" si="40"/>
        <v>0</v>
      </c>
      <c r="I366" s="293">
        <f t="shared" si="40"/>
        <v>0</v>
      </c>
      <c r="J366" s="293">
        <f t="shared" si="40"/>
        <v>0</v>
      </c>
      <c r="K366" s="293">
        <f t="shared" si="40"/>
        <v>0</v>
      </c>
      <c r="L366" s="293">
        <f t="shared" si="40"/>
        <v>0</v>
      </c>
      <c r="M366" s="293">
        <f t="shared" si="40"/>
        <v>0</v>
      </c>
      <c r="N366" s="293">
        <f t="shared" si="40"/>
        <v>0</v>
      </c>
      <c r="O366" s="293">
        <f t="shared" si="40"/>
        <v>0</v>
      </c>
      <c r="P366" s="293">
        <f t="shared" si="40"/>
        <v>0</v>
      </c>
      <c r="Q366" s="293">
        <f t="shared" si="40"/>
        <v>0</v>
      </c>
      <c r="R366" s="293">
        <f t="shared" si="40"/>
        <v>0</v>
      </c>
      <c r="S366" s="293">
        <f t="shared" si="40"/>
        <v>0</v>
      </c>
      <c r="T366" s="293">
        <f t="shared" si="40"/>
        <v>0</v>
      </c>
      <c r="U366" s="293">
        <f t="shared" si="40"/>
        <v>0</v>
      </c>
      <c r="V366" s="293">
        <f t="shared" si="40"/>
        <v>0</v>
      </c>
      <c r="W366" s="293">
        <f t="shared" si="40"/>
        <v>0</v>
      </c>
      <c r="X366" s="293">
        <f t="shared" si="40"/>
        <v>0</v>
      </c>
      <c r="Y366" s="293">
        <f t="shared" si="40"/>
        <v>0</v>
      </c>
      <c r="Z366" s="293">
        <f t="shared" si="40"/>
        <v>0</v>
      </c>
      <c r="AA366" s="293">
        <f t="shared" si="40"/>
        <v>0</v>
      </c>
      <c r="AB366" s="293">
        <f t="shared" si="40"/>
        <v>0</v>
      </c>
      <c r="AC366" s="294">
        <f t="shared" si="40"/>
        <v>0</v>
      </c>
      <c r="AE366" s="1062">
        <f>SUM(AE345:AE364)</f>
        <v>0</v>
      </c>
      <c r="AG366" s="1062">
        <f>SUM(AG345:AG364)</f>
        <v>0</v>
      </c>
      <c r="AI366" s="1062">
        <f>SUM(AI345:AI364)</f>
        <v>0</v>
      </c>
      <c r="AK366" s="295"/>
    </row>
    <row r="367" spans="3:37" ht="12.75" customHeight="1" outlineLevel="1" x14ac:dyDescent="0.25">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G367" s="107"/>
      <c r="AI367" s="107"/>
    </row>
    <row r="368" spans="3:37" ht="12.75" customHeight="1" outlineLevel="1" x14ac:dyDescent="0.25">
      <c r="C368" s="200" t="str">
        <f>C91</f>
        <v>Full Fare (Standard)</v>
      </c>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G368" s="107"/>
      <c r="AI368" s="107"/>
    </row>
    <row r="369" spans="4:37" ht="12.75" customHeight="1" outlineLevel="1" x14ac:dyDescent="0.25">
      <c r="D369" s="276" t="str">
        <f>'Line Items'!D14</f>
        <v>SG 01 - Kent Mainline</v>
      </c>
      <c r="E369" s="312"/>
      <c r="F369" s="316" t="str">
        <f t="shared" ref="F369:F388" si="41">F345</f>
        <v>000 Jnys</v>
      </c>
      <c r="G369" s="314"/>
      <c r="H369" s="314"/>
      <c r="I369" s="315"/>
      <c r="J369" s="314"/>
      <c r="K369" s="315"/>
      <c r="L369" s="315"/>
      <c r="M369" s="314"/>
      <c r="N369" s="314"/>
      <c r="O369" s="314"/>
      <c r="P369" s="314"/>
      <c r="Q369" s="314"/>
      <c r="R369" s="314"/>
      <c r="S369" s="314"/>
      <c r="T369" s="314"/>
      <c r="U369" s="314"/>
      <c r="V369" s="314"/>
      <c r="W369" s="314"/>
      <c r="X369" s="314"/>
      <c r="Y369" s="314"/>
      <c r="Z369" s="314"/>
      <c r="AA369" s="314"/>
      <c r="AB369" s="314"/>
      <c r="AC369" s="281"/>
      <c r="AE369" s="1057"/>
      <c r="AG369" s="1057"/>
      <c r="AI369" s="1057"/>
      <c r="AK369" s="282"/>
    </row>
    <row r="370" spans="4:37" ht="12.75" customHeight="1" outlineLevel="1" x14ac:dyDescent="0.25">
      <c r="D370" s="142" t="str">
        <f>'Line Items'!D15</f>
        <v>SG 02 - Kent Metro</v>
      </c>
      <c r="E370" s="106"/>
      <c r="F370" s="143" t="str">
        <f t="shared" si="41"/>
        <v>000 Jnys</v>
      </c>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4"/>
      <c r="AE370" s="805"/>
      <c r="AG370" s="805"/>
      <c r="AI370" s="805"/>
      <c r="AK370" s="285"/>
    </row>
    <row r="371" spans="4:37" ht="12.75" customHeight="1" outlineLevel="1" x14ac:dyDescent="0.25">
      <c r="D371" s="142" t="str">
        <f>'Line Items'!D16</f>
        <v>SG 03 - Kent Rural</v>
      </c>
      <c r="E371" s="106"/>
      <c r="F371" s="143" t="str">
        <f t="shared" si="41"/>
        <v>000 Jnys</v>
      </c>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4"/>
      <c r="AE371" s="805"/>
      <c r="AG371" s="805"/>
      <c r="AI371" s="805"/>
      <c r="AK371" s="285"/>
    </row>
    <row r="372" spans="4:37" ht="12.75" customHeight="1" outlineLevel="1" x14ac:dyDescent="0.25">
      <c r="D372" s="142" t="str">
        <f>'Line Items'!D17</f>
        <v>SG 04 - Kent High Speed</v>
      </c>
      <c r="E372" s="106"/>
      <c r="F372" s="143" t="str">
        <f t="shared" si="41"/>
        <v>000 Jnys</v>
      </c>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4"/>
      <c r="AE372" s="805"/>
      <c r="AG372" s="805"/>
      <c r="AI372" s="805"/>
      <c r="AK372" s="285"/>
    </row>
    <row r="373" spans="4:37" ht="12.75" customHeight="1" outlineLevel="1" x14ac:dyDescent="0.25">
      <c r="D373" s="142" t="str">
        <f>'Line Items'!D18</f>
        <v>SG 05 - Spare SG 05</v>
      </c>
      <c r="E373" s="106"/>
      <c r="F373" s="143" t="str">
        <f t="shared" si="41"/>
        <v>000 Jnys</v>
      </c>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4"/>
      <c r="AE373" s="805"/>
      <c r="AG373" s="805"/>
      <c r="AI373" s="805"/>
      <c r="AK373" s="285"/>
    </row>
    <row r="374" spans="4:37" ht="12.75" customHeight="1" outlineLevel="1" x14ac:dyDescent="0.25">
      <c r="D374" s="142" t="str">
        <f>'Line Items'!D19</f>
        <v>SG 06 - Spare SG 06</v>
      </c>
      <c r="E374" s="106"/>
      <c r="F374" s="143" t="str">
        <f t="shared" si="41"/>
        <v>000 Jnys</v>
      </c>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4"/>
      <c r="AE374" s="805"/>
      <c r="AG374" s="805"/>
      <c r="AI374" s="805"/>
      <c r="AK374" s="285"/>
    </row>
    <row r="375" spans="4:37" ht="12.75" customHeight="1" outlineLevel="1" x14ac:dyDescent="0.25">
      <c r="D375" s="142" t="str">
        <f>'Line Items'!D20</f>
        <v>SG 07 - Spare SG 07</v>
      </c>
      <c r="E375" s="106"/>
      <c r="F375" s="143" t="str">
        <f t="shared" si="41"/>
        <v>000 Jnys</v>
      </c>
      <c r="G375" s="283"/>
      <c r="H375" s="283"/>
      <c r="I375" s="283"/>
      <c r="J375" s="283"/>
      <c r="K375" s="283"/>
      <c r="L375" s="283"/>
      <c r="M375" s="283"/>
      <c r="N375" s="283"/>
      <c r="O375" s="283"/>
      <c r="P375" s="283"/>
      <c r="Q375" s="283"/>
      <c r="R375" s="283"/>
      <c r="S375" s="283"/>
      <c r="T375" s="283"/>
      <c r="U375" s="283"/>
      <c r="V375" s="283"/>
      <c r="W375" s="283"/>
      <c r="X375" s="283"/>
      <c r="Y375" s="283"/>
      <c r="Z375" s="283"/>
      <c r="AA375" s="283"/>
      <c r="AB375" s="283"/>
      <c r="AC375" s="284"/>
      <c r="AE375" s="805"/>
      <c r="AG375" s="805"/>
      <c r="AI375" s="805"/>
      <c r="AK375" s="285"/>
    </row>
    <row r="376" spans="4:37" ht="12.75" customHeight="1" outlineLevel="1" x14ac:dyDescent="0.25">
      <c r="D376" s="142" t="str">
        <f>'Line Items'!D21</f>
        <v>SG 08 - Spare SG 08</v>
      </c>
      <c r="E376" s="106"/>
      <c r="F376" s="143" t="str">
        <f t="shared" si="41"/>
        <v>000 Jnys</v>
      </c>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4"/>
      <c r="AE376" s="805"/>
      <c r="AG376" s="805"/>
      <c r="AI376" s="805"/>
      <c r="AK376" s="285"/>
    </row>
    <row r="377" spans="4:37" ht="12.75" customHeight="1" outlineLevel="1" x14ac:dyDescent="0.25">
      <c r="D377" s="142" t="str">
        <f>'Line Items'!D22</f>
        <v>SG 09 - Spare SG 09</v>
      </c>
      <c r="E377" s="106"/>
      <c r="F377" s="143" t="str">
        <f t="shared" si="41"/>
        <v>000 Jnys</v>
      </c>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4"/>
      <c r="AE377" s="805"/>
      <c r="AG377" s="805"/>
      <c r="AI377" s="805"/>
      <c r="AK377" s="285"/>
    </row>
    <row r="378" spans="4:37" ht="12.75" customHeight="1" outlineLevel="1" x14ac:dyDescent="0.25">
      <c r="D378" s="142" t="str">
        <f>'Line Items'!D23</f>
        <v>SG 10 - Spare SG 10</v>
      </c>
      <c r="E378" s="106"/>
      <c r="F378" s="143" t="str">
        <f t="shared" si="41"/>
        <v>000 Jnys</v>
      </c>
      <c r="G378" s="283"/>
      <c r="H378" s="283"/>
      <c r="I378" s="283"/>
      <c r="J378" s="283"/>
      <c r="K378" s="283"/>
      <c r="L378" s="283"/>
      <c r="M378" s="283"/>
      <c r="N378" s="283"/>
      <c r="O378" s="283"/>
      <c r="P378" s="283"/>
      <c r="Q378" s="283"/>
      <c r="R378" s="283"/>
      <c r="S378" s="283"/>
      <c r="T378" s="283"/>
      <c r="U378" s="283"/>
      <c r="V378" s="283"/>
      <c r="W378" s="283"/>
      <c r="X378" s="283"/>
      <c r="Y378" s="283"/>
      <c r="Z378" s="283"/>
      <c r="AA378" s="283"/>
      <c r="AB378" s="283"/>
      <c r="AC378" s="284"/>
      <c r="AE378" s="805"/>
      <c r="AG378" s="805"/>
      <c r="AI378" s="805"/>
      <c r="AK378" s="285"/>
    </row>
    <row r="379" spans="4:37" ht="12.75" customHeight="1" outlineLevel="1" x14ac:dyDescent="0.25">
      <c r="D379" s="142" t="str">
        <f>'Line Items'!D24</f>
        <v>SG 11 - Spare SG 11</v>
      </c>
      <c r="E379" s="106"/>
      <c r="F379" s="143" t="str">
        <f t="shared" si="41"/>
        <v>000 Jnys</v>
      </c>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4"/>
      <c r="AE379" s="805"/>
      <c r="AG379" s="805"/>
      <c r="AI379" s="805"/>
      <c r="AK379" s="285"/>
    </row>
    <row r="380" spans="4:37" ht="12.75" customHeight="1" outlineLevel="1" x14ac:dyDescent="0.25">
      <c r="D380" s="142" t="str">
        <f>'Line Items'!D25</f>
        <v>SG 12 - Spare SG 12</v>
      </c>
      <c r="E380" s="106"/>
      <c r="F380" s="143" t="str">
        <f t="shared" si="41"/>
        <v>000 Jnys</v>
      </c>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4"/>
      <c r="AE380" s="805"/>
      <c r="AG380" s="805"/>
      <c r="AI380" s="805"/>
      <c r="AK380" s="285"/>
    </row>
    <row r="381" spans="4:37" ht="12.75" customHeight="1" outlineLevel="1" x14ac:dyDescent="0.25">
      <c r="D381" s="142" t="str">
        <f>'Line Items'!D26</f>
        <v>SG 13 - Spare SG 13</v>
      </c>
      <c r="E381" s="106"/>
      <c r="F381" s="143" t="str">
        <f t="shared" si="41"/>
        <v>000 Jnys</v>
      </c>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4"/>
      <c r="AE381" s="805"/>
      <c r="AG381" s="805"/>
      <c r="AI381" s="805"/>
      <c r="AK381" s="285"/>
    </row>
    <row r="382" spans="4:37" ht="12.75" customHeight="1" outlineLevel="1" x14ac:dyDescent="0.25">
      <c r="D382" s="142" t="str">
        <f>'Line Items'!D27</f>
        <v>SG 14 - Spare SG 14</v>
      </c>
      <c r="E382" s="106"/>
      <c r="F382" s="143" t="str">
        <f t="shared" si="41"/>
        <v>000 Jnys</v>
      </c>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4"/>
      <c r="AE382" s="805"/>
      <c r="AG382" s="805"/>
      <c r="AI382" s="805"/>
      <c r="AK382" s="285"/>
    </row>
    <row r="383" spans="4:37" ht="12.75" customHeight="1" outlineLevel="1" x14ac:dyDescent="0.25">
      <c r="D383" s="142" t="str">
        <f>'Line Items'!D28</f>
        <v>SG 15 - Spare SG 15</v>
      </c>
      <c r="E383" s="106"/>
      <c r="F383" s="143" t="str">
        <f t="shared" si="41"/>
        <v>000 Jnys</v>
      </c>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4"/>
      <c r="AE383" s="805"/>
      <c r="AG383" s="805"/>
      <c r="AI383" s="805"/>
      <c r="AK383" s="285"/>
    </row>
    <row r="384" spans="4:37" ht="12.75" customHeight="1" outlineLevel="1" x14ac:dyDescent="0.25">
      <c r="D384" s="142" t="str">
        <f>'Line Items'!D29</f>
        <v>SG 16 - Spare SG 16</v>
      </c>
      <c r="E384" s="106"/>
      <c r="F384" s="143" t="str">
        <f t="shared" si="41"/>
        <v>000 Jnys</v>
      </c>
      <c r="G384" s="283"/>
      <c r="H384" s="283"/>
      <c r="I384" s="283"/>
      <c r="J384" s="283"/>
      <c r="K384" s="283"/>
      <c r="L384" s="283"/>
      <c r="M384" s="283"/>
      <c r="N384" s="283"/>
      <c r="O384" s="283"/>
      <c r="P384" s="283"/>
      <c r="Q384" s="283"/>
      <c r="R384" s="283"/>
      <c r="S384" s="283"/>
      <c r="T384" s="283"/>
      <c r="U384" s="283"/>
      <c r="V384" s="283"/>
      <c r="W384" s="283"/>
      <c r="X384" s="283"/>
      <c r="Y384" s="283"/>
      <c r="Z384" s="283"/>
      <c r="AA384" s="283"/>
      <c r="AB384" s="283"/>
      <c r="AC384" s="284"/>
      <c r="AE384" s="805"/>
      <c r="AG384" s="805"/>
      <c r="AI384" s="805"/>
      <c r="AK384" s="285"/>
    </row>
    <row r="385" spans="3:37" ht="12.75" customHeight="1" outlineLevel="1" x14ac:dyDescent="0.25">
      <c r="D385" s="142" t="str">
        <f>'Line Items'!D30</f>
        <v>SG 17 - Spare SG 17</v>
      </c>
      <c r="E385" s="106"/>
      <c r="F385" s="143" t="str">
        <f t="shared" si="41"/>
        <v>000 Jnys</v>
      </c>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4"/>
      <c r="AE385" s="805"/>
      <c r="AG385" s="805"/>
      <c r="AI385" s="805"/>
      <c r="AK385" s="285"/>
    </row>
    <row r="386" spans="3:37" ht="12.75" customHeight="1" outlineLevel="1" x14ac:dyDescent="0.25">
      <c r="D386" s="142" t="str">
        <f>'Line Items'!D31</f>
        <v>SG 18 - Spare SG 18</v>
      </c>
      <c r="E386" s="106"/>
      <c r="F386" s="143" t="str">
        <f t="shared" si="41"/>
        <v>000 Jnys</v>
      </c>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4"/>
      <c r="AE386" s="805"/>
      <c r="AG386" s="805"/>
      <c r="AI386" s="805"/>
      <c r="AK386" s="285"/>
    </row>
    <row r="387" spans="3:37" ht="12.75" customHeight="1" outlineLevel="1" x14ac:dyDescent="0.25">
      <c r="D387" s="142" t="str">
        <f>'Line Items'!D32</f>
        <v>SG 19 - Spare SG 19</v>
      </c>
      <c r="E387" s="106"/>
      <c r="F387" s="143" t="str">
        <f t="shared" si="41"/>
        <v>000 Jnys</v>
      </c>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4"/>
      <c r="AE387" s="805"/>
      <c r="AG387" s="805"/>
      <c r="AI387" s="805"/>
      <c r="AK387" s="285"/>
    </row>
    <row r="388" spans="3:37" ht="12.75" customHeight="1" outlineLevel="1" x14ac:dyDescent="0.25">
      <c r="D388" s="113" t="str">
        <f>'Line Items'!D33</f>
        <v>SG 20 - Spare SG 20</v>
      </c>
      <c r="E388" s="286"/>
      <c r="F388" s="155" t="str">
        <f t="shared" si="41"/>
        <v>000 Jnys</v>
      </c>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8"/>
      <c r="AE388" s="1058"/>
      <c r="AG388" s="1058"/>
      <c r="AI388" s="1058"/>
      <c r="AK388" s="289"/>
    </row>
    <row r="389" spans="3:37" ht="12.75" customHeight="1" outlineLevel="1" x14ac:dyDescent="0.25">
      <c r="G389" s="107"/>
      <c r="H389" s="107"/>
      <c r="I389" s="107"/>
      <c r="J389" s="107"/>
      <c r="K389" s="107"/>
      <c r="L389" s="107"/>
      <c r="M389" s="107"/>
      <c r="N389" s="107"/>
      <c r="O389" s="107"/>
      <c r="P389" s="107"/>
      <c r="Q389" s="107"/>
      <c r="R389" s="107"/>
      <c r="S389" s="107"/>
      <c r="T389" s="107"/>
      <c r="U389" s="107"/>
      <c r="V389" s="107"/>
      <c r="W389" s="107"/>
      <c r="X389" s="107"/>
      <c r="Y389" s="107"/>
      <c r="Z389" s="107"/>
      <c r="AA389" s="107"/>
      <c r="AB389" s="107"/>
      <c r="AC389" s="107"/>
      <c r="AE389" s="107"/>
      <c r="AG389" s="107"/>
      <c r="AI389" s="107"/>
    </row>
    <row r="390" spans="3:37" ht="12.75" customHeight="1" outlineLevel="1" x14ac:dyDescent="0.25">
      <c r="D390" s="290" t="str">
        <f>"Total "&amp;C368</f>
        <v>Total Full Fare (Standard)</v>
      </c>
      <c r="E390" s="291"/>
      <c r="F390" s="292" t="str">
        <f>F388</f>
        <v>000 Jnys</v>
      </c>
      <c r="G390" s="293">
        <f t="shared" ref="G390:AC390" si="42">SUM(G369:G388)</f>
        <v>0</v>
      </c>
      <c r="H390" s="293">
        <f t="shared" si="42"/>
        <v>0</v>
      </c>
      <c r="I390" s="293">
        <f t="shared" si="42"/>
        <v>0</v>
      </c>
      <c r="J390" s="293">
        <f t="shared" si="42"/>
        <v>0</v>
      </c>
      <c r="K390" s="293">
        <f t="shared" si="42"/>
        <v>0</v>
      </c>
      <c r="L390" s="293">
        <f t="shared" si="42"/>
        <v>0</v>
      </c>
      <c r="M390" s="293">
        <f t="shared" si="42"/>
        <v>0</v>
      </c>
      <c r="N390" s="293">
        <f t="shared" si="42"/>
        <v>0</v>
      </c>
      <c r="O390" s="293">
        <f t="shared" si="42"/>
        <v>0</v>
      </c>
      <c r="P390" s="293">
        <f t="shared" si="42"/>
        <v>0</v>
      </c>
      <c r="Q390" s="293">
        <f t="shared" si="42"/>
        <v>0</v>
      </c>
      <c r="R390" s="293">
        <f t="shared" si="42"/>
        <v>0</v>
      </c>
      <c r="S390" s="293">
        <f t="shared" si="42"/>
        <v>0</v>
      </c>
      <c r="T390" s="293">
        <f t="shared" si="42"/>
        <v>0</v>
      </c>
      <c r="U390" s="293">
        <f t="shared" si="42"/>
        <v>0</v>
      </c>
      <c r="V390" s="293">
        <f t="shared" si="42"/>
        <v>0</v>
      </c>
      <c r="W390" s="293">
        <f t="shared" si="42"/>
        <v>0</v>
      </c>
      <c r="X390" s="293">
        <f t="shared" si="42"/>
        <v>0</v>
      </c>
      <c r="Y390" s="293">
        <f t="shared" si="42"/>
        <v>0</v>
      </c>
      <c r="Z390" s="293">
        <f t="shared" si="42"/>
        <v>0</v>
      </c>
      <c r="AA390" s="293">
        <f t="shared" si="42"/>
        <v>0</v>
      </c>
      <c r="AB390" s="293">
        <f t="shared" si="42"/>
        <v>0</v>
      </c>
      <c r="AC390" s="294">
        <f t="shared" si="42"/>
        <v>0</v>
      </c>
      <c r="AE390" s="1062">
        <f>SUM(AE369:AE388)</f>
        <v>0</v>
      </c>
      <c r="AG390" s="1062">
        <f>SUM(AG369:AG388)</f>
        <v>0</v>
      </c>
      <c r="AI390" s="1062">
        <f>SUM(AI369:AI388)</f>
        <v>0</v>
      </c>
      <c r="AK390" s="295"/>
    </row>
    <row r="391" spans="3:37" ht="12.75" customHeight="1" outlineLevel="1" x14ac:dyDescent="0.25">
      <c r="G391" s="107"/>
      <c r="H391" s="107"/>
      <c r="I391" s="107"/>
      <c r="J391" s="107"/>
      <c r="K391" s="107"/>
      <c r="L391" s="107"/>
      <c r="M391" s="107"/>
      <c r="N391" s="107"/>
      <c r="O391" s="107"/>
      <c r="P391" s="107"/>
      <c r="Q391" s="107"/>
      <c r="R391" s="107"/>
      <c r="S391" s="107"/>
      <c r="T391" s="107"/>
      <c r="U391" s="107"/>
      <c r="V391" s="107"/>
      <c r="W391" s="107"/>
      <c r="X391" s="107"/>
      <c r="Y391" s="107"/>
      <c r="Z391" s="107"/>
      <c r="AA391" s="107"/>
      <c r="AB391" s="107"/>
      <c r="AC391" s="107"/>
      <c r="AD391" s="107"/>
      <c r="AE391" s="107"/>
      <c r="AG391" s="107"/>
      <c r="AI391" s="107"/>
    </row>
    <row r="392" spans="3:37" ht="12.75" customHeight="1" outlineLevel="1" x14ac:dyDescent="0.25">
      <c r="D392" s="290" t="s">
        <v>433</v>
      </c>
      <c r="E392" s="291"/>
      <c r="F392" s="292" t="str">
        <f>F390</f>
        <v>000 Jnys</v>
      </c>
      <c r="G392" s="293">
        <f t="shared" ref="G392:AC392" si="43">SUM(G366,G390)</f>
        <v>0</v>
      </c>
      <c r="H392" s="293">
        <f t="shared" si="43"/>
        <v>0</v>
      </c>
      <c r="I392" s="293">
        <f t="shared" si="43"/>
        <v>0</v>
      </c>
      <c r="J392" s="293">
        <f t="shared" si="43"/>
        <v>0</v>
      </c>
      <c r="K392" s="293">
        <f t="shared" si="43"/>
        <v>0</v>
      </c>
      <c r="L392" s="293">
        <f t="shared" si="43"/>
        <v>0</v>
      </c>
      <c r="M392" s="293">
        <f t="shared" si="43"/>
        <v>0</v>
      </c>
      <c r="N392" s="293">
        <f t="shared" si="43"/>
        <v>0</v>
      </c>
      <c r="O392" s="293">
        <f t="shared" si="43"/>
        <v>0</v>
      </c>
      <c r="P392" s="293">
        <f t="shared" si="43"/>
        <v>0</v>
      </c>
      <c r="Q392" s="293">
        <f t="shared" si="43"/>
        <v>0</v>
      </c>
      <c r="R392" s="293">
        <f t="shared" si="43"/>
        <v>0</v>
      </c>
      <c r="S392" s="293">
        <f t="shared" si="43"/>
        <v>0</v>
      </c>
      <c r="T392" s="293">
        <f t="shared" si="43"/>
        <v>0</v>
      </c>
      <c r="U392" s="293">
        <f t="shared" si="43"/>
        <v>0</v>
      </c>
      <c r="V392" s="293">
        <f t="shared" si="43"/>
        <v>0</v>
      </c>
      <c r="W392" s="293">
        <f t="shared" si="43"/>
        <v>0</v>
      </c>
      <c r="X392" s="293">
        <f t="shared" si="43"/>
        <v>0</v>
      </c>
      <c r="Y392" s="293">
        <f t="shared" si="43"/>
        <v>0</v>
      </c>
      <c r="Z392" s="293">
        <f t="shared" si="43"/>
        <v>0</v>
      </c>
      <c r="AA392" s="293">
        <f t="shared" si="43"/>
        <v>0</v>
      </c>
      <c r="AB392" s="293">
        <f t="shared" si="43"/>
        <v>0</v>
      </c>
      <c r="AC392" s="294">
        <f t="shared" si="43"/>
        <v>0</v>
      </c>
      <c r="AE392" s="1062">
        <f>SUM(AE366,AE390)</f>
        <v>0</v>
      </c>
      <c r="AG392" s="1062">
        <f>SUM(AG366,AG390)</f>
        <v>0</v>
      </c>
      <c r="AI392" s="1062">
        <f>SUM(AI366,AI390)</f>
        <v>0</v>
      </c>
      <c r="AK392" s="295"/>
    </row>
    <row r="393" spans="3:37" ht="12.75" customHeight="1" outlineLevel="1" x14ac:dyDescent="0.25">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G393" s="107"/>
      <c r="AI393" s="107"/>
    </row>
    <row r="394" spans="3:37" ht="12.75" customHeight="1" outlineLevel="1" x14ac:dyDescent="0.25">
      <c r="C394" s="200" t="str">
        <f>C117</f>
        <v>Advance (First)</v>
      </c>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107"/>
      <c r="AE394" s="107"/>
      <c r="AG394" s="107"/>
      <c r="AI394" s="107"/>
    </row>
    <row r="395" spans="3:37" ht="12.75" customHeight="1" outlineLevel="1" x14ac:dyDescent="0.25">
      <c r="D395" s="276" t="str">
        <f>'Line Items'!D14</f>
        <v>SG 01 - Kent Mainline</v>
      </c>
      <c r="E395" s="312"/>
      <c r="F395" s="316" t="str">
        <f t="shared" ref="F395:F414" si="44">F369</f>
        <v>000 Jnys</v>
      </c>
      <c r="G395" s="314"/>
      <c r="H395" s="314"/>
      <c r="I395" s="315"/>
      <c r="J395" s="314"/>
      <c r="K395" s="315"/>
      <c r="L395" s="315"/>
      <c r="M395" s="314"/>
      <c r="N395" s="314"/>
      <c r="O395" s="314"/>
      <c r="P395" s="314"/>
      <c r="Q395" s="314"/>
      <c r="R395" s="314"/>
      <c r="S395" s="314"/>
      <c r="T395" s="314"/>
      <c r="U395" s="314"/>
      <c r="V395" s="314"/>
      <c r="W395" s="314"/>
      <c r="X395" s="314"/>
      <c r="Y395" s="314"/>
      <c r="Z395" s="314"/>
      <c r="AA395" s="314"/>
      <c r="AB395" s="314"/>
      <c r="AC395" s="281"/>
      <c r="AE395" s="1057"/>
      <c r="AG395" s="1057"/>
      <c r="AI395" s="1057"/>
      <c r="AK395" s="282"/>
    </row>
    <row r="396" spans="3:37" ht="12.75" customHeight="1" outlineLevel="1" x14ac:dyDescent="0.25">
      <c r="D396" s="142" t="str">
        <f>'Line Items'!D15</f>
        <v>SG 02 - Kent Metro</v>
      </c>
      <c r="E396" s="106"/>
      <c r="F396" s="143" t="str">
        <f t="shared" si="44"/>
        <v>000 Jnys</v>
      </c>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4"/>
      <c r="AE396" s="805"/>
      <c r="AG396" s="805"/>
      <c r="AI396" s="805"/>
      <c r="AK396" s="285"/>
    </row>
    <row r="397" spans="3:37" ht="12.75" customHeight="1" outlineLevel="1" x14ac:dyDescent="0.25">
      <c r="D397" s="142" t="str">
        <f>'Line Items'!D16</f>
        <v>SG 03 - Kent Rural</v>
      </c>
      <c r="E397" s="106"/>
      <c r="F397" s="143" t="str">
        <f t="shared" si="44"/>
        <v>000 Jnys</v>
      </c>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4"/>
      <c r="AE397" s="805"/>
      <c r="AG397" s="805"/>
      <c r="AI397" s="805"/>
      <c r="AK397" s="285"/>
    </row>
    <row r="398" spans="3:37" ht="12.75" customHeight="1" outlineLevel="1" x14ac:dyDescent="0.25">
      <c r="D398" s="142" t="str">
        <f>'Line Items'!D17</f>
        <v>SG 04 - Kent High Speed</v>
      </c>
      <c r="E398" s="106"/>
      <c r="F398" s="143" t="str">
        <f t="shared" si="44"/>
        <v>000 Jnys</v>
      </c>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4"/>
      <c r="AE398" s="805"/>
      <c r="AG398" s="805"/>
      <c r="AI398" s="805"/>
      <c r="AK398" s="285"/>
    </row>
    <row r="399" spans="3:37" ht="12.75" customHeight="1" outlineLevel="1" x14ac:dyDescent="0.25">
      <c r="D399" s="142" t="str">
        <f>'Line Items'!D18</f>
        <v>SG 05 - Spare SG 05</v>
      </c>
      <c r="E399" s="106"/>
      <c r="F399" s="143" t="str">
        <f t="shared" si="44"/>
        <v>000 Jnys</v>
      </c>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4"/>
      <c r="AE399" s="805"/>
      <c r="AG399" s="805"/>
      <c r="AI399" s="805"/>
      <c r="AK399" s="285"/>
    </row>
    <row r="400" spans="3:37" ht="12.75" customHeight="1" outlineLevel="1" x14ac:dyDescent="0.25">
      <c r="D400" s="142" t="str">
        <f>'Line Items'!D19</f>
        <v>SG 06 - Spare SG 06</v>
      </c>
      <c r="E400" s="106"/>
      <c r="F400" s="143" t="str">
        <f t="shared" si="44"/>
        <v>000 Jnys</v>
      </c>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4"/>
      <c r="AE400" s="805"/>
      <c r="AG400" s="805"/>
      <c r="AI400" s="805"/>
      <c r="AK400" s="285"/>
    </row>
    <row r="401" spans="4:37" ht="12.75" customHeight="1" outlineLevel="1" x14ac:dyDescent="0.25">
      <c r="D401" s="142" t="str">
        <f>'Line Items'!D20</f>
        <v>SG 07 - Spare SG 07</v>
      </c>
      <c r="E401" s="106"/>
      <c r="F401" s="143" t="str">
        <f t="shared" si="44"/>
        <v>000 Jnys</v>
      </c>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4"/>
      <c r="AE401" s="805"/>
      <c r="AG401" s="805"/>
      <c r="AI401" s="805"/>
      <c r="AK401" s="285"/>
    </row>
    <row r="402" spans="4:37" ht="12.75" customHeight="1" outlineLevel="1" x14ac:dyDescent="0.25">
      <c r="D402" s="142" t="str">
        <f>'Line Items'!D21</f>
        <v>SG 08 - Spare SG 08</v>
      </c>
      <c r="E402" s="106"/>
      <c r="F402" s="143" t="str">
        <f t="shared" si="44"/>
        <v>000 Jnys</v>
      </c>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4"/>
      <c r="AE402" s="805"/>
      <c r="AG402" s="805"/>
      <c r="AI402" s="805"/>
      <c r="AK402" s="285"/>
    </row>
    <row r="403" spans="4:37" ht="12.75" customHeight="1" outlineLevel="1" x14ac:dyDescent="0.25">
      <c r="D403" s="142" t="str">
        <f>'Line Items'!D22</f>
        <v>SG 09 - Spare SG 09</v>
      </c>
      <c r="E403" s="106"/>
      <c r="F403" s="143" t="str">
        <f t="shared" si="44"/>
        <v>000 Jnys</v>
      </c>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4"/>
      <c r="AE403" s="805"/>
      <c r="AG403" s="805"/>
      <c r="AI403" s="805"/>
      <c r="AK403" s="285"/>
    </row>
    <row r="404" spans="4:37" ht="12.75" customHeight="1" outlineLevel="1" x14ac:dyDescent="0.25">
      <c r="D404" s="142" t="str">
        <f>'Line Items'!D23</f>
        <v>SG 10 - Spare SG 10</v>
      </c>
      <c r="E404" s="106"/>
      <c r="F404" s="143" t="str">
        <f t="shared" si="44"/>
        <v>000 Jnys</v>
      </c>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4"/>
      <c r="AE404" s="805"/>
      <c r="AG404" s="805"/>
      <c r="AI404" s="805"/>
      <c r="AK404" s="285"/>
    </row>
    <row r="405" spans="4:37" ht="12.75" customHeight="1" outlineLevel="1" x14ac:dyDescent="0.25">
      <c r="D405" s="142" t="str">
        <f>'Line Items'!D24</f>
        <v>SG 11 - Spare SG 11</v>
      </c>
      <c r="E405" s="106"/>
      <c r="F405" s="143" t="str">
        <f t="shared" si="44"/>
        <v>000 Jnys</v>
      </c>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4"/>
      <c r="AE405" s="805"/>
      <c r="AG405" s="805"/>
      <c r="AI405" s="805"/>
      <c r="AK405" s="285"/>
    </row>
    <row r="406" spans="4:37" ht="12.75" customHeight="1" outlineLevel="1" x14ac:dyDescent="0.25">
      <c r="D406" s="142" t="str">
        <f>'Line Items'!D25</f>
        <v>SG 12 - Spare SG 12</v>
      </c>
      <c r="E406" s="106"/>
      <c r="F406" s="143" t="str">
        <f t="shared" si="44"/>
        <v>000 Jnys</v>
      </c>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4"/>
      <c r="AE406" s="805"/>
      <c r="AG406" s="805"/>
      <c r="AI406" s="805"/>
      <c r="AK406" s="285"/>
    </row>
    <row r="407" spans="4:37" ht="12.75" customHeight="1" outlineLevel="1" x14ac:dyDescent="0.25">
      <c r="D407" s="142" t="str">
        <f>'Line Items'!D26</f>
        <v>SG 13 - Spare SG 13</v>
      </c>
      <c r="E407" s="106"/>
      <c r="F407" s="143" t="str">
        <f t="shared" si="44"/>
        <v>000 Jnys</v>
      </c>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4"/>
      <c r="AE407" s="805"/>
      <c r="AG407" s="805"/>
      <c r="AI407" s="805"/>
      <c r="AK407" s="285"/>
    </row>
    <row r="408" spans="4:37" ht="12.75" customHeight="1" outlineLevel="1" x14ac:dyDescent="0.25">
      <c r="D408" s="142" t="str">
        <f>'Line Items'!D27</f>
        <v>SG 14 - Spare SG 14</v>
      </c>
      <c r="E408" s="106"/>
      <c r="F408" s="143" t="str">
        <f t="shared" si="44"/>
        <v>000 Jnys</v>
      </c>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4"/>
      <c r="AE408" s="805"/>
      <c r="AG408" s="805"/>
      <c r="AI408" s="805"/>
      <c r="AK408" s="285"/>
    </row>
    <row r="409" spans="4:37" ht="12.75" customHeight="1" outlineLevel="1" x14ac:dyDescent="0.25">
      <c r="D409" s="142" t="str">
        <f>'Line Items'!D28</f>
        <v>SG 15 - Spare SG 15</v>
      </c>
      <c r="E409" s="106"/>
      <c r="F409" s="143" t="str">
        <f t="shared" si="44"/>
        <v>000 Jnys</v>
      </c>
      <c r="G409" s="283"/>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4"/>
      <c r="AE409" s="805"/>
      <c r="AG409" s="805"/>
      <c r="AI409" s="805"/>
      <c r="AK409" s="285"/>
    </row>
    <row r="410" spans="4:37" ht="12.75" customHeight="1" outlineLevel="1" x14ac:dyDescent="0.25">
      <c r="D410" s="142" t="str">
        <f>'Line Items'!D29</f>
        <v>SG 16 - Spare SG 16</v>
      </c>
      <c r="E410" s="106"/>
      <c r="F410" s="143" t="str">
        <f t="shared" si="44"/>
        <v>000 Jnys</v>
      </c>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4"/>
      <c r="AE410" s="805"/>
      <c r="AG410" s="805"/>
      <c r="AI410" s="805"/>
      <c r="AK410" s="285"/>
    </row>
    <row r="411" spans="4:37" ht="12.75" customHeight="1" outlineLevel="1" x14ac:dyDescent="0.25">
      <c r="D411" s="142" t="str">
        <f>'Line Items'!D30</f>
        <v>SG 17 - Spare SG 17</v>
      </c>
      <c r="E411" s="106"/>
      <c r="F411" s="143" t="str">
        <f t="shared" si="44"/>
        <v>000 Jnys</v>
      </c>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4"/>
      <c r="AE411" s="805"/>
      <c r="AG411" s="805"/>
      <c r="AI411" s="805"/>
      <c r="AK411" s="285"/>
    </row>
    <row r="412" spans="4:37" ht="12.75" customHeight="1" outlineLevel="1" x14ac:dyDescent="0.25">
      <c r="D412" s="142" t="str">
        <f>'Line Items'!D31</f>
        <v>SG 18 - Spare SG 18</v>
      </c>
      <c r="E412" s="106"/>
      <c r="F412" s="143" t="str">
        <f t="shared" si="44"/>
        <v>000 Jnys</v>
      </c>
      <c r="G412" s="283"/>
      <c r="H412" s="283"/>
      <c r="I412" s="283"/>
      <c r="J412" s="283"/>
      <c r="K412" s="283"/>
      <c r="L412" s="283"/>
      <c r="M412" s="283"/>
      <c r="N412" s="283"/>
      <c r="O412" s="283"/>
      <c r="P412" s="283"/>
      <c r="Q412" s="283"/>
      <c r="R412" s="283"/>
      <c r="S412" s="283"/>
      <c r="T412" s="283"/>
      <c r="U412" s="283"/>
      <c r="V412" s="283"/>
      <c r="W412" s="283"/>
      <c r="X412" s="283"/>
      <c r="Y412" s="283"/>
      <c r="Z412" s="283"/>
      <c r="AA412" s="283"/>
      <c r="AB412" s="283"/>
      <c r="AC412" s="284"/>
      <c r="AE412" s="805"/>
      <c r="AG412" s="805"/>
      <c r="AI412" s="805"/>
      <c r="AK412" s="285"/>
    </row>
    <row r="413" spans="4:37" ht="12.75" customHeight="1" outlineLevel="1" x14ac:dyDescent="0.25">
      <c r="D413" s="142" t="str">
        <f>'Line Items'!D32</f>
        <v>SG 19 - Spare SG 19</v>
      </c>
      <c r="E413" s="106"/>
      <c r="F413" s="143" t="str">
        <f t="shared" si="44"/>
        <v>000 Jnys</v>
      </c>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4"/>
      <c r="AE413" s="805"/>
      <c r="AG413" s="805"/>
      <c r="AI413" s="805"/>
      <c r="AK413" s="285"/>
    </row>
    <row r="414" spans="4:37" ht="12.75" customHeight="1" outlineLevel="1" x14ac:dyDescent="0.25">
      <c r="D414" s="113" t="str">
        <f>'Line Items'!D33</f>
        <v>SG 20 - Spare SG 20</v>
      </c>
      <c r="E414" s="286"/>
      <c r="F414" s="155" t="str">
        <f t="shared" si="44"/>
        <v>000 Jnys</v>
      </c>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8"/>
      <c r="AE414" s="1058"/>
      <c r="AG414" s="1058"/>
      <c r="AI414" s="1058"/>
      <c r="AK414" s="289"/>
    </row>
    <row r="415" spans="4:37" ht="12.75" customHeight="1" outlineLevel="1" x14ac:dyDescent="0.25">
      <c r="G415" s="107"/>
      <c r="H415" s="107"/>
      <c r="I415" s="107"/>
      <c r="J415" s="107"/>
      <c r="K415" s="107"/>
      <c r="L415" s="107"/>
      <c r="M415" s="107"/>
      <c r="N415" s="107"/>
      <c r="O415" s="107"/>
      <c r="P415" s="107"/>
      <c r="Q415" s="107"/>
      <c r="R415" s="107"/>
      <c r="S415" s="107"/>
      <c r="T415" s="107"/>
      <c r="U415" s="107"/>
      <c r="V415" s="107"/>
      <c r="W415" s="107"/>
      <c r="X415" s="107"/>
      <c r="Y415" s="107"/>
      <c r="Z415" s="107"/>
      <c r="AA415" s="107"/>
      <c r="AB415" s="107"/>
      <c r="AC415" s="107"/>
      <c r="AE415" s="107"/>
      <c r="AG415" s="107"/>
      <c r="AI415" s="107"/>
    </row>
    <row r="416" spans="4:37" ht="12.75" customHeight="1" outlineLevel="1" x14ac:dyDescent="0.25">
      <c r="D416" s="290" t="str">
        <f>"Total "&amp;C394</f>
        <v>Total Advance (First)</v>
      </c>
      <c r="E416" s="291"/>
      <c r="F416" s="292" t="str">
        <f>F414</f>
        <v>000 Jnys</v>
      </c>
      <c r="G416" s="293">
        <f t="shared" ref="G416:AC416" si="45">SUM(G395:G414)</f>
        <v>0</v>
      </c>
      <c r="H416" s="293">
        <f t="shared" si="45"/>
        <v>0</v>
      </c>
      <c r="I416" s="293">
        <f t="shared" si="45"/>
        <v>0</v>
      </c>
      <c r="J416" s="293">
        <f t="shared" si="45"/>
        <v>0</v>
      </c>
      <c r="K416" s="293">
        <f t="shared" si="45"/>
        <v>0</v>
      </c>
      <c r="L416" s="293">
        <f t="shared" si="45"/>
        <v>0</v>
      </c>
      <c r="M416" s="293">
        <f t="shared" si="45"/>
        <v>0</v>
      </c>
      <c r="N416" s="293">
        <f t="shared" si="45"/>
        <v>0</v>
      </c>
      <c r="O416" s="293">
        <f t="shared" si="45"/>
        <v>0</v>
      </c>
      <c r="P416" s="293">
        <f t="shared" si="45"/>
        <v>0</v>
      </c>
      <c r="Q416" s="293">
        <f t="shared" si="45"/>
        <v>0</v>
      </c>
      <c r="R416" s="293">
        <f t="shared" si="45"/>
        <v>0</v>
      </c>
      <c r="S416" s="293">
        <f t="shared" si="45"/>
        <v>0</v>
      </c>
      <c r="T416" s="293">
        <f t="shared" si="45"/>
        <v>0</v>
      </c>
      <c r="U416" s="293">
        <f t="shared" si="45"/>
        <v>0</v>
      </c>
      <c r="V416" s="293">
        <f t="shared" si="45"/>
        <v>0</v>
      </c>
      <c r="W416" s="293">
        <f t="shared" si="45"/>
        <v>0</v>
      </c>
      <c r="X416" s="293">
        <f t="shared" si="45"/>
        <v>0</v>
      </c>
      <c r="Y416" s="293">
        <f t="shared" si="45"/>
        <v>0</v>
      </c>
      <c r="Z416" s="293">
        <f t="shared" si="45"/>
        <v>0</v>
      </c>
      <c r="AA416" s="293">
        <f t="shared" si="45"/>
        <v>0</v>
      </c>
      <c r="AB416" s="293">
        <f t="shared" si="45"/>
        <v>0</v>
      </c>
      <c r="AC416" s="294">
        <f t="shared" si="45"/>
        <v>0</v>
      </c>
      <c r="AE416" s="1062">
        <f>SUM(AE395:AE414)</f>
        <v>0</v>
      </c>
      <c r="AG416" s="1062">
        <f>SUM(AG395:AG414)</f>
        <v>0</v>
      </c>
      <c r="AI416" s="1062">
        <f>SUM(AI395:AI414)</f>
        <v>0</v>
      </c>
      <c r="AK416" s="295"/>
    </row>
    <row r="417" spans="3:37" ht="12.75" customHeight="1" outlineLevel="1" x14ac:dyDescent="0.25">
      <c r="G417" s="107"/>
      <c r="H417" s="107"/>
      <c r="I417" s="107"/>
      <c r="J417" s="107"/>
      <c r="K417" s="107"/>
      <c r="L417" s="107"/>
      <c r="M417" s="107"/>
      <c r="N417" s="107"/>
      <c r="O417" s="107"/>
      <c r="P417" s="107"/>
      <c r="Q417" s="107"/>
      <c r="R417" s="107"/>
      <c r="S417" s="107"/>
      <c r="T417" s="107"/>
      <c r="U417" s="107"/>
      <c r="V417" s="107"/>
      <c r="W417" s="107"/>
      <c r="X417" s="107"/>
      <c r="Y417" s="107"/>
      <c r="Z417" s="107"/>
      <c r="AA417" s="107"/>
      <c r="AB417" s="107"/>
      <c r="AC417" s="107"/>
      <c r="AD417" s="107"/>
      <c r="AE417" s="107"/>
      <c r="AG417" s="107"/>
      <c r="AI417" s="107"/>
    </row>
    <row r="418" spans="3:37" ht="12.75" customHeight="1" outlineLevel="1" x14ac:dyDescent="0.25">
      <c r="C418" s="200" t="str">
        <f>C141</f>
        <v>Advance (Standard)</v>
      </c>
      <c r="G418" s="107"/>
      <c r="H418" s="107"/>
      <c r="I418" s="107"/>
      <c r="J418" s="107"/>
      <c r="K418" s="107"/>
      <c r="L418" s="107"/>
      <c r="M418" s="107"/>
      <c r="N418" s="107"/>
      <c r="O418" s="107"/>
      <c r="P418" s="107"/>
      <c r="Q418" s="107"/>
      <c r="R418" s="107"/>
      <c r="S418" s="107"/>
      <c r="T418" s="107"/>
      <c r="U418" s="107"/>
      <c r="V418" s="107"/>
      <c r="W418" s="107"/>
      <c r="X418" s="107"/>
      <c r="Y418" s="107"/>
      <c r="Z418" s="107"/>
      <c r="AA418" s="107"/>
      <c r="AB418" s="107"/>
      <c r="AC418" s="107"/>
      <c r="AD418" s="107"/>
      <c r="AE418" s="107"/>
      <c r="AG418" s="107"/>
      <c r="AI418" s="107"/>
    </row>
    <row r="419" spans="3:37" ht="12.75" customHeight="1" outlineLevel="1" x14ac:dyDescent="0.25">
      <c r="D419" s="276" t="str">
        <f>'Line Items'!D14</f>
        <v>SG 01 - Kent Mainline</v>
      </c>
      <c r="E419" s="312"/>
      <c r="F419" s="316" t="str">
        <f t="shared" ref="F419:F438" si="46">F395</f>
        <v>000 Jnys</v>
      </c>
      <c r="G419" s="314"/>
      <c r="H419" s="314"/>
      <c r="I419" s="315"/>
      <c r="J419" s="314"/>
      <c r="K419" s="315"/>
      <c r="L419" s="315"/>
      <c r="M419" s="314"/>
      <c r="N419" s="314"/>
      <c r="O419" s="314"/>
      <c r="P419" s="314"/>
      <c r="Q419" s="314"/>
      <c r="R419" s="314"/>
      <c r="S419" s="314"/>
      <c r="T419" s="314"/>
      <c r="U419" s="314"/>
      <c r="V419" s="314"/>
      <c r="W419" s="314"/>
      <c r="X419" s="314"/>
      <c r="Y419" s="314"/>
      <c r="Z419" s="314"/>
      <c r="AA419" s="314"/>
      <c r="AB419" s="314"/>
      <c r="AC419" s="281"/>
      <c r="AE419" s="1057"/>
      <c r="AG419" s="1057"/>
      <c r="AI419" s="1057"/>
      <c r="AK419" s="282"/>
    </row>
    <row r="420" spans="3:37" ht="12.75" customHeight="1" outlineLevel="1" x14ac:dyDescent="0.25">
      <c r="D420" s="142" t="str">
        <f>'Line Items'!D15</f>
        <v>SG 02 - Kent Metro</v>
      </c>
      <c r="E420" s="106"/>
      <c r="F420" s="143" t="str">
        <f t="shared" si="46"/>
        <v>000 Jnys</v>
      </c>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4"/>
      <c r="AE420" s="805"/>
      <c r="AG420" s="805"/>
      <c r="AI420" s="805"/>
      <c r="AK420" s="285"/>
    </row>
    <row r="421" spans="3:37" ht="12.75" customHeight="1" outlineLevel="1" x14ac:dyDescent="0.25">
      <c r="D421" s="142" t="str">
        <f>'Line Items'!D16</f>
        <v>SG 03 - Kent Rural</v>
      </c>
      <c r="E421" s="106"/>
      <c r="F421" s="143" t="str">
        <f t="shared" si="46"/>
        <v>000 Jnys</v>
      </c>
      <c r="G421" s="283"/>
      <c r="H421" s="283"/>
      <c r="I421" s="283"/>
      <c r="J421" s="283"/>
      <c r="K421" s="283"/>
      <c r="L421" s="283"/>
      <c r="M421" s="283"/>
      <c r="N421" s="283"/>
      <c r="O421" s="283"/>
      <c r="P421" s="283"/>
      <c r="Q421" s="283"/>
      <c r="R421" s="283"/>
      <c r="S421" s="283"/>
      <c r="T421" s="283"/>
      <c r="U421" s="283"/>
      <c r="V421" s="283"/>
      <c r="W421" s="283"/>
      <c r="X421" s="283"/>
      <c r="Y421" s="283"/>
      <c r="Z421" s="283"/>
      <c r="AA421" s="283"/>
      <c r="AB421" s="283"/>
      <c r="AC421" s="284"/>
      <c r="AE421" s="805"/>
      <c r="AG421" s="805"/>
      <c r="AI421" s="805"/>
      <c r="AK421" s="285"/>
    </row>
    <row r="422" spans="3:37" ht="12.75" customHeight="1" outlineLevel="1" x14ac:dyDescent="0.25">
      <c r="D422" s="142" t="str">
        <f>'Line Items'!D17</f>
        <v>SG 04 - Kent High Speed</v>
      </c>
      <c r="E422" s="106"/>
      <c r="F422" s="143" t="str">
        <f t="shared" si="46"/>
        <v>000 Jnys</v>
      </c>
      <c r="G422" s="283"/>
      <c r="H422" s="283"/>
      <c r="I422" s="283"/>
      <c r="J422" s="283"/>
      <c r="K422" s="283"/>
      <c r="L422" s="283"/>
      <c r="M422" s="283"/>
      <c r="N422" s="283"/>
      <c r="O422" s="283"/>
      <c r="P422" s="283"/>
      <c r="Q422" s="283"/>
      <c r="R422" s="283"/>
      <c r="S422" s="283"/>
      <c r="T422" s="283"/>
      <c r="U422" s="283"/>
      <c r="V422" s="283"/>
      <c r="W422" s="283"/>
      <c r="X422" s="283"/>
      <c r="Y422" s="283"/>
      <c r="Z422" s="283"/>
      <c r="AA422" s="283"/>
      <c r="AB422" s="283"/>
      <c r="AC422" s="284"/>
      <c r="AE422" s="805"/>
      <c r="AG422" s="805"/>
      <c r="AI422" s="805"/>
      <c r="AK422" s="285"/>
    </row>
    <row r="423" spans="3:37" ht="12.75" customHeight="1" outlineLevel="1" x14ac:dyDescent="0.25">
      <c r="D423" s="142" t="str">
        <f>'Line Items'!D18</f>
        <v>SG 05 - Spare SG 05</v>
      </c>
      <c r="E423" s="106"/>
      <c r="F423" s="143" t="str">
        <f t="shared" si="46"/>
        <v>000 Jnys</v>
      </c>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4"/>
      <c r="AE423" s="805"/>
      <c r="AG423" s="805"/>
      <c r="AI423" s="805"/>
      <c r="AK423" s="285"/>
    </row>
    <row r="424" spans="3:37" ht="12.75" customHeight="1" outlineLevel="1" x14ac:dyDescent="0.25">
      <c r="D424" s="142" t="str">
        <f>'Line Items'!D19</f>
        <v>SG 06 - Spare SG 06</v>
      </c>
      <c r="E424" s="106"/>
      <c r="F424" s="143" t="str">
        <f t="shared" si="46"/>
        <v>000 Jnys</v>
      </c>
      <c r="G424" s="283"/>
      <c r="H424" s="283"/>
      <c r="I424" s="283"/>
      <c r="J424" s="283"/>
      <c r="K424" s="283"/>
      <c r="L424" s="283"/>
      <c r="M424" s="283"/>
      <c r="N424" s="283"/>
      <c r="O424" s="283"/>
      <c r="P424" s="283"/>
      <c r="Q424" s="283"/>
      <c r="R424" s="283"/>
      <c r="S424" s="283"/>
      <c r="T424" s="283"/>
      <c r="U424" s="283"/>
      <c r="V424" s="283"/>
      <c r="W424" s="283"/>
      <c r="X424" s="283"/>
      <c r="Y424" s="283"/>
      <c r="Z424" s="283"/>
      <c r="AA424" s="283"/>
      <c r="AB424" s="283"/>
      <c r="AC424" s="284"/>
      <c r="AE424" s="805"/>
      <c r="AG424" s="805"/>
      <c r="AI424" s="805"/>
      <c r="AK424" s="285"/>
    </row>
    <row r="425" spans="3:37" ht="12.75" customHeight="1" outlineLevel="1" x14ac:dyDescent="0.25">
      <c r="D425" s="142" t="str">
        <f>'Line Items'!D20</f>
        <v>SG 07 - Spare SG 07</v>
      </c>
      <c r="E425" s="106"/>
      <c r="F425" s="143" t="str">
        <f t="shared" si="46"/>
        <v>000 Jnys</v>
      </c>
      <c r="G425" s="283"/>
      <c r="H425" s="283"/>
      <c r="I425" s="283"/>
      <c r="J425" s="283"/>
      <c r="K425" s="283"/>
      <c r="L425" s="283"/>
      <c r="M425" s="283"/>
      <c r="N425" s="283"/>
      <c r="O425" s="283"/>
      <c r="P425" s="283"/>
      <c r="Q425" s="283"/>
      <c r="R425" s="283"/>
      <c r="S425" s="283"/>
      <c r="T425" s="283"/>
      <c r="U425" s="283"/>
      <c r="V425" s="283"/>
      <c r="W425" s="283"/>
      <c r="X425" s="283"/>
      <c r="Y425" s="283"/>
      <c r="Z425" s="283"/>
      <c r="AA425" s="283"/>
      <c r="AB425" s="283"/>
      <c r="AC425" s="284"/>
      <c r="AE425" s="805"/>
      <c r="AG425" s="805"/>
      <c r="AI425" s="805"/>
      <c r="AK425" s="285"/>
    </row>
    <row r="426" spans="3:37" ht="12.75" customHeight="1" outlineLevel="1" x14ac:dyDescent="0.25">
      <c r="D426" s="142" t="str">
        <f>'Line Items'!D21</f>
        <v>SG 08 - Spare SG 08</v>
      </c>
      <c r="E426" s="106"/>
      <c r="F426" s="143" t="str">
        <f t="shared" si="46"/>
        <v>000 Jnys</v>
      </c>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4"/>
      <c r="AE426" s="805"/>
      <c r="AG426" s="805"/>
      <c r="AI426" s="805"/>
      <c r="AK426" s="285"/>
    </row>
    <row r="427" spans="3:37" ht="12.75" customHeight="1" outlineLevel="1" x14ac:dyDescent="0.25">
      <c r="D427" s="142" t="str">
        <f>'Line Items'!D22</f>
        <v>SG 09 - Spare SG 09</v>
      </c>
      <c r="E427" s="106"/>
      <c r="F427" s="143" t="str">
        <f t="shared" si="46"/>
        <v>000 Jnys</v>
      </c>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4"/>
      <c r="AE427" s="805"/>
      <c r="AG427" s="805"/>
      <c r="AI427" s="805"/>
      <c r="AK427" s="285"/>
    </row>
    <row r="428" spans="3:37" ht="12.75" customHeight="1" outlineLevel="1" x14ac:dyDescent="0.25">
      <c r="D428" s="142" t="str">
        <f>'Line Items'!D23</f>
        <v>SG 10 - Spare SG 10</v>
      </c>
      <c r="E428" s="106"/>
      <c r="F428" s="143" t="str">
        <f t="shared" si="46"/>
        <v>000 Jnys</v>
      </c>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4"/>
      <c r="AE428" s="805"/>
      <c r="AG428" s="805"/>
      <c r="AI428" s="805"/>
      <c r="AK428" s="285"/>
    </row>
    <row r="429" spans="3:37" ht="12.75" customHeight="1" outlineLevel="1" x14ac:dyDescent="0.25">
      <c r="D429" s="142" t="str">
        <f>'Line Items'!D24</f>
        <v>SG 11 - Spare SG 11</v>
      </c>
      <c r="E429" s="106"/>
      <c r="F429" s="143" t="str">
        <f t="shared" si="46"/>
        <v>000 Jnys</v>
      </c>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4"/>
      <c r="AE429" s="805"/>
      <c r="AG429" s="805"/>
      <c r="AI429" s="805"/>
      <c r="AK429" s="285"/>
    </row>
    <row r="430" spans="3:37" ht="12.75" customHeight="1" outlineLevel="1" x14ac:dyDescent="0.25">
      <c r="D430" s="142" t="str">
        <f>'Line Items'!D25</f>
        <v>SG 12 - Spare SG 12</v>
      </c>
      <c r="E430" s="106"/>
      <c r="F430" s="143" t="str">
        <f t="shared" si="46"/>
        <v>000 Jnys</v>
      </c>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4"/>
      <c r="AE430" s="805"/>
      <c r="AG430" s="805"/>
      <c r="AI430" s="805"/>
      <c r="AK430" s="285"/>
    </row>
    <row r="431" spans="3:37" ht="12.75" customHeight="1" outlineLevel="1" x14ac:dyDescent="0.25">
      <c r="D431" s="142" t="str">
        <f>'Line Items'!D26</f>
        <v>SG 13 - Spare SG 13</v>
      </c>
      <c r="E431" s="106"/>
      <c r="F431" s="143" t="str">
        <f t="shared" si="46"/>
        <v>000 Jnys</v>
      </c>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4"/>
      <c r="AE431" s="805"/>
      <c r="AG431" s="805"/>
      <c r="AI431" s="805"/>
      <c r="AK431" s="285"/>
    </row>
    <row r="432" spans="3:37" ht="12.75" customHeight="1" outlineLevel="1" x14ac:dyDescent="0.25">
      <c r="D432" s="142" t="str">
        <f>'Line Items'!D27</f>
        <v>SG 14 - Spare SG 14</v>
      </c>
      <c r="E432" s="106"/>
      <c r="F432" s="143" t="str">
        <f t="shared" si="46"/>
        <v>000 Jnys</v>
      </c>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4"/>
      <c r="AE432" s="805"/>
      <c r="AG432" s="805"/>
      <c r="AI432" s="805"/>
      <c r="AK432" s="285"/>
    </row>
    <row r="433" spans="3:37" ht="12.75" customHeight="1" outlineLevel="1" x14ac:dyDescent="0.25">
      <c r="D433" s="142" t="str">
        <f>'Line Items'!D28</f>
        <v>SG 15 - Spare SG 15</v>
      </c>
      <c r="E433" s="106"/>
      <c r="F433" s="143" t="str">
        <f t="shared" si="46"/>
        <v>000 Jnys</v>
      </c>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4"/>
      <c r="AE433" s="805"/>
      <c r="AG433" s="805"/>
      <c r="AI433" s="805"/>
      <c r="AK433" s="285"/>
    </row>
    <row r="434" spans="3:37" ht="12.75" customHeight="1" outlineLevel="1" x14ac:dyDescent="0.25">
      <c r="D434" s="142" t="str">
        <f>'Line Items'!D29</f>
        <v>SG 16 - Spare SG 16</v>
      </c>
      <c r="E434" s="106"/>
      <c r="F434" s="143" t="str">
        <f t="shared" si="46"/>
        <v>000 Jnys</v>
      </c>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4"/>
      <c r="AE434" s="805"/>
      <c r="AG434" s="805"/>
      <c r="AI434" s="805"/>
      <c r="AK434" s="285"/>
    </row>
    <row r="435" spans="3:37" ht="12.75" customHeight="1" outlineLevel="1" x14ac:dyDescent="0.25">
      <c r="D435" s="142" t="str">
        <f>'Line Items'!D30</f>
        <v>SG 17 - Spare SG 17</v>
      </c>
      <c r="E435" s="106"/>
      <c r="F435" s="143" t="str">
        <f t="shared" si="46"/>
        <v>000 Jnys</v>
      </c>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4"/>
      <c r="AE435" s="805"/>
      <c r="AG435" s="805"/>
      <c r="AI435" s="805"/>
      <c r="AK435" s="285"/>
    </row>
    <row r="436" spans="3:37" ht="12.75" customHeight="1" outlineLevel="1" x14ac:dyDescent="0.25">
      <c r="D436" s="142" t="str">
        <f>'Line Items'!D31</f>
        <v>SG 18 - Spare SG 18</v>
      </c>
      <c r="E436" s="106"/>
      <c r="F436" s="143" t="str">
        <f t="shared" si="46"/>
        <v>000 Jnys</v>
      </c>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4"/>
      <c r="AE436" s="805"/>
      <c r="AG436" s="805"/>
      <c r="AI436" s="805"/>
      <c r="AK436" s="285"/>
    </row>
    <row r="437" spans="3:37" ht="12.75" customHeight="1" outlineLevel="1" x14ac:dyDescent="0.25">
      <c r="D437" s="142" t="str">
        <f>'Line Items'!D32</f>
        <v>SG 19 - Spare SG 19</v>
      </c>
      <c r="E437" s="106"/>
      <c r="F437" s="143" t="str">
        <f t="shared" si="46"/>
        <v>000 Jnys</v>
      </c>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4"/>
      <c r="AE437" s="805"/>
      <c r="AG437" s="805"/>
      <c r="AI437" s="805"/>
      <c r="AK437" s="285"/>
    </row>
    <row r="438" spans="3:37" ht="12.75" customHeight="1" outlineLevel="1" x14ac:dyDescent="0.25">
      <c r="D438" s="113" t="str">
        <f>'Line Items'!D33</f>
        <v>SG 20 - Spare SG 20</v>
      </c>
      <c r="E438" s="286"/>
      <c r="F438" s="155" t="str">
        <f t="shared" si="46"/>
        <v>000 Jnys</v>
      </c>
      <c r="G438" s="287"/>
      <c r="H438" s="287"/>
      <c r="I438" s="287"/>
      <c r="J438" s="287"/>
      <c r="K438" s="287"/>
      <c r="L438" s="287"/>
      <c r="M438" s="287"/>
      <c r="N438" s="287"/>
      <c r="O438" s="287"/>
      <c r="P438" s="287"/>
      <c r="Q438" s="287"/>
      <c r="R438" s="287"/>
      <c r="S438" s="287"/>
      <c r="T438" s="287"/>
      <c r="U438" s="287"/>
      <c r="V438" s="287"/>
      <c r="W438" s="287"/>
      <c r="X438" s="287"/>
      <c r="Y438" s="287"/>
      <c r="Z438" s="287"/>
      <c r="AA438" s="287"/>
      <c r="AB438" s="287"/>
      <c r="AC438" s="288"/>
      <c r="AE438" s="1058"/>
      <c r="AG438" s="1058"/>
      <c r="AI438" s="1058"/>
      <c r="AK438" s="289"/>
    </row>
    <row r="439" spans="3:37" ht="12.75" customHeight="1" outlineLevel="1" x14ac:dyDescent="0.25">
      <c r="G439" s="107"/>
      <c r="H439" s="107"/>
      <c r="I439" s="107"/>
      <c r="J439" s="107"/>
      <c r="K439" s="107"/>
      <c r="L439" s="107"/>
      <c r="M439" s="107"/>
      <c r="N439" s="107"/>
      <c r="O439" s="107"/>
      <c r="P439" s="107"/>
      <c r="Q439" s="107"/>
      <c r="R439" s="107"/>
      <c r="S439" s="107"/>
      <c r="T439" s="107"/>
      <c r="U439" s="107"/>
      <c r="V439" s="107"/>
      <c r="W439" s="107"/>
      <c r="X439" s="107"/>
      <c r="Y439" s="107"/>
      <c r="Z439" s="107"/>
      <c r="AA439" s="107"/>
      <c r="AB439" s="107"/>
      <c r="AC439" s="107"/>
      <c r="AD439" s="107"/>
      <c r="AE439" s="107"/>
      <c r="AG439" s="107"/>
      <c r="AI439" s="107"/>
    </row>
    <row r="440" spans="3:37" ht="12.75" customHeight="1" outlineLevel="1" x14ac:dyDescent="0.25">
      <c r="D440" s="290" t="str">
        <f>"Total "&amp;C418</f>
        <v>Total Advance (Standard)</v>
      </c>
      <c r="E440" s="291"/>
      <c r="F440" s="292" t="str">
        <f>F438</f>
        <v>000 Jnys</v>
      </c>
      <c r="G440" s="293">
        <f t="shared" ref="G440:AC440" si="47">SUM(G419:G438)</f>
        <v>0</v>
      </c>
      <c r="H440" s="293">
        <f t="shared" si="47"/>
        <v>0</v>
      </c>
      <c r="I440" s="293">
        <f t="shared" si="47"/>
        <v>0</v>
      </c>
      <c r="J440" s="293">
        <f t="shared" si="47"/>
        <v>0</v>
      </c>
      <c r="K440" s="293">
        <f t="shared" si="47"/>
        <v>0</v>
      </c>
      <c r="L440" s="293">
        <f t="shared" si="47"/>
        <v>0</v>
      </c>
      <c r="M440" s="293">
        <f t="shared" si="47"/>
        <v>0</v>
      </c>
      <c r="N440" s="293">
        <f t="shared" si="47"/>
        <v>0</v>
      </c>
      <c r="O440" s="293">
        <f t="shared" si="47"/>
        <v>0</v>
      </c>
      <c r="P440" s="293">
        <f t="shared" si="47"/>
        <v>0</v>
      </c>
      <c r="Q440" s="293">
        <f t="shared" si="47"/>
        <v>0</v>
      </c>
      <c r="R440" s="293">
        <f t="shared" si="47"/>
        <v>0</v>
      </c>
      <c r="S440" s="293">
        <f t="shared" si="47"/>
        <v>0</v>
      </c>
      <c r="T440" s="293">
        <f t="shared" si="47"/>
        <v>0</v>
      </c>
      <c r="U440" s="293">
        <f t="shared" si="47"/>
        <v>0</v>
      </c>
      <c r="V440" s="293">
        <f t="shared" si="47"/>
        <v>0</v>
      </c>
      <c r="W440" s="293">
        <f t="shared" si="47"/>
        <v>0</v>
      </c>
      <c r="X440" s="293">
        <f t="shared" si="47"/>
        <v>0</v>
      </c>
      <c r="Y440" s="293">
        <f t="shared" si="47"/>
        <v>0</v>
      </c>
      <c r="Z440" s="293">
        <f t="shared" si="47"/>
        <v>0</v>
      </c>
      <c r="AA440" s="293">
        <f t="shared" si="47"/>
        <v>0</v>
      </c>
      <c r="AB440" s="293">
        <f t="shared" si="47"/>
        <v>0</v>
      </c>
      <c r="AC440" s="294">
        <f t="shared" si="47"/>
        <v>0</v>
      </c>
      <c r="AE440" s="1062">
        <f>SUM(AE419:AE438)</f>
        <v>0</v>
      </c>
      <c r="AG440" s="1062">
        <f>SUM(AG419:AG438)</f>
        <v>0</v>
      </c>
      <c r="AI440" s="1062">
        <f>SUM(AI419:AI438)</f>
        <v>0</v>
      </c>
      <c r="AK440" s="295"/>
    </row>
    <row r="441" spans="3:37" ht="12.75" customHeight="1" outlineLevel="1" x14ac:dyDescent="0.25">
      <c r="G441" s="107"/>
      <c r="H441" s="107"/>
      <c r="I441" s="107"/>
      <c r="J441" s="107"/>
      <c r="K441" s="107"/>
      <c r="L441" s="107"/>
      <c r="M441" s="107"/>
      <c r="N441" s="107"/>
      <c r="O441" s="107"/>
      <c r="P441" s="107"/>
      <c r="Q441" s="107"/>
      <c r="R441" s="107"/>
      <c r="S441" s="107"/>
      <c r="T441" s="107"/>
      <c r="U441" s="107"/>
      <c r="V441" s="107"/>
      <c r="W441" s="107"/>
      <c r="X441" s="107"/>
      <c r="Y441" s="107"/>
      <c r="Z441" s="107"/>
      <c r="AA441" s="107"/>
      <c r="AB441" s="107"/>
      <c r="AC441" s="107"/>
      <c r="AD441" s="107"/>
      <c r="AE441" s="107"/>
      <c r="AG441" s="107"/>
      <c r="AI441" s="107"/>
    </row>
    <row r="442" spans="3:37" ht="12.75" customHeight="1" outlineLevel="1" x14ac:dyDescent="0.25">
      <c r="D442" s="290" t="s">
        <v>445</v>
      </c>
      <c r="E442" s="291"/>
      <c r="F442" s="292" t="str">
        <f>F440</f>
        <v>000 Jnys</v>
      </c>
      <c r="G442" s="293">
        <f t="shared" ref="G442:AC442" si="48">SUM(G416,G440)</f>
        <v>0</v>
      </c>
      <c r="H442" s="293">
        <f t="shared" si="48"/>
        <v>0</v>
      </c>
      <c r="I442" s="293">
        <f t="shared" si="48"/>
        <v>0</v>
      </c>
      <c r="J442" s="293">
        <f t="shared" si="48"/>
        <v>0</v>
      </c>
      <c r="K442" s="293">
        <f t="shared" si="48"/>
        <v>0</v>
      </c>
      <c r="L442" s="293">
        <f t="shared" si="48"/>
        <v>0</v>
      </c>
      <c r="M442" s="293">
        <f t="shared" si="48"/>
        <v>0</v>
      </c>
      <c r="N442" s="293">
        <f t="shared" si="48"/>
        <v>0</v>
      </c>
      <c r="O442" s="293">
        <f t="shared" si="48"/>
        <v>0</v>
      </c>
      <c r="P442" s="293">
        <f t="shared" si="48"/>
        <v>0</v>
      </c>
      <c r="Q442" s="293">
        <f t="shared" si="48"/>
        <v>0</v>
      </c>
      <c r="R442" s="293">
        <f t="shared" si="48"/>
        <v>0</v>
      </c>
      <c r="S442" s="293">
        <f t="shared" si="48"/>
        <v>0</v>
      </c>
      <c r="T442" s="293">
        <f t="shared" si="48"/>
        <v>0</v>
      </c>
      <c r="U442" s="293">
        <f t="shared" si="48"/>
        <v>0</v>
      </c>
      <c r="V442" s="293">
        <f t="shared" si="48"/>
        <v>0</v>
      </c>
      <c r="W442" s="293">
        <f t="shared" si="48"/>
        <v>0</v>
      </c>
      <c r="X442" s="293">
        <f t="shared" si="48"/>
        <v>0</v>
      </c>
      <c r="Y442" s="293">
        <f t="shared" si="48"/>
        <v>0</v>
      </c>
      <c r="Z442" s="293">
        <f t="shared" si="48"/>
        <v>0</v>
      </c>
      <c r="AA442" s="293">
        <f t="shared" si="48"/>
        <v>0</v>
      </c>
      <c r="AB442" s="293">
        <f t="shared" si="48"/>
        <v>0</v>
      </c>
      <c r="AC442" s="294">
        <f t="shared" si="48"/>
        <v>0</v>
      </c>
      <c r="AE442" s="1062">
        <f>SUM(AE416,AE440)</f>
        <v>0</v>
      </c>
      <c r="AG442" s="1062">
        <f>SUM(AG416,AG440)</f>
        <v>0</v>
      </c>
      <c r="AI442" s="1062">
        <f>SUM(AI416,AI440)</f>
        <v>0</v>
      </c>
      <c r="AK442" s="295"/>
    </row>
    <row r="443" spans="3:37" ht="12.75" customHeight="1" outlineLevel="1" x14ac:dyDescent="0.25">
      <c r="G443" s="107"/>
      <c r="H443" s="107"/>
      <c r="I443" s="107"/>
      <c r="J443" s="107"/>
      <c r="K443" s="107"/>
      <c r="L443" s="107"/>
      <c r="M443" s="107"/>
      <c r="N443" s="107"/>
      <c r="O443" s="107"/>
      <c r="P443" s="107"/>
      <c r="Q443" s="107"/>
      <c r="R443" s="107"/>
      <c r="S443" s="107"/>
      <c r="T443" s="107"/>
      <c r="U443" s="107"/>
      <c r="V443" s="107"/>
      <c r="W443" s="107"/>
      <c r="X443" s="107"/>
      <c r="Y443" s="107"/>
      <c r="Z443" s="107"/>
      <c r="AA443" s="107"/>
      <c r="AB443" s="107"/>
      <c r="AC443" s="107"/>
      <c r="AD443" s="107"/>
      <c r="AE443" s="107"/>
      <c r="AG443" s="107"/>
      <c r="AI443" s="107"/>
    </row>
    <row r="444" spans="3:37" ht="12.75" customHeight="1" outlineLevel="1" x14ac:dyDescent="0.25">
      <c r="C444" s="200" t="str">
        <f>C167</f>
        <v>Off-Peak (First)</v>
      </c>
      <c r="G444" s="107"/>
      <c r="H444" s="107"/>
      <c r="I444" s="107"/>
      <c r="J444" s="107"/>
      <c r="K444" s="107"/>
      <c r="L444" s="107"/>
      <c r="M444" s="107"/>
      <c r="N444" s="107"/>
      <c r="O444" s="107"/>
      <c r="P444" s="107"/>
      <c r="Q444" s="107"/>
      <c r="R444" s="107"/>
      <c r="S444" s="107"/>
      <c r="T444" s="107"/>
      <c r="U444" s="107"/>
      <c r="V444" s="107"/>
      <c r="W444" s="107"/>
      <c r="X444" s="107"/>
      <c r="Y444" s="107"/>
      <c r="Z444" s="107"/>
      <c r="AA444" s="107"/>
      <c r="AB444" s="107"/>
      <c r="AC444" s="107"/>
      <c r="AD444" s="107"/>
      <c r="AE444" s="107"/>
      <c r="AG444" s="107"/>
      <c r="AI444" s="107"/>
    </row>
    <row r="445" spans="3:37" ht="12.75" customHeight="1" outlineLevel="1" x14ac:dyDescent="0.25">
      <c r="D445" s="276" t="str">
        <f>'Line Items'!D14</f>
        <v>SG 01 - Kent Mainline</v>
      </c>
      <c r="E445" s="312"/>
      <c r="F445" s="316" t="str">
        <f t="shared" ref="F445:F464" si="49">F419</f>
        <v>000 Jnys</v>
      </c>
      <c r="G445" s="314"/>
      <c r="H445" s="314"/>
      <c r="I445" s="315"/>
      <c r="J445" s="314"/>
      <c r="K445" s="315"/>
      <c r="L445" s="315"/>
      <c r="M445" s="314"/>
      <c r="N445" s="314"/>
      <c r="O445" s="314"/>
      <c r="P445" s="314"/>
      <c r="Q445" s="314"/>
      <c r="R445" s="314"/>
      <c r="S445" s="314"/>
      <c r="T445" s="314"/>
      <c r="U445" s="314"/>
      <c r="V445" s="314"/>
      <c r="W445" s="314"/>
      <c r="X445" s="314"/>
      <c r="Y445" s="314"/>
      <c r="Z445" s="314"/>
      <c r="AA445" s="314"/>
      <c r="AB445" s="314"/>
      <c r="AC445" s="281"/>
      <c r="AE445" s="1057"/>
      <c r="AG445" s="1057"/>
      <c r="AI445" s="1057"/>
      <c r="AK445" s="282"/>
    </row>
    <row r="446" spans="3:37" ht="12.75" customHeight="1" outlineLevel="1" x14ac:dyDescent="0.25">
      <c r="D446" s="142" t="str">
        <f>'Line Items'!D15</f>
        <v>SG 02 - Kent Metro</v>
      </c>
      <c r="E446" s="106"/>
      <c r="F446" s="143" t="str">
        <f t="shared" si="49"/>
        <v>000 Jnys</v>
      </c>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4"/>
      <c r="AE446" s="805"/>
      <c r="AG446" s="805"/>
      <c r="AI446" s="805"/>
      <c r="AK446" s="285"/>
    </row>
    <row r="447" spans="3:37" ht="12.75" customHeight="1" outlineLevel="1" x14ac:dyDescent="0.25">
      <c r="D447" s="142" t="str">
        <f>'Line Items'!D16</f>
        <v>SG 03 - Kent Rural</v>
      </c>
      <c r="E447" s="106"/>
      <c r="F447" s="143" t="str">
        <f t="shared" si="49"/>
        <v>000 Jnys</v>
      </c>
      <c r="G447" s="283"/>
      <c r="H447" s="283"/>
      <c r="I447" s="283"/>
      <c r="J447" s="283"/>
      <c r="K447" s="283"/>
      <c r="L447" s="283"/>
      <c r="M447" s="283"/>
      <c r="N447" s="283"/>
      <c r="O447" s="283"/>
      <c r="P447" s="283"/>
      <c r="Q447" s="283"/>
      <c r="R447" s="283"/>
      <c r="S447" s="283"/>
      <c r="T447" s="283"/>
      <c r="U447" s="283"/>
      <c r="V447" s="283"/>
      <c r="W447" s="283"/>
      <c r="X447" s="283"/>
      <c r="Y447" s="283"/>
      <c r="Z447" s="283"/>
      <c r="AA447" s="283"/>
      <c r="AB447" s="283"/>
      <c r="AC447" s="284"/>
      <c r="AE447" s="805"/>
      <c r="AG447" s="805"/>
      <c r="AI447" s="805"/>
      <c r="AK447" s="285"/>
    </row>
    <row r="448" spans="3:37" ht="12.75" customHeight="1" outlineLevel="1" x14ac:dyDescent="0.25">
      <c r="D448" s="142" t="str">
        <f>'Line Items'!D17</f>
        <v>SG 04 - Kent High Speed</v>
      </c>
      <c r="E448" s="106"/>
      <c r="F448" s="143" t="str">
        <f t="shared" si="49"/>
        <v>000 Jnys</v>
      </c>
      <c r="G448" s="283"/>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4"/>
      <c r="AE448" s="805"/>
      <c r="AG448" s="805"/>
      <c r="AI448" s="805"/>
      <c r="AK448" s="285"/>
    </row>
    <row r="449" spans="4:37" ht="12.75" customHeight="1" outlineLevel="1" x14ac:dyDescent="0.25">
      <c r="D449" s="142" t="str">
        <f>'Line Items'!D18</f>
        <v>SG 05 - Spare SG 05</v>
      </c>
      <c r="E449" s="106"/>
      <c r="F449" s="143" t="str">
        <f t="shared" si="49"/>
        <v>000 Jnys</v>
      </c>
      <c r="G449" s="283"/>
      <c r="H449" s="283"/>
      <c r="I449" s="283"/>
      <c r="J449" s="283"/>
      <c r="K449" s="283"/>
      <c r="L449" s="283"/>
      <c r="M449" s="283"/>
      <c r="N449" s="283"/>
      <c r="O449" s="283"/>
      <c r="P449" s="283"/>
      <c r="Q449" s="283"/>
      <c r="R449" s="283"/>
      <c r="S449" s="283"/>
      <c r="T449" s="283"/>
      <c r="U449" s="283"/>
      <c r="V449" s="283"/>
      <c r="W449" s="283"/>
      <c r="X449" s="283"/>
      <c r="Y449" s="283"/>
      <c r="Z449" s="283"/>
      <c r="AA449" s="283"/>
      <c r="AB449" s="283"/>
      <c r="AC449" s="284"/>
      <c r="AE449" s="805"/>
      <c r="AG449" s="805"/>
      <c r="AI449" s="805"/>
      <c r="AK449" s="285"/>
    </row>
    <row r="450" spans="4:37" ht="12.75" customHeight="1" outlineLevel="1" x14ac:dyDescent="0.25">
      <c r="D450" s="142" t="str">
        <f>'Line Items'!D19</f>
        <v>SG 06 - Spare SG 06</v>
      </c>
      <c r="E450" s="106"/>
      <c r="F450" s="143" t="str">
        <f t="shared" si="49"/>
        <v>000 Jnys</v>
      </c>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4"/>
      <c r="AE450" s="805"/>
      <c r="AG450" s="805"/>
      <c r="AI450" s="805"/>
      <c r="AK450" s="285"/>
    </row>
    <row r="451" spans="4:37" ht="12.75" customHeight="1" outlineLevel="1" x14ac:dyDescent="0.25">
      <c r="D451" s="142" t="str">
        <f>'Line Items'!D20</f>
        <v>SG 07 - Spare SG 07</v>
      </c>
      <c r="E451" s="106"/>
      <c r="F451" s="143" t="str">
        <f t="shared" si="49"/>
        <v>000 Jnys</v>
      </c>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4"/>
      <c r="AE451" s="805"/>
      <c r="AG451" s="805"/>
      <c r="AI451" s="805"/>
      <c r="AK451" s="285"/>
    </row>
    <row r="452" spans="4:37" ht="12.75" customHeight="1" outlineLevel="1" x14ac:dyDescent="0.25">
      <c r="D452" s="142" t="str">
        <f>'Line Items'!D21</f>
        <v>SG 08 - Spare SG 08</v>
      </c>
      <c r="E452" s="106"/>
      <c r="F452" s="143" t="str">
        <f t="shared" si="49"/>
        <v>000 Jnys</v>
      </c>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4"/>
      <c r="AE452" s="805"/>
      <c r="AG452" s="805"/>
      <c r="AI452" s="805"/>
      <c r="AK452" s="285"/>
    </row>
    <row r="453" spans="4:37" ht="12.75" customHeight="1" outlineLevel="1" x14ac:dyDescent="0.25">
      <c r="D453" s="142" t="str">
        <f>'Line Items'!D22</f>
        <v>SG 09 - Spare SG 09</v>
      </c>
      <c r="E453" s="106"/>
      <c r="F453" s="143" t="str">
        <f t="shared" si="49"/>
        <v>000 Jnys</v>
      </c>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4"/>
      <c r="AE453" s="805"/>
      <c r="AG453" s="805"/>
      <c r="AI453" s="805"/>
      <c r="AK453" s="285"/>
    </row>
    <row r="454" spans="4:37" ht="12.75" customHeight="1" outlineLevel="1" x14ac:dyDescent="0.25">
      <c r="D454" s="142" t="str">
        <f>'Line Items'!D23</f>
        <v>SG 10 - Spare SG 10</v>
      </c>
      <c r="E454" s="106"/>
      <c r="F454" s="143" t="str">
        <f t="shared" si="49"/>
        <v>000 Jnys</v>
      </c>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4"/>
      <c r="AE454" s="805"/>
      <c r="AG454" s="805"/>
      <c r="AI454" s="805"/>
      <c r="AK454" s="285"/>
    </row>
    <row r="455" spans="4:37" ht="12.75" customHeight="1" outlineLevel="1" x14ac:dyDescent="0.25">
      <c r="D455" s="142" t="str">
        <f>'Line Items'!D24</f>
        <v>SG 11 - Spare SG 11</v>
      </c>
      <c r="E455" s="106"/>
      <c r="F455" s="143" t="str">
        <f t="shared" si="49"/>
        <v>000 Jnys</v>
      </c>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84"/>
      <c r="AE455" s="805"/>
      <c r="AG455" s="805"/>
      <c r="AI455" s="805"/>
      <c r="AK455" s="285"/>
    </row>
    <row r="456" spans="4:37" ht="12.75" customHeight="1" outlineLevel="1" x14ac:dyDescent="0.25">
      <c r="D456" s="142" t="str">
        <f>'Line Items'!D25</f>
        <v>SG 12 - Spare SG 12</v>
      </c>
      <c r="E456" s="106"/>
      <c r="F456" s="143" t="str">
        <f t="shared" si="49"/>
        <v>000 Jnys</v>
      </c>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4"/>
      <c r="AE456" s="805"/>
      <c r="AG456" s="805"/>
      <c r="AI456" s="805"/>
      <c r="AK456" s="285"/>
    </row>
    <row r="457" spans="4:37" ht="12.75" customHeight="1" outlineLevel="1" x14ac:dyDescent="0.25">
      <c r="D457" s="142" t="str">
        <f>'Line Items'!D26</f>
        <v>SG 13 - Spare SG 13</v>
      </c>
      <c r="E457" s="106"/>
      <c r="F457" s="143" t="str">
        <f t="shared" si="49"/>
        <v>000 Jnys</v>
      </c>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4"/>
      <c r="AE457" s="805"/>
      <c r="AG457" s="805"/>
      <c r="AI457" s="805"/>
      <c r="AK457" s="285"/>
    </row>
    <row r="458" spans="4:37" ht="12.75" customHeight="1" outlineLevel="1" x14ac:dyDescent="0.25">
      <c r="D458" s="142" t="str">
        <f>'Line Items'!D27</f>
        <v>SG 14 - Spare SG 14</v>
      </c>
      <c r="E458" s="106"/>
      <c r="F458" s="143" t="str">
        <f t="shared" si="49"/>
        <v>000 Jnys</v>
      </c>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4"/>
      <c r="AE458" s="805"/>
      <c r="AG458" s="805"/>
      <c r="AI458" s="805"/>
      <c r="AK458" s="285"/>
    </row>
    <row r="459" spans="4:37" ht="12.75" customHeight="1" outlineLevel="1" x14ac:dyDescent="0.25">
      <c r="D459" s="142" t="str">
        <f>'Line Items'!D28</f>
        <v>SG 15 - Spare SG 15</v>
      </c>
      <c r="E459" s="106"/>
      <c r="F459" s="143" t="str">
        <f t="shared" si="49"/>
        <v>000 Jnys</v>
      </c>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4"/>
      <c r="AE459" s="805"/>
      <c r="AG459" s="805"/>
      <c r="AI459" s="805"/>
      <c r="AK459" s="285"/>
    </row>
    <row r="460" spans="4:37" ht="12.75" customHeight="1" outlineLevel="1" x14ac:dyDescent="0.25">
      <c r="D460" s="142" t="str">
        <f>'Line Items'!D29</f>
        <v>SG 16 - Spare SG 16</v>
      </c>
      <c r="E460" s="106"/>
      <c r="F460" s="143" t="str">
        <f t="shared" si="49"/>
        <v>000 Jnys</v>
      </c>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4"/>
      <c r="AE460" s="805"/>
      <c r="AG460" s="805"/>
      <c r="AI460" s="805"/>
      <c r="AK460" s="285"/>
    </row>
    <row r="461" spans="4:37" ht="12.75" customHeight="1" outlineLevel="1" x14ac:dyDescent="0.25">
      <c r="D461" s="142" t="str">
        <f>'Line Items'!D30</f>
        <v>SG 17 - Spare SG 17</v>
      </c>
      <c r="E461" s="106"/>
      <c r="F461" s="143" t="str">
        <f t="shared" si="49"/>
        <v>000 Jnys</v>
      </c>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4"/>
      <c r="AE461" s="805"/>
      <c r="AG461" s="805"/>
      <c r="AI461" s="805"/>
      <c r="AK461" s="285"/>
    </row>
    <row r="462" spans="4:37" ht="12.75" customHeight="1" outlineLevel="1" x14ac:dyDescent="0.25">
      <c r="D462" s="142" t="str">
        <f>'Line Items'!D31</f>
        <v>SG 18 - Spare SG 18</v>
      </c>
      <c r="E462" s="106"/>
      <c r="F462" s="143" t="str">
        <f t="shared" si="49"/>
        <v>000 Jnys</v>
      </c>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4"/>
      <c r="AE462" s="805"/>
      <c r="AG462" s="805"/>
      <c r="AI462" s="805"/>
      <c r="AK462" s="285"/>
    </row>
    <row r="463" spans="4:37" ht="12.75" customHeight="1" outlineLevel="1" x14ac:dyDescent="0.25">
      <c r="D463" s="142" t="str">
        <f>'Line Items'!D32</f>
        <v>SG 19 - Spare SG 19</v>
      </c>
      <c r="E463" s="106"/>
      <c r="F463" s="143" t="str">
        <f t="shared" si="49"/>
        <v>000 Jnys</v>
      </c>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4"/>
      <c r="AE463" s="805"/>
      <c r="AG463" s="805"/>
      <c r="AI463" s="805"/>
      <c r="AK463" s="285"/>
    </row>
    <row r="464" spans="4:37" ht="12.75" customHeight="1" outlineLevel="1" x14ac:dyDescent="0.25">
      <c r="D464" s="113" t="str">
        <f>'Line Items'!D33</f>
        <v>SG 20 - Spare SG 20</v>
      </c>
      <c r="E464" s="286"/>
      <c r="F464" s="155" t="str">
        <f t="shared" si="49"/>
        <v>000 Jnys</v>
      </c>
      <c r="G464" s="287"/>
      <c r="H464" s="287"/>
      <c r="I464" s="287"/>
      <c r="J464" s="287"/>
      <c r="K464" s="287"/>
      <c r="L464" s="287"/>
      <c r="M464" s="287"/>
      <c r="N464" s="287"/>
      <c r="O464" s="287"/>
      <c r="P464" s="287"/>
      <c r="Q464" s="287"/>
      <c r="R464" s="287"/>
      <c r="S464" s="287"/>
      <c r="T464" s="287"/>
      <c r="U464" s="287"/>
      <c r="V464" s="287"/>
      <c r="W464" s="287"/>
      <c r="X464" s="287"/>
      <c r="Y464" s="287"/>
      <c r="Z464" s="287"/>
      <c r="AA464" s="287"/>
      <c r="AB464" s="287"/>
      <c r="AC464" s="288"/>
      <c r="AE464" s="1058"/>
      <c r="AG464" s="1058"/>
      <c r="AI464" s="1058"/>
      <c r="AK464" s="289"/>
    </row>
    <row r="465" spans="3:37" ht="12.75" customHeight="1" outlineLevel="1" x14ac:dyDescent="0.25">
      <c r="G465" s="107"/>
      <c r="H465" s="107"/>
      <c r="I465" s="107"/>
      <c r="J465" s="107"/>
      <c r="K465" s="107"/>
      <c r="L465" s="107"/>
      <c r="M465" s="107"/>
      <c r="N465" s="107"/>
      <c r="O465" s="107"/>
      <c r="P465" s="107"/>
      <c r="Q465" s="107"/>
      <c r="R465" s="107"/>
      <c r="S465" s="107"/>
      <c r="T465" s="107"/>
      <c r="U465" s="107"/>
      <c r="V465" s="107"/>
      <c r="W465" s="107"/>
      <c r="X465" s="107"/>
      <c r="Y465" s="107"/>
      <c r="Z465" s="107"/>
      <c r="AA465" s="107"/>
      <c r="AB465" s="107"/>
      <c r="AC465" s="107"/>
      <c r="AD465" s="107"/>
      <c r="AE465" s="107"/>
      <c r="AG465" s="107"/>
      <c r="AI465" s="107"/>
    </row>
    <row r="466" spans="3:37" ht="12.75" customHeight="1" outlineLevel="1" x14ac:dyDescent="0.25">
      <c r="D466" s="290" t="str">
        <f>"Total "&amp;C444</f>
        <v>Total Off-Peak (First)</v>
      </c>
      <c r="E466" s="291"/>
      <c r="F466" s="292" t="str">
        <f>F464</f>
        <v>000 Jnys</v>
      </c>
      <c r="G466" s="293">
        <f t="shared" ref="G466:AC466" si="50">SUM(G445:G464)</f>
        <v>0</v>
      </c>
      <c r="H466" s="293">
        <f t="shared" si="50"/>
        <v>0</v>
      </c>
      <c r="I466" s="293">
        <f t="shared" si="50"/>
        <v>0</v>
      </c>
      <c r="J466" s="293">
        <f t="shared" si="50"/>
        <v>0</v>
      </c>
      <c r="K466" s="293">
        <f t="shared" si="50"/>
        <v>0</v>
      </c>
      <c r="L466" s="293">
        <f t="shared" si="50"/>
        <v>0</v>
      </c>
      <c r="M466" s="293">
        <f t="shared" si="50"/>
        <v>0</v>
      </c>
      <c r="N466" s="293">
        <f t="shared" si="50"/>
        <v>0</v>
      </c>
      <c r="O466" s="293">
        <f t="shared" si="50"/>
        <v>0</v>
      </c>
      <c r="P466" s="293">
        <f t="shared" si="50"/>
        <v>0</v>
      </c>
      <c r="Q466" s="293">
        <f t="shared" si="50"/>
        <v>0</v>
      </c>
      <c r="R466" s="293">
        <f t="shared" si="50"/>
        <v>0</v>
      </c>
      <c r="S466" s="293">
        <f t="shared" si="50"/>
        <v>0</v>
      </c>
      <c r="T466" s="293">
        <f t="shared" si="50"/>
        <v>0</v>
      </c>
      <c r="U466" s="293">
        <f t="shared" si="50"/>
        <v>0</v>
      </c>
      <c r="V466" s="293">
        <f t="shared" si="50"/>
        <v>0</v>
      </c>
      <c r="W466" s="293">
        <f t="shared" si="50"/>
        <v>0</v>
      </c>
      <c r="X466" s="293">
        <f t="shared" si="50"/>
        <v>0</v>
      </c>
      <c r="Y466" s="293">
        <f t="shared" si="50"/>
        <v>0</v>
      </c>
      <c r="Z466" s="293">
        <f t="shared" si="50"/>
        <v>0</v>
      </c>
      <c r="AA466" s="293">
        <f t="shared" si="50"/>
        <v>0</v>
      </c>
      <c r="AB466" s="293">
        <f t="shared" si="50"/>
        <v>0</v>
      </c>
      <c r="AC466" s="294">
        <f t="shared" si="50"/>
        <v>0</v>
      </c>
      <c r="AE466" s="1062">
        <f>SUM(AE445:AE464)</f>
        <v>0</v>
      </c>
      <c r="AG466" s="1062">
        <f>SUM(AG445:AG464)</f>
        <v>0</v>
      </c>
      <c r="AI466" s="1062">
        <f>SUM(AI445:AI464)</f>
        <v>0</v>
      </c>
      <c r="AK466" s="295"/>
    </row>
    <row r="467" spans="3:37" ht="12.75" customHeight="1" outlineLevel="1" x14ac:dyDescent="0.25">
      <c r="G467" s="107"/>
      <c r="H467" s="107"/>
      <c r="I467" s="107"/>
      <c r="J467" s="107"/>
      <c r="K467" s="107"/>
      <c r="L467" s="107"/>
      <c r="M467" s="107"/>
      <c r="N467" s="107"/>
      <c r="O467" s="107"/>
      <c r="P467" s="107"/>
      <c r="Q467" s="107"/>
      <c r="R467" s="107"/>
      <c r="S467" s="107"/>
      <c r="T467" s="107"/>
      <c r="U467" s="107"/>
      <c r="V467" s="107"/>
      <c r="W467" s="107"/>
      <c r="X467" s="107"/>
      <c r="Y467" s="107"/>
      <c r="Z467" s="107"/>
      <c r="AA467" s="107"/>
      <c r="AB467" s="107"/>
      <c r="AC467" s="107"/>
      <c r="AD467" s="107"/>
      <c r="AE467" s="107"/>
      <c r="AG467" s="107"/>
      <c r="AI467" s="107"/>
    </row>
    <row r="468" spans="3:37" ht="12.75" customHeight="1" outlineLevel="1" x14ac:dyDescent="0.25">
      <c r="C468" s="200" t="str">
        <f>C191</f>
        <v>Off-Peak (Standard)</v>
      </c>
      <c r="G468" s="107"/>
      <c r="H468" s="107"/>
      <c r="I468" s="107"/>
      <c r="J468" s="107"/>
      <c r="K468" s="107"/>
      <c r="L468" s="107"/>
      <c r="M468" s="107"/>
      <c r="N468" s="107"/>
      <c r="O468" s="107"/>
      <c r="P468" s="107"/>
      <c r="Q468" s="107"/>
      <c r="R468" s="107"/>
      <c r="S468" s="107"/>
      <c r="T468" s="107"/>
      <c r="U468" s="107"/>
      <c r="V468" s="107"/>
      <c r="W468" s="107"/>
      <c r="X468" s="107"/>
      <c r="Y468" s="107"/>
      <c r="Z468" s="107"/>
      <c r="AA468" s="107"/>
      <c r="AB468" s="107"/>
      <c r="AC468" s="107"/>
      <c r="AD468" s="107"/>
      <c r="AE468" s="107"/>
      <c r="AG468" s="107"/>
      <c r="AI468" s="107"/>
    </row>
    <row r="469" spans="3:37" ht="12.75" customHeight="1" outlineLevel="1" x14ac:dyDescent="0.25">
      <c r="D469" s="276" t="str">
        <f>'Line Items'!D14</f>
        <v>SG 01 - Kent Mainline</v>
      </c>
      <c r="E469" s="312"/>
      <c r="F469" s="316" t="str">
        <f t="shared" ref="F469:F488" si="51">F445</f>
        <v>000 Jnys</v>
      </c>
      <c r="G469" s="314"/>
      <c r="H469" s="314"/>
      <c r="I469" s="315"/>
      <c r="J469" s="314"/>
      <c r="K469" s="315"/>
      <c r="L469" s="315"/>
      <c r="M469" s="314"/>
      <c r="N469" s="314"/>
      <c r="O469" s="314"/>
      <c r="P469" s="314"/>
      <c r="Q469" s="314"/>
      <c r="R469" s="314"/>
      <c r="S469" s="314"/>
      <c r="T469" s="314"/>
      <c r="U469" s="314"/>
      <c r="V469" s="314"/>
      <c r="W469" s="314"/>
      <c r="X469" s="314"/>
      <c r="Y469" s="314"/>
      <c r="Z469" s="314"/>
      <c r="AA469" s="314"/>
      <c r="AB469" s="314"/>
      <c r="AC469" s="281"/>
      <c r="AE469" s="1057"/>
      <c r="AG469" s="1057"/>
      <c r="AI469" s="1057"/>
      <c r="AK469" s="282"/>
    </row>
    <row r="470" spans="3:37" ht="12.75" customHeight="1" outlineLevel="1" x14ac:dyDescent="0.25">
      <c r="D470" s="142" t="str">
        <f>'Line Items'!D15</f>
        <v>SG 02 - Kent Metro</v>
      </c>
      <c r="E470" s="106"/>
      <c r="F470" s="143" t="str">
        <f t="shared" si="51"/>
        <v>000 Jnys</v>
      </c>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4"/>
      <c r="AE470" s="805"/>
      <c r="AG470" s="805"/>
      <c r="AI470" s="805"/>
      <c r="AK470" s="285"/>
    </row>
    <row r="471" spans="3:37" ht="12.75" customHeight="1" outlineLevel="1" x14ac:dyDescent="0.25">
      <c r="D471" s="142" t="str">
        <f>'Line Items'!D16</f>
        <v>SG 03 - Kent Rural</v>
      </c>
      <c r="E471" s="106"/>
      <c r="F471" s="143" t="str">
        <f t="shared" si="51"/>
        <v>000 Jnys</v>
      </c>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4"/>
      <c r="AE471" s="805"/>
      <c r="AG471" s="805"/>
      <c r="AI471" s="805"/>
      <c r="AK471" s="285"/>
    </row>
    <row r="472" spans="3:37" ht="12.75" customHeight="1" outlineLevel="1" x14ac:dyDescent="0.25">
      <c r="D472" s="142" t="str">
        <f>'Line Items'!D17</f>
        <v>SG 04 - Kent High Speed</v>
      </c>
      <c r="E472" s="106"/>
      <c r="F472" s="143" t="str">
        <f t="shared" si="51"/>
        <v>000 Jnys</v>
      </c>
      <c r="G472" s="283"/>
      <c r="H472" s="283"/>
      <c r="I472" s="283"/>
      <c r="J472" s="283"/>
      <c r="K472" s="283"/>
      <c r="L472" s="283"/>
      <c r="M472" s="283"/>
      <c r="N472" s="283"/>
      <c r="O472" s="283"/>
      <c r="P472" s="283"/>
      <c r="Q472" s="283"/>
      <c r="R472" s="283"/>
      <c r="S472" s="283"/>
      <c r="T472" s="283"/>
      <c r="U472" s="283"/>
      <c r="V472" s="283"/>
      <c r="W472" s="283"/>
      <c r="X472" s="283"/>
      <c r="Y472" s="283"/>
      <c r="Z472" s="283"/>
      <c r="AA472" s="283"/>
      <c r="AB472" s="283"/>
      <c r="AC472" s="284"/>
      <c r="AE472" s="805"/>
      <c r="AG472" s="805"/>
      <c r="AI472" s="805"/>
      <c r="AK472" s="285"/>
    </row>
    <row r="473" spans="3:37" ht="12.75" customHeight="1" outlineLevel="1" x14ac:dyDescent="0.25">
      <c r="D473" s="142" t="str">
        <f>'Line Items'!D18</f>
        <v>SG 05 - Spare SG 05</v>
      </c>
      <c r="E473" s="106"/>
      <c r="F473" s="143" t="str">
        <f t="shared" si="51"/>
        <v>000 Jnys</v>
      </c>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4"/>
      <c r="AE473" s="805"/>
      <c r="AG473" s="805"/>
      <c r="AI473" s="805"/>
      <c r="AK473" s="285"/>
    </row>
    <row r="474" spans="3:37" ht="12.75" customHeight="1" outlineLevel="1" x14ac:dyDescent="0.25">
      <c r="D474" s="142" t="str">
        <f>'Line Items'!D19</f>
        <v>SG 06 - Spare SG 06</v>
      </c>
      <c r="E474" s="106"/>
      <c r="F474" s="143" t="str">
        <f t="shared" si="51"/>
        <v>000 Jnys</v>
      </c>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4"/>
      <c r="AE474" s="805"/>
      <c r="AG474" s="805"/>
      <c r="AI474" s="805"/>
      <c r="AK474" s="285"/>
    </row>
    <row r="475" spans="3:37" ht="12.75" customHeight="1" outlineLevel="1" x14ac:dyDescent="0.25">
      <c r="D475" s="142" t="str">
        <f>'Line Items'!D20</f>
        <v>SG 07 - Spare SG 07</v>
      </c>
      <c r="E475" s="106"/>
      <c r="F475" s="143" t="str">
        <f t="shared" si="51"/>
        <v>000 Jnys</v>
      </c>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4"/>
      <c r="AE475" s="805"/>
      <c r="AG475" s="805"/>
      <c r="AI475" s="805"/>
      <c r="AK475" s="285"/>
    </row>
    <row r="476" spans="3:37" ht="12.75" customHeight="1" outlineLevel="1" x14ac:dyDescent="0.25">
      <c r="D476" s="142" t="str">
        <f>'Line Items'!D21</f>
        <v>SG 08 - Spare SG 08</v>
      </c>
      <c r="E476" s="106"/>
      <c r="F476" s="143" t="str">
        <f t="shared" si="51"/>
        <v>000 Jnys</v>
      </c>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4"/>
      <c r="AE476" s="805"/>
      <c r="AG476" s="805"/>
      <c r="AI476" s="805"/>
      <c r="AK476" s="285"/>
    </row>
    <row r="477" spans="3:37" ht="12.75" customHeight="1" outlineLevel="1" x14ac:dyDescent="0.25">
      <c r="D477" s="142" t="str">
        <f>'Line Items'!D22</f>
        <v>SG 09 - Spare SG 09</v>
      </c>
      <c r="E477" s="106"/>
      <c r="F477" s="143" t="str">
        <f t="shared" si="51"/>
        <v>000 Jnys</v>
      </c>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4"/>
      <c r="AE477" s="805"/>
      <c r="AG477" s="805"/>
      <c r="AI477" s="805"/>
      <c r="AK477" s="285"/>
    </row>
    <row r="478" spans="3:37" ht="12.75" customHeight="1" outlineLevel="1" x14ac:dyDescent="0.25">
      <c r="D478" s="142" t="str">
        <f>'Line Items'!D23</f>
        <v>SG 10 - Spare SG 10</v>
      </c>
      <c r="E478" s="106"/>
      <c r="F478" s="143" t="str">
        <f t="shared" si="51"/>
        <v>000 Jnys</v>
      </c>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4"/>
      <c r="AE478" s="805"/>
      <c r="AG478" s="805"/>
      <c r="AI478" s="805"/>
      <c r="AK478" s="285"/>
    </row>
    <row r="479" spans="3:37" ht="12.75" customHeight="1" outlineLevel="1" x14ac:dyDescent="0.25">
      <c r="D479" s="142" t="str">
        <f>'Line Items'!D24</f>
        <v>SG 11 - Spare SG 11</v>
      </c>
      <c r="E479" s="106"/>
      <c r="F479" s="143" t="str">
        <f t="shared" si="51"/>
        <v>000 Jnys</v>
      </c>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4"/>
      <c r="AE479" s="805"/>
      <c r="AG479" s="805"/>
      <c r="AI479" s="805"/>
      <c r="AK479" s="285"/>
    </row>
    <row r="480" spans="3:37" ht="12.75" customHeight="1" outlineLevel="1" x14ac:dyDescent="0.25">
      <c r="D480" s="142" t="str">
        <f>'Line Items'!D25</f>
        <v>SG 12 - Spare SG 12</v>
      </c>
      <c r="E480" s="106"/>
      <c r="F480" s="143" t="str">
        <f t="shared" si="51"/>
        <v>000 Jnys</v>
      </c>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4"/>
      <c r="AE480" s="805"/>
      <c r="AG480" s="805"/>
      <c r="AI480" s="805"/>
      <c r="AK480" s="285"/>
    </row>
    <row r="481" spans="3:37" ht="12.75" customHeight="1" outlineLevel="1" x14ac:dyDescent="0.25">
      <c r="D481" s="142" t="str">
        <f>'Line Items'!D26</f>
        <v>SG 13 - Spare SG 13</v>
      </c>
      <c r="E481" s="106"/>
      <c r="F481" s="143" t="str">
        <f t="shared" si="51"/>
        <v>000 Jnys</v>
      </c>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4"/>
      <c r="AE481" s="805"/>
      <c r="AG481" s="805"/>
      <c r="AI481" s="805"/>
      <c r="AK481" s="285"/>
    </row>
    <row r="482" spans="3:37" ht="12.75" customHeight="1" outlineLevel="1" x14ac:dyDescent="0.25">
      <c r="D482" s="142" t="str">
        <f>'Line Items'!D27</f>
        <v>SG 14 - Spare SG 14</v>
      </c>
      <c r="E482" s="106"/>
      <c r="F482" s="143" t="str">
        <f t="shared" si="51"/>
        <v>000 Jnys</v>
      </c>
      <c r="G482" s="283"/>
      <c r="H482" s="283"/>
      <c r="I482" s="283"/>
      <c r="J482" s="283"/>
      <c r="K482" s="283"/>
      <c r="L482" s="283"/>
      <c r="M482" s="283"/>
      <c r="N482" s="283"/>
      <c r="O482" s="283"/>
      <c r="P482" s="283"/>
      <c r="Q482" s="283"/>
      <c r="R482" s="283"/>
      <c r="S482" s="283"/>
      <c r="T482" s="283"/>
      <c r="U482" s="283"/>
      <c r="V482" s="283"/>
      <c r="W482" s="283"/>
      <c r="X482" s="283"/>
      <c r="Y482" s="283"/>
      <c r="Z482" s="283"/>
      <c r="AA482" s="283"/>
      <c r="AB482" s="283"/>
      <c r="AC482" s="284"/>
      <c r="AE482" s="805"/>
      <c r="AG482" s="805"/>
      <c r="AI482" s="805"/>
      <c r="AK482" s="285"/>
    </row>
    <row r="483" spans="3:37" ht="12.75" customHeight="1" outlineLevel="1" x14ac:dyDescent="0.25">
      <c r="D483" s="142" t="str">
        <f>'Line Items'!D28</f>
        <v>SG 15 - Spare SG 15</v>
      </c>
      <c r="E483" s="106"/>
      <c r="F483" s="143" t="str">
        <f t="shared" si="51"/>
        <v>000 Jnys</v>
      </c>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4"/>
      <c r="AE483" s="805"/>
      <c r="AG483" s="805"/>
      <c r="AI483" s="805"/>
      <c r="AK483" s="285"/>
    </row>
    <row r="484" spans="3:37" ht="12.75" customHeight="1" outlineLevel="1" x14ac:dyDescent="0.25">
      <c r="D484" s="142" t="str">
        <f>'Line Items'!D29</f>
        <v>SG 16 - Spare SG 16</v>
      </c>
      <c r="E484" s="106"/>
      <c r="F484" s="143" t="str">
        <f t="shared" si="51"/>
        <v>000 Jnys</v>
      </c>
      <c r="G484" s="283"/>
      <c r="H484" s="283"/>
      <c r="I484" s="283"/>
      <c r="J484" s="283"/>
      <c r="K484" s="283"/>
      <c r="L484" s="283"/>
      <c r="M484" s="283"/>
      <c r="N484" s="283"/>
      <c r="O484" s="283"/>
      <c r="P484" s="283"/>
      <c r="Q484" s="283"/>
      <c r="R484" s="283"/>
      <c r="S484" s="283"/>
      <c r="T484" s="283"/>
      <c r="U484" s="283"/>
      <c r="V484" s="283"/>
      <c r="W484" s="283"/>
      <c r="X484" s="283"/>
      <c r="Y484" s="283"/>
      <c r="Z484" s="283"/>
      <c r="AA484" s="283"/>
      <c r="AB484" s="283"/>
      <c r="AC484" s="284"/>
      <c r="AE484" s="805"/>
      <c r="AG484" s="805"/>
      <c r="AI484" s="805"/>
      <c r="AK484" s="285"/>
    </row>
    <row r="485" spans="3:37" ht="12.75" customHeight="1" outlineLevel="1" x14ac:dyDescent="0.25">
      <c r="D485" s="142" t="str">
        <f>'Line Items'!D30</f>
        <v>SG 17 - Spare SG 17</v>
      </c>
      <c r="E485" s="106"/>
      <c r="F485" s="143" t="str">
        <f t="shared" si="51"/>
        <v>000 Jnys</v>
      </c>
      <c r="G485" s="283"/>
      <c r="H485" s="283"/>
      <c r="I485" s="283"/>
      <c r="J485" s="283"/>
      <c r="K485" s="283"/>
      <c r="L485" s="283"/>
      <c r="M485" s="283"/>
      <c r="N485" s="283"/>
      <c r="O485" s="283"/>
      <c r="P485" s="283"/>
      <c r="Q485" s="283"/>
      <c r="R485" s="283"/>
      <c r="S485" s="283"/>
      <c r="T485" s="283"/>
      <c r="U485" s="283"/>
      <c r="V485" s="283"/>
      <c r="W485" s="283"/>
      <c r="X485" s="283"/>
      <c r="Y485" s="283"/>
      <c r="Z485" s="283"/>
      <c r="AA485" s="283"/>
      <c r="AB485" s="283"/>
      <c r="AC485" s="284"/>
      <c r="AE485" s="805"/>
      <c r="AG485" s="805"/>
      <c r="AI485" s="805"/>
      <c r="AK485" s="285"/>
    </row>
    <row r="486" spans="3:37" ht="12.75" customHeight="1" outlineLevel="1" x14ac:dyDescent="0.25">
      <c r="D486" s="142" t="str">
        <f>'Line Items'!D31</f>
        <v>SG 18 - Spare SG 18</v>
      </c>
      <c r="E486" s="106"/>
      <c r="F486" s="143" t="str">
        <f t="shared" si="51"/>
        <v>000 Jnys</v>
      </c>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4"/>
      <c r="AE486" s="805"/>
      <c r="AG486" s="805"/>
      <c r="AI486" s="805"/>
      <c r="AK486" s="285"/>
    </row>
    <row r="487" spans="3:37" ht="12.75" customHeight="1" outlineLevel="1" x14ac:dyDescent="0.25">
      <c r="D487" s="142" t="str">
        <f>'Line Items'!D32</f>
        <v>SG 19 - Spare SG 19</v>
      </c>
      <c r="E487" s="106"/>
      <c r="F487" s="143" t="str">
        <f t="shared" si="51"/>
        <v>000 Jnys</v>
      </c>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4"/>
      <c r="AE487" s="805"/>
      <c r="AG487" s="805"/>
      <c r="AI487" s="805"/>
      <c r="AK487" s="285"/>
    </row>
    <row r="488" spans="3:37" ht="12.75" customHeight="1" outlineLevel="1" x14ac:dyDescent="0.25">
      <c r="D488" s="113" t="str">
        <f>'Line Items'!D33</f>
        <v>SG 20 - Spare SG 20</v>
      </c>
      <c r="E488" s="286"/>
      <c r="F488" s="155" t="str">
        <f t="shared" si="51"/>
        <v>000 Jnys</v>
      </c>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8"/>
      <c r="AE488" s="1058"/>
      <c r="AG488" s="1058"/>
      <c r="AI488" s="1058"/>
      <c r="AK488" s="289"/>
    </row>
    <row r="489" spans="3:37" ht="12.75" customHeight="1" outlineLevel="1" x14ac:dyDescent="0.25">
      <c r="G489" s="107"/>
      <c r="H489" s="107"/>
      <c r="I489" s="107"/>
      <c r="J489" s="107"/>
      <c r="K489" s="107"/>
      <c r="L489" s="107"/>
      <c r="M489" s="107"/>
      <c r="N489" s="107"/>
      <c r="O489" s="107"/>
      <c r="P489" s="107"/>
      <c r="Q489" s="107"/>
      <c r="R489" s="107"/>
      <c r="S489" s="107"/>
      <c r="T489" s="107"/>
      <c r="U489" s="107"/>
      <c r="V489" s="107"/>
      <c r="W489" s="107"/>
      <c r="X489" s="107"/>
      <c r="Y489" s="107"/>
      <c r="Z489" s="107"/>
      <c r="AA489" s="107"/>
      <c r="AB489" s="107"/>
      <c r="AC489" s="107"/>
      <c r="AD489" s="107"/>
      <c r="AE489" s="107"/>
      <c r="AG489" s="107"/>
      <c r="AI489" s="107"/>
    </row>
    <row r="490" spans="3:37" ht="12.75" customHeight="1" outlineLevel="1" x14ac:dyDescent="0.25">
      <c r="D490" s="290" t="str">
        <f>"Total "&amp;C468</f>
        <v>Total Off-Peak (Standard)</v>
      </c>
      <c r="E490" s="291"/>
      <c r="F490" s="292" t="str">
        <f>F488</f>
        <v>000 Jnys</v>
      </c>
      <c r="G490" s="293">
        <f t="shared" ref="G490:AC490" si="52">SUM(G469:G488)</f>
        <v>0</v>
      </c>
      <c r="H490" s="293">
        <f t="shared" si="52"/>
        <v>0</v>
      </c>
      <c r="I490" s="293">
        <f t="shared" si="52"/>
        <v>0</v>
      </c>
      <c r="J490" s="293">
        <f t="shared" si="52"/>
        <v>0</v>
      </c>
      <c r="K490" s="293">
        <f t="shared" si="52"/>
        <v>0</v>
      </c>
      <c r="L490" s="293">
        <f t="shared" si="52"/>
        <v>0</v>
      </c>
      <c r="M490" s="293">
        <f t="shared" si="52"/>
        <v>0</v>
      </c>
      <c r="N490" s="293">
        <f t="shared" si="52"/>
        <v>0</v>
      </c>
      <c r="O490" s="293">
        <f t="shared" si="52"/>
        <v>0</v>
      </c>
      <c r="P490" s="293">
        <f t="shared" si="52"/>
        <v>0</v>
      </c>
      <c r="Q490" s="293">
        <f t="shared" si="52"/>
        <v>0</v>
      </c>
      <c r="R490" s="293">
        <f t="shared" si="52"/>
        <v>0</v>
      </c>
      <c r="S490" s="293">
        <f t="shared" si="52"/>
        <v>0</v>
      </c>
      <c r="T490" s="293">
        <f t="shared" si="52"/>
        <v>0</v>
      </c>
      <c r="U490" s="293">
        <f t="shared" si="52"/>
        <v>0</v>
      </c>
      <c r="V490" s="293">
        <f t="shared" si="52"/>
        <v>0</v>
      </c>
      <c r="W490" s="293">
        <f t="shared" si="52"/>
        <v>0</v>
      </c>
      <c r="X490" s="293">
        <f t="shared" si="52"/>
        <v>0</v>
      </c>
      <c r="Y490" s="293">
        <f t="shared" si="52"/>
        <v>0</v>
      </c>
      <c r="Z490" s="293">
        <f t="shared" si="52"/>
        <v>0</v>
      </c>
      <c r="AA490" s="293">
        <f t="shared" si="52"/>
        <v>0</v>
      </c>
      <c r="AB490" s="293">
        <f t="shared" si="52"/>
        <v>0</v>
      </c>
      <c r="AC490" s="294">
        <f t="shared" si="52"/>
        <v>0</v>
      </c>
      <c r="AE490" s="1062">
        <f>SUM(AE469:AE488)</f>
        <v>0</v>
      </c>
      <c r="AG490" s="1062">
        <f>SUM(AG469:AG488)</f>
        <v>0</v>
      </c>
      <c r="AI490" s="1062">
        <f>SUM(AI469:AI488)</f>
        <v>0</v>
      </c>
      <c r="AK490" s="295"/>
    </row>
    <row r="491" spans="3:37" ht="12.75" customHeight="1" outlineLevel="1" x14ac:dyDescent="0.25">
      <c r="G491" s="107"/>
      <c r="H491" s="107"/>
      <c r="I491" s="107"/>
      <c r="J491" s="107"/>
      <c r="K491" s="107"/>
      <c r="L491" s="107"/>
      <c r="M491" s="107"/>
      <c r="N491" s="107"/>
      <c r="O491" s="107"/>
      <c r="P491" s="107"/>
      <c r="Q491" s="107"/>
      <c r="R491" s="107"/>
      <c r="S491" s="107"/>
      <c r="T491" s="107"/>
      <c r="U491" s="107"/>
      <c r="V491" s="107"/>
      <c r="W491" s="107"/>
      <c r="X491" s="107"/>
      <c r="Y491" s="107"/>
      <c r="Z491" s="107"/>
      <c r="AA491" s="107"/>
      <c r="AB491" s="107"/>
      <c r="AC491" s="107"/>
      <c r="AD491" s="107"/>
      <c r="AE491" s="107"/>
      <c r="AG491" s="107"/>
      <c r="AI491" s="107"/>
    </row>
    <row r="492" spans="3:37" ht="12.75" customHeight="1" outlineLevel="1" x14ac:dyDescent="0.25">
      <c r="D492" s="290" t="s">
        <v>446</v>
      </c>
      <c r="E492" s="291"/>
      <c r="F492" s="292" t="str">
        <f>F490</f>
        <v>000 Jnys</v>
      </c>
      <c r="G492" s="293">
        <f t="shared" ref="G492:AC492" si="53">SUM(G466,G490)</f>
        <v>0</v>
      </c>
      <c r="H492" s="293">
        <f t="shared" si="53"/>
        <v>0</v>
      </c>
      <c r="I492" s="293">
        <f t="shared" si="53"/>
        <v>0</v>
      </c>
      <c r="J492" s="293">
        <f t="shared" si="53"/>
        <v>0</v>
      </c>
      <c r="K492" s="293">
        <f t="shared" si="53"/>
        <v>0</v>
      </c>
      <c r="L492" s="293">
        <f t="shared" si="53"/>
        <v>0</v>
      </c>
      <c r="M492" s="293">
        <f t="shared" si="53"/>
        <v>0</v>
      </c>
      <c r="N492" s="293">
        <f t="shared" si="53"/>
        <v>0</v>
      </c>
      <c r="O492" s="293">
        <f t="shared" si="53"/>
        <v>0</v>
      </c>
      <c r="P492" s="293">
        <f t="shared" si="53"/>
        <v>0</v>
      </c>
      <c r="Q492" s="293">
        <f t="shared" si="53"/>
        <v>0</v>
      </c>
      <c r="R492" s="293">
        <f t="shared" si="53"/>
        <v>0</v>
      </c>
      <c r="S492" s="293">
        <f t="shared" si="53"/>
        <v>0</v>
      </c>
      <c r="T492" s="293">
        <f t="shared" si="53"/>
        <v>0</v>
      </c>
      <c r="U492" s="293">
        <f t="shared" si="53"/>
        <v>0</v>
      </c>
      <c r="V492" s="293">
        <f t="shared" si="53"/>
        <v>0</v>
      </c>
      <c r="W492" s="293">
        <f t="shared" si="53"/>
        <v>0</v>
      </c>
      <c r="X492" s="293">
        <f t="shared" si="53"/>
        <v>0</v>
      </c>
      <c r="Y492" s="293">
        <f t="shared" si="53"/>
        <v>0</v>
      </c>
      <c r="Z492" s="293">
        <f t="shared" si="53"/>
        <v>0</v>
      </c>
      <c r="AA492" s="293">
        <f t="shared" si="53"/>
        <v>0</v>
      </c>
      <c r="AB492" s="293">
        <f t="shared" si="53"/>
        <v>0</v>
      </c>
      <c r="AC492" s="294">
        <f t="shared" si="53"/>
        <v>0</v>
      </c>
      <c r="AE492" s="1062">
        <f>SUM(AE466,AE490)</f>
        <v>0</v>
      </c>
      <c r="AG492" s="1062">
        <f>SUM(AG466,AG490)</f>
        <v>0</v>
      </c>
      <c r="AI492" s="1062">
        <f>SUM(AI466,AI490)</f>
        <v>0</v>
      </c>
      <c r="AK492" s="295"/>
    </row>
    <row r="493" spans="3:37" ht="12.75" customHeight="1" outlineLevel="1" x14ac:dyDescent="0.25">
      <c r="G493" s="107"/>
      <c r="H493" s="107"/>
      <c r="I493" s="107"/>
      <c r="J493" s="107"/>
      <c r="K493" s="107"/>
      <c r="L493" s="107"/>
      <c r="M493" s="107"/>
      <c r="N493" s="107"/>
      <c r="O493" s="107"/>
      <c r="P493" s="107"/>
      <c r="Q493" s="107"/>
      <c r="R493" s="107"/>
      <c r="S493" s="107"/>
      <c r="T493" s="107"/>
      <c r="U493" s="107"/>
      <c r="V493" s="107"/>
      <c r="W493" s="107"/>
      <c r="X493" s="107"/>
      <c r="Y493" s="107"/>
      <c r="Z493" s="107"/>
      <c r="AA493" s="107"/>
      <c r="AB493" s="107"/>
      <c r="AC493" s="107"/>
      <c r="AD493" s="107"/>
      <c r="AE493" s="107"/>
      <c r="AG493" s="107"/>
      <c r="AI493" s="107"/>
    </row>
    <row r="494" spans="3:37" ht="12.75" customHeight="1" outlineLevel="1" x14ac:dyDescent="0.25">
      <c r="C494" s="200" t="s">
        <v>447</v>
      </c>
      <c r="G494" s="107"/>
      <c r="H494" s="107"/>
      <c r="I494" s="107"/>
      <c r="J494" s="107"/>
      <c r="K494" s="107"/>
      <c r="L494" s="107"/>
      <c r="M494" s="107"/>
      <c r="N494" s="107"/>
      <c r="O494" s="107"/>
      <c r="P494" s="107"/>
      <c r="Q494" s="107"/>
      <c r="R494" s="107"/>
      <c r="S494" s="107"/>
      <c r="T494" s="107"/>
      <c r="U494" s="107"/>
      <c r="V494" s="107"/>
      <c r="W494" s="107"/>
      <c r="X494" s="107"/>
      <c r="Y494" s="107"/>
      <c r="Z494" s="107"/>
      <c r="AA494" s="107"/>
      <c r="AB494" s="107"/>
      <c r="AC494" s="107"/>
      <c r="AD494" s="107"/>
      <c r="AE494" s="107"/>
      <c r="AG494" s="107"/>
      <c r="AI494" s="107"/>
    </row>
    <row r="495" spans="3:37" ht="12.75" customHeight="1" outlineLevel="1" x14ac:dyDescent="0.25">
      <c r="D495" s="276" t="str">
        <f>'Line Items'!D14</f>
        <v>SG 01 - Kent Mainline</v>
      </c>
      <c r="E495" s="312"/>
      <c r="F495" s="316" t="str">
        <f t="shared" ref="F495:F514" si="54">F469</f>
        <v>000 Jnys</v>
      </c>
      <c r="G495" s="317">
        <f t="shared" ref="G495:AC506" si="55">SUM(G295,G319,G345,G369,G395,G419,G445,G469)</f>
        <v>0</v>
      </c>
      <c r="H495" s="317">
        <f t="shared" si="55"/>
        <v>0</v>
      </c>
      <c r="I495" s="317">
        <f t="shared" si="55"/>
        <v>0</v>
      </c>
      <c r="J495" s="317">
        <f t="shared" si="55"/>
        <v>0</v>
      </c>
      <c r="K495" s="317">
        <f t="shared" si="55"/>
        <v>0</v>
      </c>
      <c r="L495" s="317">
        <f t="shared" si="55"/>
        <v>0</v>
      </c>
      <c r="M495" s="317">
        <f t="shared" si="55"/>
        <v>0</v>
      </c>
      <c r="N495" s="317">
        <f t="shared" si="55"/>
        <v>0</v>
      </c>
      <c r="O495" s="317">
        <f t="shared" si="55"/>
        <v>0</v>
      </c>
      <c r="P495" s="317">
        <f t="shared" si="55"/>
        <v>0</v>
      </c>
      <c r="Q495" s="317">
        <f t="shared" si="55"/>
        <v>0</v>
      </c>
      <c r="R495" s="317">
        <f t="shared" si="55"/>
        <v>0</v>
      </c>
      <c r="S495" s="317">
        <f t="shared" si="55"/>
        <v>0</v>
      </c>
      <c r="T495" s="317">
        <f t="shared" si="55"/>
        <v>0</v>
      </c>
      <c r="U495" s="317">
        <f t="shared" si="55"/>
        <v>0</v>
      </c>
      <c r="V495" s="317">
        <f t="shared" si="55"/>
        <v>0</v>
      </c>
      <c r="W495" s="317">
        <f t="shared" si="55"/>
        <v>0</v>
      </c>
      <c r="X495" s="317">
        <f t="shared" si="55"/>
        <v>0</v>
      </c>
      <c r="Y495" s="317">
        <f t="shared" si="55"/>
        <v>0</v>
      </c>
      <c r="Z495" s="317">
        <f t="shared" si="55"/>
        <v>0</v>
      </c>
      <c r="AA495" s="317">
        <f t="shared" si="55"/>
        <v>0</v>
      </c>
      <c r="AB495" s="317">
        <f t="shared" si="55"/>
        <v>0</v>
      </c>
      <c r="AC495" s="298">
        <f t="shared" si="55"/>
        <v>0</v>
      </c>
      <c r="AE495" s="1057">
        <f t="shared" ref="AE495:AE514" si="56">SUM(AE295,AE319,AE345,AE369,AE395,AE419,AE445,AE469)</f>
        <v>0</v>
      </c>
      <c r="AG495" s="1057">
        <f t="shared" ref="AG495:AG514" si="57">SUM(AG295,AG319,AG345,AG369,AG395,AG419,AG445,AG469)</f>
        <v>0</v>
      </c>
      <c r="AI495" s="1057">
        <f t="shared" ref="AI495:AI514" si="58">SUM(AI295,AI319,AI345,AI369,AI395,AI419,AI445,AI469)</f>
        <v>0</v>
      </c>
      <c r="AK495" s="299"/>
    </row>
    <row r="496" spans="3:37" ht="12.75" customHeight="1" outlineLevel="1" x14ac:dyDescent="0.25">
      <c r="D496" s="142" t="str">
        <f>'Line Items'!D15</f>
        <v>SG 02 - Kent Metro</v>
      </c>
      <c r="E496" s="106"/>
      <c r="F496" s="143" t="str">
        <f t="shared" si="54"/>
        <v>000 Jnys</v>
      </c>
      <c r="G496" s="107">
        <f t="shared" si="55"/>
        <v>0</v>
      </c>
      <c r="H496" s="107">
        <f t="shared" si="55"/>
        <v>0</v>
      </c>
      <c r="I496" s="107">
        <f t="shared" si="55"/>
        <v>0</v>
      </c>
      <c r="J496" s="107">
        <f t="shared" si="55"/>
        <v>0</v>
      </c>
      <c r="K496" s="107">
        <f t="shared" si="55"/>
        <v>0</v>
      </c>
      <c r="L496" s="107">
        <f t="shared" si="55"/>
        <v>0</v>
      </c>
      <c r="M496" s="107">
        <f t="shared" si="55"/>
        <v>0</v>
      </c>
      <c r="N496" s="107">
        <f t="shared" si="55"/>
        <v>0</v>
      </c>
      <c r="O496" s="107">
        <f t="shared" si="55"/>
        <v>0</v>
      </c>
      <c r="P496" s="107">
        <f t="shared" si="55"/>
        <v>0</v>
      </c>
      <c r="Q496" s="107">
        <f t="shared" si="55"/>
        <v>0</v>
      </c>
      <c r="R496" s="107">
        <f t="shared" si="55"/>
        <v>0</v>
      </c>
      <c r="S496" s="107">
        <f t="shared" si="55"/>
        <v>0</v>
      </c>
      <c r="T496" s="107">
        <f t="shared" si="55"/>
        <v>0</v>
      </c>
      <c r="U496" s="107">
        <f t="shared" si="55"/>
        <v>0</v>
      </c>
      <c r="V496" s="107">
        <f t="shared" si="55"/>
        <v>0</v>
      </c>
      <c r="W496" s="107">
        <f t="shared" si="55"/>
        <v>0</v>
      </c>
      <c r="X496" s="107">
        <f t="shared" si="55"/>
        <v>0</v>
      </c>
      <c r="Y496" s="107">
        <f t="shared" si="55"/>
        <v>0</v>
      </c>
      <c r="Z496" s="107">
        <f t="shared" si="55"/>
        <v>0</v>
      </c>
      <c r="AA496" s="107">
        <f t="shared" si="55"/>
        <v>0</v>
      </c>
      <c r="AB496" s="107">
        <f t="shared" si="55"/>
        <v>0</v>
      </c>
      <c r="AC496" s="108">
        <f t="shared" si="55"/>
        <v>0</v>
      </c>
      <c r="AE496" s="805">
        <f t="shared" si="56"/>
        <v>0</v>
      </c>
      <c r="AG496" s="805">
        <f t="shared" si="57"/>
        <v>0</v>
      </c>
      <c r="AI496" s="805">
        <f t="shared" si="58"/>
        <v>0</v>
      </c>
      <c r="AK496" s="300"/>
    </row>
    <row r="497" spans="4:37" ht="12.75" customHeight="1" outlineLevel="1" x14ac:dyDescent="0.25">
      <c r="D497" s="142" t="str">
        <f>'Line Items'!D16</f>
        <v>SG 03 - Kent Rural</v>
      </c>
      <c r="E497" s="106"/>
      <c r="F497" s="143" t="str">
        <f t="shared" si="54"/>
        <v>000 Jnys</v>
      </c>
      <c r="G497" s="107">
        <f t="shared" si="55"/>
        <v>0</v>
      </c>
      <c r="H497" s="107">
        <f t="shared" si="55"/>
        <v>0</v>
      </c>
      <c r="I497" s="107">
        <f t="shared" si="55"/>
        <v>0</v>
      </c>
      <c r="J497" s="107">
        <f t="shared" si="55"/>
        <v>0</v>
      </c>
      <c r="K497" s="107">
        <f t="shared" si="55"/>
        <v>0</v>
      </c>
      <c r="L497" s="107">
        <f t="shared" si="55"/>
        <v>0</v>
      </c>
      <c r="M497" s="107">
        <f t="shared" si="55"/>
        <v>0</v>
      </c>
      <c r="N497" s="107">
        <f t="shared" si="55"/>
        <v>0</v>
      </c>
      <c r="O497" s="107">
        <f t="shared" si="55"/>
        <v>0</v>
      </c>
      <c r="P497" s="107">
        <f t="shared" si="55"/>
        <v>0</v>
      </c>
      <c r="Q497" s="107">
        <f t="shared" si="55"/>
        <v>0</v>
      </c>
      <c r="R497" s="107">
        <f t="shared" si="55"/>
        <v>0</v>
      </c>
      <c r="S497" s="107">
        <f t="shared" si="55"/>
        <v>0</v>
      </c>
      <c r="T497" s="107">
        <f t="shared" si="55"/>
        <v>0</v>
      </c>
      <c r="U497" s="107">
        <f t="shared" si="55"/>
        <v>0</v>
      </c>
      <c r="V497" s="107">
        <f t="shared" si="55"/>
        <v>0</v>
      </c>
      <c r="W497" s="107">
        <f t="shared" si="55"/>
        <v>0</v>
      </c>
      <c r="X497" s="107">
        <f t="shared" si="55"/>
        <v>0</v>
      </c>
      <c r="Y497" s="107">
        <f t="shared" si="55"/>
        <v>0</v>
      </c>
      <c r="Z497" s="107">
        <f t="shared" si="55"/>
        <v>0</v>
      </c>
      <c r="AA497" s="107">
        <f t="shared" si="55"/>
        <v>0</v>
      </c>
      <c r="AB497" s="107">
        <f t="shared" si="55"/>
        <v>0</v>
      </c>
      <c r="AC497" s="108">
        <f t="shared" si="55"/>
        <v>0</v>
      </c>
      <c r="AE497" s="805">
        <f t="shared" si="56"/>
        <v>0</v>
      </c>
      <c r="AG497" s="805">
        <f t="shared" si="57"/>
        <v>0</v>
      </c>
      <c r="AI497" s="805">
        <f t="shared" si="58"/>
        <v>0</v>
      </c>
      <c r="AK497" s="300"/>
    </row>
    <row r="498" spans="4:37" ht="12.75" customHeight="1" outlineLevel="1" x14ac:dyDescent="0.25">
      <c r="D498" s="142" t="str">
        <f>'Line Items'!D17</f>
        <v>SG 04 - Kent High Speed</v>
      </c>
      <c r="E498" s="106"/>
      <c r="F498" s="143" t="str">
        <f t="shared" si="54"/>
        <v>000 Jnys</v>
      </c>
      <c r="G498" s="107">
        <f t="shared" si="55"/>
        <v>0</v>
      </c>
      <c r="H498" s="107">
        <f t="shared" si="55"/>
        <v>0</v>
      </c>
      <c r="I498" s="107">
        <f t="shared" si="55"/>
        <v>0</v>
      </c>
      <c r="J498" s="107">
        <f t="shared" si="55"/>
        <v>0</v>
      </c>
      <c r="K498" s="107">
        <f t="shared" si="55"/>
        <v>0</v>
      </c>
      <c r="L498" s="107">
        <f t="shared" si="55"/>
        <v>0</v>
      </c>
      <c r="M498" s="107">
        <f t="shared" si="55"/>
        <v>0</v>
      </c>
      <c r="N498" s="107">
        <f t="shared" si="55"/>
        <v>0</v>
      </c>
      <c r="O498" s="107">
        <f t="shared" si="55"/>
        <v>0</v>
      </c>
      <c r="P498" s="107">
        <f t="shared" si="55"/>
        <v>0</v>
      </c>
      <c r="Q498" s="107">
        <f t="shared" si="55"/>
        <v>0</v>
      </c>
      <c r="R498" s="107">
        <f t="shared" si="55"/>
        <v>0</v>
      </c>
      <c r="S498" s="107">
        <f t="shared" si="55"/>
        <v>0</v>
      </c>
      <c r="T498" s="107">
        <f t="shared" si="55"/>
        <v>0</v>
      </c>
      <c r="U498" s="107">
        <f t="shared" si="55"/>
        <v>0</v>
      </c>
      <c r="V498" s="107">
        <f t="shared" si="55"/>
        <v>0</v>
      </c>
      <c r="W498" s="107">
        <f t="shared" si="55"/>
        <v>0</v>
      </c>
      <c r="X498" s="107">
        <f t="shared" si="55"/>
        <v>0</v>
      </c>
      <c r="Y498" s="107">
        <f t="shared" si="55"/>
        <v>0</v>
      </c>
      <c r="Z498" s="107">
        <f t="shared" si="55"/>
        <v>0</v>
      </c>
      <c r="AA498" s="107">
        <f t="shared" si="55"/>
        <v>0</v>
      </c>
      <c r="AB498" s="107">
        <f t="shared" si="55"/>
        <v>0</v>
      </c>
      <c r="AC498" s="108">
        <f t="shared" si="55"/>
        <v>0</v>
      </c>
      <c r="AE498" s="805">
        <f t="shared" si="56"/>
        <v>0</v>
      </c>
      <c r="AG498" s="805">
        <f t="shared" si="57"/>
        <v>0</v>
      </c>
      <c r="AI498" s="805">
        <f t="shared" si="58"/>
        <v>0</v>
      </c>
      <c r="AK498" s="300"/>
    </row>
    <row r="499" spans="4:37" ht="12.75" customHeight="1" outlineLevel="1" x14ac:dyDescent="0.25">
      <c r="D499" s="142" t="str">
        <f>'Line Items'!D18</f>
        <v>SG 05 - Spare SG 05</v>
      </c>
      <c r="E499" s="106"/>
      <c r="F499" s="143" t="str">
        <f t="shared" si="54"/>
        <v>000 Jnys</v>
      </c>
      <c r="G499" s="107">
        <f t="shared" si="55"/>
        <v>0</v>
      </c>
      <c r="H499" s="107">
        <f t="shared" si="55"/>
        <v>0</v>
      </c>
      <c r="I499" s="107">
        <f t="shared" si="55"/>
        <v>0</v>
      </c>
      <c r="J499" s="107">
        <f t="shared" si="55"/>
        <v>0</v>
      </c>
      <c r="K499" s="107">
        <f t="shared" si="55"/>
        <v>0</v>
      </c>
      <c r="L499" s="107">
        <f t="shared" si="55"/>
        <v>0</v>
      </c>
      <c r="M499" s="107">
        <f t="shared" si="55"/>
        <v>0</v>
      </c>
      <c r="N499" s="107">
        <f t="shared" si="55"/>
        <v>0</v>
      </c>
      <c r="O499" s="107">
        <f t="shared" si="55"/>
        <v>0</v>
      </c>
      <c r="P499" s="107">
        <f t="shared" si="55"/>
        <v>0</v>
      </c>
      <c r="Q499" s="107">
        <f t="shared" si="55"/>
        <v>0</v>
      </c>
      <c r="R499" s="107">
        <f t="shared" si="55"/>
        <v>0</v>
      </c>
      <c r="S499" s="107">
        <f t="shared" si="55"/>
        <v>0</v>
      </c>
      <c r="T499" s="107">
        <f t="shared" si="55"/>
        <v>0</v>
      </c>
      <c r="U499" s="107">
        <f t="shared" si="55"/>
        <v>0</v>
      </c>
      <c r="V499" s="107">
        <f t="shared" si="55"/>
        <v>0</v>
      </c>
      <c r="W499" s="107">
        <f t="shared" si="55"/>
        <v>0</v>
      </c>
      <c r="X499" s="107">
        <f t="shared" si="55"/>
        <v>0</v>
      </c>
      <c r="Y499" s="107">
        <f t="shared" si="55"/>
        <v>0</v>
      </c>
      <c r="Z499" s="107">
        <f t="shared" si="55"/>
        <v>0</v>
      </c>
      <c r="AA499" s="107">
        <f t="shared" si="55"/>
        <v>0</v>
      </c>
      <c r="AB499" s="107">
        <f t="shared" si="55"/>
        <v>0</v>
      </c>
      <c r="AC499" s="108">
        <f t="shared" si="55"/>
        <v>0</v>
      </c>
      <c r="AE499" s="805">
        <f t="shared" si="56"/>
        <v>0</v>
      </c>
      <c r="AG499" s="805">
        <f t="shared" si="57"/>
        <v>0</v>
      </c>
      <c r="AI499" s="805">
        <f t="shared" si="58"/>
        <v>0</v>
      </c>
      <c r="AK499" s="300"/>
    </row>
    <row r="500" spans="4:37" ht="12.75" customHeight="1" outlineLevel="1" x14ac:dyDescent="0.25">
      <c r="D500" s="142" t="str">
        <f>'Line Items'!D19</f>
        <v>SG 06 - Spare SG 06</v>
      </c>
      <c r="E500" s="106"/>
      <c r="F500" s="143" t="str">
        <f t="shared" si="54"/>
        <v>000 Jnys</v>
      </c>
      <c r="G500" s="107">
        <f t="shared" si="55"/>
        <v>0</v>
      </c>
      <c r="H500" s="107">
        <f t="shared" si="55"/>
        <v>0</v>
      </c>
      <c r="I500" s="107">
        <f t="shared" si="55"/>
        <v>0</v>
      </c>
      <c r="J500" s="107">
        <f t="shared" si="55"/>
        <v>0</v>
      </c>
      <c r="K500" s="107">
        <f t="shared" si="55"/>
        <v>0</v>
      </c>
      <c r="L500" s="107">
        <f t="shared" si="55"/>
        <v>0</v>
      </c>
      <c r="M500" s="107">
        <f t="shared" si="55"/>
        <v>0</v>
      </c>
      <c r="N500" s="107">
        <f t="shared" si="55"/>
        <v>0</v>
      </c>
      <c r="O500" s="107">
        <f t="shared" si="55"/>
        <v>0</v>
      </c>
      <c r="P500" s="107">
        <f t="shared" si="55"/>
        <v>0</v>
      </c>
      <c r="Q500" s="107">
        <f t="shared" si="55"/>
        <v>0</v>
      </c>
      <c r="R500" s="107">
        <f t="shared" si="55"/>
        <v>0</v>
      </c>
      <c r="S500" s="107">
        <f t="shared" si="55"/>
        <v>0</v>
      </c>
      <c r="T500" s="107">
        <f t="shared" si="55"/>
        <v>0</v>
      </c>
      <c r="U500" s="107">
        <f t="shared" si="55"/>
        <v>0</v>
      </c>
      <c r="V500" s="107">
        <f t="shared" si="55"/>
        <v>0</v>
      </c>
      <c r="W500" s="107">
        <f t="shared" si="55"/>
        <v>0</v>
      </c>
      <c r="X500" s="107">
        <f t="shared" si="55"/>
        <v>0</v>
      </c>
      <c r="Y500" s="107">
        <f t="shared" si="55"/>
        <v>0</v>
      </c>
      <c r="Z500" s="107">
        <f t="shared" si="55"/>
        <v>0</v>
      </c>
      <c r="AA500" s="107">
        <f t="shared" si="55"/>
        <v>0</v>
      </c>
      <c r="AB500" s="107">
        <f t="shared" si="55"/>
        <v>0</v>
      </c>
      <c r="AC500" s="108">
        <f t="shared" si="55"/>
        <v>0</v>
      </c>
      <c r="AE500" s="805">
        <f t="shared" si="56"/>
        <v>0</v>
      </c>
      <c r="AG500" s="805">
        <f t="shared" si="57"/>
        <v>0</v>
      </c>
      <c r="AI500" s="805">
        <f t="shared" si="58"/>
        <v>0</v>
      </c>
      <c r="AK500" s="300"/>
    </row>
    <row r="501" spans="4:37" ht="12.75" customHeight="1" outlineLevel="1" x14ac:dyDescent="0.25">
      <c r="D501" s="142" t="str">
        <f>'Line Items'!D20</f>
        <v>SG 07 - Spare SG 07</v>
      </c>
      <c r="E501" s="106"/>
      <c r="F501" s="143" t="str">
        <f t="shared" si="54"/>
        <v>000 Jnys</v>
      </c>
      <c r="G501" s="107">
        <f t="shared" si="55"/>
        <v>0</v>
      </c>
      <c r="H501" s="107">
        <f t="shared" si="55"/>
        <v>0</v>
      </c>
      <c r="I501" s="107">
        <f t="shared" si="55"/>
        <v>0</v>
      </c>
      <c r="J501" s="107">
        <f t="shared" si="55"/>
        <v>0</v>
      </c>
      <c r="K501" s="107">
        <f t="shared" si="55"/>
        <v>0</v>
      </c>
      <c r="L501" s="107">
        <f t="shared" si="55"/>
        <v>0</v>
      </c>
      <c r="M501" s="107">
        <f t="shared" si="55"/>
        <v>0</v>
      </c>
      <c r="N501" s="107">
        <f t="shared" si="55"/>
        <v>0</v>
      </c>
      <c r="O501" s="107">
        <f t="shared" si="55"/>
        <v>0</v>
      </c>
      <c r="P501" s="107">
        <f t="shared" si="55"/>
        <v>0</v>
      </c>
      <c r="Q501" s="107">
        <f t="shared" si="55"/>
        <v>0</v>
      </c>
      <c r="R501" s="107">
        <f t="shared" si="55"/>
        <v>0</v>
      </c>
      <c r="S501" s="107">
        <f t="shared" si="55"/>
        <v>0</v>
      </c>
      <c r="T501" s="107">
        <f t="shared" si="55"/>
        <v>0</v>
      </c>
      <c r="U501" s="107">
        <f t="shared" si="55"/>
        <v>0</v>
      </c>
      <c r="V501" s="107">
        <f t="shared" si="55"/>
        <v>0</v>
      </c>
      <c r="W501" s="107">
        <f t="shared" si="55"/>
        <v>0</v>
      </c>
      <c r="X501" s="107">
        <f t="shared" si="55"/>
        <v>0</v>
      </c>
      <c r="Y501" s="107">
        <f t="shared" si="55"/>
        <v>0</v>
      </c>
      <c r="Z501" s="107">
        <f t="shared" si="55"/>
        <v>0</v>
      </c>
      <c r="AA501" s="107">
        <f t="shared" si="55"/>
        <v>0</v>
      </c>
      <c r="AB501" s="107">
        <f t="shared" si="55"/>
        <v>0</v>
      </c>
      <c r="AC501" s="108">
        <f t="shared" si="55"/>
        <v>0</v>
      </c>
      <c r="AE501" s="805">
        <f t="shared" si="56"/>
        <v>0</v>
      </c>
      <c r="AG501" s="805">
        <f t="shared" si="57"/>
        <v>0</v>
      </c>
      <c r="AI501" s="805">
        <f t="shared" si="58"/>
        <v>0</v>
      </c>
      <c r="AK501" s="300"/>
    </row>
    <row r="502" spans="4:37" ht="12.75" customHeight="1" outlineLevel="1" x14ac:dyDescent="0.25">
      <c r="D502" s="142" t="str">
        <f>'Line Items'!D21</f>
        <v>SG 08 - Spare SG 08</v>
      </c>
      <c r="E502" s="106"/>
      <c r="F502" s="143" t="str">
        <f t="shared" si="54"/>
        <v>000 Jnys</v>
      </c>
      <c r="G502" s="107">
        <f t="shared" si="55"/>
        <v>0</v>
      </c>
      <c r="H502" s="107">
        <f t="shared" si="55"/>
        <v>0</v>
      </c>
      <c r="I502" s="107">
        <f t="shared" si="55"/>
        <v>0</v>
      </c>
      <c r="J502" s="107">
        <f t="shared" si="55"/>
        <v>0</v>
      </c>
      <c r="K502" s="107">
        <f t="shared" si="55"/>
        <v>0</v>
      </c>
      <c r="L502" s="107">
        <f t="shared" si="55"/>
        <v>0</v>
      </c>
      <c r="M502" s="107">
        <f t="shared" si="55"/>
        <v>0</v>
      </c>
      <c r="N502" s="107">
        <f t="shared" si="55"/>
        <v>0</v>
      </c>
      <c r="O502" s="107">
        <f t="shared" si="55"/>
        <v>0</v>
      </c>
      <c r="P502" s="107">
        <f t="shared" si="55"/>
        <v>0</v>
      </c>
      <c r="Q502" s="107">
        <f t="shared" si="55"/>
        <v>0</v>
      </c>
      <c r="R502" s="107">
        <f t="shared" si="55"/>
        <v>0</v>
      </c>
      <c r="S502" s="107">
        <f t="shared" si="55"/>
        <v>0</v>
      </c>
      <c r="T502" s="107">
        <f t="shared" si="55"/>
        <v>0</v>
      </c>
      <c r="U502" s="107">
        <f t="shared" si="55"/>
        <v>0</v>
      </c>
      <c r="V502" s="107">
        <f t="shared" si="55"/>
        <v>0</v>
      </c>
      <c r="W502" s="107">
        <f t="shared" si="55"/>
        <v>0</v>
      </c>
      <c r="X502" s="107">
        <f t="shared" si="55"/>
        <v>0</v>
      </c>
      <c r="Y502" s="107">
        <f t="shared" si="55"/>
        <v>0</v>
      </c>
      <c r="Z502" s="107">
        <f t="shared" si="55"/>
        <v>0</v>
      </c>
      <c r="AA502" s="107">
        <f t="shared" si="55"/>
        <v>0</v>
      </c>
      <c r="AB502" s="107">
        <f t="shared" si="55"/>
        <v>0</v>
      </c>
      <c r="AC502" s="108">
        <f t="shared" si="55"/>
        <v>0</v>
      </c>
      <c r="AE502" s="805">
        <f t="shared" si="56"/>
        <v>0</v>
      </c>
      <c r="AG502" s="805">
        <f t="shared" si="57"/>
        <v>0</v>
      </c>
      <c r="AI502" s="805">
        <f t="shared" si="58"/>
        <v>0</v>
      </c>
      <c r="AK502" s="300"/>
    </row>
    <row r="503" spans="4:37" ht="12.75" customHeight="1" outlineLevel="1" x14ac:dyDescent="0.25">
      <c r="D503" s="142" t="str">
        <f>'Line Items'!D22</f>
        <v>SG 09 - Spare SG 09</v>
      </c>
      <c r="E503" s="106"/>
      <c r="F503" s="143" t="str">
        <f t="shared" si="54"/>
        <v>000 Jnys</v>
      </c>
      <c r="G503" s="107">
        <f t="shared" si="55"/>
        <v>0</v>
      </c>
      <c r="H503" s="107">
        <f t="shared" si="55"/>
        <v>0</v>
      </c>
      <c r="I503" s="107">
        <f t="shared" si="55"/>
        <v>0</v>
      </c>
      <c r="J503" s="107">
        <f t="shared" si="55"/>
        <v>0</v>
      </c>
      <c r="K503" s="107">
        <f t="shared" si="55"/>
        <v>0</v>
      </c>
      <c r="L503" s="107">
        <f t="shared" si="55"/>
        <v>0</v>
      </c>
      <c r="M503" s="107">
        <f t="shared" si="55"/>
        <v>0</v>
      </c>
      <c r="N503" s="107">
        <f t="shared" si="55"/>
        <v>0</v>
      </c>
      <c r="O503" s="107">
        <f t="shared" si="55"/>
        <v>0</v>
      </c>
      <c r="P503" s="107">
        <f t="shared" si="55"/>
        <v>0</v>
      </c>
      <c r="Q503" s="107">
        <f t="shared" si="55"/>
        <v>0</v>
      </c>
      <c r="R503" s="107">
        <f t="shared" si="55"/>
        <v>0</v>
      </c>
      <c r="S503" s="107">
        <f t="shared" si="55"/>
        <v>0</v>
      </c>
      <c r="T503" s="107">
        <f t="shared" si="55"/>
        <v>0</v>
      </c>
      <c r="U503" s="107">
        <f t="shared" si="55"/>
        <v>0</v>
      </c>
      <c r="V503" s="107">
        <f t="shared" si="55"/>
        <v>0</v>
      </c>
      <c r="W503" s="107">
        <f t="shared" si="55"/>
        <v>0</v>
      </c>
      <c r="X503" s="107">
        <f t="shared" si="55"/>
        <v>0</v>
      </c>
      <c r="Y503" s="107">
        <f t="shared" si="55"/>
        <v>0</v>
      </c>
      <c r="Z503" s="107">
        <f t="shared" si="55"/>
        <v>0</v>
      </c>
      <c r="AA503" s="107">
        <f t="shared" si="55"/>
        <v>0</v>
      </c>
      <c r="AB503" s="107">
        <f t="shared" si="55"/>
        <v>0</v>
      </c>
      <c r="AC503" s="108">
        <f t="shared" si="55"/>
        <v>0</v>
      </c>
      <c r="AE503" s="805">
        <f t="shared" si="56"/>
        <v>0</v>
      </c>
      <c r="AG503" s="805">
        <f t="shared" si="57"/>
        <v>0</v>
      </c>
      <c r="AI503" s="805">
        <f t="shared" si="58"/>
        <v>0</v>
      </c>
      <c r="AK503" s="300"/>
    </row>
    <row r="504" spans="4:37" ht="12.75" customHeight="1" outlineLevel="1" x14ac:dyDescent="0.25">
      <c r="D504" s="142" t="str">
        <f>'Line Items'!D23</f>
        <v>SG 10 - Spare SG 10</v>
      </c>
      <c r="E504" s="106"/>
      <c r="F504" s="143" t="str">
        <f t="shared" si="54"/>
        <v>000 Jnys</v>
      </c>
      <c r="G504" s="107">
        <f t="shared" si="55"/>
        <v>0</v>
      </c>
      <c r="H504" s="107">
        <f t="shared" si="55"/>
        <v>0</v>
      </c>
      <c r="I504" s="107">
        <f t="shared" si="55"/>
        <v>0</v>
      </c>
      <c r="J504" s="107">
        <f t="shared" si="55"/>
        <v>0</v>
      </c>
      <c r="K504" s="107">
        <f t="shared" si="55"/>
        <v>0</v>
      </c>
      <c r="L504" s="107">
        <f t="shared" si="55"/>
        <v>0</v>
      </c>
      <c r="M504" s="107">
        <f t="shared" si="55"/>
        <v>0</v>
      </c>
      <c r="N504" s="107">
        <f t="shared" si="55"/>
        <v>0</v>
      </c>
      <c r="O504" s="107">
        <f t="shared" si="55"/>
        <v>0</v>
      </c>
      <c r="P504" s="107">
        <f t="shared" si="55"/>
        <v>0</v>
      </c>
      <c r="Q504" s="107">
        <f t="shared" si="55"/>
        <v>0</v>
      </c>
      <c r="R504" s="107">
        <f t="shared" si="55"/>
        <v>0</v>
      </c>
      <c r="S504" s="107">
        <f t="shared" si="55"/>
        <v>0</v>
      </c>
      <c r="T504" s="107">
        <f t="shared" si="55"/>
        <v>0</v>
      </c>
      <c r="U504" s="107">
        <f t="shared" si="55"/>
        <v>0</v>
      </c>
      <c r="V504" s="107">
        <f t="shared" si="55"/>
        <v>0</v>
      </c>
      <c r="W504" s="107">
        <f t="shared" si="55"/>
        <v>0</v>
      </c>
      <c r="X504" s="107">
        <f t="shared" si="55"/>
        <v>0</v>
      </c>
      <c r="Y504" s="107">
        <f t="shared" si="55"/>
        <v>0</v>
      </c>
      <c r="Z504" s="107">
        <f t="shared" si="55"/>
        <v>0</v>
      </c>
      <c r="AA504" s="107">
        <f t="shared" si="55"/>
        <v>0</v>
      </c>
      <c r="AB504" s="107">
        <f t="shared" si="55"/>
        <v>0</v>
      </c>
      <c r="AC504" s="108">
        <f t="shared" si="55"/>
        <v>0</v>
      </c>
      <c r="AE504" s="805">
        <f t="shared" si="56"/>
        <v>0</v>
      </c>
      <c r="AG504" s="805">
        <f t="shared" si="57"/>
        <v>0</v>
      </c>
      <c r="AI504" s="805">
        <f t="shared" si="58"/>
        <v>0</v>
      </c>
      <c r="AK504" s="300"/>
    </row>
    <row r="505" spans="4:37" ht="12.75" customHeight="1" outlineLevel="1" x14ac:dyDescent="0.25">
      <c r="D505" s="142" t="str">
        <f>'Line Items'!D24</f>
        <v>SG 11 - Spare SG 11</v>
      </c>
      <c r="E505" s="106"/>
      <c r="F505" s="143" t="str">
        <f t="shared" si="54"/>
        <v>000 Jnys</v>
      </c>
      <c r="G505" s="107">
        <f t="shared" si="55"/>
        <v>0</v>
      </c>
      <c r="H505" s="107">
        <f t="shared" si="55"/>
        <v>0</v>
      </c>
      <c r="I505" s="107">
        <f t="shared" si="55"/>
        <v>0</v>
      </c>
      <c r="J505" s="107">
        <f t="shared" si="55"/>
        <v>0</v>
      </c>
      <c r="K505" s="107">
        <f t="shared" si="55"/>
        <v>0</v>
      </c>
      <c r="L505" s="107">
        <f t="shared" si="55"/>
        <v>0</v>
      </c>
      <c r="M505" s="107">
        <f t="shared" si="55"/>
        <v>0</v>
      </c>
      <c r="N505" s="107">
        <f t="shared" si="55"/>
        <v>0</v>
      </c>
      <c r="O505" s="107">
        <f t="shared" si="55"/>
        <v>0</v>
      </c>
      <c r="P505" s="107">
        <f t="shared" si="55"/>
        <v>0</v>
      </c>
      <c r="Q505" s="107">
        <f t="shared" si="55"/>
        <v>0</v>
      </c>
      <c r="R505" s="107">
        <f t="shared" si="55"/>
        <v>0</v>
      </c>
      <c r="S505" s="107">
        <f t="shared" si="55"/>
        <v>0</v>
      </c>
      <c r="T505" s="107">
        <f t="shared" si="55"/>
        <v>0</v>
      </c>
      <c r="U505" s="107">
        <f t="shared" si="55"/>
        <v>0</v>
      </c>
      <c r="V505" s="107">
        <f t="shared" si="55"/>
        <v>0</v>
      </c>
      <c r="W505" s="107">
        <f t="shared" si="55"/>
        <v>0</v>
      </c>
      <c r="X505" s="107">
        <f t="shared" si="55"/>
        <v>0</v>
      </c>
      <c r="Y505" s="107">
        <f t="shared" si="55"/>
        <v>0</v>
      </c>
      <c r="Z505" s="107">
        <f t="shared" si="55"/>
        <v>0</v>
      </c>
      <c r="AA505" s="107">
        <f t="shared" si="55"/>
        <v>0</v>
      </c>
      <c r="AB505" s="107">
        <f t="shared" si="55"/>
        <v>0</v>
      </c>
      <c r="AC505" s="108">
        <f t="shared" si="55"/>
        <v>0</v>
      </c>
      <c r="AE505" s="805">
        <f t="shared" si="56"/>
        <v>0</v>
      </c>
      <c r="AG505" s="805">
        <f t="shared" si="57"/>
        <v>0</v>
      </c>
      <c r="AI505" s="805">
        <f t="shared" si="58"/>
        <v>0</v>
      </c>
      <c r="AK505" s="300"/>
    </row>
    <row r="506" spans="4:37" ht="12.75" customHeight="1" outlineLevel="1" x14ac:dyDescent="0.25">
      <c r="D506" s="142" t="str">
        <f>'Line Items'!D25</f>
        <v>SG 12 - Spare SG 12</v>
      </c>
      <c r="E506" s="106"/>
      <c r="F506" s="143" t="str">
        <f t="shared" si="54"/>
        <v>000 Jnys</v>
      </c>
      <c r="G506" s="107">
        <f t="shared" si="55"/>
        <v>0</v>
      </c>
      <c r="H506" s="107">
        <f t="shared" si="55"/>
        <v>0</v>
      </c>
      <c r="I506" s="107">
        <f t="shared" ref="I506:AC506" si="59">SUM(I306,I330,I356,I380,I406,I430,I456,I480)</f>
        <v>0</v>
      </c>
      <c r="J506" s="107">
        <f t="shared" si="59"/>
        <v>0</v>
      </c>
      <c r="K506" s="107">
        <f t="shared" si="59"/>
        <v>0</v>
      </c>
      <c r="L506" s="107">
        <f t="shared" si="59"/>
        <v>0</v>
      </c>
      <c r="M506" s="107">
        <f t="shared" si="59"/>
        <v>0</v>
      </c>
      <c r="N506" s="107">
        <f t="shared" si="59"/>
        <v>0</v>
      </c>
      <c r="O506" s="107">
        <f t="shared" si="59"/>
        <v>0</v>
      </c>
      <c r="P506" s="107">
        <f t="shared" si="59"/>
        <v>0</v>
      </c>
      <c r="Q506" s="107">
        <f t="shared" si="59"/>
        <v>0</v>
      </c>
      <c r="R506" s="107">
        <f t="shared" si="59"/>
        <v>0</v>
      </c>
      <c r="S506" s="107">
        <f t="shared" si="59"/>
        <v>0</v>
      </c>
      <c r="T506" s="107">
        <f t="shared" si="59"/>
        <v>0</v>
      </c>
      <c r="U506" s="107">
        <f t="shared" si="59"/>
        <v>0</v>
      </c>
      <c r="V506" s="107">
        <f t="shared" si="59"/>
        <v>0</v>
      </c>
      <c r="W506" s="107">
        <f t="shared" si="59"/>
        <v>0</v>
      </c>
      <c r="X506" s="107">
        <f t="shared" si="59"/>
        <v>0</v>
      </c>
      <c r="Y506" s="107">
        <f t="shared" si="59"/>
        <v>0</v>
      </c>
      <c r="Z506" s="107">
        <f t="shared" si="59"/>
        <v>0</v>
      </c>
      <c r="AA506" s="107">
        <f t="shared" si="59"/>
        <v>0</v>
      </c>
      <c r="AB506" s="107">
        <f t="shared" si="59"/>
        <v>0</v>
      </c>
      <c r="AC506" s="108">
        <f t="shared" si="59"/>
        <v>0</v>
      </c>
      <c r="AE506" s="805">
        <f t="shared" si="56"/>
        <v>0</v>
      </c>
      <c r="AG506" s="805">
        <f t="shared" si="57"/>
        <v>0</v>
      </c>
      <c r="AI506" s="805">
        <f t="shared" si="58"/>
        <v>0</v>
      </c>
      <c r="AK506" s="300"/>
    </row>
    <row r="507" spans="4:37" ht="12.75" customHeight="1" outlineLevel="1" x14ac:dyDescent="0.25">
      <c r="D507" s="142" t="str">
        <f>'Line Items'!D26</f>
        <v>SG 13 - Spare SG 13</v>
      </c>
      <c r="E507" s="106"/>
      <c r="F507" s="143" t="str">
        <f t="shared" si="54"/>
        <v>000 Jnys</v>
      </c>
      <c r="G507" s="107">
        <f t="shared" ref="G507:AC514" si="60">SUM(G307,G331,G357,G381,G407,G431,G457,G481)</f>
        <v>0</v>
      </c>
      <c r="H507" s="107">
        <f t="shared" si="60"/>
        <v>0</v>
      </c>
      <c r="I507" s="107">
        <f t="shared" si="60"/>
        <v>0</v>
      </c>
      <c r="J507" s="107">
        <f t="shared" si="60"/>
        <v>0</v>
      </c>
      <c r="K507" s="107">
        <f t="shared" si="60"/>
        <v>0</v>
      </c>
      <c r="L507" s="107">
        <f t="shared" si="60"/>
        <v>0</v>
      </c>
      <c r="M507" s="107">
        <f t="shared" si="60"/>
        <v>0</v>
      </c>
      <c r="N507" s="107">
        <f t="shared" si="60"/>
        <v>0</v>
      </c>
      <c r="O507" s="107">
        <f t="shared" si="60"/>
        <v>0</v>
      </c>
      <c r="P507" s="107">
        <f t="shared" si="60"/>
        <v>0</v>
      </c>
      <c r="Q507" s="107">
        <f t="shared" si="60"/>
        <v>0</v>
      </c>
      <c r="R507" s="107">
        <f t="shared" si="60"/>
        <v>0</v>
      </c>
      <c r="S507" s="107">
        <f t="shared" si="60"/>
        <v>0</v>
      </c>
      <c r="T507" s="107">
        <f t="shared" si="60"/>
        <v>0</v>
      </c>
      <c r="U507" s="107">
        <f t="shared" si="60"/>
        <v>0</v>
      </c>
      <c r="V507" s="107">
        <f t="shared" si="60"/>
        <v>0</v>
      </c>
      <c r="W507" s="107">
        <f t="shared" si="60"/>
        <v>0</v>
      </c>
      <c r="X507" s="107">
        <f t="shared" si="60"/>
        <v>0</v>
      </c>
      <c r="Y507" s="107">
        <f t="shared" si="60"/>
        <v>0</v>
      </c>
      <c r="Z507" s="107">
        <f t="shared" si="60"/>
        <v>0</v>
      </c>
      <c r="AA507" s="107">
        <f t="shared" si="60"/>
        <v>0</v>
      </c>
      <c r="AB507" s="107">
        <f t="shared" si="60"/>
        <v>0</v>
      </c>
      <c r="AC507" s="108">
        <f t="shared" si="60"/>
        <v>0</v>
      </c>
      <c r="AE507" s="805">
        <f t="shared" si="56"/>
        <v>0</v>
      </c>
      <c r="AG507" s="805">
        <f t="shared" si="57"/>
        <v>0</v>
      </c>
      <c r="AI507" s="805">
        <f t="shared" si="58"/>
        <v>0</v>
      </c>
      <c r="AK507" s="300"/>
    </row>
    <row r="508" spans="4:37" ht="12.75" customHeight="1" outlineLevel="1" x14ac:dyDescent="0.25">
      <c r="D508" s="142" t="str">
        <f>'Line Items'!D27</f>
        <v>SG 14 - Spare SG 14</v>
      </c>
      <c r="E508" s="106"/>
      <c r="F508" s="143" t="str">
        <f t="shared" si="54"/>
        <v>000 Jnys</v>
      </c>
      <c r="G508" s="107">
        <f t="shared" si="60"/>
        <v>0</v>
      </c>
      <c r="H508" s="107">
        <f t="shared" si="60"/>
        <v>0</v>
      </c>
      <c r="I508" s="107">
        <f t="shared" si="60"/>
        <v>0</v>
      </c>
      <c r="J508" s="107">
        <f t="shared" si="60"/>
        <v>0</v>
      </c>
      <c r="K508" s="107">
        <f t="shared" si="60"/>
        <v>0</v>
      </c>
      <c r="L508" s="107">
        <f t="shared" si="60"/>
        <v>0</v>
      </c>
      <c r="M508" s="107">
        <f t="shared" si="60"/>
        <v>0</v>
      </c>
      <c r="N508" s="107">
        <f t="shared" si="60"/>
        <v>0</v>
      </c>
      <c r="O508" s="107">
        <f t="shared" si="60"/>
        <v>0</v>
      </c>
      <c r="P508" s="107">
        <f t="shared" si="60"/>
        <v>0</v>
      </c>
      <c r="Q508" s="107">
        <f t="shared" si="60"/>
        <v>0</v>
      </c>
      <c r="R508" s="107">
        <f t="shared" si="60"/>
        <v>0</v>
      </c>
      <c r="S508" s="107">
        <f t="shared" si="60"/>
        <v>0</v>
      </c>
      <c r="T508" s="107">
        <f t="shared" si="60"/>
        <v>0</v>
      </c>
      <c r="U508" s="107">
        <f t="shared" si="60"/>
        <v>0</v>
      </c>
      <c r="V508" s="107">
        <f t="shared" si="60"/>
        <v>0</v>
      </c>
      <c r="W508" s="107">
        <f t="shared" si="60"/>
        <v>0</v>
      </c>
      <c r="X508" s="107">
        <f t="shared" si="60"/>
        <v>0</v>
      </c>
      <c r="Y508" s="107">
        <f t="shared" si="60"/>
        <v>0</v>
      </c>
      <c r="Z508" s="107">
        <f t="shared" si="60"/>
        <v>0</v>
      </c>
      <c r="AA508" s="107">
        <f t="shared" si="60"/>
        <v>0</v>
      </c>
      <c r="AB508" s="107">
        <f t="shared" si="60"/>
        <v>0</v>
      </c>
      <c r="AC508" s="108">
        <f t="shared" si="60"/>
        <v>0</v>
      </c>
      <c r="AE508" s="805">
        <f t="shared" si="56"/>
        <v>0</v>
      </c>
      <c r="AG508" s="805">
        <f t="shared" si="57"/>
        <v>0</v>
      </c>
      <c r="AI508" s="805">
        <f t="shared" si="58"/>
        <v>0</v>
      </c>
      <c r="AK508" s="300"/>
    </row>
    <row r="509" spans="4:37" ht="12.75" customHeight="1" outlineLevel="1" x14ac:dyDescent="0.25">
      <c r="D509" s="142" t="str">
        <f>'Line Items'!D28</f>
        <v>SG 15 - Spare SG 15</v>
      </c>
      <c r="E509" s="106"/>
      <c r="F509" s="143" t="str">
        <f t="shared" si="54"/>
        <v>000 Jnys</v>
      </c>
      <c r="G509" s="107">
        <f t="shared" si="60"/>
        <v>0</v>
      </c>
      <c r="H509" s="107">
        <f t="shared" si="60"/>
        <v>0</v>
      </c>
      <c r="I509" s="107">
        <f t="shared" si="60"/>
        <v>0</v>
      </c>
      <c r="J509" s="107">
        <f t="shared" si="60"/>
        <v>0</v>
      </c>
      <c r="K509" s="107">
        <f t="shared" si="60"/>
        <v>0</v>
      </c>
      <c r="L509" s="107">
        <f t="shared" si="60"/>
        <v>0</v>
      </c>
      <c r="M509" s="107">
        <f t="shared" si="60"/>
        <v>0</v>
      </c>
      <c r="N509" s="107">
        <f t="shared" si="60"/>
        <v>0</v>
      </c>
      <c r="O509" s="107">
        <f t="shared" si="60"/>
        <v>0</v>
      </c>
      <c r="P509" s="107">
        <f t="shared" si="60"/>
        <v>0</v>
      </c>
      <c r="Q509" s="107">
        <f t="shared" si="60"/>
        <v>0</v>
      </c>
      <c r="R509" s="107">
        <f t="shared" si="60"/>
        <v>0</v>
      </c>
      <c r="S509" s="107">
        <f t="shared" si="60"/>
        <v>0</v>
      </c>
      <c r="T509" s="107">
        <f t="shared" si="60"/>
        <v>0</v>
      </c>
      <c r="U509" s="107">
        <f t="shared" si="60"/>
        <v>0</v>
      </c>
      <c r="V509" s="107">
        <f t="shared" si="60"/>
        <v>0</v>
      </c>
      <c r="W509" s="107">
        <f t="shared" si="60"/>
        <v>0</v>
      </c>
      <c r="X509" s="107">
        <f t="shared" si="60"/>
        <v>0</v>
      </c>
      <c r="Y509" s="107">
        <f t="shared" si="60"/>
        <v>0</v>
      </c>
      <c r="Z509" s="107">
        <f t="shared" si="60"/>
        <v>0</v>
      </c>
      <c r="AA509" s="107">
        <f t="shared" si="60"/>
        <v>0</v>
      </c>
      <c r="AB509" s="107">
        <f t="shared" si="60"/>
        <v>0</v>
      </c>
      <c r="AC509" s="108">
        <f t="shared" si="60"/>
        <v>0</v>
      </c>
      <c r="AE509" s="805">
        <f t="shared" si="56"/>
        <v>0</v>
      </c>
      <c r="AG509" s="805">
        <f t="shared" si="57"/>
        <v>0</v>
      </c>
      <c r="AI509" s="805">
        <f t="shared" si="58"/>
        <v>0</v>
      </c>
      <c r="AK509" s="300"/>
    </row>
    <row r="510" spans="4:37" ht="12.75" customHeight="1" outlineLevel="1" x14ac:dyDescent="0.25">
      <c r="D510" s="142" t="str">
        <f>'Line Items'!D29</f>
        <v>SG 16 - Spare SG 16</v>
      </c>
      <c r="E510" s="106"/>
      <c r="F510" s="143" t="str">
        <f t="shared" si="54"/>
        <v>000 Jnys</v>
      </c>
      <c r="G510" s="107">
        <f t="shared" si="60"/>
        <v>0</v>
      </c>
      <c r="H510" s="107">
        <f t="shared" si="60"/>
        <v>0</v>
      </c>
      <c r="I510" s="107">
        <f t="shared" si="60"/>
        <v>0</v>
      </c>
      <c r="J510" s="107">
        <f t="shared" si="60"/>
        <v>0</v>
      </c>
      <c r="K510" s="107">
        <f t="shared" si="60"/>
        <v>0</v>
      </c>
      <c r="L510" s="107">
        <f t="shared" si="60"/>
        <v>0</v>
      </c>
      <c r="M510" s="107">
        <f t="shared" si="60"/>
        <v>0</v>
      </c>
      <c r="N510" s="107">
        <f t="shared" si="60"/>
        <v>0</v>
      </c>
      <c r="O510" s="107">
        <f t="shared" si="60"/>
        <v>0</v>
      </c>
      <c r="P510" s="107">
        <f t="shared" si="60"/>
        <v>0</v>
      </c>
      <c r="Q510" s="107">
        <f t="shared" si="60"/>
        <v>0</v>
      </c>
      <c r="R510" s="107">
        <f t="shared" si="60"/>
        <v>0</v>
      </c>
      <c r="S510" s="107">
        <f t="shared" si="60"/>
        <v>0</v>
      </c>
      <c r="T510" s="107">
        <f t="shared" si="60"/>
        <v>0</v>
      </c>
      <c r="U510" s="107">
        <f t="shared" si="60"/>
        <v>0</v>
      </c>
      <c r="V510" s="107">
        <f t="shared" si="60"/>
        <v>0</v>
      </c>
      <c r="W510" s="107">
        <f t="shared" si="60"/>
        <v>0</v>
      </c>
      <c r="X510" s="107">
        <f t="shared" si="60"/>
        <v>0</v>
      </c>
      <c r="Y510" s="107">
        <f t="shared" si="60"/>
        <v>0</v>
      </c>
      <c r="Z510" s="107">
        <f t="shared" si="60"/>
        <v>0</v>
      </c>
      <c r="AA510" s="107">
        <f t="shared" si="60"/>
        <v>0</v>
      </c>
      <c r="AB510" s="107">
        <f t="shared" si="60"/>
        <v>0</v>
      </c>
      <c r="AC510" s="108">
        <f t="shared" si="60"/>
        <v>0</v>
      </c>
      <c r="AE510" s="805">
        <f t="shared" si="56"/>
        <v>0</v>
      </c>
      <c r="AG510" s="805">
        <f t="shared" si="57"/>
        <v>0</v>
      </c>
      <c r="AI510" s="805">
        <f t="shared" si="58"/>
        <v>0</v>
      </c>
      <c r="AK510" s="300"/>
    </row>
    <row r="511" spans="4:37" ht="12.75" customHeight="1" outlineLevel="1" x14ac:dyDescent="0.25">
      <c r="D511" s="142" t="str">
        <f>'Line Items'!D30</f>
        <v>SG 17 - Spare SG 17</v>
      </c>
      <c r="E511" s="106"/>
      <c r="F511" s="143" t="str">
        <f t="shared" si="54"/>
        <v>000 Jnys</v>
      </c>
      <c r="G511" s="107">
        <f t="shared" si="60"/>
        <v>0</v>
      </c>
      <c r="H511" s="107">
        <f t="shared" si="60"/>
        <v>0</v>
      </c>
      <c r="I511" s="107">
        <f t="shared" si="60"/>
        <v>0</v>
      </c>
      <c r="J511" s="107">
        <f t="shared" si="60"/>
        <v>0</v>
      </c>
      <c r="K511" s="107">
        <f t="shared" si="60"/>
        <v>0</v>
      </c>
      <c r="L511" s="107">
        <f t="shared" si="60"/>
        <v>0</v>
      </c>
      <c r="M511" s="107">
        <f t="shared" si="60"/>
        <v>0</v>
      </c>
      <c r="N511" s="107">
        <f t="shared" si="60"/>
        <v>0</v>
      </c>
      <c r="O511" s="107">
        <f t="shared" si="60"/>
        <v>0</v>
      </c>
      <c r="P511" s="107">
        <f t="shared" si="60"/>
        <v>0</v>
      </c>
      <c r="Q511" s="107">
        <f t="shared" si="60"/>
        <v>0</v>
      </c>
      <c r="R511" s="107">
        <f t="shared" si="60"/>
        <v>0</v>
      </c>
      <c r="S511" s="107">
        <f t="shared" si="60"/>
        <v>0</v>
      </c>
      <c r="T511" s="107">
        <f t="shared" si="60"/>
        <v>0</v>
      </c>
      <c r="U511" s="107">
        <f t="shared" si="60"/>
        <v>0</v>
      </c>
      <c r="V511" s="107">
        <f t="shared" si="60"/>
        <v>0</v>
      </c>
      <c r="W511" s="107">
        <f t="shared" si="60"/>
        <v>0</v>
      </c>
      <c r="X511" s="107">
        <f t="shared" si="60"/>
        <v>0</v>
      </c>
      <c r="Y511" s="107">
        <f t="shared" si="60"/>
        <v>0</v>
      </c>
      <c r="Z511" s="107">
        <f t="shared" si="60"/>
        <v>0</v>
      </c>
      <c r="AA511" s="107">
        <f t="shared" si="60"/>
        <v>0</v>
      </c>
      <c r="AB511" s="107">
        <f t="shared" si="60"/>
        <v>0</v>
      </c>
      <c r="AC511" s="108">
        <f t="shared" si="60"/>
        <v>0</v>
      </c>
      <c r="AE511" s="805">
        <f t="shared" si="56"/>
        <v>0</v>
      </c>
      <c r="AG511" s="805">
        <f t="shared" si="57"/>
        <v>0</v>
      </c>
      <c r="AI511" s="805">
        <f t="shared" si="58"/>
        <v>0</v>
      </c>
      <c r="AK511" s="300"/>
    </row>
    <row r="512" spans="4:37" ht="12.75" customHeight="1" outlineLevel="1" x14ac:dyDescent="0.25">
      <c r="D512" s="142" t="str">
        <f>'Line Items'!D31</f>
        <v>SG 18 - Spare SG 18</v>
      </c>
      <c r="E512" s="106"/>
      <c r="F512" s="143" t="str">
        <f t="shared" si="54"/>
        <v>000 Jnys</v>
      </c>
      <c r="G512" s="107">
        <f t="shared" si="60"/>
        <v>0</v>
      </c>
      <c r="H512" s="107">
        <f t="shared" si="60"/>
        <v>0</v>
      </c>
      <c r="I512" s="107">
        <f t="shared" si="60"/>
        <v>0</v>
      </c>
      <c r="J512" s="107">
        <f t="shared" si="60"/>
        <v>0</v>
      </c>
      <c r="K512" s="107">
        <f t="shared" si="60"/>
        <v>0</v>
      </c>
      <c r="L512" s="107">
        <f t="shared" si="60"/>
        <v>0</v>
      </c>
      <c r="M512" s="107">
        <f t="shared" si="60"/>
        <v>0</v>
      </c>
      <c r="N512" s="107">
        <f t="shared" si="60"/>
        <v>0</v>
      </c>
      <c r="O512" s="107">
        <f t="shared" si="60"/>
        <v>0</v>
      </c>
      <c r="P512" s="107">
        <f t="shared" si="60"/>
        <v>0</v>
      </c>
      <c r="Q512" s="107">
        <f t="shared" si="60"/>
        <v>0</v>
      </c>
      <c r="R512" s="107">
        <f t="shared" si="60"/>
        <v>0</v>
      </c>
      <c r="S512" s="107">
        <f t="shared" si="60"/>
        <v>0</v>
      </c>
      <c r="T512" s="107">
        <f t="shared" si="60"/>
        <v>0</v>
      </c>
      <c r="U512" s="107">
        <f t="shared" si="60"/>
        <v>0</v>
      </c>
      <c r="V512" s="107">
        <f t="shared" si="60"/>
        <v>0</v>
      </c>
      <c r="W512" s="107">
        <f t="shared" si="60"/>
        <v>0</v>
      </c>
      <c r="X512" s="107">
        <f t="shared" si="60"/>
        <v>0</v>
      </c>
      <c r="Y512" s="107">
        <f t="shared" si="60"/>
        <v>0</v>
      </c>
      <c r="Z512" s="107">
        <f t="shared" si="60"/>
        <v>0</v>
      </c>
      <c r="AA512" s="107">
        <f t="shared" si="60"/>
        <v>0</v>
      </c>
      <c r="AB512" s="107">
        <f t="shared" si="60"/>
        <v>0</v>
      </c>
      <c r="AC512" s="108">
        <f t="shared" si="60"/>
        <v>0</v>
      </c>
      <c r="AE512" s="805">
        <f t="shared" si="56"/>
        <v>0</v>
      </c>
      <c r="AG512" s="805">
        <f t="shared" si="57"/>
        <v>0</v>
      </c>
      <c r="AI512" s="805">
        <f t="shared" si="58"/>
        <v>0</v>
      </c>
      <c r="AK512" s="300"/>
    </row>
    <row r="513" spans="2:37" ht="12.75" customHeight="1" outlineLevel="1" x14ac:dyDescent="0.25">
      <c r="D513" s="142" t="str">
        <f>'Line Items'!D32</f>
        <v>SG 19 - Spare SG 19</v>
      </c>
      <c r="E513" s="106"/>
      <c r="F513" s="143" t="str">
        <f t="shared" si="54"/>
        <v>000 Jnys</v>
      </c>
      <c r="G513" s="107">
        <f t="shared" si="60"/>
        <v>0</v>
      </c>
      <c r="H513" s="107">
        <f t="shared" si="60"/>
        <v>0</v>
      </c>
      <c r="I513" s="107">
        <f t="shared" si="60"/>
        <v>0</v>
      </c>
      <c r="J513" s="107">
        <f t="shared" si="60"/>
        <v>0</v>
      </c>
      <c r="K513" s="107">
        <f t="shared" si="60"/>
        <v>0</v>
      </c>
      <c r="L513" s="107">
        <f t="shared" si="60"/>
        <v>0</v>
      </c>
      <c r="M513" s="107">
        <f t="shared" si="60"/>
        <v>0</v>
      </c>
      <c r="N513" s="107">
        <f t="shared" si="60"/>
        <v>0</v>
      </c>
      <c r="O513" s="107">
        <f t="shared" si="60"/>
        <v>0</v>
      </c>
      <c r="P513" s="107">
        <f t="shared" si="60"/>
        <v>0</v>
      </c>
      <c r="Q513" s="107">
        <f t="shared" si="60"/>
        <v>0</v>
      </c>
      <c r="R513" s="107">
        <f t="shared" si="60"/>
        <v>0</v>
      </c>
      <c r="S513" s="107">
        <f t="shared" si="60"/>
        <v>0</v>
      </c>
      <c r="T513" s="107">
        <f t="shared" si="60"/>
        <v>0</v>
      </c>
      <c r="U513" s="107">
        <f t="shared" si="60"/>
        <v>0</v>
      </c>
      <c r="V513" s="107">
        <f t="shared" si="60"/>
        <v>0</v>
      </c>
      <c r="W513" s="107">
        <f t="shared" si="60"/>
        <v>0</v>
      </c>
      <c r="X513" s="107">
        <f t="shared" si="60"/>
        <v>0</v>
      </c>
      <c r="Y513" s="107">
        <f t="shared" si="60"/>
        <v>0</v>
      </c>
      <c r="Z513" s="107">
        <f t="shared" si="60"/>
        <v>0</v>
      </c>
      <c r="AA513" s="107">
        <f t="shared" si="60"/>
        <v>0</v>
      </c>
      <c r="AB513" s="107">
        <f t="shared" si="60"/>
        <v>0</v>
      </c>
      <c r="AC513" s="108">
        <f t="shared" si="60"/>
        <v>0</v>
      </c>
      <c r="AE513" s="805">
        <f t="shared" si="56"/>
        <v>0</v>
      </c>
      <c r="AG513" s="805">
        <f t="shared" si="57"/>
        <v>0</v>
      </c>
      <c r="AI513" s="805">
        <f t="shared" si="58"/>
        <v>0</v>
      </c>
      <c r="AK513" s="300"/>
    </row>
    <row r="514" spans="2:37" ht="12.75" customHeight="1" outlineLevel="1" x14ac:dyDescent="0.25">
      <c r="D514" s="113" t="str">
        <f>'Line Items'!D33</f>
        <v>SG 20 - Spare SG 20</v>
      </c>
      <c r="E514" s="286"/>
      <c r="F514" s="155" t="str">
        <f t="shared" si="54"/>
        <v>000 Jnys</v>
      </c>
      <c r="G514" s="115">
        <f t="shared" si="60"/>
        <v>0</v>
      </c>
      <c r="H514" s="115">
        <f t="shared" si="60"/>
        <v>0</v>
      </c>
      <c r="I514" s="115">
        <f t="shared" si="60"/>
        <v>0</v>
      </c>
      <c r="J514" s="115">
        <f t="shared" si="60"/>
        <v>0</v>
      </c>
      <c r="K514" s="115">
        <f t="shared" si="60"/>
        <v>0</v>
      </c>
      <c r="L514" s="115">
        <f t="shared" si="60"/>
        <v>0</v>
      </c>
      <c r="M514" s="115">
        <f t="shared" si="60"/>
        <v>0</v>
      </c>
      <c r="N514" s="115">
        <f t="shared" si="60"/>
        <v>0</v>
      </c>
      <c r="O514" s="115">
        <f t="shared" si="60"/>
        <v>0</v>
      </c>
      <c r="P514" s="115">
        <f t="shared" si="60"/>
        <v>0</v>
      </c>
      <c r="Q514" s="115">
        <f t="shared" si="60"/>
        <v>0</v>
      </c>
      <c r="R514" s="115">
        <f t="shared" si="60"/>
        <v>0</v>
      </c>
      <c r="S514" s="115">
        <f t="shared" si="60"/>
        <v>0</v>
      </c>
      <c r="T514" s="115">
        <f t="shared" si="60"/>
        <v>0</v>
      </c>
      <c r="U514" s="115">
        <f t="shared" si="60"/>
        <v>0</v>
      </c>
      <c r="V514" s="115">
        <f t="shared" si="60"/>
        <v>0</v>
      </c>
      <c r="W514" s="115">
        <f t="shared" si="60"/>
        <v>0</v>
      </c>
      <c r="X514" s="115">
        <f t="shared" si="60"/>
        <v>0</v>
      </c>
      <c r="Y514" s="115">
        <f t="shared" si="60"/>
        <v>0</v>
      </c>
      <c r="Z514" s="115">
        <f t="shared" si="60"/>
        <v>0</v>
      </c>
      <c r="AA514" s="115">
        <f t="shared" si="60"/>
        <v>0</v>
      </c>
      <c r="AB514" s="115">
        <f t="shared" si="60"/>
        <v>0</v>
      </c>
      <c r="AC514" s="116">
        <f t="shared" si="60"/>
        <v>0</v>
      </c>
      <c r="AE514" s="1058">
        <f t="shared" si="56"/>
        <v>0</v>
      </c>
      <c r="AG514" s="1058">
        <f t="shared" si="57"/>
        <v>0</v>
      </c>
      <c r="AI514" s="1058">
        <f t="shared" si="58"/>
        <v>0</v>
      </c>
      <c r="AK514" s="301"/>
    </row>
    <row r="515" spans="2:37" ht="12.75" customHeight="1" outlineLevel="1" x14ac:dyDescent="0.25">
      <c r="G515" s="107"/>
      <c r="H515" s="107"/>
      <c r="I515" s="107"/>
      <c r="J515" s="107"/>
      <c r="K515" s="107"/>
      <c r="L515" s="107"/>
      <c r="M515" s="107"/>
      <c r="N515" s="107"/>
      <c r="O515" s="107"/>
      <c r="P515" s="107"/>
      <c r="Q515" s="107"/>
      <c r="R515" s="107"/>
      <c r="S515" s="107"/>
      <c r="T515" s="107"/>
      <c r="U515" s="107"/>
      <c r="V515" s="107"/>
      <c r="W515" s="107"/>
      <c r="X515" s="107"/>
      <c r="Y515" s="107"/>
      <c r="Z515" s="107"/>
      <c r="AA515" s="107"/>
      <c r="AB515" s="107"/>
      <c r="AC515" s="107"/>
      <c r="AD515" s="107"/>
      <c r="AE515" s="107"/>
      <c r="AG515" s="107"/>
      <c r="AI515" s="107"/>
    </row>
    <row r="516" spans="2:37" ht="12.75" customHeight="1" outlineLevel="1" x14ac:dyDescent="0.25">
      <c r="D516" s="290" t="s">
        <v>448</v>
      </c>
      <c r="E516" s="291"/>
      <c r="F516" s="292" t="str">
        <f>F514</f>
        <v>000 Jnys</v>
      </c>
      <c r="G516" s="293">
        <f t="shared" ref="G516:AC516" si="61">SUM(G495:G514)</f>
        <v>0</v>
      </c>
      <c r="H516" s="293">
        <f t="shared" si="61"/>
        <v>0</v>
      </c>
      <c r="I516" s="293">
        <f t="shared" si="61"/>
        <v>0</v>
      </c>
      <c r="J516" s="293">
        <f t="shared" si="61"/>
        <v>0</v>
      </c>
      <c r="K516" s="293">
        <f t="shared" si="61"/>
        <v>0</v>
      </c>
      <c r="L516" s="293">
        <f t="shared" si="61"/>
        <v>0</v>
      </c>
      <c r="M516" s="293">
        <f t="shared" si="61"/>
        <v>0</v>
      </c>
      <c r="N516" s="293">
        <f t="shared" si="61"/>
        <v>0</v>
      </c>
      <c r="O516" s="293">
        <f t="shared" si="61"/>
        <v>0</v>
      </c>
      <c r="P516" s="293">
        <f t="shared" si="61"/>
        <v>0</v>
      </c>
      <c r="Q516" s="293">
        <f t="shared" si="61"/>
        <v>0</v>
      </c>
      <c r="R516" s="293">
        <f t="shared" si="61"/>
        <v>0</v>
      </c>
      <c r="S516" s="293">
        <f t="shared" si="61"/>
        <v>0</v>
      </c>
      <c r="T516" s="293">
        <f t="shared" si="61"/>
        <v>0</v>
      </c>
      <c r="U516" s="293">
        <f t="shared" si="61"/>
        <v>0</v>
      </c>
      <c r="V516" s="293">
        <f t="shared" si="61"/>
        <v>0</v>
      </c>
      <c r="W516" s="293">
        <f t="shared" si="61"/>
        <v>0</v>
      </c>
      <c r="X516" s="293">
        <f t="shared" si="61"/>
        <v>0</v>
      </c>
      <c r="Y516" s="293">
        <f t="shared" si="61"/>
        <v>0</v>
      </c>
      <c r="Z516" s="293">
        <f t="shared" si="61"/>
        <v>0</v>
      </c>
      <c r="AA516" s="293">
        <f t="shared" si="61"/>
        <v>0</v>
      </c>
      <c r="AB516" s="293">
        <f t="shared" si="61"/>
        <v>0</v>
      </c>
      <c r="AC516" s="294">
        <f t="shared" si="61"/>
        <v>0</v>
      </c>
      <c r="AE516" s="1062">
        <f>SUM(AE495:AE514)</f>
        <v>0</v>
      </c>
      <c r="AG516" s="1062">
        <f>SUM(AG495:AG514)</f>
        <v>0</v>
      </c>
      <c r="AI516" s="1062">
        <f>SUM(AI495:AI514)</f>
        <v>0</v>
      </c>
      <c r="AK516" s="295"/>
    </row>
    <row r="517" spans="2:37" x14ac:dyDescent="0.25">
      <c r="G517" s="107"/>
      <c r="H517" s="107"/>
      <c r="I517" s="107"/>
      <c r="J517" s="107"/>
      <c r="K517" s="107"/>
      <c r="L517" s="107"/>
      <c r="M517" s="107"/>
      <c r="N517" s="107"/>
      <c r="O517" s="107"/>
      <c r="P517" s="107"/>
      <c r="Q517" s="107"/>
      <c r="R517" s="107"/>
      <c r="S517" s="107"/>
      <c r="T517" s="107"/>
      <c r="U517" s="107"/>
      <c r="V517" s="107"/>
      <c r="W517" s="107"/>
      <c r="X517" s="107"/>
      <c r="Y517" s="107"/>
      <c r="Z517" s="107"/>
      <c r="AA517" s="107"/>
      <c r="AB517" s="107"/>
      <c r="AC517" s="107"/>
      <c r="AD517" s="107"/>
      <c r="AE517" s="107"/>
      <c r="AG517" s="107"/>
      <c r="AI517" s="107"/>
    </row>
    <row r="518" spans="2:37" x14ac:dyDescent="0.25">
      <c r="G518" s="107"/>
      <c r="H518" s="107"/>
      <c r="I518" s="107"/>
      <c r="J518" s="107"/>
      <c r="K518" s="107"/>
      <c r="L518" s="107"/>
      <c r="M518" s="107"/>
      <c r="N518" s="107"/>
      <c r="O518" s="107"/>
      <c r="P518" s="107"/>
      <c r="Q518" s="107"/>
      <c r="R518" s="107"/>
      <c r="S518" s="107"/>
      <c r="T518" s="107"/>
      <c r="U518" s="107"/>
      <c r="V518" s="107"/>
      <c r="W518" s="107"/>
      <c r="X518" s="107"/>
      <c r="Y518" s="107"/>
      <c r="Z518" s="107"/>
      <c r="AA518" s="107"/>
      <c r="AB518" s="107"/>
      <c r="AC518" s="107"/>
      <c r="AD518" s="107"/>
      <c r="AE518" s="107"/>
      <c r="AG518" s="107"/>
      <c r="AI518" s="107"/>
    </row>
    <row r="519" spans="2:37" ht="16.5" x14ac:dyDescent="0.25">
      <c r="B519" s="11" t="s">
        <v>449</v>
      </c>
      <c r="C519" s="11"/>
      <c r="D519" s="11"/>
      <c r="E519" s="11"/>
      <c r="F519" s="11"/>
      <c r="G519" s="311"/>
      <c r="H519" s="311"/>
      <c r="I519" s="311"/>
      <c r="J519" s="311"/>
      <c r="K519" s="311"/>
      <c r="L519" s="311"/>
      <c r="M519" s="311"/>
      <c r="N519" s="311"/>
      <c r="O519" s="311"/>
      <c r="P519" s="311"/>
      <c r="Q519" s="311"/>
      <c r="R519" s="311"/>
      <c r="S519" s="311"/>
      <c r="T519" s="311"/>
      <c r="U519" s="311"/>
      <c r="V519" s="311"/>
      <c r="W519" s="311"/>
      <c r="X519" s="311"/>
      <c r="Y519" s="311"/>
      <c r="Z519" s="311"/>
      <c r="AA519" s="311"/>
      <c r="AB519" s="311"/>
      <c r="AC519" s="311"/>
      <c r="AD519" s="311"/>
      <c r="AE519" s="311"/>
      <c r="AF519" s="11"/>
      <c r="AG519" s="311"/>
      <c r="AH519" s="11"/>
      <c r="AI519" s="311"/>
      <c r="AJ519" s="11"/>
      <c r="AK519" s="11"/>
    </row>
    <row r="520" spans="2:37" x14ac:dyDescent="0.25">
      <c r="G520" s="107"/>
      <c r="H520" s="107"/>
      <c r="I520" s="107"/>
      <c r="J520" s="107"/>
      <c r="K520" s="107"/>
      <c r="L520" s="107"/>
      <c r="M520" s="107"/>
      <c r="N520" s="107"/>
      <c r="O520" s="107"/>
      <c r="P520" s="107"/>
      <c r="Q520" s="107"/>
      <c r="R520" s="107"/>
      <c r="S520" s="107"/>
      <c r="T520" s="107"/>
      <c r="U520" s="107"/>
      <c r="V520" s="107"/>
      <c r="W520" s="107"/>
      <c r="X520" s="107"/>
      <c r="Y520" s="107"/>
      <c r="Z520" s="107"/>
      <c r="AA520" s="107"/>
      <c r="AB520" s="107"/>
      <c r="AC520" s="107"/>
      <c r="AD520" s="107"/>
      <c r="AE520" s="107"/>
      <c r="AG520" s="107"/>
      <c r="AI520" s="107"/>
    </row>
    <row r="521" spans="2:37" x14ac:dyDescent="0.25">
      <c r="B521" s="272" t="s">
        <v>450</v>
      </c>
      <c r="C521" s="272"/>
      <c r="D521" s="275"/>
      <c r="E521" s="275"/>
      <c r="F521" s="272"/>
      <c r="G521" s="302"/>
      <c r="H521" s="302"/>
      <c r="I521" s="302"/>
      <c r="J521" s="302"/>
      <c r="K521" s="302"/>
      <c r="L521" s="302"/>
      <c r="M521" s="302"/>
      <c r="N521" s="302"/>
      <c r="O521" s="302"/>
      <c r="P521" s="302"/>
      <c r="Q521" s="302"/>
      <c r="R521" s="302"/>
      <c r="S521" s="302"/>
      <c r="T521" s="302"/>
      <c r="U521" s="302"/>
      <c r="V521" s="302"/>
      <c r="W521" s="302"/>
      <c r="X521" s="302"/>
      <c r="Y521" s="302"/>
      <c r="Z521" s="302"/>
      <c r="AA521" s="302"/>
      <c r="AB521" s="302"/>
      <c r="AC521" s="302"/>
      <c r="AD521" s="272"/>
      <c r="AE521" s="303"/>
      <c r="AF521" s="272"/>
      <c r="AG521" s="303"/>
      <c r="AH521" s="272"/>
      <c r="AI521" s="303"/>
      <c r="AJ521" s="272"/>
      <c r="AK521" s="272"/>
    </row>
    <row r="522" spans="2:37" ht="12.75" customHeight="1" x14ac:dyDescent="0.25">
      <c r="G522" s="107"/>
      <c r="H522" s="107"/>
      <c r="I522" s="107"/>
      <c r="J522" s="107"/>
      <c r="K522" s="107"/>
      <c r="L522" s="107"/>
      <c r="M522" s="107"/>
      <c r="N522" s="107"/>
      <c r="O522" s="107"/>
      <c r="P522" s="107"/>
      <c r="Q522" s="107"/>
      <c r="R522" s="107"/>
      <c r="S522" s="107"/>
      <c r="T522" s="107"/>
      <c r="U522" s="107"/>
      <c r="V522" s="107"/>
      <c r="W522" s="107"/>
      <c r="X522" s="107"/>
      <c r="Y522" s="107"/>
      <c r="Z522" s="107"/>
      <c r="AA522" s="107"/>
      <c r="AB522" s="107"/>
      <c r="AC522" s="107"/>
      <c r="AD522" s="107"/>
      <c r="AE522" s="107"/>
      <c r="AG522" s="107"/>
      <c r="AI522" s="107"/>
    </row>
    <row r="523" spans="2:37" ht="12.75" customHeight="1" outlineLevel="1" x14ac:dyDescent="0.25">
      <c r="C523" s="200" t="str">
        <f>C294</f>
        <v>Seasons (First)</v>
      </c>
      <c r="G523" s="107"/>
      <c r="H523" s="107"/>
      <c r="I523" s="107"/>
      <c r="J523" s="107"/>
      <c r="K523" s="107"/>
      <c r="L523" s="107"/>
      <c r="M523" s="107"/>
      <c r="N523" s="107"/>
      <c r="O523" s="107"/>
      <c r="P523" s="107"/>
      <c r="Q523" s="107"/>
      <c r="R523" s="107"/>
      <c r="S523" s="107"/>
      <c r="T523" s="107"/>
      <c r="U523" s="107"/>
      <c r="V523" s="107"/>
      <c r="W523" s="107"/>
      <c r="X523" s="107"/>
      <c r="Y523" s="107"/>
      <c r="Z523" s="107"/>
      <c r="AA523" s="107"/>
      <c r="AB523" s="107"/>
      <c r="AC523" s="107"/>
      <c r="AD523" s="107"/>
      <c r="AE523" s="107"/>
      <c r="AG523" s="107"/>
      <c r="AI523" s="107"/>
    </row>
    <row r="524" spans="2:37" ht="12.75" customHeight="1" outlineLevel="1" x14ac:dyDescent="0.25">
      <c r="D524" s="276" t="str">
        <f>'Line Items'!D14</f>
        <v>SG 01 - Kent Mainline</v>
      </c>
      <c r="E524" s="312"/>
      <c r="F524" s="313" t="s">
        <v>451</v>
      </c>
      <c r="G524" s="314"/>
      <c r="H524" s="314"/>
      <c r="I524" s="314"/>
      <c r="J524" s="314"/>
      <c r="K524" s="314"/>
      <c r="L524" s="314"/>
      <c r="M524" s="314"/>
      <c r="N524" s="314"/>
      <c r="O524" s="314"/>
      <c r="P524" s="314"/>
      <c r="Q524" s="314"/>
      <c r="R524" s="314"/>
      <c r="S524" s="314"/>
      <c r="T524" s="314"/>
      <c r="U524" s="314"/>
      <c r="V524" s="314"/>
      <c r="W524" s="314"/>
      <c r="X524" s="314"/>
      <c r="Y524" s="314"/>
      <c r="Z524" s="314"/>
      <c r="AA524" s="314"/>
      <c r="AB524" s="314"/>
      <c r="AC524" s="304"/>
      <c r="AE524" s="1057"/>
      <c r="AG524" s="1057"/>
      <c r="AI524" s="1057"/>
      <c r="AK524" s="282"/>
    </row>
    <row r="525" spans="2:37" ht="12.75" customHeight="1" outlineLevel="1" x14ac:dyDescent="0.25">
      <c r="D525" s="142" t="str">
        <f>'Line Items'!D15</f>
        <v>SG 02 - Kent Metro</v>
      </c>
      <c r="E525" s="106"/>
      <c r="F525" s="143" t="str">
        <f t="shared" ref="F525:F542" si="62">F524</f>
        <v>000 Miles</v>
      </c>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4"/>
      <c r="AE525" s="805"/>
      <c r="AG525" s="805"/>
      <c r="AI525" s="805"/>
      <c r="AK525" s="285"/>
    </row>
    <row r="526" spans="2:37" ht="12.75" customHeight="1" outlineLevel="1" x14ac:dyDescent="0.25">
      <c r="D526" s="142" t="str">
        <f>'Line Items'!D16</f>
        <v>SG 03 - Kent Rural</v>
      </c>
      <c r="E526" s="106"/>
      <c r="F526" s="143" t="str">
        <f t="shared" si="62"/>
        <v>000 Miles</v>
      </c>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4"/>
      <c r="AE526" s="805"/>
      <c r="AG526" s="805"/>
      <c r="AI526" s="805"/>
      <c r="AK526" s="285"/>
    </row>
    <row r="527" spans="2:37" ht="12.75" customHeight="1" outlineLevel="1" x14ac:dyDescent="0.25">
      <c r="D527" s="142" t="str">
        <f>'Line Items'!D17</f>
        <v>SG 04 - Kent High Speed</v>
      </c>
      <c r="E527" s="106"/>
      <c r="F527" s="143" t="str">
        <f t="shared" si="62"/>
        <v>000 Miles</v>
      </c>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4"/>
      <c r="AE527" s="805"/>
      <c r="AG527" s="805"/>
      <c r="AI527" s="805"/>
      <c r="AK527" s="285"/>
    </row>
    <row r="528" spans="2:37" ht="12.75" customHeight="1" outlineLevel="1" x14ac:dyDescent="0.25">
      <c r="D528" s="142" t="str">
        <f>'Line Items'!D18</f>
        <v>SG 05 - Spare SG 05</v>
      </c>
      <c r="E528" s="106"/>
      <c r="F528" s="143" t="str">
        <f t="shared" si="62"/>
        <v>000 Miles</v>
      </c>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4"/>
      <c r="AE528" s="805"/>
      <c r="AG528" s="805"/>
      <c r="AI528" s="805"/>
      <c r="AK528" s="285"/>
    </row>
    <row r="529" spans="4:37" ht="12.75" customHeight="1" outlineLevel="1" x14ac:dyDescent="0.25">
      <c r="D529" s="142" t="str">
        <f>'Line Items'!D19</f>
        <v>SG 06 - Spare SG 06</v>
      </c>
      <c r="E529" s="106"/>
      <c r="F529" s="143" t="str">
        <f t="shared" si="62"/>
        <v>000 Miles</v>
      </c>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4"/>
      <c r="AE529" s="805"/>
      <c r="AG529" s="805"/>
      <c r="AI529" s="805"/>
      <c r="AK529" s="285"/>
    </row>
    <row r="530" spans="4:37" ht="12.75" customHeight="1" outlineLevel="1" x14ac:dyDescent="0.25">
      <c r="D530" s="142" t="str">
        <f>'Line Items'!D20</f>
        <v>SG 07 - Spare SG 07</v>
      </c>
      <c r="E530" s="106"/>
      <c r="F530" s="143" t="str">
        <f t="shared" si="62"/>
        <v>000 Miles</v>
      </c>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4"/>
      <c r="AE530" s="805"/>
      <c r="AG530" s="805"/>
      <c r="AI530" s="805"/>
      <c r="AK530" s="285"/>
    </row>
    <row r="531" spans="4:37" ht="12.75" customHeight="1" outlineLevel="1" x14ac:dyDescent="0.25">
      <c r="D531" s="142" t="str">
        <f>'Line Items'!D21</f>
        <v>SG 08 - Spare SG 08</v>
      </c>
      <c r="E531" s="106"/>
      <c r="F531" s="143" t="str">
        <f t="shared" si="62"/>
        <v>000 Miles</v>
      </c>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4"/>
      <c r="AE531" s="805"/>
      <c r="AG531" s="805"/>
      <c r="AI531" s="805"/>
      <c r="AK531" s="285"/>
    </row>
    <row r="532" spans="4:37" ht="12.75" customHeight="1" outlineLevel="1" x14ac:dyDescent="0.25">
      <c r="D532" s="142" t="str">
        <f>'Line Items'!D22</f>
        <v>SG 09 - Spare SG 09</v>
      </c>
      <c r="E532" s="106"/>
      <c r="F532" s="143" t="str">
        <f t="shared" si="62"/>
        <v>000 Miles</v>
      </c>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4"/>
      <c r="AE532" s="805"/>
      <c r="AG532" s="805"/>
      <c r="AI532" s="805"/>
      <c r="AK532" s="285"/>
    </row>
    <row r="533" spans="4:37" ht="12.75" customHeight="1" outlineLevel="1" x14ac:dyDescent="0.25">
      <c r="D533" s="142" t="str">
        <f>'Line Items'!D23</f>
        <v>SG 10 - Spare SG 10</v>
      </c>
      <c r="E533" s="106"/>
      <c r="F533" s="143" t="str">
        <f t="shared" si="62"/>
        <v>000 Miles</v>
      </c>
      <c r="G533" s="283"/>
      <c r="H533" s="283"/>
      <c r="I533" s="283"/>
      <c r="J533" s="283"/>
      <c r="K533" s="283"/>
      <c r="L533" s="283"/>
      <c r="M533" s="283"/>
      <c r="N533" s="283"/>
      <c r="O533" s="283"/>
      <c r="P533" s="283"/>
      <c r="Q533" s="283"/>
      <c r="R533" s="283"/>
      <c r="S533" s="283"/>
      <c r="T533" s="283"/>
      <c r="U533" s="283"/>
      <c r="V533" s="283"/>
      <c r="W533" s="283"/>
      <c r="X533" s="283"/>
      <c r="Y533" s="283"/>
      <c r="Z533" s="283"/>
      <c r="AA533" s="283"/>
      <c r="AB533" s="283"/>
      <c r="AC533" s="284"/>
      <c r="AE533" s="805"/>
      <c r="AG533" s="805"/>
      <c r="AI533" s="805"/>
      <c r="AK533" s="285"/>
    </row>
    <row r="534" spans="4:37" ht="12.75" customHeight="1" outlineLevel="1" x14ac:dyDescent="0.25">
      <c r="D534" s="142" t="str">
        <f>'Line Items'!D24</f>
        <v>SG 11 - Spare SG 11</v>
      </c>
      <c r="E534" s="106"/>
      <c r="F534" s="143" t="str">
        <f t="shared" si="62"/>
        <v>000 Miles</v>
      </c>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4"/>
      <c r="AE534" s="805"/>
      <c r="AG534" s="805"/>
      <c r="AI534" s="805"/>
      <c r="AK534" s="285"/>
    </row>
    <row r="535" spans="4:37" ht="12.75" customHeight="1" outlineLevel="1" x14ac:dyDescent="0.25">
      <c r="D535" s="142" t="str">
        <f>'Line Items'!D25</f>
        <v>SG 12 - Spare SG 12</v>
      </c>
      <c r="E535" s="106"/>
      <c r="F535" s="143" t="str">
        <f t="shared" si="62"/>
        <v>000 Miles</v>
      </c>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4"/>
      <c r="AE535" s="805"/>
      <c r="AG535" s="805"/>
      <c r="AI535" s="805"/>
      <c r="AK535" s="285"/>
    </row>
    <row r="536" spans="4:37" ht="12.75" customHeight="1" outlineLevel="1" x14ac:dyDescent="0.25">
      <c r="D536" s="142" t="str">
        <f>'Line Items'!D26</f>
        <v>SG 13 - Spare SG 13</v>
      </c>
      <c r="E536" s="106"/>
      <c r="F536" s="143" t="str">
        <f t="shared" si="62"/>
        <v>000 Miles</v>
      </c>
      <c r="G536" s="283"/>
      <c r="H536" s="283"/>
      <c r="I536" s="283"/>
      <c r="J536" s="283"/>
      <c r="K536" s="283"/>
      <c r="L536" s="283"/>
      <c r="M536" s="283"/>
      <c r="N536" s="283"/>
      <c r="O536" s="283"/>
      <c r="P536" s="283"/>
      <c r="Q536" s="283"/>
      <c r="R536" s="283"/>
      <c r="S536" s="283"/>
      <c r="T536" s="283"/>
      <c r="U536" s="283"/>
      <c r="V536" s="283"/>
      <c r="W536" s="283"/>
      <c r="X536" s="283"/>
      <c r="Y536" s="283"/>
      <c r="Z536" s="283"/>
      <c r="AA536" s="283"/>
      <c r="AB536" s="283"/>
      <c r="AC536" s="284"/>
      <c r="AE536" s="805"/>
      <c r="AG536" s="805"/>
      <c r="AI536" s="805"/>
      <c r="AK536" s="285"/>
    </row>
    <row r="537" spans="4:37" ht="12.75" customHeight="1" outlineLevel="1" x14ac:dyDescent="0.25">
      <c r="D537" s="142" t="str">
        <f>'Line Items'!D27</f>
        <v>SG 14 - Spare SG 14</v>
      </c>
      <c r="E537" s="106"/>
      <c r="F537" s="143" t="str">
        <f t="shared" si="62"/>
        <v>000 Miles</v>
      </c>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4"/>
      <c r="AE537" s="805"/>
      <c r="AG537" s="805"/>
      <c r="AI537" s="805"/>
      <c r="AK537" s="285"/>
    </row>
    <row r="538" spans="4:37" ht="12.75" customHeight="1" outlineLevel="1" x14ac:dyDescent="0.25">
      <c r="D538" s="142" t="str">
        <f>'Line Items'!D28</f>
        <v>SG 15 - Spare SG 15</v>
      </c>
      <c r="E538" s="106"/>
      <c r="F538" s="143" t="str">
        <f t="shared" si="62"/>
        <v>000 Miles</v>
      </c>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4"/>
      <c r="AE538" s="805"/>
      <c r="AG538" s="805"/>
      <c r="AI538" s="805"/>
      <c r="AK538" s="285"/>
    </row>
    <row r="539" spans="4:37" ht="12.75" customHeight="1" outlineLevel="1" x14ac:dyDescent="0.25">
      <c r="D539" s="142" t="str">
        <f>'Line Items'!D29</f>
        <v>SG 16 - Spare SG 16</v>
      </c>
      <c r="E539" s="106"/>
      <c r="F539" s="143" t="str">
        <f t="shared" si="62"/>
        <v>000 Miles</v>
      </c>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4"/>
      <c r="AE539" s="805"/>
      <c r="AG539" s="805"/>
      <c r="AI539" s="805"/>
      <c r="AK539" s="285"/>
    </row>
    <row r="540" spans="4:37" ht="12.75" customHeight="1" outlineLevel="1" x14ac:dyDescent="0.25">
      <c r="D540" s="142" t="str">
        <f>'Line Items'!D30</f>
        <v>SG 17 - Spare SG 17</v>
      </c>
      <c r="E540" s="106"/>
      <c r="F540" s="143" t="str">
        <f t="shared" si="62"/>
        <v>000 Miles</v>
      </c>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4"/>
      <c r="AE540" s="805"/>
      <c r="AG540" s="805"/>
      <c r="AI540" s="805"/>
      <c r="AK540" s="285"/>
    </row>
    <row r="541" spans="4:37" ht="12.75" customHeight="1" outlineLevel="1" x14ac:dyDescent="0.25">
      <c r="D541" s="142" t="str">
        <f>'Line Items'!D31</f>
        <v>SG 18 - Spare SG 18</v>
      </c>
      <c r="E541" s="106"/>
      <c r="F541" s="143" t="str">
        <f t="shared" si="62"/>
        <v>000 Miles</v>
      </c>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4"/>
      <c r="AE541" s="805"/>
      <c r="AG541" s="805"/>
      <c r="AI541" s="805"/>
      <c r="AK541" s="285"/>
    </row>
    <row r="542" spans="4:37" ht="12.75" customHeight="1" outlineLevel="1" x14ac:dyDescent="0.25">
      <c r="D542" s="142" t="str">
        <f>'Line Items'!D32</f>
        <v>SG 19 - Spare SG 19</v>
      </c>
      <c r="E542" s="106"/>
      <c r="F542" s="143" t="str">
        <f t="shared" si="62"/>
        <v>000 Miles</v>
      </c>
      <c r="G542" s="283"/>
      <c r="H542" s="283"/>
      <c r="I542" s="283"/>
      <c r="J542" s="283"/>
      <c r="K542" s="283"/>
      <c r="L542" s="283"/>
      <c r="M542" s="283"/>
      <c r="N542" s="283"/>
      <c r="O542" s="283"/>
      <c r="P542" s="283"/>
      <c r="Q542" s="283"/>
      <c r="R542" s="283"/>
      <c r="S542" s="283"/>
      <c r="T542" s="283"/>
      <c r="U542" s="283"/>
      <c r="V542" s="283"/>
      <c r="W542" s="283"/>
      <c r="X542" s="283"/>
      <c r="Y542" s="283"/>
      <c r="Z542" s="283"/>
      <c r="AA542" s="283"/>
      <c r="AB542" s="283"/>
      <c r="AC542" s="284"/>
      <c r="AE542" s="805"/>
      <c r="AG542" s="805"/>
      <c r="AI542" s="805"/>
      <c r="AK542" s="285"/>
    </row>
    <row r="543" spans="4:37" ht="12.75" customHeight="1" outlineLevel="1" x14ac:dyDescent="0.25">
      <c r="D543" s="113" t="str">
        <f>'Line Items'!D33</f>
        <v>SG 20 - Spare SG 20</v>
      </c>
      <c r="E543" s="286"/>
      <c r="F543" s="155" t="str">
        <f>F534</f>
        <v>000 Miles</v>
      </c>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8"/>
      <c r="AE543" s="1058"/>
      <c r="AG543" s="1058"/>
      <c r="AI543" s="1058"/>
      <c r="AK543" s="289"/>
    </row>
    <row r="544" spans="4:37" ht="12.75" customHeight="1" outlineLevel="1" x14ac:dyDescent="0.25">
      <c r="G544" s="107"/>
      <c r="H544" s="107"/>
      <c r="I544" s="107"/>
      <c r="J544" s="107"/>
      <c r="K544" s="107"/>
      <c r="L544" s="107"/>
      <c r="M544" s="107"/>
      <c r="N544" s="107"/>
      <c r="O544" s="107"/>
      <c r="P544" s="107"/>
      <c r="Q544" s="107"/>
      <c r="R544" s="107"/>
      <c r="S544" s="107"/>
      <c r="T544" s="107"/>
      <c r="U544" s="107"/>
      <c r="V544" s="107"/>
      <c r="W544" s="107"/>
      <c r="X544" s="107"/>
      <c r="Y544" s="107"/>
      <c r="Z544" s="107"/>
      <c r="AA544" s="107"/>
      <c r="AB544" s="107"/>
      <c r="AC544" s="107"/>
      <c r="AD544" s="107"/>
      <c r="AE544" s="107"/>
      <c r="AG544" s="107"/>
      <c r="AI544" s="107"/>
    </row>
    <row r="545" spans="3:37" ht="12.75" customHeight="1" outlineLevel="1" x14ac:dyDescent="0.25">
      <c r="D545" s="290" t="str">
        <f>"Total "&amp;C523</f>
        <v>Total Seasons (First)</v>
      </c>
      <c r="E545" s="291"/>
      <c r="F545" s="292" t="str">
        <f>F543</f>
        <v>000 Miles</v>
      </c>
      <c r="G545" s="293">
        <f t="shared" ref="G545:AC545" si="63">SUM(G524:G543)</f>
        <v>0</v>
      </c>
      <c r="H545" s="293">
        <f t="shared" si="63"/>
        <v>0</v>
      </c>
      <c r="I545" s="293">
        <f t="shared" si="63"/>
        <v>0</v>
      </c>
      <c r="J545" s="293">
        <f t="shared" si="63"/>
        <v>0</v>
      </c>
      <c r="K545" s="293">
        <f t="shared" si="63"/>
        <v>0</v>
      </c>
      <c r="L545" s="293">
        <f t="shared" si="63"/>
        <v>0</v>
      </c>
      <c r="M545" s="293">
        <f t="shared" si="63"/>
        <v>0</v>
      </c>
      <c r="N545" s="293">
        <f t="shared" si="63"/>
        <v>0</v>
      </c>
      <c r="O545" s="293">
        <f t="shared" si="63"/>
        <v>0</v>
      </c>
      <c r="P545" s="293">
        <f t="shared" si="63"/>
        <v>0</v>
      </c>
      <c r="Q545" s="293">
        <f t="shared" si="63"/>
        <v>0</v>
      </c>
      <c r="R545" s="293">
        <f t="shared" si="63"/>
        <v>0</v>
      </c>
      <c r="S545" s="293">
        <f t="shared" si="63"/>
        <v>0</v>
      </c>
      <c r="T545" s="293">
        <f t="shared" si="63"/>
        <v>0</v>
      </c>
      <c r="U545" s="293">
        <f t="shared" si="63"/>
        <v>0</v>
      </c>
      <c r="V545" s="293">
        <f t="shared" si="63"/>
        <v>0</v>
      </c>
      <c r="W545" s="293">
        <f t="shared" si="63"/>
        <v>0</v>
      </c>
      <c r="X545" s="293">
        <f t="shared" si="63"/>
        <v>0</v>
      </c>
      <c r="Y545" s="293">
        <f t="shared" si="63"/>
        <v>0</v>
      </c>
      <c r="Z545" s="293">
        <f t="shared" si="63"/>
        <v>0</v>
      </c>
      <c r="AA545" s="293">
        <f t="shared" si="63"/>
        <v>0</v>
      </c>
      <c r="AB545" s="293">
        <f t="shared" si="63"/>
        <v>0</v>
      </c>
      <c r="AC545" s="294">
        <f t="shared" si="63"/>
        <v>0</v>
      </c>
      <c r="AE545" s="1062">
        <f>SUM(AE524:AE543)</f>
        <v>0</v>
      </c>
      <c r="AG545" s="1062">
        <f>SUM(AG524:AG543)</f>
        <v>0</v>
      </c>
      <c r="AI545" s="1062">
        <f>SUM(AI524:AI543)</f>
        <v>0</v>
      </c>
      <c r="AK545" s="295"/>
    </row>
    <row r="546" spans="3:37" ht="12.75" customHeight="1" outlineLevel="1" x14ac:dyDescent="0.25">
      <c r="G546" s="107"/>
      <c r="H546" s="107"/>
      <c r="I546" s="107"/>
      <c r="J546" s="107"/>
      <c r="K546" s="107"/>
      <c r="L546" s="107"/>
      <c r="M546" s="107"/>
      <c r="N546" s="107"/>
      <c r="O546" s="107"/>
      <c r="P546" s="107"/>
      <c r="Q546" s="107"/>
      <c r="R546" s="107"/>
      <c r="S546" s="107"/>
      <c r="T546" s="107"/>
      <c r="U546" s="107"/>
      <c r="V546" s="107"/>
      <c r="W546" s="107"/>
      <c r="X546" s="107"/>
      <c r="Y546" s="107"/>
      <c r="Z546" s="107"/>
      <c r="AA546" s="107"/>
      <c r="AB546" s="107"/>
      <c r="AC546" s="107"/>
      <c r="AD546" s="107"/>
      <c r="AE546" s="107"/>
      <c r="AG546" s="107"/>
      <c r="AI546" s="107"/>
    </row>
    <row r="547" spans="3:37" ht="12.75" customHeight="1" outlineLevel="1" x14ac:dyDescent="0.25">
      <c r="C547" s="200" t="str">
        <f>C318</f>
        <v>Seasons (Standard)</v>
      </c>
      <c r="G547" s="107"/>
      <c r="H547" s="107"/>
      <c r="I547" s="107"/>
      <c r="J547" s="107"/>
      <c r="K547" s="107"/>
      <c r="L547" s="107"/>
      <c r="M547" s="107"/>
      <c r="N547" s="107"/>
      <c r="O547" s="107"/>
      <c r="P547" s="107"/>
      <c r="Q547" s="107"/>
      <c r="R547" s="107"/>
      <c r="S547" s="107"/>
      <c r="T547" s="107"/>
      <c r="U547" s="107"/>
      <c r="V547" s="107"/>
      <c r="W547" s="107"/>
      <c r="X547" s="107"/>
      <c r="Y547" s="107"/>
      <c r="Z547" s="107"/>
      <c r="AA547" s="107"/>
      <c r="AB547" s="107"/>
      <c r="AC547" s="107"/>
      <c r="AD547" s="107"/>
      <c r="AE547" s="107"/>
      <c r="AG547" s="107"/>
      <c r="AI547" s="107"/>
    </row>
    <row r="548" spans="3:37" ht="12.75" customHeight="1" outlineLevel="1" x14ac:dyDescent="0.25">
      <c r="D548" s="276" t="str">
        <f>'Line Items'!D14</f>
        <v>SG 01 - Kent Mainline</v>
      </c>
      <c r="E548" s="312"/>
      <c r="F548" s="316" t="str">
        <f t="shared" ref="F548:F567" si="64">F524</f>
        <v>000 Miles</v>
      </c>
      <c r="G548" s="314"/>
      <c r="H548" s="314"/>
      <c r="I548" s="314"/>
      <c r="J548" s="314"/>
      <c r="K548" s="314"/>
      <c r="L548" s="314"/>
      <c r="M548" s="314"/>
      <c r="N548" s="314"/>
      <c r="O548" s="314"/>
      <c r="P548" s="314"/>
      <c r="Q548" s="314"/>
      <c r="R548" s="314"/>
      <c r="S548" s="314"/>
      <c r="T548" s="314"/>
      <c r="U548" s="314"/>
      <c r="V548" s="314"/>
      <c r="W548" s="314"/>
      <c r="X548" s="314"/>
      <c r="Y548" s="314"/>
      <c r="Z548" s="314"/>
      <c r="AA548" s="314"/>
      <c r="AB548" s="314"/>
      <c r="AC548" s="304"/>
      <c r="AE548" s="1057"/>
      <c r="AG548" s="1057"/>
      <c r="AI548" s="1057"/>
      <c r="AK548" s="282"/>
    </row>
    <row r="549" spans="3:37" ht="12.75" customHeight="1" outlineLevel="1" x14ac:dyDescent="0.25">
      <c r="D549" s="142" t="str">
        <f>'Line Items'!D15</f>
        <v>SG 02 - Kent Metro</v>
      </c>
      <c r="E549" s="106"/>
      <c r="F549" s="143" t="str">
        <f t="shared" si="64"/>
        <v>000 Miles</v>
      </c>
      <c r="G549" s="283"/>
      <c r="H549" s="283"/>
      <c r="I549" s="283"/>
      <c r="J549" s="283"/>
      <c r="K549" s="283"/>
      <c r="L549" s="283"/>
      <c r="M549" s="283"/>
      <c r="N549" s="283"/>
      <c r="O549" s="283"/>
      <c r="P549" s="283"/>
      <c r="Q549" s="283"/>
      <c r="R549" s="283"/>
      <c r="S549" s="283"/>
      <c r="T549" s="283"/>
      <c r="U549" s="283"/>
      <c r="V549" s="283"/>
      <c r="W549" s="283"/>
      <c r="X549" s="283"/>
      <c r="Y549" s="283"/>
      <c r="Z549" s="283"/>
      <c r="AA549" s="283"/>
      <c r="AB549" s="283"/>
      <c r="AC549" s="284"/>
      <c r="AE549" s="805"/>
      <c r="AG549" s="805"/>
      <c r="AI549" s="805"/>
      <c r="AK549" s="285"/>
    </row>
    <row r="550" spans="3:37" ht="12.75" customHeight="1" outlineLevel="1" x14ac:dyDescent="0.25">
      <c r="D550" s="142" t="str">
        <f>'Line Items'!D16</f>
        <v>SG 03 - Kent Rural</v>
      </c>
      <c r="E550" s="106"/>
      <c r="F550" s="143" t="str">
        <f t="shared" si="64"/>
        <v>000 Miles</v>
      </c>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4"/>
      <c r="AE550" s="805"/>
      <c r="AG550" s="805"/>
      <c r="AI550" s="805"/>
      <c r="AK550" s="285"/>
    </row>
    <row r="551" spans="3:37" ht="12.75" customHeight="1" outlineLevel="1" x14ac:dyDescent="0.25">
      <c r="D551" s="142" t="str">
        <f>'Line Items'!D17</f>
        <v>SG 04 - Kent High Speed</v>
      </c>
      <c r="E551" s="106"/>
      <c r="F551" s="143" t="str">
        <f t="shared" si="64"/>
        <v>000 Miles</v>
      </c>
      <c r="G551" s="283"/>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4"/>
      <c r="AE551" s="805"/>
      <c r="AG551" s="805"/>
      <c r="AI551" s="805"/>
      <c r="AK551" s="285"/>
    </row>
    <row r="552" spans="3:37" ht="12.75" customHeight="1" outlineLevel="1" x14ac:dyDescent="0.25">
      <c r="D552" s="142" t="str">
        <f>'Line Items'!D18</f>
        <v>SG 05 - Spare SG 05</v>
      </c>
      <c r="E552" s="106"/>
      <c r="F552" s="143" t="str">
        <f t="shared" si="64"/>
        <v>000 Miles</v>
      </c>
      <c r="G552" s="283"/>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4"/>
      <c r="AE552" s="805"/>
      <c r="AG552" s="805"/>
      <c r="AI552" s="805"/>
      <c r="AK552" s="285"/>
    </row>
    <row r="553" spans="3:37" ht="12.75" customHeight="1" outlineLevel="1" x14ac:dyDescent="0.25">
      <c r="D553" s="142" t="str">
        <f>'Line Items'!D19</f>
        <v>SG 06 - Spare SG 06</v>
      </c>
      <c r="E553" s="106"/>
      <c r="F553" s="143" t="str">
        <f t="shared" si="64"/>
        <v>000 Miles</v>
      </c>
      <c r="G553" s="283"/>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4"/>
      <c r="AE553" s="805"/>
      <c r="AG553" s="805"/>
      <c r="AI553" s="805"/>
      <c r="AK553" s="285"/>
    </row>
    <row r="554" spans="3:37" ht="12.75" customHeight="1" outlineLevel="1" x14ac:dyDescent="0.25">
      <c r="D554" s="142" t="str">
        <f>'Line Items'!D20</f>
        <v>SG 07 - Spare SG 07</v>
      </c>
      <c r="E554" s="106"/>
      <c r="F554" s="143" t="str">
        <f t="shared" si="64"/>
        <v>000 Miles</v>
      </c>
      <c r="G554" s="283"/>
      <c r="H554" s="283"/>
      <c r="I554" s="283"/>
      <c r="J554" s="283"/>
      <c r="K554" s="283"/>
      <c r="L554" s="283"/>
      <c r="M554" s="283"/>
      <c r="N554" s="283"/>
      <c r="O554" s="283"/>
      <c r="P554" s="283"/>
      <c r="Q554" s="283"/>
      <c r="R554" s="283"/>
      <c r="S554" s="283"/>
      <c r="T554" s="283"/>
      <c r="U554" s="283"/>
      <c r="V554" s="283"/>
      <c r="W554" s="283"/>
      <c r="X554" s="283"/>
      <c r="Y554" s="283"/>
      <c r="Z554" s="283"/>
      <c r="AA554" s="283"/>
      <c r="AB554" s="283"/>
      <c r="AC554" s="284"/>
      <c r="AE554" s="805"/>
      <c r="AG554" s="805"/>
      <c r="AI554" s="805"/>
      <c r="AK554" s="285"/>
    </row>
    <row r="555" spans="3:37" ht="12.75" customHeight="1" outlineLevel="1" x14ac:dyDescent="0.25">
      <c r="D555" s="142" t="str">
        <f>'Line Items'!D21</f>
        <v>SG 08 - Spare SG 08</v>
      </c>
      <c r="E555" s="106"/>
      <c r="F555" s="143" t="str">
        <f t="shared" si="64"/>
        <v>000 Miles</v>
      </c>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4"/>
      <c r="AE555" s="805"/>
      <c r="AG555" s="805"/>
      <c r="AI555" s="805"/>
      <c r="AK555" s="285"/>
    </row>
    <row r="556" spans="3:37" ht="12.75" customHeight="1" outlineLevel="1" x14ac:dyDescent="0.25">
      <c r="D556" s="142" t="str">
        <f>'Line Items'!D22</f>
        <v>SG 09 - Spare SG 09</v>
      </c>
      <c r="E556" s="106"/>
      <c r="F556" s="143" t="str">
        <f t="shared" si="64"/>
        <v>000 Miles</v>
      </c>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4"/>
      <c r="AE556" s="805"/>
      <c r="AG556" s="805"/>
      <c r="AI556" s="805"/>
      <c r="AK556" s="285"/>
    </row>
    <row r="557" spans="3:37" ht="12.75" customHeight="1" outlineLevel="1" x14ac:dyDescent="0.25">
      <c r="D557" s="142" t="str">
        <f>'Line Items'!D23</f>
        <v>SG 10 - Spare SG 10</v>
      </c>
      <c r="E557" s="106"/>
      <c r="F557" s="143" t="str">
        <f t="shared" si="64"/>
        <v>000 Miles</v>
      </c>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4"/>
      <c r="AE557" s="805"/>
      <c r="AG557" s="805"/>
      <c r="AI557" s="805"/>
      <c r="AK557" s="285"/>
    </row>
    <row r="558" spans="3:37" ht="12.75" customHeight="1" outlineLevel="1" x14ac:dyDescent="0.25">
      <c r="D558" s="142" t="str">
        <f>'Line Items'!D24</f>
        <v>SG 11 - Spare SG 11</v>
      </c>
      <c r="E558" s="106"/>
      <c r="F558" s="143" t="str">
        <f t="shared" si="64"/>
        <v>000 Miles</v>
      </c>
      <c r="G558" s="283"/>
      <c r="H558" s="283"/>
      <c r="I558" s="283"/>
      <c r="J558" s="283"/>
      <c r="K558" s="283"/>
      <c r="L558" s="283"/>
      <c r="M558" s="283"/>
      <c r="N558" s="283"/>
      <c r="O558" s="283"/>
      <c r="P558" s="283"/>
      <c r="Q558" s="283"/>
      <c r="R558" s="283"/>
      <c r="S558" s="283"/>
      <c r="T558" s="283"/>
      <c r="U558" s="283"/>
      <c r="V558" s="283"/>
      <c r="W558" s="283"/>
      <c r="X558" s="283"/>
      <c r="Y558" s="283"/>
      <c r="Z558" s="283"/>
      <c r="AA558" s="283"/>
      <c r="AB558" s="283"/>
      <c r="AC558" s="284"/>
      <c r="AE558" s="805"/>
      <c r="AG558" s="805"/>
      <c r="AI558" s="805"/>
      <c r="AK558" s="285"/>
    </row>
    <row r="559" spans="3:37" ht="12.75" customHeight="1" outlineLevel="1" x14ac:dyDescent="0.25">
      <c r="D559" s="142" t="str">
        <f>'Line Items'!D25</f>
        <v>SG 12 - Spare SG 12</v>
      </c>
      <c r="E559" s="106"/>
      <c r="F559" s="143" t="str">
        <f t="shared" si="64"/>
        <v>000 Miles</v>
      </c>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4"/>
      <c r="AE559" s="805"/>
      <c r="AG559" s="805"/>
      <c r="AI559" s="805"/>
      <c r="AK559" s="285"/>
    </row>
    <row r="560" spans="3:37" ht="12.75" customHeight="1" outlineLevel="1" x14ac:dyDescent="0.25">
      <c r="D560" s="142" t="str">
        <f>'Line Items'!D26</f>
        <v>SG 13 - Spare SG 13</v>
      </c>
      <c r="E560" s="106"/>
      <c r="F560" s="143" t="str">
        <f t="shared" si="64"/>
        <v>000 Miles</v>
      </c>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4"/>
      <c r="AE560" s="805"/>
      <c r="AG560" s="805"/>
      <c r="AI560" s="805"/>
      <c r="AK560" s="285"/>
    </row>
    <row r="561" spans="3:37" ht="12.75" customHeight="1" outlineLevel="1" x14ac:dyDescent="0.25">
      <c r="D561" s="142" t="str">
        <f>'Line Items'!D27</f>
        <v>SG 14 - Spare SG 14</v>
      </c>
      <c r="E561" s="106"/>
      <c r="F561" s="143" t="str">
        <f t="shared" si="64"/>
        <v>000 Miles</v>
      </c>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4"/>
      <c r="AE561" s="805"/>
      <c r="AG561" s="805"/>
      <c r="AI561" s="805"/>
      <c r="AK561" s="285"/>
    </row>
    <row r="562" spans="3:37" ht="12.75" customHeight="1" outlineLevel="1" x14ac:dyDescent="0.25">
      <c r="D562" s="142" t="str">
        <f>'Line Items'!D28</f>
        <v>SG 15 - Spare SG 15</v>
      </c>
      <c r="E562" s="106"/>
      <c r="F562" s="143" t="str">
        <f t="shared" si="64"/>
        <v>000 Miles</v>
      </c>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4"/>
      <c r="AE562" s="805"/>
      <c r="AG562" s="805"/>
      <c r="AI562" s="805"/>
      <c r="AK562" s="285"/>
    </row>
    <row r="563" spans="3:37" ht="12.75" customHeight="1" outlineLevel="1" x14ac:dyDescent="0.25">
      <c r="D563" s="142" t="str">
        <f>'Line Items'!D29</f>
        <v>SG 16 - Spare SG 16</v>
      </c>
      <c r="E563" s="106"/>
      <c r="F563" s="143" t="str">
        <f t="shared" si="64"/>
        <v>000 Miles</v>
      </c>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4"/>
      <c r="AE563" s="805"/>
      <c r="AG563" s="805"/>
      <c r="AI563" s="805"/>
      <c r="AK563" s="285"/>
    </row>
    <row r="564" spans="3:37" ht="12.75" customHeight="1" outlineLevel="1" x14ac:dyDescent="0.25">
      <c r="D564" s="142" t="str">
        <f>'Line Items'!D30</f>
        <v>SG 17 - Spare SG 17</v>
      </c>
      <c r="E564" s="106"/>
      <c r="F564" s="143" t="str">
        <f t="shared" si="64"/>
        <v>000 Miles</v>
      </c>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4"/>
      <c r="AE564" s="805"/>
      <c r="AG564" s="805"/>
      <c r="AI564" s="805"/>
      <c r="AK564" s="285"/>
    </row>
    <row r="565" spans="3:37" ht="12.75" customHeight="1" outlineLevel="1" x14ac:dyDescent="0.25">
      <c r="D565" s="142" t="str">
        <f>'Line Items'!D31</f>
        <v>SG 18 - Spare SG 18</v>
      </c>
      <c r="E565" s="106"/>
      <c r="F565" s="143" t="str">
        <f t="shared" si="64"/>
        <v>000 Miles</v>
      </c>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4"/>
      <c r="AE565" s="805"/>
      <c r="AG565" s="805"/>
      <c r="AI565" s="805"/>
      <c r="AK565" s="285"/>
    </row>
    <row r="566" spans="3:37" ht="12.75" customHeight="1" outlineLevel="1" x14ac:dyDescent="0.25">
      <c r="D566" s="142" t="str">
        <f>'Line Items'!D32</f>
        <v>SG 19 - Spare SG 19</v>
      </c>
      <c r="E566" s="106"/>
      <c r="F566" s="143" t="str">
        <f t="shared" si="64"/>
        <v>000 Miles</v>
      </c>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4"/>
      <c r="AE566" s="805"/>
      <c r="AG566" s="805"/>
      <c r="AI566" s="805"/>
      <c r="AK566" s="285"/>
    </row>
    <row r="567" spans="3:37" ht="12.75" customHeight="1" outlineLevel="1" x14ac:dyDescent="0.25">
      <c r="D567" s="113" t="str">
        <f>'Line Items'!D33</f>
        <v>SG 20 - Spare SG 20</v>
      </c>
      <c r="E567" s="286"/>
      <c r="F567" s="155" t="str">
        <f t="shared" si="64"/>
        <v>000 Miles</v>
      </c>
      <c r="G567" s="287"/>
      <c r="H567" s="287"/>
      <c r="I567" s="287"/>
      <c r="J567" s="287"/>
      <c r="K567" s="287"/>
      <c r="L567" s="287"/>
      <c r="M567" s="287"/>
      <c r="N567" s="287"/>
      <c r="O567" s="287"/>
      <c r="P567" s="287"/>
      <c r="Q567" s="287"/>
      <c r="R567" s="287"/>
      <c r="S567" s="287"/>
      <c r="T567" s="287"/>
      <c r="U567" s="287"/>
      <c r="V567" s="287"/>
      <c r="W567" s="287"/>
      <c r="X567" s="287"/>
      <c r="Y567" s="287"/>
      <c r="Z567" s="287"/>
      <c r="AA567" s="287"/>
      <c r="AB567" s="287"/>
      <c r="AC567" s="288"/>
      <c r="AE567" s="1058"/>
      <c r="AG567" s="1058"/>
      <c r="AI567" s="1058"/>
      <c r="AK567" s="289"/>
    </row>
    <row r="568" spans="3:37" ht="12.75" customHeight="1" outlineLevel="1" x14ac:dyDescent="0.25">
      <c r="G568" s="107"/>
      <c r="H568" s="107"/>
      <c r="I568" s="107"/>
      <c r="J568" s="107"/>
      <c r="K568" s="107"/>
      <c r="L568" s="107"/>
      <c r="M568" s="107"/>
      <c r="N568" s="107"/>
      <c r="O568" s="107"/>
      <c r="P568" s="107"/>
      <c r="Q568" s="107"/>
      <c r="R568" s="107"/>
      <c r="S568" s="107"/>
      <c r="T568" s="107"/>
      <c r="U568" s="107"/>
      <c r="V568" s="107"/>
      <c r="W568" s="107"/>
      <c r="X568" s="107"/>
      <c r="Y568" s="107"/>
      <c r="Z568" s="107"/>
      <c r="AA568" s="107"/>
      <c r="AB568" s="107"/>
      <c r="AC568" s="107"/>
      <c r="AD568" s="107"/>
      <c r="AE568" s="107"/>
      <c r="AG568" s="107"/>
      <c r="AI568" s="107"/>
    </row>
    <row r="569" spans="3:37" ht="12.75" customHeight="1" outlineLevel="1" x14ac:dyDescent="0.25">
      <c r="D569" s="290" t="str">
        <f>"Total "&amp;C547</f>
        <v>Total Seasons (Standard)</v>
      </c>
      <c r="E569" s="291"/>
      <c r="F569" s="292" t="str">
        <f>F567</f>
        <v>000 Miles</v>
      </c>
      <c r="G569" s="293">
        <f t="shared" ref="G569:AC569" si="65">SUM(G548:G567)</f>
        <v>0</v>
      </c>
      <c r="H569" s="293">
        <f t="shared" si="65"/>
        <v>0</v>
      </c>
      <c r="I569" s="293">
        <f t="shared" si="65"/>
        <v>0</v>
      </c>
      <c r="J569" s="293">
        <f t="shared" si="65"/>
        <v>0</v>
      </c>
      <c r="K569" s="293">
        <f t="shared" si="65"/>
        <v>0</v>
      </c>
      <c r="L569" s="293">
        <f t="shared" si="65"/>
        <v>0</v>
      </c>
      <c r="M569" s="293">
        <f t="shared" si="65"/>
        <v>0</v>
      </c>
      <c r="N569" s="293">
        <f t="shared" si="65"/>
        <v>0</v>
      </c>
      <c r="O569" s="293">
        <f t="shared" si="65"/>
        <v>0</v>
      </c>
      <c r="P569" s="293">
        <f t="shared" si="65"/>
        <v>0</v>
      </c>
      <c r="Q569" s="293">
        <f t="shared" si="65"/>
        <v>0</v>
      </c>
      <c r="R569" s="293">
        <f t="shared" si="65"/>
        <v>0</v>
      </c>
      <c r="S569" s="293">
        <f t="shared" si="65"/>
        <v>0</v>
      </c>
      <c r="T569" s="293">
        <f t="shared" si="65"/>
        <v>0</v>
      </c>
      <c r="U569" s="293">
        <f t="shared" si="65"/>
        <v>0</v>
      </c>
      <c r="V569" s="293">
        <f t="shared" si="65"/>
        <v>0</v>
      </c>
      <c r="W569" s="293">
        <f t="shared" si="65"/>
        <v>0</v>
      </c>
      <c r="X569" s="293">
        <f t="shared" si="65"/>
        <v>0</v>
      </c>
      <c r="Y569" s="293">
        <f t="shared" si="65"/>
        <v>0</v>
      </c>
      <c r="Z569" s="293">
        <f t="shared" si="65"/>
        <v>0</v>
      </c>
      <c r="AA569" s="293">
        <f t="shared" si="65"/>
        <v>0</v>
      </c>
      <c r="AB569" s="293">
        <f t="shared" si="65"/>
        <v>0</v>
      </c>
      <c r="AC569" s="294">
        <f t="shared" si="65"/>
        <v>0</v>
      </c>
      <c r="AE569" s="1062">
        <f>SUM(AE548:AE567)</f>
        <v>0</v>
      </c>
      <c r="AG569" s="1062">
        <f>SUM(AG548:AG567)</f>
        <v>0</v>
      </c>
      <c r="AI569" s="1062">
        <f>SUM(AI548:AI567)</f>
        <v>0</v>
      </c>
      <c r="AK569" s="295"/>
    </row>
    <row r="570" spans="3:37" ht="12.75" customHeight="1" outlineLevel="1" x14ac:dyDescent="0.25">
      <c r="G570" s="107"/>
      <c r="H570" s="107"/>
      <c r="I570" s="107"/>
      <c r="J570" s="107"/>
      <c r="K570" s="107"/>
      <c r="L570" s="107"/>
      <c r="M570" s="107"/>
      <c r="N570" s="107"/>
      <c r="O570" s="107"/>
      <c r="P570" s="107"/>
      <c r="Q570" s="107"/>
      <c r="R570" s="107"/>
      <c r="S570" s="107"/>
      <c r="T570" s="107"/>
      <c r="U570" s="107"/>
      <c r="V570" s="107"/>
      <c r="W570" s="107"/>
      <c r="X570" s="107"/>
      <c r="Y570" s="107"/>
      <c r="Z570" s="107"/>
      <c r="AA570" s="107"/>
      <c r="AB570" s="107"/>
      <c r="AC570" s="107"/>
      <c r="AD570" s="107"/>
      <c r="AE570" s="107"/>
      <c r="AG570" s="107"/>
      <c r="AI570" s="107"/>
    </row>
    <row r="571" spans="3:37" ht="12.75" customHeight="1" outlineLevel="1" x14ac:dyDescent="0.25">
      <c r="D571" s="290" t="s">
        <v>444</v>
      </c>
      <c r="E571" s="291"/>
      <c r="F571" s="292" t="str">
        <f>F569</f>
        <v>000 Miles</v>
      </c>
      <c r="G571" s="293">
        <f t="shared" ref="G571:AC571" si="66">SUM(G545,G569)</f>
        <v>0</v>
      </c>
      <c r="H571" s="293">
        <f t="shared" si="66"/>
        <v>0</v>
      </c>
      <c r="I571" s="293">
        <f t="shared" si="66"/>
        <v>0</v>
      </c>
      <c r="J571" s="293">
        <f t="shared" si="66"/>
        <v>0</v>
      </c>
      <c r="K571" s="293">
        <f t="shared" si="66"/>
        <v>0</v>
      </c>
      <c r="L571" s="293">
        <f t="shared" si="66"/>
        <v>0</v>
      </c>
      <c r="M571" s="293">
        <f t="shared" si="66"/>
        <v>0</v>
      </c>
      <c r="N571" s="293">
        <f t="shared" si="66"/>
        <v>0</v>
      </c>
      <c r="O571" s="293">
        <f t="shared" si="66"/>
        <v>0</v>
      </c>
      <c r="P571" s="293">
        <f t="shared" si="66"/>
        <v>0</v>
      </c>
      <c r="Q571" s="293">
        <f t="shared" si="66"/>
        <v>0</v>
      </c>
      <c r="R571" s="293">
        <f t="shared" si="66"/>
        <v>0</v>
      </c>
      <c r="S571" s="293">
        <f t="shared" si="66"/>
        <v>0</v>
      </c>
      <c r="T571" s="293">
        <f t="shared" si="66"/>
        <v>0</v>
      </c>
      <c r="U571" s="293">
        <f t="shared" si="66"/>
        <v>0</v>
      </c>
      <c r="V571" s="293">
        <f t="shared" si="66"/>
        <v>0</v>
      </c>
      <c r="W571" s="293">
        <f t="shared" si="66"/>
        <v>0</v>
      </c>
      <c r="X571" s="293">
        <f t="shared" si="66"/>
        <v>0</v>
      </c>
      <c r="Y571" s="293">
        <f t="shared" si="66"/>
        <v>0</v>
      </c>
      <c r="Z571" s="293">
        <f t="shared" si="66"/>
        <v>0</v>
      </c>
      <c r="AA571" s="293">
        <f t="shared" si="66"/>
        <v>0</v>
      </c>
      <c r="AB571" s="293">
        <f t="shared" si="66"/>
        <v>0</v>
      </c>
      <c r="AC571" s="294">
        <f t="shared" si="66"/>
        <v>0</v>
      </c>
      <c r="AE571" s="1062">
        <f>SUM(AE545,AE569)</f>
        <v>0</v>
      </c>
      <c r="AG571" s="1062">
        <f>SUM(AG545,AG569)</f>
        <v>0</v>
      </c>
      <c r="AI571" s="1062">
        <f>SUM(AI545,AI569)</f>
        <v>0</v>
      </c>
      <c r="AK571" s="295"/>
    </row>
    <row r="572" spans="3:37" ht="12.75" customHeight="1" outlineLevel="1" x14ac:dyDescent="0.25">
      <c r="G572" s="107"/>
      <c r="H572" s="107"/>
      <c r="I572" s="107"/>
      <c r="J572" s="107"/>
      <c r="K572" s="107"/>
      <c r="L572" s="107"/>
      <c r="M572" s="107"/>
      <c r="N572" s="107"/>
      <c r="O572" s="107"/>
      <c r="P572" s="107"/>
      <c r="Q572" s="107"/>
      <c r="R572" s="107"/>
      <c r="S572" s="107"/>
      <c r="T572" s="107"/>
      <c r="U572" s="107"/>
      <c r="V572" s="107"/>
      <c r="W572" s="107"/>
      <c r="X572" s="107"/>
      <c r="Y572" s="107"/>
      <c r="Z572" s="107"/>
      <c r="AA572" s="107"/>
      <c r="AB572" s="107"/>
      <c r="AC572" s="107"/>
      <c r="AD572" s="107"/>
      <c r="AE572" s="107"/>
      <c r="AG572" s="107"/>
      <c r="AI572" s="107"/>
    </row>
    <row r="573" spans="3:37" ht="12.75" customHeight="1" outlineLevel="1" x14ac:dyDescent="0.25">
      <c r="C573" s="200" t="str">
        <f>C344</f>
        <v>Full Fare (First)</v>
      </c>
      <c r="G573" s="107"/>
      <c r="H573" s="107"/>
      <c r="I573" s="107"/>
      <c r="J573" s="107"/>
      <c r="K573" s="107"/>
      <c r="L573" s="107"/>
      <c r="M573" s="107"/>
      <c r="N573" s="107"/>
      <c r="O573" s="107"/>
      <c r="P573" s="107"/>
      <c r="Q573" s="107"/>
      <c r="R573" s="107"/>
      <c r="S573" s="107"/>
      <c r="T573" s="107"/>
      <c r="U573" s="107"/>
      <c r="V573" s="107"/>
      <c r="W573" s="107"/>
      <c r="X573" s="107"/>
      <c r="Y573" s="107"/>
      <c r="Z573" s="107"/>
      <c r="AA573" s="107"/>
      <c r="AB573" s="107"/>
      <c r="AC573" s="107"/>
      <c r="AD573" s="107"/>
      <c r="AE573" s="107"/>
      <c r="AG573" s="107"/>
      <c r="AI573" s="107"/>
    </row>
    <row r="574" spans="3:37" ht="12.75" customHeight="1" outlineLevel="1" x14ac:dyDescent="0.25">
      <c r="D574" s="276" t="str">
        <f>'Line Items'!D14</f>
        <v>SG 01 - Kent Mainline</v>
      </c>
      <c r="E574" s="312"/>
      <c r="F574" s="316" t="str">
        <f t="shared" ref="F574:F593" si="67">F548</f>
        <v>000 Miles</v>
      </c>
      <c r="G574" s="314"/>
      <c r="H574" s="314"/>
      <c r="I574" s="314"/>
      <c r="J574" s="314"/>
      <c r="K574" s="314"/>
      <c r="L574" s="314"/>
      <c r="M574" s="314"/>
      <c r="N574" s="314"/>
      <c r="O574" s="314"/>
      <c r="P574" s="314"/>
      <c r="Q574" s="314"/>
      <c r="R574" s="314"/>
      <c r="S574" s="314"/>
      <c r="T574" s="314"/>
      <c r="U574" s="314"/>
      <c r="V574" s="314"/>
      <c r="W574" s="314"/>
      <c r="X574" s="314"/>
      <c r="Y574" s="314"/>
      <c r="Z574" s="314"/>
      <c r="AA574" s="314"/>
      <c r="AB574" s="314"/>
      <c r="AC574" s="304"/>
      <c r="AE574" s="1057"/>
      <c r="AG574" s="1057"/>
      <c r="AI574" s="1057"/>
      <c r="AK574" s="282"/>
    </row>
    <row r="575" spans="3:37" ht="12.75" customHeight="1" outlineLevel="1" x14ac:dyDescent="0.25">
      <c r="D575" s="142" t="str">
        <f>'Line Items'!D15</f>
        <v>SG 02 - Kent Metro</v>
      </c>
      <c r="E575" s="106"/>
      <c r="F575" s="143" t="str">
        <f t="shared" si="67"/>
        <v>000 Miles</v>
      </c>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4"/>
      <c r="AE575" s="805"/>
      <c r="AG575" s="805"/>
      <c r="AI575" s="805"/>
      <c r="AK575" s="285"/>
    </row>
    <row r="576" spans="3:37" ht="12.75" customHeight="1" outlineLevel="1" x14ac:dyDescent="0.25">
      <c r="D576" s="142" t="str">
        <f>'Line Items'!D16</f>
        <v>SG 03 - Kent Rural</v>
      </c>
      <c r="E576" s="106"/>
      <c r="F576" s="143" t="str">
        <f t="shared" si="67"/>
        <v>000 Miles</v>
      </c>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4"/>
      <c r="AE576" s="805"/>
      <c r="AG576" s="805"/>
      <c r="AI576" s="805"/>
      <c r="AK576" s="285"/>
    </row>
    <row r="577" spans="4:37" ht="12.75" customHeight="1" outlineLevel="1" x14ac:dyDescent="0.25">
      <c r="D577" s="142" t="str">
        <f>'Line Items'!D17</f>
        <v>SG 04 - Kent High Speed</v>
      </c>
      <c r="E577" s="106"/>
      <c r="F577" s="143" t="str">
        <f t="shared" si="67"/>
        <v>000 Miles</v>
      </c>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4"/>
      <c r="AE577" s="805"/>
      <c r="AG577" s="805"/>
      <c r="AI577" s="805"/>
      <c r="AK577" s="285"/>
    </row>
    <row r="578" spans="4:37" ht="12.75" customHeight="1" outlineLevel="1" x14ac:dyDescent="0.25">
      <c r="D578" s="142" t="str">
        <f>'Line Items'!D18</f>
        <v>SG 05 - Spare SG 05</v>
      </c>
      <c r="E578" s="106"/>
      <c r="F578" s="143" t="str">
        <f t="shared" si="67"/>
        <v>000 Miles</v>
      </c>
      <c r="G578" s="283"/>
      <c r="H578" s="283"/>
      <c r="I578" s="283"/>
      <c r="J578" s="283"/>
      <c r="K578" s="283"/>
      <c r="L578" s="283"/>
      <c r="M578" s="283"/>
      <c r="N578" s="283"/>
      <c r="O578" s="283"/>
      <c r="P578" s="283"/>
      <c r="Q578" s="283"/>
      <c r="R578" s="283"/>
      <c r="S578" s="283"/>
      <c r="T578" s="283"/>
      <c r="U578" s="283"/>
      <c r="V578" s="283"/>
      <c r="W578" s="283"/>
      <c r="X578" s="283"/>
      <c r="Y578" s="283"/>
      <c r="Z578" s="283"/>
      <c r="AA578" s="283"/>
      <c r="AB578" s="283"/>
      <c r="AC578" s="284"/>
      <c r="AE578" s="805"/>
      <c r="AG578" s="805"/>
      <c r="AI578" s="805"/>
      <c r="AK578" s="285"/>
    </row>
    <row r="579" spans="4:37" ht="12.75" customHeight="1" outlineLevel="1" x14ac:dyDescent="0.25">
      <c r="D579" s="142" t="str">
        <f>'Line Items'!D19</f>
        <v>SG 06 - Spare SG 06</v>
      </c>
      <c r="E579" s="106"/>
      <c r="F579" s="143" t="str">
        <f t="shared" si="67"/>
        <v>000 Miles</v>
      </c>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4"/>
      <c r="AE579" s="805"/>
      <c r="AG579" s="805"/>
      <c r="AI579" s="805"/>
      <c r="AK579" s="285"/>
    </row>
    <row r="580" spans="4:37" ht="12.75" customHeight="1" outlineLevel="1" x14ac:dyDescent="0.25">
      <c r="D580" s="142" t="str">
        <f>'Line Items'!D20</f>
        <v>SG 07 - Spare SG 07</v>
      </c>
      <c r="E580" s="106"/>
      <c r="F580" s="143" t="str">
        <f t="shared" si="67"/>
        <v>000 Miles</v>
      </c>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4"/>
      <c r="AE580" s="805"/>
      <c r="AG580" s="805"/>
      <c r="AI580" s="805"/>
      <c r="AK580" s="285"/>
    </row>
    <row r="581" spans="4:37" ht="12.75" customHeight="1" outlineLevel="1" x14ac:dyDescent="0.25">
      <c r="D581" s="142" t="str">
        <f>'Line Items'!D21</f>
        <v>SG 08 - Spare SG 08</v>
      </c>
      <c r="E581" s="106"/>
      <c r="F581" s="143" t="str">
        <f t="shared" si="67"/>
        <v>000 Miles</v>
      </c>
      <c r="G581" s="283"/>
      <c r="H581" s="283"/>
      <c r="I581" s="283"/>
      <c r="J581" s="283"/>
      <c r="K581" s="283"/>
      <c r="L581" s="283"/>
      <c r="M581" s="283"/>
      <c r="N581" s="283"/>
      <c r="O581" s="283"/>
      <c r="P581" s="283"/>
      <c r="Q581" s="283"/>
      <c r="R581" s="283"/>
      <c r="S581" s="283"/>
      <c r="T581" s="283"/>
      <c r="U581" s="283"/>
      <c r="V581" s="283"/>
      <c r="W581" s="283"/>
      <c r="X581" s="283"/>
      <c r="Y581" s="283"/>
      <c r="Z581" s="283"/>
      <c r="AA581" s="283"/>
      <c r="AB581" s="283"/>
      <c r="AC581" s="284"/>
      <c r="AE581" s="805"/>
      <c r="AG581" s="805"/>
      <c r="AI581" s="805"/>
      <c r="AK581" s="285"/>
    </row>
    <row r="582" spans="4:37" ht="12.75" customHeight="1" outlineLevel="1" x14ac:dyDescent="0.25">
      <c r="D582" s="142" t="str">
        <f>'Line Items'!D22</f>
        <v>SG 09 - Spare SG 09</v>
      </c>
      <c r="E582" s="106"/>
      <c r="F582" s="143" t="str">
        <f t="shared" si="67"/>
        <v>000 Miles</v>
      </c>
      <c r="G582" s="283"/>
      <c r="H582" s="283"/>
      <c r="I582" s="283"/>
      <c r="J582" s="283"/>
      <c r="K582" s="283"/>
      <c r="L582" s="283"/>
      <c r="M582" s="283"/>
      <c r="N582" s="283"/>
      <c r="O582" s="283"/>
      <c r="P582" s="283"/>
      <c r="Q582" s="283"/>
      <c r="R582" s="283"/>
      <c r="S582" s="283"/>
      <c r="T582" s="283"/>
      <c r="U582" s="283"/>
      <c r="V582" s="283"/>
      <c r="W582" s="283"/>
      <c r="X582" s="283"/>
      <c r="Y582" s="283"/>
      <c r="Z582" s="283"/>
      <c r="AA582" s="283"/>
      <c r="AB582" s="283"/>
      <c r="AC582" s="284"/>
      <c r="AE582" s="805"/>
      <c r="AG582" s="805"/>
      <c r="AI582" s="805"/>
      <c r="AK582" s="285"/>
    </row>
    <row r="583" spans="4:37" ht="12.75" customHeight="1" outlineLevel="1" x14ac:dyDescent="0.25">
      <c r="D583" s="142" t="str">
        <f>'Line Items'!D23</f>
        <v>SG 10 - Spare SG 10</v>
      </c>
      <c r="E583" s="106"/>
      <c r="F583" s="143" t="str">
        <f t="shared" si="67"/>
        <v>000 Miles</v>
      </c>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4"/>
      <c r="AE583" s="805"/>
      <c r="AG583" s="805"/>
      <c r="AI583" s="805"/>
      <c r="AK583" s="285"/>
    </row>
    <row r="584" spans="4:37" ht="12.75" customHeight="1" outlineLevel="1" x14ac:dyDescent="0.25">
      <c r="D584" s="142" t="str">
        <f>'Line Items'!D24</f>
        <v>SG 11 - Spare SG 11</v>
      </c>
      <c r="E584" s="106"/>
      <c r="F584" s="143" t="str">
        <f t="shared" si="67"/>
        <v>000 Miles</v>
      </c>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4"/>
      <c r="AE584" s="805"/>
      <c r="AG584" s="805"/>
      <c r="AI584" s="805"/>
      <c r="AK584" s="285"/>
    </row>
    <row r="585" spans="4:37" ht="12.75" customHeight="1" outlineLevel="1" x14ac:dyDescent="0.25">
      <c r="D585" s="142" t="str">
        <f>'Line Items'!D25</f>
        <v>SG 12 - Spare SG 12</v>
      </c>
      <c r="E585" s="106"/>
      <c r="F585" s="143" t="str">
        <f t="shared" si="67"/>
        <v>000 Miles</v>
      </c>
      <c r="G585" s="283"/>
      <c r="H585" s="283"/>
      <c r="I585" s="283"/>
      <c r="J585" s="283"/>
      <c r="K585" s="283"/>
      <c r="L585" s="283"/>
      <c r="M585" s="283"/>
      <c r="N585" s="283"/>
      <c r="O585" s="283"/>
      <c r="P585" s="283"/>
      <c r="Q585" s="283"/>
      <c r="R585" s="283"/>
      <c r="S585" s="283"/>
      <c r="T585" s="283"/>
      <c r="U585" s="283"/>
      <c r="V585" s="283"/>
      <c r="W585" s="283"/>
      <c r="X585" s="283"/>
      <c r="Y585" s="283"/>
      <c r="Z585" s="283"/>
      <c r="AA585" s="283"/>
      <c r="AB585" s="283"/>
      <c r="AC585" s="284"/>
      <c r="AE585" s="805"/>
      <c r="AG585" s="805"/>
      <c r="AI585" s="805"/>
      <c r="AK585" s="285"/>
    </row>
    <row r="586" spans="4:37" ht="12.75" customHeight="1" outlineLevel="1" x14ac:dyDescent="0.25">
      <c r="D586" s="142" t="str">
        <f>'Line Items'!D26</f>
        <v>SG 13 - Spare SG 13</v>
      </c>
      <c r="E586" s="106"/>
      <c r="F586" s="143" t="str">
        <f t="shared" si="67"/>
        <v>000 Miles</v>
      </c>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4"/>
      <c r="AE586" s="805"/>
      <c r="AG586" s="805"/>
      <c r="AI586" s="805"/>
      <c r="AK586" s="285"/>
    </row>
    <row r="587" spans="4:37" ht="12.75" customHeight="1" outlineLevel="1" x14ac:dyDescent="0.25">
      <c r="D587" s="142" t="str">
        <f>'Line Items'!D27</f>
        <v>SG 14 - Spare SG 14</v>
      </c>
      <c r="E587" s="106"/>
      <c r="F587" s="143" t="str">
        <f t="shared" si="67"/>
        <v>000 Miles</v>
      </c>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4"/>
      <c r="AE587" s="805"/>
      <c r="AG587" s="805"/>
      <c r="AI587" s="805"/>
      <c r="AK587" s="285"/>
    </row>
    <row r="588" spans="4:37" ht="12.75" customHeight="1" outlineLevel="1" x14ac:dyDescent="0.25">
      <c r="D588" s="142" t="str">
        <f>'Line Items'!D28</f>
        <v>SG 15 - Spare SG 15</v>
      </c>
      <c r="E588" s="106"/>
      <c r="F588" s="143" t="str">
        <f t="shared" si="67"/>
        <v>000 Miles</v>
      </c>
      <c r="G588" s="283"/>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4"/>
      <c r="AE588" s="805"/>
      <c r="AG588" s="805"/>
      <c r="AI588" s="805"/>
      <c r="AK588" s="285"/>
    </row>
    <row r="589" spans="4:37" ht="12.75" customHeight="1" outlineLevel="1" x14ac:dyDescent="0.25">
      <c r="D589" s="142" t="str">
        <f>'Line Items'!D29</f>
        <v>SG 16 - Spare SG 16</v>
      </c>
      <c r="E589" s="106"/>
      <c r="F589" s="143" t="str">
        <f t="shared" si="67"/>
        <v>000 Miles</v>
      </c>
      <c r="G589" s="283"/>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4"/>
      <c r="AE589" s="805"/>
      <c r="AG589" s="805"/>
      <c r="AI589" s="805"/>
      <c r="AK589" s="285"/>
    </row>
    <row r="590" spans="4:37" ht="12.75" customHeight="1" outlineLevel="1" x14ac:dyDescent="0.25">
      <c r="D590" s="142" t="str">
        <f>'Line Items'!D30</f>
        <v>SG 17 - Spare SG 17</v>
      </c>
      <c r="E590" s="106"/>
      <c r="F590" s="143" t="str">
        <f t="shared" si="67"/>
        <v>000 Miles</v>
      </c>
      <c r="G590" s="283"/>
      <c r="H590" s="283"/>
      <c r="I590" s="283"/>
      <c r="J590" s="283"/>
      <c r="K590" s="283"/>
      <c r="L590" s="283"/>
      <c r="M590" s="283"/>
      <c r="N590" s="283"/>
      <c r="O590" s="283"/>
      <c r="P590" s="283"/>
      <c r="Q590" s="283"/>
      <c r="R590" s="283"/>
      <c r="S590" s="283"/>
      <c r="T590" s="283"/>
      <c r="U590" s="283"/>
      <c r="V590" s="283"/>
      <c r="W590" s="283"/>
      <c r="X590" s="283"/>
      <c r="Y590" s="283"/>
      <c r="Z590" s="283"/>
      <c r="AA590" s="283"/>
      <c r="AB590" s="283"/>
      <c r="AC590" s="284"/>
      <c r="AE590" s="805"/>
      <c r="AG590" s="805"/>
      <c r="AI590" s="805"/>
      <c r="AK590" s="285"/>
    </row>
    <row r="591" spans="4:37" ht="12.75" customHeight="1" outlineLevel="1" x14ac:dyDescent="0.25">
      <c r="D591" s="142" t="str">
        <f>'Line Items'!D31</f>
        <v>SG 18 - Spare SG 18</v>
      </c>
      <c r="E591" s="106"/>
      <c r="F591" s="143" t="str">
        <f t="shared" si="67"/>
        <v>000 Miles</v>
      </c>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4"/>
      <c r="AE591" s="805"/>
      <c r="AG591" s="805"/>
      <c r="AI591" s="805"/>
      <c r="AK591" s="285"/>
    </row>
    <row r="592" spans="4:37" ht="12.75" customHeight="1" outlineLevel="1" x14ac:dyDescent="0.25">
      <c r="D592" s="142" t="str">
        <f>'Line Items'!D32</f>
        <v>SG 19 - Spare SG 19</v>
      </c>
      <c r="E592" s="106"/>
      <c r="F592" s="143" t="str">
        <f t="shared" si="67"/>
        <v>000 Miles</v>
      </c>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4"/>
      <c r="AE592" s="805"/>
      <c r="AG592" s="805"/>
      <c r="AI592" s="805"/>
      <c r="AK592" s="285"/>
    </row>
    <row r="593" spans="3:37" ht="12.75" customHeight="1" outlineLevel="1" x14ac:dyDescent="0.25">
      <c r="D593" s="113" t="str">
        <f>'Line Items'!D33</f>
        <v>SG 20 - Spare SG 20</v>
      </c>
      <c r="E593" s="286"/>
      <c r="F593" s="155" t="str">
        <f t="shared" si="67"/>
        <v>000 Miles</v>
      </c>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8"/>
      <c r="AE593" s="1058"/>
      <c r="AG593" s="1058"/>
      <c r="AI593" s="1058"/>
      <c r="AK593" s="289"/>
    </row>
    <row r="594" spans="3:37" ht="12.75" customHeight="1" outlineLevel="1" x14ac:dyDescent="0.25">
      <c r="G594" s="107"/>
      <c r="H594" s="107"/>
      <c r="I594" s="107"/>
      <c r="J594" s="107"/>
      <c r="K594" s="107"/>
      <c r="L594" s="107"/>
      <c r="M594" s="107"/>
      <c r="N594" s="107"/>
      <c r="O594" s="107"/>
      <c r="P594" s="107"/>
      <c r="Q594" s="107"/>
      <c r="R594" s="107"/>
      <c r="S594" s="107"/>
      <c r="T594" s="107"/>
      <c r="U594" s="107"/>
      <c r="V594" s="107"/>
      <c r="W594" s="107"/>
      <c r="X594" s="107"/>
      <c r="Y594" s="107"/>
      <c r="Z594" s="107"/>
      <c r="AA594" s="107"/>
      <c r="AB594" s="107"/>
      <c r="AC594" s="107"/>
      <c r="AD594" s="107"/>
      <c r="AE594" s="107"/>
      <c r="AG594" s="107"/>
      <c r="AI594" s="107"/>
    </row>
    <row r="595" spans="3:37" ht="12.75" customHeight="1" outlineLevel="1" x14ac:dyDescent="0.25">
      <c r="D595" s="290" t="str">
        <f>"Total "&amp;C573</f>
        <v>Total Full Fare (First)</v>
      </c>
      <c r="E595" s="291"/>
      <c r="F595" s="292" t="str">
        <f>F593</f>
        <v>000 Miles</v>
      </c>
      <c r="G595" s="293">
        <f t="shared" ref="G595:AC595" si="68">SUM(G574:G593)</f>
        <v>0</v>
      </c>
      <c r="H595" s="293">
        <f t="shared" si="68"/>
        <v>0</v>
      </c>
      <c r="I595" s="293">
        <f t="shared" si="68"/>
        <v>0</v>
      </c>
      <c r="J595" s="293">
        <f t="shared" si="68"/>
        <v>0</v>
      </c>
      <c r="K595" s="293">
        <f t="shared" si="68"/>
        <v>0</v>
      </c>
      <c r="L595" s="293">
        <f t="shared" si="68"/>
        <v>0</v>
      </c>
      <c r="M595" s="293">
        <f t="shared" si="68"/>
        <v>0</v>
      </c>
      <c r="N595" s="293">
        <f t="shared" si="68"/>
        <v>0</v>
      </c>
      <c r="O595" s="293">
        <f t="shared" si="68"/>
        <v>0</v>
      </c>
      <c r="P595" s="293">
        <f t="shared" si="68"/>
        <v>0</v>
      </c>
      <c r="Q595" s="293">
        <f t="shared" si="68"/>
        <v>0</v>
      </c>
      <c r="R595" s="293">
        <f t="shared" si="68"/>
        <v>0</v>
      </c>
      <c r="S595" s="293">
        <f t="shared" si="68"/>
        <v>0</v>
      </c>
      <c r="T595" s="293">
        <f t="shared" si="68"/>
        <v>0</v>
      </c>
      <c r="U595" s="293">
        <f t="shared" si="68"/>
        <v>0</v>
      </c>
      <c r="V595" s="293">
        <f t="shared" si="68"/>
        <v>0</v>
      </c>
      <c r="W595" s="293">
        <f t="shared" si="68"/>
        <v>0</v>
      </c>
      <c r="X595" s="293">
        <f t="shared" si="68"/>
        <v>0</v>
      </c>
      <c r="Y595" s="293">
        <f t="shared" si="68"/>
        <v>0</v>
      </c>
      <c r="Z595" s="293">
        <f t="shared" si="68"/>
        <v>0</v>
      </c>
      <c r="AA595" s="293">
        <f t="shared" si="68"/>
        <v>0</v>
      </c>
      <c r="AB595" s="293">
        <f t="shared" si="68"/>
        <v>0</v>
      </c>
      <c r="AC595" s="294">
        <f t="shared" si="68"/>
        <v>0</v>
      </c>
      <c r="AE595" s="1062">
        <f>SUM(AE574:AE593)</f>
        <v>0</v>
      </c>
      <c r="AG595" s="1062">
        <f>SUM(AG574:AG593)</f>
        <v>0</v>
      </c>
      <c r="AI595" s="1062">
        <f>SUM(AI574:AI593)</f>
        <v>0</v>
      </c>
      <c r="AK595" s="295"/>
    </row>
    <row r="596" spans="3:37" ht="12.75" customHeight="1" outlineLevel="1" x14ac:dyDescent="0.25">
      <c r="G596" s="107"/>
      <c r="H596" s="107"/>
      <c r="I596" s="107"/>
      <c r="J596" s="107"/>
      <c r="K596" s="107"/>
      <c r="L596" s="107"/>
      <c r="M596" s="107"/>
      <c r="N596" s="107"/>
      <c r="O596" s="107"/>
      <c r="P596" s="107"/>
      <c r="Q596" s="107"/>
      <c r="R596" s="107"/>
      <c r="S596" s="107"/>
      <c r="T596" s="107"/>
      <c r="U596" s="107"/>
      <c r="V596" s="107"/>
      <c r="W596" s="107"/>
      <c r="X596" s="107"/>
      <c r="Y596" s="107"/>
      <c r="Z596" s="107"/>
      <c r="AA596" s="107"/>
      <c r="AB596" s="107"/>
      <c r="AC596" s="107"/>
      <c r="AD596" s="107"/>
      <c r="AE596" s="107"/>
      <c r="AG596" s="107"/>
      <c r="AI596" s="107"/>
    </row>
    <row r="597" spans="3:37" ht="12.75" customHeight="1" outlineLevel="1" x14ac:dyDescent="0.25">
      <c r="C597" s="200" t="str">
        <f>C368</f>
        <v>Full Fare (Standard)</v>
      </c>
      <c r="G597" s="107"/>
      <c r="H597" s="107"/>
      <c r="I597" s="107"/>
      <c r="J597" s="107"/>
      <c r="K597" s="107"/>
      <c r="L597" s="107"/>
      <c r="M597" s="107"/>
      <c r="N597" s="107"/>
      <c r="O597" s="107"/>
      <c r="P597" s="107"/>
      <c r="Q597" s="107"/>
      <c r="R597" s="107"/>
      <c r="S597" s="107"/>
      <c r="T597" s="107"/>
      <c r="U597" s="107"/>
      <c r="V597" s="107"/>
      <c r="W597" s="107"/>
      <c r="X597" s="107"/>
      <c r="Y597" s="107"/>
      <c r="Z597" s="107"/>
      <c r="AA597" s="107"/>
      <c r="AB597" s="107"/>
      <c r="AC597" s="107"/>
      <c r="AD597" s="107"/>
      <c r="AE597" s="107"/>
      <c r="AG597" s="107"/>
      <c r="AI597" s="107"/>
    </row>
    <row r="598" spans="3:37" ht="12.75" customHeight="1" outlineLevel="1" x14ac:dyDescent="0.25">
      <c r="D598" s="276" t="str">
        <f>'Line Items'!D14</f>
        <v>SG 01 - Kent Mainline</v>
      </c>
      <c r="E598" s="312"/>
      <c r="F598" s="316" t="str">
        <f t="shared" ref="F598:F617" si="69">F574</f>
        <v>000 Miles</v>
      </c>
      <c r="G598" s="314"/>
      <c r="H598" s="314"/>
      <c r="I598" s="314"/>
      <c r="J598" s="314"/>
      <c r="K598" s="314"/>
      <c r="L598" s="314"/>
      <c r="M598" s="314"/>
      <c r="N598" s="314"/>
      <c r="O598" s="314"/>
      <c r="P598" s="314"/>
      <c r="Q598" s="314"/>
      <c r="R598" s="314"/>
      <c r="S598" s="314"/>
      <c r="T598" s="314"/>
      <c r="U598" s="314"/>
      <c r="V598" s="314"/>
      <c r="W598" s="314"/>
      <c r="X598" s="314"/>
      <c r="Y598" s="314"/>
      <c r="Z598" s="314"/>
      <c r="AA598" s="314"/>
      <c r="AB598" s="314"/>
      <c r="AC598" s="304"/>
      <c r="AE598" s="1057"/>
      <c r="AG598" s="1057"/>
      <c r="AI598" s="1057"/>
      <c r="AK598" s="282"/>
    </row>
    <row r="599" spans="3:37" ht="12.75" customHeight="1" outlineLevel="1" x14ac:dyDescent="0.25">
      <c r="D599" s="142" t="str">
        <f>'Line Items'!D15</f>
        <v>SG 02 - Kent Metro</v>
      </c>
      <c r="E599" s="106"/>
      <c r="F599" s="143" t="str">
        <f t="shared" si="69"/>
        <v>000 Miles</v>
      </c>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4"/>
      <c r="AE599" s="805"/>
      <c r="AG599" s="805"/>
      <c r="AI599" s="805"/>
      <c r="AK599" s="285"/>
    </row>
    <row r="600" spans="3:37" ht="12.75" customHeight="1" outlineLevel="1" x14ac:dyDescent="0.25">
      <c r="D600" s="142" t="str">
        <f>'Line Items'!D16</f>
        <v>SG 03 - Kent Rural</v>
      </c>
      <c r="E600" s="106"/>
      <c r="F600" s="143" t="str">
        <f t="shared" si="69"/>
        <v>000 Miles</v>
      </c>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4"/>
      <c r="AE600" s="805"/>
      <c r="AG600" s="805"/>
      <c r="AI600" s="805"/>
      <c r="AK600" s="285"/>
    </row>
    <row r="601" spans="3:37" ht="12.75" customHeight="1" outlineLevel="1" x14ac:dyDescent="0.25">
      <c r="D601" s="142" t="str">
        <f>'Line Items'!D17</f>
        <v>SG 04 - Kent High Speed</v>
      </c>
      <c r="E601" s="106"/>
      <c r="F601" s="143" t="str">
        <f t="shared" si="69"/>
        <v>000 Miles</v>
      </c>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4"/>
      <c r="AE601" s="805"/>
      <c r="AG601" s="805"/>
      <c r="AI601" s="805"/>
      <c r="AK601" s="285"/>
    </row>
    <row r="602" spans="3:37" ht="12.75" customHeight="1" outlineLevel="1" x14ac:dyDescent="0.25">
      <c r="D602" s="142" t="str">
        <f>'Line Items'!D18</f>
        <v>SG 05 - Spare SG 05</v>
      </c>
      <c r="E602" s="106"/>
      <c r="F602" s="143" t="str">
        <f t="shared" si="69"/>
        <v>000 Miles</v>
      </c>
      <c r="G602" s="283"/>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4"/>
      <c r="AE602" s="805"/>
      <c r="AG602" s="805"/>
      <c r="AI602" s="805"/>
      <c r="AK602" s="285"/>
    </row>
    <row r="603" spans="3:37" ht="12.75" customHeight="1" outlineLevel="1" x14ac:dyDescent="0.25">
      <c r="D603" s="142" t="str">
        <f>'Line Items'!D19</f>
        <v>SG 06 - Spare SG 06</v>
      </c>
      <c r="E603" s="106"/>
      <c r="F603" s="143" t="str">
        <f t="shared" si="69"/>
        <v>000 Miles</v>
      </c>
      <c r="G603" s="283"/>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4"/>
      <c r="AE603" s="805"/>
      <c r="AG603" s="805"/>
      <c r="AI603" s="805"/>
      <c r="AK603" s="285"/>
    </row>
    <row r="604" spans="3:37" ht="12.75" customHeight="1" outlineLevel="1" x14ac:dyDescent="0.25">
      <c r="D604" s="142" t="str">
        <f>'Line Items'!D20</f>
        <v>SG 07 - Spare SG 07</v>
      </c>
      <c r="E604" s="106"/>
      <c r="F604" s="143" t="str">
        <f t="shared" si="69"/>
        <v>000 Miles</v>
      </c>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4"/>
      <c r="AE604" s="805"/>
      <c r="AG604" s="805"/>
      <c r="AI604" s="805"/>
      <c r="AK604" s="285"/>
    </row>
    <row r="605" spans="3:37" ht="12.75" customHeight="1" outlineLevel="1" x14ac:dyDescent="0.25">
      <c r="D605" s="142" t="str">
        <f>'Line Items'!D21</f>
        <v>SG 08 - Spare SG 08</v>
      </c>
      <c r="E605" s="106"/>
      <c r="F605" s="143" t="str">
        <f t="shared" si="69"/>
        <v>000 Miles</v>
      </c>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4"/>
      <c r="AE605" s="805"/>
      <c r="AG605" s="805"/>
      <c r="AI605" s="805"/>
      <c r="AK605" s="285"/>
    </row>
    <row r="606" spans="3:37" ht="12.75" customHeight="1" outlineLevel="1" x14ac:dyDescent="0.25">
      <c r="D606" s="142" t="str">
        <f>'Line Items'!D22</f>
        <v>SG 09 - Spare SG 09</v>
      </c>
      <c r="E606" s="106"/>
      <c r="F606" s="143" t="str">
        <f t="shared" si="69"/>
        <v>000 Miles</v>
      </c>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4"/>
      <c r="AE606" s="805"/>
      <c r="AG606" s="805"/>
      <c r="AI606" s="805"/>
      <c r="AK606" s="285"/>
    </row>
    <row r="607" spans="3:37" ht="12.75" customHeight="1" outlineLevel="1" x14ac:dyDescent="0.25">
      <c r="D607" s="142" t="str">
        <f>'Line Items'!D23</f>
        <v>SG 10 - Spare SG 10</v>
      </c>
      <c r="E607" s="106"/>
      <c r="F607" s="143" t="str">
        <f t="shared" si="69"/>
        <v>000 Miles</v>
      </c>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4"/>
      <c r="AE607" s="805"/>
      <c r="AG607" s="805"/>
      <c r="AI607" s="805"/>
      <c r="AK607" s="285"/>
    </row>
    <row r="608" spans="3:37" ht="12.75" customHeight="1" outlineLevel="1" x14ac:dyDescent="0.25">
      <c r="D608" s="142" t="str">
        <f>'Line Items'!D24</f>
        <v>SG 11 - Spare SG 11</v>
      </c>
      <c r="E608" s="106"/>
      <c r="F608" s="143" t="str">
        <f t="shared" si="69"/>
        <v>000 Miles</v>
      </c>
      <c r="G608" s="283"/>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4"/>
      <c r="AE608" s="805"/>
      <c r="AG608" s="805"/>
      <c r="AI608" s="805"/>
      <c r="AK608" s="285"/>
    </row>
    <row r="609" spans="3:37" ht="12.75" customHeight="1" outlineLevel="1" x14ac:dyDescent="0.25">
      <c r="D609" s="142" t="str">
        <f>'Line Items'!D25</f>
        <v>SG 12 - Spare SG 12</v>
      </c>
      <c r="E609" s="106"/>
      <c r="F609" s="143" t="str">
        <f t="shared" si="69"/>
        <v>000 Miles</v>
      </c>
      <c r="G609" s="283"/>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4"/>
      <c r="AE609" s="805"/>
      <c r="AG609" s="805"/>
      <c r="AI609" s="805"/>
      <c r="AK609" s="285"/>
    </row>
    <row r="610" spans="3:37" ht="12.75" customHeight="1" outlineLevel="1" x14ac:dyDescent="0.25">
      <c r="D610" s="142" t="str">
        <f>'Line Items'!D26</f>
        <v>SG 13 - Spare SG 13</v>
      </c>
      <c r="E610" s="106"/>
      <c r="F610" s="143" t="str">
        <f t="shared" si="69"/>
        <v>000 Miles</v>
      </c>
      <c r="G610" s="283"/>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4"/>
      <c r="AE610" s="805"/>
      <c r="AG610" s="805"/>
      <c r="AI610" s="805"/>
      <c r="AK610" s="285"/>
    </row>
    <row r="611" spans="3:37" ht="12.75" customHeight="1" outlineLevel="1" x14ac:dyDescent="0.25">
      <c r="D611" s="142" t="str">
        <f>'Line Items'!D27</f>
        <v>SG 14 - Spare SG 14</v>
      </c>
      <c r="E611" s="106"/>
      <c r="F611" s="143" t="str">
        <f t="shared" si="69"/>
        <v>000 Miles</v>
      </c>
      <c r="G611" s="283"/>
      <c r="H611" s="283"/>
      <c r="I611" s="283"/>
      <c r="J611" s="283"/>
      <c r="K611" s="283"/>
      <c r="L611" s="283"/>
      <c r="M611" s="283"/>
      <c r="N611" s="283"/>
      <c r="O611" s="283"/>
      <c r="P611" s="283"/>
      <c r="Q611" s="283"/>
      <c r="R611" s="283"/>
      <c r="S611" s="283"/>
      <c r="T611" s="283"/>
      <c r="U611" s="283"/>
      <c r="V611" s="283"/>
      <c r="W611" s="283"/>
      <c r="X611" s="283"/>
      <c r="Y611" s="283"/>
      <c r="Z611" s="283"/>
      <c r="AA611" s="283"/>
      <c r="AB611" s="283"/>
      <c r="AC611" s="284"/>
      <c r="AE611" s="805"/>
      <c r="AG611" s="805"/>
      <c r="AI611" s="805"/>
      <c r="AK611" s="285"/>
    </row>
    <row r="612" spans="3:37" ht="12.75" customHeight="1" outlineLevel="1" x14ac:dyDescent="0.25">
      <c r="D612" s="142" t="str">
        <f>'Line Items'!D28</f>
        <v>SG 15 - Spare SG 15</v>
      </c>
      <c r="E612" s="106"/>
      <c r="F612" s="143" t="str">
        <f t="shared" si="69"/>
        <v>000 Miles</v>
      </c>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4"/>
      <c r="AE612" s="805"/>
      <c r="AG612" s="805"/>
      <c r="AI612" s="805"/>
      <c r="AK612" s="285"/>
    </row>
    <row r="613" spans="3:37" ht="12.75" customHeight="1" outlineLevel="1" x14ac:dyDescent="0.25">
      <c r="D613" s="142" t="str">
        <f>'Line Items'!D29</f>
        <v>SG 16 - Spare SG 16</v>
      </c>
      <c r="E613" s="106"/>
      <c r="F613" s="143" t="str">
        <f t="shared" si="69"/>
        <v>000 Miles</v>
      </c>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4"/>
      <c r="AE613" s="805"/>
      <c r="AG613" s="805"/>
      <c r="AI613" s="805"/>
      <c r="AK613" s="285"/>
    </row>
    <row r="614" spans="3:37" ht="12.75" customHeight="1" outlineLevel="1" x14ac:dyDescent="0.25">
      <c r="D614" s="142" t="str">
        <f>'Line Items'!D30</f>
        <v>SG 17 - Spare SG 17</v>
      </c>
      <c r="E614" s="106"/>
      <c r="F614" s="143" t="str">
        <f t="shared" si="69"/>
        <v>000 Miles</v>
      </c>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4"/>
      <c r="AE614" s="805"/>
      <c r="AG614" s="805"/>
      <c r="AI614" s="805"/>
      <c r="AK614" s="285"/>
    </row>
    <row r="615" spans="3:37" ht="12.75" customHeight="1" outlineLevel="1" x14ac:dyDescent="0.25">
      <c r="D615" s="142" t="str">
        <f>'Line Items'!D31</f>
        <v>SG 18 - Spare SG 18</v>
      </c>
      <c r="E615" s="106"/>
      <c r="F615" s="143" t="str">
        <f t="shared" si="69"/>
        <v>000 Miles</v>
      </c>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4"/>
      <c r="AE615" s="805"/>
      <c r="AG615" s="805"/>
      <c r="AI615" s="805"/>
      <c r="AK615" s="285"/>
    </row>
    <row r="616" spans="3:37" ht="12.75" customHeight="1" outlineLevel="1" x14ac:dyDescent="0.25">
      <c r="D616" s="142" t="str">
        <f>'Line Items'!D32</f>
        <v>SG 19 - Spare SG 19</v>
      </c>
      <c r="E616" s="106"/>
      <c r="F616" s="143" t="str">
        <f t="shared" si="69"/>
        <v>000 Miles</v>
      </c>
      <c r="G616" s="283"/>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4"/>
      <c r="AE616" s="805"/>
      <c r="AG616" s="805"/>
      <c r="AI616" s="805"/>
      <c r="AK616" s="285"/>
    </row>
    <row r="617" spans="3:37" ht="12.75" customHeight="1" outlineLevel="1" x14ac:dyDescent="0.25">
      <c r="D617" s="113" t="str">
        <f>'Line Items'!D33</f>
        <v>SG 20 - Spare SG 20</v>
      </c>
      <c r="E617" s="286"/>
      <c r="F617" s="155" t="str">
        <f t="shared" si="69"/>
        <v>000 Miles</v>
      </c>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8"/>
      <c r="AE617" s="1058"/>
      <c r="AG617" s="1058"/>
      <c r="AI617" s="1058"/>
      <c r="AK617" s="289"/>
    </row>
    <row r="618" spans="3:37" ht="12.75" customHeight="1" outlineLevel="1" x14ac:dyDescent="0.25">
      <c r="G618" s="107"/>
      <c r="H618" s="107"/>
      <c r="I618" s="107"/>
      <c r="J618" s="107"/>
      <c r="K618" s="107"/>
      <c r="L618" s="107"/>
      <c r="M618" s="107"/>
      <c r="N618" s="107"/>
      <c r="O618" s="107"/>
      <c r="P618" s="107"/>
      <c r="Q618" s="107"/>
      <c r="R618" s="107"/>
      <c r="S618" s="107"/>
      <c r="T618" s="107"/>
      <c r="U618" s="107"/>
      <c r="V618" s="107"/>
      <c r="W618" s="107"/>
      <c r="X618" s="107"/>
      <c r="Y618" s="107"/>
      <c r="Z618" s="107"/>
      <c r="AA618" s="107"/>
      <c r="AB618" s="107"/>
      <c r="AC618" s="107"/>
      <c r="AD618" s="107"/>
      <c r="AE618" s="107"/>
      <c r="AG618" s="107"/>
      <c r="AI618" s="107"/>
    </row>
    <row r="619" spans="3:37" ht="12.75" customHeight="1" outlineLevel="1" x14ac:dyDescent="0.25">
      <c r="D619" s="290" t="str">
        <f>"Total "&amp;C597</f>
        <v>Total Full Fare (Standard)</v>
      </c>
      <c r="E619" s="291"/>
      <c r="F619" s="292" t="str">
        <f>F617</f>
        <v>000 Miles</v>
      </c>
      <c r="G619" s="293">
        <f t="shared" ref="G619:AC619" si="70">SUM(G598:G617)</f>
        <v>0</v>
      </c>
      <c r="H619" s="293">
        <f t="shared" si="70"/>
        <v>0</v>
      </c>
      <c r="I619" s="293">
        <f t="shared" si="70"/>
        <v>0</v>
      </c>
      <c r="J619" s="293">
        <f t="shared" si="70"/>
        <v>0</v>
      </c>
      <c r="K619" s="293">
        <f t="shared" si="70"/>
        <v>0</v>
      </c>
      <c r="L619" s="293">
        <f t="shared" si="70"/>
        <v>0</v>
      </c>
      <c r="M619" s="293">
        <f t="shared" si="70"/>
        <v>0</v>
      </c>
      <c r="N619" s="293">
        <f t="shared" si="70"/>
        <v>0</v>
      </c>
      <c r="O619" s="293">
        <f t="shared" si="70"/>
        <v>0</v>
      </c>
      <c r="P619" s="293">
        <f t="shared" si="70"/>
        <v>0</v>
      </c>
      <c r="Q619" s="293">
        <f t="shared" si="70"/>
        <v>0</v>
      </c>
      <c r="R619" s="293">
        <f t="shared" si="70"/>
        <v>0</v>
      </c>
      <c r="S619" s="293">
        <f t="shared" si="70"/>
        <v>0</v>
      </c>
      <c r="T619" s="293">
        <f t="shared" si="70"/>
        <v>0</v>
      </c>
      <c r="U619" s="293">
        <f t="shared" si="70"/>
        <v>0</v>
      </c>
      <c r="V619" s="293">
        <f t="shared" si="70"/>
        <v>0</v>
      </c>
      <c r="W619" s="293">
        <f t="shared" si="70"/>
        <v>0</v>
      </c>
      <c r="X619" s="293">
        <f t="shared" si="70"/>
        <v>0</v>
      </c>
      <c r="Y619" s="293">
        <f t="shared" si="70"/>
        <v>0</v>
      </c>
      <c r="Z619" s="293">
        <f t="shared" si="70"/>
        <v>0</v>
      </c>
      <c r="AA619" s="293">
        <f t="shared" si="70"/>
        <v>0</v>
      </c>
      <c r="AB619" s="293">
        <f t="shared" si="70"/>
        <v>0</v>
      </c>
      <c r="AC619" s="294">
        <f t="shared" si="70"/>
        <v>0</v>
      </c>
      <c r="AE619" s="1062">
        <f>SUM(AE598:AE617)</f>
        <v>0</v>
      </c>
      <c r="AG619" s="1062">
        <f>SUM(AG598:AG617)</f>
        <v>0</v>
      </c>
      <c r="AI619" s="1062">
        <f>SUM(AI598:AI617)</f>
        <v>0</v>
      </c>
      <c r="AK619" s="295"/>
    </row>
    <row r="620" spans="3:37" ht="12.75" customHeight="1" outlineLevel="1" x14ac:dyDescent="0.25">
      <c r="G620" s="107"/>
      <c r="H620" s="107"/>
      <c r="I620" s="107"/>
      <c r="J620" s="107"/>
      <c r="K620" s="107"/>
      <c r="L620" s="107"/>
      <c r="M620" s="107"/>
      <c r="N620" s="107"/>
      <c r="O620" s="107"/>
      <c r="P620" s="107"/>
      <c r="Q620" s="107"/>
      <c r="R620" s="107"/>
      <c r="S620" s="107"/>
      <c r="T620" s="107"/>
      <c r="U620" s="107"/>
      <c r="V620" s="107"/>
      <c r="W620" s="107"/>
      <c r="X620" s="107"/>
      <c r="Y620" s="107"/>
      <c r="Z620" s="107"/>
      <c r="AA620" s="107"/>
      <c r="AB620" s="107"/>
      <c r="AC620" s="107"/>
      <c r="AD620" s="107"/>
      <c r="AE620" s="107"/>
      <c r="AG620" s="107"/>
      <c r="AI620" s="107"/>
    </row>
    <row r="621" spans="3:37" ht="12.75" customHeight="1" outlineLevel="1" x14ac:dyDescent="0.25">
      <c r="D621" s="290" t="s">
        <v>433</v>
      </c>
      <c r="E621" s="291"/>
      <c r="F621" s="292" t="str">
        <f>F619</f>
        <v>000 Miles</v>
      </c>
      <c r="G621" s="293">
        <f t="shared" ref="G621:AC621" si="71">SUM(G595,G619)</f>
        <v>0</v>
      </c>
      <c r="H621" s="293">
        <f t="shared" si="71"/>
        <v>0</v>
      </c>
      <c r="I621" s="293">
        <f t="shared" si="71"/>
        <v>0</v>
      </c>
      <c r="J621" s="293">
        <f t="shared" si="71"/>
        <v>0</v>
      </c>
      <c r="K621" s="293">
        <f t="shared" si="71"/>
        <v>0</v>
      </c>
      <c r="L621" s="293">
        <f t="shared" si="71"/>
        <v>0</v>
      </c>
      <c r="M621" s="293">
        <f t="shared" si="71"/>
        <v>0</v>
      </c>
      <c r="N621" s="293">
        <f t="shared" si="71"/>
        <v>0</v>
      </c>
      <c r="O621" s="293">
        <f t="shared" si="71"/>
        <v>0</v>
      </c>
      <c r="P621" s="293">
        <f t="shared" si="71"/>
        <v>0</v>
      </c>
      <c r="Q621" s="293">
        <f t="shared" si="71"/>
        <v>0</v>
      </c>
      <c r="R621" s="293">
        <f t="shared" si="71"/>
        <v>0</v>
      </c>
      <c r="S621" s="293">
        <f t="shared" si="71"/>
        <v>0</v>
      </c>
      <c r="T621" s="293">
        <f t="shared" si="71"/>
        <v>0</v>
      </c>
      <c r="U621" s="293">
        <f t="shared" si="71"/>
        <v>0</v>
      </c>
      <c r="V621" s="293">
        <f t="shared" si="71"/>
        <v>0</v>
      </c>
      <c r="W621" s="293">
        <f t="shared" si="71"/>
        <v>0</v>
      </c>
      <c r="X621" s="293">
        <f t="shared" si="71"/>
        <v>0</v>
      </c>
      <c r="Y621" s="293">
        <f t="shared" si="71"/>
        <v>0</v>
      </c>
      <c r="Z621" s="293">
        <f t="shared" si="71"/>
        <v>0</v>
      </c>
      <c r="AA621" s="293">
        <f t="shared" si="71"/>
        <v>0</v>
      </c>
      <c r="AB621" s="293">
        <f t="shared" si="71"/>
        <v>0</v>
      </c>
      <c r="AC621" s="294">
        <f t="shared" si="71"/>
        <v>0</v>
      </c>
      <c r="AE621" s="1062">
        <f>SUM(AE595,AE619)</f>
        <v>0</v>
      </c>
      <c r="AG621" s="1062">
        <f>SUM(AG595,AG619)</f>
        <v>0</v>
      </c>
      <c r="AI621" s="1062">
        <f>SUM(AI595,AI619)</f>
        <v>0</v>
      </c>
      <c r="AK621" s="295"/>
    </row>
    <row r="622" spans="3:37" ht="12.75" customHeight="1" outlineLevel="1" x14ac:dyDescent="0.25">
      <c r="G622" s="107"/>
      <c r="H622" s="107"/>
      <c r="I622" s="107"/>
      <c r="J622" s="107"/>
      <c r="K622" s="107"/>
      <c r="L622" s="107"/>
      <c r="M622" s="107"/>
      <c r="N622" s="107"/>
      <c r="O622" s="107"/>
      <c r="P622" s="107"/>
      <c r="Q622" s="107"/>
      <c r="R622" s="107"/>
      <c r="S622" s="107"/>
      <c r="T622" s="107"/>
      <c r="U622" s="107"/>
      <c r="V622" s="107"/>
      <c r="W622" s="107"/>
      <c r="X622" s="107"/>
      <c r="Y622" s="107"/>
      <c r="Z622" s="107"/>
      <c r="AA622" s="107"/>
      <c r="AB622" s="107"/>
      <c r="AC622" s="107"/>
      <c r="AD622" s="107"/>
      <c r="AE622" s="107"/>
      <c r="AG622" s="107"/>
      <c r="AI622" s="107"/>
    </row>
    <row r="623" spans="3:37" ht="12.75" customHeight="1" outlineLevel="1" x14ac:dyDescent="0.25">
      <c r="C623" s="200" t="str">
        <f>C394</f>
        <v>Advance (First)</v>
      </c>
      <c r="G623" s="107"/>
      <c r="H623" s="107"/>
      <c r="I623" s="107"/>
      <c r="J623" s="107"/>
      <c r="K623" s="107"/>
      <c r="L623" s="107"/>
      <c r="M623" s="107"/>
      <c r="N623" s="107"/>
      <c r="O623" s="107"/>
      <c r="P623" s="107"/>
      <c r="Q623" s="107"/>
      <c r="R623" s="107"/>
      <c r="S623" s="107"/>
      <c r="T623" s="107"/>
      <c r="U623" s="107"/>
      <c r="V623" s="107"/>
      <c r="W623" s="107"/>
      <c r="X623" s="107"/>
      <c r="Y623" s="107"/>
      <c r="Z623" s="107"/>
      <c r="AA623" s="107"/>
      <c r="AB623" s="107"/>
      <c r="AC623" s="107"/>
      <c r="AD623" s="107"/>
      <c r="AE623" s="107"/>
      <c r="AG623" s="107"/>
      <c r="AI623" s="107"/>
    </row>
    <row r="624" spans="3:37" ht="12.75" customHeight="1" outlineLevel="1" x14ac:dyDescent="0.25">
      <c r="D624" s="276" t="str">
        <f>'Line Items'!D14</f>
        <v>SG 01 - Kent Mainline</v>
      </c>
      <c r="E624" s="312"/>
      <c r="F624" s="316" t="str">
        <f t="shared" ref="F624:F643" si="72">F598</f>
        <v>000 Miles</v>
      </c>
      <c r="G624" s="314"/>
      <c r="H624" s="314"/>
      <c r="I624" s="314"/>
      <c r="J624" s="314"/>
      <c r="K624" s="314"/>
      <c r="L624" s="314"/>
      <c r="M624" s="314"/>
      <c r="N624" s="314"/>
      <c r="O624" s="314"/>
      <c r="P624" s="314"/>
      <c r="Q624" s="314"/>
      <c r="R624" s="314"/>
      <c r="S624" s="314"/>
      <c r="T624" s="314"/>
      <c r="U624" s="314"/>
      <c r="V624" s="314"/>
      <c r="W624" s="314"/>
      <c r="X624" s="314"/>
      <c r="Y624" s="314"/>
      <c r="Z624" s="314"/>
      <c r="AA624" s="314"/>
      <c r="AB624" s="314"/>
      <c r="AC624" s="304"/>
      <c r="AE624" s="1057"/>
      <c r="AG624" s="1057"/>
      <c r="AI624" s="1057"/>
      <c r="AK624" s="282"/>
    </row>
    <row r="625" spans="4:37" ht="12.75" customHeight="1" outlineLevel="1" x14ac:dyDescent="0.25">
      <c r="D625" s="142" t="str">
        <f>'Line Items'!D15</f>
        <v>SG 02 - Kent Metro</v>
      </c>
      <c r="E625" s="106"/>
      <c r="F625" s="143" t="str">
        <f t="shared" si="72"/>
        <v>000 Miles</v>
      </c>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4"/>
      <c r="AE625" s="805"/>
      <c r="AG625" s="805"/>
      <c r="AI625" s="805"/>
      <c r="AK625" s="285"/>
    </row>
    <row r="626" spans="4:37" ht="12.75" customHeight="1" outlineLevel="1" x14ac:dyDescent="0.25">
      <c r="D626" s="142" t="str">
        <f>'Line Items'!D16</f>
        <v>SG 03 - Kent Rural</v>
      </c>
      <c r="E626" s="106"/>
      <c r="F626" s="143" t="str">
        <f t="shared" si="72"/>
        <v>000 Miles</v>
      </c>
      <c r="G626" s="283"/>
      <c r="H626" s="283"/>
      <c r="I626" s="283"/>
      <c r="J626" s="283"/>
      <c r="K626" s="283"/>
      <c r="L626" s="283"/>
      <c r="M626" s="283"/>
      <c r="N626" s="283"/>
      <c r="O626" s="283"/>
      <c r="P626" s="283"/>
      <c r="Q626" s="283"/>
      <c r="R626" s="283"/>
      <c r="S626" s="283"/>
      <c r="T626" s="283"/>
      <c r="U626" s="283"/>
      <c r="V626" s="283"/>
      <c r="W626" s="283"/>
      <c r="X626" s="283"/>
      <c r="Y626" s="283"/>
      <c r="Z626" s="283"/>
      <c r="AA626" s="283"/>
      <c r="AB626" s="283"/>
      <c r="AC626" s="284"/>
      <c r="AE626" s="805"/>
      <c r="AG626" s="805"/>
      <c r="AI626" s="805"/>
      <c r="AK626" s="285"/>
    </row>
    <row r="627" spans="4:37" ht="12.75" customHeight="1" outlineLevel="1" x14ac:dyDescent="0.25">
      <c r="D627" s="142" t="str">
        <f>'Line Items'!D17</f>
        <v>SG 04 - Kent High Speed</v>
      </c>
      <c r="E627" s="106"/>
      <c r="F627" s="143" t="str">
        <f t="shared" si="72"/>
        <v>000 Miles</v>
      </c>
      <c r="G627" s="283"/>
      <c r="H627" s="283"/>
      <c r="I627" s="283"/>
      <c r="J627" s="283"/>
      <c r="K627" s="283"/>
      <c r="L627" s="283"/>
      <c r="M627" s="283"/>
      <c r="N627" s="283"/>
      <c r="O627" s="283"/>
      <c r="P627" s="283"/>
      <c r="Q627" s="283"/>
      <c r="R627" s="283"/>
      <c r="S627" s="283"/>
      <c r="T627" s="283"/>
      <c r="U627" s="283"/>
      <c r="V627" s="283"/>
      <c r="W627" s="283"/>
      <c r="X627" s="283"/>
      <c r="Y627" s="283"/>
      <c r="Z627" s="283"/>
      <c r="AA627" s="283"/>
      <c r="AB627" s="283"/>
      <c r="AC627" s="284"/>
      <c r="AE627" s="805"/>
      <c r="AG627" s="805"/>
      <c r="AI627" s="805"/>
      <c r="AK627" s="285"/>
    </row>
    <row r="628" spans="4:37" ht="12.75" customHeight="1" outlineLevel="1" x14ac:dyDescent="0.25">
      <c r="D628" s="142" t="str">
        <f>'Line Items'!D18</f>
        <v>SG 05 - Spare SG 05</v>
      </c>
      <c r="E628" s="106"/>
      <c r="F628" s="143" t="str">
        <f t="shared" si="72"/>
        <v>000 Miles</v>
      </c>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4"/>
      <c r="AE628" s="805"/>
      <c r="AG628" s="805"/>
      <c r="AI628" s="805"/>
      <c r="AK628" s="285"/>
    </row>
    <row r="629" spans="4:37" ht="12.75" customHeight="1" outlineLevel="1" x14ac:dyDescent="0.25">
      <c r="D629" s="142" t="str">
        <f>'Line Items'!D19</f>
        <v>SG 06 - Spare SG 06</v>
      </c>
      <c r="E629" s="106"/>
      <c r="F629" s="143" t="str">
        <f t="shared" si="72"/>
        <v>000 Miles</v>
      </c>
      <c r="G629" s="283"/>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4"/>
      <c r="AE629" s="805"/>
      <c r="AG629" s="805"/>
      <c r="AI629" s="805"/>
      <c r="AK629" s="285"/>
    </row>
    <row r="630" spans="4:37" ht="12.75" customHeight="1" outlineLevel="1" x14ac:dyDescent="0.25">
      <c r="D630" s="142" t="str">
        <f>'Line Items'!D20</f>
        <v>SG 07 - Spare SG 07</v>
      </c>
      <c r="E630" s="106"/>
      <c r="F630" s="143" t="str">
        <f t="shared" si="72"/>
        <v>000 Miles</v>
      </c>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4"/>
      <c r="AE630" s="805"/>
      <c r="AG630" s="805"/>
      <c r="AI630" s="805"/>
      <c r="AK630" s="285"/>
    </row>
    <row r="631" spans="4:37" ht="12.75" customHeight="1" outlineLevel="1" x14ac:dyDescent="0.25">
      <c r="D631" s="142" t="str">
        <f>'Line Items'!D21</f>
        <v>SG 08 - Spare SG 08</v>
      </c>
      <c r="E631" s="106"/>
      <c r="F631" s="143" t="str">
        <f t="shared" si="72"/>
        <v>000 Miles</v>
      </c>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4"/>
      <c r="AE631" s="805"/>
      <c r="AG631" s="805"/>
      <c r="AI631" s="805"/>
      <c r="AK631" s="285"/>
    </row>
    <row r="632" spans="4:37" ht="12.75" customHeight="1" outlineLevel="1" x14ac:dyDescent="0.25">
      <c r="D632" s="142" t="str">
        <f>'Line Items'!D22</f>
        <v>SG 09 - Spare SG 09</v>
      </c>
      <c r="E632" s="106"/>
      <c r="F632" s="143" t="str">
        <f t="shared" si="72"/>
        <v>000 Miles</v>
      </c>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4"/>
      <c r="AE632" s="805"/>
      <c r="AG632" s="805"/>
      <c r="AI632" s="805"/>
      <c r="AK632" s="285"/>
    </row>
    <row r="633" spans="4:37" ht="12.75" customHeight="1" outlineLevel="1" x14ac:dyDescent="0.25">
      <c r="D633" s="142" t="str">
        <f>'Line Items'!D23</f>
        <v>SG 10 - Spare SG 10</v>
      </c>
      <c r="E633" s="106"/>
      <c r="F633" s="143" t="str">
        <f t="shared" si="72"/>
        <v>000 Miles</v>
      </c>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4"/>
      <c r="AE633" s="805"/>
      <c r="AG633" s="805"/>
      <c r="AI633" s="805"/>
      <c r="AK633" s="285"/>
    </row>
    <row r="634" spans="4:37" ht="12.75" customHeight="1" outlineLevel="1" x14ac:dyDescent="0.25">
      <c r="D634" s="142" t="str">
        <f>'Line Items'!D24</f>
        <v>SG 11 - Spare SG 11</v>
      </c>
      <c r="E634" s="106"/>
      <c r="F634" s="143" t="str">
        <f t="shared" si="72"/>
        <v>000 Miles</v>
      </c>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4"/>
      <c r="AE634" s="805"/>
      <c r="AG634" s="805"/>
      <c r="AI634" s="805"/>
      <c r="AK634" s="285"/>
    </row>
    <row r="635" spans="4:37" ht="12.75" customHeight="1" outlineLevel="1" x14ac:dyDescent="0.25">
      <c r="D635" s="142" t="str">
        <f>'Line Items'!D25</f>
        <v>SG 12 - Spare SG 12</v>
      </c>
      <c r="E635" s="106"/>
      <c r="F635" s="143" t="str">
        <f t="shared" si="72"/>
        <v>000 Miles</v>
      </c>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4"/>
      <c r="AE635" s="805"/>
      <c r="AG635" s="805"/>
      <c r="AI635" s="805"/>
      <c r="AK635" s="285"/>
    </row>
    <row r="636" spans="4:37" ht="12.75" customHeight="1" outlineLevel="1" x14ac:dyDescent="0.25">
      <c r="D636" s="142" t="str">
        <f>'Line Items'!D26</f>
        <v>SG 13 - Spare SG 13</v>
      </c>
      <c r="E636" s="106"/>
      <c r="F636" s="143" t="str">
        <f t="shared" si="72"/>
        <v>000 Miles</v>
      </c>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4"/>
      <c r="AE636" s="805"/>
      <c r="AG636" s="805"/>
      <c r="AI636" s="805"/>
      <c r="AK636" s="285"/>
    </row>
    <row r="637" spans="4:37" ht="12.75" customHeight="1" outlineLevel="1" x14ac:dyDescent="0.25">
      <c r="D637" s="142" t="str">
        <f>'Line Items'!D27</f>
        <v>SG 14 - Spare SG 14</v>
      </c>
      <c r="E637" s="106"/>
      <c r="F637" s="143" t="str">
        <f t="shared" si="72"/>
        <v>000 Miles</v>
      </c>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4"/>
      <c r="AE637" s="805"/>
      <c r="AG637" s="805"/>
      <c r="AI637" s="805"/>
      <c r="AK637" s="285"/>
    </row>
    <row r="638" spans="4:37" ht="12.75" customHeight="1" outlineLevel="1" x14ac:dyDescent="0.25">
      <c r="D638" s="142" t="str">
        <f>'Line Items'!D28</f>
        <v>SG 15 - Spare SG 15</v>
      </c>
      <c r="E638" s="106"/>
      <c r="F638" s="143" t="str">
        <f t="shared" si="72"/>
        <v>000 Miles</v>
      </c>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4"/>
      <c r="AE638" s="805"/>
      <c r="AG638" s="805"/>
      <c r="AI638" s="805"/>
      <c r="AK638" s="285"/>
    </row>
    <row r="639" spans="4:37" ht="12.75" customHeight="1" outlineLevel="1" x14ac:dyDescent="0.25">
      <c r="D639" s="142" t="str">
        <f>'Line Items'!D29</f>
        <v>SG 16 - Spare SG 16</v>
      </c>
      <c r="E639" s="106"/>
      <c r="F639" s="143" t="str">
        <f t="shared" si="72"/>
        <v>000 Miles</v>
      </c>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4"/>
      <c r="AE639" s="805"/>
      <c r="AG639" s="805"/>
      <c r="AI639" s="805"/>
      <c r="AK639" s="285"/>
    </row>
    <row r="640" spans="4:37" ht="12.75" customHeight="1" outlineLevel="1" x14ac:dyDescent="0.25">
      <c r="D640" s="142" t="str">
        <f>'Line Items'!D30</f>
        <v>SG 17 - Spare SG 17</v>
      </c>
      <c r="E640" s="106"/>
      <c r="F640" s="143" t="str">
        <f t="shared" si="72"/>
        <v>000 Miles</v>
      </c>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4"/>
      <c r="AE640" s="805"/>
      <c r="AG640" s="805"/>
      <c r="AI640" s="805"/>
      <c r="AK640" s="285"/>
    </row>
    <row r="641" spans="3:37" ht="12.75" customHeight="1" outlineLevel="1" x14ac:dyDescent="0.25">
      <c r="D641" s="142" t="str">
        <f>'Line Items'!D31</f>
        <v>SG 18 - Spare SG 18</v>
      </c>
      <c r="E641" s="106"/>
      <c r="F641" s="143" t="str">
        <f t="shared" si="72"/>
        <v>000 Miles</v>
      </c>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4"/>
      <c r="AE641" s="805"/>
      <c r="AG641" s="805"/>
      <c r="AI641" s="805"/>
      <c r="AK641" s="285"/>
    </row>
    <row r="642" spans="3:37" ht="12.75" customHeight="1" outlineLevel="1" x14ac:dyDescent="0.25">
      <c r="D642" s="142" t="str">
        <f>'Line Items'!D32</f>
        <v>SG 19 - Spare SG 19</v>
      </c>
      <c r="E642" s="106"/>
      <c r="F642" s="143" t="str">
        <f t="shared" si="72"/>
        <v>000 Miles</v>
      </c>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4"/>
      <c r="AE642" s="805"/>
      <c r="AG642" s="805"/>
      <c r="AI642" s="805"/>
      <c r="AK642" s="285"/>
    </row>
    <row r="643" spans="3:37" ht="12.75" customHeight="1" outlineLevel="1" x14ac:dyDescent="0.25">
      <c r="D643" s="113" t="str">
        <f>'Line Items'!D33</f>
        <v>SG 20 - Spare SG 20</v>
      </c>
      <c r="E643" s="286"/>
      <c r="F643" s="155" t="str">
        <f t="shared" si="72"/>
        <v>000 Miles</v>
      </c>
      <c r="G643" s="287"/>
      <c r="H643" s="287"/>
      <c r="I643" s="287"/>
      <c r="J643" s="287"/>
      <c r="K643" s="287"/>
      <c r="L643" s="287"/>
      <c r="M643" s="287"/>
      <c r="N643" s="287"/>
      <c r="O643" s="287"/>
      <c r="P643" s="287"/>
      <c r="Q643" s="287"/>
      <c r="R643" s="287"/>
      <c r="S643" s="287"/>
      <c r="T643" s="287"/>
      <c r="U643" s="287"/>
      <c r="V643" s="287"/>
      <c r="W643" s="287"/>
      <c r="X643" s="287"/>
      <c r="Y643" s="287"/>
      <c r="Z643" s="287"/>
      <c r="AA643" s="287"/>
      <c r="AB643" s="287"/>
      <c r="AC643" s="288"/>
      <c r="AE643" s="1058"/>
      <c r="AG643" s="1058"/>
      <c r="AI643" s="1058"/>
      <c r="AK643" s="289"/>
    </row>
    <row r="644" spans="3:37" ht="12.75" customHeight="1" outlineLevel="1" x14ac:dyDescent="0.25">
      <c r="G644" s="107"/>
      <c r="H644" s="107"/>
      <c r="I644" s="107"/>
      <c r="J644" s="107"/>
      <c r="K644" s="107"/>
      <c r="L644" s="107"/>
      <c r="M644" s="107"/>
      <c r="N644" s="107"/>
      <c r="O644" s="107"/>
      <c r="P644" s="107"/>
      <c r="Q644" s="107"/>
      <c r="R644" s="107"/>
      <c r="S644" s="107"/>
      <c r="T644" s="107"/>
      <c r="U644" s="107"/>
      <c r="V644" s="107"/>
      <c r="W644" s="107"/>
      <c r="X644" s="107"/>
      <c r="Y644" s="107"/>
      <c r="Z644" s="107"/>
      <c r="AA644" s="107"/>
      <c r="AB644" s="107"/>
      <c r="AC644" s="107"/>
      <c r="AD644" s="107"/>
      <c r="AE644" s="107"/>
      <c r="AG644" s="107"/>
      <c r="AI644" s="107"/>
    </row>
    <row r="645" spans="3:37" ht="12.75" customHeight="1" outlineLevel="1" x14ac:dyDescent="0.25">
      <c r="D645" s="290" t="str">
        <f>"Total "&amp;C623</f>
        <v>Total Advance (First)</v>
      </c>
      <c r="E645" s="291"/>
      <c r="F645" s="292" t="str">
        <f>F643</f>
        <v>000 Miles</v>
      </c>
      <c r="G645" s="293">
        <f t="shared" ref="G645:AC645" si="73">SUM(G624:G643)</f>
        <v>0</v>
      </c>
      <c r="H645" s="293">
        <f t="shared" si="73"/>
        <v>0</v>
      </c>
      <c r="I645" s="293">
        <f t="shared" si="73"/>
        <v>0</v>
      </c>
      <c r="J645" s="293">
        <f t="shared" si="73"/>
        <v>0</v>
      </c>
      <c r="K645" s="293">
        <f t="shared" si="73"/>
        <v>0</v>
      </c>
      <c r="L645" s="293">
        <f t="shared" si="73"/>
        <v>0</v>
      </c>
      <c r="M645" s="293">
        <f t="shared" si="73"/>
        <v>0</v>
      </c>
      <c r="N645" s="293">
        <f t="shared" si="73"/>
        <v>0</v>
      </c>
      <c r="O645" s="293">
        <f t="shared" si="73"/>
        <v>0</v>
      </c>
      <c r="P645" s="293">
        <f t="shared" si="73"/>
        <v>0</v>
      </c>
      <c r="Q645" s="293">
        <f t="shared" si="73"/>
        <v>0</v>
      </c>
      <c r="R645" s="293">
        <f t="shared" si="73"/>
        <v>0</v>
      </c>
      <c r="S645" s="293">
        <f t="shared" si="73"/>
        <v>0</v>
      </c>
      <c r="T645" s="293">
        <f t="shared" si="73"/>
        <v>0</v>
      </c>
      <c r="U645" s="293">
        <f t="shared" si="73"/>
        <v>0</v>
      </c>
      <c r="V645" s="293">
        <f t="shared" si="73"/>
        <v>0</v>
      </c>
      <c r="W645" s="293">
        <f t="shared" si="73"/>
        <v>0</v>
      </c>
      <c r="X645" s="293">
        <f t="shared" si="73"/>
        <v>0</v>
      </c>
      <c r="Y645" s="293">
        <f t="shared" si="73"/>
        <v>0</v>
      </c>
      <c r="Z645" s="293">
        <f t="shared" si="73"/>
        <v>0</v>
      </c>
      <c r="AA645" s="293">
        <f t="shared" si="73"/>
        <v>0</v>
      </c>
      <c r="AB645" s="293">
        <f t="shared" si="73"/>
        <v>0</v>
      </c>
      <c r="AC645" s="294">
        <f t="shared" si="73"/>
        <v>0</v>
      </c>
      <c r="AE645" s="1062">
        <f>SUM(AE624:AE643)</f>
        <v>0</v>
      </c>
      <c r="AG645" s="1062">
        <f>SUM(AG624:AG643)</f>
        <v>0</v>
      </c>
      <c r="AI645" s="1062">
        <f>SUM(AI624:AI643)</f>
        <v>0</v>
      </c>
      <c r="AK645" s="295"/>
    </row>
    <row r="646" spans="3:37" ht="12.75" customHeight="1" outlineLevel="1" x14ac:dyDescent="0.25">
      <c r="G646" s="107"/>
      <c r="H646" s="107"/>
      <c r="I646" s="107"/>
      <c r="J646" s="107"/>
      <c r="K646" s="107"/>
      <c r="L646" s="107"/>
      <c r="M646" s="107"/>
      <c r="N646" s="107"/>
      <c r="O646" s="107"/>
      <c r="P646" s="107"/>
      <c r="Q646" s="107"/>
      <c r="R646" s="107"/>
      <c r="S646" s="107"/>
      <c r="T646" s="107"/>
      <c r="U646" s="107"/>
      <c r="V646" s="107"/>
      <c r="W646" s="107"/>
      <c r="X646" s="107"/>
      <c r="Y646" s="107"/>
      <c r="Z646" s="107"/>
      <c r="AA646" s="107"/>
      <c r="AB646" s="107"/>
      <c r="AC646" s="107"/>
      <c r="AD646" s="107"/>
      <c r="AE646" s="107"/>
      <c r="AG646" s="107"/>
      <c r="AI646" s="107"/>
    </row>
    <row r="647" spans="3:37" ht="12.75" customHeight="1" outlineLevel="1" x14ac:dyDescent="0.25">
      <c r="C647" s="200" t="str">
        <f>C418</f>
        <v>Advance (Standard)</v>
      </c>
      <c r="G647" s="107"/>
      <c r="H647" s="107"/>
      <c r="I647" s="107"/>
      <c r="J647" s="107"/>
      <c r="K647" s="107"/>
      <c r="L647" s="107"/>
      <c r="M647" s="107"/>
      <c r="N647" s="107"/>
      <c r="O647" s="107"/>
      <c r="P647" s="107"/>
      <c r="Q647" s="107"/>
      <c r="R647" s="107"/>
      <c r="S647" s="107"/>
      <c r="T647" s="107"/>
      <c r="U647" s="107"/>
      <c r="V647" s="107"/>
      <c r="W647" s="107"/>
      <c r="X647" s="107"/>
      <c r="Y647" s="107"/>
      <c r="Z647" s="107"/>
      <c r="AA647" s="107"/>
      <c r="AB647" s="107"/>
      <c r="AC647" s="107"/>
      <c r="AD647" s="107"/>
      <c r="AE647" s="107"/>
      <c r="AG647" s="107"/>
      <c r="AI647" s="107"/>
    </row>
    <row r="648" spans="3:37" ht="12.75" customHeight="1" outlineLevel="1" x14ac:dyDescent="0.25">
      <c r="D648" s="276" t="str">
        <f>'Line Items'!D14</f>
        <v>SG 01 - Kent Mainline</v>
      </c>
      <c r="E648" s="312"/>
      <c r="F648" s="316" t="str">
        <f t="shared" ref="F648:F667" si="74">F624</f>
        <v>000 Miles</v>
      </c>
      <c r="G648" s="314"/>
      <c r="H648" s="314"/>
      <c r="I648" s="314"/>
      <c r="J648" s="314"/>
      <c r="K648" s="314"/>
      <c r="L648" s="314"/>
      <c r="M648" s="314"/>
      <c r="N648" s="314"/>
      <c r="O648" s="314"/>
      <c r="P648" s="314"/>
      <c r="Q648" s="314"/>
      <c r="R648" s="314"/>
      <c r="S648" s="314"/>
      <c r="T648" s="314"/>
      <c r="U648" s="314"/>
      <c r="V648" s="314"/>
      <c r="W648" s="314"/>
      <c r="X648" s="314"/>
      <c r="Y648" s="314"/>
      <c r="Z648" s="314"/>
      <c r="AA648" s="314"/>
      <c r="AB648" s="314"/>
      <c r="AC648" s="304"/>
      <c r="AE648" s="1057"/>
      <c r="AG648" s="1057"/>
      <c r="AI648" s="1057"/>
      <c r="AK648" s="282"/>
    </row>
    <row r="649" spans="3:37" ht="12.75" customHeight="1" outlineLevel="1" x14ac:dyDescent="0.25">
      <c r="D649" s="142" t="str">
        <f>'Line Items'!D15</f>
        <v>SG 02 - Kent Metro</v>
      </c>
      <c r="E649" s="106"/>
      <c r="F649" s="143" t="str">
        <f t="shared" si="74"/>
        <v>000 Miles</v>
      </c>
      <c r="G649" s="283"/>
      <c r="H649" s="283"/>
      <c r="I649" s="283"/>
      <c r="J649" s="283"/>
      <c r="K649" s="283"/>
      <c r="L649" s="283"/>
      <c r="M649" s="283"/>
      <c r="N649" s="283"/>
      <c r="O649" s="283"/>
      <c r="P649" s="283"/>
      <c r="Q649" s="283"/>
      <c r="R649" s="283"/>
      <c r="S649" s="283"/>
      <c r="T649" s="283"/>
      <c r="U649" s="283"/>
      <c r="V649" s="283"/>
      <c r="W649" s="283"/>
      <c r="X649" s="283"/>
      <c r="Y649" s="283"/>
      <c r="Z649" s="283"/>
      <c r="AA649" s="283"/>
      <c r="AB649" s="283"/>
      <c r="AC649" s="284"/>
      <c r="AE649" s="805"/>
      <c r="AG649" s="805"/>
      <c r="AI649" s="805"/>
      <c r="AK649" s="285"/>
    </row>
    <row r="650" spans="3:37" ht="12.75" customHeight="1" outlineLevel="1" x14ac:dyDescent="0.25">
      <c r="D650" s="142" t="str">
        <f>'Line Items'!D16</f>
        <v>SG 03 - Kent Rural</v>
      </c>
      <c r="E650" s="106"/>
      <c r="F650" s="143" t="str">
        <f t="shared" si="74"/>
        <v>000 Miles</v>
      </c>
      <c r="G650" s="283"/>
      <c r="H650" s="283"/>
      <c r="I650" s="283"/>
      <c r="J650" s="283"/>
      <c r="K650" s="283"/>
      <c r="L650" s="283"/>
      <c r="M650" s="283"/>
      <c r="N650" s="283"/>
      <c r="O650" s="283"/>
      <c r="P650" s="283"/>
      <c r="Q650" s="283"/>
      <c r="R650" s="283"/>
      <c r="S650" s="283"/>
      <c r="T650" s="283"/>
      <c r="U650" s="283"/>
      <c r="V650" s="283"/>
      <c r="W650" s="283"/>
      <c r="X650" s="283"/>
      <c r="Y650" s="283"/>
      <c r="Z650" s="283"/>
      <c r="AA650" s="283"/>
      <c r="AB650" s="283"/>
      <c r="AC650" s="284"/>
      <c r="AE650" s="805"/>
      <c r="AG650" s="805"/>
      <c r="AI650" s="805"/>
      <c r="AK650" s="285"/>
    </row>
    <row r="651" spans="3:37" ht="12.75" customHeight="1" outlineLevel="1" x14ac:dyDescent="0.25">
      <c r="D651" s="142" t="str">
        <f>'Line Items'!D17</f>
        <v>SG 04 - Kent High Speed</v>
      </c>
      <c r="E651" s="106"/>
      <c r="F651" s="143" t="str">
        <f t="shared" si="74"/>
        <v>000 Miles</v>
      </c>
      <c r="G651" s="283"/>
      <c r="H651" s="283"/>
      <c r="I651" s="283"/>
      <c r="J651" s="283"/>
      <c r="K651" s="283"/>
      <c r="L651" s="283"/>
      <c r="M651" s="283"/>
      <c r="N651" s="283"/>
      <c r="O651" s="283"/>
      <c r="P651" s="283"/>
      <c r="Q651" s="283"/>
      <c r="R651" s="283"/>
      <c r="S651" s="283"/>
      <c r="T651" s="283"/>
      <c r="U651" s="283"/>
      <c r="V651" s="283"/>
      <c r="W651" s="283"/>
      <c r="X651" s="283"/>
      <c r="Y651" s="283"/>
      <c r="Z651" s="283"/>
      <c r="AA651" s="283"/>
      <c r="AB651" s="283"/>
      <c r="AC651" s="284"/>
      <c r="AE651" s="805"/>
      <c r="AG651" s="805"/>
      <c r="AI651" s="805"/>
      <c r="AK651" s="285"/>
    </row>
    <row r="652" spans="3:37" ht="12.75" customHeight="1" outlineLevel="1" x14ac:dyDescent="0.25">
      <c r="D652" s="142" t="str">
        <f>'Line Items'!D18</f>
        <v>SG 05 - Spare SG 05</v>
      </c>
      <c r="E652" s="106"/>
      <c r="F652" s="143" t="str">
        <f t="shared" si="74"/>
        <v>000 Miles</v>
      </c>
      <c r="G652" s="283"/>
      <c r="H652" s="283"/>
      <c r="I652" s="283"/>
      <c r="J652" s="283"/>
      <c r="K652" s="283"/>
      <c r="L652" s="283"/>
      <c r="M652" s="283"/>
      <c r="N652" s="283"/>
      <c r="O652" s="283"/>
      <c r="P652" s="283"/>
      <c r="Q652" s="283"/>
      <c r="R652" s="283"/>
      <c r="S652" s="283"/>
      <c r="T652" s="283"/>
      <c r="U652" s="283"/>
      <c r="V652" s="283"/>
      <c r="W652" s="283"/>
      <c r="X652" s="283"/>
      <c r="Y652" s="283"/>
      <c r="Z652" s="283"/>
      <c r="AA652" s="283"/>
      <c r="AB652" s="283"/>
      <c r="AC652" s="284"/>
      <c r="AE652" s="805"/>
      <c r="AG652" s="805"/>
      <c r="AI652" s="805"/>
      <c r="AK652" s="285"/>
    </row>
    <row r="653" spans="3:37" ht="12.75" customHeight="1" outlineLevel="1" x14ac:dyDescent="0.25">
      <c r="D653" s="142" t="str">
        <f>'Line Items'!D19</f>
        <v>SG 06 - Spare SG 06</v>
      </c>
      <c r="E653" s="106"/>
      <c r="F653" s="143" t="str">
        <f t="shared" si="74"/>
        <v>000 Miles</v>
      </c>
      <c r="G653" s="283"/>
      <c r="H653" s="283"/>
      <c r="I653" s="283"/>
      <c r="J653" s="283"/>
      <c r="K653" s="283"/>
      <c r="L653" s="283"/>
      <c r="M653" s="283"/>
      <c r="N653" s="283"/>
      <c r="O653" s="283"/>
      <c r="P653" s="283"/>
      <c r="Q653" s="283"/>
      <c r="R653" s="283"/>
      <c r="S653" s="283"/>
      <c r="T653" s="283"/>
      <c r="U653" s="283"/>
      <c r="V653" s="283"/>
      <c r="W653" s="283"/>
      <c r="X653" s="283"/>
      <c r="Y653" s="283"/>
      <c r="Z653" s="283"/>
      <c r="AA653" s="283"/>
      <c r="AB653" s="283"/>
      <c r="AC653" s="284"/>
      <c r="AE653" s="805"/>
      <c r="AG653" s="805"/>
      <c r="AI653" s="805"/>
      <c r="AK653" s="285"/>
    </row>
    <row r="654" spans="3:37" ht="12.75" customHeight="1" outlineLevel="1" x14ac:dyDescent="0.25">
      <c r="D654" s="142" t="str">
        <f>'Line Items'!D20</f>
        <v>SG 07 - Spare SG 07</v>
      </c>
      <c r="E654" s="106"/>
      <c r="F654" s="143" t="str">
        <f t="shared" si="74"/>
        <v>000 Miles</v>
      </c>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4"/>
      <c r="AE654" s="805"/>
      <c r="AG654" s="805"/>
      <c r="AI654" s="805"/>
      <c r="AK654" s="285"/>
    </row>
    <row r="655" spans="3:37" ht="12.75" customHeight="1" outlineLevel="1" x14ac:dyDescent="0.25">
      <c r="D655" s="142" t="str">
        <f>'Line Items'!D21</f>
        <v>SG 08 - Spare SG 08</v>
      </c>
      <c r="E655" s="106"/>
      <c r="F655" s="143" t="str">
        <f t="shared" si="74"/>
        <v>000 Miles</v>
      </c>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4"/>
      <c r="AE655" s="805"/>
      <c r="AG655" s="805"/>
      <c r="AI655" s="805"/>
      <c r="AK655" s="285"/>
    </row>
    <row r="656" spans="3:37" ht="12.75" customHeight="1" outlineLevel="1" x14ac:dyDescent="0.25">
      <c r="D656" s="142" t="str">
        <f>'Line Items'!D22</f>
        <v>SG 09 - Spare SG 09</v>
      </c>
      <c r="E656" s="106"/>
      <c r="F656" s="143" t="str">
        <f t="shared" si="74"/>
        <v>000 Miles</v>
      </c>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4"/>
      <c r="AE656" s="805"/>
      <c r="AG656" s="805"/>
      <c r="AI656" s="805"/>
      <c r="AK656" s="285"/>
    </row>
    <row r="657" spans="4:37" ht="12.75" customHeight="1" outlineLevel="1" x14ac:dyDescent="0.25">
      <c r="D657" s="142" t="str">
        <f>'Line Items'!D23</f>
        <v>SG 10 - Spare SG 10</v>
      </c>
      <c r="E657" s="106"/>
      <c r="F657" s="143" t="str">
        <f t="shared" si="74"/>
        <v>000 Miles</v>
      </c>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4"/>
      <c r="AE657" s="805"/>
      <c r="AG657" s="805"/>
      <c r="AI657" s="805"/>
      <c r="AK657" s="285"/>
    </row>
    <row r="658" spans="4:37" ht="12.75" customHeight="1" outlineLevel="1" x14ac:dyDescent="0.25">
      <c r="D658" s="142" t="str">
        <f>'Line Items'!D24</f>
        <v>SG 11 - Spare SG 11</v>
      </c>
      <c r="E658" s="106"/>
      <c r="F658" s="143" t="str">
        <f t="shared" si="74"/>
        <v>000 Miles</v>
      </c>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4"/>
      <c r="AE658" s="805"/>
      <c r="AG658" s="805"/>
      <c r="AI658" s="805"/>
      <c r="AK658" s="285"/>
    </row>
    <row r="659" spans="4:37" ht="12.75" customHeight="1" outlineLevel="1" x14ac:dyDescent="0.25">
      <c r="D659" s="142" t="str">
        <f>'Line Items'!D25</f>
        <v>SG 12 - Spare SG 12</v>
      </c>
      <c r="E659" s="106"/>
      <c r="F659" s="143" t="str">
        <f t="shared" si="74"/>
        <v>000 Miles</v>
      </c>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4"/>
      <c r="AE659" s="805"/>
      <c r="AG659" s="805"/>
      <c r="AI659" s="805"/>
      <c r="AK659" s="285"/>
    </row>
    <row r="660" spans="4:37" ht="12.75" customHeight="1" outlineLevel="1" x14ac:dyDescent="0.25">
      <c r="D660" s="142" t="str">
        <f>'Line Items'!D26</f>
        <v>SG 13 - Spare SG 13</v>
      </c>
      <c r="E660" s="106"/>
      <c r="F660" s="143" t="str">
        <f t="shared" si="74"/>
        <v>000 Miles</v>
      </c>
      <c r="G660" s="283"/>
      <c r="H660" s="283"/>
      <c r="I660" s="283"/>
      <c r="J660" s="283"/>
      <c r="K660" s="283"/>
      <c r="L660" s="283"/>
      <c r="M660" s="283"/>
      <c r="N660" s="283"/>
      <c r="O660" s="283"/>
      <c r="P660" s="283"/>
      <c r="Q660" s="283"/>
      <c r="R660" s="283"/>
      <c r="S660" s="283"/>
      <c r="T660" s="283"/>
      <c r="U660" s="283"/>
      <c r="V660" s="283"/>
      <c r="W660" s="283"/>
      <c r="X660" s="283"/>
      <c r="Y660" s="283"/>
      <c r="Z660" s="283"/>
      <c r="AA660" s="283"/>
      <c r="AB660" s="283"/>
      <c r="AC660" s="284"/>
      <c r="AE660" s="805"/>
      <c r="AG660" s="805"/>
      <c r="AI660" s="805"/>
      <c r="AK660" s="285"/>
    </row>
    <row r="661" spans="4:37" ht="12.75" customHeight="1" outlineLevel="1" x14ac:dyDescent="0.25">
      <c r="D661" s="142" t="str">
        <f>'Line Items'!D27</f>
        <v>SG 14 - Spare SG 14</v>
      </c>
      <c r="E661" s="106"/>
      <c r="F661" s="143" t="str">
        <f t="shared" si="74"/>
        <v>000 Miles</v>
      </c>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4"/>
      <c r="AE661" s="805"/>
      <c r="AG661" s="805"/>
      <c r="AI661" s="805"/>
      <c r="AK661" s="285"/>
    </row>
    <row r="662" spans="4:37" ht="12.75" customHeight="1" outlineLevel="1" x14ac:dyDescent="0.25">
      <c r="D662" s="142" t="str">
        <f>'Line Items'!D28</f>
        <v>SG 15 - Spare SG 15</v>
      </c>
      <c r="E662" s="106"/>
      <c r="F662" s="143" t="str">
        <f t="shared" si="74"/>
        <v>000 Miles</v>
      </c>
      <c r="G662" s="283"/>
      <c r="H662" s="283"/>
      <c r="I662" s="283"/>
      <c r="J662" s="283"/>
      <c r="K662" s="283"/>
      <c r="L662" s="283"/>
      <c r="M662" s="283"/>
      <c r="N662" s="283"/>
      <c r="O662" s="283"/>
      <c r="P662" s="283"/>
      <c r="Q662" s="283"/>
      <c r="R662" s="283"/>
      <c r="S662" s="283"/>
      <c r="T662" s="283"/>
      <c r="U662" s="283"/>
      <c r="V662" s="283"/>
      <c r="W662" s="283"/>
      <c r="X662" s="283"/>
      <c r="Y662" s="283"/>
      <c r="Z662" s="283"/>
      <c r="AA662" s="283"/>
      <c r="AB662" s="283"/>
      <c r="AC662" s="284"/>
      <c r="AE662" s="805"/>
      <c r="AG662" s="805"/>
      <c r="AI662" s="805"/>
      <c r="AK662" s="285"/>
    </row>
    <row r="663" spans="4:37" ht="12.75" customHeight="1" outlineLevel="1" x14ac:dyDescent="0.25">
      <c r="D663" s="142" t="str">
        <f>'Line Items'!D29</f>
        <v>SG 16 - Spare SG 16</v>
      </c>
      <c r="E663" s="106"/>
      <c r="F663" s="143" t="str">
        <f t="shared" si="74"/>
        <v>000 Miles</v>
      </c>
      <c r="G663" s="283"/>
      <c r="H663" s="283"/>
      <c r="I663" s="283"/>
      <c r="J663" s="283"/>
      <c r="K663" s="283"/>
      <c r="L663" s="283"/>
      <c r="M663" s="283"/>
      <c r="N663" s="283"/>
      <c r="O663" s="283"/>
      <c r="P663" s="283"/>
      <c r="Q663" s="283"/>
      <c r="R663" s="283"/>
      <c r="S663" s="283"/>
      <c r="T663" s="283"/>
      <c r="U663" s="283"/>
      <c r="V663" s="283"/>
      <c r="W663" s="283"/>
      <c r="X663" s="283"/>
      <c r="Y663" s="283"/>
      <c r="Z663" s="283"/>
      <c r="AA663" s="283"/>
      <c r="AB663" s="283"/>
      <c r="AC663" s="284"/>
      <c r="AE663" s="805"/>
      <c r="AG663" s="805"/>
      <c r="AI663" s="805"/>
      <c r="AK663" s="285"/>
    </row>
    <row r="664" spans="4:37" ht="12.75" customHeight="1" outlineLevel="1" x14ac:dyDescent="0.25">
      <c r="D664" s="142" t="str">
        <f>'Line Items'!D30</f>
        <v>SG 17 - Spare SG 17</v>
      </c>
      <c r="E664" s="106"/>
      <c r="F664" s="143" t="str">
        <f t="shared" si="74"/>
        <v>000 Miles</v>
      </c>
      <c r="G664" s="283"/>
      <c r="H664" s="283"/>
      <c r="I664" s="283"/>
      <c r="J664" s="283"/>
      <c r="K664" s="283"/>
      <c r="L664" s="283"/>
      <c r="M664" s="283"/>
      <c r="N664" s="283"/>
      <c r="O664" s="283"/>
      <c r="P664" s="283"/>
      <c r="Q664" s="283"/>
      <c r="R664" s="283"/>
      <c r="S664" s="283"/>
      <c r="T664" s="283"/>
      <c r="U664" s="283"/>
      <c r="V664" s="283"/>
      <c r="W664" s="283"/>
      <c r="X664" s="283"/>
      <c r="Y664" s="283"/>
      <c r="Z664" s="283"/>
      <c r="AA664" s="283"/>
      <c r="AB664" s="283"/>
      <c r="AC664" s="284"/>
      <c r="AE664" s="805"/>
      <c r="AG664" s="805"/>
      <c r="AI664" s="805"/>
      <c r="AK664" s="285"/>
    </row>
    <row r="665" spans="4:37" ht="12.75" customHeight="1" outlineLevel="1" x14ac:dyDescent="0.25">
      <c r="D665" s="142" t="str">
        <f>'Line Items'!D31</f>
        <v>SG 18 - Spare SG 18</v>
      </c>
      <c r="E665" s="106"/>
      <c r="F665" s="143" t="str">
        <f t="shared" si="74"/>
        <v>000 Miles</v>
      </c>
      <c r="G665" s="283"/>
      <c r="H665" s="283"/>
      <c r="I665" s="283"/>
      <c r="J665" s="283"/>
      <c r="K665" s="283"/>
      <c r="L665" s="283"/>
      <c r="M665" s="283"/>
      <c r="N665" s="283"/>
      <c r="O665" s="283"/>
      <c r="P665" s="283"/>
      <c r="Q665" s="283"/>
      <c r="R665" s="283"/>
      <c r="S665" s="283"/>
      <c r="T665" s="283"/>
      <c r="U665" s="283"/>
      <c r="V665" s="283"/>
      <c r="W665" s="283"/>
      <c r="X665" s="283"/>
      <c r="Y665" s="283"/>
      <c r="Z665" s="283"/>
      <c r="AA665" s="283"/>
      <c r="AB665" s="283"/>
      <c r="AC665" s="284"/>
      <c r="AE665" s="805"/>
      <c r="AG665" s="805"/>
      <c r="AI665" s="805"/>
      <c r="AK665" s="285"/>
    </row>
    <row r="666" spans="4:37" ht="12.75" customHeight="1" outlineLevel="1" x14ac:dyDescent="0.25">
      <c r="D666" s="142" t="str">
        <f>'Line Items'!D32</f>
        <v>SG 19 - Spare SG 19</v>
      </c>
      <c r="E666" s="106"/>
      <c r="F666" s="143" t="str">
        <f t="shared" si="74"/>
        <v>000 Miles</v>
      </c>
      <c r="G666" s="283"/>
      <c r="H666" s="283"/>
      <c r="I666" s="283"/>
      <c r="J666" s="283"/>
      <c r="K666" s="283"/>
      <c r="L666" s="283"/>
      <c r="M666" s="283"/>
      <c r="N666" s="283"/>
      <c r="O666" s="283"/>
      <c r="P666" s="283"/>
      <c r="Q666" s="283"/>
      <c r="R666" s="283"/>
      <c r="S666" s="283"/>
      <c r="T666" s="283"/>
      <c r="U666" s="283"/>
      <c r="V666" s="283"/>
      <c r="W666" s="283"/>
      <c r="X666" s="283"/>
      <c r="Y666" s="283"/>
      <c r="Z666" s="283"/>
      <c r="AA666" s="283"/>
      <c r="AB666" s="283"/>
      <c r="AC666" s="284"/>
      <c r="AE666" s="805"/>
      <c r="AG666" s="805"/>
      <c r="AI666" s="805"/>
      <c r="AK666" s="285"/>
    </row>
    <row r="667" spans="4:37" ht="12.75" customHeight="1" outlineLevel="1" x14ac:dyDescent="0.25">
      <c r="D667" s="113" t="str">
        <f>'Line Items'!D33</f>
        <v>SG 20 - Spare SG 20</v>
      </c>
      <c r="E667" s="286"/>
      <c r="F667" s="155" t="str">
        <f t="shared" si="74"/>
        <v>000 Miles</v>
      </c>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8"/>
      <c r="AE667" s="1058"/>
      <c r="AG667" s="1058"/>
      <c r="AI667" s="1058"/>
      <c r="AK667" s="289"/>
    </row>
    <row r="668" spans="4:37" ht="12.75" customHeight="1" outlineLevel="1" x14ac:dyDescent="0.25">
      <c r="G668" s="107"/>
      <c r="H668" s="107"/>
      <c r="I668" s="107"/>
      <c r="J668" s="107"/>
      <c r="K668" s="107"/>
      <c r="L668" s="107"/>
      <c r="M668" s="107"/>
      <c r="N668" s="107"/>
      <c r="O668" s="107"/>
      <c r="P668" s="107"/>
      <c r="Q668" s="107"/>
      <c r="R668" s="107"/>
      <c r="S668" s="107"/>
      <c r="T668" s="107"/>
      <c r="U668" s="107"/>
      <c r="V668" s="107"/>
      <c r="W668" s="107"/>
      <c r="X668" s="107"/>
      <c r="Y668" s="107"/>
      <c r="Z668" s="107"/>
      <c r="AA668" s="107"/>
      <c r="AB668" s="107"/>
      <c r="AC668" s="107"/>
      <c r="AD668" s="107"/>
      <c r="AE668" s="107"/>
      <c r="AG668" s="107"/>
      <c r="AI668" s="107"/>
    </row>
    <row r="669" spans="4:37" ht="12.75" customHeight="1" outlineLevel="1" x14ac:dyDescent="0.25">
      <c r="D669" s="290" t="str">
        <f>"Total "&amp;C647</f>
        <v>Total Advance (Standard)</v>
      </c>
      <c r="E669" s="291"/>
      <c r="F669" s="292" t="str">
        <f>F667</f>
        <v>000 Miles</v>
      </c>
      <c r="G669" s="293">
        <f t="shared" ref="G669:AC669" si="75">SUM(G648:G667)</f>
        <v>0</v>
      </c>
      <c r="H669" s="293">
        <f t="shared" si="75"/>
        <v>0</v>
      </c>
      <c r="I669" s="293">
        <f t="shared" si="75"/>
        <v>0</v>
      </c>
      <c r="J669" s="293">
        <f t="shared" si="75"/>
        <v>0</v>
      </c>
      <c r="K669" s="293">
        <f t="shared" si="75"/>
        <v>0</v>
      </c>
      <c r="L669" s="293">
        <f t="shared" si="75"/>
        <v>0</v>
      </c>
      <c r="M669" s="293">
        <f t="shared" si="75"/>
        <v>0</v>
      </c>
      <c r="N669" s="293">
        <f t="shared" si="75"/>
        <v>0</v>
      </c>
      <c r="O669" s="293">
        <f t="shared" si="75"/>
        <v>0</v>
      </c>
      <c r="P669" s="293">
        <f t="shared" si="75"/>
        <v>0</v>
      </c>
      <c r="Q669" s="293">
        <f t="shared" si="75"/>
        <v>0</v>
      </c>
      <c r="R669" s="293">
        <f t="shared" si="75"/>
        <v>0</v>
      </c>
      <c r="S669" s="293">
        <f t="shared" si="75"/>
        <v>0</v>
      </c>
      <c r="T669" s="293">
        <f t="shared" si="75"/>
        <v>0</v>
      </c>
      <c r="U669" s="293">
        <f t="shared" si="75"/>
        <v>0</v>
      </c>
      <c r="V669" s="293">
        <f t="shared" si="75"/>
        <v>0</v>
      </c>
      <c r="W669" s="293">
        <f t="shared" si="75"/>
        <v>0</v>
      </c>
      <c r="X669" s="293">
        <f t="shared" si="75"/>
        <v>0</v>
      </c>
      <c r="Y669" s="293">
        <f t="shared" si="75"/>
        <v>0</v>
      </c>
      <c r="Z669" s="293">
        <f t="shared" si="75"/>
        <v>0</v>
      </c>
      <c r="AA669" s="293">
        <f t="shared" si="75"/>
        <v>0</v>
      </c>
      <c r="AB669" s="293">
        <f t="shared" si="75"/>
        <v>0</v>
      </c>
      <c r="AC669" s="294">
        <f t="shared" si="75"/>
        <v>0</v>
      </c>
      <c r="AE669" s="1062">
        <f>SUM(AE648:AE667)</f>
        <v>0</v>
      </c>
      <c r="AG669" s="1062">
        <f>SUM(AG648:AG667)</f>
        <v>0</v>
      </c>
      <c r="AI669" s="1062">
        <f>SUM(AI648:AI667)</f>
        <v>0</v>
      </c>
      <c r="AK669" s="295"/>
    </row>
    <row r="670" spans="4:37" ht="12.75" customHeight="1" outlineLevel="1" x14ac:dyDescent="0.25">
      <c r="G670" s="107"/>
      <c r="H670" s="107"/>
      <c r="I670" s="107"/>
      <c r="J670" s="107"/>
      <c r="K670" s="107"/>
      <c r="L670" s="107"/>
      <c r="M670" s="107"/>
      <c r="N670" s="107"/>
      <c r="O670" s="107"/>
      <c r="P670" s="107"/>
      <c r="Q670" s="107"/>
      <c r="R670" s="107"/>
      <c r="S670" s="107"/>
      <c r="T670" s="107"/>
      <c r="U670" s="107"/>
      <c r="V670" s="107"/>
      <c r="W670" s="107"/>
      <c r="X670" s="107"/>
      <c r="Y670" s="107"/>
      <c r="Z670" s="107"/>
      <c r="AA670" s="107"/>
      <c r="AB670" s="107"/>
      <c r="AC670" s="107"/>
      <c r="AD670" s="107"/>
      <c r="AE670" s="107"/>
      <c r="AG670" s="107"/>
      <c r="AI670" s="107"/>
    </row>
    <row r="671" spans="4:37" ht="12.75" customHeight="1" outlineLevel="1" x14ac:dyDescent="0.25">
      <c r="D671" s="290" t="s">
        <v>445</v>
      </c>
      <c r="E671" s="291"/>
      <c r="F671" s="292" t="str">
        <f>F669</f>
        <v>000 Miles</v>
      </c>
      <c r="G671" s="293">
        <f t="shared" ref="G671:AC671" si="76">SUM(G645,G669)</f>
        <v>0</v>
      </c>
      <c r="H671" s="293">
        <f t="shared" si="76"/>
        <v>0</v>
      </c>
      <c r="I671" s="293">
        <f t="shared" si="76"/>
        <v>0</v>
      </c>
      <c r="J671" s="293">
        <f t="shared" si="76"/>
        <v>0</v>
      </c>
      <c r="K671" s="293">
        <f t="shared" si="76"/>
        <v>0</v>
      </c>
      <c r="L671" s="293">
        <f t="shared" si="76"/>
        <v>0</v>
      </c>
      <c r="M671" s="293">
        <f t="shared" si="76"/>
        <v>0</v>
      </c>
      <c r="N671" s="293">
        <f t="shared" si="76"/>
        <v>0</v>
      </c>
      <c r="O671" s="293">
        <f t="shared" si="76"/>
        <v>0</v>
      </c>
      <c r="P671" s="293">
        <f t="shared" si="76"/>
        <v>0</v>
      </c>
      <c r="Q671" s="293">
        <f t="shared" si="76"/>
        <v>0</v>
      </c>
      <c r="R671" s="293">
        <f t="shared" si="76"/>
        <v>0</v>
      </c>
      <c r="S671" s="293">
        <f t="shared" si="76"/>
        <v>0</v>
      </c>
      <c r="T671" s="293">
        <f t="shared" si="76"/>
        <v>0</v>
      </c>
      <c r="U671" s="293">
        <f t="shared" si="76"/>
        <v>0</v>
      </c>
      <c r="V671" s="293">
        <f t="shared" si="76"/>
        <v>0</v>
      </c>
      <c r="W671" s="293">
        <f t="shared" si="76"/>
        <v>0</v>
      </c>
      <c r="X671" s="293">
        <f t="shared" si="76"/>
        <v>0</v>
      </c>
      <c r="Y671" s="293">
        <f t="shared" si="76"/>
        <v>0</v>
      </c>
      <c r="Z671" s="293">
        <f t="shared" si="76"/>
        <v>0</v>
      </c>
      <c r="AA671" s="293">
        <f t="shared" si="76"/>
        <v>0</v>
      </c>
      <c r="AB671" s="293">
        <f t="shared" si="76"/>
        <v>0</v>
      </c>
      <c r="AC671" s="294">
        <f t="shared" si="76"/>
        <v>0</v>
      </c>
      <c r="AE671" s="1062">
        <f>SUM(AE645,AE669)</f>
        <v>0</v>
      </c>
      <c r="AG671" s="1062">
        <f>SUM(AG645,AG669)</f>
        <v>0</v>
      </c>
      <c r="AI671" s="1062">
        <f>SUM(AI645,AI669)</f>
        <v>0</v>
      </c>
      <c r="AK671" s="295"/>
    </row>
    <row r="672" spans="4:37" ht="12.75" customHeight="1" outlineLevel="1" x14ac:dyDescent="0.25">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G672" s="107"/>
      <c r="AI672" s="107"/>
    </row>
    <row r="673" spans="3:37" ht="12.75" customHeight="1" outlineLevel="1" x14ac:dyDescent="0.25">
      <c r="C673" s="200" t="str">
        <f>C444</f>
        <v>Off-Peak (First)</v>
      </c>
      <c r="G673" s="107"/>
      <c r="H673" s="107"/>
      <c r="I673" s="107"/>
      <c r="J673" s="107"/>
      <c r="K673" s="107"/>
      <c r="L673" s="107"/>
      <c r="M673" s="107"/>
      <c r="N673" s="107"/>
      <c r="O673" s="107"/>
      <c r="P673" s="107"/>
      <c r="Q673" s="107"/>
      <c r="R673" s="107"/>
      <c r="S673" s="107"/>
      <c r="T673" s="107"/>
      <c r="U673" s="107"/>
      <c r="V673" s="107"/>
      <c r="W673" s="107"/>
      <c r="X673" s="107"/>
      <c r="Y673" s="107"/>
      <c r="Z673" s="107"/>
      <c r="AA673" s="107"/>
      <c r="AB673" s="107"/>
      <c r="AC673" s="107"/>
      <c r="AD673" s="107"/>
      <c r="AE673" s="107"/>
      <c r="AG673" s="107"/>
      <c r="AI673" s="107"/>
    </row>
    <row r="674" spans="3:37" ht="12.75" customHeight="1" outlineLevel="1" x14ac:dyDescent="0.25">
      <c r="D674" s="276" t="str">
        <f>'Line Items'!D14</f>
        <v>SG 01 - Kent Mainline</v>
      </c>
      <c r="E674" s="312"/>
      <c r="F674" s="316" t="str">
        <f t="shared" ref="F674:F693" si="77">F648</f>
        <v>000 Miles</v>
      </c>
      <c r="G674" s="314"/>
      <c r="H674" s="314"/>
      <c r="I674" s="314"/>
      <c r="J674" s="314"/>
      <c r="K674" s="314"/>
      <c r="L674" s="314"/>
      <c r="M674" s="314"/>
      <c r="N674" s="314"/>
      <c r="O674" s="314"/>
      <c r="P674" s="314"/>
      <c r="Q674" s="314"/>
      <c r="R674" s="314"/>
      <c r="S674" s="314"/>
      <c r="T674" s="314"/>
      <c r="U674" s="314"/>
      <c r="V674" s="314"/>
      <c r="W674" s="314"/>
      <c r="X674" s="314"/>
      <c r="Y674" s="314"/>
      <c r="Z674" s="314"/>
      <c r="AA674" s="314"/>
      <c r="AB674" s="314"/>
      <c r="AC674" s="304"/>
      <c r="AE674" s="1057"/>
      <c r="AG674" s="1057"/>
      <c r="AI674" s="1057"/>
      <c r="AK674" s="282"/>
    </row>
    <row r="675" spans="3:37" ht="12.75" customHeight="1" outlineLevel="1" x14ac:dyDescent="0.25">
      <c r="D675" s="142" t="str">
        <f>'Line Items'!D15</f>
        <v>SG 02 - Kent Metro</v>
      </c>
      <c r="E675" s="106"/>
      <c r="F675" s="143" t="str">
        <f t="shared" si="77"/>
        <v>000 Miles</v>
      </c>
      <c r="G675" s="283"/>
      <c r="H675" s="283"/>
      <c r="I675" s="283"/>
      <c r="J675" s="283"/>
      <c r="K675" s="283"/>
      <c r="L675" s="283"/>
      <c r="M675" s="283"/>
      <c r="N675" s="283"/>
      <c r="O675" s="283"/>
      <c r="P675" s="283"/>
      <c r="Q675" s="283"/>
      <c r="R675" s="283"/>
      <c r="S675" s="283"/>
      <c r="T675" s="283"/>
      <c r="U675" s="283"/>
      <c r="V675" s="283"/>
      <c r="W675" s="283"/>
      <c r="X675" s="283"/>
      <c r="Y675" s="283"/>
      <c r="Z675" s="283"/>
      <c r="AA675" s="283"/>
      <c r="AB675" s="283"/>
      <c r="AC675" s="284"/>
      <c r="AE675" s="805"/>
      <c r="AG675" s="805"/>
      <c r="AI675" s="805"/>
      <c r="AK675" s="285"/>
    </row>
    <row r="676" spans="3:37" ht="12.75" customHeight="1" outlineLevel="1" x14ac:dyDescent="0.25">
      <c r="D676" s="142" t="str">
        <f>'Line Items'!D16</f>
        <v>SG 03 - Kent Rural</v>
      </c>
      <c r="E676" s="106"/>
      <c r="F676" s="143" t="str">
        <f t="shared" si="77"/>
        <v>000 Miles</v>
      </c>
      <c r="G676" s="283"/>
      <c r="H676" s="283"/>
      <c r="I676" s="283"/>
      <c r="J676" s="283"/>
      <c r="K676" s="283"/>
      <c r="L676" s="283"/>
      <c r="M676" s="283"/>
      <c r="N676" s="283"/>
      <c r="O676" s="283"/>
      <c r="P676" s="283"/>
      <c r="Q676" s="283"/>
      <c r="R676" s="283"/>
      <c r="S676" s="283"/>
      <c r="T676" s="283"/>
      <c r="U676" s="283"/>
      <c r="V676" s="283"/>
      <c r="W676" s="283"/>
      <c r="X676" s="283"/>
      <c r="Y676" s="283"/>
      <c r="Z676" s="283"/>
      <c r="AA676" s="283"/>
      <c r="AB676" s="283"/>
      <c r="AC676" s="284"/>
      <c r="AE676" s="805"/>
      <c r="AG676" s="805"/>
      <c r="AI676" s="805"/>
      <c r="AK676" s="285"/>
    </row>
    <row r="677" spans="3:37" ht="12.75" customHeight="1" outlineLevel="1" x14ac:dyDescent="0.25">
      <c r="D677" s="142" t="str">
        <f>'Line Items'!D17</f>
        <v>SG 04 - Kent High Speed</v>
      </c>
      <c r="E677" s="106"/>
      <c r="F677" s="143" t="str">
        <f t="shared" si="77"/>
        <v>000 Miles</v>
      </c>
      <c r="G677" s="283"/>
      <c r="H677" s="283"/>
      <c r="I677" s="283"/>
      <c r="J677" s="283"/>
      <c r="K677" s="283"/>
      <c r="L677" s="283"/>
      <c r="M677" s="283"/>
      <c r="N677" s="283"/>
      <c r="O677" s="283"/>
      <c r="P677" s="283"/>
      <c r="Q677" s="283"/>
      <c r="R677" s="283"/>
      <c r="S677" s="283"/>
      <c r="T677" s="283"/>
      <c r="U677" s="283"/>
      <c r="V677" s="283"/>
      <c r="W677" s="283"/>
      <c r="X677" s="283"/>
      <c r="Y677" s="283"/>
      <c r="Z677" s="283"/>
      <c r="AA677" s="283"/>
      <c r="AB677" s="283"/>
      <c r="AC677" s="284"/>
      <c r="AE677" s="805"/>
      <c r="AG677" s="805"/>
      <c r="AI677" s="805"/>
      <c r="AK677" s="285"/>
    </row>
    <row r="678" spans="3:37" ht="12.75" customHeight="1" outlineLevel="1" x14ac:dyDescent="0.25">
      <c r="D678" s="142" t="str">
        <f>'Line Items'!D18</f>
        <v>SG 05 - Spare SG 05</v>
      </c>
      <c r="E678" s="106"/>
      <c r="F678" s="143" t="str">
        <f t="shared" si="77"/>
        <v>000 Miles</v>
      </c>
      <c r="G678" s="283"/>
      <c r="H678" s="283"/>
      <c r="I678" s="283"/>
      <c r="J678" s="283"/>
      <c r="K678" s="283"/>
      <c r="L678" s="283"/>
      <c r="M678" s="283"/>
      <c r="N678" s="283"/>
      <c r="O678" s="283"/>
      <c r="P678" s="283"/>
      <c r="Q678" s="283"/>
      <c r="R678" s="283"/>
      <c r="S678" s="283"/>
      <c r="T678" s="283"/>
      <c r="U678" s="283"/>
      <c r="V678" s="283"/>
      <c r="W678" s="283"/>
      <c r="X678" s="283"/>
      <c r="Y678" s="283"/>
      <c r="Z678" s="283"/>
      <c r="AA678" s="283"/>
      <c r="AB678" s="283"/>
      <c r="AC678" s="284"/>
      <c r="AE678" s="805"/>
      <c r="AG678" s="805"/>
      <c r="AI678" s="805"/>
      <c r="AK678" s="285"/>
    </row>
    <row r="679" spans="3:37" ht="12.75" customHeight="1" outlineLevel="1" x14ac:dyDescent="0.25">
      <c r="D679" s="142" t="str">
        <f>'Line Items'!D19</f>
        <v>SG 06 - Spare SG 06</v>
      </c>
      <c r="E679" s="106"/>
      <c r="F679" s="143" t="str">
        <f t="shared" si="77"/>
        <v>000 Miles</v>
      </c>
      <c r="G679" s="283"/>
      <c r="H679" s="283"/>
      <c r="I679" s="283"/>
      <c r="J679" s="283"/>
      <c r="K679" s="283"/>
      <c r="L679" s="283"/>
      <c r="M679" s="283"/>
      <c r="N679" s="283"/>
      <c r="O679" s="283"/>
      <c r="P679" s="283"/>
      <c r="Q679" s="283"/>
      <c r="R679" s="283"/>
      <c r="S679" s="283"/>
      <c r="T679" s="283"/>
      <c r="U679" s="283"/>
      <c r="V679" s="283"/>
      <c r="W679" s="283"/>
      <c r="X679" s="283"/>
      <c r="Y679" s="283"/>
      <c r="Z679" s="283"/>
      <c r="AA679" s="283"/>
      <c r="AB679" s="283"/>
      <c r="AC679" s="284"/>
      <c r="AE679" s="805"/>
      <c r="AG679" s="805"/>
      <c r="AI679" s="805"/>
      <c r="AK679" s="285"/>
    </row>
    <row r="680" spans="3:37" ht="12.75" customHeight="1" outlineLevel="1" x14ac:dyDescent="0.25">
      <c r="D680" s="142" t="str">
        <f>'Line Items'!D20</f>
        <v>SG 07 - Spare SG 07</v>
      </c>
      <c r="E680" s="106"/>
      <c r="F680" s="143" t="str">
        <f t="shared" si="77"/>
        <v>000 Miles</v>
      </c>
      <c r="G680" s="283"/>
      <c r="H680" s="283"/>
      <c r="I680" s="283"/>
      <c r="J680" s="283"/>
      <c r="K680" s="283"/>
      <c r="L680" s="283"/>
      <c r="M680" s="283"/>
      <c r="N680" s="283"/>
      <c r="O680" s="283"/>
      <c r="P680" s="283"/>
      <c r="Q680" s="283"/>
      <c r="R680" s="283"/>
      <c r="S680" s="283"/>
      <c r="T680" s="283"/>
      <c r="U680" s="283"/>
      <c r="V680" s="283"/>
      <c r="W680" s="283"/>
      <c r="X680" s="283"/>
      <c r="Y680" s="283"/>
      <c r="Z680" s="283"/>
      <c r="AA680" s="283"/>
      <c r="AB680" s="283"/>
      <c r="AC680" s="284"/>
      <c r="AE680" s="805"/>
      <c r="AG680" s="805"/>
      <c r="AI680" s="805"/>
      <c r="AK680" s="285"/>
    </row>
    <row r="681" spans="3:37" ht="12.75" customHeight="1" outlineLevel="1" x14ac:dyDescent="0.25">
      <c r="D681" s="142" t="str">
        <f>'Line Items'!D21</f>
        <v>SG 08 - Spare SG 08</v>
      </c>
      <c r="E681" s="106"/>
      <c r="F681" s="143" t="str">
        <f t="shared" si="77"/>
        <v>000 Miles</v>
      </c>
      <c r="G681" s="283"/>
      <c r="H681" s="283"/>
      <c r="I681" s="283"/>
      <c r="J681" s="283"/>
      <c r="K681" s="283"/>
      <c r="L681" s="283"/>
      <c r="M681" s="283"/>
      <c r="N681" s="283"/>
      <c r="O681" s="283"/>
      <c r="P681" s="283"/>
      <c r="Q681" s="283"/>
      <c r="R681" s="283"/>
      <c r="S681" s="283"/>
      <c r="T681" s="283"/>
      <c r="U681" s="283"/>
      <c r="V681" s="283"/>
      <c r="W681" s="283"/>
      <c r="X681" s="283"/>
      <c r="Y681" s="283"/>
      <c r="Z681" s="283"/>
      <c r="AA681" s="283"/>
      <c r="AB681" s="283"/>
      <c r="AC681" s="284"/>
      <c r="AE681" s="805"/>
      <c r="AG681" s="805"/>
      <c r="AI681" s="805"/>
      <c r="AK681" s="285"/>
    </row>
    <row r="682" spans="3:37" ht="12.75" customHeight="1" outlineLevel="1" x14ac:dyDescent="0.25">
      <c r="D682" s="142" t="str">
        <f>'Line Items'!D22</f>
        <v>SG 09 - Spare SG 09</v>
      </c>
      <c r="E682" s="106"/>
      <c r="F682" s="143" t="str">
        <f t="shared" si="77"/>
        <v>000 Miles</v>
      </c>
      <c r="G682" s="283"/>
      <c r="H682" s="283"/>
      <c r="I682" s="283"/>
      <c r="J682" s="283"/>
      <c r="K682" s="283"/>
      <c r="L682" s="283"/>
      <c r="M682" s="283"/>
      <c r="N682" s="283"/>
      <c r="O682" s="283"/>
      <c r="P682" s="283"/>
      <c r="Q682" s="283"/>
      <c r="R682" s="283"/>
      <c r="S682" s="283"/>
      <c r="T682" s="283"/>
      <c r="U682" s="283"/>
      <c r="V682" s="283"/>
      <c r="W682" s="283"/>
      <c r="X682" s="283"/>
      <c r="Y682" s="283"/>
      <c r="Z682" s="283"/>
      <c r="AA682" s="283"/>
      <c r="AB682" s="283"/>
      <c r="AC682" s="284"/>
      <c r="AE682" s="805"/>
      <c r="AG682" s="805"/>
      <c r="AI682" s="805"/>
      <c r="AK682" s="285"/>
    </row>
    <row r="683" spans="3:37" ht="12.75" customHeight="1" outlineLevel="1" x14ac:dyDescent="0.25">
      <c r="D683" s="142" t="str">
        <f>'Line Items'!D23</f>
        <v>SG 10 - Spare SG 10</v>
      </c>
      <c r="E683" s="106"/>
      <c r="F683" s="143" t="str">
        <f t="shared" si="77"/>
        <v>000 Miles</v>
      </c>
      <c r="G683" s="283"/>
      <c r="H683" s="283"/>
      <c r="I683" s="283"/>
      <c r="J683" s="283"/>
      <c r="K683" s="283"/>
      <c r="L683" s="283"/>
      <c r="M683" s="283"/>
      <c r="N683" s="283"/>
      <c r="O683" s="283"/>
      <c r="P683" s="283"/>
      <c r="Q683" s="283"/>
      <c r="R683" s="283"/>
      <c r="S683" s="283"/>
      <c r="T683" s="283"/>
      <c r="U683" s="283"/>
      <c r="V683" s="283"/>
      <c r="W683" s="283"/>
      <c r="X683" s="283"/>
      <c r="Y683" s="283"/>
      <c r="Z683" s="283"/>
      <c r="AA683" s="283"/>
      <c r="AB683" s="283"/>
      <c r="AC683" s="284"/>
      <c r="AE683" s="805"/>
      <c r="AG683" s="805"/>
      <c r="AI683" s="805"/>
      <c r="AK683" s="285"/>
    </row>
    <row r="684" spans="3:37" ht="12.75" customHeight="1" outlineLevel="1" x14ac:dyDescent="0.25">
      <c r="D684" s="142" t="str">
        <f>'Line Items'!D24</f>
        <v>SG 11 - Spare SG 11</v>
      </c>
      <c r="E684" s="106"/>
      <c r="F684" s="143" t="str">
        <f t="shared" si="77"/>
        <v>000 Miles</v>
      </c>
      <c r="G684" s="283"/>
      <c r="H684" s="283"/>
      <c r="I684" s="283"/>
      <c r="J684" s="283"/>
      <c r="K684" s="283"/>
      <c r="L684" s="283"/>
      <c r="M684" s="283"/>
      <c r="N684" s="283"/>
      <c r="O684" s="283"/>
      <c r="P684" s="283"/>
      <c r="Q684" s="283"/>
      <c r="R684" s="283"/>
      <c r="S684" s="283"/>
      <c r="T684" s="283"/>
      <c r="U684" s="283"/>
      <c r="V684" s="283"/>
      <c r="W684" s="283"/>
      <c r="X684" s="283"/>
      <c r="Y684" s="283"/>
      <c r="Z684" s="283"/>
      <c r="AA684" s="283"/>
      <c r="AB684" s="283"/>
      <c r="AC684" s="284"/>
      <c r="AE684" s="805"/>
      <c r="AG684" s="805"/>
      <c r="AI684" s="805"/>
      <c r="AK684" s="285"/>
    </row>
    <row r="685" spans="3:37" ht="12.75" customHeight="1" outlineLevel="1" x14ac:dyDescent="0.25">
      <c r="D685" s="142" t="str">
        <f>'Line Items'!D25</f>
        <v>SG 12 - Spare SG 12</v>
      </c>
      <c r="E685" s="106"/>
      <c r="F685" s="143" t="str">
        <f t="shared" si="77"/>
        <v>000 Miles</v>
      </c>
      <c r="G685" s="283"/>
      <c r="H685" s="283"/>
      <c r="I685" s="283"/>
      <c r="J685" s="283"/>
      <c r="K685" s="283"/>
      <c r="L685" s="283"/>
      <c r="M685" s="283"/>
      <c r="N685" s="283"/>
      <c r="O685" s="283"/>
      <c r="P685" s="283"/>
      <c r="Q685" s="283"/>
      <c r="R685" s="283"/>
      <c r="S685" s="283"/>
      <c r="T685" s="283"/>
      <c r="U685" s="283"/>
      <c r="V685" s="283"/>
      <c r="W685" s="283"/>
      <c r="X685" s="283"/>
      <c r="Y685" s="283"/>
      <c r="Z685" s="283"/>
      <c r="AA685" s="283"/>
      <c r="AB685" s="283"/>
      <c r="AC685" s="284"/>
      <c r="AE685" s="805"/>
      <c r="AG685" s="805"/>
      <c r="AI685" s="805"/>
      <c r="AK685" s="285"/>
    </row>
    <row r="686" spans="3:37" ht="12.75" customHeight="1" outlineLevel="1" x14ac:dyDescent="0.25">
      <c r="D686" s="142" t="str">
        <f>'Line Items'!D26</f>
        <v>SG 13 - Spare SG 13</v>
      </c>
      <c r="E686" s="106"/>
      <c r="F686" s="143" t="str">
        <f t="shared" si="77"/>
        <v>000 Miles</v>
      </c>
      <c r="G686" s="283"/>
      <c r="H686" s="283"/>
      <c r="I686" s="283"/>
      <c r="J686" s="283"/>
      <c r="K686" s="283"/>
      <c r="L686" s="283"/>
      <c r="M686" s="283"/>
      <c r="N686" s="283"/>
      <c r="O686" s="283"/>
      <c r="P686" s="283"/>
      <c r="Q686" s="283"/>
      <c r="R686" s="283"/>
      <c r="S686" s="283"/>
      <c r="T686" s="283"/>
      <c r="U686" s="283"/>
      <c r="V686" s="283"/>
      <c r="W686" s="283"/>
      <c r="X686" s="283"/>
      <c r="Y686" s="283"/>
      <c r="Z686" s="283"/>
      <c r="AA686" s="283"/>
      <c r="AB686" s="283"/>
      <c r="AC686" s="284"/>
      <c r="AE686" s="805"/>
      <c r="AG686" s="805"/>
      <c r="AI686" s="805"/>
      <c r="AK686" s="285"/>
    </row>
    <row r="687" spans="3:37" ht="12.75" customHeight="1" outlineLevel="1" x14ac:dyDescent="0.25">
      <c r="D687" s="142" t="str">
        <f>'Line Items'!D27</f>
        <v>SG 14 - Spare SG 14</v>
      </c>
      <c r="E687" s="106"/>
      <c r="F687" s="143" t="str">
        <f t="shared" si="77"/>
        <v>000 Miles</v>
      </c>
      <c r="G687" s="283"/>
      <c r="H687" s="283"/>
      <c r="I687" s="283"/>
      <c r="J687" s="283"/>
      <c r="K687" s="283"/>
      <c r="L687" s="283"/>
      <c r="M687" s="283"/>
      <c r="N687" s="283"/>
      <c r="O687" s="283"/>
      <c r="P687" s="283"/>
      <c r="Q687" s="283"/>
      <c r="R687" s="283"/>
      <c r="S687" s="283"/>
      <c r="T687" s="283"/>
      <c r="U687" s="283"/>
      <c r="V687" s="283"/>
      <c r="W687" s="283"/>
      <c r="X687" s="283"/>
      <c r="Y687" s="283"/>
      <c r="Z687" s="283"/>
      <c r="AA687" s="283"/>
      <c r="AB687" s="283"/>
      <c r="AC687" s="284"/>
      <c r="AE687" s="805"/>
      <c r="AG687" s="805"/>
      <c r="AI687" s="805"/>
      <c r="AK687" s="285"/>
    </row>
    <row r="688" spans="3:37" ht="12.75" customHeight="1" outlineLevel="1" x14ac:dyDescent="0.25">
      <c r="D688" s="142" t="str">
        <f>'Line Items'!D28</f>
        <v>SG 15 - Spare SG 15</v>
      </c>
      <c r="E688" s="106"/>
      <c r="F688" s="143" t="str">
        <f t="shared" si="77"/>
        <v>000 Miles</v>
      </c>
      <c r="G688" s="283"/>
      <c r="H688" s="283"/>
      <c r="I688" s="283"/>
      <c r="J688" s="283"/>
      <c r="K688" s="283"/>
      <c r="L688" s="283"/>
      <c r="M688" s="283"/>
      <c r="N688" s="283"/>
      <c r="O688" s="283"/>
      <c r="P688" s="283"/>
      <c r="Q688" s="283"/>
      <c r="R688" s="283"/>
      <c r="S688" s="283"/>
      <c r="T688" s="283"/>
      <c r="U688" s="283"/>
      <c r="V688" s="283"/>
      <c r="W688" s="283"/>
      <c r="X688" s="283"/>
      <c r="Y688" s="283"/>
      <c r="Z688" s="283"/>
      <c r="AA688" s="283"/>
      <c r="AB688" s="283"/>
      <c r="AC688" s="284"/>
      <c r="AE688" s="805"/>
      <c r="AG688" s="805"/>
      <c r="AI688" s="805"/>
      <c r="AK688" s="285"/>
    </row>
    <row r="689" spans="3:37" ht="12.75" customHeight="1" outlineLevel="1" x14ac:dyDescent="0.25">
      <c r="D689" s="142" t="str">
        <f>'Line Items'!D29</f>
        <v>SG 16 - Spare SG 16</v>
      </c>
      <c r="E689" s="106"/>
      <c r="F689" s="143" t="str">
        <f t="shared" si="77"/>
        <v>000 Miles</v>
      </c>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4"/>
      <c r="AE689" s="805"/>
      <c r="AG689" s="805"/>
      <c r="AI689" s="805"/>
      <c r="AK689" s="285"/>
    </row>
    <row r="690" spans="3:37" ht="12.75" customHeight="1" outlineLevel="1" x14ac:dyDescent="0.25">
      <c r="D690" s="142" t="str">
        <f>'Line Items'!D30</f>
        <v>SG 17 - Spare SG 17</v>
      </c>
      <c r="E690" s="106"/>
      <c r="F690" s="143" t="str">
        <f t="shared" si="77"/>
        <v>000 Miles</v>
      </c>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4"/>
      <c r="AE690" s="805"/>
      <c r="AG690" s="805"/>
      <c r="AI690" s="805"/>
      <c r="AK690" s="285"/>
    </row>
    <row r="691" spans="3:37" ht="12.75" customHeight="1" outlineLevel="1" x14ac:dyDescent="0.25">
      <c r="D691" s="142" t="str">
        <f>'Line Items'!D31</f>
        <v>SG 18 - Spare SG 18</v>
      </c>
      <c r="E691" s="106"/>
      <c r="F691" s="143" t="str">
        <f t="shared" si="77"/>
        <v>000 Miles</v>
      </c>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4"/>
      <c r="AE691" s="805"/>
      <c r="AG691" s="805"/>
      <c r="AI691" s="805"/>
      <c r="AK691" s="285"/>
    </row>
    <row r="692" spans="3:37" ht="12.75" customHeight="1" outlineLevel="1" x14ac:dyDescent="0.25">
      <c r="D692" s="142" t="str">
        <f>'Line Items'!D32</f>
        <v>SG 19 - Spare SG 19</v>
      </c>
      <c r="E692" s="106"/>
      <c r="F692" s="143" t="str">
        <f t="shared" si="77"/>
        <v>000 Miles</v>
      </c>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4"/>
      <c r="AE692" s="805"/>
      <c r="AG692" s="805"/>
      <c r="AI692" s="805"/>
      <c r="AK692" s="285"/>
    </row>
    <row r="693" spans="3:37" ht="12.75" customHeight="1" outlineLevel="1" x14ac:dyDescent="0.25">
      <c r="D693" s="113" t="str">
        <f>'Line Items'!D33</f>
        <v>SG 20 - Spare SG 20</v>
      </c>
      <c r="E693" s="286"/>
      <c r="F693" s="155" t="str">
        <f t="shared" si="77"/>
        <v>000 Miles</v>
      </c>
      <c r="G693" s="287"/>
      <c r="H693" s="287"/>
      <c r="I693" s="287"/>
      <c r="J693" s="287"/>
      <c r="K693" s="287"/>
      <c r="L693" s="287"/>
      <c r="M693" s="287"/>
      <c r="N693" s="287"/>
      <c r="O693" s="287"/>
      <c r="P693" s="287"/>
      <c r="Q693" s="287"/>
      <c r="R693" s="287"/>
      <c r="S693" s="287"/>
      <c r="T693" s="287"/>
      <c r="U693" s="287"/>
      <c r="V693" s="287"/>
      <c r="W693" s="287"/>
      <c r="X693" s="287"/>
      <c r="Y693" s="287"/>
      <c r="Z693" s="287"/>
      <c r="AA693" s="287"/>
      <c r="AB693" s="287"/>
      <c r="AC693" s="288"/>
      <c r="AE693" s="1058"/>
      <c r="AG693" s="1058"/>
      <c r="AI693" s="1058"/>
      <c r="AK693" s="289"/>
    </row>
    <row r="694" spans="3:37" ht="12.75" customHeight="1" outlineLevel="1" x14ac:dyDescent="0.25">
      <c r="G694" s="107"/>
      <c r="H694" s="107"/>
      <c r="I694" s="107"/>
      <c r="J694" s="107"/>
      <c r="K694" s="107"/>
      <c r="L694" s="107"/>
      <c r="M694" s="107"/>
      <c r="N694" s="107"/>
      <c r="O694" s="107"/>
      <c r="P694" s="107"/>
      <c r="Q694" s="107"/>
      <c r="R694" s="107"/>
      <c r="S694" s="107"/>
      <c r="T694" s="107"/>
      <c r="U694" s="107"/>
      <c r="V694" s="107"/>
      <c r="W694" s="107"/>
      <c r="X694" s="107"/>
      <c r="Y694" s="107"/>
      <c r="Z694" s="107"/>
      <c r="AA694" s="107"/>
      <c r="AB694" s="107"/>
      <c r="AC694" s="107"/>
      <c r="AD694" s="107"/>
      <c r="AE694" s="107"/>
      <c r="AG694" s="107"/>
      <c r="AI694" s="107"/>
    </row>
    <row r="695" spans="3:37" ht="12.75" customHeight="1" outlineLevel="1" x14ac:dyDescent="0.25">
      <c r="D695" s="290" t="str">
        <f>"Total "&amp;C673</f>
        <v>Total Off-Peak (First)</v>
      </c>
      <c r="E695" s="291"/>
      <c r="F695" s="292" t="str">
        <f>F693</f>
        <v>000 Miles</v>
      </c>
      <c r="G695" s="293">
        <f t="shared" ref="G695:AC695" si="78">SUM(G674:G693)</f>
        <v>0</v>
      </c>
      <c r="H695" s="293">
        <f t="shared" si="78"/>
        <v>0</v>
      </c>
      <c r="I695" s="293">
        <f t="shared" si="78"/>
        <v>0</v>
      </c>
      <c r="J695" s="293">
        <f t="shared" si="78"/>
        <v>0</v>
      </c>
      <c r="K695" s="293">
        <f t="shared" si="78"/>
        <v>0</v>
      </c>
      <c r="L695" s="293">
        <f t="shared" si="78"/>
        <v>0</v>
      </c>
      <c r="M695" s="293">
        <f t="shared" si="78"/>
        <v>0</v>
      </c>
      <c r="N695" s="293">
        <f t="shared" si="78"/>
        <v>0</v>
      </c>
      <c r="O695" s="293">
        <f t="shared" si="78"/>
        <v>0</v>
      </c>
      <c r="P695" s="293">
        <f t="shared" si="78"/>
        <v>0</v>
      </c>
      <c r="Q695" s="293">
        <f t="shared" si="78"/>
        <v>0</v>
      </c>
      <c r="R695" s="293">
        <f t="shared" si="78"/>
        <v>0</v>
      </c>
      <c r="S695" s="293">
        <f t="shared" si="78"/>
        <v>0</v>
      </c>
      <c r="T695" s="293">
        <f t="shared" si="78"/>
        <v>0</v>
      </c>
      <c r="U695" s="293">
        <f t="shared" si="78"/>
        <v>0</v>
      </c>
      <c r="V695" s="293">
        <f t="shared" si="78"/>
        <v>0</v>
      </c>
      <c r="W695" s="293">
        <f t="shared" si="78"/>
        <v>0</v>
      </c>
      <c r="X695" s="293">
        <f t="shared" si="78"/>
        <v>0</v>
      </c>
      <c r="Y695" s="293">
        <f t="shared" si="78"/>
        <v>0</v>
      </c>
      <c r="Z695" s="293">
        <f t="shared" si="78"/>
        <v>0</v>
      </c>
      <c r="AA695" s="293">
        <f t="shared" si="78"/>
        <v>0</v>
      </c>
      <c r="AB695" s="293">
        <f t="shared" si="78"/>
        <v>0</v>
      </c>
      <c r="AC695" s="294">
        <f t="shared" si="78"/>
        <v>0</v>
      </c>
      <c r="AE695" s="1062">
        <f>SUM(AE674:AE693)</f>
        <v>0</v>
      </c>
      <c r="AG695" s="1062">
        <f>SUM(AG674:AG693)</f>
        <v>0</v>
      </c>
      <c r="AI695" s="1062">
        <f>SUM(AI674:AI693)</f>
        <v>0</v>
      </c>
      <c r="AK695" s="295"/>
    </row>
    <row r="696" spans="3:37" ht="12.75" customHeight="1" outlineLevel="1" x14ac:dyDescent="0.25">
      <c r="G696" s="107"/>
      <c r="H696" s="107"/>
      <c r="I696" s="107"/>
      <c r="J696" s="107"/>
      <c r="K696" s="107"/>
      <c r="L696" s="107"/>
      <c r="M696" s="107"/>
      <c r="N696" s="107"/>
      <c r="O696" s="107"/>
      <c r="P696" s="107"/>
      <c r="Q696" s="107"/>
      <c r="R696" s="107"/>
      <c r="S696" s="107"/>
      <c r="T696" s="107"/>
      <c r="U696" s="107"/>
      <c r="V696" s="107"/>
      <c r="W696" s="107"/>
      <c r="X696" s="107"/>
      <c r="Y696" s="107"/>
      <c r="Z696" s="107"/>
      <c r="AA696" s="107"/>
      <c r="AB696" s="107"/>
      <c r="AC696" s="107"/>
      <c r="AD696" s="107"/>
      <c r="AE696" s="107"/>
      <c r="AG696" s="107"/>
      <c r="AI696" s="107"/>
    </row>
    <row r="697" spans="3:37" ht="12.75" customHeight="1" outlineLevel="1" x14ac:dyDescent="0.25">
      <c r="C697" s="200" t="str">
        <f>C468</f>
        <v>Off-Peak (Standard)</v>
      </c>
      <c r="G697" s="107"/>
      <c r="H697" s="107"/>
      <c r="I697" s="107"/>
      <c r="J697" s="107"/>
      <c r="K697" s="107"/>
      <c r="L697" s="107"/>
      <c r="M697" s="107"/>
      <c r="N697" s="107"/>
      <c r="O697" s="107"/>
      <c r="P697" s="107"/>
      <c r="Q697" s="107"/>
      <c r="R697" s="107"/>
      <c r="S697" s="107"/>
      <c r="T697" s="107"/>
      <c r="U697" s="107"/>
      <c r="V697" s="107"/>
      <c r="W697" s="107"/>
      <c r="X697" s="107"/>
      <c r="Y697" s="107"/>
      <c r="Z697" s="107"/>
      <c r="AA697" s="107"/>
      <c r="AB697" s="107"/>
      <c r="AC697" s="107"/>
      <c r="AD697" s="107"/>
      <c r="AE697" s="107"/>
      <c r="AG697" s="107"/>
      <c r="AI697" s="107"/>
    </row>
    <row r="698" spans="3:37" ht="12.75" customHeight="1" outlineLevel="1" x14ac:dyDescent="0.25">
      <c r="D698" s="276" t="str">
        <f>'Line Items'!D14</f>
        <v>SG 01 - Kent Mainline</v>
      </c>
      <c r="E698" s="312"/>
      <c r="F698" s="316" t="str">
        <f t="shared" ref="F698:F717" si="79">F674</f>
        <v>000 Miles</v>
      </c>
      <c r="G698" s="314"/>
      <c r="H698" s="314"/>
      <c r="I698" s="314"/>
      <c r="J698" s="314"/>
      <c r="K698" s="314"/>
      <c r="L698" s="314"/>
      <c r="M698" s="314"/>
      <c r="N698" s="314"/>
      <c r="O698" s="314"/>
      <c r="P698" s="314"/>
      <c r="Q698" s="314"/>
      <c r="R698" s="314"/>
      <c r="S698" s="314"/>
      <c r="T698" s="314"/>
      <c r="U698" s="314"/>
      <c r="V698" s="314"/>
      <c r="W698" s="314"/>
      <c r="X698" s="314"/>
      <c r="Y698" s="314"/>
      <c r="Z698" s="314"/>
      <c r="AA698" s="314"/>
      <c r="AB698" s="314"/>
      <c r="AC698" s="304"/>
      <c r="AE698" s="1057"/>
      <c r="AG698" s="1057"/>
      <c r="AI698" s="1057"/>
      <c r="AK698" s="282"/>
    </row>
    <row r="699" spans="3:37" ht="12.75" customHeight="1" outlineLevel="1" x14ac:dyDescent="0.25">
      <c r="D699" s="142" t="str">
        <f>'Line Items'!D15</f>
        <v>SG 02 - Kent Metro</v>
      </c>
      <c r="E699" s="106"/>
      <c r="F699" s="143" t="str">
        <f t="shared" si="79"/>
        <v>000 Miles</v>
      </c>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4"/>
      <c r="AE699" s="805"/>
      <c r="AG699" s="805"/>
      <c r="AI699" s="805"/>
      <c r="AK699" s="285"/>
    </row>
    <row r="700" spans="3:37" ht="12.75" customHeight="1" outlineLevel="1" x14ac:dyDescent="0.25">
      <c r="D700" s="142" t="str">
        <f>'Line Items'!D16</f>
        <v>SG 03 - Kent Rural</v>
      </c>
      <c r="E700" s="106"/>
      <c r="F700" s="143" t="str">
        <f t="shared" si="79"/>
        <v>000 Miles</v>
      </c>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4"/>
      <c r="AE700" s="805"/>
      <c r="AG700" s="805"/>
      <c r="AI700" s="805"/>
      <c r="AK700" s="285"/>
    </row>
    <row r="701" spans="3:37" ht="12.75" customHeight="1" outlineLevel="1" x14ac:dyDescent="0.25">
      <c r="D701" s="142" t="str">
        <f>'Line Items'!D17</f>
        <v>SG 04 - Kent High Speed</v>
      </c>
      <c r="E701" s="106"/>
      <c r="F701" s="143" t="str">
        <f t="shared" si="79"/>
        <v>000 Miles</v>
      </c>
      <c r="G701" s="283"/>
      <c r="H701" s="283"/>
      <c r="I701" s="283"/>
      <c r="J701" s="283"/>
      <c r="K701" s="283"/>
      <c r="L701" s="283"/>
      <c r="M701" s="283"/>
      <c r="N701" s="283"/>
      <c r="O701" s="283"/>
      <c r="P701" s="283"/>
      <c r="Q701" s="283"/>
      <c r="R701" s="283"/>
      <c r="S701" s="283"/>
      <c r="T701" s="283"/>
      <c r="U701" s="283"/>
      <c r="V701" s="283"/>
      <c r="W701" s="283"/>
      <c r="X701" s="283"/>
      <c r="Y701" s="283"/>
      <c r="Z701" s="283"/>
      <c r="AA701" s="283"/>
      <c r="AB701" s="283"/>
      <c r="AC701" s="284"/>
      <c r="AE701" s="805"/>
      <c r="AG701" s="805"/>
      <c r="AI701" s="805"/>
      <c r="AK701" s="285"/>
    </row>
    <row r="702" spans="3:37" ht="12.75" customHeight="1" outlineLevel="1" x14ac:dyDescent="0.25">
      <c r="D702" s="142" t="str">
        <f>'Line Items'!D18</f>
        <v>SG 05 - Spare SG 05</v>
      </c>
      <c r="E702" s="106"/>
      <c r="F702" s="143" t="str">
        <f t="shared" si="79"/>
        <v>000 Miles</v>
      </c>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4"/>
      <c r="AE702" s="805"/>
      <c r="AG702" s="805"/>
      <c r="AI702" s="805"/>
      <c r="AK702" s="285"/>
    </row>
    <row r="703" spans="3:37" ht="12.75" customHeight="1" outlineLevel="1" x14ac:dyDescent="0.25">
      <c r="D703" s="142" t="str">
        <f>'Line Items'!D19</f>
        <v>SG 06 - Spare SG 06</v>
      </c>
      <c r="E703" s="106"/>
      <c r="F703" s="143" t="str">
        <f t="shared" si="79"/>
        <v>000 Miles</v>
      </c>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4"/>
      <c r="AE703" s="805"/>
      <c r="AG703" s="805"/>
      <c r="AI703" s="805"/>
      <c r="AK703" s="285"/>
    </row>
    <row r="704" spans="3:37" ht="12.75" customHeight="1" outlineLevel="1" x14ac:dyDescent="0.25">
      <c r="D704" s="142" t="str">
        <f>'Line Items'!D20</f>
        <v>SG 07 - Spare SG 07</v>
      </c>
      <c r="E704" s="106"/>
      <c r="F704" s="143" t="str">
        <f t="shared" si="79"/>
        <v>000 Miles</v>
      </c>
      <c r="G704" s="283"/>
      <c r="H704" s="283"/>
      <c r="I704" s="283"/>
      <c r="J704" s="283"/>
      <c r="K704" s="283"/>
      <c r="L704" s="283"/>
      <c r="M704" s="283"/>
      <c r="N704" s="283"/>
      <c r="O704" s="283"/>
      <c r="P704" s="283"/>
      <c r="Q704" s="283"/>
      <c r="R704" s="283"/>
      <c r="S704" s="283"/>
      <c r="T704" s="283"/>
      <c r="U704" s="283"/>
      <c r="V704" s="283"/>
      <c r="W704" s="283"/>
      <c r="X704" s="283"/>
      <c r="Y704" s="283"/>
      <c r="Z704" s="283"/>
      <c r="AA704" s="283"/>
      <c r="AB704" s="283"/>
      <c r="AC704" s="284"/>
      <c r="AE704" s="805"/>
      <c r="AG704" s="805"/>
      <c r="AI704" s="805"/>
      <c r="AK704" s="285"/>
    </row>
    <row r="705" spans="4:37" ht="12.75" customHeight="1" outlineLevel="1" x14ac:dyDescent="0.25">
      <c r="D705" s="142" t="str">
        <f>'Line Items'!D21</f>
        <v>SG 08 - Spare SG 08</v>
      </c>
      <c r="E705" s="106"/>
      <c r="F705" s="143" t="str">
        <f t="shared" si="79"/>
        <v>000 Miles</v>
      </c>
      <c r="G705" s="283"/>
      <c r="H705" s="283"/>
      <c r="I705" s="283"/>
      <c r="J705" s="283"/>
      <c r="K705" s="283"/>
      <c r="L705" s="283"/>
      <c r="M705" s="283"/>
      <c r="N705" s="283"/>
      <c r="O705" s="283"/>
      <c r="P705" s="283"/>
      <c r="Q705" s="283"/>
      <c r="R705" s="283"/>
      <c r="S705" s="283"/>
      <c r="T705" s="283"/>
      <c r="U705" s="283"/>
      <c r="V705" s="283"/>
      <c r="W705" s="283"/>
      <c r="X705" s="283"/>
      <c r="Y705" s="283"/>
      <c r="Z705" s="283"/>
      <c r="AA705" s="283"/>
      <c r="AB705" s="283"/>
      <c r="AC705" s="284"/>
      <c r="AE705" s="805"/>
      <c r="AG705" s="805"/>
      <c r="AI705" s="805"/>
      <c r="AK705" s="285"/>
    </row>
    <row r="706" spans="4:37" ht="12.75" customHeight="1" outlineLevel="1" x14ac:dyDescent="0.25">
      <c r="D706" s="142" t="str">
        <f>'Line Items'!D22</f>
        <v>SG 09 - Spare SG 09</v>
      </c>
      <c r="E706" s="106"/>
      <c r="F706" s="143" t="str">
        <f t="shared" si="79"/>
        <v>000 Miles</v>
      </c>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4"/>
      <c r="AE706" s="805"/>
      <c r="AG706" s="805"/>
      <c r="AI706" s="805"/>
      <c r="AK706" s="285"/>
    </row>
    <row r="707" spans="4:37" ht="12.75" customHeight="1" outlineLevel="1" x14ac:dyDescent="0.25">
      <c r="D707" s="142" t="str">
        <f>'Line Items'!D23</f>
        <v>SG 10 - Spare SG 10</v>
      </c>
      <c r="E707" s="106"/>
      <c r="F707" s="143" t="str">
        <f t="shared" si="79"/>
        <v>000 Miles</v>
      </c>
      <c r="G707" s="283"/>
      <c r="H707" s="283"/>
      <c r="I707" s="283"/>
      <c r="J707" s="283"/>
      <c r="K707" s="283"/>
      <c r="L707" s="283"/>
      <c r="M707" s="283"/>
      <c r="N707" s="283"/>
      <c r="O707" s="283"/>
      <c r="P707" s="283"/>
      <c r="Q707" s="283"/>
      <c r="R707" s="283"/>
      <c r="S707" s="283"/>
      <c r="T707" s="283"/>
      <c r="U707" s="283"/>
      <c r="V707" s="283"/>
      <c r="W707" s="283"/>
      <c r="X707" s="283"/>
      <c r="Y707" s="283"/>
      <c r="Z707" s="283"/>
      <c r="AA707" s="283"/>
      <c r="AB707" s="283"/>
      <c r="AC707" s="284"/>
      <c r="AE707" s="805"/>
      <c r="AG707" s="805"/>
      <c r="AI707" s="805"/>
      <c r="AK707" s="285"/>
    </row>
    <row r="708" spans="4:37" ht="12.75" customHeight="1" outlineLevel="1" x14ac:dyDescent="0.25">
      <c r="D708" s="142" t="str">
        <f>'Line Items'!D24</f>
        <v>SG 11 - Spare SG 11</v>
      </c>
      <c r="E708" s="106"/>
      <c r="F708" s="143" t="str">
        <f t="shared" si="79"/>
        <v>000 Miles</v>
      </c>
      <c r="G708" s="283"/>
      <c r="H708" s="283"/>
      <c r="I708" s="283"/>
      <c r="J708" s="283"/>
      <c r="K708" s="283"/>
      <c r="L708" s="283"/>
      <c r="M708" s="283"/>
      <c r="N708" s="283"/>
      <c r="O708" s="283"/>
      <c r="P708" s="283"/>
      <c r="Q708" s="283"/>
      <c r="R708" s="283"/>
      <c r="S708" s="283"/>
      <c r="T708" s="283"/>
      <c r="U708" s="283"/>
      <c r="V708" s="283"/>
      <c r="W708" s="283"/>
      <c r="X708" s="283"/>
      <c r="Y708" s="283"/>
      <c r="Z708" s="283"/>
      <c r="AA708" s="283"/>
      <c r="AB708" s="283"/>
      <c r="AC708" s="284"/>
      <c r="AE708" s="805"/>
      <c r="AG708" s="805"/>
      <c r="AI708" s="805"/>
      <c r="AK708" s="285"/>
    </row>
    <row r="709" spans="4:37" ht="12.75" customHeight="1" outlineLevel="1" x14ac:dyDescent="0.25">
      <c r="D709" s="142" t="str">
        <f>'Line Items'!D25</f>
        <v>SG 12 - Spare SG 12</v>
      </c>
      <c r="E709" s="106"/>
      <c r="F709" s="143" t="str">
        <f t="shared" si="79"/>
        <v>000 Miles</v>
      </c>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4"/>
      <c r="AE709" s="805"/>
      <c r="AG709" s="805"/>
      <c r="AI709" s="805"/>
      <c r="AK709" s="285"/>
    </row>
    <row r="710" spans="4:37" ht="12.75" customHeight="1" outlineLevel="1" x14ac:dyDescent="0.25">
      <c r="D710" s="142" t="str">
        <f>'Line Items'!D26</f>
        <v>SG 13 - Spare SG 13</v>
      </c>
      <c r="E710" s="106"/>
      <c r="F710" s="143" t="str">
        <f t="shared" si="79"/>
        <v>000 Miles</v>
      </c>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4"/>
      <c r="AE710" s="805"/>
      <c r="AG710" s="805"/>
      <c r="AI710" s="805"/>
      <c r="AK710" s="285"/>
    </row>
    <row r="711" spans="4:37" ht="12.75" customHeight="1" outlineLevel="1" x14ac:dyDescent="0.25">
      <c r="D711" s="142" t="str">
        <f>'Line Items'!D27</f>
        <v>SG 14 - Spare SG 14</v>
      </c>
      <c r="E711" s="106"/>
      <c r="F711" s="143" t="str">
        <f t="shared" si="79"/>
        <v>000 Miles</v>
      </c>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4"/>
      <c r="AE711" s="805"/>
      <c r="AG711" s="805"/>
      <c r="AI711" s="805"/>
      <c r="AK711" s="285"/>
    </row>
    <row r="712" spans="4:37" ht="12.75" customHeight="1" outlineLevel="1" x14ac:dyDescent="0.25">
      <c r="D712" s="142" t="str">
        <f>'Line Items'!D28</f>
        <v>SG 15 - Spare SG 15</v>
      </c>
      <c r="E712" s="106"/>
      <c r="F712" s="143" t="str">
        <f t="shared" si="79"/>
        <v>000 Miles</v>
      </c>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4"/>
      <c r="AE712" s="805"/>
      <c r="AG712" s="805"/>
      <c r="AI712" s="805"/>
      <c r="AK712" s="285"/>
    </row>
    <row r="713" spans="4:37" ht="12.75" customHeight="1" outlineLevel="1" x14ac:dyDescent="0.25">
      <c r="D713" s="142" t="str">
        <f>'Line Items'!D29</f>
        <v>SG 16 - Spare SG 16</v>
      </c>
      <c r="E713" s="106"/>
      <c r="F713" s="143" t="str">
        <f t="shared" si="79"/>
        <v>000 Miles</v>
      </c>
      <c r="G713" s="283"/>
      <c r="H713" s="283"/>
      <c r="I713" s="283"/>
      <c r="J713" s="283"/>
      <c r="K713" s="283"/>
      <c r="L713" s="283"/>
      <c r="M713" s="283"/>
      <c r="N713" s="283"/>
      <c r="O713" s="283"/>
      <c r="P713" s="283"/>
      <c r="Q713" s="283"/>
      <c r="R713" s="283"/>
      <c r="S713" s="283"/>
      <c r="T713" s="283"/>
      <c r="U713" s="283"/>
      <c r="V713" s="283"/>
      <c r="W713" s="283"/>
      <c r="X713" s="283"/>
      <c r="Y713" s="283"/>
      <c r="Z713" s="283"/>
      <c r="AA713" s="283"/>
      <c r="AB713" s="283"/>
      <c r="AC713" s="284"/>
      <c r="AE713" s="805"/>
      <c r="AG713" s="805"/>
      <c r="AI713" s="805"/>
      <c r="AK713" s="285"/>
    </row>
    <row r="714" spans="4:37" ht="12.75" customHeight="1" outlineLevel="1" x14ac:dyDescent="0.25">
      <c r="D714" s="142" t="str">
        <f>'Line Items'!D30</f>
        <v>SG 17 - Spare SG 17</v>
      </c>
      <c r="E714" s="106"/>
      <c r="F714" s="143" t="str">
        <f t="shared" si="79"/>
        <v>000 Miles</v>
      </c>
      <c r="G714" s="283"/>
      <c r="H714" s="283"/>
      <c r="I714" s="283"/>
      <c r="J714" s="283"/>
      <c r="K714" s="283"/>
      <c r="L714" s="283"/>
      <c r="M714" s="283"/>
      <c r="N714" s="283"/>
      <c r="O714" s="283"/>
      <c r="P714" s="283"/>
      <c r="Q714" s="283"/>
      <c r="R714" s="283"/>
      <c r="S714" s="283"/>
      <c r="T714" s="283"/>
      <c r="U714" s="283"/>
      <c r="V714" s="283"/>
      <c r="W714" s="283"/>
      <c r="X714" s="283"/>
      <c r="Y714" s="283"/>
      <c r="Z714" s="283"/>
      <c r="AA714" s="283"/>
      <c r="AB714" s="283"/>
      <c r="AC714" s="284"/>
      <c r="AE714" s="805"/>
      <c r="AG714" s="805"/>
      <c r="AI714" s="805"/>
      <c r="AK714" s="285"/>
    </row>
    <row r="715" spans="4:37" ht="12.75" customHeight="1" outlineLevel="1" x14ac:dyDescent="0.25">
      <c r="D715" s="142" t="str">
        <f>'Line Items'!D31</f>
        <v>SG 18 - Spare SG 18</v>
      </c>
      <c r="E715" s="106"/>
      <c r="F715" s="143" t="str">
        <f t="shared" si="79"/>
        <v>000 Miles</v>
      </c>
      <c r="G715" s="283"/>
      <c r="H715" s="283"/>
      <c r="I715" s="283"/>
      <c r="J715" s="283"/>
      <c r="K715" s="283"/>
      <c r="L715" s="283"/>
      <c r="M715" s="283"/>
      <c r="N715" s="283"/>
      <c r="O715" s="283"/>
      <c r="P715" s="283"/>
      <c r="Q715" s="283"/>
      <c r="R715" s="283"/>
      <c r="S715" s="283"/>
      <c r="T715" s="283"/>
      <c r="U715" s="283"/>
      <c r="V715" s="283"/>
      <c r="W715" s="283"/>
      <c r="X715" s="283"/>
      <c r="Y715" s="283"/>
      <c r="Z715" s="283"/>
      <c r="AA715" s="283"/>
      <c r="AB715" s="283"/>
      <c r="AC715" s="284"/>
      <c r="AE715" s="805"/>
      <c r="AG715" s="805"/>
      <c r="AI715" s="805"/>
      <c r="AK715" s="285"/>
    </row>
    <row r="716" spans="4:37" ht="12.75" customHeight="1" outlineLevel="1" x14ac:dyDescent="0.25">
      <c r="D716" s="142" t="str">
        <f>'Line Items'!D32</f>
        <v>SG 19 - Spare SG 19</v>
      </c>
      <c r="E716" s="106"/>
      <c r="F716" s="143" t="str">
        <f t="shared" si="79"/>
        <v>000 Miles</v>
      </c>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4"/>
      <c r="AE716" s="805"/>
      <c r="AG716" s="805"/>
      <c r="AI716" s="805"/>
      <c r="AK716" s="285"/>
    </row>
    <row r="717" spans="4:37" ht="12.75" customHeight="1" outlineLevel="1" x14ac:dyDescent="0.25">
      <c r="D717" s="113" t="str">
        <f>'Line Items'!D33</f>
        <v>SG 20 - Spare SG 20</v>
      </c>
      <c r="E717" s="286"/>
      <c r="F717" s="155" t="str">
        <f t="shared" si="79"/>
        <v>000 Miles</v>
      </c>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8"/>
      <c r="AE717" s="1058"/>
      <c r="AG717" s="1058"/>
      <c r="AI717" s="1058"/>
      <c r="AK717" s="289"/>
    </row>
    <row r="718" spans="4:37" ht="12.75" customHeight="1" outlineLevel="1" x14ac:dyDescent="0.25">
      <c r="G718" s="107"/>
      <c r="H718" s="107"/>
      <c r="I718" s="107"/>
      <c r="J718" s="107"/>
      <c r="K718" s="107"/>
      <c r="L718" s="107"/>
      <c r="M718" s="107"/>
      <c r="N718" s="107"/>
      <c r="O718" s="107"/>
      <c r="P718" s="107"/>
      <c r="Q718" s="107"/>
      <c r="R718" s="107"/>
      <c r="S718" s="107"/>
      <c r="T718" s="107"/>
      <c r="U718" s="107"/>
      <c r="V718" s="107"/>
      <c r="W718" s="107"/>
      <c r="X718" s="107"/>
      <c r="Y718" s="107"/>
      <c r="Z718" s="107"/>
      <c r="AA718" s="107"/>
      <c r="AB718" s="107"/>
      <c r="AC718" s="107"/>
      <c r="AD718" s="107"/>
      <c r="AE718" s="107"/>
      <c r="AG718" s="107"/>
      <c r="AI718" s="107"/>
    </row>
    <row r="719" spans="4:37" ht="12.75" customHeight="1" outlineLevel="1" x14ac:dyDescent="0.25">
      <c r="D719" s="290" t="str">
        <f>"Total "&amp;C697</f>
        <v>Total Off-Peak (Standard)</v>
      </c>
      <c r="E719" s="291"/>
      <c r="F719" s="292" t="str">
        <f>F717</f>
        <v>000 Miles</v>
      </c>
      <c r="G719" s="293">
        <f t="shared" ref="G719:AC719" si="80">SUM(G698:G717)</f>
        <v>0</v>
      </c>
      <c r="H719" s="293">
        <f t="shared" si="80"/>
        <v>0</v>
      </c>
      <c r="I719" s="293">
        <f t="shared" si="80"/>
        <v>0</v>
      </c>
      <c r="J719" s="293">
        <f t="shared" si="80"/>
        <v>0</v>
      </c>
      <c r="K719" s="293">
        <f t="shared" si="80"/>
        <v>0</v>
      </c>
      <c r="L719" s="293">
        <f t="shared" si="80"/>
        <v>0</v>
      </c>
      <c r="M719" s="293">
        <f t="shared" si="80"/>
        <v>0</v>
      </c>
      <c r="N719" s="293">
        <f t="shared" si="80"/>
        <v>0</v>
      </c>
      <c r="O719" s="293">
        <f t="shared" si="80"/>
        <v>0</v>
      </c>
      <c r="P719" s="293">
        <f t="shared" si="80"/>
        <v>0</v>
      </c>
      <c r="Q719" s="293">
        <f t="shared" si="80"/>
        <v>0</v>
      </c>
      <c r="R719" s="293">
        <f t="shared" si="80"/>
        <v>0</v>
      </c>
      <c r="S719" s="293">
        <f t="shared" si="80"/>
        <v>0</v>
      </c>
      <c r="T719" s="293">
        <f t="shared" si="80"/>
        <v>0</v>
      </c>
      <c r="U719" s="293">
        <f t="shared" si="80"/>
        <v>0</v>
      </c>
      <c r="V719" s="293">
        <f t="shared" si="80"/>
        <v>0</v>
      </c>
      <c r="W719" s="293">
        <f t="shared" si="80"/>
        <v>0</v>
      </c>
      <c r="X719" s="293">
        <f t="shared" si="80"/>
        <v>0</v>
      </c>
      <c r="Y719" s="293">
        <f t="shared" si="80"/>
        <v>0</v>
      </c>
      <c r="Z719" s="293">
        <f t="shared" si="80"/>
        <v>0</v>
      </c>
      <c r="AA719" s="293">
        <f t="shared" si="80"/>
        <v>0</v>
      </c>
      <c r="AB719" s="293">
        <f t="shared" si="80"/>
        <v>0</v>
      </c>
      <c r="AC719" s="294">
        <f t="shared" si="80"/>
        <v>0</v>
      </c>
      <c r="AE719" s="1062">
        <f>SUM(AE698:AE717)</f>
        <v>0</v>
      </c>
      <c r="AG719" s="1062">
        <f>SUM(AG698:AG717)</f>
        <v>0</v>
      </c>
      <c r="AI719" s="1062">
        <f>SUM(AI698:AI717)</f>
        <v>0</v>
      </c>
      <c r="AK719" s="295"/>
    </row>
    <row r="720" spans="4:37" ht="12.75" customHeight="1" outlineLevel="1" x14ac:dyDescent="0.25">
      <c r="G720" s="107"/>
      <c r="H720" s="107"/>
      <c r="I720" s="107"/>
      <c r="J720" s="107"/>
      <c r="K720" s="107"/>
      <c r="L720" s="107"/>
      <c r="M720" s="107"/>
      <c r="N720" s="107"/>
      <c r="O720" s="107"/>
      <c r="P720" s="107"/>
      <c r="Q720" s="107"/>
      <c r="R720" s="107"/>
      <c r="S720" s="107"/>
      <c r="T720" s="107"/>
      <c r="U720" s="107"/>
      <c r="V720" s="107"/>
      <c r="W720" s="107"/>
      <c r="X720" s="107"/>
      <c r="Y720" s="107"/>
      <c r="Z720" s="107"/>
      <c r="AA720" s="107"/>
      <c r="AB720" s="107"/>
      <c r="AC720" s="107"/>
      <c r="AD720" s="107"/>
      <c r="AE720" s="107"/>
      <c r="AG720" s="107"/>
      <c r="AI720" s="107"/>
    </row>
    <row r="721" spans="3:37" ht="12.75" customHeight="1" outlineLevel="1" x14ac:dyDescent="0.25">
      <c r="D721" s="290" t="s">
        <v>446</v>
      </c>
      <c r="E721" s="291"/>
      <c r="F721" s="292" t="str">
        <f>F719</f>
        <v>000 Miles</v>
      </c>
      <c r="G721" s="293">
        <f t="shared" ref="G721:AC721" si="81">SUM(G695,G719)</f>
        <v>0</v>
      </c>
      <c r="H721" s="293">
        <f t="shared" si="81"/>
        <v>0</v>
      </c>
      <c r="I721" s="293">
        <f t="shared" si="81"/>
        <v>0</v>
      </c>
      <c r="J721" s="293">
        <f t="shared" si="81"/>
        <v>0</v>
      </c>
      <c r="K721" s="293">
        <f t="shared" si="81"/>
        <v>0</v>
      </c>
      <c r="L721" s="293">
        <f t="shared" si="81"/>
        <v>0</v>
      </c>
      <c r="M721" s="293">
        <f t="shared" si="81"/>
        <v>0</v>
      </c>
      <c r="N721" s="293">
        <f t="shared" si="81"/>
        <v>0</v>
      </c>
      <c r="O721" s="293">
        <f t="shared" si="81"/>
        <v>0</v>
      </c>
      <c r="P721" s="293">
        <f t="shared" si="81"/>
        <v>0</v>
      </c>
      <c r="Q721" s="293">
        <f t="shared" si="81"/>
        <v>0</v>
      </c>
      <c r="R721" s="293">
        <f t="shared" si="81"/>
        <v>0</v>
      </c>
      <c r="S721" s="293">
        <f t="shared" si="81"/>
        <v>0</v>
      </c>
      <c r="T721" s="293">
        <f t="shared" si="81"/>
        <v>0</v>
      </c>
      <c r="U721" s="293">
        <f t="shared" si="81"/>
        <v>0</v>
      </c>
      <c r="V721" s="293">
        <f t="shared" si="81"/>
        <v>0</v>
      </c>
      <c r="W721" s="293">
        <f t="shared" si="81"/>
        <v>0</v>
      </c>
      <c r="X721" s="293">
        <f t="shared" si="81"/>
        <v>0</v>
      </c>
      <c r="Y721" s="293">
        <f t="shared" si="81"/>
        <v>0</v>
      </c>
      <c r="Z721" s="293">
        <f t="shared" si="81"/>
        <v>0</v>
      </c>
      <c r="AA721" s="293">
        <f t="shared" si="81"/>
        <v>0</v>
      </c>
      <c r="AB721" s="293">
        <f t="shared" si="81"/>
        <v>0</v>
      </c>
      <c r="AC721" s="294">
        <f t="shared" si="81"/>
        <v>0</v>
      </c>
      <c r="AE721" s="1062">
        <f>SUM(AE695,AE719)</f>
        <v>0</v>
      </c>
      <c r="AG721" s="1062">
        <f>SUM(AG695,AG719)</f>
        <v>0</v>
      </c>
      <c r="AI721" s="1062">
        <f>SUM(AI695,AI719)</f>
        <v>0</v>
      </c>
      <c r="AK721" s="295"/>
    </row>
    <row r="722" spans="3:37" ht="12.75" customHeight="1" outlineLevel="1" x14ac:dyDescent="0.25">
      <c r="G722" s="107"/>
      <c r="H722" s="107"/>
      <c r="I722" s="107"/>
      <c r="J722" s="107"/>
      <c r="K722" s="107"/>
      <c r="L722" s="107"/>
      <c r="M722" s="107"/>
      <c r="N722" s="107"/>
      <c r="O722" s="107"/>
      <c r="P722" s="107"/>
      <c r="Q722" s="107"/>
      <c r="R722" s="107"/>
      <c r="S722" s="107"/>
      <c r="T722" s="107"/>
      <c r="U722" s="107"/>
      <c r="V722" s="107"/>
      <c r="W722" s="107"/>
      <c r="X722" s="107"/>
      <c r="Y722" s="107"/>
      <c r="Z722" s="107"/>
      <c r="AA722" s="107"/>
      <c r="AB722" s="107"/>
      <c r="AC722" s="107"/>
      <c r="AD722" s="107"/>
      <c r="AE722" s="107"/>
      <c r="AG722" s="107"/>
      <c r="AI722" s="107"/>
    </row>
    <row r="723" spans="3:37" ht="12.75" customHeight="1" outlineLevel="1" x14ac:dyDescent="0.25">
      <c r="C723" s="200" t="s">
        <v>452</v>
      </c>
      <c r="G723" s="107"/>
      <c r="H723" s="107"/>
      <c r="I723" s="107"/>
      <c r="J723" s="107"/>
      <c r="K723" s="107"/>
      <c r="L723" s="107"/>
      <c r="M723" s="107"/>
      <c r="N723" s="107"/>
      <c r="O723" s="107"/>
      <c r="P723" s="107"/>
      <c r="Q723" s="107"/>
      <c r="R723" s="107"/>
      <c r="S723" s="107"/>
      <c r="T723" s="107"/>
      <c r="U723" s="107"/>
      <c r="V723" s="107"/>
      <c r="W723" s="107"/>
      <c r="X723" s="107"/>
      <c r="Z723" s="107"/>
      <c r="AA723" s="107"/>
      <c r="AB723" s="107"/>
      <c r="AC723" s="107"/>
      <c r="AD723" s="107"/>
      <c r="AE723" s="107"/>
      <c r="AG723" s="107"/>
      <c r="AI723" s="107"/>
    </row>
    <row r="724" spans="3:37" ht="12.75" customHeight="1" outlineLevel="1" x14ac:dyDescent="0.25">
      <c r="D724" s="276" t="str">
        <f>'Line Items'!D14</f>
        <v>SG 01 - Kent Mainline</v>
      </c>
      <c r="E724" s="312"/>
      <c r="F724" s="316" t="str">
        <f t="shared" ref="F724:F743" si="82">F698</f>
        <v>000 Miles</v>
      </c>
      <c r="G724" s="317">
        <f t="shared" ref="G724:AC735" si="83">SUM(G524,G548,G574,G598,G624,G648,G674,G698)</f>
        <v>0</v>
      </c>
      <c r="H724" s="317">
        <f t="shared" si="83"/>
        <v>0</v>
      </c>
      <c r="I724" s="317">
        <f t="shared" si="83"/>
        <v>0</v>
      </c>
      <c r="J724" s="317">
        <f t="shared" si="83"/>
        <v>0</v>
      </c>
      <c r="K724" s="317">
        <f t="shared" si="83"/>
        <v>0</v>
      </c>
      <c r="L724" s="317">
        <f t="shared" si="83"/>
        <v>0</v>
      </c>
      <c r="M724" s="317">
        <f t="shared" si="83"/>
        <v>0</v>
      </c>
      <c r="N724" s="317">
        <f t="shared" si="83"/>
        <v>0</v>
      </c>
      <c r="O724" s="317">
        <f t="shared" si="83"/>
        <v>0</v>
      </c>
      <c r="P724" s="317">
        <f t="shared" si="83"/>
        <v>0</v>
      </c>
      <c r="Q724" s="317">
        <f t="shared" si="83"/>
        <v>0</v>
      </c>
      <c r="R724" s="317">
        <f t="shared" si="83"/>
        <v>0</v>
      </c>
      <c r="S724" s="317">
        <f t="shared" si="83"/>
        <v>0</v>
      </c>
      <c r="T724" s="317">
        <f t="shared" si="83"/>
        <v>0</v>
      </c>
      <c r="U724" s="317">
        <f t="shared" si="83"/>
        <v>0</v>
      </c>
      <c r="V724" s="317">
        <f t="shared" si="83"/>
        <v>0</v>
      </c>
      <c r="W724" s="317">
        <f t="shared" si="83"/>
        <v>0</v>
      </c>
      <c r="X724" s="317">
        <f t="shared" si="83"/>
        <v>0</v>
      </c>
      <c r="Y724" s="317">
        <f t="shared" si="83"/>
        <v>0</v>
      </c>
      <c r="Z724" s="317">
        <f t="shared" si="83"/>
        <v>0</v>
      </c>
      <c r="AA724" s="317">
        <f t="shared" si="83"/>
        <v>0</v>
      </c>
      <c r="AB724" s="317">
        <f t="shared" si="83"/>
        <v>0</v>
      </c>
      <c r="AC724" s="298">
        <f t="shared" si="83"/>
        <v>0</v>
      </c>
      <c r="AE724" s="1057">
        <f t="shared" ref="AE724:AE743" si="84">SUM(AE524,AE548,AE574,AE598,AE624,AE648,AE674,AE698)</f>
        <v>0</v>
      </c>
      <c r="AG724" s="1057">
        <f t="shared" ref="AG724:AG743" si="85">SUM(AG524,AG548,AG574,AG598,AG624,AG648,AG674,AG698)</f>
        <v>0</v>
      </c>
      <c r="AI724" s="1057">
        <f t="shared" ref="AI724:AI743" si="86">SUM(AI524,AI548,AI574,AI598,AI624,AI648,AI674,AI698)</f>
        <v>0</v>
      </c>
      <c r="AK724" s="282"/>
    </row>
    <row r="725" spans="3:37" ht="12.75" customHeight="1" outlineLevel="1" x14ac:dyDescent="0.25">
      <c r="D725" s="142" t="str">
        <f>'Line Items'!D15</f>
        <v>SG 02 - Kent Metro</v>
      </c>
      <c r="E725" s="106"/>
      <c r="F725" s="143" t="str">
        <f t="shared" si="82"/>
        <v>000 Miles</v>
      </c>
      <c r="G725" s="107">
        <f t="shared" si="83"/>
        <v>0</v>
      </c>
      <c r="H725" s="107">
        <f t="shared" si="83"/>
        <v>0</v>
      </c>
      <c r="I725" s="107">
        <f t="shared" si="83"/>
        <v>0</v>
      </c>
      <c r="J725" s="107">
        <f t="shared" si="83"/>
        <v>0</v>
      </c>
      <c r="K725" s="107">
        <f t="shared" si="83"/>
        <v>0</v>
      </c>
      <c r="L725" s="107">
        <f t="shared" si="83"/>
        <v>0</v>
      </c>
      <c r="M725" s="107">
        <f t="shared" si="83"/>
        <v>0</v>
      </c>
      <c r="N725" s="107">
        <f t="shared" si="83"/>
        <v>0</v>
      </c>
      <c r="O725" s="107">
        <f t="shared" si="83"/>
        <v>0</v>
      </c>
      <c r="P725" s="107">
        <f t="shared" si="83"/>
        <v>0</v>
      </c>
      <c r="Q725" s="107">
        <f t="shared" si="83"/>
        <v>0</v>
      </c>
      <c r="R725" s="107">
        <f t="shared" si="83"/>
        <v>0</v>
      </c>
      <c r="S725" s="107">
        <f t="shared" si="83"/>
        <v>0</v>
      </c>
      <c r="T725" s="107">
        <f t="shared" si="83"/>
        <v>0</v>
      </c>
      <c r="U725" s="107">
        <f t="shared" si="83"/>
        <v>0</v>
      </c>
      <c r="V725" s="107">
        <f t="shared" si="83"/>
        <v>0</v>
      </c>
      <c r="W725" s="107">
        <f t="shared" si="83"/>
        <v>0</v>
      </c>
      <c r="X725" s="107">
        <f t="shared" si="83"/>
        <v>0</v>
      </c>
      <c r="Y725" s="107">
        <f t="shared" si="83"/>
        <v>0</v>
      </c>
      <c r="Z725" s="107">
        <f t="shared" si="83"/>
        <v>0</v>
      </c>
      <c r="AA725" s="107">
        <f t="shared" si="83"/>
        <v>0</v>
      </c>
      <c r="AB725" s="107">
        <f t="shared" si="83"/>
        <v>0</v>
      </c>
      <c r="AC725" s="108">
        <f t="shared" si="83"/>
        <v>0</v>
      </c>
      <c r="AE725" s="805">
        <f t="shared" si="84"/>
        <v>0</v>
      </c>
      <c r="AG725" s="805">
        <f t="shared" si="85"/>
        <v>0</v>
      </c>
      <c r="AI725" s="805">
        <f t="shared" si="86"/>
        <v>0</v>
      </c>
      <c r="AK725" s="285"/>
    </row>
    <row r="726" spans="3:37" ht="12.75" customHeight="1" outlineLevel="1" x14ac:dyDescent="0.25">
      <c r="D726" s="142" t="str">
        <f>'Line Items'!D16</f>
        <v>SG 03 - Kent Rural</v>
      </c>
      <c r="E726" s="106"/>
      <c r="F726" s="143" t="str">
        <f t="shared" si="82"/>
        <v>000 Miles</v>
      </c>
      <c r="G726" s="107">
        <f t="shared" si="83"/>
        <v>0</v>
      </c>
      <c r="H726" s="107">
        <f t="shared" si="83"/>
        <v>0</v>
      </c>
      <c r="I726" s="107">
        <f t="shared" si="83"/>
        <v>0</v>
      </c>
      <c r="J726" s="107">
        <f t="shared" si="83"/>
        <v>0</v>
      </c>
      <c r="K726" s="107">
        <f t="shared" si="83"/>
        <v>0</v>
      </c>
      <c r="L726" s="107">
        <f t="shared" si="83"/>
        <v>0</v>
      </c>
      <c r="M726" s="107">
        <f t="shared" si="83"/>
        <v>0</v>
      </c>
      <c r="N726" s="107">
        <f t="shared" si="83"/>
        <v>0</v>
      </c>
      <c r="O726" s="107">
        <f t="shared" si="83"/>
        <v>0</v>
      </c>
      <c r="P726" s="107">
        <f t="shared" si="83"/>
        <v>0</v>
      </c>
      <c r="Q726" s="107">
        <f t="shared" si="83"/>
        <v>0</v>
      </c>
      <c r="R726" s="107">
        <f t="shared" si="83"/>
        <v>0</v>
      </c>
      <c r="S726" s="107">
        <f t="shared" si="83"/>
        <v>0</v>
      </c>
      <c r="T726" s="107">
        <f t="shared" si="83"/>
        <v>0</v>
      </c>
      <c r="U726" s="107">
        <f t="shared" si="83"/>
        <v>0</v>
      </c>
      <c r="V726" s="107">
        <f t="shared" si="83"/>
        <v>0</v>
      </c>
      <c r="W726" s="107">
        <f t="shared" si="83"/>
        <v>0</v>
      </c>
      <c r="X726" s="107">
        <f t="shared" si="83"/>
        <v>0</v>
      </c>
      <c r="Y726" s="107">
        <f t="shared" si="83"/>
        <v>0</v>
      </c>
      <c r="Z726" s="107">
        <f t="shared" si="83"/>
        <v>0</v>
      </c>
      <c r="AA726" s="107">
        <f t="shared" si="83"/>
        <v>0</v>
      </c>
      <c r="AB726" s="107">
        <f t="shared" si="83"/>
        <v>0</v>
      </c>
      <c r="AC726" s="108">
        <f t="shared" si="83"/>
        <v>0</v>
      </c>
      <c r="AE726" s="805">
        <f t="shared" si="84"/>
        <v>0</v>
      </c>
      <c r="AG726" s="805">
        <f t="shared" si="85"/>
        <v>0</v>
      </c>
      <c r="AI726" s="805">
        <f t="shared" si="86"/>
        <v>0</v>
      </c>
      <c r="AK726" s="285"/>
    </row>
    <row r="727" spans="3:37" ht="12.75" customHeight="1" outlineLevel="1" x14ac:dyDescent="0.25">
      <c r="D727" s="142" t="str">
        <f>'Line Items'!D17</f>
        <v>SG 04 - Kent High Speed</v>
      </c>
      <c r="E727" s="106"/>
      <c r="F727" s="143" t="str">
        <f t="shared" si="82"/>
        <v>000 Miles</v>
      </c>
      <c r="G727" s="107">
        <f t="shared" si="83"/>
        <v>0</v>
      </c>
      <c r="H727" s="107">
        <f t="shared" si="83"/>
        <v>0</v>
      </c>
      <c r="I727" s="107">
        <f t="shared" si="83"/>
        <v>0</v>
      </c>
      <c r="J727" s="107">
        <f t="shared" si="83"/>
        <v>0</v>
      </c>
      <c r="K727" s="107">
        <f t="shared" si="83"/>
        <v>0</v>
      </c>
      <c r="L727" s="107">
        <f t="shared" si="83"/>
        <v>0</v>
      </c>
      <c r="M727" s="107">
        <f t="shared" si="83"/>
        <v>0</v>
      </c>
      <c r="N727" s="107">
        <f t="shared" si="83"/>
        <v>0</v>
      </c>
      <c r="O727" s="107">
        <f t="shared" si="83"/>
        <v>0</v>
      </c>
      <c r="P727" s="107">
        <f t="shared" si="83"/>
        <v>0</v>
      </c>
      <c r="Q727" s="107">
        <f t="shared" si="83"/>
        <v>0</v>
      </c>
      <c r="R727" s="107">
        <f t="shared" si="83"/>
        <v>0</v>
      </c>
      <c r="S727" s="107">
        <f t="shared" si="83"/>
        <v>0</v>
      </c>
      <c r="T727" s="107">
        <f t="shared" si="83"/>
        <v>0</v>
      </c>
      <c r="U727" s="107">
        <f t="shared" si="83"/>
        <v>0</v>
      </c>
      <c r="V727" s="107">
        <f t="shared" si="83"/>
        <v>0</v>
      </c>
      <c r="W727" s="107">
        <f t="shared" si="83"/>
        <v>0</v>
      </c>
      <c r="X727" s="107">
        <f t="shared" si="83"/>
        <v>0</v>
      </c>
      <c r="Y727" s="107">
        <f t="shared" si="83"/>
        <v>0</v>
      </c>
      <c r="Z727" s="107">
        <f t="shared" si="83"/>
        <v>0</v>
      </c>
      <c r="AA727" s="107">
        <f t="shared" si="83"/>
        <v>0</v>
      </c>
      <c r="AB727" s="107">
        <f t="shared" si="83"/>
        <v>0</v>
      </c>
      <c r="AC727" s="108">
        <f t="shared" si="83"/>
        <v>0</v>
      </c>
      <c r="AE727" s="805">
        <f t="shared" si="84"/>
        <v>0</v>
      </c>
      <c r="AG727" s="805">
        <f t="shared" si="85"/>
        <v>0</v>
      </c>
      <c r="AI727" s="805">
        <f t="shared" si="86"/>
        <v>0</v>
      </c>
      <c r="AK727" s="285"/>
    </row>
    <row r="728" spans="3:37" ht="12.75" customHeight="1" outlineLevel="1" x14ac:dyDescent="0.25">
      <c r="D728" s="142" t="str">
        <f>'Line Items'!D18</f>
        <v>SG 05 - Spare SG 05</v>
      </c>
      <c r="E728" s="106"/>
      <c r="F728" s="143" t="str">
        <f t="shared" si="82"/>
        <v>000 Miles</v>
      </c>
      <c r="G728" s="107">
        <f t="shared" si="83"/>
        <v>0</v>
      </c>
      <c r="H728" s="107">
        <f t="shared" si="83"/>
        <v>0</v>
      </c>
      <c r="I728" s="107">
        <f t="shared" si="83"/>
        <v>0</v>
      </c>
      <c r="J728" s="107">
        <f t="shared" si="83"/>
        <v>0</v>
      </c>
      <c r="K728" s="107">
        <f t="shared" si="83"/>
        <v>0</v>
      </c>
      <c r="L728" s="107">
        <f t="shared" si="83"/>
        <v>0</v>
      </c>
      <c r="M728" s="107">
        <f t="shared" si="83"/>
        <v>0</v>
      </c>
      <c r="N728" s="107">
        <f t="shared" si="83"/>
        <v>0</v>
      </c>
      <c r="O728" s="107">
        <f t="shared" si="83"/>
        <v>0</v>
      </c>
      <c r="P728" s="107">
        <f t="shared" si="83"/>
        <v>0</v>
      </c>
      <c r="Q728" s="107">
        <f t="shared" si="83"/>
        <v>0</v>
      </c>
      <c r="R728" s="107">
        <f t="shared" si="83"/>
        <v>0</v>
      </c>
      <c r="S728" s="107">
        <f t="shared" si="83"/>
        <v>0</v>
      </c>
      <c r="T728" s="107">
        <f t="shared" si="83"/>
        <v>0</v>
      </c>
      <c r="U728" s="107">
        <f t="shared" si="83"/>
        <v>0</v>
      </c>
      <c r="V728" s="107">
        <f t="shared" si="83"/>
        <v>0</v>
      </c>
      <c r="W728" s="107">
        <f t="shared" si="83"/>
        <v>0</v>
      </c>
      <c r="X728" s="107">
        <f t="shared" si="83"/>
        <v>0</v>
      </c>
      <c r="Y728" s="107">
        <f t="shared" si="83"/>
        <v>0</v>
      </c>
      <c r="Z728" s="107">
        <f t="shared" si="83"/>
        <v>0</v>
      </c>
      <c r="AA728" s="107">
        <f t="shared" si="83"/>
        <v>0</v>
      </c>
      <c r="AB728" s="107">
        <f t="shared" si="83"/>
        <v>0</v>
      </c>
      <c r="AC728" s="108">
        <f t="shared" si="83"/>
        <v>0</v>
      </c>
      <c r="AE728" s="805">
        <f t="shared" si="84"/>
        <v>0</v>
      </c>
      <c r="AG728" s="805">
        <f t="shared" si="85"/>
        <v>0</v>
      </c>
      <c r="AI728" s="805">
        <f t="shared" si="86"/>
        <v>0</v>
      </c>
      <c r="AK728" s="285"/>
    </row>
    <row r="729" spans="3:37" ht="12.75" customHeight="1" outlineLevel="1" x14ac:dyDescent="0.25">
      <c r="D729" s="142" t="str">
        <f>'Line Items'!D19</f>
        <v>SG 06 - Spare SG 06</v>
      </c>
      <c r="E729" s="106"/>
      <c r="F729" s="143" t="str">
        <f t="shared" si="82"/>
        <v>000 Miles</v>
      </c>
      <c r="G729" s="107">
        <f t="shared" si="83"/>
        <v>0</v>
      </c>
      <c r="H729" s="107">
        <f t="shared" si="83"/>
        <v>0</v>
      </c>
      <c r="I729" s="107">
        <f t="shared" si="83"/>
        <v>0</v>
      </c>
      <c r="J729" s="107">
        <f t="shared" si="83"/>
        <v>0</v>
      </c>
      <c r="K729" s="107">
        <f t="shared" si="83"/>
        <v>0</v>
      </c>
      <c r="L729" s="107">
        <f t="shared" si="83"/>
        <v>0</v>
      </c>
      <c r="M729" s="107">
        <f t="shared" si="83"/>
        <v>0</v>
      </c>
      <c r="N729" s="107">
        <f t="shared" si="83"/>
        <v>0</v>
      </c>
      <c r="O729" s="107">
        <f t="shared" si="83"/>
        <v>0</v>
      </c>
      <c r="P729" s="107">
        <f t="shared" si="83"/>
        <v>0</v>
      </c>
      <c r="Q729" s="107">
        <f t="shared" si="83"/>
        <v>0</v>
      </c>
      <c r="R729" s="107">
        <f t="shared" si="83"/>
        <v>0</v>
      </c>
      <c r="S729" s="107">
        <f t="shared" si="83"/>
        <v>0</v>
      </c>
      <c r="T729" s="107">
        <f t="shared" si="83"/>
        <v>0</v>
      </c>
      <c r="U729" s="107">
        <f t="shared" si="83"/>
        <v>0</v>
      </c>
      <c r="V729" s="107">
        <f t="shared" si="83"/>
        <v>0</v>
      </c>
      <c r="W729" s="107">
        <f t="shared" si="83"/>
        <v>0</v>
      </c>
      <c r="X729" s="107">
        <f t="shared" si="83"/>
        <v>0</v>
      </c>
      <c r="Y729" s="107">
        <f t="shared" si="83"/>
        <v>0</v>
      </c>
      <c r="Z729" s="107">
        <f t="shared" si="83"/>
        <v>0</v>
      </c>
      <c r="AA729" s="107">
        <f t="shared" si="83"/>
        <v>0</v>
      </c>
      <c r="AB729" s="107">
        <f t="shared" si="83"/>
        <v>0</v>
      </c>
      <c r="AC729" s="108">
        <f t="shared" si="83"/>
        <v>0</v>
      </c>
      <c r="AE729" s="805">
        <f t="shared" si="84"/>
        <v>0</v>
      </c>
      <c r="AG729" s="805">
        <f t="shared" si="85"/>
        <v>0</v>
      </c>
      <c r="AI729" s="805">
        <f t="shared" si="86"/>
        <v>0</v>
      </c>
      <c r="AK729" s="285"/>
    </row>
    <row r="730" spans="3:37" ht="12.75" customHeight="1" outlineLevel="1" x14ac:dyDescent="0.25">
      <c r="D730" s="142" t="str">
        <f>'Line Items'!D20</f>
        <v>SG 07 - Spare SG 07</v>
      </c>
      <c r="E730" s="106"/>
      <c r="F730" s="143" t="str">
        <f t="shared" si="82"/>
        <v>000 Miles</v>
      </c>
      <c r="G730" s="107">
        <f t="shared" si="83"/>
        <v>0</v>
      </c>
      <c r="H730" s="107">
        <f t="shared" si="83"/>
        <v>0</v>
      </c>
      <c r="I730" s="107">
        <f t="shared" si="83"/>
        <v>0</v>
      </c>
      <c r="J730" s="107">
        <f t="shared" si="83"/>
        <v>0</v>
      </c>
      <c r="K730" s="107">
        <f t="shared" si="83"/>
        <v>0</v>
      </c>
      <c r="L730" s="107">
        <f t="shared" si="83"/>
        <v>0</v>
      </c>
      <c r="M730" s="107">
        <f t="shared" si="83"/>
        <v>0</v>
      </c>
      <c r="N730" s="107">
        <f t="shared" si="83"/>
        <v>0</v>
      </c>
      <c r="O730" s="107">
        <f t="shared" si="83"/>
        <v>0</v>
      </c>
      <c r="P730" s="107">
        <f t="shared" si="83"/>
        <v>0</v>
      </c>
      <c r="Q730" s="107">
        <f t="shared" si="83"/>
        <v>0</v>
      </c>
      <c r="R730" s="107">
        <f t="shared" si="83"/>
        <v>0</v>
      </c>
      <c r="S730" s="107">
        <f t="shared" si="83"/>
        <v>0</v>
      </c>
      <c r="T730" s="107">
        <f t="shared" si="83"/>
        <v>0</v>
      </c>
      <c r="U730" s="107">
        <f t="shared" si="83"/>
        <v>0</v>
      </c>
      <c r="V730" s="107">
        <f t="shared" si="83"/>
        <v>0</v>
      </c>
      <c r="W730" s="107">
        <f t="shared" si="83"/>
        <v>0</v>
      </c>
      <c r="X730" s="107">
        <f t="shared" si="83"/>
        <v>0</v>
      </c>
      <c r="Y730" s="107">
        <f t="shared" si="83"/>
        <v>0</v>
      </c>
      <c r="Z730" s="107">
        <f t="shared" si="83"/>
        <v>0</v>
      </c>
      <c r="AA730" s="107">
        <f t="shared" si="83"/>
        <v>0</v>
      </c>
      <c r="AB730" s="107">
        <f t="shared" si="83"/>
        <v>0</v>
      </c>
      <c r="AC730" s="108">
        <f t="shared" si="83"/>
        <v>0</v>
      </c>
      <c r="AE730" s="805">
        <f t="shared" si="84"/>
        <v>0</v>
      </c>
      <c r="AG730" s="805">
        <f t="shared" si="85"/>
        <v>0</v>
      </c>
      <c r="AI730" s="805">
        <f t="shared" si="86"/>
        <v>0</v>
      </c>
      <c r="AK730" s="285"/>
    </row>
    <row r="731" spans="3:37" ht="12.75" customHeight="1" outlineLevel="1" x14ac:dyDescent="0.25">
      <c r="D731" s="142" t="str">
        <f>'Line Items'!D21</f>
        <v>SG 08 - Spare SG 08</v>
      </c>
      <c r="E731" s="106"/>
      <c r="F731" s="143" t="str">
        <f t="shared" si="82"/>
        <v>000 Miles</v>
      </c>
      <c r="G731" s="107">
        <f t="shared" si="83"/>
        <v>0</v>
      </c>
      <c r="H731" s="107">
        <f t="shared" si="83"/>
        <v>0</v>
      </c>
      <c r="I731" s="107">
        <f t="shared" si="83"/>
        <v>0</v>
      </c>
      <c r="J731" s="107">
        <f t="shared" si="83"/>
        <v>0</v>
      </c>
      <c r="K731" s="107">
        <f t="shared" si="83"/>
        <v>0</v>
      </c>
      <c r="L731" s="107">
        <f t="shared" si="83"/>
        <v>0</v>
      </c>
      <c r="M731" s="107">
        <f t="shared" si="83"/>
        <v>0</v>
      </c>
      <c r="N731" s="107">
        <f t="shared" si="83"/>
        <v>0</v>
      </c>
      <c r="O731" s="107">
        <f t="shared" si="83"/>
        <v>0</v>
      </c>
      <c r="P731" s="107">
        <f t="shared" si="83"/>
        <v>0</v>
      </c>
      <c r="Q731" s="107">
        <f t="shared" si="83"/>
        <v>0</v>
      </c>
      <c r="R731" s="107">
        <f t="shared" si="83"/>
        <v>0</v>
      </c>
      <c r="S731" s="107">
        <f t="shared" si="83"/>
        <v>0</v>
      </c>
      <c r="T731" s="107">
        <f t="shared" si="83"/>
        <v>0</v>
      </c>
      <c r="U731" s="107">
        <f t="shared" si="83"/>
        <v>0</v>
      </c>
      <c r="V731" s="107">
        <f t="shared" si="83"/>
        <v>0</v>
      </c>
      <c r="W731" s="107">
        <f t="shared" si="83"/>
        <v>0</v>
      </c>
      <c r="X731" s="107">
        <f t="shared" si="83"/>
        <v>0</v>
      </c>
      <c r="Y731" s="107">
        <f t="shared" si="83"/>
        <v>0</v>
      </c>
      <c r="Z731" s="107">
        <f t="shared" si="83"/>
        <v>0</v>
      </c>
      <c r="AA731" s="107">
        <f t="shared" si="83"/>
        <v>0</v>
      </c>
      <c r="AB731" s="107">
        <f t="shared" si="83"/>
        <v>0</v>
      </c>
      <c r="AC731" s="108">
        <f t="shared" si="83"/>
        <v>0</v>
      </c>
      <c r="AE731" s="805">
        <f t="shared" si="84"/>
        <v>0</v>
      </c>
      <c r="AG731" s="805">
        <f t="shared" si="85"/>
        <v>0</v>
      </c>
      <c r="AI731" s="805">
        <f t="shared" si="86"/>
        <v>0</v>
      </c>
      <c r="AK731" s="285"/>
    </row>
    <row r="732" spans="3:37" ht="12.75" customHeight="1" outlineLevel="1" x14ac:dyDescent="0.25">
      <c r="D732" s="142" t="str">
        <f>'Line Items'!D22</f>
        <v>SG 09 - Spare SG 09</v>
      </c>
      <c r="E732" s="106"/>
      <c r="F732" s="143" t="str">
        <f t="shared" si="82"/>
        <v>000 Miles</v>
      </c>
      <c r="G732" s="107">
        <f t="shared" si="83"/>
        <v>0</v>
      </c>
      <c r="H732" s="107">
        <f t="shared" si="83"/>
        <v>0</v>
      </c>
      <c r="I732" s="107">
        <f t="shared" si="83"/>
        <v>0</v>
      </c>
      <c r="J732" s="107">
        <f t="shared" si="83"/>
        <v>0</v>
      </c>
      <c r="K732" s="107">
        <f t="shared" si="83"/>
        <v>0</v>
      </c>
      <c r="L732" s="107">
        <f t="shared" si="83"/>
        <v>0</v>
      </c>
      <c r="M732" s="107">
        <f t="shared" si="83"/>
        <v>0</v>
      </c>
      <c r="N732" s="107">
        <f t="shared" si="83"/>
        <v>0</v>
      </c>
      <c r="O732" s="107">
        <f t="shared" si="83"/>
        <v>0</v>
      </c>
      <c r="P732" s="107">
        <f t="shared" si="83"/>
        <v>0</v>
      </c>
      <c r="Q732" s="107">
        <f t="shared" si="83"/>
        <v>0</v>
      </c>
      <c r="R732" s="107">
        <f t="shared" si="83"/>
        <v>0</v>
      </c>
      <c r="S732" s="107">
        <f t="shared" si="83"/>
        <v>0</v>
      </c>
      <c r="T732" s="107">
        <f t="shared" si="83"/>
        <v>0</v>
      </c>
      <c r="U732" s="107">
        <f t="shared" si="83"/>
        <v>0</v>
      </c>
      <c r="V732" s="107">
        <f t="shared" si="83"/>
        <v>0</v>
      </c>
      <c r="W732" s="107">
        <f t="shared" si="83"/>
        <v>0</v>
      </c>
      <c r="X732" s="107">
        <f t="shared" si="83"/>
        <v>0</v>
      </c>
      <c r="Y732" s="107">
        <f t="shared" si="83"/>
        <v>0</v>
      </c>
      <c r="Z732" s="107">
        <f t="shared" si="83"/>
        <v>0</v>
      </c>
      <c r="AA732" s="107">
        <f t="shared" si="83"/>
        <v>0</v>
      </c>
      <c r="AB732" s="107">
        <f t="shared" si="83"/>
        <v>0</v>
      </c>
      <c r="AC732" s="108">
        <f t="shared" si="83"/>
        <v>0</v>
      </c>
      <c r="AE732" s="805">
        <f t="shared" si="84"/>
        <v>0</v>
      </c>
      <c r="AG732" s="805">
        <f t="shared" si="85"/>
        <v>0</v>
      </c>
      <c r="AI732" s="805">
        <f t="shared" si="86"/>
        <v>0</v>
      </c>
      <c r="AK732" s="285"/>
    </row>
    <row r="733" spans="3:37" ht="12.75" customHeight="1" outlineLevel="1" x14ac:dyDescent="0.25">
      <c r="D733" s="142" t="str">
        <f>'Line Items'!D23</f>
        <v>SG 10 - Spare SG 10</v>
      </c>
      <c r="E733" s="106"/>
      <c r="F733" s="143" t="str">
        <f t="shared" si="82"/>
        <v>000 Miles</v>
      </c>
      <c r="G733" s="107">
        <f t="shared" si="83"/>
        <v>0</v>
      </c>
      <c r="H733" s="107">
        <f t="shared" si="83"/>
        <v>0</v>
      </c>
      <c r="I733" s="107">
        <f t="shared" si="83"/>
        <v>0</v>
      </c>
      <c r="J733" s="107">
        <f t="shared" si="83"/>
        <v>0</v>
      </c>
      <c r="K733" s="107">
        <f t="shared" si="83"/>
        <v>0</v>
      </c>
      <c r="L733" s="107">
        <f t="shared" si="83"/>
        <v>0</v>
      </c>
      <c r="M733" s="107">
        <f t="shared" si="83"/>
        <v>0</v>
      </c>
      <c r="N733" s="107">
        <f t="shared" si="83"/>
        <v>0</v>
      </c>
      <c r="O733" s="107">
        <f t="shared" si="83"/>
        <v>0</v>
      </c>
      <c r="P733" s="107">
        <f t="shared" si="83"/>
        <v>0</v>
      </c>
      <c r="Q733" s="107">
        <f t="shared" si="83"/>
        <v>0</v>
      </c>
      <c r="R733" s="107">
        <f t="shared" si="83"/>
        <v>0</v>
      </c>
      <c r="S733" s="107">
        <f t="shared" si="83"/>
        <v>0</v>
      </c>
      <c r="T733" s="107">
        <f t="shared" si="83"/>
        <v>0</v>
      </c>
      <c r="U733" s="107">
        <f t="shared" si="83"/>
        <v>0</v>
      </c>
      <c r="V733" s="107">
        <f t="shared" si="83"/>
        <v>0</v>
      </c>
      <c r="W733" s="107">
        <f t="shared" si="83"/>
        <v>0</v>
      </c>
      <c r="X733" s="107">
        <f t="shared" si="83"/>
        <v>0</v>
      </c>
      <c r="Y733" s="107">
        <f t="shared" si="83"/>
        <v>0</v>
      </c>
      <c r="Z733" s="107">
        <f t="shared" si="83"/>
        <v>0</v>
      </c>
      <c r="AA733" s="107">
        <f t="shared" si="83"/>
        <v>0</v>
      </c>
      <c r="AB733" s="107">
        <f t="shared" si="83"/>
        <v>0</v>
      </c>
      <c r="AC733" s="108">
        <f t="shared" si="83"/>
        <v>0</v>
      </c>
      <c r="AE733" s="805">
        <f t="shared" si="84"/>
        <v>0</v>
      </c>
      <c r="AG733" s="805">
        <f t="shared" si="85"/>
        <v>0</v>
      </c>
      <c r="AI733" s="805">
        <f t="shared" si="86"/>
        <v>0</v>
      </c>
      <c r="AK733" s="285"/>
    </row>
    <row r="734" spans="3:37" ht="12.75" customHeight="1" outlineLevel="1" x14ac:dyDescent="0.25">
      <c r="D734" s="142" t="str">
        <f>'Line Items'!D24</f>
        <v>SG 11 - Spare SG 11</v>
      </c>
      <c r="E734" s="106"/>
      <c r="F734" s="143" t="str">
        <f t="shared" si="82"/>
        <v>000 Miles</v>
      </c>
      <c r="G734" s="107">
        <f t="shared" si="83"/>
        <v>0</v>
      </c>
      <c r="H734" s="107">
        <f t="shared" si="83"/>
        <v>0</v>
      </c>
      <c r="I734" s="107">
        <f t="shared" si="83"/>
        <v>0</v>
      </c>
      <c r="J734" s="107">
        <f t="shared" si="83"/>
        <v>0</v>
      </c>
      <c r="K734" s="107">
        <f t="shared" si="83"/>
        <v>0</v>
      </c>
      <c r="L734" s="107">
        <f t="shared" si="83"/>
        <v>0</v>
      </c>
      <c r="M734" s="107">
        <f t="shared" si="83"/>
        <v>0</v>
      </c>
      <c r="N734" s="107">
        <f t="shared" si="83"/>
        <v>0</v>
      </c>
      <c r="O734" s="107">
        <f t="shared" si="83"/>
        <v>0</v>
      </c>
      <c r="P734" s="107">
        <f t="shared" si="83"/>
        <v>0</v>
      </c>
      <c r="Q734" s="107">
        <f t="shared" si="83"/>
        <v>0</v>
      </c>
      <c r="R734" s="107">
        <f t="shared" si="83"/>
        <v>0</v>
      </c>
      <c r="S734" s="107">
        <f t="shared" si="83"/>
        <v>0</v>
      </c>
      <c r="T734" s="107">
        <f t="shared" si="83"/>
        <v>0</v>
      </c>
      <c r="U734" s="107">
        <f t="shared" si="83"/>
        <v>0</v>
      </c>
      <c r="V734" s="107">
        <f t="shared" si="83"/>
        <v>0</v>
      </c>
      <c r="W734" s="107">
        <f t="shared" si="83"/>
        <v>0</v>
      </c>
      <c r="X734" s="107">
        <f t="shared" si="83"/>
        <v>0</v>
      </c>
      <c r="Y734" s="107">
        <f t="shared" si="83"/>
        <v>0</v>
      </c>
      <c r="Z734" s="107">
        <f t="shared" si="83"/>
        <v>0</v>
      </c>
      <c r="AA734" s="107">
        <f t="shared" si="83"/>
        <v>0</v>
      </c>
      <c r="AB734" s="107">
        <f t="shared" si="83"/>
        <v>0</v>
      </c>
      <c r="AC734" s="108">
        <f t="shared" si="83"/>
        <v>0</v>
      </c>
      <c r="AE734" s="805">
        <f t="shared" si="84"/>
        <v>0</v>
      </c>
      <c r="AG734" s="805">
        <f t="shared" si="85"/>
        <v>0</v>
      </c>
      <c r="AI734" s="805">
        <f t="shared" si="86"/>
        <v>0</v>
      </c>
      <c r="AK734" s="285"/>
    </row>
    <row r="735" spans="3:37" ht="12.75" customHeight="1" outlineLevel="1" x14ac:dyDescent="0.25">
      <c r="D735" s="142" t="str">
        <f>'Line Items'!D25</f>
        <v>SG 12 - Spare SG 12</v>
      </c>
      <c r="E735" s="106"/>
      <c r="F735" s="143" t="str">
        <f t="shared" si="82"/>
        <v>000 Miles</v>
      </c>
      <c r="G735" s="107">
        <f t="shared" si="83"/>
        <v>0</v>
      </c>
      <c r="H735" s="107">
        <f t="shared" si="83"/>
        <v>0</v>
      </c>
      <c r="I735" s="107">
        <f t="shared" ref="I735:AC735" si="87">SUM(I535,I559,I585,I609,I635,I659,I685,I709)</f>
        <v>0</v>
      </c>
      <c r="J735" s="107">
        <f t="shared" si="87"/>
        <v>0</v>
      </c>
      <c r="K735" s="107">
        <f t="shared" si="87"/>
        <v>0</v>
      </c>
      <c r="L735" s="107">
        <f t="shared" si="87"/>
        <v>0</v>
      </c>
      <c r="M735" s="107">
        <f t="shared" si="87"/>
        <v>0</v>
      </c>
      <c r="N735" s="107">
        <f t="shared" si="87"/>
        <v>0</v>
      </c>
      <c r="O735" s="107">
        <f t="shared" si="87"/>
        <v>0</v>
      </c>
      <c r="P735" s="107">
        <f t="shared" si="87"/>
        <v>0</v>
      </c>
      <c r="Q735" s="107">
        <f t="shared" si="87"/>
        <v>0</v>
      </c>
      <c r="R735" s="107">
        <f t="shared" si="87"/>
        <v>0</v>
      </c>
      <c r="S735" s="107">
        <f t="shared" si="87"/>
        <v>0</v>
      </c>
      <c r="T735" s="107">
        <f t="shared" si="87"/>
        <v>0</v>
      </c>
      <c r="U735" s="107">
        <f t="shared" si="87"/>
        <v>0</v>
      </c>
      <c r="V735" s="107">
        <f t="shared" si="87"/>
        <v>0</v>
      </c>
      <c r="W735" s="107">
        <f t="shared" si="87"/>
        <v>0</v>
      </c>
      <c r="X735" s="107">
        <f t="shared" si="87"/>
        <v>0</v>
      </c>
      <c r="Y735" s="107">
        <f t="shared" si="87"/>
        <v>0</v>
      </c>
      <c r="Z735" s="107">
        <f t="shared" si="87"/>
        <v>0</v>
      </c>
      <c r="AA735" s="107">
        <f t="shared" si="87"/>
        <v>0</v>
      </c>
      <c r="AB735" s="107">
        <f t="shared" si="87"/>
        <v>0</v>
      </c>
      <c r="AC735" s="108">
        <f t="shared" si="87"/>
        <v>0</v>
      </c>
      <c r="AE735" s="805">
        <f t="shared" si="84"/>
        <v>0</v>
      </c>
      <c r="AG735" s="805">
        <f t="shared" si="85"/>
        <v>0</v>
      </c>
      <c r="AI735" s="805">
        <f t="shared" si="86"/>
        <v>0</v>
      </c>
      <c r="AK735" s="285"/>
    </row>
    <row r="736" spans="3:37" ht="12.75" customHeight="1" outlineLevel="1" x14ac:dyDescent="0.25">
      <c r="D736" s="142" t="str">
        <f>'Line Items'!D26</f>
        <v>SG 13 - Spare SG 13</v>
      </c>
      <c r="E736" s="106"/>
      <c r="F736" s="143" t="str">
        <f t="shared" si="82"/>
        <v>000 Miles</v>
      </c>
      <c r="G736" s="107">
        <f t="shared" ref="G736:AC743" si="88">SUM(G536,G560,G586,G610,G636,G660,G686,G710)</f>
        <v>0</v>
      </c>
      <c r="H736" s="107">
        <f t="shared" si="88"/>
        <v>0</v>
      </c>
      <c r="I736" s="107">
        <f t="shared" si="88"/>
        <v>0</v>
      </c>
      <c r="J736" s="107">
        <f t="shared" si="88"/>
        <v>0</v>
      </c>
      <c r="K736" s="107">
        <f t="shared" si="88"/>
        <v>0</v>
      </c>
      <c r="L736" s="107">
        <f t="shared" si="88"/>
        <v>0</v>
      </c>
      <c r="M736" s="107">
        <f t="shared" si="88"/>
        <v>0</v>
      </c>
      <c r="N736" s="107">
        <f t="shared" si="88"/>
        <v>0</v>
      </c>
      <c r="O736" s="107">
        <f t="shared" si="88"/>
        <v>0</v>
      </c>
      <c r="P736" s="107">
        <f t="shared" si="88"/>
        <v>0</v>
      </c>
      <c r="Q736" s="107">
        <f t="shared" si="88"/>
        <v>0</v>
      </c>
      <c r="R736" s="107">
        <f t="shared" si="88"/>
        <v>0</v>
      </c>
      <c r="S736" s="107">
        <f t="shared" si="88"/>
        <v>0</v>
      </c>
      <c r="T736" s="107">
        <f t="shared" si="88"/>
        <v>0</v>
      </c>
      <c r="U736" s="107">
        <f t="shared" si="88"/>
        <v>0</v>
      </c>
      <c r="V736" s="107">
        <f t="shared" si="88"/>
        <v>0</v>
      </c>
      <c r="W736" s="107">
        <f t="shared" si="88"/>
        <v>0</v>
      </c>
      <c r="X736" s="107">
        <f t="shared" si="88"/>
        <v>0</v>
      </c>
      <c r="Y736" s="107">
        <f t="shared" si="88"/>
        <v>0</v>
      </c>
      <c r="Z736" s="107">
        <f t="shared" si="88"/>
        <v>0</v>
      </c>
      <c r="AA736" s="107">
        <f t="shared" si="88"/>
        <v>0</v>
      </c>
      <c r="AB736" s="107">
        <f t="shared" si="88"/>
        <v>0</v>
      </c>
      <c r="AC736" s="108">
        <f t="shared" si="88"/>
        <v>0</v>
      </c>
      <c r="AE736" s="805">
        <f t="shared" si="84"/>
        <v>0</v>
      </c>
      <c r="AG736" s="805">
        <f t="shared" si="85"/>
        <v>0</v>
      </c>
      <c r="AI736" s="805">
        <f t="shared" si="86"/>
        <v>0</v>
      </c>
      <c r="AK736" s="285"/>
    </row>
    <row r="737" spans="2:37" ht="12.75" customHeight="1" outlineLevel="1" x14ac:dyDescent="0.25">
      <c r="D737" s="142" t="str">
        <f>'Line Items'!D27</f>
        <v>SG 14 - Spare SG 14</v>
      </c>
      <c r="E737" s="106"/>
      <c r="F737" s="143" t="str">
        <f t="shared" si="82"/>
        <v>000 Miles</v>
      </c>
      <c r="G737" s="107">
        <f t="shared" si="88"/>
        <v>0</v>
      </c>
      <c r="H737" s="107">
        <f t="shared" si="88"/>
        <v>0</v>
      </c>
      <c r="I737" s="107">
        <f t="shared" si="88"/>
        <v>0</v>
      </c>
      <c r="J737" s="107">
        <f t="shared" si="88"/>
        <v>0</v>
      </c>
      <c r="K737" s="107">
        <f t="shared" si="88"/>
        <v>0</v>
      </c>
      <c r="L737" s="107">
        <f t="shared" si="88"/>
        <v>0</v>
      </c>
      <c r="M737" s="107">
        <f t="shared" si="88"/>
        <v>0</v>
      </c>
      <c r="N737" s="107">
        <f t="shared" si="88"/>
        <v>0</v>
      </c>
      <c r="O737" s="107">
        <f t="shared" si="88"/>
        <v>0</v>
      </c>
      <c r="P737" s="107">
        <f t="shared" si="88"/>
        <v>0</v>
      </c>
      <c r="Q737" s="107">
        <f t="shared" si="88"/>
        <v>0</v>
      </c>
      <c r="R737" s="107">
        <f t="shared" si="88"/>
        <v>0</v>
      </c>
      <c r="S737" s="107">
        <f t="shared" si="88"/>
        <v>0</v>
      </c>
      <c r="T737" s="107">
        <f t="shared" si="88"/>
        <v>0</v>
      </c>
      <c r="U737" s="107">
        <f t="shared" si="88"/>
        <v>0</v>
      </c>
      <c r="V737" s="107">
        <f t="shared" si="88"/>
        <v>0</v>
      </c>
      <c r="W737" s="107">
        <f t="shared" si="88"/>
        <v>0</v>
      </c>
      <c r="X737" s="107">
        <f t="shared" si="88"/>
        <v>0</v>
      </c>
      <c r="Y737" s="107">
        <f t="shared" si="88"/>
        <v>0</v>
      </c>
      <c r="Z737" s="107">
        <f t="shared" si="88"/>
        <v>0</v>
      </c>
      <c r="AA737" s="107">
        <f t="shared" si="88"/>
        <v>0</v>
      </c>
      <c r="AB737" s="107">
        <f t="shared" si="88"/>
        <v>0</v>
      </c>
      <c r="AC737" s="108">
        <f t="shared" si="88"/>
        <v>0</v>
      </c>
      <c r="AE737" s="805">
        <f t="shared" si="84"/>
        <v>0</v>
      </c>
      <c r="AG737" s="805">
        <f t="shared" si="85"/>
        <v>0</v>
      </c>
      <c r="AI737" s="805">
        <f t="shared" si="86"/>
        <v>0</v>
      </c>
      <c r="AK737" s="285"/>
    </row>
    <row r="738" spans="2:37" ht="12.75" customHeight="1" outlineLevel="1" x14ac:dyDescent="0.25">
      <c r="D738" s="142" t="str">
        <f>'Line Items'!D28</f>
        <v>SG 15 - Spare SG 15</v>
      </c>
      <c r="E738" s="106"/>
      <c r="F738" s="143" t="str">
        <f t="shared" si="82"/>
        <v>000 Miles</v>
      </c>
      <c r="G738" s="107">
        <f t="shared" si="88"/>
        <v>0</v>
      </c>
      <c r="H738" s="107">
        <f t="shared" si="88"/>
        <v>0</v>
      </c>
      <c r="I738" s="107">
        <f t="shared" si="88"/>
        <v>0</v>
      </c>
      <c r="J738" s="107">
        <f t="shared" si="88"/>
        <v>0</v>
      </c>
      <c r="K738" s="107">
        <f t="shared" si="88"/>
        <v>0</v>
      </c>
      <c r="L738" s="107">
        <f t="shared" si="88"/>
        <v>0</v>
      </c>
      <c r="M738" s="107">
        <f t="shared" si="88"/>
        <v>0</v>
      </c>
      <c r="N738" s="107">
        <f t="shared" si="88"/>
        <v>0</v>
      </c>
      <c r="O738" s="107">
        <f t="shared" si="88"/>
        <v>0</v>
      </c>
      <c r="P738" s="107">
        <f t="shared" si="88"/>
        <v>0</v>
      </c>
      <c r="Q738" s="107">
        <f t="shared" si="88"/>
        <v>0</v>
      </c>
      <c r="R738" s="107">
        <f t="shared" si="88"/>
        <v>0</v>
      </c>
      <c r="S738" s="107">
        <f t="shared" si="88"/>
        <v>0</v>
      </c>
      <c r="T738" s="107">
        <f t="shared" si="88"/>
        <v>0</v>
      </c>
      <c r="U738" s="107">
        <f t="shared" si="88"/>
        <v>0</v>
      </c>
      <c r="V738" s="107">
        <f t="shared" si="88"/>
        <v>0</v>
      </c>
      <c r="W738" s="107">
        <f t="shared" si="88"/>
        <v>0</v>
      </c>
      <c r="X738" s="107">
        <f t="shared" si="88"/>
        <v>0</v>
      </c>
      <c r="Y738" s="107">
        <f t="shared" si="88"/>
        <v>0</v>
      </c>
      <c r="Z738" s="107">
        <f t="shared" si="88"/>
        <v>0</v>
      </c>
      <c r="AA738" s="107">
        <f t="shared" si="88"/>
        <v>0</v>
      </c>
      <c r="AB738" s="107">
        <f t="shared" si="88"/>
        <v>0</v>
      </c>
      <c r="AC738" s="108">
        <f t="shared" si="88"/>
        <v>0</v>
      </c>
      <c r="AE738" s="805">
        <f t="shared" si="84"/>
        <v>0</v>
      </c>
      <c r="AG738" s="805">
        <f t="shared" si="85"/>
        <v>0</v>
      </c>
      <c r="AI738" s="805">
        <f t="shared" si="86"/>
        <v>0</v>
      </c>
      <c r="AK738" s="285"/>
    </row>
    <row r="739" spans="2:37" ht="12.75" customHeight="1" outlineLevel="1" x14ac:dyDescent="0.25">
      <c r="D739" s="142" t="str">
        <f>'Line Items'!D29</f>
        <v>SG 16 - Spare SG 16</v>
      </c>
      <c r="E739" s="106"/>
      <c r="F739" s="143" t="str">
        <f t="shared" si="82"/>
        <v>000 Miles</v>
      </c>
      <c r="G739" s="107">
        <f t="shared" si="88"/>
        <v>0</v>
      </c>
      <c r="H739" s="107">
        <f t="shared" si="88"/>
        <v>0</v>
      </c>
      <c r="I739" s="107">
        <f t="shared" si="88"/>
        <v>0</v>
      </c>
      <c r="J739" s="107">
        <f t="shared" si="88"/>
        <v>0</v>
      </c>
      <c r="K739" s="107">
        <f t="shared" si="88"/>
        <v>0</v>
      </c>
      <c r="L739" s="107">
        <f t="shared" si="88"/>
        <v>0</v>
      </c>
      <c r="M739" s="107">
        <f t="shared" si="88"/>
        <v>0</v>
      </c>
      <c r="N739" s="107">
        <f t="shared" si="88"/>
        <v>0</v>
      </c>
      <c r="O739" s="107">
        <f t="shared" si="88"/>
        <v>0</v>
      </c>
      <c r="P739" s="107">
        <f t="shared" si="88"/>
        <v>0</v>
      </c>
      <c r="Q739" s="107">
        <f t="shared" si="88"/>
        <v>0</v>
      </c>
      <c r="R739" s="107">
        <f t="shared" si="88"/>
        <v>0</v>
      </c>
      <c r="S739" s="107">
        <f t="shared" si="88"/>
        <v>0</v>
      </c>
      <c r="T739" s="107">
        <f t="shared" si="88"/>
        <v>0</v>
      </c>
      <c r="U739" s="107">
        <f t="shared" si="88"/>
        <v>0</v>
      </c>
      <c r="V739" s="107">
        <f t="shared" si="88"/>
        <v>0</v>
      </c>
      <c r="W739" s="107">
        <f t="shared" si="88"/>
        <v>0</v>
      </c>
      <c r="X739" s="107">
        <f t="shared" si="88"/>
        <v>0</v>
      </c>
      <c r="Y739" s="107">
        <f t="shared" si="88"/>
        <v>0</v>
      </c>
      <c r="Z739" s="107">
        <f t="shared" si="88"/>
        <v>0</v>
      </c>
      <c r="AA739" s="107">
        <f t="shared" si="88"/>
        <v>0</v>
      </c>
      <c r="AB739" s="107">
        <f t="shared" si="88"/>
        <v>0</v>
      </c>
      <c r="AC739" s="108">
        <f t="shared" si="88"/>
        <v>0</v>
      </c>
      <c r="AE739" s="805">
        <f t="shared" si="84"/>
        <v>0</v>
      </c>
      <c r="AG739" s="805">
        <f t="shared" si="85"/>
        <v>0</v>
      </c>
      <c r="AI739" s="805">
        <f t="shared" si="86"/>
        <v>0</v>
      </c>
      <c r="AK739" s="285"/>
    </row>
    <row r="740" spans="2:37" ht="12.75" customHeight="1" outlineLevel="1" x14ac:dyDescent="0.25">
      <c r="D740" s="142" t="str">
        <f>'Line Items'!D30</f>
        <v>SG 17 - Spare SG 17</v>
      </c>
      <c r="E740" s="106"/>
      <c r="F740" s="143" t="str">
        <f t="shared" si="82"/>
        <v>000 Miles</v>
      </c>
      <c r="G740" s="107">
        <f t="shared" si="88"/>
        <v>0</v>
      </c>
      <c r="H740" s="107">
        <f t="shared" si="88"/>
        <v>0</v>
      </c>
      <c r="I740" s="107">
        <f t="shared" si="88"/>
        <v>0</v>
      </c>
      <c r="J740" s="107">
        <f t="shared" si="88"/>
        <v>0</v>
      </c>
      <c r="K740" s="107">
        <f t="shared" si="88"/>
        <v>0</v>
      </c>
      <c r="L740" s="107">
        <f t="shared" si="88"/>
        <v>0</v>
      </c>
      <c r="M740" s="107">
        <f t="shared" si="88"/>
        <v>0</v>
      </c>
      <c r="N740" s="107">
        <f t="shared" si="88"/>
        <v>0</v>
      </c>
      <c r="O740" s="107">
        <f t="shared" si="88"/>
        <v>0</v>
      </c>
      <c r="P740" s="107">
        <f t="shared" si="88"/>
        <v>0</v>
      </c>
      <c r="Q740" s="107">
        <f t="shared" si="88"/>
        <v>0</v>
      </c>
      <c r="R740" s="107">
        <f t="shared" si="88"/>
        <v>0</v>
      </c>
      <c r="S740" s="107">
        <f t="shared" si="88"/>
        <v>0</v>
      </c>
      <c r="T740" s="107">
        <f t="shared" si="88"/>
        <v>0</v>
      </c>
      <c r="U740" s="107">
        <f t="shared" si="88"/>
        <v>0</v>
      </c>
      <c r="V740" s="107">
        <f t="shared" si="88"/>
        <v>0</v>
      </c>
      <c r="W740" s="107">
        <f t="shared" si="88"/>
        <v>0</v>
      </c>
      <c r="X740" s="107">
        <f t="shared" si="88"/>
        <v>0</v>
      </c>
      <c r="Y740" s="107">
        <f t="shared" si="88"/>
        <v>0</v>
      </c>
      <c r="Z740" s="107">
        <f t="shared" si="88"/>
        <v>0</v>
      </c>
      <c r="AA740" s="107">
        <f t="shared" si="88"/>
        <v>0</v>
      </c>
      <c r="AB740" s="107">
        <f t="shared" si="88"/>
        <v>0</v>
      </c>
      <c r="AC740" s="108">
        <f t="shared" si="88"/>
        <v>0</v>
      </c>
      <c r="AE740" s="805">
        <f t="shared" si="84"/>
        <v>0</v>
      </c>
      <c r="AG740" s="805">
        <f t="shared" si="85"/>
        <v>0</v>
      </c>
      <c r="AI740" s="805">
        <f t="shared" si="86"/>
        <v>0</v>
      </c>
      <c r="AK740" s="285"/>
    </row>
    <row r="741" spans="2:37" ht="12.75" customHeight="1" outlineLevel="1" x14ac:dyDescent="0.25">
      <c r="D741" s="142" t="str">
        <f>'Line Items'!D31</f>
        <v>SG 18 - Spare SG 18</v>
      </c>
      <c r="E741" s="106"/>
      <c r="F741" s="143" t="str">
        <f t="shared" si="82"/>
        <v>000 Miles</v>
      </c>
      <c r="G741" s="107">
        <f t="shared" si="88"/>
        <v>0</v>
      </c>
      <c r="H741" s="107">
        <f t="shared" si="88"/>
        <v>0</v>
      </c>
      <c r="I741" s="107">
        <f t="shared" si="88"/>
        <v>0</v>
      </c>
      <c r="J741" s="107">
        <f t="shared" si="88"/>
        <v>0</v>
      </c>
      <c r="K741" s="107">
        <f t="shared" si="88"/>
        <v>0</v>
      </c>
      <c r="L741" s="107">
        <f t="shared" si="88"/>
        <v>0</v>
      </c>
      <c r="M741" s="107">
        <f t="shared" si="88"/>
        <v>0</v>
      </c>
      <c r="N741" s="107">
        <f t="shared" si="88"/>
        <v>0</v>
      </c>
      <c r="O741" s="107">
        <f t="shared" si="88"/>
        <v>0</v>
      </c>
      <c r="P741" s="107">
        <f t="shared" si="88"/>
        <v>0</v>
      </c>
      <c r="Q741" s="107">
        <f t="shared" si="88"/>
        <v>0</v>
      </c>
      <c r="R741" s="107">
        <f t="shared" si="88"/>
        <v>0</v>
      </c>
      <c r="S741" s="107">
        <f t="shared" si="88"/>
        <v>0</v>
      </c>
      <c r="T741" s="107">
        <f t="shared" si="88"/>
        <v>0</v>
      </c>
      <c r="U741" s="107">
        <f t="shared" si="88"/>
        <v>0</v>
      </c>
      <c r="V741" s="107">
        <f t="shared" si="88"/>
        <v>0</v>
      </c>
      <c r="W741" s="107">
        <f t="shared" si="88"/>
        <v>0</v>
      </c>
      <c r="X741" s="107">
        <f t="shared" si="88"/>
        <v>0</v>
      </c>
      <c r="Y741" s="107">
        <f t="shared" si="88"/>
        <v>0</v>
      </c>
      <c r="Z741" s="107">
        <f t="shared" si="88"/>
        <v>0</v>
      </c>
      <c r="AA741" s="107">
        <f t="shared" si="88"/>
        <v>0</v>
      </c>
      <c r="AB741" s="107">
        <f t="shared" si="88"/>
        <v>0</v>
      </c>
      <c r="AC741" s="108">
        <f t="shared" si="88"/>
        <v>0</v>
      </c>
      <c r="AE741" s="805">
        <f t="shared" si="84"/>
        <v>0</v>
      </c>
      <c r="AG741" s="805">
        <f t="shared" si="85"/>
        <v>0</v>
      </c>
      <c r="AI741" s="805">
        <f t="shared" si="86"/>
        <v>0</v>
      </c>
      <c r="AK741" s="285"/>
    </row>
    <row r="742" spans="2:37" ht="12.75" customHeight="1" outlineLevel="1" x14ac:dyDescent="0.25">
      <c r="D742" s="142" t="str">
        <f>'Line Items'!D32</f>
        <v>SG 19 - Spare SG 19</v>
      </c>
      <c r="E742" s="106"/>
      <c r="F742" s="143" t="str">
        <f t="shared" si="82"/>
        <v>000 Miles</v>
      </c>
      <c r="G742" s="107">
        <f t="shared" si="88"/>
        <v>0</v>
      </c>
      <c r="H742" s="107">
        <f t="shared" si="88"/>
        <v>0</v>
      </c>
      <c r="I742" s="107">
        <f t="shared" si="88"/>
        <v>0</v>
      </c>
      <c r="J742" s="107">
        <f t="shared" si="88"/>
        <v>0</v>
      </c>
      <c r="K742" s="107">
        <f t="shared" si="88"/>
        <v>0</v>
      </c>
      <c r="L742" s="107">
        <f t="shared" si="88"/>
        <v>0</v>
      </c>
      <c r="M742" s="107">
        <f t="shared" si="88"/>
        <v>0</v>
      </c>
      <c r="N742" s="107">
        <f t="shared" si="88"/>
        <v>0</v>
      </c>
      <c r="O742" s="107">
        <f t="shared" si="88"/>
        <v>0</v>
      </c>
      <c r="P742" s="107">
        <f t="shared" si="88"/>
        <v>0</v>
      </c>
      <c r="Q742" s="107">
        <f t="shared" si="88"/>
        <v>0</v>
      </c>
      <c r="R742" s="107">
        <f t="shared" si="88"/>
        <v>0</v>
      </c>
      <c r="S742" s="107">
        <f t="shared" si="88"/>
        <v>0</v>
      </c>
      <c r="T742" s="107">
        <f t="shared" si="88"/>
        <v>0</v>
      </c>
      <c r="U742" s="107">
        <f t="shared" si="88"/>
        <v>0</v>
      </c>
      <c r="V742" s="107">
        <f t="shared" si="88"/>
        <v>0</v>
      </c>
      <c r="W742" s="107">
        <f t="shared" si="88"/>
        <v>0</v>
      </c>
      <c r="X742" s="107">
        <f t="shared" si="88"/>
        <v>0</v>
      </c>
      <c r="Y742" s="107">
        <f t="shared" si="88"/>
        <v>0</v>
      </c>
      <c r="Z742" s="107">
        <f t="shared" si="88"/>
        <v>0</v>
      </c>
      <c r="AA742" s="107">
        <f t="shared" si="88"/>
        <v>0</v>
      </c>
      <c r="AB742" s="107">
        <f t="shared" si="88"/>
        <v>0</v>
      </c>
      <c r="AC742" s="108">
        <f t="shared" si="88"/>
        <v>0</v>
      </c>
      <c r="AE742" s="805">
        <f t="shared" si="84"/>
        <v>0</v>
      </c>
      <c r="AG742" s="805">
        <f t="shared" si="85"/>
        <v>0</v>
      </c>
      <c r="AI742" s="805">
        <f t="shared" si="86"/>
        <v>0</v>
      </c>
      <c r="AK742" s="285"/>
    </row>
    <row r="743" spans="2:37" ht="12.75" customHeight="1" outlineLevel="1" x14ac:dyDescent="0.25">
      <c r="D743" s="113" t="str">
        <f>'Line Items'!D33</f>
        <v>SG 20 - Spare SG 20</v>
      </c>
      <c r="E743" s="286"/>
      <c r="F743" s="155" t="str">
        <f t="shared" si="82"/>
        <v>000 Miles</v>
      </c>
      <c r="G743" s="115">
        <f t="shared" si="88"/>
        <v>0</v>
      </c>
      <c r="H743" s="115">
        <f t="shared" si="88"/>
        <v>0</v>
      </c>
      <c r="I743" s="115">
        <f t="shared" si="88"/>
        <v>0</v>
      </c>
      <c r="J743" s="115">
        <f t="shared" si="88"/>
        <v>0</v>
      </c>
      <c r="K743" s="115">
        <f t="shared" si="88"/>
        <v>0</v>
      </c>
      <c r="L743" s="115">
        <f t="shared" si="88"/>
        <v>0</v>
      </c>
      <c r="M743" s="115">
        <f t="shared" si="88"/>
        <v>0</v>
      </c>
      <c r="N743" s="115">
        <f t="shared" si="88"/>
        <v>0</v>
      </c>
      <c r="O743" s="115">
        <f t="shared" si="88"/>
        <v>0</v>
      </c>
      <c r="P743" s="115">
        <f t="shared" si="88"/>
        <v>0</v>
      </c>
      <c r="Q743" s="115">
        <f t="shared" si="88"/>
        <v>0</v>
      </c>
      <c r="R743" s="115">
        <f t="shared" si="88"/>
        <v>0</v>
      </c>
      <c r="S743" s="115">
        <f t="shared" si="88"/>
        <v>0</v>
      </c>
      <c r="T743" s="115">
        <f t="shared" si="88"/>
        <v>0</v>
      </c>
      <c r="U743" s="115">
        <f t="shared" si="88"/>
        <v>0</v>
      </c>
      <c r="V743" s="115">
        <f t="shared" si="88"/>
        <v>0</v>
      </c>
      <c r="W743" s="115">
        <f t="shared" si="88"/>
        <v>0</v>
      </c>
      <c r="X743" s="115">
        <f t="shared" si="88"/>
        <v>0</v>
      </c>
      <c r="Y743" s="115">
        <f t="shared" si="88"/>
        <v>0</v>
      </c>
      <c r="Z743" s="115">
        <f t="shared" si="88"/>
        <v>0</v>
      </c>
      <c r="AA743" s="115">
        <f t="shared" si="88"/>
        <v>0</v>
      </c>
      <c r="AB743" s="115">
        <f t="shared" si="88"/>
        <v>0</v>
      </c>
      <c r="AC743" s="116">
        <f t="shared" si="88"/>
        <v>0</v>
      </c>
      <c r="AE743" s="1058">
        <f t="shared" si="84"/>
        <v>0</v>
      </c>
      <c r="AG743" s="1058">
        <f t="shared" si="85"/>
        <v>0</v>
      </c>
      <c r="AI743" s="1058">
        <f t="shared" si="86"/>
        <v>0</v>
      </c>
      <c r="AK743" s="289"/>
    </row>
    <row r="744" spans="2:37" ht="12.75" customHeight="1" outlineLevel="1" x14ac:dyDescent="0.25">
      <c r="G744" s="107"/>
      <c r="H744" s="107"/>
      <c r="I744" s="107"/>
      <c r="J744" s="107"/>
      <c r="K744" s="107"/>
      <c r="L744" s="107"/>
      <c r="M744" s="107"/>
      <c r="N744" s="107"/>
      <c r="O744" s="107"/>
      <c r="P744" s="107"/>
      <c r="Q744" s="107"/>
      <c r="R744" s="107"/>
      <c r="S744" s="107"/>
      <c r="T744" s="107"/>
      <c r="U744" s="107"/>
      <c r="V744" s="107"/>
      <c r="W744" s="107"/>
      <c r="X744" s="107"/>
      <c r="Y744" s="107"/>
      <c r="Z744" s="107"/>
      <c r="AA744" s="107"/>
      <c r="AB744" s="107"/>
      <c r="AC744" s="107"/>
      <c r="AD744" s="107"/>
      <c r="AE744" s="107"/>
      <c r="AG744" s="107"/>
      <c r="AI744" s="107"/>
    </row>
    <row r="745" spans="2:37" ht="12.75" customHeight="1" outlineLevel="1" x14ac:dyDescent="0.25">
      <c r="D745" s="290" t="s">
        <v>453</v>
      </c>
      <c r="E745" s="291"/>
      <c r="F745" s="292" t="str">
        <f>F743</f>
        <v>000 Miles</v>
      </c>
      <c r="G745" s="293">
        <f t="shared" ref="G745:AC745" si="89">SUM(G724:G743)</f>
        <v>0</v>
      </c>
      <c r="H745" s="293">
        <f t="shared" si="89"/>
        <v>0</v>
      </c>
      <c r="I745" s="293">
        <f t="shared" si="89"/>
        <v>0</v>
      </c>
      <c r="J745" s="293">
        <f t="shared" si="89"/>
        <v>0</v>
      </c>
      <c r="K745" s="293">
        <f t="shared" si="89"/>
        <v>0</v>
      </c>
      <c r="L745" s="293">
        <f t="shared" si="89"/>
        <v>0</v>
      </c>
      <c r="M745" s="293">
        <f t="shared" si="89"/>
        <v>0</v>
      </c>
      <c r="N745" s="293">
        <f t="shared" si="89"/>
        <v>0</v>
      </c>
      <c r="O745" s="293">
        <f t="shared" si="89"/>
        <v>0</v>
      </c>
      <c r="P745" s="293">
        <f t="shared" si="89"/>
        <v>0</v>
      </c>
      <c r="Q745" s="293">
        <f t="shared" si="89"/>
        <v>0</v>
      </c>
      <c r="R745" s="293">
        <f t="shared" si="89"/>
        <v>0</v>
      </c>
      <c r="S745" s="293">
        <f t="shared" si="89"/>
        <v>0</v>
      </c>
      <c r="T745" s="293">
        <f t="shared" si="89"/>
        <v>0</v>
      </c>
      <c r="U745" s="293">
        <f t="shared" si="89"/>
        <v>0</v>
      </c>
      <c r="V745" s="293">
        <f t="shared" si="89"/>
        <v>0</v>
      </c>
      <c r="W745" s="293">
        <f t="shared" si="89"/>
        <v>0</v>
      </c>
      <c r="X745" s="293">
        <f t="shared" si="89"/>
        <v>0</v>
      </c>
      <c r="Y745" s="293">
        <f t="shared" si="89"/>
        <v>0</v>
      </c>
      <c r="Z745" s="293">
        <f t="shared" si="89"/>
        <v>0</v>
      </c>
      <c r="AA745" s="293">
        <f t="shared" si="89"/>
        <v>0</v>
      </c>
      <c r="AB745" s="293">
        <f t="shared" si="89"/>
        <v>0</v>
      </c>
      <c r="AC745" s="294">
        <f t="shared" si="89"/>
        <v>0</v>
      </c>
      <c r="AE745" s="1062">
        <f>SUM(AE724:AE743)</f>
        <v>0</v>
      </c>
      <c r="AG745" s="1062">
        <f>SUM(AG724:AG743)</f>
        <v>0</v>
      </c>
      <c r="AI745" s="1062">
        <f>SUM(AI724:AI743)</f>
        <v>0</v>
      </c>
      <c r="AK745" s="295"/>
    </row>
    <row r="747" spans="2:37" ht="16.5" x14ac:dyDescent="0.25">
      <c r="B747" s="11" t="s">
        <v>98</v>
      </c>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row>
    <row r="749" spans="2:37" x14ac:dyDescent="0.25">
      <c r="B749" s="272" t="str">
        <f>'Line Items'!B72</f>
        <v>FRM Revenue</v>
      </c>
      <c r="C749" s="272"/>
      <c r="D749" s="275"/>
      <c r="E749" s="275"/>
      <c r="F749" s="27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272"/>
      <c r="AE749" s="303"/>
      <c r="AF749" s="272"/>
      <c r="AG749" s="303"/>
      <c r="AH749" s="272"/>
      <c r="AI749" s="303"/>
      <c r="AJ749" s="272"/>
      <c r="AK749" s="272"/>
    </row>
    <row r="750" spans="2:37" ht="12.75" customHeight="1" x14ac:dyDescent="0.25">
      <c r="G750" s="107"/>
      <c r="H750" s="107"/>
      <c r="I750" s="107"/>
      <c r="J750" s="107"/>
      <c r="K750" s="107"/>
      <c r="L750" s="107"/>
      <c r="M750" s="107"/>
      <c r="N750" s="107"/>
      <c r="O750" s="107"/>
      <c r="P750" s="107"/>
      <c r="Q750" s="107"/>
      <c r="R750" s="107"/>
      <c r="S750" s="107"/>
      <c r="T750" s="107"/>
      <c r="U750" s="107"/>
      <c r="V750" s="107"/>
      <c r="W750" s="107"/>
      <c r="X750" s="107"/>
      <c r="Y750" s="107"/>
      <c r="Z750" s="107"/>
      <c r="AA750" s="107"/>
      <c r="AB750" s="107"/>
      <c r="AC750" s="107"/>
      <c r="AD750" s="107"/>
      <c r="AE750" s="107"/>
      <c r="AG750" s="107"/>
      <c r="AI750" s="107"/>
    </row>
    <row r="751" spans="2:37" ht="12.75" customHeight="1" outlineLevel="1" x14ac:dyDescent="0.25">
      <c r="D751" s="305" t="str">
        <f>'Line Items'!D74</f>
        <v>FRM Revenue</v>
      </c>
      <c r="E751" s="306"/>
      <c r="F751" s="307" t="s">
        <v>428</v>
      </c>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9"/>
      <c r="AE751" s="1062"/>
      <c r="AG751" s="1062"/>
      <c r="AI751" s="1062"/>
      <c r="AK751" s="310"/>
    </row>
    <row r="752" spans="2:37" outlineLevel="1" x14ac:dyDescent="0.25">
      <c r="D752" s="9" t="s">
        <v>2774</v>
      </c>
      <c r="G752" s="107"/>
      <c r="H752" s="107"/>
      <c r="I752" s="107"/>
      <c r="J752" s="107"/>
      <c r="K752" s="107"/>
      <c r="L752" s="107"/>
      <c r="M752" s="107"/>
      <c r="N752" s="107"/>
      <c r="O752" s="107"/>
      <c r="P752" s="107"/>
      <c r="Q752" s="107"/>
      <c r="R752" s="107"/>
      <c r="S752" s="107"/>
      <c r="T752" s="107"/>
      <c r="U752" s="107"/>
      <c r="V752" s="107"/>
      <c r="W752" s="107"/>
      <c r="X752" s="107"/>
      <c r="Y752" s="107"/>
      <c r="Z752" s="107"/>
      <c r="AA752" s="107"/>
      <c r="AB752" s="107"/>
      <c r="AC752" s="107"/>
      <c r="AD752" s="107"/>
      <c r="AE752" s="107"/>
      <c r="AG752" s="107"/>
      <c r="AI752" s="107"/>
    </row>
    <row r="754" spans="2:37" ht="16.5" x14ac:dyDescent="0.25">
      <c r="B754" s="11" t="s">
        <v>25</v>
      </c>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7" fitToHeight="99" orientation="landscape" r:id="rId1"/>
  <rowBreaks count="7" manualBreakCount="7">
    <brk id="116" max="36" man="1"/>
    <brk id="216" max="36" man="1"/>
    <brk id="317" max="36" man="1"/>
    <brk id="417" max="36" man="1"/>
    <brk id="518" max="36" man="1"/>
    <brk id="622" max="36" man="1"/>
    <brk id="721" max="36" man="1"/>
  </rowBreaks>
  <ignoredErrors>
    <ignoredError sqref="F18 F243 F278 F75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autoPageBreaks="0" fitToPage="1"/>
  </sheetPr>
  <dimension ref="A1:AK603"/>
  <sheetViews>
    <sheetView showGridLines="0" zoomScale="70" zoomScaleNormal="70" zoomScaleSheetLayoutView="70" workbookViewId="0">
      <pane xSplit="6" ySplit="12" topLeftCell="G13" activePane="bottomRight" state="frozen"/>
      <selection pane="topRight"/>
      <selection pane="bottomLeft"/>
      <selection pane="bottomRight"/>
    </sheetView>
  </sheetViews>
  <sheetFormatPr defaultColWidth="9.140625" defaultRowHeight="12.75" outlineLevelRow="2" outlineLevelCol="1" x14ac:dyDescent="0.2"/>
  <cols>
    <col min="1" max="1" width="2.85546875" style="9" customWidth="1"/>
    <col min="2" max="3" width="3" style="9" customWidth="1"/>
    <col min="4" max="4" width="33.28515625" style="9" customWidth="1"/>
    <col min="5" max="5" width="19.85546875" style="9" customWidth="1"/>
    <col min="6" max="6" width="12" style="9" customWidth="1"/>
    <col min="7" max="22" width="11.42578125" style="9" customWidth="1"/>
    <col min="23" max="29" width="11.42578125" style="9" customWidth="1" outlineLevel="1"/>
    <col min="30" max="30" width="4" style="9" customWidth="1"/>
    <col min="31" max="31" width="11.42578125" style="9" customWidth="1" outlineLevel="1"/>
    <col min="32" max="32" width="4" style="9" customWidth="1" outlineLevel="1"/>
    <col min="33" max="33" width="11.42578125" style="9" customWidth="1" outlineLevel="1"/>
    <col min="34" max="34" width="4" style="9" customWidth="1" outlineLevel="1"/>
    <col min="35" max="35" width="11.42578125" style="9" customWidth="1" outlineLevel="1"/>
    <col min="36" max="36" width="4" style="9" customWidth="1" outlineLevel="1"/>
    <col min="37" max="37" width="89" style="9" customWidth="1"/>
    <col min="38" max="16384" width="9.140625" style="9"/>
  </cols>
  <sheetData>
    <row r="1" spans="1:37" x14ac:dyDescent="0.2">
      <c r="AB1" s="9" t="s">
        <v>454</v>
      </c>
    </row>
    <row r="2" spans="1:37" x14ac:dyDescent="0.2">
      <c r="B2" s="7" t="str">
        <f>'Template Cover'!B2</f>
        <v>Owner:</v>
      </c>
      <c r="C2" s="8"/>
      <c r="D2" s="8"/>
      <c r="E2" s="8"/>
      <c r="F2" s="8"/>
      <c r="G2" s="8" t="str">
        <f>Owner</f>
        <v>Department for Transport</v>
      </c>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x14ac:dyDescent="0.2">
      <c r="B3" s="7" t="str">
        <f>'Template Cover'!B3</f>
        <v>Project:</v>
      </c>
      <c r="C3" s="8"/>
      <c r="D3" s="8"/>
      <c r="E3" s="8"/>
      <c r="F3" s="8"/>
      <c r="G3" s="8" t="str">
        <f>Project</f>
        <v>South Eastern Franchise</v>
      </c>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1:37" x14ac:dyDescent="0.2">
      <c r="B4" s="7" t="str">
        <f>'Template Cover'!B4</f>
        <v>Sheet:</v>
      </c>
      <c r="C4" s="8"/>
      <c r="D4" s="8"/>
      <c r="E4" s="8"/>
      <c r="F4" s="8"/>
      <c r="G4" s="8" t="str">
        <f ca="1">MID(CELL("filename",$A$1),FIND("]",CELL("filename",$A$1))+1,99)</f>
        <v>Other Revenue</v>
      </c>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row>
    <row r="5" spans="1:37" x14ac:dyDescent="0.2">
      <c r="B5" s="7" t="str">
        <f>'Template Cover'!B5</f>
        <v>Version:</v>
      </c>
      <c r="C5" s="8"/>
      <c r="D5" s="8"/>
      <c r="E5" s="8"/>
      <c r="F5" s="8"/>
      <c r="G5" s="8">
        <f>Version</f>
        <v>1</v>
      </c>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row>
    <row r="6" spans="1:37" x14ac:dyDescent="0.2">
      <c r="B6" s="7" t="str">
        <f>'Template Cover'!B6</f>
        <v>Date:</v>
      </c>
      <c r="C6" s="10"/>
      <c r="D6" s="10"/>
      <c r="E6" s="10"/>
      <c r="F6" s="10"/>
      <c r="G6" s="10">
        <f ca="1">TODAY()</f>
        <v>43067</v>
      </c>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row>
    <row r="7" spans="1:37" x14ac:dyDescent="0.2">
      <c r="B7" s="7" t="str">
        <f>'Template Cover'!B7</f>
        <v>Filename:</v>
      </c>
      <c r="C7" s="8"/>
      <c r="D7" s="8"/>
      <c r="E7" s="8"/>
      <c r="F7" s="8"/>
      <c r="G7" s="8" t="str">
        <f ca="1">LEFT(CELL("FILENAME",$A$1),FIND("]",CELL("FILENAME",$A$1)))</f>
        <v>G:\AFP\RailGrpAll\FRP\002 Projects\009 South Eastern\0004 Finance\10_ITT\Financial Model Template\[SEF Financial Templates v4.01.xlsx]</v>
      </c>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row>
    <row r="9" spans="1:37" ht="25.5" x14ac:dyDescent="0.2">
      <c r="D9" s="1090" t="str">
        <f>RN_Switch</f>
        <v>Nominal</v>
      </c>
      <c r="E9" s="1091"/>
      <c r="F9" s="1092" t="s">
        <v>72</v>
      </c>
      <c r="G9" s="131" t="str">
        <f>Timeline!G29</f>
        <v>Blank</v>
      </c>
      <c r="H9" s="131" t="str">
        <f>Timeline!H29</f>
        <v>Blank</v>
      </c>
      <c r="I9" s="131" t="str">
        <f>Timeline!I29</f>
        <v>Year -3</v>
      </c>
      <c r="J9" s="131" t="str">
        <f>Timeline!J29</f>
        <v>Year -2</v>
      </c>
      <c r="K9" s="131" t="str">
        <f>Timeline!K29</f>
        <v>Year -1</v>
      </c>
      <c r="L9" s="131" t="str">
        <f>Timeline!L29</f>
        <v>Year 0</v>
      </c>
      <c r="M9" s="131" t="str">
        <f>Timeline!M29</f>
        <v>Year 1</v>
      </c>
      <c r="N9" s="131" t="str">
        <f>Timeline!N29</f>
        <v>Year 2</v>
      </c>
      <c r="O9" s="131" t="str">
        <f>Timeline!O29</f>
        <v>Year 3</v>
      </c>
      <c r="P9" s="131" t="str">
        <f>Timeline!P29</f>
        <v>Year 4</v>
      </c>
      <c r="Q9" s="131" t="str">
        <f>Timeline!Q29</f>
        <v>Year 5</v>
      </c>
      <c r="R9" s="131" t="str">
        <f>Timeline!R29</f>
        <v>Year 6</v>
      </c>
      <c r="S9" s="131" t="str">
        <f>Timeline!S29</f>
        <v>Year 7</v>
      </c>
      <c r="T9" s="131" t="str">
        <f>Timeline!T29</f>
        <v>Year 8</v>
      </c>
      <c r="U9" s="131" t="str">
        <f>Timeline!U29</f>
        <v>Year 9</v>
      </c>
      <c r="V9" s="131" t="str">
        <f>Timeline!V29</f>
        <v>Year 10</v>
      </c>
      <c r="W9" s="131" t="str">
        <f>Timeline!W29</f>
        <v>Year 11</v>
      </c>
      <c r="X9" s="131" t="str">
        <f>Timeline!X29</f>
        <v>Year 12</v>
      </c>
      <c r="Y9" s="131" t="str">
        <f>Timeline!Y29</f>
        <v>Year 13</v>
      </c>
      <c r="Z9" s="131" t="str">
        <f>Timeline!Z29</f>
        <v>Year 14</v>
      </c>
      <c r="AA9" s="131" t="str">
        <f>Timeline!AA29</f>
        <v>Year 15</v>
      </c>
      <c r="AB9" s="131" t="str">
        <f>Timeline!AB29</f>
        <v>Year 16</v>
      </c>
      <c r="AC9" s="131" t="str">
        <f>Timeline!AC29</f>
        <v>Year 17</v>
      </c>
      <c r="AE9" s="131" t="str">
        <f>Timeline!AE29</f>
        <v>Year 17 (Not Used)</v>
      </c>
      <c r="AG9" s="131" t="str">
        <f>Timeline!AG29</f>
        <v>Year 17 (Not Used)</v>
      </c>
      <c r="AI9" s="131" t="str">
        <f>Timeline!AI29</f>
        <v>Year 17 (Not Used)</v>
      </c>
      <c r="AK9" s="1092" t="s">
        <v>425</v>
      </c>
    </row>
    <row r="10" spans="1:37" ht="25.5" x14ac:dyDescent="0.2">
      <c r="D10" s="1095" t="str">
        <f>Option_Switch</f>
        <v>Base Model</v>
      </c>
      <c r="E10" s="1096"/>
      <c r="F10" s="1088"/>
      <c r="G10" s="131" t="str">
        <f>Timeline!G30</f>
        <v>For Bidder Use</v>
      </c>
      <c r="H10" s="131" t="str">
        <f>Timeline!H30</f>
        <v>For Bidder Use</v>
      </c>
      <c r="I10" s="131" t="str">
        <f>Timeline!I30</f>
        <v>Actual</v>
      </c>
      <c r="J10" s="131" t="str">
        <f>Timeline!J30</f>
        <v>Actual</v>
      </c>
      <c r="K10" s="131" t="str">
        <f>Timeline!K30</f>
        <v>Forecast</v>
      </c>
      <c r="L10" s="131" t="str">
        <f>Timeline!L30</f>
        <v>Forecast</v>
      </c>
      <c r="M10" s="131" t="str">
        <f>Timeline!M30</f>
        <v>Core</v>
      </c>
      <c r="N10" s="131" t="str">
        <f>Timeline!N30</f>
        <v>Core</v>
      </c>
      <c r="O10" s="131" t="str">
        <f>Timeline!O30</f>
        <v>Core</v>
      </c>
      <c r="P10" s="131" t="str">
        <f>Timeline!P30</f>
        <v>Core</v>
      </c>
      <c r="Q10" s="131" t="str">
        <f>Timeline!Q30</f>
        <v>Core</v>
      </c>
      <c r="R10" s="131" t="str">
        <f>Timeline!R30</f>
        <v>Core</v>
      </c>
      <c r="S10" s="131" t="str">
        <f>Timeline!S30</f>
        <v>Core</v>
      </c>
      <c r="T10" s="131" t="str">
        <f>Timeline!T30</f>
        <v>Core</v>
      </c>
      <c r="U10" s="131" t="str">
        <f>Timeline!U30</f>
        <v>Extension</v>
      </c>
      <c r="V10" s="131" t="str">
        <f>Timeline!V30</f>
        <v>Not Used</v>
      </c>
      <c r="W10" s="131" t="str">
        <f>Timeline!W30</f>
        <v>Not Used</v>
      </c>
      <c r="X10" s="131" t="str">
        <f>Timeline!X30</f>
        <v>Not Used</v>
      </c>
      <c r="Y10" s="131" t="str">
        <f>Timeline!Y30</f>
        <v>Not Used</v>
      </c>
      <c r="Z10" s="131" t="str">
        <f>Timeline!Z30</f>
        <v>Not Used</v>
      </c>
      <c r="AA10" s="131" t="str">
        <f>Timeline!AA30</f>
        <v>Not Used</v>
      </c>
      <c r="AB10" s="131" t="str">
        <f>Timeline!AB30</f>
        <v>Not Used</v>
      </c>
      <c r="AC10" s="131" t="str">
        <f>Timeline!AC30</f>
        <v>Not Used</v>
      </c>
      <c r="AE10" s="131" t="str">
        <f>Timeline!AE30</f>
        <v>Not used</v>
      </c>
      <c r="AG10" s="131" t="str">
        <f>Timeline!AG30</f>
        <v>Not Used</v>
      </c>
      <c r="AI10" s="131" t="str">
        <f>Timeline!AI30</f>
        <v>Not Used</v>
      </c>
      <c r="AK10" s="1093"/>
    </row>
    <row r="11" spans="1:37" ht="12.75" customHeight="1" x14ac:dyDescent="0.2">
      <c r="D11" s="1099"/>
      <c r="E11" s="1098"/>
      <c r="F11" s="1089" t="s">
        <v>72</v>
      </c>
      <c r="G11" s="132" t="str">
        <f>IF(Timeline!G31="","",Timeline!G31)</f>
        <v/>
      </c>
      <c r="H11" s="132" t="str">
        <f>IF(Timeline!H31="","",Timeline!H31)</f>
        <v/>
      </c>
      <c r="I11" s="132">
        <f>IF(Timeline!I31="","",Timeline!I31)</f>
        <v>42460</v>
      </c>
      <c r="J11" s="132">
        <f>IF(Timeline!J31="","",Timeline!J31)</f>
        <v>42825</v>
      </c>
      <c r="K11" s="132">
        <f>IF(Timeline!K31="","",Timeline!K31)</f>
        <v>43190</v>
      </c>
      <c r="L11" s="132">
        <f>IF(Timeline!L31="","",Timeline!L31)</f>
        <v>43555</v>
      </c>
      <c r="M11" s="132">
        <f>IF(Timeline!M31="","",Timeline!M31)</f>
        <v>43921</v>
      </c>
      <c r="N11" s="132">
        <f>IF(Timeline!N31="","",Timeline!N31)</f>
        <v>44286</v>
      </c>
      <c r="O11" s="132">
        <f>IF(Timeline!O31="","",Timeline!O31)</f>
        <v>44651</v>
      </c>
      <c r="P11" s="132">
        <f>IF(Timeline!P31="","",Timeline!P31)</f>
        <v>45016</v>
      </c>
      <c r="Q11" s="132">
        <f>IF(Timeline!Q31="","",Timeline!Q31)</f>
        <v>45382</v>
      </c>
      <c r="R11" s="132">
        <f>IF(Timeline!R31="","",Timeline!R31)</f>
        <v>45747</v>
      </c>
      <c r="S11" s="132">
        <f>IF(Timeline!S31="","",Timeline!S31)</f>
        <v>46112</v>
      </c>
      <c r="T11" s="132">
        <f>IF(Timeline!T31="","",Timeline!T31)</f>
        <v>46477</v>
      </c>
      <c r="U11" s="132">
        <f>IF(Timeline!U31="","",Timeline!U31)</f>
        <v>46843</v>
      </c>
      <c r="V11" s="132">
        <f>IF(Timeline!V31="","",Timeline!V31)</f>
        <v>47208</v>
      </c>
      <c r="W11" s="132">
        <f>IF(Timeline!W31="","",Timeline!W31)</f>
        <v>47573</v>
      </c>
      <c r="X11" s="132">
        <f>IF(Timeline!X31="","",Timeline!X31)</f>
        <v>47938</v>
      </c>
      <c r="Y11" s="132">
        <f>IF(Timeline!Y31="","",Timeline!Y31)</f>
        <v>48304</v>
      </c>
      <c r="Z11" s="132">
        <f>IF(Timeline!Z31="","",Timeline!Z31)</f>
        <v>48669</v>
      </c>
      <c r="AA11" s="132">
        <f>IF(Timeline!AA31="","",Timeline!AA31)</f>
        <v>49034</v>
      </c>
      <c r="AB11" s="132">
        <f>IF(Timeline!AB31="","",Timeline!AB31)</f>
        <v>49399</v>
      </c>
      <c r="AC11" s="132">
        <f>IF(Timeline!AC31="","",Timeline!AC31)</f>
        <v>49765</v>
      </c>
      <c r="AE11" s="132">
        <f>IF(Timeline!AE31="","",Timeline!AE31)</f>
        <v>49765</v>
      </c>
      <c r="AG11" s="132">
        <f>IF(Timeline!AG31="","",Timeline!AG31)</f>
        <v>49765</v>
      </c>
      <c r="AI11" s="132">
        <f>IF(Timeline!AI31="","",Timeline!AI31)</f>
        <v>49765</v>
      </c>
      <c r="AK11" s="1094"/>
    </row>
    <row r="13" spans="1:37" ht="16.5" x14ac:dyDescent="0.25">
      <c r="B13" s="11" t="s">
        <v>99</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row>
    <row r="15" spans="1:37" ht="15" x14ac:dyDescent="0.25">
      <c r="B15" s="272" t="str">
        <f>'Line Items'!B79</f>
        <v>Other Revenue from Core Business</v>
      </c>
      <c r="C15" s="272"/>
      <c r="D15" s="275"/>
      <c r="E15" s="275"/>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2"/>
      <c r="AJ15" s="272"/>
      <c r="AK15" s="272"/>
    </row>
    <row r="16" spans="1:37" ht="12.75" customHeight="1" outlineLevel="1" x14ac:dyDescent="0.2">
      <c r="A16" s="75"/>
    </row>
    <row r="17" spans="4:37" ht="12.75" customHeight="1" outlineLevel="1" x14ac:dyDescent="0.2">
      <c r="D17" s="276" t="str">
        <f>'Line Items'!D81</f>
        <v>Passenger Charter Rebate</v>
      </c>
      <c r="E17" s="277"/>
      <c r="F17" s="278" t="s">
        <v>428</v>
      </c>
      <c r="G17" s="279"/>
      <c r="H17" s="279"/>
      <c r="I17" s="279"/>
      <c r="J17" s="279"/>
      <c r="K17" s="279"/>
      <c r="L17" s="279"/>
      <c r="M17" s="279"/>
      <c r="N17" s="279"/>
      <c r="O17" s="279"/>
      <c r="P17" s="279"/>
      <c r="Q17" s="279"/>
      <c r="R17" s="279"/>
      <c r="S17" s="279"/>
      <c r="T17" s="279"/>
      <c r="U17" s="279"/>
      <c r="V17" s="279"/>
      <c r="W17" s="279"/>
      <c r="X17" s="279"/>
      <c r="Y17" s="279"/>
      <c r="Z17" s="279"/>
      <c r="AA17" s="279"/>
      <c r="AB17" s="279"/>
      <c r="AC17" s="304"/>
      <c r="AE17" s="1057"/>
      <c r="AG17" s="1057"/>
      <c r="AI17" s="1057"/>
      <c r="AK17" s="282"/>
    </row>
    <row r="18" spans="4:37" ht="12.75" customHeight="1" outlineLevel="1" x14ac:dyDescent="0.2">
      <c r="D18" s="142" t="str">
        <f>'Line Items'!D82</f>
        <v>LENNON Car Park Revenue</v>
      </c>
      <c r="E18" s="106"/>
      <c r="F18" s="143" t="str">
        <f t="shared" ref="F18:F41" si="0">F17</f>
        <v>£000</v>
      </c>
      <c r="G18" s="283"/>
      <c r="H18" s="283"/>
      <c r="I18" s="283"/>
      <c r="J18" s="283"/>
      <c r="K18" s="283"/>
      <c r="L18" s="283"/>
      <c r="M18" s="283"/>
      <c r="N18" s="283"/>
      <c r="O18" s="283"/>
      <c r="P18" s="283"/>
      <c r="Q18" s="283"/>
      <c r="R18" s="283"/>
      <c r="S18" s="283"/>
      <c r="T18" s="283"/>
      <c r="U18" s="283"/>
      <c r="V18" s="283"/>
      <c r="W18" s="283"/>
      <c r="X18" s="283"/>
      <c r="Y18" s="283"/>
      <c r="Z18" s="283"/>
      <c r="AA18" s="283"/>
      <c r="AB18" s="283"/>
      <c r="AC18" s="284"/>
      <c r="AE18" s="805"/>
      <c r="AG18" s="805"/>
      <c r="AI18" s="805"/>
      <c r="AK18" s="285"/>
    </row>
    <row r="19" spans="4:37" ht="12.75" customHeight="1" outlineLevel="1" x14ac:dyDescent="0.2">
      <c r="D19" s="142" t="str">
        <f>'Line Items'!D83</f>
        <v>Non-LENNON Car Park Revenue</v>
      </c>
      <c r="E19" s="106"/>
      <c r="F19" s="143" t="str">
        <f t="shared" si="0"/>
        <v>£000</v>
      </c>
      <c r="G19" s="283"/>
      <c r="H19" s="283"/>
      <c r="I19" s="283"/>
      <c r="J19" s="283"/>
      <c r="K19" s="283"/>
      <c r="L19" s="283"/>
      <c r="M19" s="283"/>
      <c r="N19" s="283"/>
      <c r="O19" s="283"/>
      <c r="P19" s="283"/>
      <c r="Q19" s="283"/>
      <c r="R19" s="283"/>
      <c r="S19" s="283"/>
      <c r="T19" s="283"/>
      <c r="U19" s="283"/>
      <c r="V19" s="283"/>
      <c r="W19" s="283"/>
      <c r="X19" s="283"/>
      <c r="Y19" s="283"/>
      <c r="Z19" s="283"/>
      <c r="AA19" s="283"/>
      <c r="AB19" s="283"/>
      <c r="AC19" s="284"/>
      <c r="AE19" s="805"/>
      <c r="AG19" s="805"/>
      <c r="AI19" s="805"/>
      <c r="AK19" s="285"/>
    </row>
    <row r="20" spans="4:37" ht="12.75" customHeight="1" outlineLevel="1" x14ac:dyDescent="0.2">
      <c r="D20" s="142" t="str">
        <f>'Line Items'!D84</f>
        <v>Commission Receivable</v>
      </c>
      <c r="E20" s="106"/>
      <c r="F20" s="143" t="str">
        <f t="shared" si="0"/>
        <v>£000</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4"/>
      <c r="AE20" s="805"/>
      <c r="AG20" s="805"/>
      <c r="AI20" s="805"/>
      <c r="AK20" s="285"/>
    </row>
    <row r="21" spans="4:37" ht="12.75" customHeight="1" outlineLevel="1" x14ac:dyDescent="0.2">
      <c r="D21" s="142" t="str">
        <f>'Line Items'!D85</f>
        <v>Property Income</v>
      </c>
      <c r="E21" s="106"/>
      <c r="F21" s="143" t="str">
        <f t="shared" si="0"/>
        <v>£000</v>
      </c>
      <c r="G21" s="283"/>
      <c r="H21" s="283"/>
      <c r="I21" s="283"/>
      <c r="J21" s="283"/>
      <c r="K21" s="283"/>
      <c r="L21" s="283"/>
      <c r="M21" s="283"/>
      <c r="N21" s="283"/>
      <c r="O21" s="283"/>
      <c r="P21" s="283"/>
      <c r="Q21" s="283"/>
      <c r="R21" s="283"/>
      <c r="S21" s="283"/>
      <c r="T21" s="283"/>
      <c r="U21" s="283"/>
      <c r="V21" s="283"/>
      <c r="W21" s="283"/>
      <c r="X21" s="283"/>
      <c r="Y21" s="283"/>
      <c r="Z21" s="283"/>
      <c r="AA21" s="283"/>
      <c r="AB21" s="283"/>
      <c r="AC21" s="284"/>
      <c r="AE21" s="805"/>
      <c r="AG21" s="805"/>
      <c r="AI21" s="805"/>
      <c r="AK21" s="285"/>
    </row>
    <row r="22" spans="4:37" ht="12.75" customHeight="1" outlineLevel="1" x14ac:dyDescent="0.2">
      <c r="D22" s="142" t="str">
        <f>'Line Items'!D86</f>
        <v>Advertising Income</v>
      </c>
      <c r="E22" s="106"/>
      <c r="F22" s="143" t="str">
        <f t="shared" si="0"/>
        <v>£000</v>
      </c>
      <c r="G22" s="283"/>
      <c r="H22" s="283"/>
      <c r="I22" s="283"/>
      <c r="J22" s="283"/>
      <c r="K22" s="283"/>
      <c r="L22" s="283"/>
      <c r="M22" s="283"/>
      <c r="N22" s="283"/>
      <c r="O22" s="283"/>
      <c r="P22" s="283"/>
      <c r="Q22" s="283"/>
      <c r="R22" s="283"/>
      <c r="S22" s="283"/>
      <c r="T22" s="283"/>
      <c r="U22" s="283"/>
      <c r="V22" s="283"/>
      <c r="W22" s="283"/>
      <c r="X22" s="283"/>
      <c r="Y22" s="283"/>
      <c r="Z22" s="283"/>
      <c r="AA22" s="283"/>
      <c r="AB22" s="283"/>
      <c r="AC22" s="284"/>
      <c r="AE22" s="805"/>
      <c r="AG22" s="805"/>
      <c r="AI22" s="805"/>
      <c r="AK22" s="285"/>
    </row>
    <row r="23" spans="4:37" ht="12.75" customHeight="1" outlineLevel="1" x14ac:dyDescent="0.2">
      <c r="D23" s="142" t="str">
        <f>'Line Items'!D87</f>
        <v>Taxi Income</v>
      </c>
      <c r="E23" s="106"/>
      <c r="F23" s="143" t="str">
        <f t="shared" si="0"/>
        <v>£000</v>
      </c>
      <c r="G23" s="283"/>
      <c r="H23" s="283"/>
      <c r="I23" s="283"/>
      <c r="J23" s="283"/>
      <c r="K23" s="283"/>
      <c r="L23" s="283"/>
      <c r="M23" s="283"/>
      <c r="N23" s="283"/>
      <c r="O23" s="283"/>
      <c r="P23" s="283"/>
      <c r="Q23" s="283"/>
      <c r="R23" s="283"/>
      <c r="S23" s="283"/>
      <c r="T23" s="283"/>
      <c r="U23" s="283"/>
      <c r="V23" s="283"/>
      <c r="W23" s="283"/>
      <c r="X23" s="283"/>
      <c r="Y23" s="283"/>
      <c r="Z23" s="283"/>
      <c r="AA23" s="283"/>
      <c r="AB23" s="283"/>
      <c r="AC23" s="284"/>
      <c r="AE23" s="805"/>
      <c r="AG23" s="805"/>
      <c r="AI23" s="805"/>
      <c r="AK23" s="285"/>
    </row>
    <row r="24" spans="4:37" ht="12.75" customHeight="1" outlineLevel="1" x14ac:dyDescent="0.2">
      <c r="D24" s="142" t="str">
        <f>'Line Items'!D88</f>
        <v>Metro Income</v>
      </c>
      <c r="E24" s="106"/>
      <c r="F24" s="143" t="str">
        <f t="shared" si="0"/>
        <v>£000</v>
      </c>
      <c r="G24" s="283"/>
      <c r="H24" s="283"/>
      <c r="I24" s="283"/>
      <c r="J24" s="283"/>
      <c r="K24" s="283"/>
      <c r="L24" s="283"/>
      <c r="M24" s="283"/>
      <c r="N24" s="283"/>
      <c r="O24" s="283"/>
      <c r="P24" s="283"/>
      <c r="Q24" s="283"/>
      <c r="R24" s="283"/>
      <c r="S24" s="283"/>
      <c r="T24" s="283"/>
      <c r="U24" s="283"/>
      <c r="V24" s="283"/>
      <c r="W24" s="283"/>
      <c r="X24" s="283"/>
      <c r="Y24" s="283"/>
      <c r="Z24" s="283"/>
      <c r="AA24" s="283"/>
      <c r="AB24" s="283"/>
      <c r="AC24" s="284"/>
      <c r="AE24" s="805"/>
      <c r="AG24" s="805"/>
      <c r="AI24" s="805"/>
      <c r="AK24" s="285"/>
    </row>
    <row r="25" spans="4:37" ht="12.75" customHeight="1" outlineLevel="1" x14ac:dyDescent="0.2">
      <c r="D25" s="142" t="str">
        <f>'Line Items'!D89</f>
        <v>Catering Revenue</v>
      </c>
      <c r="E25" s="106"/>
      <c r="F25" s="143" t="str">
        <f t="shared" si="0"/>
        <v>£000</v>
      </c>
      <c r="G25" s="283"/>
      <c r="H25" s="283"/>
      <c r="I25" s="283"/>
      <c r="J25" s="283"/>
      <c r="K25" s="283"/>
      <c r="L25" s="283"/>
      <c r="M25" s="283"/>
      <c r="N25" s="283"/>
      <c r="O25" s="283"/>
      <c r="P25" s="283"/>
      <c r="Q25" s="283"/>
      <c r="R25" s="283"/>
      <c r="S25" s="283"/>
      <c r="T25" s="283"/>
      <c r="U25" s="283"/>
      <c r="V25" s="283"/>
      <c r="W25" s="283"/>
      <c r="X25" s="283"/>
      <c r="Y25" s="283"/>
      <c r="Z25" s="283"/>
      <c r="AA25" s="283"/>
      <c r="AB25" s="283"/>
      <c r="AC25" s="284"/>
      <c r="AE25" s="805"/>
      <c r="AG25" s="805"/>
      <c r="AI25" s="805"/>
      <c r="AK25" s="285"/>
    </row>
    <row r="26" spans="4:37" ht="12.75" customHeight="1" outlineLevel="1" x14ac:dyDescent="0.2">
      <c r="D26" s="142" t="str">
        <f>'Line Items'!D90</f>
        <v>Station Announcing</v>
      </c>
      <c r="E26" s="106"/>
      <c r="F26" s="143" t="str">
        <f t="shared" si="0"/>
        <v>£000</v>
      </c>
      <c r="G26" s="283"/>
      <c r="H26" s="283"/>
      <c r="I26" s="283"/>
      <c r="J26" s="283"/>
      <c r="K26" s="283"/>
      <c r="L26" s="283"/>
      <c r="M26" s="283"/>
      <c r="N26" s="283"/>
      <c r="O26" s="283"/>
      <c r="P26" s="283"/>
      <c r="Q26" s="283"/>
      <c r="R26" s="283"/>
      <c r="S26" s="283"/>
      <c r="T26" s="283"/>
      <c r="U26" s="283"/>
      <c r="V26" s="283"/>
      <c r="W26" s="283"/>
      <c r="X26" s="283"/>
      <c r="Y26" s="283"/>
      <c r="Z26" s="283"/>
      <c r="AA26" s="283"/>
      <c r="AB26" s="283"/>
      <c r="AC26" s="284"/>
      <c r="AE26" s="805"/>
      <c r="AG26" s="805"/>
      <c r="AI26" s="805"/>
      <c r="AK26" s="285"/>
    </row>
    <row r="27" spans="4:37" ht="12.75" customHeight="1" outlineLevel="1" x14ac:dyDescent="0.2">
      <c r="D27" s="142" t="str">
        <f>'Line Items'!D91</f>
        <v>[Other Revenue from Core Business Line 11]</v>
      </c>
      <c r="E27" s="106"/>
      <c r="F27" s="143" t="str">
        <f t="shared" si="0"/>
        <v>£000</v>
      </c>
      <c r="G27" s="283"/>
      <c r="H27" s="283"/>
      <c r="I27" s="283"/>
      <c r="J27" s="283"/>
      <c r="K27" s="283"/>
      <c r="L27" s="283"/>
      <c r="M27" s="283"/>
      <c r="N27" s="283"/>
      <c r="O27" s="283"/>
      <c r="P27" s="283"/>
      <c r="Q27" s="283"/>
      <c r="R27" s="283"/>
      <c r="S27" s="283"/>
      <c r="T27" s="283"/>
      <c r="U27" s="283"/>
      <c r="V27" s="283"/>
      <c r="W27" s="283"/>
      <c r="X27" s="283"/>
      <c r="Y27" s="283"/>
      <c r="Z27" s="283"/>
      <c r="AA27" s="283"/>
      <c r="AB27" s="283"/>
      <c r="AC27" s="284"/>
      <c r="AE27" s="805"/>
      <c r="AG27" s="805"/>
      <c r="AI27" s="805"/>
      <c r="AK27" s="285"/>
    </row>
    <row r="28" spans="4:37" ht="12.75" customHeight="1" outlineLevel="1" x14ac:dyDescent="0.2">
      <c r="D28" s="142" t="str">
        <f>'Line Items'!D92</f>
        <v>[Other Revenue from Core Business Line 12]</v>
      </c>
      <c r="E28" s="106"/>
      <c r="F28" s="143" t="str">
        <f t="shared" si="0"/>
        <v>£000</v>
      </c>
      <c r="G28" s="283"/>
      <c r="H28" s="283"/>
      <c r="I28" s="283"/>
      <c r="J28" s="283"/>
      <c r="K28" s="283"/>
      <c r="L28" s="283"/>
      <c r="M28" s="283"/>
      <c r="N28" s="283"/>
      <c r="O28" s="283"/>
      <c r="P28" s="283"/>
      <c r="Q28" s="283"/>
      <c r="R28" s="283"/>
      <c r="S28" s="283"/>
      <c r="T28" s="283"/>
      <c r="U28" s="283"/>
      <c r="V28" s="283"/>
      <c r="W28" s="283"/>
      <c r="X28" s="283"/>
      <c r="Y28" s="283"/>
      <c r="Z28" s="283"/>
      <c r="AA28" s="283"/>
      <c r="AB28" s="283"/>
      <c r="AC28" s="284"/>
      <c r="AE28" s="805"/>
      <c r="AG28" s="805"/>
      <c r="AI28" s="805"/>
      <c r="AK28" s="285"/>
    </row>
    <row r="29" spans="4:37" ht="12.75" customHeight="1" outlineLevel="1" x14ac:dyDescent="0.2">
      <c r="D29" s="142" t="str">
        <f>'Line Items'!D93</f>
        <v>[Other Revenue from Core Business Line 13]</v>
      </c>
      <c r="E29" s="106"/>
      <c r="F29" s="143" t="str">
        <f t="shared" si="0"/>
        <v>£000</v>
      </c>
      <c r="G29" s="283"/>
      <c r="H29" s="283"/>
      <c r="I29" s="283"/>
      <c r="J29" s="283"/>
      <c r="K29" s="283"/>
      <c r="L29" s="283"/>
      <c r="M29" s="283"/>
      <c r="N29" s="283"/>
      <c r="O29" s="283"/>
      <c r="P29" s="283"/>
      <c r="Q29" s="283"/>
      <c r="R29" s="283"/>
      <c r="S29" s="283"/>
      <c r="T29" s="283"/>
      <c r="U29" s="283"/>
      <c r="V29" s="283"/>
      <c r="W29" s="283"/>
      <c r="X29" s="283"/>
      <c r="Y29" s="283"/>
      <c r="Z29" s="283"/>
      <c r="AA29" s="283"/>
      <c r="AB29" s="283"/>
      <c r="AC29" s="284"/>
      <c r="AE29" s="805"/>
      <c r="AG29" s="805"/>
      <c r="AI29" s="805"/>
      <c r="AK29" s="285"/>
    </row>
    <row r="30" spans="4:37" ht="12.75" customHeight="1" outlineLevel="1" x14ac:dyDescent="0.2">
      <c r="D30" s="142" t="str">
        <f>'Line Items'!D94</f>
        <v>[Other Revenue from Core Business Line 14]</v>
      </c>
      <c r="E30" s="106"/>
      <c r="F30" s="143" t="str">
        <f t="shared" si="0"/>
        <v>£000</v>
      </c>
      <c r="G30" s="283"/>
      <c r="H30" s="283"/>
      <c r="I30" s="283"/>
      <c r="J30" s="283"/>
      <c r="K30" s="283"/>
      <c r="L30" s="283"/>
      <c r="M30" s="283"/>
      <c r="N30" s="283"/>
      <c r="O30" s="283"/>
      <c r="P30" s="283"/>
      <c r="Q30" s="283"/>
      <c r="R30" s="283"/>
      <c r="S30" s="283"/>
      <c r="T30" s="283"/>
      <c r="U30" s="283"/>
      <c r="V30" s="283"/>
      <c r="W30" s="283"/>
      <c r="X30" s="283"/>
      <c r="Y30" s="283"/>
      <c r="Z30" s="283"/>
      <c r="AA30" s="283"/>
      <c r="AB30" s="283"/>
      <c r="AC30" s="284"/>
      <c r="AE30" s="805"/>
      <c r="AG30" s="805"/>
      <c r="AI30" s="805"/>
      <c r="AK30" s="285"/>
    </row>
    <row r="31" spans="4:37" ht="12.75" customHeight="1" outlineLevel="1" x14ac:dyDescent="0.2">
      <c r="D31" s="142" t="str">
        <f>'Line Items'!D95</f>
        <v>[Other Revenue from Core Business Line 15]</v>
      </c>
      <c r="E31" s="106"/>
      <c r="F31" s="143" t="str">
        <f t="shared" si="0"/>
        <v>£000</v>
      </c>
      <c r="G31" s="283"/>
      <c r="H31" s="283"/>
      <c r="I31" s="283"/>
      <c r="J31" s="283"/>
      <c r="K31" s="283"/>
      <c r="L31" s="283"/>
      <c r="M31" s="283"/>
      <c r="N31" s="283"/>
      <c r="O31" s="283"/>
      <c r="P31" s="283"/>
      <c r="Q31" s="283"/>
      <c r="R31" s="283"/>
      <c r="S31" s="283"/>
      <c r="T31" s="283"/>
      <c r="U31" s="283"/>
      <c r="V31" s="283"/>
      <c r="W31" s="283"/>
      <c r="X31" s="283"/>
      <c r="Y31" s="283"/>
      <c r="Z31" s="283"/>
      <c r="AA31" s="283"/>
      <c r="AB31" s="283"/>
      <c r="AC31" s="284"/>
      <c r="AE31" s="805"/>
      <c r="AG31" s="805"/>
      <c r="AI31" s="805"/>
      <c r="AK31" s="285"/>
    </row>
    <row r="32" spans="4:37" ht="12.75" customHeight="1" outlineLevel="1" x14ac:dyDescent="0.2">
      <c r="D32" s="142" t="str">
        <f>'Line Items'!D96</f>
        <v>[Other Revenue from Core Business Line 16]</v>
      </c>
      <c r="E32" s="106"/>
      <c r="F32" s="143" t="str">
        <f t="shared" si="0"/>
        <v>£000</v>
      </c>
      <c r="G32" s="283"/>
      <c r="H32" s="283"/>
      <c r="I32" s="283"/>
      <c r="J32" s="283"/>
      <c r="K32" s="283"/>
      <c r="L32" s="283"/>
      <c r="M32" s="283"/>
      <c r="N32" s="283"/>
      <c r="O32" s="283"/>
      <c r="P32" s="283"/>
      <c r="Q32" s="283"/>
      <c r="R32" s="283"/>
      <c r="S32" s="283"/>
      <c r="T32" s="283"/>
      <c r="U32" s="283"/>
      <c r="V32" s="283"/>
      <c r="W32" s="283"/>
      <c r="X32" s="283"/>
      <c r="Y32" s="283"/>
      <c r="Z32" s="283"/>
      <c r="AA32" s="283"/>
      <c r="AB32" s="283"/>
      <c r="AC32" s="284"/>
      <c r="AE32" s="805"/>
      <c r="AG32" s="805"/>
      <c r="AI32" s="805"/>
      <c r="AK32" s="285"/>
    </row>
    <row r="33" spans="1:37" ht="12.75" customHeight="1" outlineLevel="1" x14ac:dyDescent="0.2">
      <c r="D33" s="142" t="str">
        <f>'Line Items'!D97</f>
        <v>[Other Revenue from Core Business Line 17]</v>
      </c>
      <c r="E33" s="106"/>
      <c r="F33" s="143" t="str">
        <f t="shared" si="0"/>
        <v>£000</v>
      </c>
      <c r="G33" s="283"/>
      <c r="H33" s="283"/>
      <c r="I33" s="283"/>
      <c r="J33" s="283"/>
      <c r="K33" s="283"/>
      <c r="L33" s="283"/>
      <c r="M33" s="283"/>
      <c r="N33" s="283"/>
      <c r="O33" s="283"/>
      <c r="P33" s="283"/>
      <c r="Q33" s="283"/>
      <c r="R33" s="283"/>
      <c r="S33" s="283"/>
      <c r="T33" s="283"/>
      <c r="U33" s="283"/>
      <c r="V33" s="283"/>
      <c r="W33" s="283"/>
      <c r="X33" s="283"/>
      <c r="Y33" s="283"/>
      <c r="Z33" s="283"/>
      <c r="AA33" s="283"/>
      <c r="AB33" s="283"/>
      <c r="AC33" s="284"/>
      <c r="AE33" s="805"/>
      <c r="AG33" s="805"/>
      <c r="AI33" s="805"/>
      <c r="AK33" s="285"/>
    </row>
    <row r="34" spans="1:37" ht="12.75" customHeight="1" outlineLevel="1" x14ac:dyDescent="0.2">
      <c r="D34" s="142" t="str">
        <f>'Line Items'!D98</f>
        <v>[Other Revenue from Core Business Line 18]</v>
      </c>
      <c r="E34" s="106"/>
      <c r="F34" s="143" t="str">
        <f t="shared" si="0"/>
        <v>£000</v>
      </c>
      <c r="G34" s="283"/>
      <c r="H34" s="283"/>
      <c r="I34" s="283"/>
      <c r="J34" s="283"/>
      <c r="K34" s="283"/>
      <c r="L34" s="283"/>
      <c r="M34" s="283"/>
      <c r="N34" s="283"/>
      <c r="O34" s="283"/>
      <c r="P34" s="283"/>
      <c r="Q34" s="283"/>
      <c r="R34" s="283"/>
      <c r="S34" s="283"/>
      <c r="T34" s="283"/>
      <c r="U34" s="283"/>
      <c r="V34" s="283"/>
      <c r="W34" s="283"/>
      <c r="X34" s="283"/>
      <c r="Y34" s="283"/>
      <c r="Z34" s="283"/>
      <c r="AA34" s="283"/>
      <c r="AB34" s="283"/>
      <c r="AC34" s="284"/>
      <c r="AE34" s="805"/>
      <c r="AG34" s="805"/>
      <c r="AI34" s="805"/>
      <c r="AK34" s="285"/>
    </row>
    <row r="35" spans="1:37" ht="12.75" customHeight="1" outlineLevel="1" x14ac:dyDescent="0.2">
      <c r="D35" s="142" t="str">
        <f>'Line Items'!D99</f>
        <v>[Other Revenue from Core Business Line 19]</v>
      </c>
      <c r="E35" s="106"/>
      <c r="F35" s="143" t="str">
        <f t="shared" si="0"/>
        <v>£000</v>
      </c>
      <c r="G35" s="283"/>
      <c r="H35" s="283"/>
      <c r="I35" s="283"/>
      <c r="J35" s="283"/>
      <c r="K35" s="283"/>
      <c r="L35" s="283"/>
      <c r="M35" s="283"/>
      <c r="N35" s="283"/>
      <c r="O35" s="283"/>
      <c r="P35" s="283"/>
      <c r="Q35" s="283"/>
      <c r="R35" s="283"/>
      <c r="S35" s="283"/>
      <c r="T35" s="283"/>
      <c r="U35" s="283"/>
      <c r="V35" s="283"/>
      <c r="W35" s="283"/>
      <c r="X35" s="283"/>
      <c r="Y35" s="283"/>
      <c r="Z35" s="283"/>
      <c r="AA35" s="283"/>
      <c r="AB35" s="283"/>
      <c r="AC35" s="284"/>
      <c r="AE35" s="805"/>
      <c r="AG35" s="805"/>
      <c r="AI35" s="805"/>
      <c r="AK35" s="285"/>
    </row>
    <row r="36" spans="1:37" ht="12.75" customHeight="1" outlineLevel="1" x14ac:dyDescent="0.2">
      <c r="D36" s="142" t="str">
        <f>'Line Items'!D100</f>
        <v>[Other Revenue from Core Business Line 20]</v>
      </c>
      <c r="E36" s="106"/>
      <c r="F36" s="143" t="str">
        <f t="shared" si="0"/>
        <v>£000</v>
      </c>
      <c r="G36" s="283"/>
      <c r="H36" s="283"/>
      <c r="I36" s="283"/>
      <c r="J36" s="283"/>
      <c r="K36" s="283"/>
      <c r="L36" s="283"/>
      <c r="M36" s="283"/>
      <c r="N36" s="283"/>
      <c r="O36" s="283"/>
      <c r="P36" s="283"/>
      <c r="Q36" s="283"/>
      <c r="R36" s="283"/>
      <c r="S36" s="283"/>
      <c r="T36" s="283"/>
      <c r="U36" s="283"/>
      <c r="V36" s="283"/>
      <c r="W36" s="283"/>
      <c r="X36" s="283"/>
      <c r="Y36" s="283"/>
      <c r="Z36" s="283"/>
      <c r="AA36" s="283"/>
      <c r="AB36" s="283"/>
      <c r="AC36" s="284"/>
      <c r="AE36" s="805"/>
      <c r="AG36" s="805"/>
      <c r="AI36" s="805"/>
      <c r="AK36" s="285"/>
    </row>
    <row r="37" spans="1:37" ht="12.75" customHeight="1" outlineLevel="1" x14ac:dyDescent="0.2">
      <c r="D37" s="142" t="str">
        <f>'Line Items'!D101</f>
        <v>[Other Revenue from Core Business Line 21]</v>
      </c>
      <c r="E37" s="106"/>
      <c r="F37" s="143" t="str">
        <f t="shared" si="0"/>
        <v>£000</v>
      </c>
      <c r="G37" s="283"/>
      <c r="H37" s="283"/>
      <c r="I37" s="283"/>
      <c r="J37" s="283"/>
      <c r="K37" s="283"/>
      <c r="L37" s="283"/>
      <c r="M37" s="283"/>
      <c r="N37" s="283"/>
      <c r="O37" s="283"/>
      <c r="P37" s="283"/>
      <c r="Q37" s="283"/>
      <c r="R37" s="283"/>
      <c r="S37" s="283"/>
      <c r="T37" s="283"/>
      <c r="U37" s="283"/>
      <c r="V37" s="283"/>
      <c r="W37" s="283"/>
      <c r="X37" s="283"/>
      <c r="Y37" s="283"/>
      <c r="Z37" s="283"/>
      <c r="AA37" s="283"/>
      <c r="AB37" s="283"/>
      <c r="AC37" s="284"/>
      <c r="AE37" s="805"/>
      <c r="AG37" s="805"/>
      <c r="AI37" s="805"/>
      <c r="AK37" s="285"/>
    </row>
    <row r="38" spans="1:37" ht="12.75" customHeight="1" outlineLevel="1" x14ac:dyDescent="0.2">
      <c r="D38" s="142" t="str">
        <f>'Line Items'!D102</f>
        <v>[Other Revenue from Core Business Line 22]</v>
      </c>
      <c r="E38" s="106"/>
      <c r="F38" s="143" t="str">
        <f t="shared" si="0"/>
        <v>£000</v>
      </c>
      <c r="G38" s="283"/>
      <c r="H38" s="283"/>
      <c r="I38" s="283"/>
      <c r="J38" s="283"/>
      <c r="K38" s="283"/>
      <c r="L38" s="283"/>
      <c r="M38" s="283"/>
      <c r="N38" s="283"/>
      <c r="O38" s="283"/>
      <c r="P38" s="283"/>
      <c r="Q38" s="283"/>
      <c r="R38" s="283"/>
      <c r="S38" s="283"/>
      <c r="T38" s="283"/>
      <c r="U38" s="283"/>
      <c r="V38" s="283"/>
      <c r="W38" s="283"/>
      <c r="X38" s="283"/>
      <c r="Y38" s="283"/>
      <c r="Z38" s="283"/>
      <c r="AA38" s="283"/>
      <c r="AB38" s="283"/>
      <c r="AC38" s="284"/>
      <c r="AE38" s="805"/>
      <c r="AG38" s="805"/>
      <c r="AI38" s="805"/>
      <c r="AK38" s="285"/>
    </row>
    <row r="39" spans="1:37" ht="12.75" customHeight="1" outlineLevel="1" x14ac:dyDescent="0.2">
      <c r="D39" s="142" t="str">
        <f>'Line Items'!D103</f>
        <v>[Other Revenue from Core Business Line 23]</v>
      </c>
      <c r="E39" s="106"/>
      <c r="F39" s="143" t="str">
        <f t="shared" si="0"/>
        <v>£000</v>
      </c>
      <c r="G39" s="283"/>
      <c r="H39" s="283"/>
      <c r="I39" s="283"/>
      <c r="J39" s="283"/>
      <c r="K39" s="283"/>
      <c r="L39" s="283"/>
      <c r="M39" s="283"/>
      <c r="N39" s="283"/>
      <c r="O39" s="283"/>
      <c r="P39" s="283"/>
      <c r="Q39" s="283"/>
      <c r="R39" s="283"/>
      <c r="S39" s="283"/>
      <c r="T39" s="283"/>
      <c r="U39" s="283"/>
      <c r="V39" s="283"/>
      <c r="W39" s="283"/>
      <c r="X39" s="283"/>
      <c r="Y39" s="283"/>
      <c r="Z39" s="283"/>
      <c r="AA39" s="283"/>
      <c r="AB39" s="283"/>
      <c r="AC39" s="284"/>
      <c r="AE39" s="805"/>
      <c r="AG39" s="805"/>
      <c r="AI39" s="805"/>
      <c r="AK39" s="285"/>
    </row>
    <row r="40" spans="1:37" ht="12.75" customHeight="1" outlineLevel="1" x14ac:dyDescent="0.2">
      <c r="D40" s="142" t="str">
        <f>'Line Items'!D104</f>
        <v>[Other Revenue from Core Business Line 24]</v>
      </c>
      <c r="E40" s="106"/>
      <c r="F40" s="143" t="str">
        <f t="shared" si="0"/>
        <v>£000</v>
      </c>
      <c r="G40" s="283"/>
      <c r="H40" s="283"/>
      <c r="I40" s="283"/>
      <c r="J40" s="283"/>
      <c r="K40" s="283"/>
      <c r="L40" s="283"/>
      <c r="M40" s="283"/>
      <c r="N40" s="283"/>
      <c r="O40" s="283"/>
      <c r="P40" s="283"/>
      <c r="Q40" s="283"/>
      <c r="R40" s="283"/>
      <c r="S40" s="283"/>
      <c r="T40" s="283"/>
      <c r="U40" s="283"/>
      <c r="V40" s="283"/>
      <c r="W40" s="283"/>
      <c r="X40" s="283"/>
      <c r="Y40" s="283"/>
      <c r="Z40" s="283"/>
      <c r="AA40" s="283"/>
      <c r="AB40" s="283"/>
      <c r="AC40" s="284"/>
      <c r="AE40" s="805"/>
      <c r="AG40" s="805"/>
      <c r="AI40" s="805"/>
      <c r="AK40" s="285"/>
    </row>
    <row r="41" spans="1:37" ht="12.75" customHeight="1" outlineLevel="1" x14ac:dyDescent="0.2">
      <c r="D41" s="113" t="str">
        <f>'Line Items'!D105</f>
        <v>[Other Revenue from Core Business Line 25]</v>
      </c>
      <c r="E41" s="286"/>
      <c r="F41" s="155" t="str">
        <f t="shared" si="0"/>
        <v>£000</v>
      </c>
      <c r="G41" s="287"/>
      <c r="H41" s="287"/>
      <c r="I41" s="287"/>
      <c r="J41" s="287"/>
      <c r="K41" s="287"/>
      <c r="L41" s="287"/>
      <c r="M41" s="287"/>
      <c r="N41" s="287"/>
      <c r="O41" s="287"/>
      <c r="P41" s="287"/>
      <c r="Q41" s="287"/>
      <c r="R41" s="287"/>
      <c r="S41" s="287"/>
      <c r="T41" s="287"/>
      <c r="U41" s="287"/>
      <c r="V41" s="287"/>
      <c r="W41" s="287"/>
      <c r="X41" s="287"/>
      <c r="Y41" s="287"/>
      <c r="Z41" s="287"/>
      <c r="AA41" s="287"/>
      <c r="AB41" s="287"/>
      <c r="AC41" s="288"/>
      <c r="AE41" s="1058"/>
      <c r="AG41" s="1058"/>
      <c r="AI41" s="1058"/>
      <c r="AK41" s="289"/>
    </row>
    <row r="42" spans="1:37" ht="12.75" customHeight="1" outlineLevel="1" x14ac:dyDescent="0.2">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E42" s="107"/>
      <c r="AG42" s="107"/>
      <c r="AI42" s="107"/>
    </row>
    <row r="43" spans="1:37" ht="12.75" customHeight="1" outlineLevel="1" x14ac:dyDescent="0.2">
      <c r="D43" s="290" t="str">
        <f>B15</f>
        <v>Other Revenue from Core Business</v>
      </c>
      <c r="E43" s="291"/>
      <c r="F43" s="292" t="str">
        <f>F41</f>
        <v>£000</v>
      </c>
      <c r="G43" s="293">
        <f t="shared" ref="G43:AC43" si="1">SUM(G17:G41)</f>
        <v>0</v>
      </c>
      <c r="H43" s="293">
        <f t="shared" si="1"/>
        <v>0</v>
      </c>
      <c r="I43" s="293">
        <f t="shared" si="1"/>
        <v>0</v>
      </c>
      <c r="J43" s="293">
        <f t="shared" si="1"/>
        <v>0</v>
      </c>
      <c r="K43" s="293">
        <f t="shared" si="1"/>
        <v>0</v>
      </c>
      <c r="L43" s="293">
        <f t="shared" si="1"/>
        <v>0</v>
      </c>
      <c r="M43" s="293">
        <f t="shared" si="1"/>
        <v>0</v>
      </c>
      <c r="N43" s="293">
        <f t="shared" si="1"/>
        <v>0</v>
      </c>
      <c r="O43" s="293">
        <f t="shared" si="1"/>
        <v>0</v>
      </c>
      <c r="P43" s="293">
        <f t="shared" si="1"/>
        <v>0</v>
      </c>
      <c r="Q43" s="293">
        <f t="shared" si="1"/>
        <v>0</v>
      </c>
      <c r="R43" s="293">
        <f t="shared" si="1"/>
        <v>0</v>
      </c>
      <c r="S43" s="293">
        <f t="shared" si="1"/>
        <v>0</v>
      </c>
      <c r="T43" s="293">
        <f t="shared" si="1"/>
        <v>0</v>
      </c>
      <c r="U43" s="293">
        <f t="shared" si="1"/>
        <v>0</v>
      </c>
      <c r="V43" s="293">
        <f t="shared" si="1"/>
        <v>0</v>
      </c>
      <c r="W43" s="293">
        <f t="shared" si="1"/>
        <v>0</v>
      </c>
      <c r="X43" s="293">
        <f t="shared" si="1"/>
        <v>0</v>
      </c>
      <c r="Y43" s="293">
        <f t="shared" si="1"/>
        <v>0</v>
      </c>
      <c r="Z43" s="293">
        <f t="shared" si="1"/>
        <v>0</v>
      </c>
      <c r="AA43" s="293">
        <f t="shared" si="1"/>
        <v>0</v>
      </c>
      <c r="AB43" s="293">
        <f t="shared" si="1"/>
        <v>0</v>
      </c>
      <c r="AC43" s="294">
        <f t="shared" si="1"/>
        <v>0</v>
      </c>
      <c r="AE43" s="1062">
        <f>SUM(AE17:AE41)</f>
        <v>0</v>
      </c>
      <c r="AG43" s="1062">
        <f>SUM(AG17:AG41)</f>
        <v>0</v>
      </c>
      <c r="AI43" s="1062">
        <f>SUM(AI17:AI41)</f>
        <v>0</v>
      </c>
      <c r="AK43" s="295"/>
    </row>
    <row r="44" spans="1:37" x14ac:dyDescent="0.2">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E44" s="107"/>
      <c r="AG44" s="107"/>
      <c r="AI44" s="107"/>
    </row>
    <row r="45" spans="1:37" ht="15" x14ac:dyDescent="0.25">
      <c r="B45" s="272" t="str">
        <f>'Line Items'!B107</f>
        <v>Revenue from Station Access Offcharged</v>
      </c>
      <c r="C45" s="272"/>
      <c r="D45" s="275"/>
      <c r="E45" s="275"/>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c r="AF45" s="272"/>
      <c r="AG45" s="272"/>
      <c r="AH45" s="272"/>
      <c r="AI45" s="272"/>
      <c r="AJ45" s="272"/>
      <c r="AK45" s="272"/>
    </row>
    <row r="46" spans="1:37" ht="12.75" customHeight="1" x14ac:dyDescent="0.2">
      <c r="A46" s="75"/>
    </row>
    <row r="47" spans="1:37" ht="12.75" customHeight="1" x14ac:dyDescent="0.2">
      <c r="A47" s="75"/>
      <c r="C47" s="76" t="s">
        <v>455</v>
      </c>
    </row>
    <row r="48" spans="1:37" ht="12.75" customHeight="1" outlineLevel="1" x14ac:dyDescent="0.2">
      <c r="D48" s="276" t="str">
        <f>'Line Items'!D110</f>
        <v>Abbey Wood - Station Access Income Long Term Charges</v>
      </c>
      <c r="E48" s="277"/>
      <c r="F48" s="278" t="s">
        <v>428</v>
      </c>
      <c r="G48" s="279"/>
      <c r="H48" s="279"/>
      <c r="I48" s="279"/>
      <c r="J48" s="279"/>
      <c r="K48" s="279"/>
      <c r="L48" s="279"/>
      <c r="M48" s="279"/>
      <c r="N48" s="279"/>
      <c r="O48" s="279"/>
      <c r="P48" s="279"/>
      <c r="Q48" s="279"/>
      <c r="R48" s="279"/>
      <c r="S48" s="279"/>
      <c r="T48" s="279"/>
      <c r="U48" s="279"/>
      <c r="V48" s="279"/>
      <c r="W48" s="279"/>
      <c r="X48" s="279"/>
      <c r="Y48" s="279"/>
      <c r="Z48" s="279"/>
      <c r="AA48" s="279"/>
      <c r="AB48" s="279"/>
      <c r="AC48" s="304"/>
      <c r="AE48" s="1057"/>
      <c r="AG48" s="1057"/>
      <c r="AI48" s="1057"/>
      <c r="AK48" s="282"/>
    </row>
    <row r="49" spans="4:37" ht="12.75" customHeight="1" outlineLevel="1" x14ac:dyDescent="0.2">
      <c r="D49" s="142" t="str">
        <f>'Line Items'!D111</f>
        <v>Adisham - Station Access Income Long Term Charges</v>
      </c>
      <c r="E49" s="106"/>
      <c r="F49" s="143" t="str">
        <f t="shared" ref="F49:F112" si="2">F48</f>
        <v>£000</v>
      </c>
      <c r="G49" s="283"/>
      <c r="H49" s="283"/>
      <c r="I49" s="283"/>
      <c r="J49" s="283"/>
      <c r="K49" s="283"/>
      <c r="L49" s="283"/>
      <c r="M49" s="283"/>
      <c r="N49" s="283"/>
      <c r="O49" s="283"/>
      <c r="P49" s="283"/>
      <c r="Q49" s="283"/>
      <c r="R49" s="283"/>
      <c r="S49" s="283"/>
      <c r="T49" s="283"/>
      <c r="U49" s="283"/>
      <c r="V49" s="283"/>
      <c r="W49" s="283"/>
      <c r="X49" s="283"/>
      <c r="Y49" s="283"/>
      <c r="Z49" s="283"/>
      <c r="AA49" s="283"/>
      <c r="AB49" s="283"/>
      <c r="AC49" s="284"/>
      <c r="AE49" s="805"/>
      <c r="AG49" s="805"/>
      <c r="AI49" s="805"/>
      <c r="AK49" s="285"/>
    </row>
    <row r="50" spans="4:37" ht="12.75" customHeight="1" outlineLevel="1" x14ac:dyDescent="0.2">
      <c r="D50" s="142" t="str">
        <f>'Line Items'!D112</f>
        <v>Albany Park - Station Access Income Long Term Charges</v>
      </c>
      <c r="E50" s="106"/>
      <c r="F50" s="143" t="str">
        <f t="shared" si="2"/>
        <v>£000</v>
      </c>
      <c r="G50" s="283"/>
      <c r="H50" s="283"/>
      <c r="I50" s="283"/>
      <c r="J50" s="283"/>
      <c r="K50" s="283"/>
      <c r="L50" s="283"/>
      <c r="M50" s="283"/>
      <c r="N50" s="283"/>
      <c r="O50" s="283"/>
      <c r="P50" s="283"/>
      <c r="Q50" s="283"/>
      <c r="R50" s="283"/>
      <c r="S50" s="283"/>
      <c r="T50" s="283"/>
      <c r="U50" s="283"/>
      <c r="V50" s="283"/>
      <c r="W50" s="283"/>
      <c r="X50" s="283"/>
      <c r="Y50" s="283"/>
      <c r="Z50" s="283"/>
      <c r="AA50" s="283"/>
      <c r="AB50" s="283"/>
      <c r="AC50" s="284"/>
      <c r="AE50" s="805"/>
      <c r="AG50" s="805"/>
      <c r="AI50" s="805"/>
      <c r="AK50" s="285"/>
    </row>
    <row r="51" spans="4:37" ht="12.75" customHeight="1" outlineLevel="1" x14ac:dyDescent="0.2">
      <c r="D51" s="142" t="str">
        <f>'Line Items'!D113</f>
        <v>Ashford International - Station Access Income Long Term Charges</v>
      </c>
      <c r="E51" s="106"/>
      <c r="F51" s="143" t="str">
        <f t="shared" si="2"/>
        <v>£000</v>
      </c>
      <c r="G51" s="283"/>
      <c r="H51" s="283"/>
      <c r="I51" s="283"/>
      <c r="J51" s="283"/>
      <c r="K51" s="283"/>
      <c r="L51" s="283"/>
      <c r="M51" s="283"/>
      <c r="N51" s="283"/>
      <c r="O51" s="283"/>
      <c r="P51" s="283"/>
      <c r="Q51" s="283"/>
      <c r="R51" s="283"/>
      <c r="S51" s="283"/>
      <c r="T51" s="283"/>
      <c r="U51" s="283"/>
      <c r="V51" s="283"/>
      <c r="W51" s="283"/>
      <c r="X51" s="283"/>
      <c r="Y51" s="283"/>
      <c r="Z51" s="283"/>
      <c r="AA51" s="283"/>
      <c r="AB51" s="283"/>
      <c r="AC51" s="284"/>
      <c r="AE51" s="805"/>
      <c r="AG51" s="805"/>
      <c r="AI51" s="805"/>
      <c r="AK51" s="285"/>
    </row>
    <row r="52" spans="4:37" ht="12.75" customHeight="1" outlineLevel="1" x14ac:dyDescent="0.2">
      <c r="D52" s="142" t="str">
        <f>'Line Items'!D114</f>
        <v>Aylesford - Station Access Income Long Term Charges</v>
      </c>
      <c r="E52" s="106"/>
      <c r="F52" s="143" t="str">
        <f t="shared" si="2"/>
        <v>£000</v>
      </c>
      <c r="G52" s="283"/>
      <c r="H52" s="283"/>
      <c r="I52" s="283"/>
      <c r="J52" s="283"/>
      <c r="K52" s="283"/>
      <c r="L52" s="283"/>
      <c r="M52" s="283"/>
      <c r="N52" s="283"/>
      <c r="O52" s="283"/>
      <c r="P52" s="283"/>
      <c r="Q52" s="283"/>
      <c r="R52" s="283"/>
      <c r="S52" s="283"/>
      <c r="T52" s="283"/>
      <c r="U52" s="283"/>
      <c r="V52" s="283"/>
      <c r="W52" s="283"/>
      <c r="X52" s="283"/>
      <c r="Y52" s="283"/>
      <c r="Z52" s="283"/>
      <c r="AA52" s="283"/>
      <c r="AB52" s="283"/>
      <c r="AC52" s="284"/>
      <c r="AE52" s="805"/>
      <c r="AG52" s="805"/>
      <c r="AI52" s="805"/>
      <c r="AK52" s="285"/>
    </row>
    <row r="53" spans="4:37" ht="12.75" customHeight="1" outlineLevel="1" x14ac:dyDescent="0.2">
      <c r="D53" s="142" t="str">
        <f>'Line Items'!D115</f>
        <v>Aylesham - Station Access Income Long Term Charges</v>
      </c>
      <c r="E53" s="106"/>
      <c r="F53" s="143" t="str">
        <f t="shared" si="2"/>
        <v>£000</v>
      </c>
      <c r="G53" s="283"/>
      <c r="H53" s="283"/>
      <c r="I53" s="283"/>
      <c r="J53" s="283"/>
      <c r="K53" s="283"/>
      <c r="L53" s="283"/>
      <c r="M53" s="283"/>
      <c r="N53" s="283"/>
      <c r="O53" s="283"/>
      <c r="P53" s="283"/>
      <c r="Q53" s="283"/>
      <c r="R53" s="283"/>
      <c r="S53" s="283"/>
      <c r="T53" s="283"/>
      <c r="U53" s="283"/>
      <c r="V53" s="283"/>
      <c r="W53" s="283"/>
      <c r="X53" s="283"/>
      <c r="Y53" s="283"/>
      <c r="Z53" s="283"/>
      <c r="AA53" s="283"/>
      <c r="AB53" s="283"/>
      <c r="AC53" s="284"/>
      <c r="AE53" s="805"/>
      <c r="AG53" s="805"/>
      <c r="AI53" s="805"/>
      <c r="AK53" s="285"/>
    </row>
    <row r="54" spans="4:37" ht="12.75" customHeight="1" outlineLevel="1" x14ac:dyDescent="0.2">
      <c r="D54" s="142" t="str">
        <f>'Line Items'!D116</f>
        <v>Barming - Station Access Income Long Term Charges</v>
      </c>
      <c r="E54" s="106"/>
      <c r="F54" s="143" t="str">
        <f t="shared" si="2"/>
        <v>£000</v>
      </c>
      <c r="G54" s="283"/>
      <c r="H54" s="283"/>
      <c r="I54" s="283"/>
      <c r="J54" s="283"/>
      <c r="K54" s="283"/>
      <c r="L54" s="283"/>
      <c r="M54" s="283"/>
      <c r="N54" s="283"/>
      <c r="O54" s="283"/>
      <c r="P54" s="283"/>
      <c r="Q54" s="283"/>
      <c r="R54" s="283"/>
      <c r="S54" s="283"/>
      <c r="T54" s="283"/>
      <c r="U54" s="283"/>
      <c r="V54" s="283"/>
      <c r="W54" s="283"/>
      <c r="X54" s="283"/>
      <c r="Y54" s="283"/>
      <c r="Z54" s="283"/>
      <c r="AA54" s="283"/>
      <c r="AB54" s="283"/>
      <c r="AC54" s="284"/>
      <c r="AE54" s="805"/>
      <c r="AG54" s="805"/>
      <c r="AI54" s="805"/>
      <c r="AK54" s="285"/>
    </row>
    <row r="55" spans="4:37" ht="12.75" customHeight="1" outlineLevel="1" x14ac:dyDescent="0.2">
      <c r="D55" s="142" t="str">
        <f>'Line Items'!D117</f>
        <v>Barnehurst - Station Access Income Long Term Charges</v>
      </c>
      <c r="E55" s="106"/>
      <c r="F55" s="143" t="str">
        <f t="shared" si="2"/>
        <v>£000</v>
      </c>
      <c r="G55" s="283"/>
      <c r="H55" s="283"/>
      <c r="I55" s="283"/>
      <c r="J55" s="283"/>
      <c r="K55" s="283"/>
      <c r="L55" s="283"/>
      <c r="M55" s="283"/>
      <c r="N55" s="283"/>
      <c r="O55" s="283"/>
      <c r="P55" s="283"/>
      <c r="Q55" s="283"/>
      <c r="R55" s="283"/>
      <c r="S55" s="283"/>
      <c r="T55" s="283"/>
      <c r="U55" s="283"/>
      <c r="V55" s="283"/>
      <c r="W55" s="283"/>
      <c r="X55" s="283"/>
      <c r="Y55" s="283"/>
      <c r="Z55" s="283"/>
      <c r="AA55" s="283"/>
      <c r="AB55" s="283"/>
      <c r="AC55" s="284"/>
      <c r="AE55" s="805"/>
      <c r="AG55" s="805"/>
      <c r="AI55" s="805"/>
      <c r="AK55" s="285"/>
    </row>
    <row r="56" spans="4:37" ht="12.75" customHeight="1" outlineLevel="1" x14ac:dyDescent="0.2">
      <c r="D56" s="142" t="str">
        <f>'Line Items'!D118</f>
        <v>Bat &amp; Ball - Station Access Income Long Term Charges</v>
      </c>
      <c r="E56" s="106"/>
      <c r="F56" s="143" t="str">
        <f t="shared" si="2"/>
        <v>£000</v>
      </c>
      <c r="G56" s="283"/>
      <c r="H56" s="283"/>
      <c r="I56" s="283"/>
      <c r="J56" s="283"/>
      <c r="K56" s="283"/>
      <c r="L56" s="283"/>
      <c r="M56" s="283"/>
      <c r="N56" s="283"/>
      <c r="O56" s="283"/>
      <c r="P56" s="283"/>
      <c r="Q56" s="283"/>
      <c r="R56" s="283"/>
      <c r="S56" s="283"/>
      <c r="T56" s="283"/>
      <c r="U56" s="283"/>
      <c r="V56" s="283"/>
      <c r="W56" s="283"/>
      <c r="X56" s="283"/>
      <c r="Y56" s="283"/>
      <c r="Z56" s="283"/>
      <c r="AA56" s="283"/>
      <c r="AB56" s="283"/>
      <c r="AC56" s="284"/>
      <c r="AE56" s="805"/>
      <c r="AG56" s="805"/>
      <c r="AI56" s="805"/>
      <c r="AK56" s="285"/>
    </row>
    <row r="57" spans="4:37" ht="12.75" customHeight="1" outlineLevel="1" x14ac:dyDescent="0.2">
      <c r="D57" s="142" t="str">
        <f>'Line Items'!D119</f>
        <v>Battle - Station Access Income Long Term Charges</v>
      </c>
      <c r="E57" s="106"/>
      <c r="F57" s="143" t="str">
        <f t="shared" si="2"/>
        <v>£000</v>
      </c>
      <c r="G57" s="283"/>
      <c r="H57" s="283"/>
      <c r="I57" s="283"/>
      <c r="J57" s="283"/>
      <c r="K57" s="283"/>
      <c r="L57" s="283"/>
      <c r="M57" s="283"/>
      <c r="N57" s="283"/>
      <c r="O57" s="283"/>
      <c r="P57" s="283"/>
      <c r="Q57" s="283"/>
      <c r="R57" s="283"/>
      <c r="S57" s="283"/>
      <c r="T57" s="283"/>
      <c r="U57" s="283"/>
      <c r="V57" s="283"/>
      <c r="W57" s="283"/>
      <c r="X57" s="283"/>
      <c r="Y57" s="283"/>
      <c r="Z57" s="283"/>
      <c r="AA57" s="283"/>
      <c r="AB57" s="283"/>
      <c r="AC57" s="284"/>
      <c r="AE57" s="805"/>
      <c r="AG57" s="805"/>
      <c r="AI57" s="805"/>
      <c r="AK57" s="285"/>
    </row>
    <row r="58" spans="4:37" ht="12.75" customHeight="1" outlineLevel="1" x14ac:dyDescent="0.2">
      <c r="D58" s="142" t="str">
        <f>'Line Items'!D120</f>
        <v>Bearsted - Station Access Income Long Term Charges</v>
      </c>
      <c r="E58" s="106"/>
      <c r="F58" s="143" t="str">
        <f t="shared" si="2"/>
        <v>£000</v>
      </c>
      <c r="G58" s="283"/>
      <c r="H58" s="283"/>
      <c r="I58" s="283"/>
      <c r="J58" s="283"/>
      <c r="K58" s="283"/>
      <c r="L58" s="283"/>
      <c r="M58" s="283"/>
      <c r="N58" s="283"/>
      <c r="O58" s="283"/>
      <c r="P58" s="283"/>
      <c r="Q58" s="283"/>
      <c r="R58" s="283"/>
      <c r="S58" s="283"/>
      <c r="T58" s="283"/>
      <c r="U58" s="283"/>
      <c r="V58" s="283"/>
      <c r="W58" s="283"/>
      <c r="X58" s="283"/>
      <c r="Y58" s="283"/>
      <c r="Z58" s="283"/>
      <c r="AA58" s="283"/>
      <c r="AB58" s="283"/>
      <c r="AC58" s="284"/>
      <c r="AE58" s="805"/>
      <c r="AG58" s="805"/>
      <c r="AI58" s="805"/>
      <c r="AK58" s="285"/>
    </row>
    <row r="59" spans="4:37" ht="12.75" customHeight="1" outlineLevel="1" x14ac:dyDescent="0.2">
      <c r="D59" s="142" t="str">
        <f>'Line Items'!D121</f>
        <v>Beckenham Junction - Station Access Income Long Term Charges</v>
      </c>
      <c r="E59" s="106"/>
      <c r="F59" s="143" t="str">
        <f t="shared" si="2"/>
        <v>£000</v>
      </c>
      <c r="G59" s="283"/>
      <c r="H59" s="283"/>
      <c r="I59" s="283"/>
      <c r="J59" s="283"/>
      <c r="K59" s="283"/>
      <c r="L59" s="283"/>
      <c r="M59" s="283"/>
      <c r="N59" s="283"/>
      <c r="O59" s="283"/>
      <c r="P59" s="283"/>
      <c r="Q59" s="283"/>
      <c r="R59" s="283"/>
      <c r="S59" s="283"/>
      <c r="T59" s="283"/>
      <c r="U59" s="283"/>
      <c r="V59" s="283"/>
      <c r="W59" s="283"/>
      <c r="X59" s="283"/>
      <c r="Y59" s="283"/>
      <c r="Z59" s="283"/>
      <c r="AA59" s="283"/>
      <c r="AB59" s="283"/>
      <c r="AC59" s="284"/>
      <c r="AE59" s="805"/>
      <c r="AG59" s="805"/>
      <c r="AI59" s="805"/>
      <c r="AK59" s="285"/>
    </row>
    <row r="60" spans="4:37" ht="12.75" customHeight="1" outlineLevel="1" x14ac:dyDescent="0.2">
      <c r="D60" s="142" t="str">
        <f>'Line Items'!D122</f>
        <v>Bekesbourne - Station Access Income Long Term Charges</v>
      </c>
      <c r="E60" s="106"/>
      <c r="F60" s="143" t="str">
        <f t="shared" si="2"/>
        <v>£000</v>
      </c>
      <c r="G60" s="283"/>
      <c r="H60" s="283"/>
      <c r="I60" s="283"/>
      <c r="J60" s="283"/>
      <c r="K60" s="283"/>
      <c r="L60" s="283"/>
      <c r="M60" s="283"/>
      <c r="N60" s="283"/>
      <c r="O60" s="283"/>
      <c r="P60" s="283"/>
      <c r="Q60" s="283"/>
      <c r="R60" s="283"/>
      <c r="S60" s="283"/>
      <c r="T60" s="283"/>
      <c r="U60" s="283"/>
      <c r="V60" s="283"/>
      <c r="W60" s="283"/>
      <c r="X60" s="283"/>
      <c r="Y60" s="283"/>
      <c r="Z60" s="283"/>
      <c r="AA60" s="283"/>
      <c r="AB60" s="283"/>
      <c r="AC60" s="284"/>
      <c r="AE60" s="805"/>
      <c r="AG60" s="805"/>
      <c r="AI60" s="805"/>
      <c r="AK60" s="285"/>
    </row>
    <row r="61" spans="4:37" ht="12.75" customHeight="1" outlineLevel="1" x14ac:dyDescent="0.2">
      <c r="D61" s="142" t="str">
        <f>'Line Items'!D123</f>
        <v>Beltring - Station Access Income Long Term Charges</v>
      </c>
      <c r="E61" s="106"/>
      <c r="F61" s="143" t="str">
        <f t="shared" si="2"/>
        <v>£000</v>
      </c>
      <c r="G61" s="283"/>
      <c r="H61" s="283"/>
      <c r="I61" s="283"/>
      <c r="J61" s="283"/>
      <c r="K61" s="283"/>
      <c r="L61" s="283"/>
      <c r="M61" s="283"/>
      <c r="N61" s="283"/>
      <c r="O61" s="283"/>
      <c r="P61" s="283"/>
      <c r="Q61" s="283"/>
      <c r="R61" s="283"/>
      <c r="S61" s="283"/>
      <c r="T61" s="283"/>
      <c r="U61" s="283"/>
      <c r="V61" s="283"/>
      <c r="W61" s="283"/>
      <c r="X61" s="283"/>
      <c r="Y61" s="283"/>
      <c r="Z61" s="283"/>
      <c r="AA61" s="283"/>
      <c r="AB61" s="283"/>
      <c r="AC61" s="284"/>
      <c r="AE61" s="805"/>
      <c r="AG61" s="805"/>
      <c r="AI61" s="805"/>
      <c r="AK61" s="285"/>
    </row>
    <row r="62" spans="4:37" ht="12.75" customHeight="1" outlineLevel="1" x14ac:dyDescent="0.2">
      <c r="D62" s="142" t="str">
        <f>'Line Items'!D124</f>
        <v>Belvedere - Station Access Income Long Term Charges</v>
      </c>
      <c r="E62" s="106"/>
      <c r="F62" s="143" t="str">
        <f t="shared" si="2"/>
        <v>£000</v>
      </c>
      <c r="G62" s="283"/>
      <c r="H62" s="283"/>
      <c r="I62" s="283"/>
      <c r="J62" s="283"/>
      <c r="K62" s="283"/>
      <c r="L62" s="283"/>
      <c r="M62" s="283"/>
      <c r="N62" s="283"/>
      <c r="O62" s="283"/>
      <c r="P62" s="283"/>
      <c r="Q62" s="283"/>
      <c r="R62" s="283"/>
      <c r="S62" s="283"/>
      <c r="T62" s="283"/>
      <c r="U62" s="283"/>
      <c r="V62" s="283"/>
      <c r="W62" s="283"/>
      <c r="X62" s="283"/>
      <c r="Y62" s="283"/>
      <c r="Z62" s="283"/>
      <c r="AA62" s="283"/>
      <c r="AB62" s="283"/>
      <c r="AC62" s="284"/>
      <c r="AE62" s="805"/>
      <c r="AG62" s="805"/>
      <c r="AI62" s="805"/>
      <c r="AK62" s="285"/>
    </row>
    <row r="63" spans="4:37" ht="12.75" customHeight="1" outlineLevel="1" x14ac:dyDescent="0.2">
      <c r="D63" s="142" t="str">
        <f>'Line Items'!D125</f>
        <v>Bexley - Station Access Income Long Term Charges</v>
      </c>
      <c r="E63" s="106"/>
      <c r="F63" s="143" t="str">
        <f t="shared" si="2"/>
        <v>£000</v>
      </c>
      <c r="G63" s="283"/>
      <c r="H63" s="283"/>
      <c r="I63" s="283"/>
      <c r="J63" s="283"/>
      <c r="K63" s="283"/>
      <c r="L63" s="283"/>
      <c r="M63" s="283"/>
      <c r="N63" s="283"/>
      <c r="O63" s="283"/>
      <c r="P63" s="283"/>
      <c r="Q63" s="283"/>
      <c r="R63" s="283"/>
      <c r="S63" s="283"/>
      <c r="T63" s="283"/>
      <c r="U63" s="283"/>
      <c r="V63" s="283"/>
      <c r="W63" s="283"/>
      <c r="X63" s="283"/>
      <c r="Y63" s="283"/>
      <c r="Z63" s="283"/>
      <c r="AA63" s="283"/>
      <c r="AB63" s="283"/>
      <c r="AC63" s="284"/>
      <c r="AE63" s="805"/>
      <c r="AG63" s="805"/>
      <c r="AI63" s="805"/>
      <c r="AK63" s="285"/>
    </row>
    <row r="64" spans="4:37" ht="12.75" customHeight="1" outlineLevel="1" x14ac:dyDescent="0.2">
      <c r="D64" s="142" t="str">
        <f>'Line Items'!D126</f>
        <v>Bexleyheath - Station Access Income Long Term Charges</v>
      </c>
      <c r="E64" s="106"/>
      <c r="F64" s="143" t="str">
        <f t="shared" si="2"/>
        <v>£000</v>
      </c>
      <c r="G64" s="283"/>
      <c r="H64" s="283"/>
      <c r="I64" s="283"/>
      <c r="J64" s="283"/>
      <c r="K64" s="283"/>
      <c r="L64" s="283"/>
      <c r="M64" s="283"/>
      <c r="N64" s="283"/>
      <c r="O64" s="283"/>
      <c r="P64" s="283"/>
      <c r="Q64" s="283"/>
      <c r="R64" s="283"/>
      <c r="S64" s="283"/>
      <c r="T64" s="283"/>
      <c r="U64" s="283"/>
      <c r="V64" s="283"/>
      <c r="W64" s="283"/>
      <c r="X64" s="283"/>
      <c r="Y64" s="283"/>
      <c r="Z64" s="283"/>
      <c r="AA64" s="283"/>
      <c r="AB64" s="283"/>
      <c r="AC64" s="284"/>
      <c r="AE64" s="805"/>
      <c r="AG64" s="805"/>
      <c r="AI64" s="805"/>
      <c r="AK64" s="285"/>
    </row>
    <row r="65" spans="4:37" ht="12.75" customHeight="1" outlineLevel="1" x14ac:dyDescent="0.2">
      <c r="D65" s="142" t="str">
        <f>'Line Items'!D127</f>
        <v>Bickley - Station Access Income Long Term Charges</v>
      </c>
      <c r="E65" s="106"/>
      <c r="F65" s="143" t="str">
        <f t="shared" si="2"/>
        <v>£000</v>
      </c>
      <c r="G65" s="283"/>
      <c r="H65" s="283"/>
      <c r="I65" s="283"/>
      <c r="J65" s="283"/>
      <c r="K65" s="283"/>
      <c r="L65" s="283"/>
      <c r="M65" s="283"/>
      <c r="N65" s="283"/>
      <c r="O65" s="283"/>
      <c r="P65" s="283"/>
      <c r="Q65" s="283"/>
      <c r="R65" s="283"/>
      <c r="S65" s="283"/>
      <c r="T65" s="283"/>
      <c r="U65" s="283"/>
      <c r="V65" s="283"/>
      <c r="W65" s="283"/>
      <c r="X65" s="283"/>
      <c r="Y65" s="283"/>
      <c r="Z65" s="283"/>
      <c r="AA65" s="283"/>
      <c r="AB65" s="283"/>
      <c r="AC65" s="284"/>
      <c r="AE65" s="805"/>
      <c r="AG65" s="805"/>
      <c r="AI65" s="805"/>
      <c r="AK65" s="285"/>
    </row>
    <row r="66" spans="4:37" ht="12.75" customHeight="1" outlineLevel="1" x14ac:dyDescent="0.2">
      <c r="D66" s="142" t="str">
        <f>'Line Items'!D128</f>
        <v>Birchington-On-Sea - Station Access Income Long Term Charges</v>
      </c>
      <c r="E66" s="106"/>
      <c r="F66" s="143" t="str">
        <f t="shared" si="2"/>
        <v>£000</v>
      </c>
      <c r="G66" s="283"/>
      <c r="H66" s="283"/>
      <c r="I66" s="283"/>
      <c r="J66" s="283"/>
      <c r="K66" s="283"/>
      <c r="L66" s="283"/>
      <c r="M66" s="283"/>
      <c r="N66" s="283"/>
      <c r="O66" s="283"/>
      <c r="P66" s="283"/>
      <c r="Q66" s="283"/>
      <c r="R66" s="283"/>
      <c r="S66" s="283"/>
      <c r="T66" s="283"/>
      <c r="U66" s="283"/>
      <c r="V66" s="283"/>
      <c r="W66" s="283"/>
      <c r="X66" s="283"/>
      <c r="Y66" s="283"/>
      <c r="Z66" s="283"/>
      <c r="AA66" s="283"/>
      <c r="AB66" s="283"/>
      <c r="AC66" s="284"/>
      <c r="AE66" s="805"/>
      <c r="AG66" s="805"/>
      <c r="AI66" s="805"/>
      <c r="AK66" s="285"/>
    </row>
    <row r="67" spans="4:37" ht="12.75" customHeight="1" outlineLevel="1" x14ac:dyDescent="0.2">
      <c r="D67" s="142" t="str">
        <f>'Line Items'!D129</f>
        <v>Blackheath - Station Access Income Long Term Charges</v>
      </c>
      <c r="E67" s="106"/>
      <c r="F67" s="143" t="str">
        <f t="shared" si="2"/>
        <v>£000</v>
      </c>
      <c r="G67" s="283"/>
      <c r="H67" s="283"/>
      <c r="I67" s="283"/>
      <c r="J67" s="283"/>
      <c r="K67" s="283"/>
      <c r="L67" s="283"/>
      <c r="M67" s="283"/>
      <c r="N67" s="283"/>
      <c r="O67" s="283"/>
      <c r="P67" s="283"/>
      <c r="Q67" s="283"/>
      <c r="R67" s="283"/>
      <c r="S67" s="283"/>
      <c r="T67" s="283"/>
      <c r="U67" s="283"/>
      <c r="V67" s="283"/>
      <c r="W67" s="283"/>
      <c r="X67" s="283"/>
      <c r="Y67" s="283"/>
      <c r="Z67" s="283"/>
      <c r="AA67" s="283"/>
      <c r="AB67" s="283"/>
      <c r="AC67" s="284"/>
      <c r="AE67" s="805"/>
      <c r="AG67" s="805"/>
      <c r="AI67" s="805"/>
      <c r="AK67" s="285"/>
    </row>
    <row r="68" spans="4:37" ht="12.75" customHeight="1" outlineLevel="1" x14ac:dyDescent="0.2">
      <c r="D68" s="142" t="str">
        <f>'Line Items'!D130</f>
        <v>Borough Green &amp; Wrotham - Station Access Income Long Term Charges</v>
      </c>
      <c r="E68" s="106"/>
      <c r="F68" s="143" t="str">
        <f t="shared" si="2"/>
        <v>£000</v>
      </c>
      <c r="G68" s="283"/>
      <c r="H68" s="283"/>
      <c r="I68" s="283"/>
      <c r="J68" s="283"/>
      <c r="K68" s="283"/>
      <c r="L68" s="283"/>
      <c r="M68" s="283"/>
      <c r="N68" s="283"/>
      <c r="O68" s="283"/>
      <c r="P68" s="283"/>
      <c r="Q68" s="283"/>
      <c r="R68" s="283"/>
      <c r="S68" s="283"/>
      <c r="T68" s="283"/>
      <c r="U68" s="283"/>
      <c r="V68" s="283"/>
      <c r="W68" s="283"/>
      <c r="X68" s="283"/>
      <c r="Y68" s="283"/>
      <c r="Z68" s="283"/>
      <c r="AA68" s="283"/>
      <c r="AB68" s="283"/>
      <c r="AC68" s="284"/>
      <c r="AE68" s="805"/>
      <c r="AG68" s="805"/>
      <c r="AI68" s="805"/>
      <c r="AK68" s="285"/>
    </row>
    <row r="69" spans="4:37" ht="12.75" customHeight="1" outlineLevel="1" x14ac:dyDescent="0.2">
      <c r="D69" s="142" t="str">
        <f>'Line Items'!D131</f>
        <v>Brixton - Station Access Income Long Term Charges</v>
      </c>
      <c r="E69" s="106"/>
      <c r="F69" s="143" t="str">
        <f t="shared" si="2"/>
        <v>£000</v>
      </c>
      <c r="G69" s="283"/>
      <c r="H69" s="283"/>
      <c r="I69" s="283"/>
      <c r="J69" s="283"/>
      <c r="K69" s="283"/>
      <c r="L69" s="283"/>
      <c r="M69" s="283"/>
      <c r="N69" s="283"/>
      <c r="O69" s="283"/>
      <c r="P69" s="283"/>
      <c r="Q69" s="283"/>
      <c r="R69" s="283"/>
      <c r="S69" s="283"/>
      <c r="T69" s="283"/>
      <c r="U69" s="283"/>
      <c r="V69" s="283"/>
      <c r="W69" s="283"/>
      <c r="X69" s="283"/>
      <c r="Y69" s="283"/>
      <c r="Z69" s="283"/>
      <c r="AA69" s="283"/>
      <c r="AB69" s="283"/>
      <c r="AC69" s="284"/>
      <c r="AE69" s="805"/>
      <c r="AG69" s="805"/>
      <c r="AI69" s="805"/>
      <c r="AK69" s="285"/>
    </row>
    <row r="70" spans="4:37" ht="12.75" customHeight="1" outlineLevel="1" x14ac:dyDescent="0.2">
      <c r="D70" s="142" t="str">
        <f>'Line Items'!D132</f>
        <v>Broadstairs - Station Access Income Long Term Charges</v>
      </c>
      <c r="E70" s="106"/>
      <c r="F70" s="143" t="str">
        <f t="shared" si="2"/>
        <v>£000</v>
      </c>
      <c r="G70" s="283"/>
      <c r="H70" s="283"/>
      <c r="I70" s="283"/>
      <c r="J70" s="283"/>
      <c r="K70" s="283"/>
      <c r="L70" s="283"/>
      <c r="M70" s="283"/>
      <c r="N70" s="283"/>
      <c r="O70" s="283"/>
      <c r="P70" s="283"/>
      <c r="Q70" s="283"/>
      <c r="R70" s="283"/>
      <c r="S70" s="283"/>
      <c r="T70" s="283"/>
      <c r="U70" s="283"/>
      <c r="V70" s="283"/>
      <c r="W70" s="283"/>
      <c r="X70" s="283"/>
      <c r="Y70" s="283"/>
      <c r="Z70" s="283"/>
      <c r="AA70" s="283"/>
      <c r="AB70" s="283"/>
      <c r="AC70" s="284"/>
      <c r="AE70" s="805"/>
      <c r="AG70" s="805"/>
      <c r="AI70" s="805"/>
      <c r="AK70" s="285"/>
    </row>
    <row r="71" spans="4:37" ht="12.75" customHeight="1" outlineLevel="1" x14ac:dyDescent="0.2">
      <c r="D71" s="142" t="str">
        <f>'Line Items'!D133</f>
        <v>Bromley North - Station Access Income Long Term Charges</v>
      </c>
      <c r="E71" s="106"/>
      <c r="F71" s="143" t="str">
        <f t="shared" si="2"/>
        <v>£000</v>
      </c>
      <c r="G71" s="283"/>
      <c r="H71" s="283"/>
      <c r="I71" s="283"/>
      <c r="J71" s="283"/>
      <c r="K71" s="283"/>
      <c r="L71" s="283"/>
      <c r="M71" s="283"/>
      <c r="N71" s="283"/>
      <c r="O71" s="283"/>
      <c r="P71" s="283"/>
      <c r="Q71" s="283"/>
      <c r="R71" s="283"/>
      <c r="S71" s="283"/>
      <c r="T71" s="283"/>
      <c r="U71" s="283"/>
      <c r="V71" s="283"/>
      <c r="W71" s="283"/>
      <c r="X71" s="283"/>
      <c r="Y71" s="283"/>
      <c r="Z71" s="283"/>
      <c r="AA71" s="283"/>
      <c r="AB71" s="283"/>
      <c r="AC71" s="284"/>
      <c r="AE71" s="805"/>
      <c r="AG71" s="805"/>
      <c r="AI71" s="805"/>
      <c r="AK71" s="285"/>
    </row>
    <row r="72" spans="4:37" ht="12.75" customHeight="1" outlineLevel="1" x14ac:dyDescent="0.2">
      <c r="D72" s="142" t="str">
        <f>'Line Items'!D134</f>
        <v>Bromley South - Station Access Income Long Term Charges</v>
      </c>
      <c r="E72" s="106"/>
      <c r="F72" s="143" t="str">
        <f t="shared" si="2"/>
        <v>£000</v>
      </c>
      <c r="G72" s="283"/>
      <c r="H72" s="283"/>
      <c r="I72" s="283"/>
      <c r="J72" s="283"/>
      <c r="K72" s="283"/>
      <c r="L72" s="283"/>
      <c r="M72" s="283"/>
      <c r="N72" s="283"/>
      <c r="O72" s="283"/>
      <c r="P72" s="283"/>
      <c r="Q72" s="283"/>
      <c r="R72" s="283"/>
      <c r="S72" s="283"/>
      <c r="T72" s="283"/>
      <c r="U72" s="283"/>
      <c r="V72" s="283"/>
      <c r="W72" s="283"/>
      <c r="X72" s="283"/>
      <c r="Y72" s="283"/>
      <c r="Z72" s="283"/>
      <c r="AA72" s="283"/>
      <c r="AB72" s="283"/>
      <c r="AC72" s="284"/>
      <c r="AE72" s="805"/>
      <c r="AG72" s="805"/>
      <c r="AI72" s="805"/>
      <c r="AK72" s="285"/>
    </row>
    <row r="73" spans="4:37" ht="12.75" customHeight="1" outlineLevel="1" x14ac:dyDescent="0.2">
      <c r="D73" s="142" t="str">
        <f>'Line Items'!D135</f>
        <v>Canterbury East - Station Access Income Long Term Charges</v>
      </c>
      <c r="E73" s="106"/>
      <c r="F73" s="143" t="str">
        <f t="shared" si="2"/>
        <v>£000</v>
      </c>
      <c r="G73" s="283"/>
      <c r="H73" s="283"/>
      <c r="I73" s="283"/>
      <c r="J73" s="283"/>
      <c r="K73" s="283"/>
      <c r="L73" s="283"/>
      <c r="M73" s="283"/>
      <c r="N73" s="283"/>
      <c r="O73" s="283"/>
      <c r="P73" s="283"/>
      <c r="Q73" s="283"/>
      <c r="R73" s="283"/>
      <c r="S73" s="283"/>
      <c r="T73" s="283"/>
      <c r="U73" s="283"/>
      <c r="V73" s="283"/>
      <c r="W73" s="283"/>
      <c r="X73" s="283"/>
      <c r="Y73" s="283"/>
      <c r="Z73" s="283"/>
      <c r="AA73" s="283"/>
      <c r="AB73" s="283"/>
      <c r="AC73" s="284"/>
      <c r="AE73" s="805"/>
      <c r="AG73" s="805"/>
      <c r="AI73" s="805"/>
      <c r="AK73" s="285"/>
    </row>
    <row r="74" spans="4:37" ht="12.75" customHeight="1" outlineLevel="1" x14ac:dyDescent="0.2">
      <c r="D74" s="142" t="str">
        <f>'Line Items'!D136</f>
        <v>Canterbury West - Station Access Income Long Term Charges</v>
      </c>
      <c r="E74" s="106"/>
      <c r="F74" s="143" t="str">
        <f t="shared" si="2"/>
        <v>£000</v>
      </c>
      <c r="G74" s="283"/>
      <c r="H74" s="283"/>
      <c r="I74" s="283"/>
      <c r="J74" s="283"/>
      <c r="K74" s="283"/>
      <c r="L74" s="283"/>
      <c r="M74" s="283"/>
      <c r="N74" s="283"/>
      <c r="O74" s="283"/>
      <c r="P74" s="283"/>
      <c r="Q74" s="283"/>
      <c r="R74" s="283"/>
      <c r="S74" s="283"/>
      <c r="T74" s="283"/>
      <c r="U74" s="283"/>
      <c r="V74" s="283"/>
      <c r="W74" s="283"/>
      <c r="X74" s="283"/>
      <c r="Y74" s="283"/>
      <c r="Z74" s="283"/>
      <c r="AA74" s="283"/>
      <c r="AB74" s="283"/>
      <c r="AC74" s="284"/>
      <c r="AE74" s="805"/>
      <c r="AG74" s="805"/>
      <c r="AI74" s="805"/>
      <c r="AK74" s="285"/>
    </row>
    <row r="75" spans="4:37" ht="12.75" customHeight="1" outlineLevel="1" x14ac:dyDescent="0.2">
      <c r="D75" s="142" t="str">
        <f>'Line Items'!D137</f>
        <v>Catford Bridge - Station Access Income Long Term Charges</v>
      </c>
      <c r="E75" s="106"/>
      <c r="F75" s="143" t="str">
        <f t="shared" si="2"/>
        <v>£000</v>
      </c>
      <c r="G75" s="283"/>
      <c r="H75" s="283"/>
      <c r="I75" s="283"/>
      <c r="J75" s="283"/>
      <c r="K75" s="283"/>
      <c r="L75" s="283"/>
      <c r="M75" s="283"/>
      <c r="N75" s="283"/>
      <c r="O75" s="283"/>
      <c r="P75" s="283"/>
      <c r="Q75" s="283"/>
      <c r="R75" s="283"/>
      <c r="S75" s="283"/>
      <c r="T75" s="283"/>
      <c r="U75" s="283"/>
      <c r="V75" s="283"/>
      <c r="W75" s="283"/>
      <c r="X75" s="283"/>
      <c r="Y75" s="283"/>
      <c r="Z75" s="283"/>
      <c r="AA75" s="283"/>
      <c r="AB75" s="283"/>
      <c r="AC75" s="284"/>
      <c r="AE75" s="805"/>
      <c r="AG75" s="805"/>
      <c r="AI75" s="805"/>
      <c r="AK75" s="285"/>
    </row>
    <row r="76" spans="4:37" ht="12.75" customHeight="1" outlineLevel="1" x14ac:dyDescent="0.2">
      <c r="D76" s="142" t="str">
        <f>'Line Items'!D138</f>
        <v>Charing - Station Access Income Long Term Charges</v>
      </c>
      <c r="E76" s="106"/>
      <c r="F76" s="143" t="str">
        <f t="shared" si="2"/>
        <v>£000</v>
      </c>
      <c r="G76" s="283"/>
      <c r="H76" s="283"/>
      <c r="I76" s="283"/>
      <c r="J76" s="283"/>
      <c r="K76" s="283"/>
      <c r="L76" s="283"/>
      <c r="M76" s="283"/>
      <c r="N76" s="283"/>
      <c r="O76" s="283"/>
      <c r="P76" s="283"/>
      <c r="Q76" s="283"/>
      <c r="R76" s="283"/>
      <c r="S76" s="283"/>
      <c r="T76" s="283"/>
      <c r="U76" s="283"/>
      <c r="V76" s="283"/>
      <c r="W76" s="283"/>
      <c r="X76" s="283"/>
      <c r="Y76" s="283"/>
      <c r="Z76" s="283"/>
      <c r="AA76" s="283"/>
      <c r="AB76" s="283"/>
      <c r="AC76" s="284"/>
      <c r="AE76" s="805"/>
      <c r="AG76" s="805"/>
      <c r="AI76" s="805"/>
      <c r="AK76" s="285"/>
    </row>
    <row r="77" spans="4:37" ht="12.75" customHeight="1" outlineLevel="1" x14ac:dyDescent="0.2">
      <c r="D77" s="142" t="str">
        <f>'Line Items'!D139</f>
        <v>Charlton - Station Access Income Long Term Charges</v>
      </c>
      <c r="E77" s="106"/>
      <c r="F77" s="143" t="str">
        <f t="shared" si="2"/>
        <v>£000</v>
      </c>
      <c r="G77" s="283"/>
      <c r="H77" s="283"/>
      <c r="I77" s="283"/>
      <c r="J77" s="283"/>
      <c r="K77" s="283"/>
      <c r="L77" s="283"/>
      <c r="M77" s="283"/>
      <c r="N77" s="283"/>
      <c r="O77" s="283"/>
      <c r="P77" s="283"/>
      <c r="Q77" s="283"/>
      <c r="R77" s="283"/>
      <c r="S77" s="283"/>
      <c r="T77" s="283"/>
      <c r="U77" s="283"/>
      <c r="V77" s="283"/>
      <c r="W77" s="283"/>
      <c r="X77" s="283"/>
      <c r="Y77" s="283"/>
      <c r="Z77" s="283"/>
      <c r="AA77" s="283"/>
      <c r="AB77" s="283"/>
      <c r="AC77" s="284"/>
      <c r="AE77" s="805"/>
      <c r="AG77" s="805"/>
      <c r="AI77" s="805"/>
      <c r="AK77" s="285"/>
    </row>
    <row r="78" spans="4:37" ht="12.75" customHeight="1" outlineLevel="1" x14ac:dyDescent="0.2">
      <c r="D78" s="142" t="str">
        <f>'Line Items'!D140</f>
        <v>Chartham - Station Access Income Long Term Charges</v>
      </c>
      <c r="E78" s="106"/>
      <c r="F78" s="143" t="str">
        <f t="shared" si="2"/>
        <v>£000</v>
      </c>
      <c r="G78" s="283"/>
      <c r="H78" s="283"/>
      <c r="I78" s="283"/>
      <c r="J78" s="283"/>
      <c r="K78" s="283"/>
      <c r="L78" s="283"/>
      <c r="M78" s="283"/>
      <c r="N78" s="283"/>
      <c r="O78" s="283"/>
      <c r="P78" s="283"/>
      <c r="Q78" s="283"/>
      <c r="R78" s="283"/>
      <c r="S78" s="283"/>
      <c r="T78" s="283"/>
      <c r="U78" s="283"/>
      <c r="V78" s="283"/>
      <c r="W78" s="283"/>
      <c r="X78" s="283"/>
      <c r="Y78" s="283"/>
      <c r="Z78" s="283"/>
      <c r="AA78" s="283"/>
      <c r="AB78" s="283"/>
      <c r="AC78" s="284"/>
      <c r="AE78" s="805"/>
      <c r="AG78" s="805"/>
      <c r="AI78" s="805"/>
      <c r="AK78" s="285"/>
    </row>
    <row r="79" spans="4:37" ht="12.75" customHeight="1" outlineLevel="1" x14ac:dyDescent="0.2">
      <c r="D79" s="142" t="str">
        <f>'Line Items'!D141</f>
        <v>Chatham - Station Access Income Long Term Charges</v>
      </c>
      <c r="E79" s="106"/>
      <c r="F79" s="143" t="str">
        <f t="shared" si="2"/>
        <v>£000</v>
      </c>
      <c r="G79" s="283"/>
      <c r="H79" s="283"/>
      <c r="I79" s="283"/>
      <c r="J79" s="283"/>
      <c r="K79" s="283"/>
      <c r="L79" s="283"/>
      <c r="M79" s="283"/>
      <c r="N79" s="283"/>
      <c r="O79" s="283"/>
      <c r="P79" s="283"/>
      <c r="Q79" s="283"/>
      <c r="R79" s="283"/>
      <c r="S79" s="283"/>
      <c r="T79" s="283"/>
      <c r="U79" s="283"/>
      <c r="V79" s="283"/>
      <c r="W79" s="283"/>
      <c r="X79" s="283"/>
      <c r="Y79" s="283"/>
      <c r="Z79" s="283"/>
      <c r="AA79" s="283"/>
      <c r="AB79" s="283"/>
      <c r="AC79" s="284"/>
      <c r="AE79" s="805"/>
      <c r="AG79" s="805"/>
      <c r="AI79" s="805"/>
      <c r="AK79" s="285"/>
    </row>
    <row r="80" spans="4:37" ht="12.75" customHeight="1" outlineLevel="1" x14ac:dyDescent="0.2">
      <c r="D80" s="142" t="str">
        <f>'Line Items'!D142</f>
        <v>Chelsfield - Station Access Income Long Term Charges</v>
      </c>
      <c r="E80" s="106"/>
      <c r="F80" s="143" t="str">
        <f t="shared" si="2"/>
        <v>£000</v>
      </c>
      <c r="G80" s="283"/>
      <c r="H80" s="283"/>
      <c r="I80" s="283"/>
      <c r="J80" s="283"/>
      <c r="K80" s="283"/>
      <c r="L80" s="283"/>
      <c r="M80" s="283"/>
      <c r="N80" s="283"/>
      <c r="O80" s="283"/>
      <c r="P80" s="283"/>
      <c r="Q80" s="283"/>
      <c r="R80" s="283"/>
      <c r="S80" s="283"/>
      <c r="T80" s="283"/>
      <c r="U80" s="283"/>
      <c r="V80" s="283"/>
      <c r="W80" s="283"/>
      <c r="X80" s="283"/>
      <c r="Y80" s="283"/>
      <c r="Z80" s="283"/>
      <c r="AA80" s="283"/>
      <c r="AB80" s="283"/>
      <c r="AC80" s="284"/>
      <c r="AE80" s="805"/>
      <c r="AG80" s="805"/>
      <c r="AI80" s="805"/>
      <c r="AK80" s="285"/>
    </row>
    <row r="81" spans="4:37" ht="12.75" customHeight="1" outlineLevel="1" x14ac:dyDescent="0.2">
      <c r="D81" s="142" t="str">
        <f>'Line Items'!D143</f>
        <v>Chestfield &amp; Swalecliffe - Station Access Income Long Term Charges</v>
      </c>
      <c r="E81" s="106"/>
      <c r="F81" s="143" t="str">
        <f t="shared" si="2"/>
        <v>£000</v>
      </c>
      <c r="G81" s="283"/>
      <c r="H81" s="283"/>
      <c r="I81" s="283"/>
      <c r="J81" s="283"/>
      <c r="K81" s="283"/>
      <c r="L81" s="283"/>
      <c r="M81" s="283"/>
      <c r="N81" s="283"/>
      <c r="O81" s="283"/>
      <c r="P81" s="283"/>
      <c r="Q81" s="283"/>
      <c r="R81" s="283"/>
      <c r="S81" s="283"/>
      <c r="T81" s="283"/>
      <c r="U81" s="283"/>
      <c r="V81" s="283"/>
      <c r="W81" s="283"/>
      <c r="X81" s="283"/>
      <c r="Y81" s="283"/>
      <c r="Z81" s="283"/>
      <c r="AA81" s="283"/>
      <c r="AB81" s="283"/>
      <c r="AC81" s="284"/>
      <c r="AE81" s="805"/>
      <c r="AG81" s="805"/>
      <c r="AI81" s="805"/>
      <c r="AK81" s="285"/>
    </row>
    <row r="82" spans="4:37" ht="12.75" customHeight="1" outlineLevel="1" x14ac:dyDescent="0.2">
      <c r="D82" s="142" t="str">
        <f>'Line Items'!D144</f>
        <v>Chilham - Station Access Income Long Term Charges</v>
      </c>
      <c r="E82" s="106"/>
      <c r="F82" s="143" t="str">
        <f t="shared" si="2"/>
        <v>£000</v>
      </c>
      <c r="G82" s="283"/>
      <c r="H82" s="283"/>
      <c r="I82" s="283"/>
      <c r="J82" s="283"/>
      <c r="K82" s="283"/>
      <c r="L82" s="283"/>
      <c r="M82" s="283"/>
      <c r="N82" s="283"/>
      <c r="O82" s="283"/>
      <c r="P82" s="283"/>
      <c r="Q82" s="283"/>
      <c r="R82" s="283"/>
      <c r="S82" s="283"/>
      <c r="T82" s="283"/>
      <c r="U82" s="283"/>
      <c r="V82" s="283"/>
      <c r="W82" s="283"/>
      <c r="X82" s="283"/>
      <c r="Y82" s="283"/>
      <c r="Z82" s="283"/>
      <c r="AA82" s="283"/>
      <c r="AB82" s="283"/>
      <c r="AC82" s="284"/>
      <c r="AE82" s="805"/>
      <c r="AG82" s="805"/>
      <c r="AI82" s="805"/>
      <c r="AK82" s="285"/>
    </row>
    <row r="83" spans="4:37" ht="12.75" customHeight="1" outlineLevel="1" x14ac:dyDescent="0.2">
      <c r="D83" s="142" t="str">
        <f>'Line Items'!D145</f>
        <v>Chislehurst - Station Access Income Long Term Charges</v>
      </c>
      <c r="E83" s="106"/>
      <c r="F83" s="143" t="str">
        <f t="shared" si="2"/>
        <v>£000</v>
      </c>
      <c r="G83" s="283"/>
      <c r="H83" s="283"/>
      <c r="I83" s="283"/>
      <c r="J83" s="283"/>
      <c r="K83" s="283"/>
      <c r="L83" s="283"/>
      <c r="M83" s="283"/>
      <c r="N83" s="283"/>
      <c r="O83" s="283"/>
      <c r="P83" s="283"/>
      <c r="Q83" s="283"/>
      <c r="R83" s="283"/>
      <c r="S83" s="283"/>
      <c r="T83" s="283"/>
      <c r="U83" s="283"/>
      <c r="V83" s="283"/>
      <c r="W83" s="283"/>
      <c r="X83" s="283"/>
      <c r="Y83" s="283"/>
      <c r="Z83" s="283"/>
      <c r="AA83" s="283"/>
      <c r="AB83" s="283"/>
      <c r="AC83" s="284"/>
      <c r="AE83" s="805"/>
      <c r="AG83" s="805"/>
      <c r="AI83" s="805"/>
      <c r="AK83" s="285"/>
    </row>
    <row r="84" spans="4:37" ht="12.75" customHeight="1" outlineLevel="1" x14ac:dyDescent="0.2">
      <c r="D84" s="142" t="str">
        <f>'Line Items'!D146</f>
        <v>Clock House - Station Access Income Long Term Charges</v>
      </c>
      <c r="E84" s="106"/>
      <c r="F84" s="143" t="str">
        <f t="shared" si="2"/>
        <v>£000</v>
      </c>
      <c r="G84" s="283"/>
      <c r="H84" s="283"/>
      <c r="I84" s="283"/>
      <c r="J84" s="283"/>
      <c r="K84" s="283"/>
      <c r="L84" s="283"/>
      <c r="M84" s="283"/>
      <c r="N84" s="283"/>
      <c r="O84" s="283"/>
      <c r="P84" s="283"/>
      <c r="Q84" s="283"/>
      <c r="R84" s="283"/>
      <c r="S84" s="283"/>
      <c r="T84" s="283"/>
      <c r="U84" s="283"/>
      <c r="V84" s="283"/>
      <c r="W84" s="283"/>
      <c r="X84" s="283"/>
      <c r="Y84" s="283"/>
      <c r="Z84" s="283"/>
      <c r="AA84" s="283"/>
      <c r="AB84" s="283"/>
      <c r="AC84" s="284"/>
      <c r="AE84" s="805"/>
      <c r="AG84" s="805"/>
      <c r="AI84" s="805"/>
      <c r="AK84" s="285"/>
    </row>
    <row r="85" spans="4:37" ht="12.75" customHeight="1" outlineLevel="1" x14ac:dyDescent="0.2">
      <c r="D85" s="142" t="str">
        <f>'Line Items'!D147</f>
        <v>Crayford - Station Access Income Long Term Charges</v>
      </c>
      <c r="E85" s="106"/>
      <c r="F85" s="143" t="str">
        <f t="shared" si="2"/>
        <v>£000</v>
      </c>
      <c r="G85" s="283"/>
      <c r="H85" s="283"/>
      <c r="I85" s="283"/>
      <c r="J85" s="283"/>
      <c r="K85" s="283"/>
      <c r="L85" s="283"/>
      <c r="M85" s="283"/>
      <c r="N85" s="283"/>
      <c r="O85" s="283"/>
      <c r="P85" s="283"/>
      <c r="Q85" s="283"/>
      <c r="R85" s="283"/>
      <c r="S85" s="283"/>
      <c r="T85" s="283"/>
      <c r="U85" s="283"/>
      <c r="V85" s="283"/>
      <c r="W85" s="283"/>
      <c r="X85" s="283"/>
      <c r="Y85" s="283"/>
      <c r="Z85" s="283"/>
      <c r="AA85" s="283"/>
      <c r="AB85" s="283"/>
      <c r="AC85" s="284"/>
      <c r="AE85" s="805"/>
      <c r="AG85" s="805"/>
      <c r="AI85" s="805"/>
      <c r="AK85" s="285"/>
    </row>
    <row r="86" spans="4:37" ht="12.75" customHeight="1" outlineLevel="1" x14ac:dyDescent="0.2">
      <c r="D86" s="142" t="str">
        <f>'Line Items'!D148</f>
        <v>Crowhurst - Station Access Income Long Term Charges</v>
      </c>
      <c r="E86" s="106"/>
      <c r="F86" s="143" t="str">
        <f t="shared" si="2"/>
        <v>£000</v>
      </c>
      <c r="G86" s="283"/>
      <c r="H86" s="283"/>
      <c r="I86" s="283"/>
      <c r="J86" s="283"/>
      <c r="K86" s="283"/>
      <c r="L86" s="283"/>
      <c r="M86" s="283"/>
      <c r="N86" s="283"/>
      <c r="O86" s="283"/>
      <c r="P86" s="283"/>
      <c r="Q86" s="283"/>
      <c r="R86" s="283"/>
      <c r="S86" s="283"/>
      <c r="T86" s="283"/>
      <c r="U86" s="283"/>
      <c r="V86" s="283"/>
      <c r="W86" s="283"/>
      <c r="X86" s="283"/>
      <c r="Y86" s="283"/>
      <c r="Z86" s="283"/>
      <c r="AA86" s="283"/>
      <c r="AB86" s="283"/>
      <c r="AC86" s="284"/>
      <c r="AE86" s="805"/>
      <c r="AG86" s="805"/>
      <c r="AI86" s="805"/>
      <c r="AK86" s="285"/>
    </row>
    <row r="87" spans="4:37" ht="12.75" customHeight="1" outlineLevel="1" x14ac:dyDescent="0.2">
      <c r="D87" s="142" t="str">
        <f>'Line Items'!D149</f>
        <v>Cuxton - Station Access Income Long Term Charges</v>
      </c>
      <c r="E87" s="106"/>
      <c r="F87" s="143" t="str">
        <f t="shared" si="2"/>
        <v>£000</v>
      </c>
      <c r="G87" s="283"/>
      <c r="H87" s="283"/>
      <c r="I87" s="283"/>
      <c r="J87" s="283"/>
      <c r="K87" s="283"/>
      <c r="L87" s="283"/>
      <c r="M87" s="283"/>
      <c r="N87" s="283"/>
      <c r="O87" s="283"/>
      <c r="P87" s="283"/>
      <c r="Q87" s="283"/>
      <c r="R87" s="283"/>
      <c r="S87" s="283"/>
      <c r="T87" s="283"/>
      <c r="U87" s="283"/>
      <c r="V87" s="283"/>
      <c r="W87" s="283"/>
      <c r="X87" s="283"/>
      <c r="Y87" s="283"/>
      <c r="Z87" s="283"/>
      <c r="AA87" s="283"/>
      <c r="AB87" s="283"/>
      <c r="AC87" s="284"/>
      <c r="AE87" s="805"/>
      <c r="AG87" s="805"/>
      <c r="AI87" s="805"/>
      <c r="AK87" s="285"/>
    </row>
    <row r="88" spans="4:37" ht="12.75" customHeight="1" outlineLevel="1" x14ac:dyDescent="0.2">
      <c r="D88" s="142" t="str">
        <f>'Line Items'!D150</f>
        <v>Dartford - Station Access Income Long Term Charges</v>
      </c>
      <c r="E88" s="106"/>
      <c r="F88" s="143" t="str">
        <f t="shared" si="2"/>
        <v>£000</v>
      </c>
      <c r="G88" s="283"/>
      <c r="H88" s="283"/>
      <c r="I88" s="283"/>
      <c r="J88" s="283"/>
      <c r="K88" s="283"/>
      <c r="L88" s="283"/>
      <c r="M88" s="283"/>
      <c r="N88" s="283"/>
      <c r="O88" s="283"/>
      <c r="P88" s="283"/>
      <c r="Q88" s="283"/>
      <c r="R88" s="283"/>
      <c r="S88" s="283"/>
      <c r="T88" s="283"/>
      <c r="U88" s="283"/>
      <c r="V88" s="283"/>
      <c r="W88" s="283"/>
      <c r="X88" s="283"/>
      <c r="Y88" s="283"/>
      <c r="Z88" s="283"/>
      <c r="AA88" s="283"/>
      <c r="AB88" s="283"/>
      <c r="AC88" s="284"/>
      <c r="AE88" s="805"/>
      <c r="AG88" s="805"/>
      <c r="AI88" s="805"/>
      <c r="AK88" s="285"/>
    </row>
    <row r="89" spans="4:37" ht="12.75" customHeight="1" outlineLevel="1" x14ac:dyDescent="0.2">
      <c r="D89" s="142" t="str">
        <f>'Line Items'!D151</f>
        <v>Deal - Station Access Income Long Term Charges</v>
      </c>
      <c r="E89" s="106"/>
      <c r="F89" s="143" t="str">
        <f t="shared" si="2"/>
        <v>£000</v>
      </c>
      <c r="G89" s="283"/>
      <c r="H89" s="283"/>
      <c r="I89" s="283"/>
      <c r="J89" s="283"/>
      <c r="K89" s="283"/>
      <c r="L89" s="283"/>
      <c r="M89" s="283"/>
      <c r="N89" s="283"/>
      <c r="O89" s="283"/>
      <c r="P89" s="283"/>
      <c r="Q89" s="283"/>
      <c r="R89" s="283"/>
      <c r="S89" s="283"/>
      <c r="T89" s="283"/>
      <c r="U89" s="283"/>
      <c r="V89" s="283"/>
      <c r="W89" s="283"/>
      <c r="X89" s="283"/>
      <c r="Y89" s="283"/>
      <c r="Z89" s="283"/>
      <c r="AA89" s="283"/>
      <c r="AB89" s="283"/>
      <c r="AC89" s="284"/>
      <c r="AE89" s="805"/>
      <c r="AG89" s="805"/>
      <c r="AI89" s="805"/>
      <c r="AK89" s="285"/>
    </row>
    <row r="90" spans="4:37" ht="12.75" customHeight="1" outlineLevel="1" x14ac:dyDescent="0.2">
      <c r="D90" s="142" t="str">
        <f>'Line Items'!D152</f>
        <v>Deptford - Station Access Income Long Term Charges</v>
      </c>
      <c r="E90" s="106"/>
      <c r="F90" s="143" t="str">
        <f t="shared" si="2"/>
        <v>£000</v>
      </c>
      <c r="G90" s="283"/>
      <c r="H90" s="283"/>
      <c r="I90" s="283"/>
      <c r="J90" s="283"/>
      <c r="K90" s="283"/>
      <c r="L90" s="283"/>
      <c r="M90" s="283"/>
      <c r="N90" s="283"/>
      <c r="O90" s="283"/>
      <c r="P90" s="283"/>
      <c r="Q90" s="283"/>
      <c r="R90" s="283"/>
      <c r="S90" s="283"/>
      <c r="T90" s="283"/>
      <c r="U90" s="283"/>
      <c r="V90" s="283"/>
      <c r="W90" s="283"/>
      <c r="X90" s="283"/>
      <c r="Y90" s="283"/>
      <c r="Z90" s="283"/>
      <c r="AA90" s="283"/>
      <c r="AB90" s="283"/>
      <c r="AC90" s="284"/>
      <c r="AE90" s="805"/>
      <c r="AG90" s="805"/>
      <c r="AI90" s="805"/>
      <c r="AK90" s="285"/>
    </row>
    <row r="91" spans="4:37" ht="12.75" customHeight="1" outlineLevel="1" x14ac:dyDescent="0.2">
      <c r="D91" s="142" t="str">
        <f>'Line Items'!D153</f>
        <v>Dover Priory - Station Access Income Long Term Charges</v>
      </c>
      <c r="E91" s="106"/>
      <c r="F91" s="143" t="str">
        <f t="shared" si="2"/>
        <v>£000</v>
      </c>
      <c r="G91" s="283"/>
      <c r="H91" s="283"/>
      <c r="I91" s="283"/>
      <c r="J91" s="283"/>
      <c r="K91" s="283"/>
      <c r="L91" s="283"/>
      <c r="M91" s="283"/>
      <c r="N91" s="283"/>
      <c r="O91" s="283"/>
      <c r="P91" s="283"/>
      <c r="Q91" s="283"/>
      <c r="R91" s="283"/>
      <c r="S91" s="283"/>
      <c r="T91" s="283"/>
      <c r="U91" s="283"/>
      <c r="V91" s="283"/>
      <c r="W91" s="283"/>
      <c r="X91" s="283"/>
      <c r="Y91" s="283"/>
      <c r="Z91" s="283"/>
      <c r="AA91" s="283"/>
      <c r="AB91" s="283"/>
      <c r="AC91" s="284"/>
      <c r="AE91" s="805"/>
      <c r="AG91" s="805"/>
      <c r="AI91" s="805"/>
      <c r="AK91" s="285"/>
    </row>
    <row r="92" spans="4:37" ht="12.75" customHeight="1" outlineLevel="1" x14ac:dyDescent="0.2">
      <c r="D92" s="142" t="str">
        <f>'Line Items'!D154</f>
        <v>Dumpton Park - Station Access Income Long Term Charges</v>
      </c>
      <c r="E92" s="106"/>
      <c r="F92" s="143" t="str">
        <f t="shared" si="2"/>
        <v>£000</v>
      </c>
      <c r="G92" s="283"/>
      <c r="H92" s="283"/>
      <c r="I92" s="283"/>
      <c r="J92" s="283"/>
      <c r="K92" s="283"/>
      <c r="L92" s="283"/>
      <c r="M92" s="283"/>
      <c r="N92" s="283"/>
      <c r="O92" s="283"/>
      <c r="P92" s="283"/>
      <c r="Q92" s="283"/>
      <c r="R92" s="283"/>
      <c r="S92" s="283"/>
      <c r="T92" s="283"/>
      <c r="U92" s="283"/>
      <c r="V92" s="283"/>
      <c r="W92" s="283"/>
      <c r="X92" s="283"/>
      <c r="Y92" s="283"/>
      <c r="Z92" s="283"/>
      <c r="AA92" s="283"/>
      <c r="AB92" s="283"/>
      <c r="AC92" s="284"/>
      <c r="AE92" s="805"/>
      <c r="AG92" s="805"/>
      <c r="AI92" s="805"/>
      <c r="AK92" s="285"/>
    </row>
    <row r="93" spans="4:37" ht="12.75" customHeight="1" outlineLevel="1" x14ac:dyDescent="0.2">
      <c r="D93" s="142" t="str">
        <f>'Line Items'!D155</f>
        <v>Dunton Green - Station Access Income Long Term Charges</v>
      </c>
      <c r="E93" s="106"/>
      <c r="F93" s="143" t="str">
        <f t="shared" si="2"/>
        <v>£000</v>
      </c>
      <c r="G93" s="283"/>
      <c r="H93" s="283"/>
      <c r="I93" s="283"/>
      <c r="J93" s="283"/>
      <c r="K93" s="283"/>
      <c r="L93" s="283"/>
      <c r="M93" s="283"/>
      <c r="N93" s="283"/>
      <c r="O93" s="283"/>
      <c r="P93" s="283"/>
      <c r="Q93" s="283"/>
      <c r="R93" s="283"/>
      <c r="S93" s="283"/>
      <c r="T93" s="283"/>
      <c r="U93" s="283"/>
      <c r="V93" s="283"/>
      <c r="W93" s="283"/>
      <c r="X93" s="283"/>
      <c r="Y93" s="283"/>
      <c r="Z93" s="283"/>
      <c r="AA93" s="283"/>
      <c r="AB93" s="283"/>
      <c r="AC93" s="284"/>
      <c r="AE93" s="805"/>
      <c r="AG93" s="805"/>
      <c r="AI93" s="805"/>
      <c r="AK93" s="285"/>
    </row>
    <row r="94" spans="4:37" ht="12.75" customHeight="1" outlineLevel="1" x14ac:dyDescent="0.2">
      <c r="D94" s="142" t="str">
        <f>'Line Items'!D156</f>
        <v>East Farleigh - Station Access Income Long Term Charges</v>
      </c>
      <c r="E94" s="106"/>
      <c r="F94" s="143" t="str">
        <f t="shared" si="2"/>
        <v>£000</v>
      </c>
      <c r="G94" s="283"/>
      <c r="H94" s="283"/>
      <c r="I94" s="283"/>
      <c r="J94" s="283"/>
      <c r="K94" s="283"/>
      <c r="L94" s="283"/>
      <c r="M94" s="283"/>
      <c r="N94" s="283"/>
      <c r="O94" s="283"/>
      <c r="P94" s="283"/>
      <c r="Q94" s="283"/>
      <c r="R94" s="283"/>
      <c r="S94" s="283"/>
      <c r="T94" s="283"/>
      <c r="U94" s="283"/>
      <c r="V94" s="283"/>
      <c r="W94" s="283"/>
      <c r="X94" s="283"/>
      <c r="Y94" s="283"/>
      <c r="Z94" s="283"/>
      <c r="AA94" s="283"/>
      <c r="AB94" s="283"/>
      <c r="AC94" s="284"/>
      <c r="AE94" s="805"/>
      <c r="AG94" s="805"/>
      <c r="AI94" s="805"/>
      <c r="AK94" s="285"/>
    </row>
    <row r="95" spans="4:37" ht="12.75" customHeight="1" outlineLevel="1" x14ac:dyDescent="0.2">
      <c r="D95" s="142" t="str">
        <f>'Line Items'!D157</f>
        <v>East Malling - Station Access Income Long Term Charges</v>
      </c>
      <c r="E95" s="106"/>
      <c r="F95" s="143" t="str">
        <f t="shared" si="2"/>
        <v>£000</v>
      </c>
      <c r="G95" s="283"/>
      <c r="H95" s="283"/>
      <c r="I95" s="283"/>
      <c r="J95" s="283"/>
      <c r="K95" s="283"/>
      <c r="L95" s="283"/>
      <c r="M95" s="283"/>
      <c r="N95" s="283"/>
      <c r="O95" s="283"/>
      <c r="P95" s="283"/>
      <c r="Q95" s="283"/>
      <c r="R95" s="283"/>
      <c r="S95" s="283"/>
      <c r="T95" s="283"/>
      <c r="U95" s="283"/>
      <c r="V95" s="283"/>
      <c r="W95" s="283"/>
      <c r="X95" s="283"/>
      <c r="Y95" s="283"/>
      <c r="Z95" s="283"/>
      <c r="AA95" s="283"/>
      <c r="AB95" s="283"/>
      <c r="AC95" s="284"/>
      <c r="AE95" s="805"/>
      <c r="AG95" s="805"/>
      <c r="AI95" s="805"/>
      <c r="AK95" s="285"/>
    </row>
    <row r="96" spans="4:37" ht="12.75" customHeight="1" outlineLevel="1" x14ac:dyDescent="0.2">
      <c r="D96" s="142" t="str">
        <f>'Line Items'!D158</f>
        <v>Eden Park - Station Access Income Long Term Charges</v>
      </c>
      <c r="E96" s="106"/>
      <c r="F96" s="143" t="str">
        <f t="shared" si="2"/>
        <v>£000</v>
      </c>
      <c r="G96" s="283"/>
      <c r="H96" s="283"/>
      <c r="I96" s="283"/>
      <c r="J96" s="283"/>
      <c r="K96" s="283"/>
      <c r="L96" s="283"/>
      <c r="M96" s="283"/>
      <c r="N96" s="283"/>
      <c r="O96" s="283"/>
      <c r="P96" s="283"/>
      <c r="Q96" s="283"/>
      <c r="R96" s="283"/>
      <c r="S96" s="283"/>
      <c r="T96" s="283"/>
      <c r="U96" s="283"/>
      <c r="V96" s="283"/>
      <c r="W96" s="283"/>
      <c r="X96" s="283"/>
      <c r="Y96" s="283"/>
      <c r="Z96" s="283"/>
      <c r="AA96" s="283"/>
      <c r="AB96" s="283"/>
      <c r="AC96" s="284"/>
      <c r="AE96" s="805"/>
      <c r="AG96" s="805"/>
      <c r="AI96" s="805"/>
      <c r="AK96" s="285"/>
    </row>
    <row r="97" spans="4:37" ht="12.75" customHeight="1" outlineLevel="1" x14ac:dyDescent="0.2">
      <c r="D97" s="142" t="str">
        <f>'Line Items'!D159</f>
        <v>Elmers End - Station Access Income Long Term Charges</v>
      </c>
      <c r="E97" s="106"/>
      <c r="F97" s="143" t="str">
        <f t="shared" si="2"/>
        <v>£000</v>
      </c>
      <c r="G97" s="283"/>
      <c r="H97" s="283"/>
      <c r="I97" s="283"/>
      <c r="J97" s="283"/>
      <c r="K97" s="283"/>
      <c r="L97" s="283"/>
      <c r="M97" s="283"/>
      <c r="N97" s="283"/>
      <c r="O97" s="283"/>
      <c r="P97" s="283"/>
      <c r="Q97" s="283"/>
      <c r="R97" s="283"/>
      <c r="S97" s="283"/>
      <c r="T97" s="283"/>
      <c r="U97" s="283"/>
      <c r="V97" s="283"/>
      <c r="W97" s="283"/>
      <c r="X97" s="283"/>
      <c r="Y97" s="283"/>
      <c r="Z97" s="283"/>
      <c r="AA97" s="283"/>
      <c r="AB97" s="283"/>
      <c r="AC97" s="284"/>
      <c r="AE97" s="805"/>
      <c r="AG97" s="805"/>
      <c r="AI97" s="805"/>
      <c r="AK97" s="285"/>
    </row>
    <row r="98" spans="4:37" ht="12.75" customHeight="1" outlineLevel="1" x14ac:dyDescent="0.2">
      <c r="D98" s="142" t="str">
        <f>'Line Items'!D160</f>
        <v>Elmstead Woods - Station Access Income Long Term Charges</v>
      </c>
      <c r="E98" s="106"/>
      <c r="F98" s="143" t="str">
        <f t="shared" si="2"/>
        <v>£000</v>
      </c>
      <c r="G98" s="283"/>
      <c r="H98" s="283"/>
      <c r="I98" s="283"/>
      <c r="J98" s="283"/>
      <c r="K98" s="283"/>
      <c r="L98" s="283"/>
      <c r="M98" s="283"/>
      <c r="N98" s="283"/>
      <c r="O98" s="283"/>
      <c r="P98" s="283"/>
      <c r="Q98" s="283"/>
      <c r="R98" s="283"/>
      <c r="S98" s="283"/>
      <c r="T98" s="283"/>
      <c r="U98" s="283"/>
      <c r="V98" s="283"/>
      <c r="W98" s="283"/>
      <c r="X98" s="283"/>
      <c r="Y98" s="283"/>
      <c r="Z98" s="283"/>
      <c r="AA98" s="283"/>
      <c r="AB98" s="283"/>
      <c r="AC98" s="284"/>
      <c r="AE98" s="805"/>
      <c r="AG98" s="805"/>
      <c r="AI98" s="805"/>
      <c r="AK98" s="285"/>
    </row>
    <row r="99" spans="4:37" ht="12.75" customHeight="1" outlineLevel="1" x14ac:dyDescent="0.2">
      <c r="D99" s="142" t="str">
        <f>'Line Items'!D161</f>
        <v>Eltham - Station Access Income Long Term Charges</v>
      </c>
      <c r="E99" s="106"/>
      <c r="F99" s="143" t="str">
        <f t="shared" si="2"/>
        <v>£000</v>
      </c>
      <c r="G99" s="283"/>
      <c r="H99" s="283"/>
      <c r="I99" s="283"/>
      <c r="J99" s="283"/>
      <c r="K99" s="283"/>
      <c r="L99" s="283"/>
      <c r="M99" s="283"/>
      <c r="N99" s="283"/>
      <c r="O99" s="283"/>
      <c r="P99" s="283"/>
      <c r="Q99" s="283"/>
      <c r="R99" s="283"/>
      <c r="S99" s="283"/>
      <c r="T99" s="283"/>
      <c r="U99" s="283"/>
      <c r="V99" s="283"/>
      <c r="W99" s="283"/>
      <c r="X99" s="283"/>
      <c r="Y99" s="283"/>
      <c r="Z99" s="283"/>
      <c r="AA99" s="283"/>
      <c r="AB99" s="283"/>
      <c r="AC99" s="284"/>
      <c r="AE99" s="805"/>
      <c r="AG99" s="805"/>
      <c r="AI99" s="805"/>
      <c r="AK99" s="285"/>
    </row>
    <row r="100" spans="4:37" ht="12.75" customHeight="1" outlineLevel="1" x14ac:dyDescent="0.2">
      <c r="D100" s="142" t="str">
        <f>'Line Items'!D162</f>
        <v>Erith - Station Access Income Long Term Charges</v>
      </c>
      <c r="E100" s="106"/>
      <c r="F100" s="143" t="str">
        <f t="shared" si="2"/>
        <v>£000</v>
      </c>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4"/>
      <c r="AE100" s="805"/>
      <c r="AG100" s="805"/>
      <c r="AI100" s="805"/>
      <c r="AK100" s="285"/>
    </row>
    <row r="101" spans="4:37" ht="12.75" customHeight="1" outlineLevel="1" x14ac:dyDescent="0.2">
      <c r="D101" s="142" t="str">
        <f>'Line Items'!D163</f>
        <v>Etchingham - Station Access Income Long Term Charges</v>
      </c>
      <c r="E101" s="106"/>
      <c r="F101" s="143" t="str">
        <f t="shared" si="2"/>
        <v>£000</v>
      </c>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4"/>
      <c r="AE101" s="805"/>
      <c r="AG101" s="805"/>
      <c r="AI101" s="805"/>
      <c r="AK101" s="285"/>
    </row>
    <row r="102" spans="4:37" ht="12.75" customHeight="1" outlineLevel="1" x14ac:dyDescent="0.2">
      <c r="D102" s="142" t="str">
        <f>'Line Items'!D164</f>
        <v>Eynsford - Station Access Income Long Term Charges</v>
      </c>
      <c r="E102" s="106"/>
      <c r="F102" s="143" t="str">
        <f t="shared" si="2"/>
        <v>£000</v>
      </c>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4"/>
      <c r="AE102" s="805"/>
      <c r="AG102" s="805"/>
      <c r="AI102" s="805"/>
      <c r="AK102" s="285"/>
    </row>
    <row r="103" spans="4:37" ht="12.75" customHeight="1" outlineLevel="1" x14ac:dyDescent="0.2">
      <c r="D103" s="142" t="str">
        <f>'Line Items'!D165</f>
        <v>Falconwood - Station Access Income Long Term Charges</v>
      </c>
      <c r="E103" s="106"/>
      <c r="F103" s="143" t="str">
        <f t="shared" si="2"/>
        <v>£000</v>
      </c>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4"/>
      <c r="AE103" s="805"/>
      <c r="AG103" s="805"/>
      <c r="AI103" s="805"/>
      <c r="AK103" s="285"/>
    </row>
    <row r="104" spans="4:37" ht="12.75" customHeight="1" outlineLevel="1" x14ac:dyDescent="0.2">
      <c r="D104" s="142" t="str">
        <f>'Line Items'!D166</f>
        <v>Farningham Road - Station Access Income Long Term Charges</v>
      </c>
      <c r="E104" s="106"/>
      <c r="F104" s="143" t="str">
        <f t="shared" si="2"/>
        <v>£000</v>
      </c>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4"/>
      <c r="AE104" s="805"/>
      <c r="AG104" s="805"/>
      <c r="AI104" s="805"/>
      <c r="AK104" s="285"/>
    </row>
    <row r="105" spans="4:37" ht="12.75" customHeight="1" outlineLevel="1" x14ac:dyDescent="0.2">
      <c r="D105" s="142" t="str">
        <f>'Line Items'!D167</f>
        <v>Faversham - Station Access Income Long Term Charges</v>
      </c>
      <c r="E105" s="106"/>
      <c r="F105" s="143" t="str">
        <f t="shared" si="2"/>
        <v>£000</v>
      </c>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4"/>
      <c r="AE105" s="805"/>
      <c r="AG105" s="805"/>
      <c r="AI105" s="805"/>
      <c r="AK105" s="285"/>
    </row>
    <row r="106" spans="4:37" ht="12.75" customHeight="1" outlineLevel="1" x14ac:dyDescent="0.2">
      <c r="D106" s="142" t="str">
        <f>'Line Items'!D168</f>
        <v>Folkestone Central - Station Access Income Long Term Charges</v>
      </c>
      <c r="E106" s="106"/>
      <c r="F106" s="143" t="str">
        <f t="shared" si="2"/>
        <v>£000</v>
      </c>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4"/>
      <c r="AE106" s="805"/>
      <c r="AG106" s="805"/>
      <c r="AI106" s="805"/>
      <c r="AK106" s="285"/>
    </row>
    <row r="107" spans="4:37" ht="12.75" customHeight="1" outlineLevel="1" x14ac:dyDescent="0.2">
      <c r="D107" s="142" t="str">
        <f>'Line Items'!D169</f>
        <v>Folkestone West - Station Access Income Long Term Charges</v>
      </c>
      <c r="E107" s="106"/>
      <c r="F107" s="143" t="str">
        <f t="shared" si="2"/>
        <v>£000</v>
      </c>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4"/>
      <c r="AE107" s="805"/>
      <c r="AG107" s="805"/>
      <c r="AI107" s="805"/>
      <c r="AK107" s="285"/>
    </row>
    <row r="108" spans="4:37" ht="12.75" customHeight="1" outlineLevel="1" x14ac:dyDescent="0.2">
      <c r="D108" s="142" t="str">
        <f>'Line Items'!D170</f>
        <v>Frant - Station Access Income Long Term Charges</v>
      </c>
      <c r="E108" s="106"/>
      <c r="F108" s="143" t="str">
        <f t="shared" si="2"/>
        <v>£000</v>
      </c>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4"/>
      <c r="AE108" s="805"/>
      <c r="AG108" s="805"/>
      <c r="AI108" s="805"/>
      <c r="AK108" s="285"/>
    </row>
    <row r="109" spans="4:37" ht="12.75" customHeight="1" outlineLevel="1" x14ac:dyDescent="0.2">
      <c r="D109" s="142" t="str">
        <f>'Line Items'!D171</f>
        <v>Gillingham (Kent) - Station Access Income Long Term Charges</v>
      </c>
      <c r="E109" s="106"/>
      <c r="F109" s="143" t="str">
        <f t="shared" si="2"/>
        <v>£000</v>
      </c>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4"/>
      <c r="AE109" s="805"/>
      <c r="AG109" s="805"/>
      <c r="AI109" s="805"/>
      <c r="AK109" s="285"/>
    </row>
    <row r="110" spans="4:37" ht="12.75" customHeight="1" outlineLevel="1" x14ac:dyDescent="0.2">
      <c r="D110" s="142" t="str">
        <f>'Line Items'!D172</f>
        <v>Gravesend - Station Access Income Long Term Charges</v>
      </c>
      <c r="E110" s="106"/>
      <c r="F110" s="143" t="str">
        <f t="shared" si="2"/>
        <v>£000</v>
      </c>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4"/>
      <c r="AE110" s="805"/>
      <c r="AG110" s="805"/>
      <c r="AI110" s="805"/>
      <c r="AK110" s="285"/>
    </row>
    <row r="111" spans="4:37" ht="12.75" customHeight="1" outlineLevel="1" x14ac:dyDescent="0.2">
      <c r="D111" s="142" t="str">
        <f>'Line Items'!D173</f>
        <v>Greenhithe - Station Access Income Long Term Charges</v>
      </c>
      <c r="E111" s="106"/>
      <c r="F111" s="143" t="str">
        <f t="shared" si="2"/>
        <v>£000</v>
      </c>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4"/>
      <c r="AE111" s="805"/>
      <c r="AG111" s="805"/>
      <c r="AI111" s="805"/>
      <c r="AK111" s="285"/>
    </row>
    <row r="112" spans="4:37" ht="12.75" customHeight="1" outlineLevel="1" x14ac:dyDescent="0.2">
      <c r="D112" s="142" t="str">
        <f>'Line Items'!D174</f>
        <v>Greenwich - Station Access Income Long Term Charges</v>
      </c>
      <c r="E112" s="106"/>
      <c r="F112" s="143" t="str">
        <f t="shared" si="2"/>
        <v>£000</v>
      </c>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4"/>
      <c r="AE112" s="805"/>
      <c r="AG112" s="805"/>
      <c r="AI112" s="805"/>
      <c r="AK112" s="285"/>
    </row>
    <row r="113" spans="4:37" ht="12.75" customHeight="1" outlineLevel="1" x14ac:dyDescent="0.2">
      <c r="D113" s="142" t="str">
        <f>'Line Items'!D175</f>
        <v>Grove Park - Station Access Income Long Term Charges</v>
      </c>
      <c r="E113" s="106"/>
      <c r="F113" s="143" t="str">
        <f t="shared" ref="F113:F176" si="3">F112</f>
        <v>£000</v>
      </c>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4"/>
      <c r="AE113" s="805"/>
      <c r="AG113" s="805"/>
      <c r="AI113" s="805"/>
      <c r="AK113" s="285"/>
    </row>
    <row r="114" spans="4:37" ht="12.75" customHeight="1" outlineLevel="1" x14ac:dyDescent="0.2">
      <c r="D114" s="142" t="str">
        <f>'Line Items'!D176</f>
        <v>Halling - Station Access Income Long Term Charges</v>
      </c>
      <c r="E114" s="106"/>
      <c r="F114" s="143" t="str">
        <f t="shared" si="3"/>
        <v>£000</v>
      </c>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4"/>
      <c r="AE114" s="805"/>
      <c r="AG114" s="805"/>
      <c r="AI114" s="805"/>
      <c r="AK114" s="285"/>
    </row>
    <row r="115" spans="4:37" ht="12.75" customHeight="1" outlineLevel="1" x14ac:dyDescent="0.2">
      <c r="D115" s="142" t="str">
        <f>'Line Items'!D177</f>
        <v>Harrietsham - Station Access Income Long Term Charges</v>
      </c>
      <c r="E115" s="106"/>
      <c r="F115" s="143" t="str">
        <f t="shared" si="3"/>
        <v>£000</v>
      </c>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4"/>
      <c r="AE115" s="805"/>
      <c r="AG115" s="805"/>
      <c r="AI115" s="805"/>
      <c r="AK115" s="285"/>
    </row>
    <row r="116" spans="4:37" ht="12.75" customHeight="1" outlineLevel="1" x14ac:dyDescent="0.2">
      <c r="D116" s="142" t="str">
        <f>'Line Items'!D178</f>
        <v>Hastings - Station Access Income Long Term Charges</v>
      </c>
      <c r="E116" s="106"/>
      <c r="F116" s="143" t="str">
        <f t="shared" si="3"/>
        <v>£000</v>
      </c>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4"/>
      <c r="AE116" s="805"/>
      <c r="AG116" s="805"/>
      <c r="AI116" s="805"/>
      <c r="AK116" s="285"/>
    </row>
    <row r="117" spans="4:37" ht="12.75" customHeight="1" outlineLevel="1" x14ac:dyDescent="0.2">
      <c r="D117" s="142" t="str">
        <f>'Line Items'!D179</f>
        <v>Hayes - Station Access Income Long Term Charges</v>
      </c>
      <c r="E117" s="106"/>
      <c r="F117" s="143" t="str">
        <f t="shared" si="3"/>
        <v>£000</v>
      </c>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4"/>
      <c r="AE117" s="805"/>
      <c r="AG117" s="805"/>
      <c r="AI117" s="805"/>
      <c r="AK117" s="285"/>
    </row>
    <row r="118" spans="4:37" ht="12.75" customHeight="1" outlineLevel="1" x14ac:dyDescent="0.2">
      <c r="D118" s="142" t="str">
        <f>'Line Items'!D180</f>
        <v>Headcorn - Station Access Income Long Term Charges</v>
      </c>
      <c r="E118" s="106"/>
      <c r="F118" s="143" t="str">
        <f t="shared" si="3"/>
        <v>£000</v>
      </c>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4"/>
      <c r="AE118" s="805"/>
      <c r="AG118" s="805"/>
      <c r="AI118" s="805"/>
      <c r="AK118" s="285"/>
    </row>
    <row r="119" spans="4:37" ht="12.75" customHeight="1" outlineLevel="1" x14ac:dyDescent="0.2">
      <c r="D119" s="142" t="str">
        <f>'Line Items'!D181</f>
        <v>Herne Bay - Station Access Income Long Term Charges</v>
      </c>
      <c r="E119" s="106"/>
      <c r="F119" s="143" t="str">
        <f t="shared" si="3"/>
        <v>£000</v>
      </c>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4"/>
      <c r="AE119" s="805"/>
      <c r="AG119" s="805"/>
      <c r="AI119" s="805"/>
      <c r="AK119" s="285"/>
    </row>
    <row r="120" spans="4:37" ht="12.75" customHeight="1" outlineLevel="1" x14ac:dyDescent="0.2">
      <c r="D120" s="142" t="str">
        <f>'Line Items'!D182</f>
        <v>Herne Hill - Station Access Income Long Term Charges</v>
      </c>
      <c r="E120" s="106"/>
      <c r="F120" s="143" t="str">
        <f t="shared" si="3"/>
        <v>£000</v>
      </c>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4"/>
      <c r="AE120" s="805"/>
      <c r="AG120" s="805"/>
      <c r="AI120" s="805"/>
      <c r="AK120" s="285"/>
    </row>
    <row r="121" spans="4:37" ht="12.75" customHeight="1" outlineLevel="1" x14ac:dyDescent="0.2">
      <c r="D121" s="142" t="str">
        <f>'Line Items'!D183</f>
        <v>High Brooms - Station Access Income Long Term Charges</v>
      </c>
      <c r="E121" s="106"/>
      <c r="F121" s="143" t="str">
        <f t="shared" si="3"/>
        <v>£000</v>
      </c>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4"/>
      <c r="AE121" s="805"/>
      <c r="AG121" s="805"/>
      <c r="AI121" s="805"/>
      <c r="AK121" s="285"/>
    </row>
    <row r="122" spans="4:37" ht="12.75" customHeight="1" outlineLevel="1" x14ac:dyDescent="0.2">
      <c r="D122" s="142" t="str">
        <f>'Line Items'!D184</f>
        <v>Higham, Kent - Station Access Income Long Term Charges</v>
      </c>
      <c r="E122" s="106"/>
      <c r="F122" s="143" t="str">
        <f t="shared" si="3"/>
        <v>£000</v>
      </c>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4"/>
      <c r="AE122" s="805"/>
      <c r="AG122" s="805"/>
      <c r="AI122" s="805"/>
      <c r="AK122" s="285"/>
    </row>
    <row r="123" spans="4:37" ht="12.75" customHeight="1" outlineLevel="1" x14ac:dyDescent="0.2">
      <c r="D123" s="142" t="str">
        <f>'Line Items'!D185</f>
        <v>Hildenborough - Station Access Income Long Term Charges</v>
      </c>
      <c r="E123" s="106"/>
      <c r="F123" s="143" t="str">
        <f t="shared" si="3"/>
        <v>£000</v>
      </c>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4"/>
      <c r="AE123" s="805"/>
      <c r="AG123" s="805"/>
      <c r="AI123" s="805"/>
      <c r="AK123" s="285"/>
    </row>
    <row r="124" spans="4:37" ht="12.75" customHeight="1" outlineLevel="1" x14ac:dyDescent="0.2">
      <c r="D124" s="142" t="str">
        <f>'Line Items'!D186</f>
        <v>Hither Green - Station Access Income Long Term Charges</v>
      </c>
      <c r="E124" s="106"/>
      <c r="F124" s="143" t="str">
        <f t="shared" si="3"/>
        <v>£000</v>
      </c>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4"/>
      <c r="AE124" s="805"/>
      <c r="AG124" s="805"/>
      <c r="AI124" s="805"/>
      <c r="AK124" s="285"/>
    </row>
    <row r="125" spans="4:37" ht="12.75" customHeight="1" outlineLevel="1" x14ac:dyDescent="0.2">
      <c r="D125" s="142" t="str">
        <f>'Line Items'!D187</f>
        <v>Hollingbourne - Station Access Income Long Term Charges</v>
      </c>
      <c r="E125" s="106"/>
      <c r="F125" s="143" t="str">
        <f t="shared" si="3"/>
        <v>£000</v>
      </c>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4"/>
      <c r="AE125" s="805"/>
      <c r="AG125" s="805"/>
      <c r="AI125" s="805"/>
      <c r="AK125" s="285"/>
    </row>
    <row r="126" spans="4:37" ht="12.75" customHeight="1" outlineLevel="1" x14ac:dyDescent="0.2">
      <c r="D126" s="142" t="str">
        <f>'Line Items'!D188</f>
        <v>Kearsney - Station Access Income Long Term Charges</v>
      </c>
      <c r="E126" s="106"/>
      <c r="F126" s="143" t="str">
        <f t="shared" si="3"/>
        <v>£000</v>
      </c>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4"/>
      <c r="AE126" s="805"/>
      <c r="AG126" s="805"/>
      <c r="AI126" s="805"/>
      <c r="AK126" s="285"/>
    </row>
    <row r="127" spans="4:37" ht="12.75" customHeight="1" outlineLevel="1" x14ac:dyDescent="0.2">
      <c r="D127" s="142" t="str">
        <f>'Line Items'!D189</f>
        <v>Kemsing - Station Access Income Long Term Charges</v>
      </c>
      <c r="E127" s="106"/>
      <c r="F127" s="143" t="str">
        <f t="shared" si="3"/>
        <v>£000</v>
      </c>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4"/>
      <c r="AE127" s="805"/>
      <c r="AG127" s="805"/>
      <c r="AI127" s="805"/>
      <c r="AK127" s="285"/>
    </row>
    <row r="128" spans="4:37" ht="12.75" customHeight="1" outlineLevel="1" x14ac:dyDescent="0.2">
      <c r="D128" s="142" t="str">
        <f>'Line Items'!D190</f>
        <v>Kemsley - Station Access Income Long Term Charges</v>
      </c>
      <c r="E128" s="106"/>
      <c r="F128" s="143" t="str">
        <f t="shared" si="3"/>
        <v>£000</v>
      </c>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4"/>
      <c r="AE128" s="805"/>
      <c r="AG128" s="805"/>
      <c r="AI128" s="805"/>
      <c r="AK128" s="285"/>
    </row>
    <row r="129" spans="4:37" ht="12.75" customHeight="1" outlineLevel="1" x14ac:dyDescent="0.2">
      <c r="D129" s="142" t="str">
        <f>'Line Items'!D191</f>
        <v>Kent House - Station Access Income Long Term Charges</v>
      </c>
      <c r="E129" s="106"/>
      <c r="F129" s="143" t="str">
        <f t="shared" si="3"/>
        <v>£000</v>
      </c>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4"/>
      <c r="AE129" s="805"/>
      <c r="AG129" s="805"/>
      <c r="AI129" s="805"/>
      <c r="AK129" s="285"/>
    </row>
    <row r="130" spans="4:37" ht="12.75" customHeight="1" outlineLevel="1" x14ac:dyDescent="0.2">
      <c r="D130" s="142" t="str">
        <f>'Line Items'!D192</f>
        <v>Kidbrooke - Station Access Income Long Term Charges</v>
      </c>
      <c r="E130" s="106"/>
      <c r="F130" s="143" t="str">
        <f t="shared" si="3"/>
        <v>£000</v>
      </c>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4"/>
      <c r="AE130" s="805"/>
      <c r="AG130" s="805"/>
      <c r="AI130" s="805"/>
      <c r="AK130" s="285"/>
    </row>
    <row r="131" spans="4:37" ht="12.75" customHeight="1" outlineLevel="1" x14ac:dyDescent="0.2">
      <c r="D131" s="142" t="str">
        <f>'Line Items'!D193</f>
        <v>Knockholt - Station Access Income Long Term Charges</v>
      </c>
      <c r="E131" s="106"/>
      <c r="F131" s="143" t="str">
        <f t="shared" si="3"/>
        <v>£000</v>
      </c>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4"/>
      <c r="AE131" s="805"/>
      <c r="AG131" s="805"/>
      <c r="AI131" s="805"/>
      <c r="AK131" s="285"/>
    </row>
    <row r="132" spans="4:37" ht="12.75" customHeight="1" outlineLevel="1" x14ac:dyDescent="0.2">
      <c r="D132" s="142" t="str">
        <f>'Line Items'!D194</f>
        <v>Ladywell - Station Access Income Long Term Charges</v>
      </c>
      <c r="E132" s="106"/>
      <c r="F132" s="143" t="str">
        <f t="shared" si="3"/>
        <v>£000</v>
      </c>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4"/>
      <c r="AE132" s="805"/>
      <c r="AG132" s="805"/>
      <c r="AI132" s="805"/>
      <c r="AK132" s="285"/>
    </row>
    <row r="133" spans="4:37" ht="12.75" customHeight="1" outlineLevel="1" x14ac:dyDescent="0.2">
      <c r="D133" s="142" t="str">
        <f>'Line Items'!D195</f>
        <v>Lee - Station Access Income Long Term Charges</v>
      </c>
      <c r="E133" s="106"/>
      <c r="F133" s="143" t="str">
        <f t="shared" si="3"/>
        <v>£000</v>
      </c>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4"/>
      <c r="AE133" s="805"/>
      <c r="AG133" s="805"/>
      <c r="AI133" s="805"/>
      <c r="AK133" s="285"/>
    </row>
    <row r="134" spans="4:37" ht="12.75" customHeight="1" outlineLevel="1" x14ac:dyDescent="0.2">
      <c r="D134" s="142" t="str">
        <f>'Line Items'!D196</f>
        <v>Lenham - Station Access Income Long Term Charges</v>
      </c>
      <c r="E134" s="106"/>
      <c r="F134" s="143" t="str">
        <f t="shared" si="3"/>
        <v>£000</v>
      </c>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4"/>
      <c r="AE134" s="805"/>
      <c r="AG134" s="805"/>
      <c r="AI134" s="805"/>
      <c r="AK134" s="285"/>
    </row>
    <row r="135" spans="4:37" ht="12.75" customHeight="1" outlineLevel="1" x14ac:dyDescent="0.2">
      <c r="D135" s="142" t="str">
        <f>'Line Items'!D197</f>
        <v>Lewisham - Station Access Income Long Term Charges</v>
      </c>
      <c r="E135" s="106"/>
      <c r="F135" s="143" t="str">
        <f t="shared" si="3"/>
        <v>£000</v>
      </c>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4"/>
      <c r="AE135" s="805"/>
      <c r="AG135" s="805"/>
      <c r="AI135" s="805"/>
      <c r="AK135" s="285"/>
    </row>
    <row r="136" spans="4:37" ht="12.75" customHeight="1" outlineLevel="1" x14ac:dyDescent="0.2">
      <c r="D136" s="142" t="str">
        <f>'Line Items'!D198</f>
        <v>London Waterloo East - Station Access Income Long Term Charges</v>
      </c>
      <c r="E136" s="106"/>
      <c r="F136" s="143" t="str">
        <f t="shared" si="3"/>
        <v>£000</v>
      </c>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4"/>
      <c r="AE136" s="805"/>
      <c r="AG136" s="805"/>
      <c r="AI136" s="805"/>
      <c r="AK136" s="285"/>
    </row>
    <row r="137" spans="4:37" ht="12.75" customHeight="1" outlineLevel="1" x14ac:dyDescent="0.2">
      <c r="D137" s="142" t="str">
        <f>'Line Items'!D199</f>
        <v>Longfield - Station Access Income Long Term Charges</v>
      </c>
      <c r="E137" s="106"/>
      <c r="F137" s="143" t="str">
        <f t="shared" si="3"/>
        <v>£000</v>
      </c>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4"/>
      <c r="AE137" s="805"/>
      <c r="AG137" s="805"/>
      <c r="AI137" s="805"/>
      <c r="AK137" s="285"/>
    </row>
    <row r="138" spans="4:37" ht="12.75" customHeight="1" outlineLevel="1" x14ac:dyDescent="0.2">
      <c r="D138" s="142" t="str">
        <f>'Line Items'!D200</f>
        <v>Lower Sydenham - Station Access Income Long Term Charges</v>
      </c>
      <c r="E138" s="106"/>
      <c r="F138" s="143" t="str">
        <f t="shared" si="3"/>
        <v>£000</v>
      </c>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4"/>
      <c r="AE138" s="805"/>
      <c r="AG138" s="805"/>
      <c r="AI138" s="805"/>
      <c r="AK138" s="285"/>
    </row>
    <row r="139" spans="4:37" ht="12.75" customHeight="1" outlineLevel="1" x14ac:dyDescent="0.2">
      <c r="D139" s="142" t="str">
        <f>'Line Items'!D201</f>
        <v>Maidstone Barracks - Station Access Income Long Term Charges</v>
      </c>
      <c r="E139" s="106"/>
      <c r="F139" s="143" t="str">
        <f t="shared" si="3"/>
        <v>£000</v>
      </c>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4"/>
      <c r="AE139" s="805"/>
      <c r="AG139" s="805"/>
      <c r="AI139" s="805"/>
      <c r="AK139" s="285"/>
    </row>
    <row r="140" spans="4:37" ht="12.75" customHeight="1" outlineLevel="1" x14ac:dyDescent="0.2">
      <c r="D140" s="142" t="str">
        <f>'Line Items'!D202</f>
        <v>Maidstone East - Station Access Income Long Term Charges</v>
      </c>
      <c r="E140" s="106"/>
      <c r="F140" s="143" t="str">
        <f t="shared" si="3"/>
        <v>£000</v>
      </c>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4"/>
      <c r="AE140" s="805"/>
      <c r="AG140" s="805"/>
      <c r="AI140" s="805"/>
      <c r="AK140" s="285"/>
    </row>
    <row r="141" spans="4:37" ht="12.75" customHeight="1" outlineLevel="1" x14ac:dyDescent="0.2">
      <c r="D141" s="142" t="str">
        <f>'Line Items'!D203</f>
        <v>Maidstone West - Station Access Income Long Term Charges</v>
      </c>
      <c r="E141" s="106"/>
      <c r="F141" s="143" t="str">
        <f t="shared" si="3"/>
        <v>£000</v>
      </c>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4"/>
      <c r="AE141" s="805"/>
      <c r="AG141" s="805"/>
      <c r="AI141" s="805"/>
      <c r="AK141" s="285"/>
    </row>
    <row r="142" spans="4:37" ht="12.75" customHeight="1" outlineLevel="1" x14ac:dyDescent="0.2">
      <c r="D142" s="142" t="str">
        <f>'Line Items'!D204</f>
        <v>Marden - Station Access Income Long Term Charges</v>
      </c>
      <c r="E142" s="106"/>
      <c r="F142" s="143" t="str">
        <f t="shared" si="3"/>
        <v>£000</v>
      </c>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84"/>
      <c r="AE142" s="805"/>
      <c r="AG142" s="805"/>
      <c r="AI142" s="805"/>
      <c r="AK142" s="285"/>
    </row>
    <row r="143" spans="4:37" ht="12.75" customHeight="1" outlineLevel="1" x14ac:dyDescent="0.2">
      <c r="D143" s="142" t="str">
        <f>'Line Items'!D205</f>
        <v>Margate - Station Access Income Long Term Charges</v>
      </c>
      <c r="E143" s="106"/>
      <c r="F143" s="143" t="str">
        <f t="shared" si="3"/>
        <v>£000</v>
      </c>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4"/>
      <c r="AE143" s="805"/>
      <c r="AG143" s="805"/>
      <c r="AI143" s="805"/>
      <c r="AK143" s="285"/>
    </row>
    <row r="144" spans="4:37" ht="12.75" customHeight="1" outlineLevel="1" x14ac:dyDescent="0.2">
      <c r="D144" s="142" t="str">
        <f>'Line Items'!D206</f>
        <v>Martin Mill - Station Access Income Long Term Charges</v>
      </c>
      <c r="E144" s="106"/>
      <c r="F144" s="143" t="str">
        <f t="shared" si="3"/>
        <v>£000</v>
      </c>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4"/>
      <c r="AE144" s="805"/>
      <c r="AG144" s="805"/>
      <c r="AI144" s="805"/>
      <c r="AK144" s="285"/>
    </row>
    <row r="145" spans="4:37" ht="12.75" customHeight="1" outlineLevel="1" x14ac:dyDescent="0.2">
      <c r="D145" s="142" t="str">
        <f>'Line Items'!D207</f>
        <v>Maze Hill - Station Access Income Long Term Charges</v>
      </c>
      <c r="E145" s="106"/>
      <c r="F145" s="143" t="str">
        <f t="shared" si="3"/>
        <v>£000</v>
      </c>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4"/>
      <c r="AE145" s="805"/>
      <c r="AG145" s="805"/>
      <c r="AI145" s="805"/>
      <c r="AK145" s="285"/>
    </row>
    <row r="146" spans="4:37" ht="12.75" customHeight="1" outlineLevel="1" x14ac:dyDescent="0.2">
      <c r="D146" s="142" t="str">
        <f>'Line Items'!D208</f>
        <v>Meopham - Station Access Income Long Term Charges</v>
      </c>
      <c r="E146" s="106"/>
      <c r="F146" s="143" t="str">
        <f t="shared" si="3"/>
        <v>£000</v>
      </c>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4"/>
      <c r="AE146" s="805"/>
      <c r="AG146" s="805"/>
      <c r="AI146" s="805"/>
      <c r="AK146" s="285"/>
    </row>
    <row r="147" spans="4:37" ht="12.75" customHeight="1" outlineLevel="1" x14ac:dyDescent="0.2">
      <c r="D147" s="142" t="str">
        <f>'Line Items'!D209</f>
        <v>Minster - Station Access Income Long Term Charges</v>
      </c>
      <c r="E147" s="106"/>
      <c r="F147" s="143" t="str">
        <f t="shared" si="3"/>
        <v>£000</v>
      </c>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4"/>
      <c r="AE147" s="805"/>
      <c r="AG147" s="805"/>
      <c r="AI147" s="805"/>
      <c r="AK147" s="285"/>
    </row>
    <row r="148" spans="4:37" ht="12.75" customHeight="1" outlineLevel="1" x14ac:dyDescent="0.2">
      <c r="D148" s="142" t="str">
        <f>'Line Items'!D210</f>
        <v>Mottingham - Station Access Income Long Term Charges</v>
      </c>
      <c r="E148" s="106"/>
      <c r="F148" s="143" t="str">
        <f t="shared" si="3"/>
        <v>£000</v>
      </c>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4"/>
      <c r="AE148" s="805"/>
      <c r="AG148" s="805"/>
      <c r="AI148" s="805"/>
      <c r="AK148" s="285"/>
    </row>
    <row r="149" spans="4:37" ht="12.75" customHeight="1" outlineLevel="1" x14ac:dyDescent="0.2">
      <c r="D149" s="142" t="str">
        <f>'Line Items'!D211</f>
        <v>New Beckenham - Station Access Income Long Term Charges</v>
      </c>
      <c r="E149" s="106"/>
      <c r="F149" s="143" t="str">
        <f t="shared" si="3"/>
        <v>£000</v>
      </c>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4"/>
      <c r="AE149" s="805"/>
      <c r="AG149" s="805"/>
      <c r="AI149" s="805"/>
      <c r="AK149" s="285"/>
    </row>
    <row r="150" spans="4:37" ht="12.75" customHeight="1" outlineLevel="1" x14ac:dyDescent="0.2">
      <c r="D150" s="142" t="str">
        <f>'Line Items'!D212</f>
        <v>New Cross - Station Access Income Long Term Charges</v>
      </c>
      <c r="E150" s="106"/>
      <c r="F150" s="143" t="str">
        <f t="shared" si="3"/>
        <v>£000</v>
      </c>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4"/>
      <c r="AE150" s="805"/>
      <c r="AG150" s="805"/>
      <c r="AI150" s="805"/>
      <c r="AK150" s="285"/>
    </row>
    <row r="151" spans="4:37" ht="12.75" customHeight="1" outlineLevel="1" x14ac:dyDescent="0.2">
      <c r="D151" s="142" t="str">
        <f>'Line Items'!D213</f>
        <v>New Eltham - Station Access Income Long Term Charges</v>
      </c>
      <c r="E151" s="106"/>
      <c r="F151" s="143" t="str">
        <f t="shared" si="3"/>
        <v>£000</v>
      </c>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4"/>
      <c r="AE151" s="805"/>
      <c r="AG151" s="805"/>
      <c r="AI151" s="805"/>
      <c r="AK151" s="285"/>
    </row>
    <row r="152" spans="4:37" ht="12.75" customHeight="1" outlineLevel="1" x14ac:dyDescent="0.2">
      <c r="D152" s="142" t="str">
        <f>'Line Items'!D214</f>
        <v>New Hythe - Station Access Income Long Term Charges</v>
      </c>
      <c r="E152" s="106"/>
      <c r="F152" s="143" t="str">
        <f t="shared" si="3"/>
        <v>£000</v>
      </c>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4"/>
      <c r="AE152" s="805"/>
      <c r="AG152" s="805"/>
      <c r="AI152" s="805"/>
      <c r="AK152" s="285"/>
    </row>
    <row r="153" spans="4:37" ht="12.75" customHeight="1" outlineLevel="1" x14ac:dyDescent="0.2">
      <c r="D153" s="142" t="str">
        <f>'Line Items'!D215</f>
        <v>Newington - Station Access Income Long Term Charges</v>
      </c>
      <c r="E153" s="106"/>
      <c r="F153" s="143" t="str">
        <f t="shared" si="3"/>
        <v>£000</v>
      </c>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4"/>
      <c r="AE153" s="805"/>
      <c r="AG153" s="805"/>
      <c r="AI153" s="805"/>
      <c r="AK153" s="285"/>
    </row>
    <row r="154" spans="4:37" ht="12.75" customHeight="1" outlineLevel="1" x14ac:dyDescent="0.2">
      <c r="D154" s="142" t="str">
        <f>'Line Items'!D216</f>
        <v>Northfleet - Station Access Income Long Term Charges</v>
      </c>
      <c r="E154" s="106"/>
      <c r="F154" s="143" t="str">
        <f t="shared" si="3"/>
        <v>£000</v>
      </c>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4"/>
      <c r="AE154" s="805"/>
      <c r="AG154" s="805"/>
      <c r="AI154" s="805"/>
      <c r="AK154" s="285"/>
    </row>
    <row r="155" spans="4:37" ht="12.75" customHeight="1" outlineLevel="1" x14ac:dyDescent="0.2">
      <c r="D155" s="142" t="str">
        <f>'Line Items'!D217</f>
        <v>Orpington - Station Access Income Long Term Charges</v>
      </c>
      <c r="E155" s="106"/>
      <c r="F155" s="143" t="str">
        <f t="shared" si="3"/>
        <v>£000</v>
      </c>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4"/>
      <c r="AE155" s="805"/>
      <c r="AG155" s="805"/>
      <c r="AI155" s="805"/>
      <c r="AK155" s="285"/>
    </row>
    <row r="156" spans="4:37" ht="12.75" customHeight="1" outlineLevel="1" x14ac:dyDescent="0.2">
      <c r="D156" s="142" t="str">
        <f>'Line Items'!D218</f>
        <v>Otford - Station Access Income Long Term Charges</v>
      </c>
      <c r="E156" s="106"/>
      <c r="F156" s="143" t="str">
        <f t="shared" si="3"/>
        <v>£000</v>
      </c>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4"/>
      <c r="AE156" s="805"/>
      <c r="AG156" s="805"/>
      <c r="AI156" s="805"/>
      <c r="AK156" s="285"/>
    </row>
    <row r="157" spans="4:37" ht="12.75" customHeight="1" outlineLevel="1" x14ac:dyDescent="0.2">
      <c r="D157" s="142" t="str">
        <f>'Line Items'!D219</f>
        <v>Paddock Wood - Station Access Income Long Term Charges</v>
      </c>
      <c r="E157" s="106"/>
      <c r="F157" s="143" t="str">
        <f t="shared" si="3"/>
        <v>£000</v>
      </c>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4"/>
      <c r="AE157" s="805"/>
      <c r="AG157" s="805"/>
      <c r="AI157" s="805"/>
      <c r="AK157" s="285"/>
    </row>
    <row r="158" spans="4:37" ht="12.75" customHeight="1" outlineLevel="1" x14ac:dyDescent="0.2">
      <c r="D158" s="142" t="str">
        <f>'Line Items'!D220</f>
        <v>Penge East - Station Access Income Long Term Charges</v>
      </c>
      <c r="E158" s="106"/>
      <c r="F158" s="143" t="str">
        <f t="shared" si="3"/>
        <v>£000</v>
      </c>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4"/>
      <c r="AE158" s="805"/>
      <c r="AG158" s="805"/>
      <c r="AI158" s="805"/>
      <c r="AK158" s="285"/>
    </row>
    <row r="159" spans="4:37" ht="12.75" customHeight="1" outlineLevel="1" x14ac:dyDescent="0.2">
      <c r="D159" s="142" t="str">
        <f>'Line Items'!D221</f>
        <v>Petts Wood - Station Access Income Long Term Charges</v>
      </c>
      <c r="E159" s="106"/>
      <c r="F159" s="143" t="str">
        <f t="shared" si="3"/>
        <v>£000</v>
      </c>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4"/>
      <c r="AE159" s="805"/>
      <c r="AG159" s="805"/>
      <c r="AI159" s="805"/>
      <c r="AK159" s="285"/>
    </row>
    <row r="160" spans="4:37" ht="12.75" customHeight="1" outlineLevel="1" x14ac:dyDescent="0.2">
      <c r="D160" s="142" t="str">
        <f>'Line Items'!D222</f>
        <v>Pluckley - Station Access Income Long Term Charges</v>
      </c>
      <c r="E160" s="106"/>
      <c r="F160" s="143" t="str">
        <f t="shared" si="3"/>
        <v>£000</v>
      </c>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4"/>
      <c r="AE160" s="805"/>
      <c r="AG160" s="805"/>
      <c r="AI160" s="805"/>
      <c r="AK160" s="285"/>
    </row>
    <row r="161" spans="4:37" ht="12.75" customHeight="1" outlineLevel="1" x14ac:dyDescent="0.2">
      <c r="D161" s="142" t="str">
        <f>'Line Items'!D223</f>
        <v>Plumstead - Station Access Income Long Term Charges</v>
      </c>
      <c r="E161" s="106"/>
      <c r="F161" s="143" t="str">
        <f t="shared" si="3"/>
        <v>£000</v>
      </c>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4"/>
      <c r="AE161" s="805"/>
      <c r="AG161" s="805"/>
      <c r="AI161" s="805"/>
      <c r="AK161" s="285"/>
    </row>
    <row r="162" spans="4:37" ht="12.75" customHeight="1" outlineLevel="1" x14ac:dyDescent="0.2">
      <c r="D162" s="142" t="str">
        <f>'Line Items'!D224</f>
        <v>Queenborough - Station Access Income Long Term Charges</v>
      </c>
      <c r="E162" s="106"/>
      <c r="F162" s="143" t="str">
        <f t="shared" si="3"/>
        <v>£000</v>
      </c>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4"/>
      <c r="AE162" s="805"/>
      <c r="AG162" s="805"/>
      <c r="AI162" s="805"/>
      <c r="AK162" s="285"/>
    </row>
    <row r="163" spans="4:37" ht="12.75" customHeight="1" outlineLevel="1" x14ac:dyDescent="0.2">
      <c r="D163" s="142" t="str">
        <f>'Line Items'!D225</f>
        <v>Rainham (Kent) - Station Access Income Long Term Charges</v>
      </c>
      <c r="E163" s="106"/>
      <c r="F163" s="143" t="str">
        <f t="shared" si="3"/>
        <v>£000</v>
      </c>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4"/>
      <c r="AE163" s="805"/>
      <c r="AG163" s="805"/>
      <c r="AI163" s="805"/>
      <c r="AK163" s="285"/>
    </row>
    <row r="164" spans="4:37" ht="12.75" customHeight="1" outlineLevel="1" x14ac:dyDescent="0.2">
      <c r="D164" s="142" t="str">
        <f>'Line Items'!D226</f>
        <v>Ramsgate - Station Access Income Long Term Charges</v>
      </c>
      <c r="E164" s="106"/>
      <c r="F164" s="143" t="str">
        <f t="shared" si="3"/>
        <v>£000</v>
      </c>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4"/>
      <c r="AE164" s="805"/>
      <c r="AG164" s="805"/>
      <c r="AI164" s="805"/>
      <c r="AK164" s="285"/>
    </row>
    <row r="165" spans="4:37" ht="12.75" customHeight="1" outlineLevel="1" x14ac:dyDescent="0.2">
      <c r="D165" s="142" t="str">
        <f>'Line Items'!D227</f>
        <v>Robertsbridge - Station Access Income Long Term Charges</v>
      </c>
      <c r="E165" s="106"/>
      <c r="F165" s="143" t="str">
        <f t="shared" si="3"/>
        <v>£000</v>
      </c>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4"/>
      <c r="AE165" s="805"/>
      <c r="AG165" s="805"/>
      <c r="AI165" s="805"/>
      <c r="AK165" s="285"/>
    </row>
    <row r="166" spans="4:37" ht="12.75" customHeight="1" outlineLevel="1" x14ac:dyDescent="0.2">
      <c r="D166" s="142" t="str">
        <f>'Line Items'!D228</f>
        <v>Rochester - Station Access Income Long Term Charges</v>
      </c>
      <c r="E166" s="106"/>
      <c r="F166" s="143" t="str">
        <f t="shared" si="3"/>
        <v>£000</v>
      </c>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4"/>
      <c r="AE166" s="805"/>
      <c r="AG166" s="805"/>
      <c r="AI166" s="805"/>
      <c r="AK166" s="285"/>
    </row>
    <row r="167" spans="4:37" ht="12.75" customHeight="1" outlineLevel="1" x14ac:dyDescent="0.2">
      <c r="D167" s="142" t="str">
        <f>'Line Items'!D229</f>
        <v>Sandling - Station Access Income Long Term Charges</v>
      </c>
      <c r="E167" s="106"/>
      <c r="F167" s="143" t="str">
        <f t="shared" si="3"/>
        <v>£000</v>
      </c>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4"/>
      <c r="AE167" s="805"/>
      <c r="AG167" s="805"/>
      <c r="AI167" s="805"/>
      <c r="AK167" s="285"/>
    </row>
    <row r="168" spans="4:37" ht="12.75" customHeight="1" outlineLevel="1" x14ac:dyDescent="0.2">
      <c r="D168" s="142" t="str">
        <f>'Line Items'!D230</f>
        <v>Sandwich - Station Access Income Long Term Charges</v>
      </c>
      <c r="E168" s="106"/>
      <c r="F168" s="143" t="str">
        <f t="shared" si="3"/>
        <v>£000</v>
      </c>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4"/>
      <c r="AE168" s="805"/>
      <c r="AG168" s="805"/>
      <c r="AI168" s="805"/>
      <c r="AK168" s="285"/>
    </row>
    <row r="169" spans="4:37" ht="12.75" customHeight="1" outlineLevel="1" x14ac:dyDescent="0.2">
      <c r="D169" s="142" t="str">
        <f>'Line Items'!D231</f>
        <v>Selling - Station Access Income Long Term Charges</v>
      </c>
      <c r="E169" s="106"/>
      <c r="F169" s="143" t="str">
        <f t="shared" si="3"/>
        <v>£000</v>
      </c>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4"/>
      <c r="AE169" s="805"/>
      <c r="AG169" s="805"/>
      <c r="AI169" s="805"/>
      <c r="AK169" s="285"/>
    </row>
    <row r="170" spans="4:37" ht="12.75" customHeight="1" outlineLevel="1" x14ac:dyDescent="0.2">
      <c r="D170" s="142" t="str">
        <f>'Line Items'!D232</f>
        <v>Sevenoaks - Station Access Income Long Term Charges</v>
      </c>
      <c r="E170" s="106"/>
      <c r="F170" s="143" t="str">
        <f t="shared" si="3"/>
        <v>£000</v>
      </c>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4"/>
      <c r="AE170" s="805"/>
      <c r="AG170" s="805"/>
      <c r="AI170" s="805"/>
      <c r="AK170" s="285"/>
    </row>
    <row r="171" spans="4:37" ht="12.75" customHeight="1" outlineLevel="1" x14ac:dyDescent="0.2">
      <c r="D171" s="142" t="str">
        <f>'Line Items'!D233</f>
        <v>Sheerness-On-Sea - Station Access Income Long Term Charges</v>
      </c>
      <c r="E171" s="106"/>
      <c r="F171" s="143" t="str">
        <f t="shared" si="3"/>
        <v>£000</v>
      </c>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4"/>
      <c r="AE171" s="805"/>
      <c r="AG171" s="805"/>
      <c r="AI171" s="805"/>
      <c r="AK171" s="285"/>
    </row>
    <row r="172" spans="4:37" ht="12.75" customHeight="1" outlineLevel="1" x14ac:dyDescent="0.2">
      <c r="D172" s="142" t="str">
        <f>'Line Items'!D234</f>
        <v>Shepherds Well - Station Access Income Long Term Charges</v>
      </c>
      <c r="E172" s="106"/>
      <c r="F172" s="143" t="str">
        <f t="shared" si="3"/>
        <v>£000</v>
      </c>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4"/>
      <c r="AE172" s="805"/>
      <c r="AG172" s="805"/>
      <c r="AI172" s="805"/>
      <c r="AK172" s="285"/>
    </row>
    <row r="173" spans="4:37" ht="12.75" customHeight="1" outlineLevel="1" x14ac:dyDescent="0.2">
      <c r="D173" s="142" t="str">
        <f>'Line Items'!D235</f>
        <v>Shoreham - Station Access Income Long Term Charges</v>
      </c>
      <c r="E173" s="106"/>
      <c r="F173" s="143" t="str">
        <f t="shared" si="3"/>
        <v>£000</v>
      </c>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4"/>
      <c r="AE173" s="805"/>
      <c r="AG173" s="805"/>
      <c r="AI173" s="805"/>
      <c r="AK173" s="285"/>
    </row>
    <row r="174" spans="4:37" ht="12.75" customHeight="1" outlineLevel="1" x14ac:dyDescent="0.2">
      <c r="D174" s="142" t="str">
        <f>'Line Items'!D236</f>
        <v>Shortlands - Station Access Income Long Term Charges</v>
      </c>
      <c r="E174" s="106"/>
      <c r="F174" s="143" t="str">
        <f t="shared" si="3"/>
        <v>£000</v>
      </c>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4"/>
      <c r="AE174" s="805"/>
      <c r="AG174" s="805"/>
      <c r="AI174" s="805"/>
      <c r="AK174" s="285"/>
    </row>
    <row r="175" spans="4:37" ht="12.75" customHeight="1" outlineLevel="1" x14ac:dyDescent="0.2">
      <c r="D175" s="142" t="str">
        <f>'Line Items'!D237</f>
        <v>Sidcup - Station Access Income Long Term Charges</v>
      </c>
      <c r="E175" s="106"/>
      <c r="F175" s="143" t="str">
        <f t="shared" si="3"/>
        <v>£000</v>
      </c>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4"/>
      <c r="AE175" s="805"/>
      <c r="AG175" s="805"/>
      <c r="AI175" s="805"/>
      <c r="AK175" s="285"/>
    </row>
    <row r="176" spans="4:37" ht="12.75" customHeight="1" outlineLevel="1" x14ac:dyDescent="0.2">
      <c r="D176" s="142" t="str">
        <f>'Line Items'!D238</f>
        <v>Sittingbourne - Station Access Income Long Term Charges</v>
      </c>
      <c r="E176" s="106"/>
      <c r="F176" s="143" t="str">
        <f t="shared" si="3"/>
        <v>£000</v>
      </c>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4"/>
      <c r="AE176" s="805"/>
      <c r="AG176" s="805"/>
      <c r="AI176" s="805"/>
      <c r="AK176" s="285"/>
    </row>
    <row r="177" spans="4:37" ht="12.75" customHeight="1" outlineLevel="1" x14ac:dyDescent="0.2">
      <c r="D177" s="142" t="str">
        <f>'Line Items'!D239</f>
        <v>Slade Green - Station Access Income Long Term Charges</v>
      </c>
      <c r="E177" s="106"/>
      <c r="F177" s="143" t="str">
        <f t="shared" ref="F177:F240" si="4">F176</f>
        <v>£000</v>
      </c>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4"/>
      <c r="AE177" s="805"/>
      <c r="AG177" s="805"/>
      <c r="AI177" s="805"/>
      <c r="AK177" s="285"/>
    </row>
    <row r="178" spans="4:37" ht="12.75" customHeight="1" outlineLevel="1" x14ac:dyDescent="0.2">
      <c r="D178" s="142" t="str">
        <f>'Line Items'!D240</f>
        <v>Snodland - Station Access Income Long Term Charges</v>
      </c>
      <c r="E178" s="106"/>
      <c r="F178" s="143" t="str">
        <f t="shared" si="4"/>
        <v>£000</v>
      </c>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4"/>
      <c r="AE178" s="805"/>
      <c r="AG178" s="805"/>
      <c r="AI178" s="805"/>
      <c r="AK178" s="285"/>
    </row>
    <row r="179" spans="4:37" ht="12.75" customHeight="1" outlineLevel="1" x14ac:dyDescent="0.2">
      <c r="D179" s="142" t="str">
        <f>'Line Items'!D241</f>
        <v>Snowdown - Station Access Income Long Term Charges</v>
      </c>
      <c r="E179" s="106"/>
      <c r="F179" s="143" t="str">
        <f t="shared" si="4"/>
        <v>£000</v>
      </c>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4"/>
      <c r="AE179" s="805"/>
      <c r="AG179" s="805"/>
      <c r="AI179" s="805"/>
      <c r="AK179" s="285"/>
    </row>
    <row r="180" spans="4:37" ht="12.75" customHeight="1" outlineLevel="1" x14ac:dyDescent="0.2">
      <c r="D180" s="142" t="str">
        <f>'Line Items'!D242</f>
        <v>Sole Street - Station Access Income Long Term Charges</v>
      </c>
      <c r="E180" s="106"/>
      <c r="F180" s="143" t="str">
        <f t="shared" si="4"/>
        <v>£000</v>
      </c>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4"/>
      <c r="AE180" s="805"/>
      <c r="AG180" s="805"/>
      <c r="AI180" s="805"/>
      <c r="AK180" s="285"/>
    </row>
    <row r="181" spans="4:37" ht="12.75" customHeight="1" outlineLevel="1" x14ac:dyDescent="0.2">
      <c r="D181" s="142" t="str">
        <f>'Line Items'!D243</f>
        <v>St Johns - Station Access Income Long Term Charges</v>
      </c>
      <c r="E181" s="106"/>
      <c r="F181" s="143" t="str">
        <f t="shared" si="4"/>
        <v>£000</v>
      </c>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4"/>
      <c r="AE181" s="805"/>
      <c r="AG181" s="805"/>
      <c r="AI181" s="805"/>
      <c r="AK181" s="285"/>
    </row>
    <row r="182" spans="4:37" ht="12.75" customHeight="1" outlineLevel="1" x14ac:dyDescent="0.2">
      <c r="D182" s="142" t="str">
        <f>'Line Items'!D244</f>
        <v>St Leonards Warrior Square - Station Access Income Long Term Charges</v>
      </c>
      <c r="E182" s="106"/>
      <c r="F182" s="143" t="str">
        <f t="shared" si="4"/>
        <v>£000</v>
      </c>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4"/>
      <c r="AE182" s="805"/>
      <c r="AG182" s="805"/>
      <c r="AI182" s="805"/>
      <c r="AK182" s="285"/>
    </row>
    <row r="183" spans="4:37" ht="12.75" customHeight="1" outlineLevel="1" x14ac:dyDescent="0.2">
      <c r="D183" s="142" t="str">
        <f>'Line Items'!D245</f>
        <v>St Mary Cray - Station Access Income Long Term Charges</v>
      </c>
      <c r="E183" s="106"/>
      <c r="F183" s="143" t="str">
        <f t="shared" si="4"/>
        <v>£000</v>
      </c>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4"/>
      <c r="AE183" s="805"/>
      <c r="AG183" s="805"/>
      <c r="AI183" s="805"/>
      <c r="AK183" s="285"/>
    </row>
    <row r="184" spans="4:37" ht="12.75" customHeight="1" outlineLevel="1" x14ac:dyDescent="0.2">
      <c r="D184" s="142" t="str">
        <f>'Line Items'!D246</f>
        <v>Staplehurst - Station Access Income Long Term Charges</v>
      </c>
      <c r="E184" s="106"/>
      <c r="F184" s="143" t="str">
        <f t="shared" si="4"/>
        <v>£000</v>
      </c>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4"/>
      <c r="AE184" s="805"/>
      <c r="AG184" s="805"/>
      <c r="AI184" s="805"/>
      <c r="AK184" s="285"/>
    </row>
    <row r="185" spans="4:37" ht="12.75" customHeight="1" outlineLevel="1" x14ac:dyDescent="0.2">
      <c r="D185" s="142" t="str">
        <f>'Line Items'!D247</f>
        <v>Stone Crossing - Station Access Income Long Term Charges</v>
      </c>
      <c r="E185" s="106"/>
      <c r="F185" s="143" t="str">
        <f t="shared" si="4"/>
        <v>£000</v>
      </c>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4"/>
      <c r="AE185" s="805"/>
      <c r="AG185" s="805"/>
      <c r="AI185" s="805"/>
      <c r="AK185" s="285"/>
    </row>
    <row r="186" spans="4:37" ht="12.75" customHeight="1" outlineLevel="1" x14ac:dyDescent="0.2">
      <c r="D186" s="142" t="str">
        <f>'Line Items'!D248</f>
        <v>Stonegate - Station Access Income Long Term Charges</v>
      </c>
      <c r="E186" s="106"/>
      <c r="F186" s="143" t="str">
        <f t="shared" si="4"/>
        <v>£000</v>
      </c>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4"/>
      <c r="AE186" s="805"/>
      <c r="AG186" s="805"/>
      <c r="AI186" s="805"/>
      <c r="AK186" s="285"/>
    </row>
    <row r="187" spans="4:37" ht="12.75" customHeight="1" outlineLevel="1" x14ac:dyDescent="0.2">
      <c r="D187" s="142" t="str">
        <f>'Line Items'!D249</f>
        <v>Strood - Station Access Income Long Term Charges</v>
      </c>
      <c r="E187" s="106"/>
      <c r="F187" s="143" t="str">
        <f t="shared" si="4"/>
        <v>£000</v>
      </c>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4"/>
      <c r="AE187" s="805"/>
      <c r="AG187" s="805"/>
      <c r="AI187" s="805"/>
      <c r="AK187" s="285"/>
    </row>
    <row r="188" spans="4:37" ht="12.75" customHeight="1" outlineLevel="1" x14ac:dyDescent="0.2">
      <c r="D188" s="142" t="str">
        <f>'Line Items'!D250</f>
        <v>Sturry - Station Access Income Long Term Charges</v>
      </c>
      <c r="E188" s="106"/>
      <c r="F188" s="143" t="str">
        <f t="shared" si="4"/>
        <v>£000</v>
      </c>
      <c r="G188" s="283"/>
      <c r="H188" s="283"/>
      <c r="I188" s="283"/>
      <c r="J188" s="283"/>
      <c r="K188" s="283"/>
      <c r="L188" s="283"/>
      <c r="M188" s="283"/>
      <c r="N188" s="283"/>
      <c r="O188" s="283"/>
      <c r="P188" s="283"/>
      <c r="Q188" s="283"/>
      <c r="R188" s="283"/>
      <c r="S188" s="283"/>
      <c r="T188" s="283"/>
      <c r="U188" s="283"/>
      <c r="V188" s="283"/>
      <c r="W188" s="283"/>
      <c r="X188" s="283"/>
      <c r="Y188" s="283"/>
      <c r="Z188" s="283"/>
      <c r="AA188" s="283"/>
      <c r="AB188" s="283"/>
      <c r="AC188" s="284"/>
      <c r="AE188" s="805"/>
      <c r="AG188" s="805"/>
      <c r="AI188" s="805"/>
      <c r="AK188" s="285"/>
    </row>
    <row r="189" spans="4:37" ht="12.75" customHeight="1" outlineLevel="1" x14ac:dyDescent="0.2">
      <c r="D189" s="142" t="str">
        <f>'Line Items'!D251</f>
        <v>Sundridge Park - Station Access Income Long Term Charges</v>
      </c>
      <c r="E189" s="106"/>
      <c r="F189" s="143" t="str">
        <f t="shared" si="4"/>
        <v>£000</v>
      </c>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4"/>
      <c r="AE189" s="805"/>
      <c r="AG189" s="805"/>
      <c r="AI189" s="805"/>
      <c r="AK189" s="285"/>
    </row>
    <row r="190" spans="4:37" ht="12.75" customHeight="1" outlineLevel="1" x14ac:dyDescent="0.2">
      <c r="D190" s="142" t="str">
        <f>'Line Items'!D252</f>
        <v>Swale - Station Access Income Long Term Charges</v>
      </c>
      <c r="E190" s="106"/>
      <c r="F190" s="143" t="str">
        <f t="shared" si="4"/>
        <v>£000</v>
      </c>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4"/>
      <c r="AE190" s="805"/>
      <c r="AG190" s="805"/>
      <c r="AI190" s="805"/>
      <c r="AK190" s="285"/>
    </row>
    <row r="191" spans="4:37" ht="12.75" customHeight="1" outlineLevel="1" x14ac:dyDescent="0.2">
      <c r="D191" s="142" t="str">
        <f>'Line Items'!D253</f>
        <v>Swanley - Station Access Income Long Term Charges</v>
      </c>
      <c r="E191" s="106"/>
      <c r="F191" s="143" t="str">
        <f t="shared" si="4"/>
        <v>£000</v>
      </c>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4"/>
      <c r="AE191" s="805"/>
      <c r="AG191" s="805"/>
      <c r="AI191" s="805"/>
      <c r="AK191" s="285"/>
    </row>
    <row r="192" spans="4:37" ht="12.75" customHeight="1" outlineLevel="1" x14ac:dyDescent="0.2">
      <c r="D192" s="142" t="str">
        <f>'Line Items'!D254</f>
        <v>Swanscombe - Station Access Income Long Term Charges</v>
      </c>
      <c r="E192" s="106"/>
      <c r="F192" s="143" t="str">
        <f t="shared" si="4"/>
        <v>£000</v>
      </c>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4"/>
      <c r="AE192" s="805"/>
      <c r="AG192" s="805"/>
      <c r="AI192" s="805"/>
      <c r="AK192" s="285"/>
    </row>
    <row r="193" spans="4:37" ht="12.75" customHeight="1" outlineLevel="1" x14ac:dyDescent="0.2">
      <c r="D193" s="142" t="str">
        <f>'Line Items'!D255</f>
        <v>Sydenham Hill - Station Access Income Long Term Charges</v>
      </c>
      <c r="E193" s="106"/>
      <c r="F193" s="143" t="str">
        <f t="shared" si="4"/>
        <v>£000</v>
      </c>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4"/>
      <c r="AE193" s="805"/>
      <c r="AG193" s="805"/>
      <c r="AI193" s="805"/>
      <c r="AK193" s="285"/>
    </row>
    <row r="194" spans="4:37" ht="12.75" customHeight="1" outlineLevel="1" x14ac:dyDescent="0.2">
      <c r="D194" s="142" t="str">
        <f>'Line Items'!D256</f>
        <v>Teynham - Station Access Income Long Term Charges</v>
      </c>
      <c r="E194" s="106"/>
      <c r="F194" s="143" t="str">
        <f t="shared" si="4"/>
        <v>£000</v>
      </c>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4"/>
      <c r="AE194" s="805"/>
      <c r="AG194" s="805"/>
      <c r="AI194" s="805"/>
      <c r="AK194" s="285"/>
    </row>
    <row r="195" spans="4:37" ht="12.75" customHeight="1" outlineLevel="1" x14ac:dyDescent="0.2">
      <c r="D195" s="142" t="str">
        <f>'Line Items'!D257</f>
        <v>Tonbridge - Station Access Income Long Term Charges</v>
      </c>
      <c r="E195" s="106"/>
      <c r="F195" s="143" t="str">
        <f t="shared" si="4"/>
        <v>£000</v>
      </c>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4"/>
      <c r="AE195" s="805"/>
      <c r="AG195" s="805"/>
      <c r="AI195" s="805"/>
      <c r="AK195" s="285"/>
    </row>
    <row r="196" spans="4:37" ht="12.75" customHeight="1" outlineLevel="1" x14ac:dyDescent="0.2">
      <c r="D196" s="142" t="str">
        <f>'Line Items'!D258</f>
        <v>Tunbridge Wells - Station Access Income Long Term Charges</v>
      </c>
      <c r="E196" s="106"/>
      <c r="F196" s="143" t="str">
        <f t="shared" si="4"/>
        <v>£000</v>
      </c>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4"/>
      <c r="AE196" s="805"/>
      <c r="AG196" s="805"/>
      <c r="AI196" s="805"/>
      <c r="AK196" s="285"/>
    </row>
    <row r="197" spans="4:37" ht="12.75" customHeight="1" outlineLevel="1" x14ac:dyDescent="0.2">
      <c r="D197" s="142" t="str">
        <f>'Line Items'!D259</f>
        <v>Wadhurst - Station Access Income Long Term Charges</v>
      </c>
      <c r="E197" s="106"/>
      <c r="F197" s="143" t="str">
        <f t="shared" si="4"/>
        <v>£000</v>
      </c>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4"/>
      <c r="AE197" s="805"/>
      <c r="AG197" s="805"/>
      <c r="AI197" s="805"/>
      <c r="AK197" s="285"/>
    </row>
    <row r="198" spans="4:37" ht="12.75" customHeight="1" outlineLevel="1" x14ac:dyDescent="0.2">
      <c r="D198" s="142" t="str">
        <f>'Line Items'!D260</f>
        <v>Walmer - Station Access Income Long Term Charges</v>
      </c>
      <c r="E198" s="106"/>
      <c r="F198" s="143" t="str">
        <f t="shared" si="4"/>
        <v>£000</v>
      </c>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4"/>
      <c r="AE198" s="805"/>
      <c r="AG198" s="805"/>
      <c r="AI198" s="805"/>
      <c r="AK198" s="285"/>
    </row>
    <row r="199" spans="4:37" ht="12.75" customHeight="1" outlineLevel="1" x14ac:dyDescent="0.2">
      <c r="D199" s="142" t="str">
        <f>'Line Items'!D261</f>
        <v>Wateringbury - Station Access Income Long Term Charges</v>
      </c>
      <c r="E199" s="106"/>
      <c r="F199" s="143" t="str">
        <f t="shared" si="4"/>
        <v>£000</v>
      </c>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4"/>
      <c r="AE199" s="805"/>
      <c r="AG199" s="805"/>
      <c r="AI199" s="805"/>
      <c r="AK199" s="285"/>
    </row>
    <row r="200" spans="4:37" ht="12.75" customHeight="1" outlineLevel="2" x14ac:dyDescent="0.2">
      <c r="D200" s="142" t="str">
        <f>'Line Items'!D262</f>
        <v>Welling - Station Access Income Long Term Charges</v>
      </c>
      <c r="E200" s="106"/>
      <c r="F200" s="143" t="str">
        <f t="shared" si="4"/>
        <v>£000</v>
      </c>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4"/>
      <c r="AE200" s="805"/>
      <c r="AG200" s="805"/>
      <c r="AI200" s="805"/>
      <c r="AK200" s="285"/>
    </row>
    <row r="201" spans="4:37" ht="12.75" customHeight="1" outlineLevel="2" x14ac:dyDescent="0.2">
      <c r="D201" s="142" t="str">
        <f>'Line Items'!D263</f>
        <v>West Dulwich - Station Access Income Long Term Charges</v>
      </c>
      <c r="E201" s="106"/>
      <c r="F201" s="143" t="str">
        <f t="shared" si="4"/>
        <v>£000</v>
      </c>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4"/>
      <c r="AE201" s="805"/>
      <c r="AG201" s="805"/>
      <c r="AI201" s="805"/>
      <c r="AK201" s="285"/>
    </row>
    <row r="202" spans="4:37" ht="12.75" customHeight="1" outlineLevel="2" x14ac:dyDescent="0.2">
      <c r="D202" s="142" t="str">
        <f>'Line Items'!D264</f>
        <v>West Malling - Station Access Income Long Term Charges</v>
      </c>
      <c r="E202" s="106"/>
      <c r="F202" s="143" t="str">
        <f t="shared" si="4"/>
        <v>£000</v>
      </c>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4"/>
      <c r="AE202" s="805"/>
      <c r="AG202" s="805"/>
      <c r="AI202" s="805"/>
      <c r="AK202" s="285"/>
    </row>
    <row r="203" spans="4:37" ht="12.75" customHeight="1" outlineLevel="2" x14ac:dyDescent="0.2">
      <c r="D203" s="142" t="str">
        <f>'Line Items'!D265</f>
        <v>West St Leonards - Station Access Income Long Term Charges</v>
      </c>
      <c r="E203" s="106"/>
      <c r="F203" s="143" t="str">
        <f t="shared" si="4"/>
        <v>£000</v>
      </c>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4"/>
      <c r="AE203" s="805"/>
      <c r="AG203" s="805"/>
      <c r="AI203" s="805"/>
      <c r="AK203" s="285"/>
    </row>
    <row r="204" spans="4:37" ht="12.75" customHeight="1" outlineLevel="2" x14ac:dyDescent="0.2">
      <c r="D204" s="142" t="str">
        <f>'Line Items'!D266</f>
        <v>West Wickham - Station Access Income Long Term Charges</v>
      </c>
      <c r="E204" s="106"/>
      <c r="F204" s="143" t="str">
        <f t="shared" si="4"/>
        <v>£000</v>
      </c>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4"/>
      <c r="AE204" s="805"/>
      <c r="AG204" s="805"/>
      <c r="AI204" s="805"/>
      <c r="AK204" s="285"/>
    </row>
    <row r="205" spans="4:37" ht="12.75" customHeight="1" outlineLevel="2" x14ac:dyDescent="0.2">
      <c r="D205" s="142" t="str">
        <f>'Line Items'!D267</f>
        <v>Westcombe Park - Station Access Income Long Term Charges</v>
      </c>
      <c r="E205" s="106"/>
      <c r="F205" s="143" t="str">
        <f t="shared" si="4"/>
        <v>£000</v>
      </c>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4"/>
      <c r="AE205" s="805"/>
      <c r="AG205" s="805"/>
      <c r="AI205" s="805"/>
      <c r="AK205" s="285"/>
    </row>
    <row r="206" spans="4:37" ht="12.75" customHeight="1" outlineLevel="2" x14ac:dyDescent="0.2">
      <c r="D206" s="142" t="str">
        <f>'Line Items'!D268</f>
        <v>Westenhanger - Station Access Income Long Term Charges</v>
      </c>
      <c r="E206" s="106"/>
      <c r="F206" s="143" t="str">
        <f t="shared" si="4"/>
        <v>£000</v>
      </c>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4"/>
      <c r="AE206" s="805"/>
      <c r="AG206" s="805"/>
      <c r="AI206" s="805"/>
      <c r="AK206" s="285"/>
    </row>
    <row r="207" spans="4:37" ht="12.75" customHeight="1" outlineLevel="2" x14ac:dyDescent="0.2">
      <c r="D207" s="142" t="str">
        <f>'Line Items'!D269</f>
        <v>Westgate-On-Sea - Station Access Income Long Term Charges</v>
      </c>
      <c r="E207" s="106"/>
      <c r="F207" s="143" t="str">
        <f t="shared" si="4"/>
        <v>£000</v>
      </c>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4"/>
      <c r="AE207" s="805"/>
      <c r="AG207" s="805"/>
      <c r="AI207" s="805"/>
      <c r="AK207" s="285"/>
    </row>
    <row r="208" spans="4:37" ht="12.75" customHeight="1" outlineLevel="2" x14ac:dyDescent="0.2">
      <c r="D208" s="142" t="str">
        <f>'Line Items'!D270</f>
        <v>Whitstable - Station Access Income Long Term Charges</v>
      </c>
      <c r="E208" s="106"/>
      <c r="F208" s="143" t="str">
        <f t="shared" si="4"/>
        <v>£000</v>
      </c>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4"/>
      <c r="AE208" s="805"/>
      <c r="AG208" s="805"/>
      <c r="AI208" s="805"/>
      <c r="AK208" s="285"/>
    </row>
    <row r="209" spans="4:37" ht="12.75" customHeight="1" outlineLevel="2" x14ac:dyDescent="0.2">
      <c r="D209" s="142" t="str">
        <f>'Line Items'!D271</f>
        <v>Woolwich Arsenal - Station Access Income Long Term Charges</v>
      </c>
      <c r="E209" s="106"/>
      <c r="F209" s="143" t="str">
        <f t="shared" si="4"/>
        <v>£000</v>
      </c>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4"/>
      <c r="AE209" s="805"/>
      <c r="AG209" s="805"/>
      <c r="AI209" s="805"/>
      <c r="AK209" s="285"/>
    </row>
    <row r="210" spans="4:37" ht="12.75" customHeight="1" outlineLevel="2" x14ac:dyDescent="0.2">
      <c r="D210" s="142" t="str">
        <f>'Line Items'!D272</f>
        <v>Woolwich Dockyard - Station Access Income Long Term Charges</v>
      </c>
      <c r="E210" s="106"/>
      <c r="F210" s="143" t="str">
        <f t="shared" si="4"/>
        <v>£000</v>
      </c>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4"/>
      <c r="AE210" s="805"/>
      <c r="AG210" s="805"/>
      <c r="AI210" s="805"/>
      <c r="AK210" s="285"/>
    </row>
    <row r="211" spans="4:37" ht="12.75" customHeight="1" outlineLevel="2" x14ac:dyDescent="0.2">
      <c r="D211" s="142" t="str">
        <f>'Line Items'!D273</f>
        <v>Wye - Station Access Income Long Term Charges</v>
      </c>
      <c r="E211" s="106"/>
      <c r="F211" s="143" t="str">
        <f t="shared" si="4"/>
        <v>£000</v>
      </c>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4"/>
      <c r="AE211" s="805"/>
      <c r="AG211" s="805"/>
      <c r="AI211" s="805"/>
      <c r="AK211" s="285"/>
    </row>
    <row r="212" spans="4:37" ht="12.75" customHeight="1" outlineLevel="2" x14ac:dyDescent="0.2">
      <c r="D212" s="142" t="str">
        <f>'Line Items'!D274</f>
        <v>Yalding - Station Access Income Long Term Charges</v>
      </c>
      <c r="E212" s="106"/>
      <c r="F212" s="143" t="str">
        <f t="shared" si="4"/>
        <v>£000</v>
      </c>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4"/>
      <c r="AE212" s="805"/>
      <c r="AG212" s="805"/>
      <c r="AI212" s="805"/>
      <c r="AK212" s="285"/>
    </row>
    <row r="213" spans="4:37" ht="12.75" customHeight="1" outlineLevel="2" x14ac:dyDescent="0.2">
      <c r="D213" s="142" t="str">
        <f>'Line Items'!D275</f>
        <v>[SFO Station Line 166] - Station Access Income Long Term Charges</v>
      </c>
      <c r="E213" s="106"/>
      <c r="F213" s="143" t="str">
        <f t="shared" si="4"/>
        <v>£000</v>
      </c>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4"/>
      <c r="AE213" s="805"/>
      <c r="AG213" s="805"/>
      <c r="AI213" s="805"/>
      <c r="AK213" s="285"/>
    </row>
    <row r="214" spans="4:37" ht="12.75" customHeight="1" outlineLevel="2" x14ac:dyDescent="0.2">
      <c r="D214" s="142" t="str">
        <f>'Line Items'!D276</f>
        <v>[SFO Station Line 167] - Station Access Income Long Term Charges</v>
      </c>
      <c r="E214" s="106"/>
      <c r="F214" s="143" t="str">
        <f t="shared" si="4"/>
        <v>£000</v>
      </c>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4"/>
      <c r="AE214" s="805"/>
      <c r="AG214" s="805"/>
      <c r="AI214" s="805"/>
      <c r="AK214" s="285"/>
    </row>
    <row r="215" spans="4:37" ht="12.75" customHeight="1" outlineLevel="2" x14ac:dyDescent="0.2">
      <c r="D215" s="142" t="str">
        <f>'Line Items'!D277</f>
        <v>[SFO Station Line 168] - Station Access Income Long Term Charges</v>
      </c>
      <c r="E215" s="106"/>
      <c r="F215" s="143" t="str">
        <f t="shared" si="4"/>
        <v>£000</v>
      </c>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4"/>
      <c r="AE215" s="805"/>
      <c r="AG215" s="805"/>
      <c r="AI215" s="805"/>
      <c r="AK215" s="285"/>
    </row>
    <row r="216" spans="4:37" ht="12.75" customHeight="1" outlineLevel="2" x14ac:dyDescent="0.2">
      <c r="D216" s="142" t="str">
        <f>'Line Items'!D278</f>
        <v>[SFO Station Line 169] - Station Access Income Long Term Charges</v>
      </c>
      <c r="E216" s="106"/>
      <c r="F216" s="143" t="str">
        <f t="shared" si="4"/>
        <v>£000</v>
      </c>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4"/>
      <c r="AE216" s="805"/>
      <c r="AG216" s="805"/>
      <c r="AI216" s="805"/>
      <c r="AK216" s="285"/>
    </row>
    <row r="217" spans="4:37" ht="12.75" customHeight="1" outlineLevel="2" x14ac:dyDescent="0.2">
      <c r="D217" s="142" t="str">
        <f>'Line Items'!D279</f>
        <v>[SFO Station Line 170] - Station Access Income Long Term Charges</v>
      </c>
      <c r="E217" s="106"/>
      <c r="F217" s="143" t="str">
        <f t="shared" si="4"/>
        <v>£000</v>
      </c>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4"/>
      <c r="AE217" s="805"/>
      <c r="AG217" s="805"/>
      <c r="AI217" s="805"/>
      <c r="AK217" s="285"/>
    </row>
    <row r="218" spans="4:37" ht="12.75" customHeight="1" outlineLevel="2" x14ac:dyDescent="0.2">
      <c r="D218" s="142" t="str">
        <f>'Line Items'!D280</f>
        <v>[SFO Station Line 171] - Station Access Income Long Term Charges</v>
      </c>
      <c r="E218" s="106"/>
      <c r="F218" s="143" t="str">
        <f t="shared" si="4"/>
        <v>£000</v>
      </c>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4"/>
      <c r="AE218" s="805"/>
      <c r="AG218" s="805"/>
      <c r="AI218" s="805"/>
      <c r="AK218" s="285"/>
    </row>
    <row r="219" spans="4:37" ht="12.75" customHeight="1" outlineLevel="2" x14ac:dyDescent="0.2">
      <c r="D219" s="142" t="str">
        <f>'Line Items'!D281</f>
        <v>[SFO Station Line 172] - Station Access Income Long Term Charges</v>
      </c>
      <c r="E219" s="106"/>
      <c r="F219" s="143" t="str">
        <f t="shared" si="4"/>
        <v>£000</v>
      </c>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4"/>
      <c r="AE219" s="805"/>
      <c r="AG219" s="805"/>
      <c r="AI219" s="805"/>
      <c r="AK219" s="285"/>
    </row>
    <row r="220" spans="4:37" ht="12.75" customHeight="1" outlineLevel="2" x14ac:dyDescent="0.2">
      <c r="D220" s="142" t="str">
        <f>'Line Items'!D282</f>
        <v>[SFO Station Line 173] - Station Access Income Long Term Charges</v>
      </c>
      <c r="E220" s="106"/>
      <c r="F220" s="143" t="str">
        <f t="shared" si="4"/>
        <v>£000</v>
      </c>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4"/>
      <c r="AE220" s="805"/>
      <c r="AG220" s="805"/>
      <c r="AI220" s="805"/>
      <c r="AK220" s="285"/>
    </row>
    <row r="221" spans="4:37" ht="12.75" customHeight="1" outlineLevel="2" x14ac:dyDescent="0.2">
      <c r="D221" s="142" t="str">
        <f>'Line Items'!D283</f>
        <v>[SFO Station Line 174] - Station Access Income Long Term Charges</v>
      </c>
      <c r="E221" s="106"/>
      <c r="F221" s="143" t="str">
        <f t="shared" si="4"/>
        <v>£000</v>
      </c>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4"/>
      <c r="AE221" s="805"/>
      <c r="AG221" s="805"/>
      <c r="AI221" s="805"/>
      <c r="AK221" s="285"/>
    </row>
    <row r="222" spans="4:37" ht="12.75" customHeight="1" outlineLevel="2" x14ac:dyDescent="0.2">
      <c r="D222" s="142" t="str">
        <f>'Line Items'!D284</f>
        <v>[SFO Station Line 175] - Station Access Income Long Term Charges</v>
      </c>
      <c r="E222" s="106"/>
      <c r="F222" s="143" t="str">
        <f t="shared" si="4"/>
        <v>£000</v>
      </c>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4"/>
      <c r="AE222" s="805"/>
      <c r="AG222" s="805"/>
      <c r="AI222" s="805"/>
      <c r="AK222" s="285"/>
    </row>
    <row r="223" spans="4:37" ht="12.75" customHeight="1" outlineLevel="2" x14ac:dyDescent="0.2">
      <c r="D223" s="142" t="str">
        <f>'Line Items'!D285</f>
        <v>[SFO Station Line 176] - Station Access Income Long Term Charges</v>
      </c>
      <c r="E223" s="106"/>
      <c r="F223" s="143" t="str">
        <f t="shared" si="4"/>
        <v>£000</v>
      </c>
      <c r="G223" s="283"/>
      <c r="H223" s="283"/>
      <c r="I223" s="283"/>
      <c r="J223" s="283"/>
      <c r="K223" s="283"/>
      <c r="L223" s="283"/>
      <c r="M223" s="283"/>
      <c r="N223" s="283"/>
      <c r="O223" s="283"/>
      <c r="P223" s="283"/>
      <c r="Q223" s="283"/>
      <c r="R223" s="283"/>
      <c r="S223" s="283"/>
      <c r="T223" s="283"/>
      <c r="U223" s="283"/>
      <c r="V223" s="283"/>
      <c r="W223" s="283"/>
      <c r="X223" s="283"/>
      <c r="Y223" s="283"/>
      <c r="Z223" s="283"/>
      <c r="AA223" s="283"/>
      <c r="AB223" s="283"/>
      <c r="AC223" s="284"/>
      <c r="AE223" s="805"/>
      <c r="AG223" s="805"/>
      <c r="AI223" s="805"/>
      <c r="AK223" s="285"/>
    </row>
    <row r="224" spans="4:37" ht="12.75" customHeight="1" outlineLevel="2" x14ac:dyDescent="0.2">
      <c r="D224" s="142" t="str">
        <f>'Line Items'!D286</f>
        <v>[SFO Station Line 177] - Station Access Income Long Term Charges</v>
      </c>
      <c r="E224" s="106"/>
      <c r="F224" s="143" t="str">
        <f t="shared" si="4"/>
        <v>£000</v>
      </c>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4"/>
      <c r="AE224" s="805"/>
      <c r="AG224" s="805"/>
      <c r="AI224" s="805"/>
      <c r="AK224" s="285"/>
    </row>
    <row r="225" spans="4:37" ht="12.75" customHeight="1" outlineLevel="2" x14ac:dyDescent="0.2">
      <c r="D225" s="142" t="str">
        <f>'Line Items'!D287</f>
        <v>[SFO Station Line 178] - Station Access Income Long Term Charges</v>
      </c>
      <c r="E225" s="106"/>
      <c r="F225" s="143" t="str">
        <f t="shared" si="4"/>
        <v>£000</v>
      </c>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4"/>
      <c r="AE225" s="805"/>
      <c r="AG225" s="805"/>
      <c r="AI225" s="805"/>
      <c r="AK225" s="285"/>
    </row>
    <row r="226" spans="4:37" ht="12.75" customHeight="1" outlineLevel="2" x14ac:dyDescent="0.2">
      <c r="D226" s="142" t="str">
        <f>'Line Items'!D288</f>
        <v>[SFO Station Line 179] - Station Access Income Long Term Charges</v>
      </c>
      <c r="E226" s="106"/>
      <c r="F226" s="143" t="str">
        <f t="shared" si="4"/>
        <v>£000</v>
      </c>
      <c r="G226" s="283"/>
      <c r="H226" s="283"/>
      <c r="I226" s="283"/>
      <c r="J226" s="283"/>
      <c r="K226" s="283"/>
      <c r="L226" s="283"/>
      <c r="M226" s="283"/>
      <c r="N226" s="283"/>
      <c r="O226" s="283"/>
      <c r="P226" s="283"/>
      <c r="Q226" s="283"/>
      <c r="R226" s="283"/>
      <c r="S226" s="283"/>
      <c r="T226" s="283"/>
      <c r="U226" s="283"/>
      <c r="V226" s="283"/>
      <c r="W226" s="283"/>
      <c r="X226" s="283"/>
      <c r="Y226" s="283"/>
      <c r="Z226" s="283"/>
      <c r="AA226" s="283"/>
      <c r="AB226" s="283"/>
      <c r="AC226" s="284"/>
      <c r="AE226" s="805"/>
      <c r="AG226" s="805"/>
      <c r="AI226" s="805"/>
      <c r="AK226" s="285"/>
    </row>
    <row r="227" spans="4:37" ht="12.75" customHeight="1" outlineLevel="2" x14ac:dyDescent="0.2">
      <c r="D227" s="142" t="str">
        <f>'Line Items'!D289</f>
        <v>[SFO Station Line 180] - Station Access Income Long Term Charges</v>
      </c>
      <c r="E227" s="106"/>
      <c r="F227" s="143" t="str">
        <f t="shared" si="4"/>
        <v>£000</v>
      </c>
      <c r="G227" s="283"/>
      <c r="H227" s="283"/>
      <c r="I227" s="283"/>
      <c r="J227" s="283"/>
      <c r="K227" s="283"/>
      <c r="L227" s="283"/>
      <c r="M227" s="283"/>
      <c r="N227" s="283"/>
      <c r="O227" s="283"/>
      <c r="P227" s="283"/>
      <c r="Q227" s="283"/>
      <c r="R227" s="283"/>
      <c r="S227" s="283"/>
      <c r="T227" s="283"/>
      <c r="U227" s="283"/>
      <c r="V227" s="283"/>
      <c r="W227" s="283"/>
      <c r="X227" s="283"/>
      <c r="Y227" s="283"/>
      <c r="Z227" s="283"/>
      <c r="AA227" s="283"/>
      <c r="AB227" s="283"/>
      <c r="AC227" s="284"/>
      <c r="AE227" s="805"/>
      <c r="AG227" s="805"/>
      <c r="AI227" s="805"/>
      <c r="AK227" s="285"/>
    </row>
    <row r="228" spans="4:37" ht="12.75" customHeight="1" outlineLevel="2" x14ac:dyDescent="0.2">
      <c r="D228" s="142" t="str">
        <f>'Line Items'!D290</f>
        <v>[SFO Station Line 181] - Station Access Income Long Term Charges</v>
      </c>
      <c r="E228" s="106"/>
      <c r="F228" s="143" t="str">
        <f t="shared" si="4"/>
        <v>£000</v>
      </c>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4"/>
      <c r="AE228" s="805"/>
      <c r="AG228" s="805"/>
      <c r="AI228" s="805"/>
      <c r="AK228" s="285"/>
    </row>
    <row r="229" spans="4:37" ht="12.75" customHeight="1" outlineLevel="2" x14ac:dyDescent="0.2">
      <c r="D229" s="142" t="str">
        <f>'Line Items'!D291</f>
        <v>[SFO Station Line 182] - Station Access Income Long Term Charges</v>
      </c>
      <c r="E229" s="106"/>
      <c r="F229" s="143" t="str">
        <f t="shared" si="4"/>
        <v>£000</v>
      </c>
      <c r="G229" s="283"/>
      <c r="H229" s="283"/>
      <c r="I229" s="283"/>
      <c r="J229" s="283"/>
      <c r="K229" s="283"/>
      <c r="L229" s="283"/>
      <c r="M229" s="283"/>
      <c r="N229" s="283"/>
      <c r="O229" s="283"/>
      <c r="P229" s="283"/>
      <c r="Q229" s="283"/>
      <c r="R229" s="283"/>
      <c r="S229" s="283"/>
      <c r="T229" s="283"/>
      <c r="U229" s="283"/>
      <c r="V229" s="283"/>
      <c r="W229" s="283"/>
      <c r="X229" s="283"/>
      <c r="Y229" s="283"/>
      <c r="Z229" s="283"/>
      <c r="AA229" s="283"/>
      <c r="AB229" s="283"/>
      <c r="AC229" s="284"/>
      <c r="AE229" s="805"/>
      <c r="AG229" s="805"/>
      <c r="AI229" s="805"/>
      <c r="AK229" s="285"/>
    </row>
    <row r="230" spans="4:37" ht="12.75" customHeight="1" outlineLevel="2" x14ac:dyDescent="0.2">
      <c r="D230" s="142" t="str">
        <f>'Line Items'!D292</f>
        <v>[SFO Station Line 183] - Station Access Income Long Term Charges</v>
      </c>
      <c r="E230" s="106"/>
      <c r="F230" s="143" t="str">
        <f t="shared" si="4"/>
        <v>£000</v>
      </c>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4"/>
      <c r="AE230" s="805"/>
      <c r="AG230" s="805"/>
      <c r="AI230" s="805"/>
      <c r="AK230" s="285"/>
    </row>
    <row r="231" spans="4:37" ht="12.75" customHeight="1" outlineLevel="2" x14ac:dyDescent="0.2">
      <c r="D231" s="142" t="str">
        <f>'Line Items'!D293</f>
        <v>[SFO Station Line 184] - Station Access Income Long Term Charges</v>
      </c>
      <c r="E231" s="106"/>
      <c r="F231" s="143" t="str">
        <f t="shared" si="4"/>
        <v>£000</v>
      </c>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4"/>
      <c r="AE231" s="805"/>
      <c r="AG231" s="805"/>
      <c r="AI231" s="805"/>
      <c r="AK231" s="285"/>
    </row>
    <row r="232" spans="4:37" ht="12.75" customHeight="1" outlineLevel="2" x14ac:dyDescent="0.2">
      <c r="D232" s="142" t="str">
        <f>'Line Items'!D294</f>
        <v>[SFO Station Line 185] - Station Access Income Long Term Charges</v>
      </c>
      <c r="E232" s="106"/>
      <c r="F232" s="143" t="str">
        <f t="shared" si="4"/>
        <v>£000</v>
      </c>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4"/>
      <c r="AE232" s="805"/>
      <c r="AG232" s="805"/>
      <c r="AI232" s="805"/>
      <c r="AK232" s="285"/>
    </row>
    <row r="233" spans="4:37" ht="12.75" customHeight="1" outlineLevel="2" x14ac:dyDescent="0.2">
      <c r="D233" s="142" t="str">
        <f>'Line Items'!D295</f>
        <v>[SFO Station Line 186] - Station Access Income Long Term Charges</v>
      </c>
      <c r="E233" s="106"/>
      <c r="F233" s="143" t="str">
        <f t="shared" si="4"/>
        <v>£000</v>
      </c>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4"/>
      <c r="AE233" s="805"/>
      <c r="AG233" s="805"/>
      <c r="AI233" s="805"/>
      <c r="AK233" s="285"/>
    </row>
    <row r="234" spans="4:37" ht="12.75" customHeight="1" outlineLevel="2" x14ac:dyDescent="0.2">
      <c r="D234" s="142" t="str">
        <f>'Line Items'!D296</f>
        <v>[SFO Station Line 187] - Station Access Income Long Term Charges</v>
      </c>
      <c r="E234" s="106"/>
      <c r="F234" s="143" t="str">
        <f t="shared" si="4"/>
        <v>£000</v>
      </c>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4"/>
      <c r="AE234" s="805"/>
      <c r="AG234" s="805"/>
      <c r="AI234" s="805"/>
      <c r="AK234" s="285"/>
    </row>
    <row r="235" spans="4:37" ht="12.75" customHeight="1" outlineLevel="2" x14ac:dyDescent="0.2">
      <c r="D235" s="142" t="str">
        <f>'Line Items'!D297</f>
        <v>[SFO Station Line 188] - Station Access Income Long Term Charges</v>
      </c>
      <c r="E235" s="106"/>
      <c r="F235" s="143" t="str">
        <f t="shared" si="4"/>
        <v>£000</v>
      </c>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4"/>
      <c r="AE235" s="805"/>
      <c r="AG235" s="805"/>
      <c r="AI235" s="805"/>
      <c r="AK235" s="285"/>
    </row>
    <row r="236" spans="4:37" ht="12.75" customHeight="1" outlineLevel="2" x14ac:dyDescent="0.2">
      <c r="D236" s="142" t="str">
        <f>'Line Items'!D298</f>
        <v>[SFO Station Line 189] - Station Access Income Long Term Charges</v>
      </c>
      <c r="E236" s="106"/>
      <c r="F236" s="143" t="str">
        <f t="shared" si="4"/>
        <v>£000</v>
      </c>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4"/>
      <c r="AE236" s="805"/>
      <c r="AG236" s="805"/>
      <c r="AI236" s="805"/>
      <c r="AK236" s="285"/>
    </row>
    <row r="237" spans="4:37" ht="12.75" customHeight="1" outlineLevel="2" x14ac:dyDescent="0.2">
      <c r="D237" s="142" t="str">
        <f>'Line Items'!D299</f>
        <v>[SFO Station Line 190] - Station Access Income Long Term Charges</v>
      </c>
      <c r="E237" s="106"/>
      <c r="F237" s="143" t="str">
        <f t="shared" si="4"/>
        <v>£000</v>
      </c>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4"/>
      <c r="AE237" s="805"/>
      <c r="AG237" s="805"/>
      <c r="AI237" s="805"/>
      <c r="AK237" s="285"/>
    </row>
    <row r="238" spans="4:37" ht="12.75" customHeight="1" outlineLevel="2" x14ac:dyDescent="0.2">
      <c r="D238" s="142" t="str">
        <f>'Line Items'!D300</f>
        <v>[SFO Station Line 191] - Station Access Income Long Term Charges</v>
      </c>
      <c r="E238" s="106"/>
      <c r="F238" s="143" t="str">
        <f t="shared" si="4"/>
        <v>£000</v>
      </c>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4"/>
      <c r="AE238" s="805"/>
      <c r="AG238" s="805"/>
      <c r="AI238" s="805"/>
      <c r="AK238" s="285"/>
    </row>
    <row r="239" spans="4:37" ht="12.75" customHeight="1" outlineLevel="2" x14ac:dyDescent="0.2">
      <c r="D239" s="142" t="str">
        <f>'Line Items'!D301</f>
        <v>[SFO Station Line 192] - Station Access Income Long Term Charges</v>
      </c>
      <c r="E239" s="106"/>
      <c r="F239" s="143" t="str">
        <f t="shared" si="4"/>
        <v>£000</v>
      </c>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4"/>
      <c r="AE239" s="805"/>
      <c r="AG239" s="805"/>
      <c r="AI239" s="805"/>
      <c r="AK239" s="285"/>
    </row>
    <row r="240" spans="4:37" ht="12.75" customHeight="1" outlineLevel="2" x14ac:dyDescent="0.2">
      <c r="D240" s="142" t="str">
        <f>'Line Items'!D302</f>
        <v>[SFO Station Line 193] - Station Access Income Long Term Charges</v>
      </c>
      <c r="E240" s="106"/>
      <c r="F240" s="143" t="str">
        <f t="shared" si="4"/>
        <v>£000</v>
      </c>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4"/>
      <c r="AE240" s="805"/>
      <c r="AG240" s="805"/>
      <c r="AI240" s="805"/>
      <c r="AK240" s="285"/>
    </row>
    <row r="241" spans="4:37" ht="12.75" customHeight="1" outlineLevel="2" x14ac:dyDescent="0.2">
      <c r="D241" s="142" t="str">
        <f>'Line Items'!D303</f>
        <v>[SFO Station Line 194] - Station Access Income Long Term Charges</v>
      </c>
      <c r="E241" s="106"/>
      <c r="F241" s="143" t="str">
        <f t="shared" ref="F241:F297" si="5">F240</f>
        <v>£000</v>
      </c>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4"/>
      <c r="AE241" s="805"/>
      <c r="AG241" s="805"/>
      <c r="AI241" s="805"/>
      <c r="AK241" s="285"/>
    </row>
    <row r="242" spans="4:37" ht="12.75" customHeight="1" outlineLevel="2" x14ac:dyDescent="0.2">
      <c r="D242" s="142" t="str">
        <f>'Line Items'!D304</f>
        <v>[SFO Station Line 195] - Station Access Income Long Term Charges</v>
      </c>
      <c r="E242" s="106"/>
      <c r="F242" s="143" t="str">
        <f t="shared" si="5"/>
        <v>£000</v>
      </c>
      <c r="G242" s="283"/>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4"/>
      <c r="AE242" s="805"/>
      <c r="AG242" s="805"/>
      <c r="AI242" s="805"/>
      <c r="AK242" s="285"/>
    </row>
    <row r="243" spans="4:37" ht="12.75" customHeight="1" outlineLevel="2" x14ac:dyDescent="0.2">
      <c r="D243" s="142" t="str">
        <f>'Line Items'!D305</f>
        <v>[SFO Station Line 196] - Station Access Income Long Term Charges</v>
      </c>
      <c r="E243" s="106"/>
      <c r="F243" s="143" t="str">
        <f t="shared" si="5"/>
        <v>£000</v>
      </c>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4"/>
      <c r="AE243" s="805"/>
      <c r="AG243" s="805"/>
      <c r="AI243" s="805"/>
      <c r="AK243" s="285"/>
    </row>
    <row r="244" spans="4:37" ht="12.75" customHeight="1" outlineLevel="2" x14ac:dyDescent="0.2">
      <c r="D244" s="142" t="str">
        <f>'Line Items'!D306</f>
        <v>[SFO Station Line 197] - Station Access Income Long Term Charges</v>
      </c>
      <c r="E244" s="106"/>
      <c r="F244" s="143" t="str">
        <f t="shared" si="5"/>
        <v>£000</v>
      </c>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4"/>
      <c r="AE244" s="805"/>
      <c r="AG244" s="805"/>
      <c r="AI244" s="805"/>
      <c r="AK244" s="285"/>
    </row>
    <row r="245" spans="4:37" ht="12.75" customHeight="1" outlineLevel="2" x14ac:dyDescent="0.2">
      <c r="D245" s="142" t="str">
        <f>'Line Items'!D307</f>
        <v>[SFO Station Line 198] - Station Access Income Long Term Charges</v>
      </c>
      <c r="E245" s="106"/>
      <c r="F245" s="143" t="str">
        <f t="shared" si="5"/>
        <v>£000</v>
      </c>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4"/>
      <c r="AE245" s="805"/>
      <c r="AG245" s="805"/>
      <c r="AI245" s="805"/>
      <c r="AK245" s="285"/>
    </row>
    <row r="246" spans="4:37" ht="12.75" customHeight="1" outlineLevel="2" x14ac:dyDescent="0.2">
      <c r="D246" s="142" t="str">
        <f>'Line Items'!D308</f>
        <v>[SFO Station Line 199] - Station Access Income Long Term Charges</v>
      </c>
      <c r="E246" s="106"/>
      <c r="F246" s="143" t="str">
        <f t="shared" si="5"/>
        <v>£000</v>
      </c>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4"/>
      <c r="AE246" s="805"/>
      <c r="AG246" s="805"/>
      <c r="AI246" s="805"/>
      <c r="AK246" s="285"/>
    </row>
    <row r="247" spans="4:37" ht="12.75" customHeight="1" outlineLevel="2" x14ac:dyDescent="0.2">
      <c r="D247" s="142" t="str">
        <f>'Line Items'!D309</f>
        <v>[SFO Station Line 200] - Station Access Income Long Term Charges</v>
      </c>
      <c r="E247" s="106"/>
      <c r="F247" s="143" t="str">
        <f t="shared" si="5"/>
        <v>£000</v>
      </c>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4"/>
      <c r="AE247" s="805"/>
      <c r="AG247" s="805"/>
      <c r="AI247" s="805"/>
      <c r="AK247" s="285"/>
    </row>
    <row r="248" spans="4:37" ht="12.75" customHeight="1" outlineLevel="2" x14ac:dyDescent="0.2">
      <c r="D248" s="142" t="str">
        <f>'Line Items'!D310</f>
        <v>[SFO Station Line 201] - Station Access Income Long Term Charges</v>
      </c>
      <c r="E248" s="106"/>
      <c r="F248" s="143" t="str">
        <f t="shared" si="5"/>
        <v>£000</v>
      </c>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4"/>
      <c r="AE248" s="805"/>
      <c r="AG248" s="805"/>
      <c r="AI248" s="805"/>
      <c r="AK248" s="285"/>
    </row>
    <row r="249" spans="4:37" ht="12.75" customHeight="1" outlineLevel="2" x14ac:dyDescent="0.2">
      <c r="D249" s="142" t="str">
        <f>'Line Items'!D311</f>
        <v>[SFO Station Line 202] - Station Access Income Long Term Charges</v>
      </c>
      <c r="E249" s="106"/>
      <c r="F249" s="143" t="str">
        <f t="shared" si="5"/>
        <v>£000</v>
      </c>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4"/>
      <c r="AE249" s="805"/>
      <c r="AG249" s="805"/>
      <c r="AI249" s="805"/>
      <c r="AK249" s="285"/>
    </row>
    <row r="250" spans="4:37" ht="12.75" customHeight="1" outlineLevel="2" x14ac:dyDescent="0.2">
      <c r="D250" s="142" t="str">
        <f>'Line Items'!D312</f>
        <v>[SFO Station Line 203] - Station Access Income Long Term Charges</v>
      </c>
      <c r="E250" s="106"/>
      <c r="F250" s="143" t="str">
        <f t="shared" si="5"/>
        <v>£000</v>
      </c>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4"/>
      <c r="AE250" s="805"/>
      <c r="AG250" s="805"/>
      <c r="AI250" s="805"/>
      <c r="AK250" s="285"/>
    </row>
    <row r="251" spans="4:37" ht="12.75" customHeight="1" outlineLevel="2" x14ac:dyDescent="0.2">
      <c r="D251" s="142" t="str">
        <f>'Line Items'!D313</f>
        <v>[SFO Station Line 204] - Station Access Income Long Term Charges</v>
      </c>
      <c r="E251" s="106"/>
      <c r="F251" s="143" t="str">
        <f t="shared" si="5"/>
        <v>£000</v>
      </c>
      <c r="G251" s="283"/>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4"/>
      <c r="AE251" s="805"/>
      <c r="AG251" s="805"/>
      <c r="AI251" s="805"/>
      <c r="AK251" s="285"/>
    </row>
    <row r="252" spans="4:37" ht="12.75" customHeight="1" outlineLevel="2" x14ac:dyDescent="0.2">
      <c r="D252" s="142" t="str">
        <f>'Line Items'!D314</f>
        <v>[SFO Station Line 205] - Station Access Income Long Term Charges</v>
      </c>
      <c r="E252" s="106"/>
      <c r="F252" s="143" t="str">
        <f t="shared" si="5"/>
        <v>£000</v>
      </c>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4"/>
      <c r="AE252" s="805"/>
      <c r="AG252" s="805"/>
      <c r="AI252" s="805"/>
      <c r="AK252" s="285"/>
    </row>
    <row r="253" spans="4:37" ht="12.75" customHeight="1" outlineLevel="2" x14ac:dyDescent="0.2">
      <c r="D253" s="142" t="str">
        <f>'Line Items'!D315</f>
        <v>[SFO Station Line 206] - Station Access Income Long Term Charges</v>
      </c>
      <c r="E253" s="106"/>
      <c r="F253" s="143" t="str">
        <f t="shared" si="5"/>
        <v>£000</v>
      </c>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4"/>
      <c r="AE253" s="805"/>
      <c r="AG253" s="805"/>
      <c r="AI253" s="805"/>
      <c r="AK253" s="285"/>
    </row>
    <row r="254" spans="4:37" ht="12.75" customHeight="1" outlineLevel="2" x14ac:dyDescent="0.2">
      <c r="D254" s="142" t="str">
        <f>'Line Items'!D316</f>
        <v>[SFO Station Line 207] - Station Access Income Long Term Charges</v>
      </c>
      <c r="E254" s="106"/>
      <c r="F254" s="143" t="str">
        <f t="shared" si="5"/>
        <v>£000</v>
      </c>
      <c r="G254" s="283"/>
      <c r="H254" s="283"/>
      <c r="I254" s="283"/>
      <c r="J254" s="283"/>
      <c r="K254" s="283"/>
      <c r="L254" s="283"/>
      <c r="M254" s="283"/>
      <c r="N254" s="283"/>
      <c r="O254" s="283"/>
      <c r="P254" s="283"/>
      <c r="Q254" s="283"/>
      <c r="R254" s="283"/>
      <c r="S254" s="283"/>
      <c r="T254" s="283"/>
      <c r="U254" s="283"/>
      <c r="V254" s="283"/>
      <c r="W254" s="283"/>
      <c r="X254" s="283"/>
      <c r="Y254" s="283"/>
      <c r="Z254" s="283"/>
      <c r="AA254" s="283"/>
      <c r="AB254" s="283"/>
      <c r="AC254" s="284"/>
      <c r="AE254" s="805"/>
      <c r="AG254" s="805"/>
      <c r="AI254" s="805"/>
      <c r="AK254" s="285"/>
    </row>
    <row r="255" spans="4:37" ht="12.75" customHeight="1" outlineLevel="2" x14ac:dyDescent="0.2">
      <c r="D255" s="142" t="str">
        <f>'Line Items'!D317</f>
        <v>[SFO Station Line 208] - Station Access Income Long Term Charges</v>
      </c>
      <c r="E255" s="106"/>
      <c r="F255" s="143" t="str">
        <f t="shared" si="5"/>
        <v>£000</v>
      </c>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4"/>
      <c r="AE255" s="805"/>
      <c r="AG255" s="805"/>
      <c r="AI255" s="805"/>
      <c r="AK255" s="285"/>
    </row>
    <row r="256" spans="4:37" ht="12.75" customHeight="1" outlineLevel="2" x14ac:dyDescent="0.2">
      <c r="D256" s="142" t="str">
        <f>'Line Items'!D318</f>
        <v>[SFO Station Line 209] - Station Access Income Long Term Charges</v>
      </c>
      <c r="E256" s="106"/>
      <c r="F256" s="143" t="str">
        <f t="shared" si="5"/>
        <v>£000</v>
      </c>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4"/>
      <c r="AE256" s="805"/>
      <c r="AG256" s="805"/>
      <c r="AI256" s="805"/>
      <c r="AK256" s="285"/>
    </row>
    <row r="257" spans="4:37" ht="12.75" customHeight="1" outlineLevel="2" x14ac:dyDescent="0.2">
      <c r="D257" s="142" t="str">
        <f>'Line Items'!D319</f>
        <v>[SFO Station Line 210] - Station Access Income Long Term Charges</v>
      </c>
      <c r="E257" s="106"/>
      <c r="F257" s="143" t="str">
        <f t="shared" si="5"/>
        <v>£000</v>
      </c>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4"/>
      <c r="AE257" s="805"/>
      <c r="AG257" s="805"/>
      <c r="AI257" s="805"/>
      <c r="AK257" s="285"/>
    </row>
    <row r="258" spans="4:37" ht="12.75" customHeight="1" outlineLevel="2" x14ac:dyDescent="0.2">
      <c r="D258" s="142" t="str">
        <f>'Line Items'!D320</f>
        <v>[SFO Station Line 211] - Station Access Income Long Term Charges</v>
      </c>
      <c r="E258" s="106"/>
      <c r="F258" s="143" t="str">
        <f t="shared" si="5"/>
        <v>£000</v>
      </c>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4"/>
      <c r="AE258" s="805"/>
      <c r="AG258" s="805"/>
      <c r="AI258" s="805"/>
      <c r="AK258" s="285"/>
    </row>
    <row r="259" spans="4:37" ht="12.75" customHeight="1" outlineLevel="2" x14ac:dyDescent="0.2">
      <c r="D259" s="142" t="str">
        <f>'Line Items'!D321</f>
        <v>[SFO Station Line 212] - Station Access Income Long Term Charges</v>
      </c>
      <c r="E259" s="106"/>
      <c r="F259" s="143" t="str">
        <f t="shared" si="5"/>
        <v>£000</v>
      </c>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4"/>
      <c r="AE259" s="805"/>
      <c r="AG259" s="805"/>
      <c r="AI259" s="805"/>
      <c r="AK259" s="285"/>
    </row>
    <row r="260" spans="4:37" ht="12.75" customHeight="1" outlineLevel="2" x14ac:dyDescent="0.2">
      <c r="D260" s="142" t="str">
        <f>'Line Items'!D322</f>
        <v>[SFO Station Line 213] - Station Access Income Long Term Charges</v>
      </c>
      <c r="E260" s="106"/>
      <c r="F260" s="143" t="str">
        <f t="shared" si="5"/>
        <v>£000</v>
      </c>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4"/>
      <c r="AE260" s="805"/>
      <c r="AG260" s="805"/>
      <c r="AI260" s="805"/>
      <c r="AK260" s="285"/>
    </row>
    <row r="261" spans="4:37" ht="12.75" customHeight="1" outlineLevel="2" x14ac:dyDescent="0.2">
      <c r="D261" s="142" t="str">
        <f>'Line Items'!D323</f>
        <v>[SFO Station Line 214] - Station Access Income Long Term Charges</v>
      </c>
      <c r="E261" s="106"/>
      <c r="F261" s="143" t="str">
        <f t="shared" si="5"/>
        <v>£000</v>
      </c>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4"/>
      <c r="AE261" s="805"/>
      <c r="AG261" s="805"/>
      <c r="AI261" s="805"/>
      <c r="AK261" s="285"/>
    </row>
    <row r="262" spans="4:37" ht="12.75" customHeight="1" outlineLevel="2" x14ac:dyDescent="0.2">
      <c r="D262" s="142" t="str">
        <f>'Line Items'!D324</f>
        <v>[SFO Station Line 215] - Station Access Income Long Term Charges</v>
      </c>
      <c r="E262" s="106"/>
      <c r="F262" s="143" t="str">
        <f t="shared" si="5"/>
        <v>£000</v>
      </c>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4"/>
      <c r="AE262" s="805"/>
      <c r="AG262" s="805"/>
      <c r="AI262" s="805"/>
      <c r="AK262" s="285"/>
    </row>
    <row r="263" spans="4:37" ht="12.75" customHeight="1" outlineLevel="2" x14ac:dyDescent="0.2">
      <c r="D263" s="142" t="str">
        <f>'Line Items'!D325</f>
        <v>[SFO Station Line 216] - Station Access Income Long Term Charges</v>
      </c>
      <c r="E263" s="106"/>
      <c r="F263" s="143" t="str">
        <f t="shared" si="5"/>
        <v>£000</v>
      </c>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4"/>
      <c r="AE263" s="805"/>
      <c r="AG263" s="805"/>
      <c r="AI263" s="805"/>
      <c r="AK263" s="285"/>
    </row>
    <row r="264" spans="4:37" ht="12.75" customHeight="1" outlineLevel="2" x14ac:dyDescent="0.2">
      <c r="D264" s="142" t="str">
        <f>'Line Items'!D326</f>
        <v>[SFO Station Line 217] - Station Access Income Long Term Charges</v>
      </c>
      <c r="E264" s="106"/>
      <c r="F264" s="143" t="str">
        <f t="shared" si="5"/>
        <v>£000</v>
      </c>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4"/>
      <c r="AE264" s="805"/>
      <c r="AG264" s="805"/>
      <c r="AI264" s="805"/>
      <c r="AK264" s="285"/>
    </row>
    <row r="265" spans="4:37" ht="12.75" customHeight="1" outlineLevel="2" x14ac:dyDescent="0.2">
      <c r="D265" s="142" t="str">
        <f>'Line Items'!D327</f>
        <v>[SFO Station Line 218] - Station Access Income Long Term Charges</v>
      </c>
      <c r="E265" s="106"/>
      <c r="F265" s="143" t="str">
        <f t="shared" si="5"/>
        <v>£000</v>
      </c>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4"/>
      <c r="AE265" s="805"/>
      <c r="AG265" s="805"/>
      <c r="AI265" s="805"/>
      <c r="AK265" s="285"/>
    </row>
    <row r="266" spans="4:37" ht="12.75" customHeight="1" outlineLevel="2" x14ac:dyDescent="0.2">
      <c r="D266" s="142" t="str">
        <f>'Line Items'!D328</f>
        <v>[SFO Station Line 219] - Station Access Income Long Term Charges</v>
      </c>
      <c r="E266" s="106"/>
      <c r="F266" s="143" t="str">
        <f t="shared" si="5"/>
        <v>£000</v>
      </c>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4"/>
      <c r="AE266" s="805"/>
      <c r="AG266" s="805"/>
      <c r="AI266" s="805"/>
      <c r="AK266" s="285"/>
    </row>
    <row r="267" spans="4:37" ht="12.75" customHeight="1" outlineLevel="2" x14ac:dyDescent="0.2">
      <c r="D267" s="142" t="str">
        <f>'Line Items'!D329</f>
        <v>[SFO Station Line 220] - Station Access Income Long Term Charges</v>
      </c>
      <c r="E267" s="106"/>
      <c r="F267" s="143" t="str">
        <f t="shared" si="5"/>
        <v>£000</v>
      </c>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4"/>
      <c r="AE267" s="805"/>
      <c r="AG267" s="805"/>
      <c r="AI267" s="805"/>
      <c r="AK267" s="285"/>
    </row>
    <row r="268" spans="4:37" ht="12.75" customHeight="1" outlineLevel="2" x14ac:dyDescent="0.2">
      <c r="D268" s="142" t="str">
        <f>'Line Items'!D330</f>
        <v>[SFO Station Line 221] - Station Access Income Long Term Charges</v>
      </c>
      <c r="E268" s="106"/>
      <c r="F268" s="143" t="str">
        <f t="shared" si="5"/>
        <v>£000</v>
      </c>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4"/>
      <c r="AE268" s="805"/>
      <c r="AG268" s="805"/>
      <c r="AI268" s="805"/>
      <c r="AK268" s="285"/>
    </row>
    <row r="269" spans="4:37" ht="12.75" customHeight="1" outlineLevel="2" x14ac:dyDescent="0.2">
      <c r="D269" s="142" t="str">
        <f>'Line Items'!D331</f>
        <v>[SFO Station Line 222] - Station Access Income Long Term Charges</v>
      </c>
      <c r="E269" s="106"/>
      <c r="F269" s="143" t="str">
        <f t="shared" si="5"/>
        <v>£000</v>
      </c>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4"/>
      <c r="AE269" s="805"/>
      <c r="AG269" s="805"/>
      <c r="AI269" s="805"/>
      <c r="AK269" s="285"/>
    </row>
    <row r="270" spans="4:37" ht="12.75" customHeight="1" outlineLevel="2" x14ac:dyDescent="0.2">
      <c r="D270" s="142" t="str">
        <f>'Line Items'!D332</f>
        <v>[SFO Station Line 223] - Station Access Income Long Term Charges</v>
      </c>
      <c r="E270" s="106"/>
      <c r="F270" s="143" t="str">
        <f t="shared" si="5"/>
        <v>£000</v>
      </c>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4"/>
      <c r="AE270" s="805"/>
      <c r="AG270" s="805"/>
      <c r="AI270" s="805"/>
      <c r="AK270" s="285"/>
    </row>
    <row r="271" spans="4:37" ht="12.75" customHeight="1" outlineLevel="2" x14ac:dyDescent="0.2">
      <c r="D271" s="142" t="str">
        <f>'Line Items'!D333</f>
        <v>[SFO Station Line 224] - Station Access Income Long Term Charges</v>
      </c>
      <c r="E271" s="106"/>
      <c r="F271" s="143" t="str">
        <f t="shared" si="5"/>
        <v>£000</v>
      </c>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4"/>
      <c r="AE271" s="805"/>
      <c r="AG271" s="805"/>
      <c r="AI271" s="805"/>
      <c r="AK271" s="285"/>
    </row>
    <row r="272" spans="4:37" ht="12.75" customHeight="1" outlineLevel="2" x14ac:dyDescent="0.2">
      <c r="D272" s="142" t="str">
        <f>'Line Items'!D334</f>
        <v>[SFO Station Line 225] - Station Access Income Long Term Charges</v>
      </c>
      <c r="E272" s="106"/>
      <c r="F272" s="143" t="str">
        <f t="shared" si="5"/>
        <v>£000</v>
      </c>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4"/>
      <c r="AE272" s="805"/>
      <c r="AG272" s="805"/>
      <c r="AI272" s="805"/>
      <c r="AK272" s="285"/>
    </row>
    <row r="273" spans="4:37" ht="12.75" customHeight="1" outlineLevel="2" x14ac:dyDescent="0.2">
      <c r="D273" s="142" t="str">
        <f>'Line Items'!D335</f>
        <v>[SFO Station Line 226] - Station Access Income Long Term Charges</v>
      </c>
      <c r="E273" s="106"/>
      <c r="F273" s="143" t="str">
        <f t="shared" si="5"/>
        <v>£000</v>
      </c>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4"/>
      <c r="AE273" s="805"/>
      <c r="AG273" s="805"/>
      <c r="AI273" s="805"/>
      <c r="AK273" s="285"/>
    </row>
    <row r="274" spans="4:37" ht="12.75" customHeight="1" outlineLevel="2" x14ac:dyDescent="0.2">
      <c r="D274" s="142" t="str">
        <f>'Line Items'!D336</f>
        <v>[SFO Station Line 227] - Station Access Income Long Term Charges</v>
      </c>
      <c r="E274" s="106"/>
      <c r="F274" s="143" t="str">
        <f t="shared" si="5"/>
        <v>£000</v>
      </c>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4"/>
      <c r="AE274" s="805"/>
      <c r="AG274" s="805"/>
      <c r="AI274" s="805"/>
      <c r="AK274" s="285"/>
    </row>
    <row r="275" spans="4:37" ht="12.75" customHeight="1" outlineLevel="2" x14ac:dyDescent="0.2">
      <c r="D275" s="142" t="str">
        <f>'Line Items'!D337</f>
        <v>[SFO Station Line 228] - Station Access Income Long Term Charges</v>
      </c>
      <c r="E275" s="106"/>
      <c r="F275" s="143" t="str">
        <f t="shared" si="5"/>
        <v>£000</v>
      </c>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4"/>
      <c r="AE275" s="805"/>
      <c r="AG275" s="805"/>
      <c r="AI275" s="805"/>
      <c r="AK275" s="285"/>
    </row>
    <row r="276" spans="4:37" ht="12.75" customHeight="1" outlineLevel="2" x14ac:dyDescent="0.2">
      <c r="D276" s="142" t="str">
        <f>'Line Items'!D338</f>
        <v>[SFO Station Line 229] - Station Access Income Long Term Charges</v>
      </c>
      <c r="E276" s="106"/>
      <c r="F276" s="143" t="str">
        <f t="shared" si="5"/>
        <v>£000</v>
      </c>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4"/>
      <c r="AE276" s="805"/>
      <c r="AG276" s="805"/>
      <c r="AI276" s="805"/>
      <c r="AK276" s="285"/>
    </row>
    <row r="277" spans="4:37" ht="12.75" customHeight="1" outlineLevel="2" x14ac:dyDescent="0.2">
      <c r="D277" s="142" t="str">
        <f>'Line Items'!D339</f>
        <v>[SFO Station Line 230] - Station Access Income Long Term Charges</v>
      </c>
      <c r="E277" s="106"/>
      <c r="F277" s="143" t="str">
        <f t="shared" si="5"/>
        <v>£000</v>
      </c>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4"/>
      <c r="AE277" s="805"/>
      <c r="AG277" s="805"/>
      <c r="AI277" s="805"/>
      <c r="AK277" s="285"/>
    </row>
    <row r="278" spans="4:37" ht="12.75" customHeight="1" outlineLevel="2" x14ac:dyDescent="0.2">
      <c r="D278" s="142" t="str">
        <f>'Line Items'!D340</f>
        <v>[SFO Station Line 231] - Station Access Income Long Term Charges</v>
      </c>
      <c r="E278" s="106"/>
      <c r="F278" s="143" t="str">
        <f t="shared" si="5"/>
        <v>£000</v>
      </c>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4"/>
      <c r="AE278" s="805"/>
      <c r="AG278" s="805"/>
      <c r="AI278" s="805"/>
      <c r="AK278" s="285"/>
    </row>
    <row r="279" spans="4:37" ht="12.75" customHeight="1" outlineLevel="2" x14ac:dyDescent="0.2">
      <c r="D279" s="142" t="str">
        <f>'Line Items'!D341</f>
        <v>[SFO Station Line 232] - Station Access Income Long Term Charges</v>
      </c>
      <c r="E279" s="106"/>
      <c r="F279" s="143" t="str">
        <f t="shared" si="5"/>
        <v>£000</v>
      </c>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4"/>
      <c r="AE279" s="805"/>
      <c r="AG279" s="805"/>
      <c r="AI279" s="805"/>
      <c r="AK279" s="285"/>
    </row>
    <row r="280" spans="4:37" ht="12.75" customHeight="1" outlineLevel="2" x14ac:dyDescent="0.2">
      <c r="D280" s="142" t="str">
        <f>'Line Items'!D342</f>
        <v>[SFO Station Line 233] - Station Access Income Long Term Charges</v>
      </c>
      <c r="E280" s="106"/>
      <c r="F280" s="143" t="str">
        <f t="shared" si="5"/>
        <v>£000</v>
      </c>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4"/>
      <c r="AE280" s="805"/>
      <c r="AG280" s="805"/>
      <c r="AI280" s="805"/>
      <c r="AK280" s="285"/>
    </row>
    <row r="281" spans="4:37" ht="12.75" customHeight="1" outlineLevel="2" x14ac:dyDescent="0.2">
      <c r="D281" s="142" t="str">
        <f>'Line Items'!D343</f>
        <v>[SFO Station Line 234] - Station Access Income Long Term Charges</v>
      </c>
      <c r="E281" s="106"/>
      <c r="F281" s="143" t="str">
        <f t="shared" si="5"/>
        <v>£000</v>
      </c>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4"/>
      <c r="AE281" s="805"/>
      <c r="AG281" s="805"/>
      <c r="AI281" s="805"/>
      <c r="AK281" s="285"/>
    </row>
    <row r="282" spans="4:37" ht="12.75" customHeight="1" outlineLevel="2" x14ac:dyDescent="0.2">
      <c r="D282" s="142" t="str">
        <f>'Line Items'!D344</f>
        <v>[SFO Station Line 235] - Station Access Income Long Term Charges</v>
      </c>
      <c r="E282" s="106"/>
      <c r="F282" s="143" t="str">
        <f t="shared" si="5"/>
        <v>£000</v>
      </c>
      <c r="G282" s="283"/>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4"/>
      <c r="AE282" s="805"/>
      <c r="AG282" s="805"/>
      <c r="AI282" s="805"/>
      <c r="AK282" s="285"/>
    </row>
    <row r="283" spans="4:37" ht="12.75" customHeight="1" outlineLevel="2" x14ac:dyDescent="0.2">
      <c r="D283" s="142" t="str">
        <f>'Line Items'!D345</f>
        <v>[SFO Station Line 236] - Station Access Income Long Term Charges</v>
      </c>
      <c r="E283" s="106"/>
      <c r="F283" s="143" t="str">
        <f t="shared" si="5"/>
        <v>£000</v>
      </c>
      <c r="G283" s="283"/>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4"/>
      <c r="AE283" s="805"/>
      <c r="AG283" s="805"/>
      <c r="AI283" s="805"/>
      <c r="AK283" s="285"/>
    </row>
    <row r="284" spans="4:37" ht="12.75" customHeight="1" outlineLevel="2" x14ac:dyDescent="0.2">
      <c r="D284" s="142" t="str">
        <f>'Line Items'!D346</f>
        <v>[SFO Station Line 237] - Station Access Income Long Term Charges</v>
      </c>
      <c r="E284" s="106"/>
      <c r="F284" s="143" t="str">
        <f t="shared" si="5"/>
        <v>£000</v>
      </c>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4"/>
      <c r="AE284" s="805"/>
      <c r="AG284" s="805"/>
      <c r="AI284" s="805"/>
      <c r="AK284" s="285"/>
    </row>
    <row r="285" spans="4:37" ht="12.75" customHeight="1" outlineLevel="2" x14ac:dyDescent="0.2">
      <c r="D285" s="142" t="str">
        <f>'Line Items'!D347</f>
        <v>[SFO Station Line 238] - Station Access Income Long Term Charges</v>
      </c>
      <c r="E285" s="106"/>
      <c r="F285" s="143" t="str">
        <f t="shared" si="5"/>
        <v>£000</v>
      </c>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4"/>
      <c r="AE285" s="805"/>
      <c r="AG285" s="805"/>
      <c r="AI285" s="805"/>
      <c r="AK285" s="285"/>
    </row>
    <row r="286" spans="4:37" ht="12.75" customHeight="1" outlineLevel="2" x14ac:dyDescent="0.2">
      <c r="D286" s="142" t="str">
        <f>'Line Items'!D348</f>
        <v>[SFO Station Line 239] - Station Access Income Long Term Charges</v>
      </c>
      <c r="E286" s="106"/>
      <c r="F286" s="143" t="str">
        <f t="shared" si="5"/>
        <v>£000</v>
      </c>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4"/>
      <c r="AE286" s="805"/>
      <c r="AG286" s="805"/>
      <c r="AI286" s="805"/>
      <c r="AK286" s="285"/>
    </row>
    <row r="287" spans="4:37" ht="12.75" customHeight="1" outlineLevel="2" x14ac:dyDescent="0.2">
      <c r="D287" s="142" t="str">
        <f>'Line Items'!D349</f>
        <v>[SFO Station Line 240] - Station Access Income Long Term Charges</v>
      </c>
      <c r="E287" s="106"/>
      <c r="F287" s="143" t="str">
        <f t="shared" si="5"/>
        <v>£000</v>
      </c>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4"/>
      <c r="AE287" s="805"/>
      <c r="AG287" s="805"/>
      <c r="AI287" s="805"/>
      <c r="AK287" s="285"/>
    </row>
    <row r="288" spans="4:37" ht="12.75" customHeight="1" outlineLevel="2" x14ac:dyDescent="0.2">
      <c r="D288" s="142" t="str">
        <f>'Line Items'!D350</f>
        <v>[SFO Station Line 241] - Station Access Income Long Term Charges</v>
      </c>
      <c r="E288" s="106"/>
      <c r="F288" s="143" t="str">
        <f t="shared" si="5"/>
        <v>£000</v>
      </c>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4"/>
      <c r="AE288" s="805"/>
      <c r="AG288" s="805"/>
      <c r="AI288" s="805"/>
      <c r="AK288" s="285"/>
    </row>
    <row r="289" spans="1:37" ht="12.75" customHeight="1" outlineLevel="2" x14ac:dyDescent="0.2">
      <c r="D289" s="142" t="str">
        <f>'Line Items'!D351</f>
        <v>[SFO Station Line 242] - Station Access Income Long Term Charges</v>
      </c>
      <c r="E289" s="106"/>
      <c r="F289" s="143" t="str">
        <f t="shared" si="5"/>
        <v>£000</v>
      </c>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4"/>
      <c r="AE289" s="805"/>
      <c r="AG289" s="805"/>
      <c r="AI289" s="805"/>
      <c r="AK289" s="285"/>
    </row>
    <row r="290" spans="1:37" ht="12.75" customHeight="1" outlineLevel="2" x14ac:dyDescent="0.2">
      <c r="D290" s="142" t="str">
        <f>'Line Items'!D352</f>
        <v>[SFO Station Line 243] - Station Access Income Long Term Charges</v>
      </c>
      <c r="E290" s="106"/>
      <c r="F290" s="143" t="str">
        <f t="shared" si="5"/>
        <v>£000</v>
      </c>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4"/>
      <c r="AE290" s="805"/>
      <c r="AG290" s="805"/>
      <c r="AI290" s="805"/>
      <c r="AK290" s="285"/>
    </row>
    <row r="291" spans="1:37" ht="12.75" customHeight="1" outlineLevel="2" x14ac:dyDescent="0.2">
      <c r="D291" s="142" t="str">
        <f>'Line Items'!D353</f>
        <v>[SFO Station Line 244] - Station Access Income Long Term Charges</v>
      </c>
      <c r="E291" s="106"/>
      <c r="F291" s="143" t="str">
        <f t="shared" si="5"/>
        <v>£000</v>
      </c>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4"/>
      <c r="AE291" s="805"/>
      <c r="AG291" s="805"/>
      <c r="AI291" s="805"/>
      <c r="AK291" s="285"/>
    </row>
    <row r="292" spans="1:37" ht="12.75" customHeight="1" outlineLevel="2" x14ac:dyDescent="0.2">
      <c r="D292" s="142" t="str">
        <f>'Line Items'!D354</f>
        <v>[SFO Station Line 245] - Station Access Income Long Term Charges</v>
      </c>
      <c r="E292" s="106"/>
      <c r="F292" s="143" t="str">
        <f t="shared" si="5"/>
        <v>£000</v>
      </c>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4"/>
      <c r="AE292" s="805"/>
      <c r="AG292" s="805"/>
      <c r="AI292" s="805"/>
      <c r="AK292" s="285"/>
    </row>
    <row r="293" spans="1:37" ht="12.75" customHeight="1" outlineLevel="2" x14ac:dyDescent="0.2">
      <c r="D293" s="142" t="str">
        <f>'Line Items'!D355</f>
        <v>[SFO Station Line 246] - Station Access Income Long Term Charges</v>
      </c>
      <c r="E293" s="106"/>
      <c r="F293" s="143" t="str">
        <f t="shared" si="5"/>
        <v>£000</v>
      </c>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4"/>
      <c r="AE293" s="805"/>
      <c r="AG293" s="805"/>
      <c r="AI293" s="805"/>
      <c r="AK293" s="285"/>
    </row>
    <row r="294" spans="1:37" ht="12.75" customHeight="1" outlineLevel="2" x14ac:dyDescent="0.2">
      <c r="D294" s="142" t="str">
        <f>'Line Items'!D356</f>
        <v>[SFO Station Line 247] - Station Access Income Long Term Charges</v>
      </c>
      <c r="E294" s="106"/>
      <c r="F294" s="143" t="str">
        <f t="shared" si="5"/>
        <v>£000</v>
      </c>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4"/>
      <c r="AE294" s="805"/>
      <c r="AG294" s="805"/>
      <c r="AI294" s="805"/>
      <c r="AK294" s="285"/>
    </row>
    <row r="295" spans="1:37" ht="12.75" customHeight="1" outlineLevel="2" x14ac:dyDescent="0.2">
      <c r="D295" s="142" t="str">
        <f>'Line Items'!D357</f>
        <v>[SFO Station Line 248] - Station Access Income Long Term Charges</v>
      </c>
      <c r="E295" s="106"/>
      <c r="F295" s="143" t="str">
        <f t="shared" si="5"/>
        <v>£000</v>
      </c>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4"/>
      <c r="AE295" s="805"/>
      <c r="AG295" s="805"/>
      <c r="AI295" s="805"/>
      <c r="AK295" s="285"/>
    </row>
    <row r="296" spans="1:37" ht="12.75" customHeight="1" outlineLevel="2" x14ac:dyDescent="0.2">
      <c r="D296" s="142" t="str">
        <f>'Line Items'!D358</f>
        <v>[SFO Station Line 249] - Station Access Income Long Term Charges</v>
      </c>
      <c r="E296" s="106"/>
      <c r="F296" s="143" t="str">
        <f t="shared" si="5"/>
        <v>£000</v>
      </c>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4"/>
      <c r="AE296" s="805"/>
      <c r="AG296" s="805"/>
      <c r="AI296" s="805"/>
      <c r="AK296" s="285"/>
    </row>
    <row r="297" spans="1:37" ht="12.75" customHeight="1" outlineLevel="2" x14ac:dyDescent="0.2">
      <c r="D297" s="113" t="str">
        <f>'Line Items'!D359</f>
        <v>[SFO Station Line 250] - Station Access Income Long Term Charges</v>
      </c>
      <c r="E297" s="286"/>
      <c r="F297" s="155" t="str">
        <f t="shared" si="5"/>
        <v>£000</v>
      </c>
      <c r="G297" s="287"/>
      <c r="H297" s="287"/>
      <c r="I297" s="287"/>
      <c r="J297" s="287"/>
      <c r="K297" s="287"/>
      <c r="L297" s="287"/>
      <c r="M297" s="287"/>
      <c r="N297" s="287"/>
      <c r="O297" s="287"/>
      <c r="P297" s="287"/>
      <c r="Q297" s="287"/>
      <c r="R297" s="287"/>
      <c r="S297" s="287"/>
      <c r="T297" s="287"/>
      <c r="U297" s="287"/>
      <c r="V297" s="287"/>
      <c r="W297" s="287"/>
      <c r="X297" s="287"/>
      <c r="Y297" s="287"/>
      <c r="Z297" s="287"/>
      <c r="AA297" s="287"/>
      <c r="AB297" s="287"/>
      <c r="AC297" s="288"/>
      <c r="AE297" s="1058"/>
      <c r="AG297" s="1058"/>
      <c r="AI297" s="1058"/>
      <c r="AK297" s="289"/>
    </row>
    <row r="298" spans="1:37" ht="12.75" customHeight="1" outlineLevel="1" x14ac:dyDescent="0.2">
      <c r="G298" s="107"/>
      <c r="H298" s="107"/>
      <c r="I298" s="107"/>
      <c r="J298" s="107"/>
      <c r="K298" s="107"/>
      <c r="L298" s="107"/>
      <c r="M298" s="107"/>
      <c r="N298" s="107"/>
      <c r="O298" s="107"/>
      <c r="P298" s="107"/>
      <c r="Q298" s="107"/>
      <c r="R298" s="107"/>
      <c r="S298" s="107"/>
      <c r="T298" s="107"/>
      <c r="U298" s="107"/>
      <c r="V298" s="107"/>
      <c r="W298" s="107"/>
      <c r="X298" s="107"/>
      <c r="Y298" s="107"/>
      <c r="Z298" s="107"/>
      <c r="AA298" s="107"/>
      <c r="AB298" s="107"/>
      <c r="AC298" s="107"/>
      <c r="AE298" s="107"/>
      <c r="AG298" s="107"/>
      <c r="AI298" s="107"/>
    </row>
    <row r="299" spans="1:37" ht="12.75" customHeight="1" outlineLevel="1" x14ac:dyDescent="0.2">
      <c r="D299" s="290" t="str">
        <f>C47</f>
        <v>Station Access Income Long Term Charges</v>
      </c>
      <c r="E299" s="291"/>
      <c r="F299" s="292" t="str">
        <f>F297</f>
        <v>£000</v>
      </c>
      <c r="G299" s="293">
        <f t="shared" ref="G299:AC299" si="6">SUM(G48:G297)</f>
        <v>0</v>
      </c>
      <c r="H299" s="293">
        <f t="shared" si="6"/>
        <v>0</v>
      </c>
      <c r="I299" s="293">
        <f t="shared" si="6"/>
        <v>0</v>
      </c>
      <c r="J299" s="293">
        <f t="shared" si="6"/>
        <v>0</v>
      </c>
      <c r="K299" s="293">
        <f t="shared" si="6"/>
        <v>0</v>
      </c>
      <c r="L299" s="293">
        <f t="shared" si="6"/>
        <v>0</v>
      </c>
      <c r="M299" s="293">
        <f t="shared" si="6"/>
        <v>0</v>
      </c>
      <c r="N299" s="293">
        <f t="shared" si="6"/>
        <v>0</v>
      </c>
      <c r="O299" s="293">
        <f t="shared" si="6"/>
        <v>0</v>
      </c>
      <c r="P299" s="293">
        <f t="shared" si="6"/>
        <v>0</v>
      </c>
      <c r="Q299" s="293">
        <f t="shared" si="6"/>
        <v>0</v>
      </c>
      <c r="R299" s="293">
        <f t="shared" si="6"/>
        <v>0</v>
      </c>
      <c r="S299" s="293">
        <f t="shared" si="6"/>
        <v>0</v>
      </c>
      <c r="T299" s="293">
        <f t="shared" si="6"/>
        <v>0</v>
      </c>
      <c r="U299" s="293">
        <f t="shared" si="6"/>
        <v>0</v>
      </c>
      <c r="V299" s="293">
        <f t="shared" si="6"/>
        <v>0</v>
      </c>
      <c r="W299" s="293">
        <f t="shared" si="6"/>
        <v>0</v>
      </c>
      <c r="X299" s="293">
        <f t="shared" si="6"/>
        <v>0</v>
      </c>
      <c r="Y299" s="293">
        <f t="shared" si="6"/>
        <v>0</v>
      </c>
      <c r="Z299" s="293">
        <f t="shared" si="6"/>
        <v>0</v>
      </c>
      <c r="AA299" s="293">
        <f t="shared" si="6"/>
        <v>0</v>
      </c>
      <c r="AB299" s="293">
        <f t="shared" si="6"/>
        <v>0</v>
      </c>
      <c r="AC299" s="294">
        <f t="shared" si="6"/>
        <v>0</v>
      </c>
      <c r="AE299" s="1062">
        <f>SUM(AE48:AE297)</f>
        <v>0</v>
      </c>
      <c r="AG299" s="1062">
        <f>SUM(AG48:AG297)</f>
        <v>0</v>
      </c>
      <c r="AI299" s="1062">
        <f>SUM(AI48:AI297)</f>
        <v>0</v>
      </c>
      <c r="AK299" s="295"/>
    </row>
    <row r="300" spans="1:37" ht="12.75" customHeight="1" x14ac:dyDescent="0.2">
      <c r="A300" s="75"/>
    </row>
    <row r="301" spans="1:37" ht="12.75" customHeight="1" x14ac:dyDescent="0.2">
      <c r="A301" s="75"/>
      <c r="C301" s="76" t="s">
        <v>456</v>
      </c>
    </row>
    <row r="302" spans="1:37" ht="12.75" customHeight="1" outlineLevel="1" x14ac:dyDescent="0.2">
      <c r="D302" s="276" t="str">
        <f>'Line Items'!D362</f>
        <v>Abbey Wood - Station Access Income Qualifying Expenditure</v>
      </c>
      <c r="E302" s="277"/>
      <c r="F302" s="278" t="s">
        <v>428</v>
      </c>
      <c r="G302" s="279"/>
      <c r="H302" s="279"/>
      <c r="I302" s="279"/>
      <c r="J302" s="279"/>
      <c r="K302" s="279"/>
      <c r="L302" s="279"/>
      <c r="M302" s="279"/>
      <c r="N302" s="279"/>
      <c r="O302" s="279"/>
      <c r="P302" s="279"/>
      <c r="Q302" s="279"/>
      <c r="R302" s="279"/>
      <c r="S302" s="279"/>
      <c r="T302" s="279"/>
      <c r="U302" s="279"/>
      <c r="V302" s="279"/>
      <c r="W302" s="279"/>
      <c r="X302" s="279"/>
      <c r="Y302" s="279"/>
      <c r="Z302" s="279"/>
      <c r="AA302" s="279"/>
      <c r="AB302" s="279"/>
      <c r="AC302" s="304"/>
      <c r="AE302" s="1057"/>
      <c r="AG302" s="1057"/>
      <c r="AI302" s="1057"/>
      <c r="AK302" s="282"/>
    </row>
    <row r="303" spans="1:37" ht="12.75" customHeight="1" outlineLevel="1" x14ac:dyDescent="0.2">
      <c r="D303" s="142" t="str">
        <f>'Line Items'!D363</f>
        <v>Adisham - Station Access Income Qualifying Expenditure</v>
      </c>
      <c r="E303" s="106"/>
      <c r="F303" s="143" t="str">
        <f t="shared" ref="F303:F366" si="7">F302</f>
        <v>£000</v>
      </c>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4"/>
      <c r="AE303" s="805"/>
      <c r="AG303" s="805"/>
      <c r="AI303" s="805"/>
      <c r="AK303" s="285"/>
    </row>
    <row r="304" spans="1:37" ht="12.75" customHeight="1" outlineLevel="1" x14ac:dyDescent="0.2">
      <c r="D304" s="142" t="str">
        <f>'Line Items'!D364</f>
        <v>Albany Park - Station Access Income Qualifying Expenditure</v>
      </c>
      <c r="E304" s="106"/>
      <c r="F304" s="143" t="str">
        <f t="shared" si="7"/>
        <v>£000</v>
      </c>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4"/>
      <c r="AE304" s="805"/>
      <c r="AG304" s="805"/>
      <c r="AI304" s="805"/>
      <c r="AK304" s="285"/>
    </row>
    <row r="305" spans="4:37" ht="12.75" customHeight="1" outlineLevel="1" x14ac:dyDescent="0.2">
      <c r="D305" s="142" t="str">
        <f>'Line Items'!D365</f>
        <v>Ashford International - Station Access Income Qualifying Expenditure</v>
      </c>
      <c r="E305" s="106"/>
      <c r="F305" s="143" t="str">
        <f t="shared" si="7"/>
        <v>£000</v>
      </c>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4"/>
      <c r="AE305" s="805"/>
      <c r="AG305" s="805"/>
      <c r="AI305" s="805"/>
      <c r="AK305" s="285"/>
    </row>
    <row r="306" spans="4:37" ht="12.75" customHeight="1" outlineLevel="1" x14ac:dyDescent="0.2">
      <c r="D306" s="142" t="str">
        <f>'Line Items'!D366</f>
        <v>Aylesford - Station Access Income Qualifying Expenditure</v>
      </c>
      <c r="E306" s="106"/>
      <c r="F306" s="143" t="str">
        <f t="shared" si="7"/>
        <v>£000</v>
      </c>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4"/>
      <c r="AE306" s="805"/>
      <c r="AG306" s="805"/>
      <c r="AI306" s="805"/>
      <c r="AK306" s="285"/>
    </row>
    <row r="307" spans="4:37" ht="12.75" customHeight="1" outlineLevel="1" x14ac:dyDescent="0.2">
      <c r="D307" s="142" t="str">
        <f>'Line Items'!D367</f>
        <v>Aylesham - Station Access Income Qualifying Expenditure</v>
      </c>
      <c r="E307" s="106"/>
      <c r="F307" s="143" t="str">
        <f t="shared" si="7"/>
        <v>£000</v>
      </c>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4"/>
      <c r="AE307" s="805"/>
      <c r="AG307" s="805"/>
      <c r="AI307" s="805"/>
      <c r="AK307" s="285"/>
    </row>
    <row r="308" spans="4:37" ht="12.75" customHeight="1" outlineLevel="1" x14ac:dyDescent="0.2">
      <c r="D308" s="142" t="str">
        <f>'Line Items'!D368</f>
        <v>Barming - Station Access Income Qualifying Expenditure</v>
      </c>
      <c r="E308" s="106"/>
      <c r="F308" s="143" t="str">
        <f t="shared" si="7"/>
        <v>£000</v>
      </c>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4"/>
      <c r="AE308" s="805"/>
      <c r="AG308" s="805"/>
      <c r="AI308" s="805"/>
      <c r="AK308" s="285"/>
    </row>
    <row r="309" spans="4:37" ht="12.75" customHeight="1" outlineLevel="1" x14ac:dyDescent="0.2">
      <c r="D309" s="142" t="str">
        <f>'Line Items'!D369</f>
        <v>Barnehurst - Station Access Income Qualifying Expenditure</v>
      </c>
      <c r="E309" s="106"/>
      <c r="F309" s="143" t="str">
        <f t="shared" si="7"/>
        <v>£000</v>
      </c>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4"/>
      <c r="AE309" s="805"/>
      <c r="AG309" s="805"/>
      <c r="AI309" s="805"/>
      <c r="AK309" s="285"/>
    </row>
    <row r="310" spans="4:37" ht="12.75" customHeight="1" outlineLevel="1" x14ac:dyDescent="0.2">
      <c r="D310" s="142" t="str">
        <f>'Line Items'!D370</f>
        <v>Bat &amp; Ball - Station Access Income Qualifying Expenditure</v>
      </c>
      <c r="E310" s="106"/>
      <c r="F310" s="143" t="str">
        <f t="shared" si="7"/>
        <v>£000</v>
      </c>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4"/>
      <c r="AE310" s="805"/>
      <c r="AG310" s="805"/>
      <c r="AI310" s="805"/>
      <c r="AK310" s="285"/>
    </row>
    <row r="311" spans="4:37" ht="12.75" customHeight="1" outlineLevel="1" x14ac:dyDescent="0.2">
      <c r="D311" s="142" t="str">
        <f>'Line Items'!D371</f>
        <v>Battle - Station Access Income Qualifying Expenditure</v>
      </c>
      <c r="E311" s="106"/>
      <c r="F311" s="143" t="str">
        <f t="shared" si="7"/>
        <v>£000</v>
      </c>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4"/>
      <c r="AE311" s="805"/>
      <c r="AG311" s="805"/>
      <c r="AI311" s="805"/>
      <c r="AK311" s="285"/>
    </row>
    <row r="312" spans="4:37" ht="12.75" customHeight="1" outlineLevel="1" x14ac:dyDescent="0.2">
      <c r="D312" s="142" t="str">
        <f>'Line Items'!D372</f>
        <v>Bearsted - Station Access Income Qualifying Expenditure</v>
      </c>
      <c r="E312" s="106"/>
      <c r="F312" s="143" t="str">
        <f t="shared" si="7"/>
        <v>£000</v>
      </c>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4"/>
      <c r="AE312" s="805"/>
      <c r="AG312" s="805"/>
      <c r="AI312" s="805"/>
      <c r="AK312" s="285"/>
    </row>
    <row r="313" spans="4:37" ht="12.75" customHeight="1" outlineLevel="1" x14ac:dyDescent="0.2">
      <c r="D313" s="142" t="str">
        <f>'Line Items'!D373</f>
        <v>Beckenham Junction - Station Access Income Qualifying Expenditure</v>
      </c>
      <c r="E313" s="106"/>
      <c r="F313" s="143" t="str">
        <f t="shared" si="7"/>
        <v>£000</v>
      </c>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4"/>
      <c r="AE313" s="805"/>
      <c r="AG313" s="805"/>
      <c r="AI313" s="805"/>
      <c r="AK313" s="285"/>
    </row>
    <row r="314" spans="4:37" ht="12.75" customHeight="1" outlineLevel="1" x14ac:dyDescent="0.2">
      <c r="D314" s="142" t="str">
        <f>'Line Items'!D374</f>
        <v>Bekesbourne - Station Access Income Qualifying Expenditure</v>
      </c>
      <c r="E314" s="106"/>
      <c r="F314" s="143" t="str">
        <f t="shared" si="7"/>
        <v>£000</v>
      </c>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4"/>
      <c r="AE314" s="805"/>
      <c r="AG314" s="805"/>
      <c r="AI314" s="805"/>
      <c r="AK314" s="285"/>
    </row>
    <row r="315" spans="4:37" ht="12.75" customHeight="1" outlineLevel="1" x14ac:dyDescent="0.2">
      <c r="D315" s="142" t="str">
        <f>'Line Items'!D375</f>
        <v>Beltring - Station Access Income Qualifying Expenditure</v>
      </c>
      <c r="E315" s="106"/>
      <c r="F315" s="143" t="str">
        <f t="shared" si="7"/>
        <v>£000</v>
      </c>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4"/>
      <c r="AE315" s="805"/>
      <c r="AG315" s="805"/>
      <c r="AI315" s="805"/>
      <c r="AK315" s="285"/>
    </row>
    <row r="316" spans="4:37" ht="12.75" customHeight="1" outlineLevel="1" x14ac:dyDescent="0.2">
      <c r="D316" s="142" t="str">
        <f>'Line Items'!D376</f>
        <v>Belvedere - Station Access Income Qualifying Expenditure</v>
      </c>
      <c r="E316" s="106"/>
      <c r="F316" s="143" t="str">
        <f t="shared" si="7"/>
        <v>£000</v>
      </c>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4"/>
      <c r="AE316" s="805"/>
      <c r="AG316" s="805"/>
      <c r="AI316" s="805"/>
      <c r="AK316" s="285"/>
    </row>
    <row r="317" spans="4:37" ht="12.75" customHeight="1" outlineLevel="1" x14ac:dyDescent="0.2">
      <c r="D317" s="142" t="str">
        <f>'Line Items'!D377</f>
        <v>Bexley - Station Access Income Qualifying Expenditure</v>
      </c>
      <c r="E317" s="106"/>
      <c r="F317" s="143" t="str">
        <f t="shared" si="7"/>
        <v>£000</v>
      </c>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4"/>
      <c r="AE317" s="805"/>
      <c r="AG317" s="805"/>
      <c r="AI317" s="805"/>
      <c r="AK317" s="285"/>
    </row>
    <row r="318" spans="4:37" ht="12.75" customHeight="1" outlineLevel="1" x14ac:dyDescent="0.2">
      <c r="D318" s="142" t="str">
        <f>'Line Items'!D378</f>
        <v>Bexleyheath - Station Access Income Qualifying Expenditure</v>
      </c>
      <c r="E318" s="106"/>
      <c r="F318" s="143" t="str">
        <f t="shared" si="7"/>
        <v>£000</v>
      </c>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4"/>
      <c r="AE318" s="805"/>
      <c r="AG318" s="805"/>
      <c r="AI318" s="805"/>
      <c r="AK318" s="285"/>
    </row>
    <row r="319" spans="4:37" ht="12.75" customHeight="1" outlineLevel="1" x14ac:dyDescent="0.2">
      <c r="D319" s="142" t="str">
        <f>'Line Items'!D379</f>
        <v>Bickley - Station Access Income Qualifying Expenditure</v>
      </c>
      <c r="E319" s="106"/>
      <c r="F319" s="143" t="str">
        <f t="shared" si="7"/>
        <v>£000</v>
      </c>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4"/>
      <c r="AE319" s="805"/>
      <c r="AG319" s="805"/>
      <c r="AI319" s="805"/>
      <c r="AK319" s="285"/>
    </row>
    <row r="320" spans="4:37" ht="12.75" customHeight="1" outlineLevel="1" x14ac:dyDescent="0.2">
      <c r="D320" s="142" t="str">
        <f>'Line Items'!D380</f>
        <v>Birchington-On-Sea - Station Access Income Qualifying Expenditure</v>
      </c>
      <c r="E320" s="106"/>
      <c r="F320" s="143" t="str">
        <f t="shared" si="7"/>
        <v>£000</v>
      </c>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4"/>
      <c r="AE320" s="805"/>
      <c r="AG320" s="805"/>
      <c r="AI320" s="805"/>
      <c r="AK320" s="285"/>
    </row>
    <row r="321" spans="4:37" ht="12.75" customHeight="1" outlineLevel="1" x14ac:dyDescent="0.2">
      <c r="D321" s="142" t="str">
        <f>'Line Items'!D381</f>
        <v>Blackheath - Station Access Income Qualifying Expenditure</v>
      </c>
      <c r="E321" s="106"/>
      <c r="F321" s="143" t="str">
        <f t="shared" si="7"/>
        <v>£000</v>
      </c>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4"/>
      <c r="AE321" s="805"/>
      <c r="AG321" s="805"/>
      <c r="AI321" s="805"/>
      <c r="AK321" s="285"/>
    </row>
    <row r="322" spans="4:37" ht="12.75" customHeight="1" outlineLevel="1" x14ac:dyDescent="0.2">
      <c r="D322" s="142" t="str">
        <f>'Line Items'!D382</f>
        <v>Borough Green &amp; Wrotham - Station Access Income Qualifying Expenditure</v>
      </c>
      <c r="E322" s="106"/>
      <c r="F322" s="143" t="str">
        <f t="shared" si="7"/>
        <v>£000</v>
      </c>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4"/>
      <c r="AE322" s="805"/>
      <c r="AG322" s="805"/>
      <c r="AI322" s="805"/>
      <c r="AK322" s="285"/>
    </row>
    <row r="323" spans="4:37" ht="12.75" customHeight="1" outlineLevel="1" x14ac:dyDescent="0.2">
      <c r="D323" s="142" t="str">
        <f>'Line Items'!D383</f>
        <v>Brixton - Station Access Income Qualifying Expenditure</v>
      </c>
      <c r="E323" s="106"/>
      <c r="F323" s="143" t="str">
        <f t="shared" si="7"/>
        <v>£000</v>
      </c>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4"/>
      <c r="AE323" s="805"/>
      <c r="AG323" s="805"/>
      <c r="AI323" s="805"/>
      <c r="AK323" s="285"/>
    </row>
    <row r="324" spans="4:37" ht="12.75" customHeight="1" outlineLevel="1" x14ac:dyDescent="0.2">
      <c r="D324" s="142" t="str">
        <f>'Line Items'!D384</f>
        <v>Broadstairs - Station Access Income Qualifying Expenditure</v>
      </c>
      <c r="E324" s="106"/>
      <c r="F324" s="143" t="str">
        <f t="shared" si="7"/>
        <v>£000</v>
      </c>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4"/>
      <c r="AE324" s="805"/>
      <c r="AG324" s="805"/>
      <c r="AI324" s="805"/>
      <c r="AK324" s="285"/>
    </row>
    <row r="325" spans="4:37" ht="12.75" customHeight="1" outlineLevel="1" x14ac:dyDescent="0.2">
      <c r="D325" s="142" t="str">
        <f>'Line Items'!D385</f>
        <v>Bromley North - Station Access Income Qualifying Expenditure</v>
      </c>
      <c r="E325" s="106"/>
      <c r="F325" s="143" t="str">
        <f t="shared" si="7"/>
        <v>£000</v>
      </c>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4"/>
      <c r="AE325" s="805"/>
      <c r="AG325" s="805"/>
      <c r="AI325" s="805"/>
      <c r="AK325" s="285"/>
    </row>
    <row r="326" spans="4:37" ht="12.75" customHeight="1" outlineLevel="1" x14ac:dyDescent="0.2">
      <c r="D326" s="142" t="str">
        <f>'Line Items'!D386</f>
        <v>Bromley South - Station Access Income Qualifying Expenditure</v>
      </c>
      <c r="E326" s="106"/>
      <c r="F326" s="143" t="str">
        <f t="shared" si="7"/>
        <v>£000</v>
      </c>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4"/>
      <c r="AE326" s="805"/>
      <c r="AG326" s="805"/>
      <c r="AI326" s="805"/>
      <c r="AK326" s="285"/>
    </row>
    <row r="327" spans="4:37" ht="12.75" customHeight="1" outlineLevel="1" x14ac:dyDescent="0.2">
      <c r="D327" s="142" t="str">
        <f>'Line Items'!D387</f>
        <v>Canterbury East - Station Access Income Qualifying Expenditure</v>
      </c>
      <c r="E327" s="106"/>
      <c r="F327" s="143" t="str">
        <f t="shared" si="7"/>
        <v>£000</v>
      </c>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4"/>
      <c r="AE327" s="805"/>
      <c r="AG327" s="805"/>
      <c r="AI327" s="805"/>
      <c r="AK327" s="285"/>
    </row>
    <row r="328" spans="4:37" ht="12.75" customHeight="1" outlineLevel="1" x14ac:dyDescent="0.2">
      <c r="D328" s="142" t="str">
        <f>'Line Items'!D388</f>
        <v>Canterbury West - Station Access Income Qualifying Expenditure</v>
      </c>
      <c r="E328" s="106"/>
      <c r="F328" s="143" t="str">
        <f t="shared" si="7"/>
        <v>£000</v>
      </c>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4"/>
      <c r="AE328" s="805"/>
      <c r="AG328" s="805"/>
      <c r="AI328" s="805"/>
      <c r="AK328" s="285"/>
    </row>
    <row r="329" spans="4:37" ht="12.75" customHeight="1" outlineLevel="1" x14ac:dyDescent="0.2">
      <c r="D329" s="142" t="str">
        <f>'Line Items'!D389</f>
        <v>Catford Bridge - Station Access Income Qualifying Expenditure</v>
      </c>
      <c r="E329" s="106"/>
      <c r="F329" s="143" t="str">
        <f t="shared" si="7"/>
        <v>£000</v>
      </c>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4"/>
      <c r="AE329" s="805"/>
      <c r="AG329" s="805"/>
      <c r="AI329" s="805"/>
      <c r="AK329" s="285"/>
    </row>
    <row r="330" spans="4:37" ht="12.75" customHeight="1" outlineLevel="1" x14ac:dyDescent="0.2">
      <c r="D330" s="142" t="str">
        <f>'Line Items'!D390</f>
        <v>Charing - Station Access Income Qualifying Expenditure</v>
      </c>
      <c r="E330" s="106"/>
      <c r="F330" s="143" t="str">
        <f t="shared" si="7"/>
        <v>£000</v>
      </c>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4"/>
      <c r="AE330" s="805"/>
      <c r="AG330" s="805"/>
      <c r="AI330" s="805"/>
      <c r="AK330" s="285"/>
    </row>
    <row r="331" spans="4:37" ht="12.75" customHeight="1" outlineLevel="1" x14ac:dyDescent="0.2">
      <c r="D331" s="142" t="str">
        <f>'Line Items'!D391</f>
        <v>Charlton - Station Access Income Qualifying Expenditure</v>
      </c>
      <c r="E331" s="106"/>
      <c r="F331" s="143" t="str">
        <f t="shared" si="7"/>
        <v>£000</v>
      </c>
      <c r="G331" s="283"/>
      <c r="H331" s="283"/>
      <c r="I331" s="283"/>
      <c r="J331" s="283"/>
      <c r="K331" s="283"/>
      <c r="L331" s="283"/>
      <c r="M331" s="283"/>
      <c r="N331" s="283"/>
      <c r="O331" s="283"/>
      <c r="P331" s="283"/>
      <c r="Q331" s="283"/>
      <c r="R331" s="283"/>
      <c r="S331" s="283"/>
      <c r="T331" s="283"/>
      <c r="U331" s="283"/>
      <c r="V331" s="283"/>
      <c r="W331" s="283"/>
      <c r="X331" s="283"/>
      <c r="Y331" s="283"/>
      <c r="Z331" s="283"/>
      <c r="AA331" s="283"/>
      <c r="AB331" s="283"/>
      <c r="AC331" s="284"/>
      <c r="AE331" s="805"/>
      <c r="AG331" s="805"/>
      <c r="AI331" s="805"/>
      <c r="AK331" s="285"/>
    </row>
    <row r="332" spans="4:37" ht="12.75" customHeight="1" outlineLevel="1" x14ac:dyDescent="0.2">
      <c r="D332" s="142" t="str">
        <f>'Line Items'!D392</f>
        <v>Chartham - Station Access Income Qualifying Expenditure</v>
      </c>
      <c r="E332" s="106"/>
      <c r="F332" s="143" t="str">
        <f t="shared" si="7"/>
        <v>£000</v>
      </c>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4"/>
      <c r="AE332" s="805"/>
      <c r="AG332" s="805"/>
      <c r="AI332" s="805"/>
      <c r="AK332" s="285"/>
    </row>
    <row r="333" spans="4:37" ht="12.75" customHeight="1" outlineLevel="1" x14ac:dyDescent="0.2">
      <c r="D333" s="142" t="str">
        <f>'Line Items'!D393</f>
        <v>Chatham - Station Access Income Qualifying Expenditure</v>
      </c>
      <c r="E333" s="106"/>
      <c r="F333" s="143" t="str">
        <f t="shared" si="7"/>
        <v>£000</v>
      </c>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4"/>
      <c r="AE333" s="805"/>
      <c r="AG333" s="805"/>
      <c r="AI333" s="805"/>
      <c r="AK333" s="285"/>
    </row>
    <row r="334" spans="4:37" ht="12.75" customHeight="1" outlineLevel="1" x14ac:dyDescent="0.2">
      <c r="D334" s="142" t="str">
        <f>'Line Items'!D394</f>
        <v>Chelsfield - Station Access Income Qualifying Expenditure</v>
      </c>
      <c r="E334" s="106"/>
      <c r="F334" s="143" t="str">
        <f t="shared" si="7"/>
        <v>£000</v>
      </c>
      <c r="G334" s="283"/>
      <c r="H334" s="283"/>
      <c r="I334" s="283"/>
      <c r="J334" s="283"/>
      <c r="K334" s="283"/>
      <c r="L334" s="283"/>
      <c r="M334" s="283"/>
      <c r="N334" s="283"/>
      <c r="O334" s="283"/>
      <c r="P334" s="283"/>
      <c r="Q334" s="283"/>
      <c r="R334" s="283"/>
      <c r="S334" s="283"/>
      <c r="T334" s="283"/>
      <c r="U334" s="283"/>
      <c r="V334" s="283"/>
      <c r="W334" s="283"/>
      <c r="X334" s="283"/>
      <c r="Y334" s="283"/>
      <c r="Z334" s="283"/>
      <c r="AA334" s="283"/>
      <c r="AB334" s="283"/>
      <c r="AC334" s="284"/>
      <c r="AE334" s="805"/>
      <c r="AG334" s="805"/>
      <c r="AI334" s="805"/>
      <c r="AK334" s="285"/>
    </row>
    <row r="335" spans="4:37" ht="12.75" customHeight="1" outlineLevel="1" x14ac:dyDescent="0.2">
      <c r="D335" s="142" t="str">
        <f>'Line Items'!D395</f>
        <v>Chestfield &amp; Swalecliffe - Station Access Income Qualifying Expenditure</v>
      </c>
      <c r="E335" s="106"/>
      <c r="F335" s="143" t="str">
        <f t="shared" si="7"/>
        <v>£000</v>
      </c>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4"/>
      <c r="AE335" s="805"/>
      <c r="AG335" s="805"/>
      <c r="AI335" s="805"/>
      <c r="AK335" s="285"/>
    </row>
    <row r="336" spans="4:37" ht="12.75" customHeight="1" outlineLevel="1" x14ac:dyDescent="0.2">
      <c r="D336" s="142" t="str">
        <f>'Line Items'!D396</f>
        <v>Chilham - Station Access Income Qualifying Expenditure</v>
      </c>
      <c r="E336" s="106"/>
      <c r="F336" s="143" t="str">
        <f t="shared" si="7"/>
        <v>£000</v>
      </c>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4"/>
      <c r="AE336" s="805"/>
      <c r="AG336" s="805"/>
      <c r="AI336" s="805"/>
      <c r="AK336" s="285"/>
    </row>
    <row r="337" spans="4:37" ht="12.75" customHeight="1" outlineLevel="1" x14ac:dyDescent="0.2">
      <c r="D337" s="142" t="str">
        <f>'Line Items'!D397</f>
        <v>Chislehurst - Station Access Income Qualifying Expenditure</v>
      </c>
      <c r="E337" s="106"/>
      <c r="F337" s="143" t="str">
        <f t="shared" si="7"/>
        <v>£000</v>
      </c>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4"/>
      <c r="AE337" s="805"/>
      <c r="AG337" s="805"/>
      <c r="AI337" s="805"/>
      <c r="AK337" s="285"/>
    </row>
    <row r="338" spans="4:37" ht="12.75" customHeight="1" outlineLevel="1" x14ac:dyDescent="0.2">
      <c r="D338" s="142" t="str">
        <f>'Line Items'!D398</f>
        <v>Clock House - Station Access Income Qualifying Expenditure</v>
      </c>
      <c r="E338" s="106"/>
      <c r="F338" s="143" t="str">
        <f t="shared" si="7"/>
        <v>£000</v>
      </c>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4"/>
      <c r="AE338" s="805"/>
      <c r="AG338" s="805"/>
      <c r="AI338" s="805"/>
      <c r="AK338" s="285"/>
    </row>
    <row r="339" spans="4:37" ht="12.75" customHeight="1" outlineLevel="1" x14ac:dyDescent="0.2">
      <c r="D339" s="142" t="str">
        <f>'Line Items'!D399</f>
        <v>Crayford - Station Access Income Qualifying Expenditure</v>
      </c>
      <c r="E339" s="106"/>
      <c r="F339" s="143" t="str">
        <f t="shared" si="7"/>
        <v>£000</v>
      </c>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4"/>
      <c r="AE339" s="805"/>
      <c r="AG339" s="805"/>
      <c r="AI339" s="805"/>
      <c r="AK339" s="285"/>
    </row>
    <row r="340" spans="4:37" ht="12.75" customHeight="1" outlineLevel="1" x14ac:dyDescent="0.2">
      <c r="D340" s="142" t="str">
        <f>'Line Items'!D400</f>
        <v>Crowhurst - Station Access Income Qualifying Expenditure</v>
      </c>
      <c r="E340" s="106"/>
      <c r="F340" s="143" t="str">
        <f t="shared" si="7"/>
        <v>£000</v>
      </c>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4"/>
      <c r="AE340" s="805"/>
      <c r="AG340" s="805"/>
      <c r="AI340" s="805"/>
      <c r="AK340" s="285"/>
    </row>
    <row r="341" spans="4:37" ht="12.75" customHeight="1" outlineLevel="1" x14ac:dyDescent="0.2">
      <c r="D341" s="142" t="str">
        <f>'Line Items'!D401</f>
        <v>Cuxton - Station Access Income Qualifying Expenditure</v>
      </c>
      <c r="E341" s="106"/>
      <c r="F341" s="143" t="str">
        <f t="shared" si="7"/>
        <v>£000</v>
      </c>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4"/>
      <c r="AE341" s="805"/>
      <c r="AG341" s="805"/>
      <c r="AI341" s="805"/>
      <c r="AK341" s="285"/>
    </row>
    <row r="342" spans="4:37" ht="12.75" customHeight="1" outlineLevel="1" x14ac:dyDescent="0.2">
      <c r="D342" s="142" t="str">
        <f>'Line Items'!D402</f>
        <v>Dartford - Station Access Income Qualifying Expenditure</v>
      </c>
      <c r="E342" s="106"/>
      <c r="F342" s="143" t="str">
        <f t="shared" si="7"/>
        <v>£000</v>
      </c>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4"/>
      <c r="AE342" s="805"/>
      <c r="AG342" s="805"/>
      <c r="AI342" s="805"/>
      <c r="AK342" s="285"/>
    </row>
    <row r="343" spans="4:37" ht="12.75" customHeight="1" outlineLevel="1" x14ac:dyDescent="0.2">
      <c r="D343" s="142" t="str">
        <f>'Line Items'!D403</f>
        <v>Deal - Station Access Income Qualifying Expenditure</v>
      </c>
      <c r="E343" s="106"/>
      <c r="F343" s="143" t="str">
        <f t="shared" si="7"/>
        <v>£000</v>
      </c>
      <c r="G343" s="283"/>
      <c r="H343" s="283"/>
      <c r="I343" s="283"/>
      <c r="J343" s="283"/>
      <c r="K343" s="283"/>
      <c r="L343" s="283"/>
      <c r="M343" s="283"/>
      <c r="N343" s="283"/>
      <c r="O343" s="283"/>
      <c r="P343" s="283"/>
      <c r="Q343" s="283"/>
      <c r="R343" s="283"/>
      <c r="S343" s="283"/>
      <c r="T343" s="283"/>
      <c r="U343" s="283"/>
      <c r="V343" s="283"/>
      <c r="W343" s="283"/>
      <c r="X343" s="283"/>
      <c r="Y343" s="283"/>
      <c r="Z343" s="283"/>
      <c r="AA343" s="283"/>
      <c r="AB343" s="283"/>
      <c r="AC343" s="284"/>
      <c r="AE343" s="805"/>
      <c r="AG343" s="805"/>
      <c r="AI343" s="805"/>
      <c r="AK343" s="285"/>
    </row>
    <row r="344" spans="4:37" ht="12.75" customHeight="1" outlineLevel="1" x14ac:dyDescent="0.2">
      <c r="D344" s="142" t="str">
        <f>'Line Items'!D404</f>
        <v>Deptford - Station Access Income Qualifying Expenditure</v>
      </c>
      <c r="E344" s="106"/>
      <c r="F344" s="143" t="str">
        <f t="shared" si="7"/>
        <v>£000</v>
      </c>
      <c r="G344" s="283"/>
      <c r="H344" s="283"/>
      <c r="I344" s="283"/>
      <c r="J344" s="283"/>
      <c r="K344" s="283"/>
      <c r="L344" s="283"/>
      <c r="M344" s="283"/>
      <c r="N344" s="283"/>
      <c r="O344" s="283"/>
      <c r="P344" s="283"/>
      <c r="Q344" s="283"/>
      <c r="R344" s="283"/>
      <c r="S344" s="283"/>
      <c r="T344" s="283"/>
      <c r="U344" s="283"/>
      <c r="V344" s="283"/>
      <c r="W344" s="283"/>
      <c r="X344" s="283"/>
      <c r="Y344" s="283"/>
      <c r="Z344" s="283"/>
      <c r="AA344" s="283"/>
      <c r="AB344" s="283"/>
      <c r="AC344" s="284"/>
      <c r="AE344" s="805"/>
      <c r="AG344" s="805"/>
      <c r="AI344" s="805"/>
      <c r="AK344" s="285"/>
    </row>
    <row r="345" spans="4:37" ht="12.75" customHeight="1" outlineLevel="1" x14ac:dyDescent="0.2">
      <c r="D345" s="142" t="str">
        <f>'Line Items'!D405</f>
        <v>Dover Priory - Station Access Income Qualifying Expenditure</v>
      </c>
      <c r="E345" s="106"/>
      <c r="F345" s="143" t="str">
        <f t="shared" si="7"/>
        <v>£000</v>
      </c>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4"/>
      <c r="AE345" s="805"/>
      <c r="AG345" s="805"/>
      <c r="AI345" s="805"/>
      <c r="AK345" s="285"/>
    </row>
    <row r="346" spans="4:37" ht="12.75" customHeight="1" outlineLevel="1" x14ac:dyDescent="0.2">
      <c r="D346" s="142" t="str">
        <f>'Line Items'!D406</f>
        <v>Dumpton Park - Station Access Income Qualifying Expenditure</v>
      </c>
      <c r="E346" s="106"/>
      <c r="F346" s="143" t="str">
        <f t="shared" si="7"/>
        <v>£000</v>
      </c>
      <c r="G346" s="283"/>
      <c r="H346" s="283"/>
      <c r="I346" s="283"/>
      <c r="J346" s="283"/>
      <c r="K346" s="283"/>
      <c r="L346" s="283"/>
      <c r="M346" s="283"/>
      <c r="N346" s="283"/>
      <c r="O346" s="283"/>
      <c r="P346" s="283"/>
      <c r="Q346" s="283"/>
      <c r="R346" s="283"/>
      <c r="S346" s="283"/>
      <c r="T346" s="283"/>
      <c r="U346" s="283"/>
      <c r="V346" s="283"/>
      <c r="W346" s="283"/>
      <c r="X346" s="283"/>
      <c r="Y346" s="283"/>
      <c r="Z346" s="283"/>
      <c r="AA346" s="283"/>
      <c r="AB346" s="283"/>
      <c r="AC346" s="284"/>
      <c r="AE346" s="805"/>
      <c r="AG346" s="805"/>
      <c r="AI346" s="805"/>
      <c r="AK346" s="285"/>
    </row>
    <row r="347" spans="4:37" ht="12.75" customHeight="1" outlineLevel="1" x14ac:dyDescent="0.2">
      <c r="D347" s="142" t="str">
        <f>'Line Items'!D407</f>
        <v>Dunton Green - Station Access Income Qualifying Expenditure</v>
      </c>
      <c r="E347" s="106"/>
      <c r="F347" s="143" t="str">
        <f t="shared" si="7"/>
        <v>£000</v>
      </c>
      <c r="G347" s="283"/>
      <c r="H347" s="283"/>
      <c r="I347" s="283"/>
      <c r="J347" s="283"/>
      <c r="K347" s="283"/>
      <c r="L347" s="283"/>
      <c r="M347" s="283"/>
      <c r="N347" s="283"/>
      <c r="O347" s="283"/>
      <c r="P347" s="283"/>
      <c r="Q347" s="283"/>
      <c r="R347" s="283"/>
      <c r="S347" s="283"/>
      <c r="T347" s="283"/>
      <c r="U347" s="283"/>
      <c r="V347" s="283"/>
      <c r="W347" s="283"/>
      <c r="X347" s="283"/>
      <c r="Y347" s="283"/>
      <c r="Z347" s="283"/>
      <c r="AA347" s="283"/>
      <c r="AB347" s="283"/>
      <c r="AC347" s="284"/>
      <c r="AE347" s="805"/>
      <c r="AG347" s="805"/>
      <c r="AI347" s="805"/>
      <c r="AK347" s="285"/>
    </row>
    <row r="348" spans="4:37" ht="12.75" customHeight="1" outlineLevel="1" x14ac:dyDescent="0.2">
      <c r="D348" s="142" t="str">
        <f>'Line Items'!D408</f>
        <v>East Farleigh - Station Access Income Qualifying Expenditure</v>
      </c>
      <c r="E348" s="106"/>
      <c r="F348" s="143" t="str">
        <f t="shared" si="7"/>
        <v>£000</v>
      </c>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4"/>
      <c r="AE348" s="805"/>
      <c r="AG348" s="805"/>
      <c r="AI348" s="805"/>
      <c r="AK348" s="285"/>
    </row>
    <row r="349" spans="4:37" ht="12.75" customHeight="1" outlineLevel="1" x14ac:dyDescent="0.2">
      <c r="D349" s="142" t="str">
        <f>'Line Items'!D409</f>
        <v>East Malling - Station Access Income Qualifying Expenditure</v>
      </c>
      <c r="E349" s="106"/>
      <c r="F349" s="143" t="str">
        <f t="shared" si="7"/>
        <v>£000</v>
      </c>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4"/>
      <c r="AE349" s="805"/>
      <c r="AG349" s="805"/>
      <c r="AI349" s="805"/>
      <c r="AK349" s="285"/>
    </row>
    <row r="350" spans="4:37" ht="12.75" customHeight="1" outlineLevel="1" x14ac:dyDescent="0.2">
      <c r="D350" s="142" t="str">
        <f>'Line Items'!D410</f>
        <v>Eden Park - Station Access Income Qualifying Expenditure</v>
      </c>
      <c r="E350" s="106"/>
      <c r="F350" s="143" t="str">
        <f t="shared" si="7"/>
        <v>£000</v>
      </c>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4"/>
      <c r="AE350" s="805"/>
      <c r="AG350" s="805"/>
      <c r="AI350" s="805"/>
      <c r="AK350" s="285"/>
    </row>
    <row r="351" spans="4:37" ht="12.75" customHeight="1" outlineLevel="1" x14ac:dyDescent="0.2">
      <c r="D351" s="142" t="str">
        <f>'Line Items'!D411</f>
        <v>Elmers End - Station Access Income Qualifying Expenditure</v>
      </c>
      <c r="E351" s="106"/>
      <c r="F351" s="143" t="str">
        <f t="shared" si="7"/>
        <v>£000</v>
      </c>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4"/>
      <c r="AE351" s="805"/>
      <c r="AG351" s="805"/>
      <c r="AI351" s="805"/>
      <c r="AK351" s="285"/>
    </row>
    <row r="352" spans="4:37" ht="12.75" customHeight="1" outlineLevel="1" x14ac:dyDescent="0.2">
      <c r="D352" s="142" t="str">
        <f>'Line Items'!D412</f>
        <v>Elmstead Woods - Station Access Income Qualifying Expenditure</v>
      </c>
      <c r="E352" s="106"/>
      <c r="F352" s="143" t="str">
        <f t="shared" si="7"/>
        <v>£000</v>
      </c>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4"/>
      <c r="AE352" s="805"/>
      <c r="AG352" s="805"/>
      <c r="AI352" s="805"/>
      <c r="AK352" s="285"/>
    </row>
    <row r="353" spans="4:37" ht="12.75" customHeight="1" outlineLevel="1" x14ac:dyDescent="0.2">
      <c r="D353" s="142" t="str">
        <f>'Line Items'!D413</f>
        <v>Eltham - Station Access Income Qualifying Expenditure</v>
      </c>
      <c r="E353" s="106"/>
      <c r="F353" s="143" t="str">
        <f t="shared" si="7"/>
        <v>£000</v>
      </c>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4"/>
      <c r="AE353" s="805"/>
      <c r="AG353" s="805"/>
      <c r="AI353" s="805"/>
      <c r="AK353" s="285"/>
    </row>
    <row r="354" spans="4:37" ht="12.75" customHeight="1" outlineLevel="1" x14ac:dyDescent="0.2">
      <c r="D354" s="142" t="str">
        <f>'Line Items'!D414</f>
        <v>Erith - Station Access Income Qualifying Expenditure</v>
      </c>
      <c r="E354" s="106"/>
      <c r="F354" s="143" t="str">
        <f t="shared" si="7"/>
        <v>£000</v>
      </c>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4"/>
      <c r="AE354" s="805"/>
      <c r="AG354" s="805"/>
      <c r="AI354" s="805"/>
      <c r="AK354" s="285"/>
    </row>
    <row r="355" spans="4:37" ht="12.75" customHeight="1" outlineLevel="1" x14ac:dyDescent="0.2">
      <c r="D355" s="142" t="str">
        <f>'Line Items'!D415</f>
        <v>Etchingham - Station Access Income Qualifying Expenditure</v>
      </c>
      <c r="E355" s="106"/>
      <c r="F355" s="143" t="str">
        <f t="shared" si="7"/>
        <v>£000</v>
      </c>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4"/>
      <c r="AE355" s="805"/>
      <c r="AG355" s="805"/>
      <c r="AI355" s="805"/>
      <c r="AK355" s="285"/>
    </row>
    <row r="356" spans="4:37" ht="12.75" customHeight="1" outlineLevel="1" x14ac:dyDescent="0.2">
      <c r="D356" s="142" t="str">
        <f>'Line Items'!D416</f>
        <v>Eynsford - Station Access Income Qualifying Expenditure</v>
      </c>
      <c r="E356" s="106"/>
      <c r="F356" s="143" t="str">
        <f t="shared" si="7"/>
        <v>£000</v>
      </c>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4"/>
      <c r="AE356" s="805"/>
      <c r="AG356" s="805"/>
      <c r="AI356" s="805"/>
      <c r="AK356" s="285"/>
    </row>
    <row r="357" spans="4:37" ht="12.75" customHeight="1" outlineLevel="1" x14ac:dyDescent="0.2">
      <c r="D357" s="142" t="str">
        <f>'Line Items'!D417</f>
        <v>Falconwood - Station Access Income Qualifying Expenditure</v>
      </c>
      <c r="E357" s="106"/>
      <c r="F357" s="143" t="str">
        <f t="shared" si="7"/>
        <v>£000</v>
      </c>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4"/>
      <c r="AE357" s="805"/>
      <c r="AG357" s="805"/>
      <c r="AI357" s="805"/>
      <c r="AK357" s="285"/>
    </row>
    <row r="358" spans="4:37" ht="12.75" customHeight="1" outlineLevel="1" x14ac:dyDescent="0.2">
      <c r="D358" s="142" t="str">
        <f>'Line Items'!D418</f>
        <v>Farningham Road - Station Access Income Qualifying Expenditure</v>
      </c>
      <c r="E358" s="106"/>
      <c r="F358" s="143" t="str">
        <f t="shared" si="7"/>
        <v>£000</v>
      </c>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4"/>
      <c r="AE358" s="805"/>
      <c r="AG358" s="805"/>
      <c r="AI358" s="805"/>
      <c r="AK358" s="285"/>
    </row>
    <row r="359" spans="4:37" ht="12.75" customHeight="1" outlineLevel="1" x14ac:dyDescent="0.2">
      <c r="D359" s="142" t="str">
        <f>'Line Items'!D419</f>
        <v>Faversham - Station Access Income Qualifying Expenditure</v>
      </c>
      <c r="E359" s="106"/>
      <c r="F359" s="143" t="str">
        <f t="shared" si="7"/>
        <v>£000</v>
      </c>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4"/>
      <c r="AE359" s="805"/>
      <c r="AG359" s="805"/>
      <c r="AI359" s="805"/>
      <c r="AK359" s="285"/>
    </row>
    <row r="360" spans="4:37" ht="12.75" customHeight="1" outlineLevel="1" x14ac:dyDescent="0.2">
      <c r="D360" s="142" t="str">
        <f>'Line Items'!D420</f>
        <v>Folkestone Central - Station Access Income Qualifying Expenditure</v>
      </c>
      <c r="E360" s="106"/>
      <c r="F360" s="143" t="str">
        <f t="shared" si="7"/>
        <v>£000</v>
      </c>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4"/>
      <c r="AE360" s="805"/>
      <c r="AG360" s="805"/>
      <c r="AI360" s="805"/>
      <c r="AK360" s="285"/>
    </row>
    <row r="361" spans="4:37" ht="12.75" customHeight="1" outlineLevel="1" x14ac:dyDescent="0.2">
      <c r="D361" s="142" t="str">
        <f>'Line Items'!D421</f>
        <v>Folkestone West - Station Access Income Qualifying Expenditure</v>
      </c>
      <c r="E361" s="106"/>
      <c r="F361" s="143" t="str">
        <f t="shared" si="7"/>
        <v>£000</v>
      </c>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4"/>
      <c r="AE361" s="805"/>
      <c r="AG361" s="805"/>
      <c r="AI361" s="805"/>
      <c r="AK361" s="285"/>
    </row>
    <row r="362" spans="4:37" ht="12.75" customHeight="1" outlineLevel="1" x14ac:dyDescent="0.2">
      <c r="D362" s="142" t="str">
        <f>'Line Items'!D422</f>
        <v>Frant - Station Access Income Qualifying Expenditure</v>
      </c>
      <c r="E362" s="106"/>
      <c r="F362" s="143" t="str">
        <f t="shared" si="7"/>
        <v>£000</v>
      </c>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4"/>
      <c r="AE362" s="805"/>
      <c r="AG362" s="805"/>
      <c r="AI362" s="805"/>
      <c r="AK362" s="285"/>
    </row>
    <row r="363" spans="4:37" ht="12.75" customHeight="1" outlineLevel="1" x14ac:dyDescent="0.2">
      <c r="D363" s="142" t="str">
        <f>'Line Items'!D423</f>
        <v>Gillingham (Kent) - Station Access Income Qualifying Expenditure</v>
      </c>
      <c r="E363" s="106"/>
      <c r="F363" s="143" t="str">
        <f t="shared" si="7"/>
        <v>£000</v>
      </c>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4"/>
      <c r="AE363" s="805"/>
      <c r="AG363" s="805"/>
      <c r="AI363" s="805"/>
      <c r="AK363" s="285"/>
    </row>
    <row r="364" spans="4:37" ht="12.75" customHeight="1" outlineLevel="1" x14ac:dyDescent="0.2">
      <c r="D364" s="142" t="str">
        <f>'Line Items'!D424</f>
        <v>Gravesend - Station Access Income Qualifying Expenditure</v>
      </c>
      <c r="E364" s="106"/>
      <c r="F364" s="143" t="str">
        <f t="shared" si="7"/>
        <v>£000</v>
      </c>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4"/>
      <c r="AE364" s="805"/>
      <c r="AG364" s="805"/>
      <c r="AI364" s="805"/>
      <c r="AK364" s="285"/>
    </row>
    <row r="365" spans="4:37" ht="12.75" customHeight="1" outlineLevel="1" x14ac:dyDescent="0.2">
      <c r="D365" s="142" t="str">
        <f>'Line Items'!D425</f>
        <v>Greenhithe - Station Access Income Qualifying Expenditure</v>
      </c>
      <c r="E365" s="106"/>
      <c r="F365" s="143" t="str">
        <f t="shared" si="7"/>
        <v>£000</v>
      </c>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4"/>
      <c r="AE365" s="805"/>
      <c r="AG365" s="805"/>
      <c r="AI365" s="805"/>
      <c r="AK365" s="285"/>
    </row>
    <row r="366" spans="4:37" ht="12.75" customHeight="1" outlineLevel="1" x14ac:dyDescent="0.2">
      <c r="D366" s="142" t="str">
        <f>'Line Items'!D426</f>
        <v>Greenwich - Station Access Income Qualifying Expenditure</v>
      </c>
      <c r="E366" s="106"/>
      <c r="F366" s="143" t="str">
        <f t="shared" si="7"/>
        <v>£000</v>
      </c>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4"/>
      <c r="AE366" s="805"/>
      <c r="AG366" s="805"/>
      <c r="AI366" s="805"/>
      <c r="AK366" s="285"/>
    </row>
    <row r="367" spans="4:37" ht="12.75" customHeight="1" outlineLevel="1" x14ac:dyDescent="0.2">
      <c r="D367" s="142" t="str">
        <f>'Line Items'!D427</f>
        <v>Grove Park - Station Access Income Qualifying Expenditure</v>
      </c>
      <c r="E367" s="106"/>
      <c r="F367" s="143" t="str">
        <f t="shared" ref="F367:F430" si="8">F366</f>
        <v>£000</v>
      </c>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4"/>
      <c r="AE367" s="805"/>
      <c r="AG367" s="805"/>
      <c r="AI367" s="805"/>
      <c r="AK367" s="285"/>
    </row>
    <row r="368" spans="4:37" ht="12.75" customHeight="1" outlineLevel="1" x14ac:dyDescent="0.2">
      <c r="D368" s="142" t="str">
        <f>'Line Items'!D428</f>
        <v>Halling - Station Access Income Qualifying Expenditure</v>
      </c>
      <c r="E368" s="106"/>
      <c r="F368" s="143" t="str">
        <f t="shared" si="8"/>
        <v>£000</v>
      </c>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4"/>
      <c r="AE368" s="805"/>
      <c r="AG368" s="805"/>
      <c r="AI368" s="805"/>
      <c r="AK368" s="285"/>
    </row>
    <row r="369" spans="4:37" ht="12.75" customHeight="1" outlineLevel="1" x14ac:dyDescent="0.2">
      <c r="D369" s="142" t="str">
        <f>'Line Items'!D429</f>
        <v>Harrietsham - Station Access Income Qualifying Expenditure</v>
      </c>
      <c r="E369" s="106"/>
      <c r="F369" s="143" t="str">
        <f t="shared" si="8"/>
        <v>£000</v>
      </c>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4"/>
      <c r="AE369" s="805"/>
      <c r="AG369" s="805"/>
      <c r="AI369" s="805"/>
      <c r="AK369" s="285"/>
    </row>
    <row r="370" spans="4:37" ht="12.75" customHeight="1" outlineLevel="1" x14ac:dyDescent="0.2">
      <c r="D370" s="142" t="str">
        <f>'Line Items'!D430</f>
        <v>Hastings - Station Access Income Qualifying Expenditure</v>
      </c>
      <c r="E370" s="106"/>
      <c r="F370" s="143" t="str">
        <f t="shared" si="8"/>
        <v>£000</v>
      </c>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4"/>
      <c r="AE370" s="805"/>
      <c r="AG370" s="805"/>
      <c r="AI370" s="805"/>
      <c r="AK370" s="285"/>
    </row>
    <row r="371" spans="4:37" ht="12.75" customHeight="1" outlineLevel="1" x14ac:dyDescent="0.2">
      <c r="D371" s="142" t="str">
        <f>'Line Items'!D431</f>
        <v>Hayes - Station Access Income Qualifying Expenditure</v>
      </c>
      <c r="E371" s="106"/>
      <c r="F371" s="143" t="str">
        <f t="shared" si="8"/>
        <v>£000</v>
      </c>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4"/>
      <c r="AE371" s="805"/>
      <c r="AG371" s="805"/>
      <c r="AI371" s="805"/>
      <c r="AK371" s="285"/>
    </row>
    <row r="372" spans="4:37" ht="12.75" customHeight="1" outlineLevel="1" x14ac:dyDescent="0.2">
      <c r="D372" s="142" t="str">
        <f>'Line Items'!D432</f>
        <v>Headcorn - Station Access Income Qualifying Expenditure</v>
      </c>
      <c r="E372" s="106"/>
      <c r="F372" s="143" t="str">
        <f t="shared" si="8"/>
        <v>£000</v>
      </c>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4"/>
      <c r="AE372" s="805"/>
      <c r="AG372" s="805"/>
      <c r="AI372" s="805"/>
      <c r="AK372" s="285"/>
    </row>
    <row r="373" spans="4:37" ht="12.75" customHeight="1" outlineLevel="1" x14ac:dyDescent="0.2">
      <c r="D373" s="142" t="str">
        <f>'Line Items'!D433</f>
        <v>Herne Bay - Station Access Income Qualifying Expenditure</v>
      </c>
      <c r="E373" s="106"/>
      <c r="F373" s="143" t="str">
        <f t="shared" si="8"/>
        <v>£000</v>
      </c>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4"/>
      <c r="AE373" s="805"/>
      <c r="AG373" s="805"/>
      <c r="AI373" s="805"/>
      <c r="AK373" s="285"/>
    </row>
    <row r="374" spans="4:37" ht="12.75" customHeight="1" outlineLevel="1" x14ac:dyDescent="0.2">
      <c r="D374" s="142" t="str">
        <f>'Line Items'!D434</f>
        <v>Herne Hill - Station Access Income Qualifying Expenditure</v>
      </c>
      <c r="E374" s="106"/>
      <c r="F374" s="143" t="str">
        <f t="shared" si="8"/>
        <v>£000</v>
      </c>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4"/>
      <c r="AE374" s="805"/>
      <c r="AG374" s="805"/>
      <c r="AI374" s="805"/>
      <c r="AK374" s="285"/>
    </row>
    <row r="375" spans="4:37" ht="12.75" customHeight="1" outlineLevel="1" x14ac:dyDescent="0.2">
      <c r="D375" s="142" t="str">
        <f>'Line Items'!D435</f>
        <v>High Brooms - Station Access Income Qualifying Expenditure</v>
      </c>
      <c r="E375" s="106"/>
      <c r="F375" s="143" t="str">
        <f t="shared" si="8"/>
        <v>£000</v>
      </c>
      <c r="G375" s="283"/>
      <c r="H375" s="283"/>
      <c r="I375" s="283"/>
      <c r="J375" s="283"/>
      <c r="K375" s="283"/>
      <c r="L375" s="283"/>
      <c r="M375" s="283"/>
      <c r="N375" s="283"/>
      <c r="O375" s="283"/>
      <c r="P375" s="283"/>
      <c r="Q375" s="283"/>
      <c r="R375" s="283"/>
      <c r="S375" s="283"/>
      <c r="T375" s="283"/>
      <c r="U375" s="283"/>
      <c r="V375" s="283"/>
      <c r="W375" s="283"/>
      <c r="X375" s="283"/>
      <c r="Y375" s="283"/>
      <c r="Z375" s="283"/>
      <c r="AA375" s="283"/>
      <c r="AB375" s="283"/>
      <c r="AC375" s="284"/>
      <c r="AE375" s="805"/>
      <c r="AG375" s="805"/>
      <c r="AI375" s="805"/>
      <c r="AK375" s="285"/>
    </row>
    <row r="376" spans="4:37" ht="12.75" customHeight="1" outlineLevel="1" x14ac:dyDescent="0.2">
      <c r="D376" s="142" t="str">
        <f>'Line Items'!D436</f>
        <v>Higham, Kent - Station Access Income Qualifying Expenditure</v>
      </c>
      <c r="E376" s="106"/>
      <c r="F376" s="143" t="str">
        <f t="shared" si="8"/>
        <v>£000</v>
      </c>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4"/>
      <c r="AE376" s="805"/>
      <c r="AG376" s="805"/>
      <c r="AI376" s="805"/>
      <c r="AK376" s="285"/>
    </row>
    <row r="377" spans="4:37" ht="12.75" customHeight="1" outlineLevel="1" x14ac:dyDescent="0.2">
      <c r="D377" s="142" t="str">
        <f>'Line Items'!D437</f>
        <v>Hildenborough - Station Access Income Qualifying Expenditure</v>
      </c>
      <c r="E377" s="106"/>
      <c r="F377" s="143" t="str">
        <f t="shared" si="8"/>
        <v>£000</v>
      </c>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4"/>
      <c r="AE377" s="805"/>
      <c r="AG377" s="805"/>
      <c r="AI377" s="805"/>
      <c r="AK377" s="285"/>
    </row>
    <row r="378" spans="4:37" ht="12.75" customHeight="1" outlineLevel="1" x14ac:dyDescent="0.2">
      <c r="D378" s="142" t="str">
        <f>'Line Items'!D438</f>
        <v>Hither Green - Station Access Income Qualifying Expenditure</v>
      </c>
      <c r="E378" s="106"/>
      <c r="F378" s="143" t="str">
        <f t="shared" si="8"/>
        <v>£000</v>
      </c>
      <c r="G378" s="283"/>
      <c r="H378" s="283"/>
      <c r="I378" s="283"/>
      <c r="J378" s="283"/>
      <c r="K378" s="283"/>
      <c r="L378" s="283"/>
      <c r="M378" s="283"/>
      <c r="N378" s="283"/>
      <c r="O378" s="283"/>
      <c r="P378" s="283"/>
      <c r="Q378" s="283"/>
      <c r="R378" s="283"/>
      <c r="S378" s="283"/>
      <c r="T378" s="283"/>
      <c r="U378" s="283"/>
      <c r="V378" s="283"/>
      <c r="W378" s="283"/>
      <c r="X378" s="283"/>
      <c r="Y378" s="283"/>
      <c r="Z378" s="283"/>
      <c r="AA378" s="283"/>
      <c r="AB378" s="283"/>
      <c r="AC378" s="284"/>
      <c r="AE378" s="805"/>
      <c r="AG378" s="805"/>
      <c r="AI378" s="805"/>
      <c r="AK378" s="285"/>
    </row>
    <row r="379" spans="4:37" ht="12.75" customHeight="1" outlineLevel="1" x14ac:dyDescent="0.2">
      <c r="D379" s="142" t="str">
        <f>'Line Items'!D439</f>
        <v>Hollingbourne - Station Access Income Qualifying Expenditure</v>
      </c>
      <c r="E379" s="106"/>
      <c r="F379" s="143" t="str">
        <f t="shared" si="8"/>
        <v>£000</v>
      </c>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4"/>
      <c r="AE379" s="805"/>
      <c r="AG379" s="805"/>
      <c r="AI379" s="805"/>
      <c r="AK379" s="285"/>
    </row>
    <row r="380" spans="4:37" ht="12.75" customHeight="1" outlineLevel="1" x14ac:dyDescent="0.2">
      <c r="D380" s="142" t="str">
        <f>'Line Items'!D440</f>
        <v>Kearsney - Station Access Income Qualifying Expenditure</v>
      </c>
      <c r="E380" s="106"/>
      <c r="F380" s="143" t="str">
        <f t="shared" si="8"/>
        <v>£000</v>
      </c>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4"/>
      <c r="AE380" s="805"/>
      <c r="AG380" s="805"/>
      <c r="AI380" s="805"/>
      <c r="AK380" s="285"/>
    </row>
    <row r="381" spans="4:37" ht="12.75" customHeight="1" outlineLevel="1" x14ac:dyDescent="0.2">
      <c r="D381" s="142" t="str">
        <f>'Line Items'!D441</f>
        <v>Kemsing - Station Access Income Qualifying Expenditure</v>
      </c>
      <c r="E381" s="106"/>
      <c r="F381" s="143" t="str">
        <f t="shared" si="8"/>
        <v>£000</v>
      </c>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4"/>
      <c r="AE381" s="805"/>
      <c r="AG381" s="805"/>
      <c r="AI381" s="805"/>
      <c r="AK381" s="285"/>
    </row>
    <row r="382" spans="4:37" ht="12.75" customHeight="1" outlineLevel="1" x14ac:dyDescent="0.2">
      <c r="D382" s="142" t="str">
        <f>'Line Items'!D442</f>
        <v>Kemsley - Station Access Income Qualifying Expenditure</v>
      </c>
      <c r="E382" s="106"/>
      <c r="F382" s="143" t="str">
        <f t="shared" si="8"/>
        <v>£000</v>
      </c>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4"/>
      <c r="AE382" s="805"/>
      <c r="AG382" s="805"/>
      <c r="AI382" s="805"/>
      <c r="AK382" s="285"/>
    </row>
    <row r="383" spans="4:37" ht="12.75" customHeight="1" outlineLevel="1" x14ac:dyDescent="0.2">
      <c r="D383" s="142" t="str">
        <f>'Line Items'!D443</f>
        <v>Kent House - Station Access Income Qualifying Expenditure</v>
      </c>
      <c r="E383" s="106"/>
      <c r="F383" s="143" t="str">
        <f t="shared" si="8"/>
        <v>£000</v>
      </c>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4"/>
      <c r="AE383" s="805"/>
      <c r="AG383" s="805"/>
      <c r="AI383" s="805"/>
      <c r="AK383" s="285"/>
    </row>
    <row r="384" spans="4:37" ht="12.75" customHeight="1" outlineLevel="1" x14ac:dyDescent="0.2">
      <c r="D384" s="142" t="str">
        <f>'Line Items'!D444</f>
        <v>Kidbrooke - Station Access Income Qualifying Expenditure</v>
      </c>
      <c r="E384" s="106"/>
      <c r="F384" s="143" t="str">
        <f t="shared" si="8"/>
        <v>£000</v>
      </c>
      <c r="G384" s="283"/>
      <c r="H384" s="283"/>
      <c r="I384" s="283"/>
      <c r="J384" s="283"/>
      <c r="K384" s="283"/>
      <c r="L384" s="283"/>
      <c r="M384" s="283"/>
      <c r="N384" s="283"/>
      <c r="O384" s="283"/>
      <c r="P384" s="283"/>
      <c r="Q384" s="283"/>
      <c r="R384" s="283"/>
      <c r="S384" s="283"/>
      <c r="T384" s="283"/>
      <c r="U384" s="283"/>
      <c r="V384" s="283"/>
      <c r="W384" s="283"/>
      <c r="X384" s="283"/>
      <c r="Y384" s="283"/>
      <c r="Z384" s="283"/>
      <c r="AA384" s="283"/>
      <c r="AB384" s="283"/>
      <c r="AC384" s="284"/>
      <c r="AE384" s="805"/>
      <c r="AG384" s="805"/>
      <c r="AI384" s="805"/>
      <c r="AK384" s="285"/>
    </row>
    <row r="385" spans="4:37" ht="12.75" customHeight="1" outlineLevel="1" x14ac:dyDescent="0.2">
      <c r="D385" s="142" t="str">
        <f>'Line Items'!D445</f>
        <v>Knockholt - Station Access Income Qualifying Expenditure</v>
      </c>
      <c r="E385" s="106"/>
      <c r="F385" s="143" t="str">
        <f t="shared" si="8"/>
        <v>£000</v>
      </c>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4"/>
      <c r="AE385" s="805"/>
      <c r="AG385" s="805"/>
      <c r="AI385" s="805"/>
      <c r="AK385" s="285"/>
    </row>
    <row r="386" spans="4:37" ht="12.75" customHeight="1" outlineLevel="1" x14ac:dyDescent="0.2">
      <c r="D386" s="142" t="str">
        <f>'Line Items'!D446</f>
        <v>Ladywell - Station Access Income Qualifying Expenditure</v>
      </c>
      <c r="E386" s="106"/>
      <c r="F386" s="143" t="str">
        <f t="shared" si="8"/>
        <v>£000</v>
      </c>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4"/>
      <c r="AE386" s="805"/>
      <c r="AG386" s="805"/>
      <c r="AI386" s="805"/>
      <c r="AK386" s="285"/>
    </row>
    <row r="387" spans="4:37" ht="12.75" customHeight="1" outlineLevel="1" x14ac:dyDescent="0.2">
      <c r="D387" s="142" t="str">
        <f>'Line Items'!D447</f>
        <v>Lee - Station Access Income Qualifying Expenditure</v>
      </c>
      <c r="E387" s="106"/>
      <c r="F387" s="143" t="str">
        <f t="shared" si="8"/>
        <v>£000</v>
      </c>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4"/>
      <c r="AE387" s="805"/>
      <c r="AG387" s="805"/>
      <c r="AI387" s="805"/>
      <c r="AK387" s="285"/>
    </row>
    <row r="388" spans="4:37" ht="12.75" customHeight="1" outlineLevel="1" x14ac:dyDescent="0.2">
      <c r="D388" s="142" t="str">
        <f>'Line Items'!D448</f>
        <v>Lenham - Station Access Income Qualifying Expenditure</v>
      </c>
      <c r="E388" s="106"/>
      <c r="F388" s="143" t="str">
        <f t="shared" si="8"/>
        <v>£000</v>
      </c>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4"/>
      <c r="AE388" s="805"/>
      <c r="AG388" s="805"/>
      <c r="AI388" s="805"/>
      <c r="AK388" s="285"/>
    </row>
    <row r="389" spans="4:37" ht="12.75" customHeight="1" outlineLevel="1" x14ac:dyDescent="0.2">
      <c r="D389" s="142" t="str">
        <f>'Line Items'!D449</f>
        <v>Lewisham - Station Access Income Qualifying Expenditure</v>
      </c>
      <c r="E389" s="106"/>
      <c r="F389" s="143" t="str">
        <f t="shared" si="8"/>
        <v>£000</v>
      </c>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4"/>
      <c r="AE389" s="805"/>
      <c r="AG389" s="805"/>
      <c r="AI389" s="805"/>
      <c r="AK389" s="285"/>
    </row>
    <row r="390" spans="4:37" ht="12.75" customHeight="1" outlineLevel="1" x14ac:dyDescent="0.2">
      <c r="D390" s="142" t="str">
        <f>'Line Items'!D450</f>
        <v>London Waterloo East - Station Access Income Qualifying Expenditure</v>
      </c>
      <c r="E390" s="106"/>
      <c r="F390" s="143" t="str">
        <f t="shared" si="8"/>
        <v>£000</v>
      </c>
      <c r="G390" s="283"/>
      <c r="H390" s="283"/>
      <c r="I390" s="283"/>
      <c r="J390" s="283"/>
      <c r="K390" s="283"/>
      <c r="L390" s="283"/>
      <c r="M390" s="283"/>
      <c r="N390" s="283"/>
      <c r="O390" s="283"/>
      <c r="P390" s="283"/>
      <c r="Q390" s="283"/>
      <c r="R390" s="283"/>
      <c r="S390" s="283"/>
      <c r="T390" s="283"/>
      <c r="U390" s="283"/>
      <c r="V390" s="283"/>
      <c r="W390" s="283"/>
      <c r="X390" s="283"/>
      <c r="Y390" s="283"/>
      <c r="Z390" s="283"/>
      <c r="AA390" s="283"/>
      <c r="AB390" s="283"/>
      <c r="AC390" s="284"/>
      <c r="AE390" s="805"/>
      <c r="AG390" s="805"/>
      <c r="AI390" s="805"/>
      <c r="AK390" s="285"/>
    </row>
    <row r="391" spans="4:37" ht="12.75" customHeight="1" outlineLevel="1" x14ac:dyDescent="0.2">
      <c r="D391" s="142" t="str">
        <f>'Line Items'!D451</f>
        <v>Longfield - Station Access Income Qualifying Expenditure</v>
      </c>
      <c r="E391" s="106"/>
      <c r="F391" s="143" t="str">
        <f t="shared" si="8"/>
        <v>£000</v>
      </c>
      <c r="G391" s="283"/>
      <c r="H391" s="283"/>
      <c r="I391" s="283"/>
      <c r="J391" s="283"/>
      <c r="K391" s="283"/>
      <c r="L391" s="283"/>
      <c r="M391" s="283"/>
      <c r="N391" s="283"/>
      <c r="O391" s="283"/>
      <c r="P391" s="283"/>
      <c r="Q391" s="283"/>
      <c r="R391" s="283"/>
      <c r="S391" s="283"/>
      <c r="T391" s="283"/>
      <c r="U391" s="283"/>
      <c r="V391" s="283"/>
      <c r="W391" s="283"/>
      <c r="X391" s="283"/>
      <c r="Y391" s="283"/>
      <c r="Z391" s="283"/>
      <c r="AA391" s="283"/>
      <c r="AB391" s="283"/>
      <c r="AC391" s="284"/>
      <c r="AE391" s="805"/>
      <c r="AG391" s="805"/>
      <c r="AI391" s="805"/>
      <c r="AK391" s="285"/>
    </row>
    <row r="392" spans="4:37" ht="12.75" customHeight="1" outlineLevel="1" x14ac:dyDescent="0.2">
      <c r="D392" s="142" t="str">
        <f>'Line Items'!D452</f>
        <v>Lower Sydenham - Station Access Income Qualifying Expenditure</v>
      </c>
      <c r="E392" s="106"/>
      <c r="F392" s="143" t="str">
        <f t="shared" si="8"/>
        <v>£000</v>
      </c>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4"/>
      <c r="AE392" s="805"/>
      <c r="AG392" s="805"/>
      <c r="AI392" s="805"/>
      <c r="AK392" s="285"/>
    </row>
    <row r="393" spans="4:37" ht="12.75" customHeight="1" outlineLevel="1" x14ac:dyDescent="0.2">
      <c r="D393" s="142" t="str">
        <f>'Line Items'!D453</f>
        <v>Maidstone Barracks - Station Access Income Qualifying Expenditure</v>
      </c>
      <c r="E393" s="106"/>
      <c r="F393" s="143" t="str">
        <f t="shared" si="8"/>
        <v>£000</v>
      </c>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4"/>
      <c r="AE393" s="805"/>
      <c r="AG393" s="805"/>
      <c r="AI393" s="805"/>
      <c r="AK393" s="285"/>
    </row>
    <row r="394" spans="4:37" ht="12.75" customHeight="1" outlineLevel="1" x14ac:dyDescent="0.2">
      <c r="D394" s="142" t="str">
        <f>'Line Items'!D454</f>
        <v>Maidstone East - Station Access Income Qualifying Expenditure</v>
      </c>
      <c r="E394" s="106"/>
      <c r="F394" s="143" t="str">
        <f t="shared" si="8"/>
        <v>£000</v>
      </c>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4"/>
      <c r="AE394" s="805"/>
      <c r="AG394" s="805"/>
      <c r="AI394" s="805"/>
      <c r="AK394" s="285"/>
    </row>
    <row r="395" spans="4:37" ht="12.75" customHeight="1" outlineLevel="1" x14ac:dyDescent="0.2">
      <c r="D395" s="142" t="str">
        <f>'Line Items'!D455</f>
        <v>Maidstone West - Station Access Income Qualifying Expenditure</v>
      </c>
      <c r="E395" s="106"/>
      <c r="F395" s="143" t="str">
        <f t="shared" si="8"/>
        <v>£000</v>
      </c>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4"/>
      <c r="AE395" s="805"/>
      <c r="AG395" s="805"/>
      <c r="AI395" s="805"/>
      <c r="AK395" s="285"/>
    </row>
    <row r="396" spans="4:37" ht="12.75" customHeight="1" outlineLevel="1" x14ac:dyDescent="0.2">
      <c r="D396" s="142" t="str">
        <f>'Line Items'!D456</f>
        <v>Marden - Station Access Income Qualifying Expenditure</v>
      </c>
      <c r="E396" s="106"/>
      <c r="F396" s="143" t="str">
        <f t="shared" si="8"/>
        <v>£000</v>
      </c>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4"/>
      <c r="AE396" s="805"/>
      <c r="AG396" s="805"/>
      <c r="AI396" s="805"/>
      <c r="AK396" s="285"/>
    </row>
    <row r="397" spans="4:37" ht="12.75" customHeight="1" outlineLevel="1" x14ac:dyDescent="0.2">
      <c r="D397" s="142" t="str">
        <f>'Line Items'!D457</f>
        <v>Margate - Station Access Income Qualifying Expenditure</v>
      </c>
      <c r="E397" s="106"/>
      <c r="F397" s="143" t="str">
        <f t="shared" si="8"/>
        <v>£000</v>
      </c>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4"/>
      <c r="AE397" s="805"/>
      <c r="AG397" s="805"/>
      <c r="AI397" s="805"/>
      <c r="AK397" s="285"/>
    </row>
    <row r="398" spans="4:37" ht="12.75" customHeight="1" outlineLevel="1" x14ac:dyDescent="0.2">
      <c r="D398" s="142" t="str">
        <f>'Line Items'!D458</f>
        <v>Martin Mill - Station Access Income Qualifying Expenditure</v>
      </c>
      <c r="E398" s="106"/>
      <c r="F398" s="143" t="str">
        <f t="shared" si="8"/>
        <v>£000</v>
      </c>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4"/>
      <c r="AE398" s="805"/>
      <c r="AG398" s="805"/>
      <c r="AI398" s="805"/>
      <c r="AK398" s="285"/>
    </row>
    <row r="399" spans="4:37" ht="12.75" customHeight="1" outlineLevel="1" x14ac:dyDescent="0.2">
      <c r="D399" s="142" t="str">
        <f>'Line Items'!D459</f>
        <v>Maze Hill - Station Access Income Qualifying Expenditure</v>
      </c>
      <c r="E399" s="106"/>
      <c r="F399" s="143" t="str">
        <f t="shared" si="8"/>
        <v>£000</v>
      </c>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4"/>
      <c r="AE399" s="805"/>
      <c r="AG399" s="805"/>
      <c r="AI399" s="805"/>
      <c r="AK399" s="285"/>
    </row>
    <row r="400" spans="4:37" ht="12.75" customHeight="1" outlineLevel="1" x14ac:dyDescent="0.2">
      <c r="D400" s="142" t="str">
        <f>'Line Items'!D460</f>
        <v>Meopham - Station Access Income Qualifying Expenditure</v>
      </c>
      <c r="E400" s="106"/>
      <c r="F400" s="143" t="str">
        <f t="shared" si="8"/>
        <v>£000</v>
      </c>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4"/>
      <c r="AE400" s="805"/>
      <c r="AG400" s="805"/>
      <c r="AI400" s="805"/>
      <c r="AK400" s="285"/>
    </row>
    <row r="401" spans="4:37" ht="12.75" customHeight="1" outlineLevel="1" x14ac:dyDescent="0.2">
      <c r="D401" s="142" t="str">
        <f>'Line Items'!D461</f>
        <v>Minster - Station Access Income Qualifying Expenditure</v>
      </c>
      <c r="E401" s="106"/>
      <c r="F401" s="143" t="str">
        <f t="shared" si="8"/>
        <v>£000</v>
      </c>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4"/>
      <c r="AE401" s="805"/>
      <c r="AG401" s="805"/>
      <c r="AI401" s="805"/>
      <c r="AK401" s="285"/>
    </row>
    <row r="402" spans="4:37" ht="12.75" customHeight="1" outlineLevel="1" x14ac:dyDescent="0.2">
      <c r="D402" s="142" t="str">
        <f>'Line Items'!D462</f>
        <v>Mottingham - Station Access Income Qualifying Expenditure</v>
      </c>
      <c r="E402" s="106"/>
      <c r="F402" s="143" t="str">
        <f t="shared" si="8"/>
        <v>£000</v>
      </c>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4"/>
      <c r="AE402" s="805"/>
      <c r="AG402" s="805"/>
      <c r="AI402" s="805"/>
      <c r="AK402" s="285"/>
    </row>
    <row r="403" spans="4:37" ht="12.75" customHeight="1" outlineLevel="1" x14ac:dyDescent="0.2">
      <c r="D403" s="142" t="str">
        <f>'Line Items'!D463</f>
        <v>New Beckenham - Station Access Income Qualifying Expenditure</v>
      </c>
      <c r="E403" s="106"/>
      <c r="F403" s="143" t="str">
        <f t="shared" si="8"/>
        <v>£000</v>
      </c>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4"/>
      <c r="AE403" s="805"/>
      <c r="AG403" s="805"/>
      <c r="AI403" s="805"/>
      <c r="AK403" s="285"/>
    </row>
    <row r="404" spans="4:37" ht="12.75" customHeight="1" outlineLevel="1" x14ac:dyDescent="0.2">
      <c r="D404" s="142" t="str">
        <f>'Line Items'!D464</f>
        <v>New Cross - Station Access Income Qualifying Expenditure</v>
      </c>
      <c r="E404" s="106"/>
      <c r="F404" s="143" t="str">
        <f t="shared" si="8"/>
        <v>£000</v>
      </c>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4"/>
      <c r="AE404" s="805"/>
      <c r="AG404" s="805"/>
      <c r="AI404" s="805"/>
      <c r="AK404" s="285"/>
    </row>
    <row r="405" spans="4:37" ht="12.75" customHeight="1" outlineLevel="1" x14ac:dyDescent="0.2">
      <c r="D405" s="142" t="str">
        <f>'Line Items'!D465</f>
        <v>New Eltham - Station Access Income Qualifying Expenditure</v>
      </c>
      <c r="E405" s="106"/>
      <c r="F405" s="143" t="str">
        <f t="shared" si="8"/>
        <v>£000</v>
      </c>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4"/>
      <c r="AE405" s="805"/>
      <c r="AG405" s="805"/>
      <c r="AI405" s="805"/>
      <c r="AK405" s="285"/>
    </row>
    <row r="406" spans="4:37" ht="12.75" customHeight="1" outlineLevel="1" x14ac:dyDescent="0.2">
      <c r="D406" s="142" t="str">
        <f>'Line Items'!D466</f>
        <v>New Hythe - Station Access Income Qualifying Expenditure</v>
      </c>
      <c r="E406" s="106"/>
      <c r="F406" s="143" t="str">
        <f t="shared" si="8"/>
        <v>£000</v>
      </c>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4"/>
      <c r="AE406" s="805"/>
      <c r="AG406" s="805"/>
      <c r="AI406" s="805"/>
      <c r="AK406" s="285"/>
    </row>
    <row r="407" spans="4:37" ht="12.75" customHeight="1" outlineLevel="1" x14ac:dyDescent="0.2">
      <c r="D407" s="142" t="str">
        <f>'Line Items'!D467</f>
        <v>Newington - Station Access Income Qualifying Expenditure</v>
      </c>
      <c r="E407" s="106"/>
      <c r="F407" s="143" t="str">
        <f t="shared" si="8"/>
        <v>£000</v>
      </c>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4"/>
      <c r="AE407" s="805"/>
      <c r="AG407" s="805"/>
      <c r="AI407" s="805"/>
      <c r="AK407" s="285"/>
    </row>
    <row r="408" spans="4:37" ht="12.75" customHeight="1" outlineLevel="1" x14ac:dyDescent="0.2">
      <c r="D408" s="142" t="str">
        <f>'Line Items'!D468</f>
        <v>Northfleet - Station Access Income Qualifying Expenditure</v>
      </c>
      <c r="E408" s="106"/>
      <c r="F408" s="143" t="str">
        <f t="shared" si="8"/>
        <v>£000</v>
      </c>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4"/>
      <c r="AE408" s="805"/>
      <c r="AG408" s="805"/>
      <c r="AI408" s="805"/>
      <c r="AK408" s="285"/>
    </row>
    <row r="409" spans="4:37" ht="12.75" customHeight="1" outlineLevel="1" x14ac:dyDescent="0.2">
      <c r="D409" s="142" t="str">
        <f>'Line Items'!D469</f>
        <v>Orpington - Station Access Income Qualifying Expenditure</v>
      </c>
      <c r="E409" s="106"/>
      <c r="F409" s="143" t="str">
        <f t="shared" si="8"/>
        <v>£000</v>
      </c>
      <c r="G409" s="283"/>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4"/>
      <c r="AE409" s="805"/>
      <c r="AG409" s="805"/>
      <c r="AI409" s="805"/>
      <c r="AK409" s="285"/>
    </row>
    <row r="410" spans="4:37" ht="12.75" customHeight="1" outlineLevel="1" x14ac:dyDescent="0.2">
      <c r="D410" s="142" t="str">
        <f>'Line Items'!D470</f>
        <v>Otford - Station Access Income Qualifying Expenditure</v>
      </c>
      <c r="E410" s="106"/>
      <c r="F410" s="143" t="str">
        <f t="shared" si="8"/>
        <v>£000</v>
      </c>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4"/>
      <c r="AE410" s="805"/>
      <c r="AG410" s="805"/>
      <c r="AI410" s="805"/>
      <c r="AK410" s="285"/>
    </row>
    <row r="411" spans="4:37" ht="12.75" customHeight="1" outlineLevel="1" x14ac:dyDescent="0.2">
      <c r="D411" s="142" t="str">
        <f>'Line Items'!D471</f>
        <v>Paddock Wood - Station Access Income Qualifying Expenditure</v>
      </c>
      <c r="E411" s="106"/>
      <c r="F411" s="143" t="str">
        <f t="shared" si="8"/>
        <v>£000</v>
      </c>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4"/>
      <c r="AE411" s="805"/>
      <c r="AG411" s="805"/>
      <c r="AI411" s="805"/>
      <c r="AK411" s="285"/>
    </row>
    <row r="412" spans="4:37" ht="12.75" customHeight="1" outlineLevel="1" x14ac:dyDescent="0.2">
      <c r="D412" s="142" t="str">
        <f>'Line Items'!D472</f>
        <v>Penge East - Station Access Income Qualifying Expenditure</v>
      </c>
      <c r="E412" s="106"/>
      <c r="F412" s="143" t="str">
        <f t="shared" si="8"/>
        <v>£000</v>
      </c>
      <c r="G412" s="283"/>
      <c r="H412" s="283"/>
      <c r="I412" s="283"/>
      <c r="J412" s="283"/>
      <c r="K412" s="283"/>
      <c r="L412" s="283"/>
      <c r="M412" s="283"/>
      <c r="N412" s="283"/>
      <c r="O412" s="283"/>
      <c r="P412" s="283"/>
      <c r="Q412" s="283"/>
      <c r="R412" s="283"/>
      <c r="S412" s="283"/>
      <c r="T412" s="283"/>
      <c r="U412" s="283"/>
      <c r="V412" s="283"/>
      <c r="W412" s="283"/>
      <c r="X412" s="283"/>
      <c r="Y412" s="283"/>
      <c r="Z412" s="283"/>
      <c r="AA412" s="283"/>
      <c r="AB412" s="283"/>
      <c r="AC412" s="284"/>
      <c r="AE412" s="805"/>
      <c r="AG412" s="805"/>
      <c r="AI412" s="805"/>
      <c r="AK412" s="285"/>
    </row>
    <row r="413" spans="4:37" ht="12.75" customHeight="1" outlineLevel="1" x14ac:dyDescent="0.2">
      <c r="D413" s="142" t="str">
        <f>'Line Items'!D473</f>
        <v>Petts Wood - Station Access Income Qualifying Expenditure</v>
      </c>
      <c r="E413" s="106"/>
      <c r="F413" s="143" t="str">
        <f t="shared" si="8"/>
        <v>£000</v>
      </c>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4"/>
      <c r="AE413" s="805"/>
      <c r="AG413" s="805"/>
      <c r="AI413" s="805"/>
      <c r="AK413" s="285"/>
    </row>
    <row r="414" spans="4:37" ht="12.75" customHeight="1" outlineLevel="1" x14ac:dyDescent="0.2">
      <c r="D414" s="142" t="str">
        <f>'Line Items'!D474</f>
        <v>Pluckley - Station Access Income Qualifying Expenditure</v>
      </c>
      <c r="E414" s="106"/>
      <c r="F414" s="143" t="str">
        <f t="shared" si="8"/>
        <v>£000</v>
      </c>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4"/>
      <c r="AE414" s="805"/>
      <c r="AG414" s="805"/>
      <c r="AI414" s="805"/>
      <c r="AK414" s="285"/>
    </row>
    <row r="415" spans="4:37" ht="12.75" customHeight="1" outlineLevel="1" x14ac:dyDescent="0.2">
      <c r="D415" s="142" t="str">
        <f>'Line Items'!D475</f>
        <v>Plumstead - Station Access Income Qualifying Expenditure</v>
      </c>
      <c r="E415" s="106"/>
      <c r="F415" s="143" t="str">
        <f t="shared" si="8"/>
        <v>£000</v>
      </c>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4"/>
      <c r="AE415" s="805"/>
      <c r="AG415" s="805"/>
      <c r="AI415" s="805"/>
      <c r="AK415" s="285"/>
    </row>
    <row r="416" spans="4:37" ht="12.75" customHeight="1" outlineLevel="1" x14ac:dyDescent="0.2">
      <c r="D416" s="142" t="str">
        <f>'Line Items'!D476</f>
        <v>Queenborough - Station Access Income Qualifying Expenditure</v>
      </c>
      <c r="E416" s="106"/>
      <c r="F416" s="143" t="str">
        <f t="shared" si="8"/>
        <v>£000</v>
      </c>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4"/>
      <c r="AE416" s="805"/>
      <c r="AG416" s="805"/>
      <c r="AI416" s="805"/>
      <c r="AK416" s="285"/>
    </row>
    <row r="417" spans="4:37" ht="12.75" customHeight="1" outlineLevel="1" x14ac:dyDescent="0.2">
      <c r="D417" s="142" t="str">
        <f>'Line Items'!D477</f>
        <v>Rainham (Kent) - Station Access Income Qualifying Expenditure</v>
      </c>
      <c r="E417" s="106"/>
      <c r="F417" s="143" t="str">
        <f t="shared" si="8"/>
        <v>£000</v>
      </c>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4"/>
      <c r="AE417" s="805"/>
      <c r="AG417" s="805"/>
      <c r="AI417" s="805"/>
      <c r="AK417" s="285"/>
    </row>
    <row r="418" spans="4:37" ht="12.75" customHeight="1" outlineLevel="1" x14ac:dyDescent="0.2">
      <c r="D418" s="142" t="str">
        <f>'Line Items'!D478</f>
        <v>Ramsgate - Station Access Income Qualifying Expenditure</v>
      </c>
      <c r="E418" s="106"/>
      <c r="F418" s="143" t="str">
        <f t="shared" si="8"/>
        <v>£000</v>
      </c>
      <c r="G418" s="283"/>
      <c r="H418" s="283"/>
      <c r="I418" s="283"/>
      <c r="J418" s="283"/>
      <c r="K418" s="283"/>
      <c r="L418" s="283"/>
      <c r="M418" s="283"/>
      <c r="N418" s="283"/>
      <c r="O418" s="283"/>
      <c r="P418" s="283"/>
      <c r="Q418" s="283"/>
      <c r="R418" s="283"/>
      <c r="S418" s="283"/>
      <c r="T418" s="283"/>
      <c r="U418" s="283"/>
      <c r="V418" s="283"/>
      <c r="W418" s="283"/>
      <c r="X418" s="283"/>
      <c r="Y418" s="283"/>
      <c r="Z418" s="283"/>
      <c r="AA418" s="283"/>
      <c r="AB418" s="283"/>
      <c r="AC418" s="284"/>
      <c r="AE418" s="805"/>
      <c r="AG418" s="805"/>
      <c r="AI418" s="805"/>
      <c r="AK418" s="285"/>
    </row>
    <row r="419" spans="4:37" ht="12.75" customHeight="1" outlineLevel="1" x14ac:dyDescent="0.2">
      <c r="D419" s="142" t="str">
        <f>'Line Items'!D479</f>
        <v>Robertsbridge - Station Access Income Qualifying Expenditure</v>
      </c>
      <c r="E419" s="106"/>
      <c r="F419" s="143" t="str">
        <f t="shared" si="8"/>
        <v>£000</v>
      </c>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4"/>
      <c r="AE419" s="805"/>
      <c r="AG419" s="805"/>
      <c r="AI419" s="805"/>
      <c r="AK419" s="285"/>
    </row>
    <row r="420" spans="4:37" ht="12.75" customHeight="1" outlineLevel="1" x14ac:dyDescent="0.2">
      <c r="D420" s="142" t="str">
        <f>'Line Items'!D480</f>
        <v>Rochester - Station Access Income Qualifying Expenditure</v>
      </c>
      <c r="E420" s="106"/>
      <c r="F420" s="143" t="str">
        <f t="shared" si="8"/>
        <v>£000</v>
      </c>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4"/>
      <c r="AE420" s="805"/>
      <c r="AG420" s="805"/>
      <c r="AI420" s="805"/>
      <c r="AK420" s="285"/>
    </row>
    <row r="421" spans="4:37" ht="12.75" customHeight="1" outlineLevel="1" x14ac:dyDescent="0.2">
      <c r="D421" s="142" t="str">
        <f>'Line Items'!D481</f>
        <v>Sandling - Station Access Income Qualifying Expenditure</v>
      </c>
      <c r="E421" s="106"/>
      <c r="F421" s="143" t="str">
        <f t="shared" si="8"/>
        <v>£000</v>
      </c>
      <c r="G421" s="283"/>
      <c r="H421" s="283"/>
      <c r="I421" s="283"/>
      <c r="J421" s="283"/>
      <c r="K421" s="283"/>
      <c r="L421" s="283"/>
      <c r="M421" s="283"/>
      <c r="N421" s="283"/>
      <c r="O421" s="283"/>
      <c r="P421" s="283"/>
      <c r="Q421" s="283"/>
      <c r="R421" s="283"/>
      <c r="S421" s="283"/>
      <c r="T421" s="283"/>
      <c r="U421" s="283"/>
      <c r="V421" s="283"/>
      <c r="W421" s="283"/>
      <c r="X421" s="283"/>
      <c r="Y421" s="283"/>
      <c r="Z421" s="283"/>
      <c r="AA421" s="283"/>
      <c r="AB421" s="283"/>
      <c r="AC421" s="284"/>
      <c r="AE421" s="805"/>
      <c r="AG421" s="805"/>
      <c r="AI421" s="805"/>
      <c r="AK421" s="285"/>
    </row>
    <row r="422" spans="4:37" ht="12.75" customHeight="1" outlineLevel="1" x14ac:dyDescent="0.2">
      <c r="D422" s="142" t="str">
        <f>'Line Items'!D482</f>
        <v>Sandwich - Station Access Income Qualifying Expenditure</v>
      </c>
      <c r="E422" s="106"/>
      <c r="F422" s="143" t="str">
        <f t="shared" si="8"/>
        <v>£000</v>
      </c>
      <c r="G422" s="283"/>
      <c r="H422" s="283"/>
      <c r="I422" s="283"/>
      <c r="J422" s="283"/>
      <c r="K422" s="283"/>
      <c r="L422" s="283"/>
      <c r="M422" s="283"/>
      <c r="N422" s="283"/>
      <c r="O422" s="283"/>
      <c r="P422" s="283"/>
      <c r="Q422" s="283"/>
      <c r="R422" s="283"/>
      <c r="S422" s="283"/>
      <c r="T422" s="283"/>
      <c r="U422" s="283"/>
      <c r="V422" s="283"/>
      <c r="W422" s="283"/>
      <c r="X422" s="283"/>
      <c r="Y422" s="283"/>
      <c r="Z422" s="283"/>
      <c r="AA422" s="283"/>
      <c r="AB422" s="283"/>
      <c r="AC422" s="284"/>
      <c r="AE422" s="805"/>
      <c r="AG422" s="805"/>
      <c r="AI422" s="805"/>
      <c r="AK422" s="285"/>
    </row>
    <row r="423" spans="4:37" ht="12.75" customHeight="1" outlineLevel="1" x14ac:dyDescent="0.2">
      <c r="D423" s="142" t="str">
        <f>'Line Items'!D483</f>
        <v>Selling - Station Access Income Qualifying Expenditure</v>
      </c>
      <c r="E423" s="106"/>
      <c r="F423" s="143" t="str">
        <f t="shared" si="8"/>
        <v>£000</v>
      </c>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4"/>
      <c r="AE423" s="805"/>
      <c r="AG423" s="805"/>
      <c r="AI423" s="805"/>
      <c r="AK423" s="285"/>
    </row>
    <row r="424" spans="4:37" ht="12.75" customHeight="1" outlineLevel="1" x14ac:dyDescent="0.2">
      <c r="D424" s="142" t="str">
        <f>'Line Items'!D484</f>
        <v>Sevenoaks - Station Access Income Qualifying Expenditure</v>
      </c>
      <c r="E424" s="106"/>
      <c r="F424" s="143" t="str">
        <f t="shared" si="8"/>
        <v>£000</v>
      </c>
      <c r="G424" s="283"/>
      <c r="H424" s="283"/>
      <c r="I424" s="283"/>
      <c r="J424" s="283"/>
      <c r="K424" s="283"/>
      <c r="L424" s="283"/>
      <c r="M424" s="283"/>
      <c r="N424" s="283"/>
      <c r="O424" s="283"/>
      <c r="P424" s="283"/>
      <c r="Q424" s="283"/>
      <c r="R424" s="283"/>
      <c r="S424" s="283"/>
      <c r="T424" s="283"/>
      <c r="U424" s="283"/>
      <c r="V424" s="283"/>
      <c r="W424" s="283"/>
      <c r="X424" s="283"/>
      <c r="Y424" s="283"/>
      <c r="Z424" s="283"/>
      <c r="AA424" s="283"/>
      <c r="AB424" s="283"/>
      <c r="AC424" s="284"/>
      <c r="AE424" s="805"/>
      <c r="AG424" s="805"/>
      <c r="AI424" s="805"/>
      <c r="AK424" s="285"/>
    </row>
    <row r="425" spans="4:37" ht="12.75" customHeight="1" outlineLevel="1" x14ac:dyDescent="0.2">
      <c r="D425" s="142" t="str">
        <f>'Line Items'!D485</f>
        <v>Sheerness-On-Sea - Station Access Income Qualifying Expenditure</v>
      </c>
      <c r="E425" s="106"/>
      <c r="F425" s="143" t="str">
        <f t="shared" si="8"/>
        <v>£000</v>
      </c>
      <c r="G425" s="283"/>
      <c r="H425" s="283"/>
      <c r="I425" s="283"/>
      <c r="J425" s="283"/>
      <c r="K425" s="283"/>
      <c r="L425" s="283"/>
      <c r="M425" s="283"/>
      <c r="N425" s="283"/>
      <c r="O425" s="283"/>
      <c r="P425" s="283"/>
      <c r="Q425" s="283"/>
      <c r="R425" s="283"/>
      <c r="S425" s="283"/>
      <c r="T425" s="283"/>
      <c r="U425" s="283"/>
      <c r="V425" s="283"/>
      <c r="W425" s="283"/>
      <c r="X425" s="283"/>
      <c r="Y425" s="283"/>
      <c r="Z425" s="283"/>
      <c r="AA425" s="283"/>
      <c r="AB425" s="283"/>
      <c r="AC425" s="284"/>
      <c r="AE425" s="805"/>
      <c r="AG425" s="805"/>
      <c r="AI425" s="805"/>
      <c r="AK425" s="285"/>
    </row>
    <row r="426" spans="4:37" ht="12.75" customHeight="1" outlineLevel="1" x14ac:dyDescent="0.2">
      <c r="D426" s="142" t="str">
        <f>'Line Items'!D486</f>
        <v>Shepherds Well - Station Access Income Qualifying Expenditure</v>
      </c>
      <c r="E426" s="106"/>
      <c r="F426" s="143" t="str">
        <f t="shared" si="8"/>
        <v>£000</v>
      </c>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4"/>
      <c r="AE426" s="805"/>
      <c r="AG426" s="805"/>
      <c r="AI426" s="805"/>
      <c r="AK426" s="285"/>
    </row>
    <row r="427" spans="4:37" ht="12.75" customHeight="1" outlineLevel="1" x14ac:dyDescent="0.2">
      <c r="D427" s="142" t="str">
        <f>'Line Items'!D487</f>
        <v>Shoreham - Station Access Income Qualifying Expenditure</v>
      </c>
      <c r="E427" s="106"/>
      <c r="F427" s="143" t="str">
        <f t="shared" si="8"/>
        <v>£000</v>
      </c>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4"/>
      <c r="AE427" s="805"/>
      <c r="AG427" s="805"/>
      <c r="AI427" s="805"/>
      <c r="AK427" s="285"/>
    </row>
    <row r="428" spans="4:37" ht="12.75" customHeight="1" outlineLevel="1" x14ac:dyDescent="0.2">
      <c r="D428" s="142" t="str">
        <f>'Line Items'!D488</f>
        <v>Shortlands - Station Access Income Qualifying Expenditure</v>
      </c>
      <c r="E428" s="106"/>
      <c r="F428" s="143" t="str">
        <f t="shared" si="8"/>
        <v>£000</v>
      </c>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4"/>
      <c r="AE428" s="805"/>
      <c r="AG428" s="805"/>
      <c r="AI428" s="805"/>
      <c r="AK428" s="285"/>
    </row>
    <row r="429" spans="4:37" ht="12.75" customHeight="1" outlineLevel="1" x14ac:dyDescent="0.2">
      <c r="D429" s="142" t="str">
        <f>'Line Items'!D489</f>
        <v>Sidcup - Station Access Income Qualifying Expenditure</v>
      </c>
      <c r="E429" s="106"/>
      <c r="F429" s="143" t="str">
        <f t="shared" si="8"/>
        <v>£000</v>
      </c>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4"/>
      <c r="AE429" s="805"/>
      <c r="AG429" s="805"/>
      <c r="AI429" s="805"/>
      <c r="AK429" s="285"/>
    </row>
    <row r="430" spans="4:37" ht="12.75" customHeight="1" outlineLevel="1" x14ac:dyDescent="0.2">
      <c r="D430" s="142" t="str">
        <f>'Line Items'!D490</f>
        <v>Sittingbourne - Station Access Income Qualifying Expenditure</v>
      </c>
      <c r="E430" s="106"/>
      <c r="F430" s="143" t="str">
        <f t="shared" si="8"/>
        <v>£000</v>
      </c>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4"/>
      <c r="AE430" s="805"/>
      <c r="AG430" s="805"/>
      <c r="AI430" s="805"/>
      <c r="AK430" s="285"/>
    </row>
    <row r="431" spans="4:37" ht="12.75" customHeight="1" outlineLevel="1" x14ac:dyDescent="0.2">
      <c r="D431" s="142" t="str">
        <f>'Line Items'!D491</f>
        <v>Slade Green - Station Access Income Qualifying Expenditure</v>
      </c>
      <c r="E431" s="106"/>
      <c r="F431" s="143" t="str">
        <f t="shared" ref="F431:F494" si="9">F430</f>
        <v>£000</v>
      </c>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4"/>
      <c r="AE431" s="805"/>
      <c r="AG431" s="805"/>
      <c r="AI431" s="805"/>
      <c r="AK431" s="285"/>
    </row>
    <row r="432" spans="4:37" ht="12.75" customHeight="1" outlineLevel="1" x14ac:dyDescent="0.2">
      <c r="D432" s="142" t="str">
        <f>'Line Items'!D492</f>
        <v>Snodland - Station Access Income Qualifying Expenditure</v>
      </c>
      <c r="E432" s="106"/>
      <c r="F432" s="143" t="str">
        <f t="shared" si="9"/>
        <v>£000</v>
      </c>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4"/>
      <c r="AE432" s="805"/>
      <c r="AG432" s="805"/>
      <c r="AI432" s="805"/>
      <c r="AK432" s="285"/>
    </row>
    <row r="433" spans="4:37" ht="12.75" customHeight="1" outlineLevel="1" x14ac:dyDescent="0.2">
      <c r="D433" s="142" t="str">
        <f>'Line Items'!D493</f>
        <v>Snowdown - Station Access Income Qualifying Expenditure</v>
      </c>
      <c r="E433" s="106"/>
      <c r="F433" s="143" t="str">
        <f t="shared" si="9"/>
        <v>£000</v>
      </c>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4"/>
      <c r="AE433" s="805"/>
      <c r="AG433" s="805"/>
      <c r="AI433" s="805"/>
      <c r="AK433" s="285"/>
    </row>
    <row r="434" spans="4:37" ht="12.75" customHeight="1" outlineLevel="1" x14ac:dyDescent="0.2">
      <c r="D434" s="142" t="str">
        <f>'Line Items'!D494</f>
        <v>Sole Street - Station Access Income Qualifying Expenditure</v>
      </c>
      <c r="E434" s="106"/>
      <c r="F434" s="143" t="str">
        <f t="shared" si="9"/>
        <v>£000</v>
      </c>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4"/>
      <c r="AE434" s="805"/>
      <c r="AG434" s="805"/>
      <c r="AI434" s="805"/>
      <c r="AK434" s="285"/>
    </row>
    <row r="435" spans="4:37" ht="12.75" customHeight="1" outlineLevel="1" x14ac:dyDescent="0.2">
      <c r="D435" s="142" t="str">
        <f>'Line Items'!D495</f>
        <v>St Johns - Station Access Income Qualifying Expenditure</v>
      </c>
      <c r="E435" s="106"/>
      <c r="F435" s="143" t="str">
        <f t="shared" si="9"/>
        <v>£000</v>
      </c>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4"/>
      <c r="AE435" s="805"/>
      <c r="AG435" s="805"/>
      <c r="AI435" s="805"/>
      <c r="AK435" s="285"/>
    </row>
    <row r="436" spans="4:37" ht="12.75" customHeight="1" outlineLevel="1" x14ac:dyDescent="0.2">
      <c r="D436" s="142" t="str">
        <f>'Line Items'!D496</f>
        <v>St Leonards Warrior Square - Station Access Income Qualifying Expenditure</v>
      </c>
      <c r="E436" s="106"/>
      <c r="F436" s="143" t="str">
        <f t="shared" si="9"/>
        <v>£000</v>
      </c>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4"/>
      <c r="AE436" s="805"/>
      <c r="AG436" s="805"/>
      <c r="AI436" s="805"/>
      <c r="AK436" s="285"/>
    </row>
    <row r="437" spans="4:37" ht="12.75" customHeight="1" outlineLevel="1" x14ac:dyDescent="0.2">
      <c r="D437" s="142" t="str">
        <f>'Line Items'!D497</f>
        <v>St Mary Cray - Station Access Income Qualifying Expenditure</v>
      </c>
      <c r="E437" s="106"/>
      <c r="F437" s="143" t="str">
        <f t="shared" si="9"/>
        <v>£000</v>
      </c>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4"/>
      <c r="AE437" s="805"/>
      <c r="AG437" s="805"/>
      <c r="AI437" s="805"/>
      <c r="AK437" s="285"/>
    </row>
    <row r="438" spans="4:37" ht="12.75" customHeight="1" outlineLevel="1" x14ac:dyDescent="0.2">
      <c r="D438" s="142" t="str">
        <f>'Line Items'!D498</f>
        <v>Staplehurst - Station Access Income Qualifying Expenditure</v>
      </c>
      <c r="E438" s="106"/>
      <c r="F438" s="143" t="str">
        <f t="shared" si="9"/>
        <v>£000</v>
      </c>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4"/>
      <c r="AE438" s="805"/>
      <c r="AG438" s="805"/>
      <c r="AI438" s="805"/>
      <c r="AK438" s="285"/>
    </row>
    <row r="439" spans="4:37" ht="12.75" customHeight="1" outlineLevel="1" x14ac:dyDescent="0.2">
      <c r="D439" s="142" t="str">
        <f>'Line Items'!D499</f>
        <v>Stone Crossing - Station Access Income Qualifying Expenditure</v>
      </c>
      <c r="E439" s="106"/>
      <c r="F439" s="143" t="str">
        <f t="shared" si="9"/>
        <v>£000</v>
      </c>
      <c r="G439" s="283"/>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4"/>
      <c r="AE439" s="805"/>
      <c r="AG439" s="805"/>
      <c r="AI439" s="805"/>
      <c r="AK439" s="285"/>
    </row>
    <row r="440" spans="4:37" ht="12.75" customHeight="1" outlineLevel="1" x14ac:dyDescent="0.2">
      <c r="D440" s="142" t="str">
        <f>'Line Items'!D500</f>
        <v>Stonegate - Station Access Income Qualifying Expenditure</v>
      </c>
      <c r="E440" s="106"/>
      <c r="F440" s="143" t="str">
        <f t="shared" si="9"/>
        <v>£000</v>
      </c>
      <c r="G440" s="283"/>
      <c r="H440" s="283"/>
      <c r="I440" s="283"/>
      <c r="J440" s="283"/>
      <c r="K440" s="283"/>
      <c r="L440" s="283"/>
      <c r="M440" s="283"/>
      <c r="N440" s="283"/>
      <c r="O440" s="283"/>
      <c r="P440" s="283"/>
      <c r="Q440" s="283"/>
      <c r="R440" s="283"/>
      <c r="S440" s="283"/>
      <c r="T440" s="283"/>
      <c r="U440" s="283"/>
      <c r="V440" s="283"/>
      <c r="W440" s="283"/>
      <c r="X440" s="283"/>
      <c r="Y440" s="283"/>
      <c r="Z440" s="283"/>
      <c r="AA440" s="283"/>
      <c r="AB440" s="283"/>
      <c r="AC440" s="284"/>
      <c r="AE440" s="805"/>
      <c r="AG440" s="805"/>
      <c r="AI440" s="805"/>
      <c r="AK440" s="285"/>
    </row>
    <row r="441" spans="4:37" ht="12.75" customHeight="1" outlineLevel="1" x14ac:dyDescent="0.2">
      <c r="D441" s="142" t="str">
        <f>'Line Items'!D501</f>
        <v>Strood - Station Access Income Qualifying Expenditure</v>
      </c>
      <c r="E441" s="106"/>
      <c r="F441" s="143" t="str">
        <f t="shared" si="9"/>
        <v>£000</v>
      </c>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4"/>
      <c r="AE441" s="805"/>
      <c r="AG441" s="805"/>
      <c r="AI441" s="805"/>
      <c r="AK441" s="285"/>
    </row>
    <row r="442" spans="4:37" ht="12.75" customHeight="1" outlineLevel="1" x14ac:dyDescent="0.2">
      <c r="D442" s="142" t="str">
        <f>'Line Items'!D502</f>
        <v>Sturry - Station Access Income Qualifying Expenditure</v>
      </c>
      <c r="E442" s="106"/>
      <c r="F442" s="143" t="str">
        <f t="shared" si="9"/>
        <v>£000</v>
      </c>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4"/>
      <c r="AE442" s="805"/>
      <c r="AG442" s="805"/>
      <c r="AI442" s="805"/>
      <c r="AK442" s="285"/>
    </row>
    <row r="443" spans="4:37" ht="12.75" customHeight="1" outlineLevel="1" x14ac:dyDescent="0.2">
      <c r="D443" s="142" t="str">
        <f>'Line Items'!D503</f>
        <v>Sundridge Park - Station Access Income Qualifying Expenditure</v>
      </c>
      <c r="E443" s="106"/>
      <c r="F443" s="143" t="str">
        <f t="shared" si="9"/>
        <v>£000</v>
      </c>
      <c r="G443" s="283"/>
      <c r="H443" s="283"/>
      <c r="I443" s="283"/>
      <c r="J443" s="283"/>
      <c r="K443" s="283"/>
      <c r="L443" s="283"/>
      <c r="M443" s="283"/>
      <c r="N443" s="283"/>
      <c r="O443" s="283"/>
      <c r="P443" s="283"/>
      <c r="Q443" s="283"/>
      <c r="R443" s="283"/>
      <c r="S443" s="283"/>
      <c r="T443" s="283"/>
      <c r="U443" s="283"/>
      <c r="V443" s="283"/>
      <c r="W443" s="283"/>
      <c r="X443" s="283"/>
      <c r="Y443" s="283"/>
      <c r="Z443" s="283"/>
      <c r="AA443" s="283"/>
      <c r="AB443" s="283"/>
      <c r="AC443" s="284"/>
      <c r="AE443" s="805"/>
      <c r="AG443" s="805"/>
      <c r="AI443" s="805"/>
      <c r="AK443" s="285"/>
    </row>
    <row r="444" spans="4:37" ht="12.75" customHeight="1" outlineLevel="1" x14ac:dyDescent="0.2">
      <c r="D444" s="142" t="str">
        <f>'Line Items'!D504</f>
        <v>Swale - Station Access Income Qualifying Expenditure</v>
      </c>
      <c r="E444" s="106"/>
      <c r="F444" s="143" t="str">
        <f t="shared" si="9"/>
        <v>£000</v>
      </c>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4"/>
      <c r="AE444" s="805"/>
      <c r="AG444" s="805"/>
      <c r="AI444" s="805"/>
      <c r="AK444" s="285"/>
    </row>
    <row r="445" spans="4:37" ht="12.75" customHeight="1" outlineLevel="1" x14ac:dyDescent="0.2">
      <c r="D445" s="142" t="str">
        <f>'Line Items'!D505</f>
        <v>Swanley - Station Access Income Qualifying Expenditure</v>
      </c>
      <c r="E445" s="106"/>
      <c r="F445" s="143" t="str">
        <f t="shared" si="9"/>
        <v>£000</v>
      </c>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4"/>
      <c r="AE445" s="805"/>
      <c r="AG445" s="805"/>
      <c r="AI445" s="805"/>
      <c r="AK445" s="285"/>
    </row>
    <row r="446" spans="4:37" ht="12.75" customHeight="1" outlineLevel="1" x14ac:dyDescent="0.2">
      <c r="D446" s="142" t="str">
        <f>'Line Items'!D506</f>
        <v>Swanscombe - Station Access Income Qualifying Expenditure</v>
      </c>
      <c r="E446" s="106"/>
      <c r="F446" s="143" t="str">
        <f t="shared" si="9"/>
        <v>£000</v>
      </c>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4"/>
      <c r="AE446" s="805"/>
      <c r="AG446" s="805"/>
      <c r="AI446" s="805"/>
      <c r="AK446" s="285"/>
    </row>
    <row r="447" spans="4:37" ht="12.75" customHeight="1" outlineLevel="1" x14ac:dyDescent="0.2">
      <c r="D447" s="142" t="str">
        <f>'Line Items'!D507</f>
        <v>Sydenham Hill - Station Access Income Qualifying Expenditure</v>
      </c>
      <c r="E447" s="106"/>
      <c r="F447" s="143" t="str">
        <f t="shared" si="9"/>
        <v>£000</v>
      </c>
      <c r="G447" s="283"/>
      <c r="H447" s="283"/>
      <c r="I447" s="283"/>
      <c r="J447" s="283"/>
      <c r="K447" s="283"/>
      <c r="L447" s="283"/>
      <c r="M447" s="283"/>
      <c r="N447" s="283"/>
      <c r="O447" s="283"/>
      <c r="P447" s="283"/>
      <c r="Q447" s="283"/>
      <c r="R447" s="283"/>
      <c r="S447" s="283"/>
      <c r="T447" s="283"/>
      <c r="U447" s="283"/>
      <c r="V447" s="283"/>
      <c r="W447" s="283"/>
      <c r="X447" s="283"/>
      <c r="Y447" s="283"/>
      <c r="Z447" s="283"/>
      <c r="AA447" s="283"/>
      <c r="AB447" s="283"/>
      <c r="AC447" s="284"/>
      <c r="AE447" s="805"/>
      <c r="AG447" s="805"/>
      <c r="AI447" s="805"/>
      <c r="AK447" s="285"/>
    </row>
    <row r="448" spans="4:37" ht="12.75" customHeight="1" outlineLevel="1" x14ac:dyDescent="0.2">
      <c r="D448" s="142" t="str">
        <f>'Line Items'!D508</f>
        <v>Teynham - Station Access Income Qualifying Expenditure</v>
      </c>
      <c r="E448" s="106"/>
      <c r="F448" s="143" t="str">
        <f t="shared" si="9"/>
        <v>£000</v>
      </c>
      <c r="G448" s="283"/>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4"/>
      <c r="AE448" s="805"/>
      <c r="AG448" s="805"/>
      <c r="AI448" s="805"/>
      <c r="AK448" s="285"/>
    </row>
    <row r="449" spans="4:37" ht="12.75" customHeight="1" outlineLevel="1" x14ac:dyDescent="0.2">
      <c r="D449" s="142" t="str">
        <f>'Line Items'!D509</f>
        <v>Tonbridge - Station Access Income Qualifying Expenditure</v>
      </c>
      <c r="E449" s="106"/>
      <c r="F449" s="143" t="str">
        <f t="shared" si="9"/>
        <v>£000</v>
      </c>
      <c r="G449" s="283"/>
      <c r="H449" s="283"/>
      <c r="I449" s="283"/>
      <c r="J449" s="283"/>
      <c r="K449" s="283"/>
      <c r="L449" s="283"/>
      <c r="M449" s="283"/>
      <c r="N449" s="283"/>
      <c r="O449" s="283"/>
      <c r="P449" s="283"/>
      <c r="Q449" s="283"/>
      <c r="R449" s="283"/>
      <c r="S449" s="283"/>
      <c r="T449" s="283"/>
      <c r="U449" s="283"/>
      <c r="V449" s="283"/>
      <c r="W449" s="283"/>
      <c r="X449" s="283"/>
      <c r="Y449" s="283"/>
      <c r="Z449" s="283"/>
      <c r="AA449" s="283"/>
      <c r="AB449" s="283"/>
      <c r="AC449" s="284"/>
      <c r="AE449" s="805"/>
      <c r="AG449" s="805"/>
      <c r="AI449" s="805"/>
      <c r="AK449" s="285"/>
    </row>
    <row r="450" spans="4:37" ht="12.75" customHeight="1" outlineLevel="1" x14ac:dyDescent="0.2">
      <c r="D450" s="142" t="str">
        <f>'Line Items'!D510</f>
        <v>Tunbridge Wells - Station Access Income Qualifying Expenditure</v>
      </c>
      <c r="E450" s="106"/>
      <c r="F450" s="143" t="str">
        <f t="shared" si="9"/>
        <v>£000</v>
      </c>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4"/>
      <c r="AE450" s="805"/>
      <c r="AG450" s="805"/>
      <c r="AI450" s="805"/>
      <c r="AK450" s="285"/>
    </row>
    <row r="451" spans="4:37" ht="12.75" customHeight="1" outlineLevel="1" x14ac:dyDescent="0.2">
      <c r="D451" s="142" t="str">
        <f>'Line Items'!D511</f>
        <v>Wadhurst - Station Access Income Qualifying Expenditure</v>
      </c>
      <c r="E451" s="106"/>
      <c r="F451" s="143" t="str">
        <f t="shared" si="9"/>
        <v>£000</v>
      </c>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4"/>
      <c r="AE451" s="805"/>
      <c r="AG451" s="805"/>
      <c r="AI451" s="805"/>
      <c r="AK451" s="285"/>
    </row>
    <row r="452" spans="4:37" ht="12.6" customHeight="1" outlineLevel="1" x14ac:dyDescent="0.2">
      <c r="D452" s="142" t="str">
        <f>'Line Items'!D512</f>
        <v>Walmer - Station Access Income Qualifying Expenditure</v>
      </c>
      <c r="E452" s="106"/>
      <c r="F452" s="143" t="str">
        <f t="shared" si="9"/>
        <v>£000</v>
      </c>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4"/>
      <c r="AE452" s="805"/>
      <c r="AG452" s="805"/>
      <c r="AI452" s="805"/>
      <c r="AK452" s="285"/>
    </row>
    <row r="453" spans="4:37" ht="12.75" customHeight="1" outlineLevel="1" x14ac:dyDescent="0.2">
      <c r="D453" s="142" t="str">
        <f>'Line Items'!D513</f>
        <v>Wateringbury - Station Access Income Qualifying Expenditure</v>
      </c>
      <c r="E453" s="106"/>
      <c r="F453" s="143" t="str">
        <f t="shared" si="9"/>
        <v>£000</v>
      </c>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4"/>
      <c r="AE453" s="805"/>
      <c r="AG453" s="805"/>
      <c r="AI453" s="805"/>
      <c r="AK453" s="285"/>
    </row>
    <row r="454" spans="4:37" ht="12.75" customHeight="1" outlineLevel="2" x14ac:dyDescent="0.2">
      <c r="D454" s="142" t="str">
        <f>'Line Items'!D514</f>
        <v>Welling - Station Access Income Qualifying Expenditure</v>
      </c>
      <c r="E454" s="106"/>
      <c r="F454" s="143" t="str">
        <f t="shared" si="9"/>
        <v>£000</v>
      </c>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4"/>
      <c r="AE454" s="805"/>
      <c r="AG454" s="805"/>
      <c r="AI454" s="805"/>
      <c r="AK454" s="285"/>
    </row>
    <row r="455" spans="4:37" ht="12.75" customHeight="1" outlineLevel="2" x14ac:dyDescent="0.2">
      <c r="D455" s="142" t="str">
        <f>'Line Items'!D515</f>
        <v>West Dulwich - Station Access Income Qualifying Expenditure</v>
      </c>
      <c r="E455" s="106"/>
      <c r="F455" s="143" t="str">
        <f t="shared" si="9"/>
        <v>£000</v>
      </c>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84"/>
      <c r="AE455" s="805"/>
      <c r="AG455" s="805"/>
      <c r="AI455" s="805"/>
      <c r="AK455" s="285"/>
    </row>
    <row r="456" spans="4:37" ht="12.75" customHeight="1" outlineLevel="2" x14ac:dyDescent="0.2">
      <c r="D456" s="142" t="str">
        <f>'Line Items'!D516</f>
        <v>West Malling - Station Access Income Qualifying Expenditure</v>
      </c>
      <c r="E456" s="106"/>
      <c r="F456" s="143" t="str">
        <f t="shared" si="9"/>
        <v>£000</v>
      </c>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4"/>
      <c r="AE456" s="805"/>
      <c r="AG456" s="805"/>
      <c r="AI456" s="805"/>
      <c r="AK456" s="285"/>
    </row>
    <row r="457" spans="4:37" ht="12.75" customHeight="1" outlineLevel="2" x14ac:dyDescent="0.2">
      <c r="D457" s="142" t="str">
        <f>'Line Items'!D517</f>
        <v>West St Leonards - Station Access Income Qualifying Expenditure</v>
      </c>
      <c r="E457" s="106"/>
      <c r="F457" s="143" t="str">
        <f t="shared" si="9"/>
        <v>£000</v>
      </c>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4"/>
      <c r="AE457" s="805"/>
      <c r="AG457" s="805"/>
      <c r="AI457" s="805"/>
      <c r="AK457" s="285"/>
    </row>
    <row r="458" spans="4:37" ht="12.75" customHeight="1" outlineLevel="2" x14ac:dyDescent="0.2">
      <c r="D458" s="142" t="str">
        <f>'Line Items'!D518</f>
        <v>West Wickham - Station Access Income Qualifying Expenditure</v>
      </c>
      <c r="E458" s="106"/>
      <c r="F458" s="143" t="str">
        <f t="shared" si="9"/>
        <v>£000</v>
      </c>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4"/>
      <c r="AE458" s="805"/>
      <c r="AG458" s="805"/>
      <c r="AI458" s="805"/>
      <c r="AK458" s="285"/>
    </row>
    <row r="459" spans="4:37" ht="12.75" customHeight="1" outlineLevel="2" x14ac:dyDescent="0.2">
      <c r="D459" s="142" t="str">
        <f>'Line Items'!D519</f>
        <v>Westcombe Park - Station Access Income Qualifying Expenditure</v>
      </c>
      <c r="E459" s="106"/>
      <c r="F459" s="143" t="str">
        <f t="shared" si="9"/>
        <v>£000</v>
      </c>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4"/>
      <c r="AE459" s="805"/>
      <c r="AG459" s="805"/>
      <c r="AI459" s="805"/>
      <c r="AK459" s="285"/>
    </row>
    <row r="460" spans="4:37" ht="12.75" customHeight="1" outlineLevel="2" x14ac:dyDescent="0.2">
      <c r="D460" s="142" t="str">
        <f>'Line Items'!D520</f>
        <v>Westenhanger - Station Access Income Qualifying Expenditure</v>
      </c>
      <c r="E460" s="106"/>
      <c r="F460" s="143" t="str">
        <f t="shared" si="9"/>
        <v>£000</v>
      </c>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4"/>
      <c r="AE460" s="805"/>
      <c r="AG460" s="805"/>
      <c r="AI460" s="805"/>
      <c r="AK460" s="285"/>
    </row>
    <row r="461" spans="4:37" ht="12.75" customHeight="1" outlineLevel="2" x14ac:dyDescent="0.2">
      <c r="D461" s="142" t="str">
        <f>'Line Items'!D521</f>
        <v>Westgate-On-Sea - Station Access Income Qualifying Expenditure</v>
      </c>
      <c r="E461" s="106"/>
      <c r="F461" s="143" t="str">
        <f t="shared" si="9"/>
        <v>£000</v>
      </c>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4"/>
      <c r="AE461" s="805"/>
      <c r="AG461" s="805"/>
      <c r="AI461" s="805"/>
      <c r="AK461" s="285"/>
    </row>
    <row r="462" spans="4:37" ht="12.75" customHeight="1" outlineLevel="2" x14ac:dyDescent="0.2">
      <c r="D462" s="142" t="str">
        <f>'Line Items'!D522</f>
        <v>Whitstable - Station Access Income Qualifying Expenditure</v>
      </c>
      <c r="E462" s="106"/>
      <c r="F462" s="143" t="str">
        <f t="shared" si="9"/>
        <v>£000</v>
      </c>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4"/>
      <c r="AE462" s="805"/>
      <c r="AG462" s="805"/>
      <c r="AI462" s="805"/>
      <c r="AK462" s="285"/>
    </row>
    <row r="463" spans="4:37" ht="12.75" customHeight="1" outlineLevel="2" x14ac:dyDescent="0.2">
      <c r="D463" s="142" t="str">
        <f>'Line Items'!D523</f>
        <v>Woolwich Arsenal - Station Access Income Qualifying Expenditure</v>
      </c>
      <c r="E463" s="106"/>
      <c r="F463" s="143" t="str">
        <f t="shared" si="9"/>
        <v>£000</v>
      </c>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4"/>
      <c r="AE463" s="805"/>
      <c r="AG463" s="805"/>
      <c r="AI463" s="805"/>
      <c r="AK463" s="285"/>
    </row>
    <row r="464" spans="4:37" ht="12.75" customHeight="1" outlineLevel="2" x14ac:dyDescent="0.2">
      <c r="D464" s="142" t="str">
        <f>'Line Items'!D524</f>
        <v>Woolwich Dockyard - Station Access Income Qualifying Expenditure</v>
      </c>
      <c r="E464" s="106"/>
      <c r="F464" s="143" t="str">
        <f t="shared" si="9"/>
        <v>£000</v>
      </c>
      <c r="G464" s="283"/>
      <c r="H464" s="283"/>
      <c r="I464" s="283"/>
      <c r="J464" s="283"/>
      <c r="K464" s="283"/>
      <c r="L464" s="283"/>
      <c r="M464" s="283"/>
      <c r="N464" s="283"/>
      <c r="O464" s="283"/>
      <c r="P464" s="283"/>
      <c r="Q464" s="283"/>
      <c r="R464" s="283"/>
      <c r="S464" s="283"/>
      <c r="T464" s="283"/>
      <c r="U464" s="283"/>
      <c r="V464" s="283"/>
      <c r="W464" s="283"/>
      <c r="X464" s="283"/>
      <c r="Y464" s="283"/>
      <c r="Z464" s="283"/>
      <c r="AA464" s="283"/>
      <c r="AB464" s="283"/>
      <c r="AC464" s="284"/>
      <c r="AE464" s="805"/>
      <c r="AG464" s="805"/>
      <c r="AI464" s="805"/>
      <c r="AK464" s="285"/>
    </row>
    <row r="465" spans="4:37" ht="12.75" customHeight="1" outlineLevel="2" x14ac:dyDescent="0.2">
      <c r="D465" s="142" t="str">
        <f>'Line Items'!D525</f>
        <v>Wye - Station Access Income Qualifying Expenditure</v>
      </c>
      <c r="E465" s="106"/>
      <c r="F465" s="143" t="str">
        <f t="shared" si="9"/>
        <v>£000</v>
      </c>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4"/>
      <c r="AE465" s="805"/>
      <c r="AG465" s="805"/>
      <c r="AI465" s="805"/>
      <c r="AK465" s="285"/>
    </row>
    <row r="466" spans="4:37" ht="12.75" customHeight="1" outlineLevel="2" x14ac:dyDescent="0.2">
      <c r="D466" s="142" t="str">
        <f>'Line Items'!D526</f>
        <v>Yalding - Station Access Income Qualifying Expenditure</v>
      </c>
      <c r="E466" s="106"/>
      <c r="F466" s="143" t="str">
        <f t="shared" si="9"/>
        <v>£000</v>
      </c>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4"/>
      <c r="AE466" s="805"/>
      <c r="AG466" s="805"/>
      <c r="AI466" s="805"/>
      <c r="AK466" s="285"/>
    </row>
    <row r="467" spans="4:37" ht="12.75" customHeight="1" outlineLevel="2" x14ac:dyDescent="0.2">
      <c r="D467" s="142" t="str">
        <f>'Line Items'!D527</f>
        <v>[SFO Station Line 166] - Station Access Income Qualifying Expenditure</v>
      </c>
      <c r="E467" s="106"/>
      <c r="F467" s="143" t="str">
        <f t="shared" si="9"/>
        <v>£000</v>
      </c>
      <c r="G467" s="283"/>
      <c r="H467" s="283"/>
      <c r="I467" s="283"/>
      <c r="J467" s="283"/>
      <c r="K467" s="283"/>
      <c r="L467" s="283"/>
      <c r="M467" s="283"/>
      <c r="N467" s="283"/>
      <c r="O467" s="283"/>
      <c r="P467" s="283"/>
      <c r="Q467" s="283"/>
      <c r="R467" s="283"/>
      <c r="S467" s="283"/>
      <c r="T467" s="283"/>
      <c r="U467" s="283"/>
      <c r="V467" s="283"/>
      <c r="W467" s="283"/>
      <c r="X467" s="283"/>
      <c r="Y467" s="283"/>
      <c r="Z467" s="283"/>
      <c r="AA467" s="283"/>
      <c r="AB467" s="283"/>
      <c r="AC467" s="284"/>
      <c r="AE467" s="805"/>
      <c r="AG467" s="805"/>
      <c r="AI467" s="805"/>
      <c r="AK467" s="285"/>
    </row>
    <row r="468" spans="4:37" ht="12.75" customHeight="1" outlineLevel="2" x14ac:dyDescent="0.2">
      <c r="D468" s="142" t="str">
        <f>'Line Items'!D528</f>
        <v>[SFO Station Line 167] - Station Access Income Qualifying Expenditure</v>
      </c>
      <c r="E468" s="106"/>
      <c r="F468" s="143" t="str">
        <f t="shared" si="9"/>
        <v>£000</v>
      </c>
      <c r="G468" s="283"/>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4"/>
      <c r="AE468" s="805"/>
      <c r="AG468" s="805"/>
      <c r="AI468" s="805"/>
      <c r="AK468" s="285"/>
    </row>
    <row r="469" spans="4:37" ht="12.75" customHeight="1" outlineLevel="2" x14ac:dyDescent="0.2">
      <c r="D469" s="142" t="str">
        <f>'Line Items'!D529</f>
        <v>[SFO Station Line 168] - Station Access Income Qualifying Expenditure</v>
      </c>
      <c r="E469" s="106"/>
      <c r="F469" s="143" t="str">
        <f t="shared" si="9"/>
        <v>£000</v>
      </c>
      <c r="G469" s="283"/>
      <c r="H469" s="283"/>
      <c r="I469" s="283"/>
      <c r="J469" s="283"/>
      <c r="K469" s="283"/>
      <c r="L469" s="283"/>
      <c r="M469" s="283"/>
      <c r="N469" s="283"/>
      <c r="O469" s="283"/>
      <c r="P469" s="283"/>
      <c r="Q469" s="283"/>
      <c r="R469" s="283"/>
      <c r="S469" s="283"/>
      <c r="T469" s="283"/>
      <c r="U469" s="283"/>
      <c r="V469" s="283"/>
      <c r="W469" s="283"/>
      <c r="X469" s="283"/>
      <c r="Y469" s="283"/>
      <c r="Z469" s="283"/>
      <c r="AA469" s="283"/>
      <c r="AB469" s="283"/>
      <c r="AC469" s="284"/>
      <c r="AE469" s="805"/>
      <c r="AG469" s="805"/>
      <c r="AI469" s="805"/>
      <c r="AK469" s="285"/>
    </row>
    <row r="470" spans="4:37" ht="12.75" customHeight="1" outlineLevel="2" x14ac:dyDescent="0.2">
      <c r="D470" s="142" t="str">
        <f>'Line Items'!D530</f>
        <v>[SFO Station Line 169] - Station Access Income Qualifying Expenditure</v>
      </c>
      <c r="E470" s="106"/>
      <c r="F470" s="143" t="str">
        <f t="shared" si="9"/>
        <v>£000</v>
      </c>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4"/>
      <c r="AE470" s="805"/>
      <c r="AG470" s="805"/>
      <c r="AI470" s="805"/>
      <c r="AK470" s="285"/>
    </row>
    <row r="471" spans="4:37" ht="12.75" customHeight="1" outlineLevel="2" x14ac:dyDescent="0.2">
      <c r="D471" s="142" t="str">
        <f>'Line Items'!D531</f>
        <v>[SFO Station Line 170] - Station Access Income Qualifying Expenditure</v>
      </c>
      <c r="E471" s="106"/>
      <c r="F471" s="143" t="str">
        <f t="shared" si="9"/>
        <v>£000</v>
      </c>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4"/>
      <c r="AE471" s="805"/>
      <c r="AG471" s="805"/>
      <c r="AI471" s="805"/>
      <c r="AK471" s="285"/>
    </row>
    <row r="472" spans="4:37" ht="12.75" customHeight="1" outlineLevel="2" x14ac:dyDescent="0.2">
      <c r="D472" s="142" t="str">
        <f>'Line Items'!D532</f>
        <v>[SFO Station Line 171] - Station Access Income Qualifying Expenditure</v>
      </c>
      <c r="E472" s="106"/>
      <c r="F472" s="143" t="str">
        <f t="shared" si="9"/>
        <v>£000</v>
      </c>
      <c r="G472" s="283"/>
      <c r="H472" s="283"/>
      <c r="I472" s="283"/>
      <c r="J472" s="283"/>
      <c r="K472" s="283"/>
      <c r="L472" s="283"/>
      <c r="M472" s="283"/>
      <c r="N472" s="283"/>
      <c r="O472" s="283"/>
      <c r="P472" s="283"/>
      <c r="Q472" s="283"/>
      <c r="R472" s="283"/>
      <c r="S472" s="283"/>
      <c r="T472" s="283"/>
      <c r="U472" s="283"/>
      <c r="V472" s="283"/>
      <c r="W472" s="283"/>
      <c r="X472" s="283"/>
      <c r="Y472" s="283"/>
      <c r="Z472" s="283"/>
      <c r="AA472" s="283"/>
      <c r="AB472" s="283"/>
      <c r="AC472" s="284"/>
      <c r="AE472" s="805"/>
      <c r="AG472" s="805"/>
      <c r="AI472" s="805"/>
      <c r="AK472" s="285"/>
    </row>
    <row r="473" spans="4:37" ht="12.75" customHeight="1" outlineLevel="2" x14ac:dyDescent="0.2">
      <c r="D473" s="142" t="str">
        <f>'Line Items'!D533</f>
        <v>[SFO Station Line 172] - Station Access Income Qualifying Expenditure</v>
      </c>
      <c r="E473" s="106"/>
      <c r="F473" s="143" t="str">
        <f t="shared" si="9"/>
        <v>£000</v>
      </c>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4"/>
      <c r="AE473" s="805"/>
      <c r="AG473" s="805"/>
      <c r="AI473" s="805"/>
      <c r="AK473" s="285"/>
    </row>
    <row r="474" spans="4:37" ht="12.75" customHeight="1" outlineLevel="2" x14ac:dyDescent="0.2">
      <c r="D474" s="142" t="str">
        <f>'Line Items'!D534</f>
        <v>[SFO Station Line 173] - Station Access Income Qualifying Expenditure</v>
      </c>
      <c r="E474" s="106"/>
      <c r="F474" s="143" t="str">
        <f t="shared" si="9"/>
        <v>£000</v>
      </c>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4"/>
      <c r="AE474" s="805"/>
      <c r="AG474" s="805"/>
      <c r="AI474" s="805"/>
      <c r="AK474" s="285"/>
    </row>
    <row r="475" spans="4:37" ht="12.75" customHeight="1" outlineLevel="2" x14ac:dyDescent="0.2">
      <c r="D475" s="142" t="str">
        <f>'Line Items'!D535</f>
        <v>[SFO Station Line 174] - Station Access Income Qualifying Expenditure</v>
      </c>
      <c r="E475" s="106"/>
      <c r="F475" s="143" t="str">
        <f t="shared" si="9"/>
        <v>£000</v>
      </c>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4"/>
      <c r="AE475" s="805"/>
      <c r="AG475" s="805"/>
      <c r="AI475" s="805"/>
      <c r="AK475" s="285"/>
    </row>
    <row r="476" spans="4:37" ht="12.75" customHeight="1" outlineLevel="2" x14ac:dyDescent="0.2">
      <c r="D476" s="142" t="str">
        <f>'Line Items'!D536</f>
        <v>[SFO Station Line 175] - Station Access Income Qualifying Expenditure</v>
      </c>
      <c r="E476" s="106"/>
      <c r="F476" s="143" t="str">
        <f t="shared" si="9"/>
        <v>£000</v>
      </c>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4"/>
      <c r="AE476" s="805"/>
      <c r="AG476" s="805"/>
      <c r="AI476" s="805"/>
      <c r="AK476" s="285"/>
    </row>
    <row r="477" spans="4:37" ht="12.75" customHeight="1" outlineLevel="2" x14ac:dyDescent="0.2">
      <c r="D477" s="142" t="str">
        <f>'Line Items'!D537</f>
        <v>[SFO Station Line 176] - Station Access Income Qualifying Expenditure</v>
      </c>
      <c r="E477" s="106"/>
      <c r="F477" s="143" t="str">
        <f t="shared" si="9"/>
        <v>£000</v>
      </c>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4"/>
      <c r="AE477" s="805"/>
      <c r="AG477" s="805"/>
      <c r="AI477" s="805"/>
      <c r="AK477" s="285"/>
    </row>
    <row r="478" spans="4:37" ht="12.75" customHeight="1" outlineLevel="2" x14ac:dyDescent="0.2">
      <c r="D478" s="142" t="str">
        <f>'Line Items'!D538</f>
        <v>[SFO Station Line 177] - Station Access Income Qualifying Expenditure</v>
      </c>
      <c r="E478" s="106"/>
      <c r="F478" s="143" t="str">
        <f t="shared" si="9"/>
        <v>£000</v>
      </c>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4"/>
      <c r="AE478" s="805"/>
      <c r="AG478" s="805"/>
      <c r="AI478" s="805"/>
      <c r="AK478" s="285"/>
    </row>
    <row r="479" spans="4:37" ht="12.75" customHeight="1" outlineLevel="2" x14ac:dyDescent="0.2">
      <c r="D479" s="142" t="str">
        <f>'Line Items'!D539</f>
        <v>[SFO Station Line 178] - Station Access Income Qualifying Expenditure</v>
      </c>
      <c r="E479" s="106"/>
      <c r="F479" s="143" t="str">
        <f t="shared" si="9"/>
        <v>£000</v>
      </c>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4"/>
      <c r="AE479" s="805"/>
      <c r="AG479" s="805"/>
      <c r="AI479" s="805"/>
      <c r="AK479" s="285"/>
    </row>
    <row r="480" spans="4:37" ht="12.75" customHeight="1" outlineLevel="2" x14ac:dyDescent="0.2">
      <c r="D480" s="142" t="str">
        <f>'Line Items'!D540</f>
        <v>[SFO Station Line 179] - Station Access Income Qualifying Expenditure</v>
      </c>
      <c r="E480" s="106"/>
      <c r="F480" s="143" t="str">
        <f t="shared" si="9"/>
        <v>£000</v>
      </c>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4"/>
      <c r="AE480" s="805"/>
      <c r="AG480" s="805"/>
      <c r="AI480" s="805"/>
      <c r="AK480" s="285"/>
    </row>
    <row r="481" spans="4:37" ht="12.75" customHeight="1" outlineLevel="2" x14ac:dyDescent="0.2">
      <c r="D481" s="142" t="str">
        <f>'Line Items'!D541</f>
        <v>[SFO Station Line 180] - Station Access Income Qualifying Expenditure</v>
      </c>
      <c r="E481" s="106"/>
      <c r="F481" s="143" t="str">
        <f t="shared" si="9"/>
        <v>£000</v>
      </c>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4"/>
      <c r="AE481" s="805"/>
      <c r="AG481" s="805"/>
      <c r="AI481" s="805"/>
      <c r="AK481" s="285"/>
    </row>
    <row r="482" spans="4:37" ht="12.75" customHeight="1" outlineLevel="2" x14ac:dyDescent="0.2">
      <c r="D482" s="142" t="str">
        <f>'Line Items'!D542</f>
        <v>[SFO Station Line 181] - Station Access Income Qualifying Expenditure</v>
      </c>
      <c r="E482" s="106"/>
      <c r="F482" s="143" t="str">
        <f t="shared" si="9"/>
        <v>£000</v>
      </c>
      <c r="G482" s="283"/>
      <c r="H482" s="283"/>
      <c r="I482" s="283"/>
      <c r="J482" s="283"/>
      <c r="K482" s="283"/>
      <c r="L482" s="283"/>
      <c r="M482" s="283"/>
      <c r="N482" s="283"/>
      <c r="O482" s="283"/>
      <c r="P482" s="283"/>
      <c r="Q482" s="283"/>
      <c r="R482" s="283"/>
      <c r="S482" s="283"/>
      <c r="T482" s="283"/>
      <c r="U482" s="283"/>
      <c r="V482" s="283"/>
      <c r="W482" s="283"/>
      <c r="X482" s="283"/>
      <c r="Y482" s="283"/>
      <c r="Z482" s="283"/>
      <c r="AA482" s="283"/>
      <c r="AB482" s="283"/>
      <c r="AC482" s="284"/>
      <c r="AE482" s="805"/>
      <c r="AG482" s="805"/>
      <c r="AI482" s="805"/>
      <c r="AK482" s="285"/>
    </row>
    <row r="483" spans="4:37" ht="12.75" customHeight="1" outlineLevel="2" x14ac:dyDescent="0.2">
      <c r="D483" s="142" t="str">
        <f>'Line Items'!D543</f>
        <v>[SFO Station Line 182] - Station Access Income Qualifying Expenditure</v>
      </c>
      <c r="E483" s="106"/>
      <c r="F483" s="143" t="str">
        <f t="shared" si="9"/>
        <v>£000</v>
      </c>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4"/>
      <c r="AE483" s="805"/>
      <c r="AG483" s="805"/>
      <c r="AI483" s="805"/>
      <c r="AK483" s="285"/>
    </row>
    <row r="484" spans="4:37" ht="12.75" customHeight="1" outlineLevel="2" x14ac:dyDescent="0.2">
      <c r="D484" s="142" t="str">
        <f>'Line Items'!D544</f>
        <v>[SFO Station Line 183] - Station Access Income Qualifying Expenditure</v>
      </c>
      <c r="E484" s="106"/>
      <c r="F484" s="143" t="str">
        <f t="shared" si="9"/>
        <v>£000</v>
      </c>
      <c r="G484" s="283"/>
      <c r="H484" s="283"/>
      <c r="I484" s="283"/>
      <c r="J484" s="283"/>
      <c r="K484" s="283"/>
      <c r="L484" s="283"/>
      <c r="M484" s="283"/>
      <c r="N484" s="283"/>
      <c r="O484" s="283"/>
      <c r="P484" s="283"/>
      <c r="Q484" s="283"/>
      <c r="R484" s="283"/>
      <c r="S484" s="283"/>
      <c r="T484" s="283"/>
      <c r="U484" s="283"/>
      <c r="V484" s="283"/>
      <c r="W484" s="283"/>
      <c r="X484" s="283"/>
      <c r="Y484" s="283"/>
      <c r="Z484" s="283"/>
      <c r="AA484" s="283"/>
      <c r="AB484" s="283"/>
      <c r="AC484" s="284"/>
      <c r="AE484" s="805"/>
      <c r="AG484" s="805"/>
      <c r="AI484" s="805"/>
      <c r="AK484" s="285"/>
    </row>
    <row r="485" spans="4:37" ht="12.75" customHeight="1" outlineLevel="2" x14ac:dyDescent="0.2">
      <c r="D485" s="142" t="str">
        <f>'Line Items'!D545</f>
        <v>[SFO Station Line 184] - Station Access Income Qualifying Expenditure</v>
      </c>
      <c r="E485" s="106"/>
      <c r="F485" s="143" t="str">
        <f t="shared" si="9"/>
        <v>£000</v>
      </c>
      <c r="G485" s="283"/>
      <c r="H485" s="283"/>
      <c r="I485" s="283"/>
      <c r="J485" s="283"/>
      <c r="K485" s="283"/>
      <c r="L485" s="283"/>
      <c r="M485" s="283"/>
      <c r="N485" s="283"/>
      <c r="O485" s="283"/>
      <c r="P485" s="283"/>
      <c r="Q485" s="283"/>
      <c r="R485" s="283"/>
      <c r="S485" s="283"/>
      <c r="T485" s="283"/>
      <c r="U485" s="283"/>
      <c r="V485" s="283"/>
      <c r="W485" s="283"/>
      <c r="X485" s="283"/>
      <c r="Y485" s="283"/>
      <c r="Z485" s="283"/>
      <c r="AA485" s="283"/>
      <c r="AB485" s="283"/>
      <c r="AC485" s="284"/>
      <c r="AE485" s="805"/>
      <c r="AG485" s="805"/>
      <c r="AI485" s="805"/>
      <c r="AK485" s="285"/>
    </row>
    <row r="486" spans="4:37" ht="12.75" customHeight="1" outlineLevel="2" x14ac:dyDescent="0.2">
      <c r="D486" s="142" t="str">
        <f>'Line Items'!D546</f>
        <v>[SFO Station Line 185] - Station Access Income Qualifying Expenditure</v>
      </c>
      <c r="E486" s="106"/>
      <c r="F486" s="143" t="str">
        <f t="shared" si="9"/>
        <v>£000</v>
      </c>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4"/>
      <c r="AE486" s="805"/>
      <c r="AG486" s="805"/>
      <c r="AI486" s="805"/>
      <c r="AK486" s="285"/>
    </row>
    <row r="487" spans="4:37" ht="12.75" customHeight="1" outlineLevel="2" x14ac:dyDescent="0.2">
      <c r="D487" s="142" t="str">
        <f>'Line Items'!D547</f>
        <v>[SFO Station Line 186] - Station Access Income Qualifying Expenditure</v>
      </c>
      <c r="E487" s="106"/>
      <c r="F487" s="143" t="str">
        <f t="shared" si="9"/>
        <v>£000</v>
      </c>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4"/>
      <c r="AE487" s="805"/>
      <c r="AG487" s="805"/>
      <c r="AI487" s="805"/>
      <c r="AK487" s="285"/>
    </row>
    <row r="488" spans="4:37" ht="12.75" customHeight="1" outlineLevel="2" x14ac:dyDescent="0.2">
      <c r="D488" s="142" t="str">
        <f>'Line Items'!D548</f>
        <v>[SFO Station Line 187] - Station Access Income Qualifying Expenditure</v>
      </c>
      <c r="E488" s="106"/>
      <c r="F488" s="143" t="str">
        <f t="shared" si="9"/>
        <v>£000</v>
      </c>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4"/>
      <c r="AE488" s="805"/>
      <c r="AG488" s="805"/>
      <c r="AI488" s="805"/>
      <c r="AK488" s="285"/>
    </row>
    <row r="489" spans="4:37" ht="12.75" customHeight="1" outlineLevel="2" x14ac:dyDescent="0.2">
      <c r="D489" s="142" t="str">
        <f>'Line Items'!D549</f>
        <v>[SFO Station Line 188] - Station Access Income Qualifying Expenditure</v>
      </c>
      <c r="E489" s="106"/>
      <c r="F489" s="143" t="str">
        <f t="shared" si="9"/>
        <v>£000</v>
      </c>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4"/>
      <c r="AE489" s="805"/>
      <c r="AG489" s="805"/>
      <c r="AI489" s="805"/>
      <c r="AK489" s="285"/>
    </row>
    <row r="490" spans="4:37" ht="12.75" customHeight="1" outlineLevel="2" x14ac:dyDescent="0.2">
      <c r="D490" s="142" t="str">
        <f>'Line Items'!D550</f>
        <v>[SFO Station Line 189] - Station Access Income Qualifying Expenditure</v>
      </c>
      <c r="E490" s="106"/>
      <c r="F490" s="143" t="str">
        <f t="shared" si="9"/>
        <v>£000</v>
      </c>
      <c r="G490" s="283"/>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284"/>
      <c r="AE490" s="805"/>
      <c r="AG490" s="805"/>
      <c r="AI490" s="805"/>
      <c r="AK490" s="285"/>
    </row>
    <row r="491" spans="4:37" ht="12.75" customHeight="1" outlineLevel="2" x14ac:dyDescent="0.2">
      <c r="D491" s="142" t="str">
        <f>'Line Items'!D551</f>
        <v>[SFO Station Line 190] - Station Access Income Qualifying Expenditure</v>
      </c>
      <c r="E491" s="106"/>
      <c r="F491" s="143" t="str">
        <f t="shared" si="9"/>
        <v>£000</v>
      </c>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4"/>
      <c r="AE491" s="805"/>
      <c r="AG491" s="805"/>
      <c r="AI491" s="805"/>
      <c r="AK491" s="285"/>
    </row>
    <row r="492" spans="4:37" ht="12.75" customHeight="1" outlineLevel="2" x14ac:dyDescent="0.2">
      <c r="D492" s="142" t="str">
        <f>'Line Items'!D552</f>
        <v>[SFO Station Line 191] - Station Access Income Qualifying Expenditure</v>
      </c>
      <c r="E492" s="106"/>
      <c r="F492" s="143" t="str">
        <f t="shared" si="9"/>
        <v>£000</v>
      </c>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4"/>
      <c r="AE492" s="805"/>
      <c r="AG492" s="805"/>
      <c r="AI492" s="805"/>
      <c r="AK492" s="285"/>
    </row>
    <row r="493" spans="4:37" ht="12.75" customHeight="1" outlineLevel="2" x14ac:dyDescent="0.2">
      <c r="D493" s="142" t="str">
        <f>'Line Items'!D553</f>
        <v>[SFO Station Line 192] - Station Access Income Qualifying Expenditure</v>
      </c>
      <c r="E493" s="106"/>
      <c r="F493" s="143" t="str">
        <f t="shared" si="9"/>
        <v>£000</v>
      </c>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4"/>
      <c r="AE493" s="805"/>
      <c r="AG493" s="805"/>
      <c r="AI493" s="805"/>
      <c r="AK493" s="285"/>
    </row>
    <row r="494" spans="4:37" ht="12.75" customHeight="1" outlineLevel="2" x14ac:dyDescent="0.2">
      <c r="D494" s="142" t="str">
        <f>'Line Items'!D554</f>
        <v>[SFO Station Line 193] - Station Access Income Qualifying Expenditure</v>
      </c>
      <c r="E494" s="106"/>
      <c r="F494" s="143" t="str">
        <f t="shared" si="9"/>
        <v>£000</v>
      </c>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4"/>
      <c r="AE494" s="805"/>
      <c r="AG494" s="805"/>
      <c r="AI494" s="805"/>
      <c r="AK494" s="285"/>
    </row>
    <row r="495" spans="4:37" ht="12.75" customHeight="1" outlineLevel="2" x14ac:dyDescent="0.2">
      <c r="D495" s="142" t="str">
        <f>'Line Items'!D555</f>
        <v>[SFO Station Line 194] - Station Access Income Qualifying Expenditure</v>
      </c>
      <c r="E495" s="106"/>
      <c r="F495" s="143" t="str">
        <f t="shared" ref="F495:F551" si="10">F494</f>
        <v>£000</v>
      </c>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4"/>
      <c r="AE495" s="805"/>
      <c r="AG495" s="805"/>
      <c r="AI495" s="805"/>
      <c r="AK495" s="285"/>
    </row>
    <row r="496" spans="4:37" ht="12.75" customHeight="1" outlineLevel="2" x14ac:dyDescent="0.2">
      <c r="D496" s="142" t="str">
        <f>'Line Items'!D556</f>
        <v>[SFO Station Line 195] - Station Access Income Qualifying Expenditure</v>
      </c>
      <c r="E496" s="106"/>
      <c r="F496" s="143" t="str">
        <f t="shared" si="10"/>
        <v>£000</v>
      </c>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4"/>
      <c r="AE496" s="805"/>
      <c r="AG496" s="805"/>
      <c r="AI496" s="805"/>
      <c r="AK496" s="285"/>
    </row>
    <row r="497" spans="4:37" ht="12.75" customHeight="1" outlineLevel="2" x14ac:dyDescent="0.2">
      <c r="D497" s="142" t="str">
        <f>'Line Items'!D557</f>
        <v>[SFO Station Line 196] - Station Access Income Qualifying Expenditure</v>
      </c>
      <c r="E497" s="106"/>
      <c r="F497" s="143" t="str">
        <f t="shared" si="10"/>
        <v>£000</v>
      </c>
      <c r="G497" s="283"/>
      <c r="H497" s="283"/>
      <c r="I497" s="283"/>
      <c r="J497" s="283"/>
      <c r="K497" s="283"/>
      <c r="L497" s="283"/>
      <c r="M497" s="283"/>
      <c r="N497" s="283"/>
      <c r="O497" s="283"/>
      <c r="P497" s="283"/>
      <c r="Q497" s="283"/>
      <c r="R497" s="283"/>
      <c r="S497" s="283"/>
      <c r="T497" s="283"/>
      <c r="U497" s="283"/>
      <c r="V497" s="283"/>
      <c r="W497" s="283"/>
      <c r="X497" s="283"/>
      <c r="Y497" s="283"/>
      <c r="Z497" s="283"/>
      <c r="AA497" s="283"/>
      <c r="AB497" s="283"/>
      <c r="AC497" s="284"/>
      <c r="AE497" s="805"/>
      <c r="AG497" s="805"/>
      <c r="AI497" s="805"/>
      <c r="AK497" s="285"/>
    </row>
    <row r="498" spans="4:37" ht="12.75" customHeight="1" outlineLevel="2" x14ac:dyDescent="0.2">
      <c r="D498" s="142" t="str">
        <f>'Line Items'!D558</f>
        <v>[SFO Station Line 197] - Station Access Income Qualifying Expenditure</v>
      </c>
      <c r="E498" s="106"/>
      <c r="F498" s="143" t="str">
        <f t="shared" si="10"/>
        <v>£000</v>
      </c>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4"/>
      <c r="AE498" s="805"/>
      <c r="AG498" s="805"/>
      <c r="AI498" s="805"/>
      <c r="AK498" s="285"/>
    </row>
    <row r="499" spans="4:37" ht="12.75" customHeight="1" outlineLevel="2" x14ac:dyDescent="0.2">
      <c r="D499" s="142" t="str">
        <f>'Line Items'!D559</f>
        <v>[SFO Station Line 198] - Station Access Income Qualifying Expenditure</v>
      </c>
      <c r="E499" s="106"/>
      <c r="F499" s="143" t="str">
        <f t="shared" si="10"/>
        <v>£000</v>
      </c>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4"/>
      <c r="AE499" s="805"/>
      <c r="AG499" s="805"/>
      <c r="AI499" s="805"/>
      <c r="AK499" s="285"/>
    </row>
    <row r="500" spans="4:37" ht="12.75" customHeight="1" outlineLevel="2" x14ac:dyDescent="0.2">
      <c r="D500" s="142" t="str">
        <f>'Line Items'!D560</f>
        <v>[SFO Station Line 199] - Station Access Income Qualifying Expenditure</v>
      </c>
      <c r="E500" s="106"/>
      <c r="F500" s="143" t="str">
        <f t="shared" si="10"/>
        <v>£000</v>
      </c>
      <c r="G500" s="283"/>
      <c r="H500" s="283"/>
      <c r="I500" s="283"/>
      <c r="J500" s="283"/>
      <c r="K500" s="283"/>
      <c r="L500" s="283"/>
      <c r="M500" s="283"/>
      <c r="N500" s="283"/>
      <c r="O500" s="283"/>
      <c r="P500" s="283"/>
      <c r="Q500" s="283"/>
      <c r="R500" s="283"/>
      <c r="S500" s="283"/>
      <c r="T500" s="283"/>
      <c r="U500" s="283"/>
      <c r="V500" s="283"/>
      <c r="W500" s="283"/>
      <c r="X500" s="283"/>
      <c r="Y500" s="283"/>
      <c r="Z500" s="283"/>
      <c r="AA500" s="283"/>
      <c r="AB500" s="283"/>
      <c r="AC500" s="284"/>
      <c r="AE500" s="805"/>
      <c r="AG500" s="805"/>
      <c r="AI500" s="805"/>
      <c r="AK500" s="285"/>
    </row>
    <row r="501" spans="4:37" ht="12.75" customHeight="1" outlineLevel="2" x14ac:dyDescent="0.2">
      <c r="D501" s="142" t="str">
        <f>'Line Items'!D561</f>
        <v>[SFO Station Line 200] - Station Access Income Qualifying Expenditure</v>
      </c>
      <c r="E501" s="106"/>
      <c r="F501" s="143" t="str">
        <f t="shared" si="10"/>
        <v>£000</v>
      </c>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4"/>
      <c r="AE501" s="805"/>
      <c r="AG501" s="805"/>
      <c r="AI501" s="805"/>
      <c r="AK501" s="285"/>
    </row>
    <row r="502" spans="4:37" ht="12.75" customHeight="1" outlineLevel="2" x14ac:dyDescent="0.2">
      <c r="D502" s="142" t="str">
        <f>'Line Items'!D562</f>
        <v>[SFO Station Line 201] - Station Access Income Qualifying Expenditure</v>
      </c>
      <c r="E502" s="106"/>
      <c r="F502" s="143" t="str">
        <f t="shared" si="10"/>
        <v>£000</v>
      </c>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4"/>
      <c r="AE502" s="805"/>
      <c r="AG502" s="805"/>
      <c r="AI502" s="805"/>
      <c r="AK502" s="285"/>
    </row>
    <row r="503" spans="4:37" ht="12.75" customHeight="1" outlineLevel="2" x14ac:dyDescent="0.2">
      <c r="D503" s="142" t="str">
        <f>'Line Items'!D563</f>
        <v>[SFO Station Line 202] - Station Access Income Qualifying Expenditure</v>
      </c>
      <c r="E503" s="106"/>
      <c r="F503" s="143" t="str">
        <f t="shared" si="10"/>
        <v>£000</v>
      </c>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4"/>
      <c r="AE503" s="805"/>
      <c r="AG503" s="805"/>
      <c r="AI503" s="805"/>
      <c r="AK503" s="285"/>
    </row>
    <row r="504" spans="4:37" ht="12.75" customHeight="1" outlineLevel="2" x14ac:dyDescent="0.2">
      <c r="D504" s="142" t="str">
        <f>'Line Items'!D564</f>
        <v>[SFO Station Line 203] - Station Access Income Qualifying Expenditure</v>
      </c>
      <c r="E504" s="106"/>
      <c r="F504" s="143" t="str">
        <f t="shared" si="10"/>
        <v>£000</v>
      </c>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4"/>
      <c r="AE504" s="805"/>
      <c r="AG504" s="805"/>
      <c r="AI504" s="805"/>
      <c r="AK504" s="285"/>
    </row>
    <row r="505" spans="4:37" ht="12.75" customHeight="1" outlineLevel="2" x14ac:dyDescent="0.2">
      <c r="D505" s="142" t="str">
        <f>'Line Items'!D565</f>
        <v>[SFO Station Line 204] - Station Access Income Qualifying Expenditure</v>
      </c>
      <c r="E505" s="106"/>
      <c r="F505" s="143" t="str">
        <f t="shared" si="10"/>
        <v>£000</v>
      </c>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4"/>
      <c r="AE505" s="805"/>
      <c r="AG505" s="805"/>
      <c r="AI505" s="805"/>
      <c r="AK505" s="285"/>
    </row>
    <row r="506" spans="4:37" ht="12.75" customHeight="1" outlineLevel="2" x14ac:dyDescent="0.2">
      <c r="D506" s="142" t="str">
        <f>'Line Items'!D566</f>
        <v>[SFO Station Line 205] - Station Access Income Qualifying Expenditure</v>
      </c>
      <c r="E506" s="106"/>
      <c r="F506" s="143" t="str">
        <f t="shared" si="10"/>
        <v>£000</v>
      </c>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4"/>
      <c r="AE506" s="805"/>
      <c r="AG506" s="805"/>
      <c r="AI506" s="805"/>
      <c r="AK506" s="285"/>
    </row>
    <row r="507" spans="4:37" ht="12.75" customHeight="1" outlineLevel="2" x14ac:dyDescent="0.2">
      <c r="D507" s="142" t="str">
        <f>'Line Items'!D567</f>
        <v>[SFO Station Line 206] - Station Access Income Qualifying Expenditure</v>
      </c>
      <c r="E507" s="106"/>
      <c r="F507" s="143" t="str">
        <f t="shared" si="10"/>
        <v>£000</v>
      </c>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4"/>
      <c r="AE507" s="805"/>
      <c r="AG507" s="805"/>
      <c r="AI507" s="805"/>
      <c r="AK507" s="285"/>
    </row>
    <row r="508" spans="4:37" ht="12.75" customHeight="1" outlineLevel="2" x14ac:dyDescent="0.2">
      <c r="D508" s="142" t="str">
        <f>'Line Items'!D568</f>
        <v>[SFO Station Line 207] - Station Access Income Qualifying Expenditure</v>
      </c>
      <c r="E508" s="106"/>
      <c r="F508" s="143" t="str">
        <f t="shared" si="10"/>
        <v>£000</v>
      </c>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4"/>
      <c r="AE508" s="805"/>
      <c r="AG508" s="805"/>
      <c r="AI508" s="805"/>
      <c r="AK508" s="285"/>
    </row>
    <row r="509" spans="4:37" ht="12.75" customHeight="1" outlineLevel="2" x14ac:dyDescent="0.2">
      <c r="D509" s="142" t="str">
        <f>'Line Items'!D569</f>
        <v>[SFO Station Line 208] - Station Access Income Qualifying Expenditure</v>
      </c>
      <c r="E509" s="106"/>
      <c r="F509" s="143" t="str">
        <f t="shared" si="10"/>
        <v>£000</v>
      </c>
      <c r="G509" s="283"/>
      <c r="H509" s="283"/>
      <c r="I509" s="283"/>
      <c r="J509" s="283"/>
      <c r="K509" s="283"/>
      <c r="L509" s="283"/>
      <c r="M509" s="283"/>
      <c r="N509" s="283"/>
      <c r="O509" s="283"/>
      <c r="P509" s="283"/>
      <c r="Q509" s="283"/>
      <c r="R509" s="283"/>
      <c r="S509" s="283"/>
      <c r="T509" s="283"/>
      <c r="U509" s="283"/>
      <c r="V509" s="283"/>
      <c r="W509" s="283"/>
      <c r="X509" s="283"/>
      <c r="Y509" s="283"/>
      <c r="Z509" s="283"/>
      <c r="AA509" s="283"/>
      <c r="AB509" s="283"/>
      <c r="AC509" s="284"/>
      <c r="AE509" s="805"/>
      <c r="AG509" s="805"/>
      <c r="AI509" s="805"/>
      <c r="AK509" s="285"/>
    </row>
    <row r="510" spans="4:37" ht="12.75" customHeight="1" outlineLevel="2" x14ac:dyDescent="0.2">
      <c r="D510" s="142" t="str">
        <f>'Line Items'!D570</f>
        <v>[SFO Station Line 209] - Station Access Income Qualifying Expenditure</v>
      </c>
      <c r="E510" s="106"/>
      <c r="F510" s="143" t="str">
        <f t="shared" si="10"/>
        <v>£000</v>
      </c>
      <c r="G510" s="283"/>
      <c r="H510" s="283"/>
      <c r="I510" s="283"/>
      <c r="J510" s="283"/>
      <c r="K510" s="283"/>
      <c r="L510" s="283"/>
      <c r="M510" s="283"/>
      <c r="N510" s="283"/>
      <c r="O510" s="283"/>
      <c r="P510" s="283"/>
      <c r="Q510" s="283"/>
      <c r="R510" s="283"/>
      <c r="S510" s="283"/>
      <c r="T510" s="283"/>
      <c r="U510" s="283"/>
      <c r="V510" s="283"/>
      <c r="W510" s="283"/>
      <c r="X510" s="283"/>
      <c r="Y510" s="283"/>
      <c r="Z510" s="283"/>
      <c r="AA510" s="283"/>
      <c r="AB510" s="283"/>
      <c r="AC510" s="284"/>
      <c r="AE510" s="805"/>
      <c r="AG510" s="805"/>
      <c r="AI510" s="805"/>
      <c r="AK510" s="285"/>
    </row>
    <row r="511" spans="4:37" ht="12.75" customHeight="1" outlineLevel="2" x14ac:dyDescent="0.2">
      <c r="D511" s="142" t="str">
        <f>'Line Items'!D571</f>
        <v>[SFO Station Line 210] - Station Access Income Qualifying Expenditure</v>
      </c>
      <c r="E511" s="106"/>
      <c r="F511" s="143" t="str">
        <f t="shared" si="10"/>
        <v>£000</v>
      </c>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4"/>
      <c r="AE511" s="805"/>
      <c r="AG511" s="805"/>
      <c r="AI511" s="805"/>
      <c r="AK511" s="285"/>
    </row>
    <row r="512" spans="4:37" ht="12.75" customHeight="1" outlineLevel="2" x14ac:dyDescent="0.2">
      <c r="D512" s="142" t="str">
        <f>'Line Items'!D572</f>
        <v>[SFO Station Line 211] - Station Access Income Qualifying Expenditure</v>
      </c>
      <c r="E512" s="106"/>
      <c r="F512" s="143" t="str">
        <f t="shared" si="10"/>
        <v>£000</v>
      </c>
      <c r="G512" s="283"/>
      <c r="H512" s="283"/>
      <c r="I512" s="283"/>
      <c r="J512" s="283"/>
      <c r="K512" s="283"/>
      <c r="L512" s="283"/>
      <c r="M512" s="283"/>
      <c r="N512" s="283"/>
      <c r="O512" s="283"/>
      <c r="P512" s="283"/>
      <c r="Q512" s="283"/>
      <c r="R512" s="283"/>
      <c r="S512" s="283"/>
      <c r="T512" s="283"/>
      <c r="U512" s="283"/>
      <c r="V512" s="283"/>
      <c r="W512" s="283"/>
      <c r="X512" s="283"/>
      <c r="Y512" s="283"/>
      <c r="Z512" s="283"/>
      <c r="AA512" s="283"/>
      <c r="AB512" s="283"/>
      <c r="AC512" s="284"/>
      <c r="AE512" s="805"/>
      <c r="AG512" s="805"/>
      <c r="AI512" s="805"/>
      <c r="AK512" s="285"/>
    </row>
    <row r="513" spans="4:37" ht="12.75" customHeight="1" outlineLevel="2" x14ac:dyDescent="0.2">
      <c r="D513" s="142" t="str">
        <f>'Line Items'!D573</f>
        <v>[SFO Station Line 212] - Station Access Income Qualifying Expenditure</v>
      </c>
      <c r="E513" s="106"/>
      <c r="F513" s="143" t="str">
        <f t="shared" si="10"/>
        <v>£000</v>
      </c>
      <c r="G513" s="283"/>
      <c r="H513" s="283"/>
      <c r="I513" s="283"/>
      <c r="J513" s="283"/>
      <c r="K513" s="283"/>
      <c r="L513" s="283"/>
      <c r="M513" s="283"/>
      <c r="N513" s="283"/>
      <c r="O513" s="283"/>
      <c r="P513" s="283"/>
      <c r="Q513" s="283"/>
      <c r="R513" s="283"/>
      <c r="S513" s="283"/>
      <c r="T513" s="283"/>
      <c r="U513" s="283"/>
      <c r="V513" s="283"/>
      <c r="W513" s="283"/>
      <c r="X513" s="283"/>
      <c r="Y513" s="283"/>
      <c r="Z513" s="283"/>
      <c r="AA513" s="283"/>
      <c r="AB513" s="283"/>
      <c r="AC513" s="284"/>
      <c r="AE513" s="805"/>
      <c r="AG513" s="805"/>
      <c r="AI513" s="805"/>
      <c r="AK513" s="285"/>
    </row>
    <row r="514" spans="4:37" ht="12.75" customHeight="1" outlineLevel="2" x14ac:dyDescent="0.2">
      <c r="D514" s="142" t="str">
        <f>'Line Items'!D574</f>
        <v>[SFO Station Line 213] - Station Access Income Qualifying Expenditure</v>
      </c>
      <c r="E514" s="106"/>
      <c r="F514" s="143" t="str">
        <f t="shared" si="10"/>
        <v>£000</v>
      </c>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4"/>
      <c r="AE514" s="805"/>
      <c r="AG514" s="805"/>
      <c r="AI514" s="805"/>
      <c r="AK514" s="285"/>
    </row>
    <row r="515" spans="4:37" ht="12.75" customHeight="1" outlineLevel="2" x14ac:dyDescent="0.2">
      <c r="D515" s="142" t="str">
        <f>'Line Items'!D575</f>
        <v>[SFO Station Line 214] - Station Access Income Qualifying Expenditure</v>
      </c>
      <c r="E515" s="106"/>
      <c r="F515" s="143" t="str">
        <f t="shared" si="10"/>
        <v>£000</v>
      </c>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4"/>
      <c r="AE515" s="805"/>
      <c r="AG515" s="805"/>
      <c r="AI515" s="805"/>
      <c r="AK515" s="285"/>
    </row>
    <row r="516" spans="4:37" ht="12.75" customHeight="1" outlineLevel="2" x14ac:dyDescent="0.2">
      <c r="D516" s="142" t="str">
        <f>'Line Items'!D576</f>
        <v>[SFO Station Line 215] - Station Access Income Qualifying Expenditure</v>
      </c>
      <c r="E516" s="106"/>
      <c r="F516" s="143" t="str">
        <f t="shared" si="10"/>
        <v>£000</v>
      </c>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4"/>
      <c r="AE516" s="805"/>
      <c r="AG516" s="805"/>
      <c r="AI516" s="805"/>
      <c r="AK516" s="285"/>
    </row>
    <row r="517" spans="4:37" ht="12.75" customHeight="1" outlineLevel="2" x14ac:dyDescent="0.2">
      <c r="D517" s="142" t="str">
        <f>'Line Items'!D577</f>
        <v>[SFO Station Line 216] - Station Access Income Qualifying Expenditure</v>
      </c>
      <c r="E517" s="106"/>
      <c r="F517" s="143" t="str">
        <f t="shared" si="10"/>
        <v>£000</v>
      </c>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4"/>
      <c r="AE517" s="805"/>
      <c r="AG517" s="805"/>
      <c r="AI517" s="805"/>
      <c r="AK517" s="285"/>
    </row>
    <row r="518" spans="4:37" ht="12.75" customHeight="1" outlineLevel="2" x14ac:dyDescent="0.2">
      <c r="D518" s="142" t="str">
        <f>'Line Items'!D578</f>
        <v>[SFO Station Line 217] - Station Access Income Qualifying Expenditure</v>
      </c>
      <c r="E518" s="106"/>
      <c r="F518" s="143" t="str">
        <f t="shared" si="10"/>
        <v>£000</v>
      </c>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4"/>
      <c r="AE518" s="805"/>
      <c r="AG518" s="805"/>
      <c r="AI518" s="805"/>
      <c r="AK518" s="285"/>
    </row>
    <row r="519" spans="4:37" ht="12.75" customHeight="1" outlineLevel="2" x14ac:dyDescent="0.2">
      <c r="D519" s="142" t="str">
        <f>'Line Items'!D579</f>
        <v>[SFO Station Line 218] - Station Access Income Qualifying Expenditure</v>
      </c>
      <c r="E519" s="106"/>
      <c r="F519" s="143" t="str">
        <f t="shared" si="10"/>
        <v>£000</v>
      </c>
      <c r="G519" s="283"/>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284"/>
      <c r="AE519" s="805"/>
      <c r="AG519" s="805"/>
      <c r="AI519" s="805"/>
      <c r="AK519" s="285"/>
    </row>
    <row r="520" spans="4:37" ht="12.75" customHeight="1" outlineLevel="2" x14ac:dyDescent="0.2">
      <c r="D520" s="142" t="str">
        <f>'Line Items'!D580</f>
        <v>[SFO Station Line 219] - Station Access Income Qualifying Expenditure</v>
      </c>
      <c r="E520" s="106"/>
      <c r="F520" s="143" t="str">
        <f t="shared" si="10"/>
        <v>£000</v>
      </c>
      <c r="G520" s="283"/>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284"/>
      <c r="AE520" s="805"/>
      <c r="AG520" s="805"/>
      <c r="AI520" s="805"/>
      <c r="AK520" s="285"/>
    </row>
    <row r="521" spans="4:37" ht="12.75" customHeight="1" outlineLevel="2" x14ac:dyDescent="0.2">
      <c r="D521" s="142" t="str">
        <f>'Line Items'!D581</f>
        <v>[SFO Station Line 220] - Station Access Income Qualifying Expenditure</v>
      </c>
      <c r="E521" s="106"/>
      <c r="F521" s="143" t="str">
        <f t="shared" si="10"/>
        <v>£000</v>
      </c>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4"/>
      <c r="AE521" s="805"/>
      <c r="AG521" s="805"/>
      <c r="AI521" s="805"/>
      <c r="AK521" s="285"/>
    </row>
    <row r="522" spans="4:37" ht="12.75" customHeight="1" outlineLevel="2" x14ac:dyDescent="0.2">
      <c r="D522" s="142" t="str">
        <f>'Line Items'!D582</f>
        <v>[SFO Station Line 221] - Station Access Income Qualifying Expenditure</v>
      </c>
      <c r="E522" s="106"/>
      <c r="F522" s="143" t="str">
        <f t="shared" si="10"/>
        <v>£000</v>
      </c>
      <c r="G522" s="283"/>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284"/>
      <c r="AE522" s="805"/>
      <c r="AG522" s="805"/>
      <c r="AI522" s="805"/>
      <c r="AK522" s="285"/>
    </row>
    <row r="523" spans="4:37" ht="12.75" customHeight="1" outlineLevel="2" x14ac:dyDescent="0.2">
      <c r="D523" s="142" t="str">
        <f>'Line Items'!D583</f>
        <v>[SFO Station Line 222] - Station Access Income Qualifying Expenditure</v>
      </c>
      <c r="E523" s="106"/>
      <c r="F523" s="143" t="str">
        <f t="shared" si="10"/>
        <v>£000</v>
      </c>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4"/>
      <c r="AE523" s="805"/>
      <c r="AG523" s="805"/>
      <c r="AI523" s="805"/>
      <c r="AK523" s="285"/>
    </row>
    <row r="524" spans="4:37" ht="12.75" customHeight="1" outlineLevel="2" x14ac:dyDescent="0.2">
      <c r="D524" s="142" t="str">
        <f>'Line Items'!D584</f>
        <v>[SFO Station Line 223] - Station Access Income Qualifying Expenditure</v>
      </c>
      <c r="E524" s="106"/>
      <c r="F524" s="143" t="str">
        <f t="shared" si="10"/>
        <v>£000</v>
      </c>
      <c r="G524" s="283"/>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284"/>
      <c r="AE524" s="805"/>
      <c r="AG524" s="805"/>
      <c r="AI524" s="805"/>
      <c r="AK524" s="285"/>
    </row>
    <row r="525" spans="4:37" ht="12.75" customHeight="1" outlineLevel="2" x14ac:dyDescent="0.2">
      <c r="D525" s="142" t="str">
        <f>'Line Items'!D585</f>
        <v>[SFO Station Line 224] - Station Access Income Qualifying Expenditure</v>
      </c>
      <c r="E525" s="106"/>
      <c r="F525" s="143" t="str">
        <f t="shared" si="10"/>
        <v>£000</v>
      </c>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4"/>
      <c r="AE525" s="805"/>
      <c r="AG525" s="805"/>
      <c r="AI525" s="805"/>
      <c r="AK525" s="285"/>
    </row>
    <row r="526" spans="4:37" ht="12.75" customHeight="1" outlineLevel="2" x14ac:dyDescent="0.2">
      <c r="D526" s="142" t="str">
        <f>'Line Items'!D586</f>
        <v>[SFO Station Line 225] - Station Access Income Qualifying Expenditure</v>
      </c>
      <c r="E526" s="106"/>
      <c r="F526" s="143" t="str">
        <f t="shared" si="10"/>
        <v>£000</v>
      </c>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4"/>
      <c r="AE526" s="805"/>
      <c r="AG526" s="805"/>
      <c r="AI526" s="805"/>
      <c r="AK526" s="285"/>
    </row>
    <row r="527" spans="4:37" ht="12.75" customHeight="1" outlineLevel="2" x14ac:dyDescent="0.2">
      <c r="D527" s="142" t="str">
        <f>'Line Items'!D587</f>
        <v>[SFO Station Line 226] - Station Access Income Qualifying Expenditure</v>
      </c>
      <c r="E527" s="106"/>
      <c r="F527" s="143" t="str">
        <f t="shared" si="10"/>
        <v>£000</v>
      </c>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4"/>
      <c r="AE527" s="805"/>
      <c r="AG527" s="805"/>
      <c r="AI527" s="805"/>
      <c r="AK527" s="285"/>
    </row>
    <row r="528" spans="4:37" ht="12.75" customHeight="1" outlineLevel="2" x14ac:dyDescent="0.2">
      <c r="D528" s="142" t="str">
        <f>'Line Items'!D588</f>
        <v>[SFO Station Line 227] - Station Access Income Qualifying Expenditure</v>
      </c>
      <c r="E528" s="106"/>
      <c r="F528" s="143" t="str">
        <f t="shared" si="10"/>
        <v>£000</v>
      </c>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4"/>
      <c r="AE528" s="805"/>
      <c r="AG528" s="805"/>
      <c r="AI528" s="805"/>
      <c r="AK528" s="285"/>
    </row>
    <row r="529" spans="4:37" ht="12.75" customHeight="1" outlineLevel="2" x14ac:dyDescent="0.2">
      <c r="D529" s="142" t="str">
        <f>'Line Items'!D589</f>
        <v>[SFO Station Line 228] - Station Access Income Qualifying Expenditure</v>
      </c>
      <c r="E529" s="106"/>
      <c r="F529" s="143" t="str">
        <f t="shared" si="10"/>
        <v>£000</v>
      </c>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4"/>
      <c r="AE529" s="805"/>
      <c r="AG529" s="805"/>
      <c r="AI529" s="805"/>
      <c r="AK529" s="285"/>
    </row>
    <row r="530" spans="4:37" ht="12.75" customHeight="1" outlineLevel="2" x14ac:dyDescent="0.2">
      <c r="D530" s="142" t="str">
        <f>'Line Items'!D590</f>
        <v>[SFO Station Line 229] - Station Access Income Qualifying Expenditure</v>
      </c>
      <c r="E530" s="106"/>
      <c r="F530" s="143" t="str">
        <f t="shared" si="10"/>
        <v>£000</v>
      </c>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4"/>
      <c r="AE530" s="805"/>
      <c r="AG530" s="805"/>
      <c r="AI530" s="805"/>
      <c r="AK530" s="285"/>
    </row>
    <row r="531" spans="4:37" ht="12.75" customHeight="1" outlineLevel="2" x14ac:dyDescent="0.2">
      <c r="D531" s="142" t="str">
        <f>'Line Items'!D591</f>
        <v>[SFO Station Line 230] - Station Access Income Qualifying Expenditure</v>
      </c>
      <c r="E531" s="106"/>
      <c r="F531" s="143" t="str">
        <f t="shared" si="10"/>
        <v>£000</v>
      </c>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4"/>
      <c r="AE531" s="805"/>
      <c r="AG531" s="805"/>
      <c r="AI531" s="805"/>
      <c r="AK531" s="285"/>
    </row>
    <row r="532" spans="4:37" ht="12.75" customHeight="1" outlineLevel="2" x14ac:dyDescent="0.2">
      <c r="D532" s="142" t="str">
        <f>'Line Items'!D592</f>
        <v>[SFO Station Line 231] - Station Access Income Qualifying Expenditure</v>
      </c>
      <c r="E532" s="106"/>
      <c r="F532" s="143" t="str">
        <f t="shared" si="10"/>
        <v>£000</v>
      </c>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4"/>
      <c r="AE532" s="805"/>
      <c r="AG532" s="805"/>
      <c r="AI532" s="805"/>
      <c r="AK532" s="285"/>
    </row>
    <row r="533" spans="4:37" ht="12.75" customHeight="1" outlineLevel="2" x14ac:dyDescent="0.2">
      <c r="D533" s="142" t="str">
        <f>'Line Items'!D593</f>
        <v>[SFO Station Line 232] - Station Access Income Qualifying Expenditure</v>
      </c>
      <c r="E533" s="106"/>
      <c r="F533" s="143" t="str">
        <f t="shared" si="10"/>
        <v>£000</v>
      </c>
      <c r="G533" s="283"/>
      <c r="H533" s="283"/>
      <c r="I533" s="283"/>
      <c r="J533" s="283"/>
      <c r="K533" s="283"/>
      <c r="L533" s="283"/>
      <c r="M533" s="283"/>
      <c r="N533" s="283"/>
      <c r="O533" s="283"/>
      <c r="P533" s="283"/>
      <c r="Q533" s="283"/>
      <c r="R533" s="283"/>
      <c r="S533" s="283"/>
      <c r="T533" s="283"/>
      <c r="U533" s="283"/>
      <c r="V533" s="283"/>
      <c r="W533" s="283"/>
      <c r="X533" s="283"/>
      <c r="Y533" s="283"/>
      <c r="Z533" s="283"/>
      <c r="AA533" s="283"/>
      <c r="AB533" s="283"/>
      <c r="AC533" s="284"/>
      <c r="AE533" s="805"/>
      <c r="AG533" s="805"/>
      <c r="AI533" s="805"/>
      <c r="AK533" s="285"/>
    </row>
    <row r="534" spans="4:37" ht="12.75" customHeight="1" outlineLevel="2" x14ac:dyDescent="0.2">
      <c r="D534" s="142" t="str">
        <f>'Line Items'!D594</f>
        <v>[SFO Station Line 233] - Station Access Income Qualifying Expenditure</v>
      </c>
      <c r="E534" s="106"/>
      <c r="F534" s="143" t="str">
        <f t="shared" si="10"/>
        <v>£000</v>
      </c>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4"/>
      <c r="AE534" s="805"/>
      <c r="AG534" s="805"/>
      <c r="AI534" s="805"/>
      <c r="AK534" s="285"/>
    </row>
    <row r="535" spans="4:37" ht="12.75" customHeight="1" outlineLevel="2" x14ac:dyDescent="0.2">
      <c r="D535" s="142" t="str">
        <f>'Line Items'!D595</f>
        <v>[SFO Station Line 234] - Station Access Income Qualifying Expenditure</v>
      </c>
      <c r="E535" s="106"/>
      <c r="F535" s="143" t="str">
        <f t="shared" si="10"/>
        <v>£000</v>
      </c>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4"/>
      <c r="AE535" s="805"/>
      <c r="AG535" s="805"/>
      <c r="AI535" s="805"/>
      <c r="AK535" s="285"/>
    </row>
    <row r="536" spans="4:37" ht="12.75" customHeight="1" outlineLevel="2" x14ac:dyDescent="0.2">
      <c r="D536" s="142" t="str">
        <f>'Line Items'!D596</f>
        <v>[SFO Station Line 235] - Station Access Income Qualifying Expenditure</v>
      </c>
      <c r="E536" s="106"/>
      <c r="F536" s="143" t="str">
        <f t="shared" si="10"/>
        <v>£000</v>
      </c>
      <c r="G536" s="283"/>
      <c r="H536" s="283"/>
      <c r="I536" s="283"/>
      <c r="J536" s="283"/>
      <c r="K536" s="283"/>
      <c r="L536" s="283"/>
      <c r="M536" s="283"/>
      <c r="N536" s="283"/>
      <c r="O536" s="283"/>
      <c r="P536" s="283"/>
      <c r="Q536" s="283"/>
      <c r="R536" s="283"/>
      <c r="S536" s="283"/>
      <c r="T536" s="283"/>
      <c r="U536" s="283"/>
      <c r="V536" s="283"/>
      <c r="W536" s="283"/>
      <c r="X536" s="283"/>
      <c r="Y536" s="283"/>
      <c r="Z536" s="283"/>
      <c r="AA536" s="283"/>
      <c r="AB536" s="283"/>
      <c r="AC536" s="284"/>
      <c r="AE536" s="805"/>
      <c r="AG536" s="805"/>
      <c r="AI536" s="805"/>
      <c r="AK536" s="285"/>
    </row>
    <row r="537" spans="4:37" ht="12.75" customHeight="1" outlineLevel="2" x14ac:dyDescent="0.2">
      <c r="D537" s="142" t="str">
        <f>'Line Items'!D597</f>
        <v>[SFO Station Line 236] - Station Access Income Qualifying Expenditure</v>
      </c>
      <c r="E537" s="106"/>
      <c r="F537" s="143" t="str">
        <f t="shared" si="10"/>
        <v>£000</v>
      </c>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4"/>
      <c r="AE537" s="805"/>
      <c r="AG537" s="805"/>
      <c r="AI537" s="805"/>
      <c r="AK537" s="285"/>
    </row>
    <row r="538" spans="4:37" ht="12.75" customHeight="1" outlineLevel="2" x14ac:dyDescent="0.2">
      <c r="D538" s="142" t="str">
        <f>'Line Items'!D598</f>
        <v>[SFO Station Line 237] - Station Access Income Qualifying Expenditure</v>
      </c>
      <c r="E538" s="106"/>
      <c r="F538" s="143" t="str">
        <f t="shared" si="10"/>
        <v>£000</v>
      </c>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4"/>
      <c r="AE538" s="805"/>
      <c r="AG538" s="805"/>
      <c r="AI538" s="805"/>
      <c r="AK538" s="285"/>
    </row>
    <row r="539" spans="4:37" ht="12.75" customHeight="1" outlineLevel="2" x14ac:dyDescent="0.2">
      <c r="D539" s="142" t="str">
        <f>'Line Items'!D599</f>
        <v>[SFO Station Line 238] - Station Access Income Qualifying Expenditure</v>
      </c>
      <c r="E539" s="106"/>
      <c r="F539" s="143" t="str">
        <f t="shared" si="10"/>
        <v>£000</v>
      </c>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4"/>
      <c r="AE539" s="805"/>
      <c r="AG539" s="805"/>
      <c r="AI539" s="805"/>
      <c r="AK539" s="285"/>
    </row>
    <row r="540" spans="4:37" ht="12.75" customHeight="1" outlineLevel="2" x14ac:dyDescent="0.2">
      <c r="D540" s="142" t="str">
        <f>'Line Items'!D600</f>
        <v>[SFO Station Line 239] - Station Access Income Qualifying Expenditure</v>
      </c>
      <c r="E540" s="106"/>
      <c r="F540" s="143" t="str">
        <f t="shared" si="10"/>
        <v>£000</v>
      </c>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4"/>
      <c r="AE540" s="805"/>
      <c r="AG540" s="805"/>
      <c r="AI540" s="805"/>
      <c r="AK540" s="285"/>
    </row>
    <row r="541" spans="4:37" ht="12.75" customHeight="1" outlineLevel="2" x14ac:dyDescent="0.2">
      <c r="D541" s="142" t="str">
        <f>'Line Items'!D601</f>
        <v>[SFO Station Line 240] - Station Access Income Qualifying Expenditure</v>
      </c>
      <c r="E541" s="106"/>
      <c r="F541" s="143" t="str">
        <f t="shared" si="10"/>
        <v>£000</v>
      </c>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4"/>
      <c r="AE541" s="805"/>
      <c r="AG541" s="805"/>
      <c r="AI541" s="805"/>
      <c r="AK541" s="285"/>
    </row>
    <row r="542" spans="4:37" ht="12.75" customHeight="1" outlineLevel="2" x14ac:dyDescent="0.2">
      <c r="D542" s="142" t="str">
        <f>'Line Items'!D602</f>
        <v>[SFO Station Line 241] - Station Access Income Qualifying Expenditure</v>
      </c>
      <c r="E542" s="106"/>
      <c r="F542" s="143" t="str">
        <f t="shared" si="10"/>
        <v>£000</v>
      </c>
      <c r="G542" s="283"/>
      <c r="H542" s="283"/>
      <c r="I542" s="283"/>
      <c r="J542" s="283"/>
      <c r="K542" s="283"/>
      <c r="L542" s="283"/>
      <c r="M542" s="283"/>
      <c r="N542" s="283"/>
      <c r="O542" s="283"/>
      <c r="P542" s="283"/>
      <c r="Q542" s="283"/>
      <c r="R542" s="283"/>
      <c r="S542" s="283"/>
      <c r="T542" s="283"/>
      <c r="U542" s="283"/>
      <c r="V542" s="283"/>
      <c r="W542" s="283"/>
      <c r="X542" s="283"/>
      <c r="Y542" s="283"/>
      <c r="Z542" s="283"/>
      <c r="AA542" s="283"/>
      <c r="AB542" s="283"/>
      <c r="AC542" s="284"/>
      <c r="AE542" s="805"/>
      <c r="AG542" s="805"/>
      <c r="AI542" s="805"/>
      <c r="AK542" s="285"/>
    </row>
    <row r="543" spans="4:37" ht="12.75" customHeight="1" outlineLevel="2" x14ac:dyDescent="0.2">
      <c r="D543" s="142" t="str">
        <f>'Line Items'!D603</f>
        <v>[SFO Station Line 242] - Station Access Income Qualifying Expenditure</v>
      </c>
      <c r="E543" s="106"/>
      <c r="F543" s="143" t="str">
        <f t="shared" si="10"/>
        <v>£000</v>
      </c>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4"/>
      <c r="AE543" s="805"/>
      <c r="AG543" s="805"/>
      <c r="AI543" s="805"/>
      <c r="AK543" s="285"/>
    </row>
    <row r="544" spans="4:37" ht="12.75" customHeight="1" outlineLevel="2" x14ac:dyDescent="0.2">
      <c r="D544" s="142" t="str">
        <f>'Line Items'!D604</f>
        <v>[SFO Station Line 243] - Station Access Income Qualifying Expenditure</v>
      </c>
      <c r="E544" s="106"/>
      <c r="F544" s="143" t="str">
        <f t="shared" si="10"/>
        <v>£000</v>
      </c>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4"/>
      <c r="AE544" s="805"/>
      <c r="AG544" s="805"/>
      <c r="AI544" s="805"/>
      <c r="AK544" s="285"/>
    </row>
    <row r="545" spans="1:37" ht="12.75" customHeight="1" outlineLevel="2" x14ac:dyDescent="0.2">
      <c r="D545" s="142" t="str">
        <f>'Line Items'!D605</f>
        <v>[SFO Station Line 244] - Station Access Income Qualifying Expenditure</v>
      </c>
      <c r="E545" s="106"/>
      <c r="F545" s="143" t="str">
        <f t="shared" si="10"/>
        <v>£000</v>
      </c>
      <c r="G545" s="283"/>
      <c r="H545" s="283"/>
      <c r="I545" s="283"/>
      <c r="J545" s="283"/>
      <c r="K545" s="283"/>
      <c r="L545" s="283"/>
      <c r="M545" s="283"/>
      <c r="N545" s="283"/>
      <c r="O545" s="283"/>
      <c r="P545" s="283"/>
      <c r="Q545" s="283"/>
      <c r="R545" s="283"/>
      <c r="S545" s="283"/>
      <c r="T545" s="283"/>
      <c r="U545" s="283"/>
      <c r="V545" s="283"/>
      <c r="W545" s="283"/>
      <c r="X545" s="283"/>
      <c r="Y545" s="283"/>
      <c r="Z545" s="283"/>
      <c r="AA545" s="283"/>
      <c r="AB545" s="283"/>
      <c r="AC545" s="284"/>
      <c r="AE545" s="805"/>
      <c r="AG545" s="805"/>
      <c r="AI545" s="805"/>
      <c r="AK545" s="285"/>
    </row>
    <row r="546" spans="1:37" ht="12.75" customHeight="1" outlineLevel="2" x14ac:dyDescent="0.2">
      <c r="D546" s="142" t="str">
        <f>'Line Items'!D606</f>
        <v>[SFO Station Line 245] - Station Access Income Qualifying Expenditure</v>
      </c>
      <c r="E546" s="106"/>
      <c r="F546" s="143" t="str">
        <f t="shared" si="10"/>
        <v>£000</v>
      </c>
      <c r="G546" s="283"/>
      <c r="H546" s="283"/>
      <c r="I546" s="283"/>
      <c r="J546" s="283"/>
      <c r="K546" s="283"/>
      <c r="L546" s="283"/>
      <c r="M546" s="283"/>
      <c r="N546" s="283"/>
      <c r="O546" s="283"/>
      <c r="P546" s="283"/>
      <c r="Q546" s="283"/>
      <c r="R546" s="283"/>
      <c r="S546" s="283"/>
      <c r="T546" s="283"/>
      <c r="U546" s="283"/>
      <c r="V546" s="283"/>
      <c r="W546" s="283"/>
      <c r="X546" s="283"/>
      <c r="Y546" s="283"/>
      <c r="Z546" s="283"/>
      <c r="AA546" s="283"/>
      <c r="AB546" s="283"/>
      <c r="AC546" s="284"/>
      <c r="AE546" s="805"/>
      <c r="AG546" s="805"/>
      <c r="AI546" s="805"/>
      <c r="AK546" s="285"/>
    </row>
    <row r="547" spans="1:37" ht="12.75" customHeight="1" outlineLevel="2" x14ac:dyDescent="0.2">
      <c r="D547" s="142" t="str">
        <f>'Line Items'!D607</f>
        <v>[SFO Station Line 246] - Station Access Income Qualifying Expenditure</v>
      </c>
      <c r="E547" s="106"/>
      <c r="F547" s="143" t="str">
        <f t="shared" si="10"/>
        <v>£000</v>
      </c>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4"/>
      <c r="AE547" s="805"/>
      <c r="AG547" s="805"/>
      <c r="AI547" s="805"/>
      <c r="AK547" s="285"/>
    </row>
    <row r="548" spans="1:37" ht="12.75" customHeight="1" outlineLevel="2" x14ac:dyDescent="0.2">
      <c r="D548" s="142" t="str">
        <f>'Line Items'!D608</f>
        <v>[SFO Station Line 247] - Station Access Income Qualifying Expenditure</v>
      </c>
      <c r="E548" s="106"/>
      <c r="F548" s="143" t="str">
        <f t="shared" si="10"/>
        <v>£000</v>
      </c>
      <c r="G548" s="283"/>
      <c r="H548" s="283"/>
      <c r="I548" s="283"/>
      <c r="J548" s="283"/>
      <c r="K548" s="283"/>
      <c r="L548" s="283"/>
      <c r="M548" s="283"/>
      <c r="N548" s="283"/>
      <c r="O548" s="283"/>
      <c r="P548" s="283"/>
      <c r="Q548" s="283"/>
      <c r="R548" s="283"/>
      <c r="S548" s="283"/>
      <c r="T548" s="283"/>
      <c r="U548" s="283"/>
      <c r="V548" s="283"/>
      <c r="W548" s="283"/>
      <c r="X548" s="283"/>
      <c r="Y548" s="283"/>
      <c r="Z548" s="283"/>
      <c r="AA548" s="283"/>
      <c r="AB548" s="283"/>
      <c r="AC548" s="284"/>
      <c r="AE548" s="805"/>
      <c r="AG548" s="805"/>
      <c r="AI548" s="805"/>
      <c r="AK548" s="285"/>
    </row>
    <row r="549" spans="1:37" ht="12.75" customHeight="1" outlineLevel="2" x14ac:dyDescent="0.2">
      <c r="D549" s="142" t="str">
        <f>'Line Items'!D609</f>
        <v>[SFO Station Line 248] - Station Access Income Qualifying Expenditure</v>
      </c>
      <c r="E549" s="106"/>
      <c r="F549" s="143" t="str">
        <f t="shared" si="10"/>
        <v>£000</v>
      </c>
      <c r="G549" s="283"/>
      <c r="H549" s="283"/>
      <c r="I549" s="283"/>
      <c r="J549" s="283"/>
      <c r="K549" s="283"/>
      <c r="L549" s="283"/>
      <c r="M549" s="283"/>
      <c r="N549" s="283"/>
      <c r="O549" s="283"/>
      <c r="P549" s="283"/>
      <c r="Q549" s="283"/>
      <c r="R549" s="283"/>
      <c r="S549" s="283"/>
      <c r="T549" s="283"/>
      <c r="U549" s="283"/>
      <c r="V549" s="283"/>
      <c r="W549" s="283"/>
      <c r="X549" s="283"/>
      <c r="Y549" s="283"/>
      <c r="Z549" s="283"/>
      <c r="AA549" s="283"/>
      <c r="AB549" s="283"/>
      <c r="AC549" s="284"/>
      <c r="AE549" s="805"/>
      <c r="AG549" s="805"/>
      <c r="AI549" s="805"/>
      <c r="AK549" s="285"/>
    </row>
    <row r="550" spans="1:37" ht="12.75" customHeight="1" outlineLevel="2" x14ac:dyDescent="0.2">
      <c r="D550" s="142" t="str">
        <f>'Line Items'!D610</f>
        <v>[SFO Station Line 249] - Station Access Income Qualifying Expenditure</v>
      </c>
      <c r="E550" s="106"/>
      <c r="F550" s="143" t="str">
        <f t="shared" si="10"/>
        <v>£000</v>
      </c>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4"/>
      <c r="AE550" s="805"/>
      <c r="AG550" s="805"/>
      <c r="AI550" s="805"/>
      <c r="AK550" s="285"/>
    </row>
    <row r="551" spans="1:37" ht="12.75" customHeight="1" outlineLevel="2" x14ac:dyDescent="0.2">
      <c r="D551" s="113" t="str">
        <f>'Line Items'!D611</f>
        <v>[SFO Station Line 250] - Station Access Income Qualifying Expenditure</v>
      </c>
      <c r="E551" s="286"/>
      <c r="F551" s="155" t="str">
        <f t="shared" si="10"/>
        <v>£000</v>
      </c>
      <c r="G551" s="287"/>
      <c r="H551" s="287"/>
      <c r="I551" s="287"/>
      <c r="J551" s="287"/>
      <c r="K551" s="287"/>
      <c r="L551" s="287"/>
      <c r="M551" s="287"/>
      <c r="N551" s="287"/>
      <c r="O551" s="287"/>
      <c r="P551" s="287"/>
      <c r="Q551" s="287"/>
      <c r="R551" s="287"/>
      <c r="S551" s="287"/>
      <c r="T551" s="287"/>
      <c r="U551" s="287"/>
      <c r="V551" s="287"/>
      <c r="W551" s="287"/>
      <c r="X551" s="287"/>
      <c r="Y551" s="287"/>
      <c r="Z551" s="287"/>
      <c r="AA551" s="287"/>
      <c r="AB551" s="287"/>
      <c r="AC551" s="288"/>
      <c r="AE551" s="1058"/>
      <c r="AG551" s="1058"/>
      <c r="AI551" s="1058"/>
      <c r="AK551" s="289"/>
    </row>
    <row r="552" spans="1:37" ht="12.75" customHeight="1" outlineLevel="1" x14ac:dyDescent="0.2">
      <c r="G552" s="107"/>
      <c r="H552" s="107"/>
      <c r="I552" s="107"/>
      <c r="J552" s="107"/>
      <c r="K552" s="107"/>
      <c r="L552" s="107"/>
      <c r="M552" s="107"/>
      <c r="N552" s="107"/>
      <c r="O552" s="107"/>
      <c r="P552" s="107"/>
      <c r="Q552" s="107"/>
      <c r="R552" s="107"/>
      <c r="S552" s="107"/>
      <c r="T552" s="107"/>
      <c r="U552" s="107"/>
      <c r="V552" s="107"/>
      <c r="W552" s="107"/>
      <c r="X552" s="107"/>
      <c r="Y552" s="107"/>
      <c r="Z552" s="107"/>
      <c r="AA552" s="107"/>
      <c r="AB552" s="107"/>
      <c r="AC552" s="107"/>
      <c r="AE552" s="107"/>
      <c r="AG552" s="107"/>
      <c r="AI552" s="107"/>
    </row>
    <row r="553" spans="1:37" ht="12.75" customHeight="1" outlineLevel="1" x14ac:dyDescent="0.2">
      <c r="D553" s="290" t="str">
        <f>C301</f>
        <v>Station Access Income Qualifying Expenditure</v>
      </c>
      <c r="E553" s="291"/>
      <c r="F553" s="292" t="str">
        <f>F551</f>
        <v>£000</v>
      </c>
      <c r="G553" s="293">
        <f t="shared" ref="G553:AC553" si="11">SUM(G302:G551)</f>
        <v>0</v>
      </c>
      <c r="H553" s="293">
        <f t="shared" si="11"/>
        <v>0</v>
      </c>
      <c r="I553" s="293">
        <f t="shared" si="11"/>
        <v>0</v>
      </c>
      <c r="J553" s="293">
        <f t="shared" si="11"/>
        <v>0</v>
      </c>
      <c r="K553" s="293">
        <f t="shared" si="11"/>
        <v>0</v>
      </c>
      <c r="L553" s="293">
        <f t="shared" si="11"/>
        <v>0</v>
      </c>
      <c r="M553" s="293">
        <f t="shared" si="11"/>
        <v>0</v>
      </c>
      <c r="N553" s="293">
        <f t="shared" si="11"/>
        <v>0</v>
      </c>
      <c r="O553" s="293">
        <f t="shared" si="11"/>
        <v>0</v>
      </c>
      <c r="P553" s="293">
        <f t="shared" si="11"/>
        <v>0</v>
      </c>
      <c r="Q553" s="293">
        <f t="shared" si="11"/>
        <v>0</v>
      </c>
      <c r="R553" s="293">
        <f t="shared" si="11"/>
        <v>0</v>
      </c>
      <c r="S553" s="293">
        <f t="shared" si="11"/>
        <v>0</v>
      </c>
      <c r="T553" s="293">
        <f t="shared" si="11"/>
        <v>0</v>
      </c>
      <c r="U553" s="293">
        <f t="shared" si="11"/>
        <v>0</v>
      </c>
      <c r="V553" s="293">
        <f t="shared" si="11"/>
        <v>0</v>
      </c>
      <c r="W553" s="293">
        <f t="shared" si="11"/>
        <v>0</v>
      </c>
      <c r="X553" s="293">
        <f t="shared" si="11"/>
        <v>0</v>
      </c>
      <c r="Y553" s="293">
        <f t="shared" si="11"/>
        <v>0</v>
      </c>
      <c r="Z553" s="293">
        <f t="shared" si="11"/>
        <v>0</v>
      </c>
      <c r="AA553" s="293">
        <f t="shared" si="11"/>
        <v>0</v>
      </c>
      <c r="AB553" s="293">
        <f t="shared" si="11"/>
        <v>0</v>
      </c>
      <c r="AC553" s="294">
        <f t="shared" si="11"/>
        <v>0</v>
      </c>
      <c r="AE553" s="1062">
        <f>SUM(AE302:AE551)</f>
        <v>0</v>
      </c>
      <c r="AG553" s="1062">
        <f>SUM(AG302:AG551)</f>
        <v>0</v>
      </c>
      <c r="AI553" s="1062">
        <f>SUM(AI302:AI551)</f>
        <v>0</v>
      </c>
      <c r="AK553" s="295"/>
    </row>
    <row r="554" spans="1:37" ht="12.75" customHeight="1" outlineLevel="1" x14ac:dyDescent="0.2">
      <c r="G554" s="107"/>
      <c r="H554" s="107"/>
      <c r="I554" s="107"/>
      <c r="J554" s="107"/>
      <c r="K554" s="107"/>
      <c r="L554" s="107"/>
      <c r="M554" s="107"/>
      <c r="N554" s="107"/>
      <c r="O554" s="107"/>
      <c r="P554" s="107"/>
      <c r="Q554" s="107"/>
      <c r="R554" s="107"/>
      <c r="S554" s="107"/>
      <c r="T554" s="107"/>
      <c r="U554" s="107"/>
      <c r="V554" s="107"/>
      <c r="W554" s="107"/>
      <c r="X554" s="107"/>
      <c r="Y554" s="107"/>
      <c r="Z554" s="107"/>
      <c r="AA554" s="107"/>
      <c r="AB554" s="107"/>
      <c r="AC554" s="107"/>
      <c r="AE554" s="107"/>
      <c r="AG554" s="107"/>
      <c r="AI554" s="107"/>
    </row>
    <row r="555" spans="1:37" ht="12.75" customHeight="1" outlineLevel="1" x14ac:dyDescent="0.2">
      <c r="D555" s="290" t="str">
        <f>"Total "&amp;B45</f>
        <v>Total Revenue from Station Access Offcharged</v>
      </c>
      <c r="E555" s="291"/>
      <c r="F555" s="292" t="str">
        <f>F553</f>
        <v>£000</v>
      </c>
      <c r="G555" s="293">
        <f t="shared" ref="G555:AC555" si="12">SUM(G299,G553)</f>
        <v>0</v>
      </c>
      <c r="H555" s="293">
        <f t="shared" si="12"/>
        <v>0</v>
      </c>
      <c r="I555" s="293">
        <f t="shared" si="12"/>
        <v>0</v>
      </c>
      <c r="J555" s="293">
        <f t="shared" si="12"/>
        <v>0</v>
      </c>
      <c r="K555" s="293">
        <f t="shared" si="12"/>
        <v>0</v>
      </c>
      <c r="L555" s="293">
        <f t="shared" si="12"/>
        <v>0</v>
      </c>
      <c r="M555" s="293">
        <f t="shared" si="12"/>
        <v>0</v>
      </c>
      <c r="N555" s="293">
        <f t="shared" si="12"/>
        <v>0</v>
      </c>
      <c r="O555" s="293">
        <f t="shared" si="12"/>
        <v>0</v>
      </c>
      <c r="P555" s="293">
        <f t="shared" si="12"/>
        <v>0</v>
      </c>
      <c r="Q555" s="293">
        <f t="shared" si="12"/>
        <v>0</v>
      </c>
      <c r="R555" s="293">
        <f t="shared" si="12"/>
        <v>0</v>
      </c>
      <c r="S555" s="293">
        <f t="shared" si="12"/>
        <v>0</v>
      </c>
      <c r="T555" s="293">
        <f t="shared" si="12"/>
        <v>0</v>
      </c>
      <c r="U555" s="293">
        <f t="shared" si="12"/>
        <v>0</v>
      </c>
      <c r="V555" s="293">
        <f t="shared" si="12"/>
        <v>0</v>
      </c>
      <c r="W555" s="293">
        <f t="shared" si="12"/>
        <v>0</v>
      </c>
      <c r="X555" s="293">
        <f t="shared" si="12"/>
        <v>0</v>
      </c>
      <c r="Y555" s="293">
        <f t="shared" si="12"/>
        <v>0</v>
      </c>
      <c r="Z555" s="293">
        <f t="shared" si="12"/>
        <v>0</v>
      </c>
      <c r="AA555" s="293">
        <f t="shared" si="12"/>
        <v>0</v>
      </c>
      <c r="AB555" s="293">
        <f t="shared" si="12"/>
        <v>0</v>
      </c>
      <c r="AC555" s="294">
        <f t="shared" si="12"/>
        <v>0</v>
      </c>
      <c r="AE555" s="1062">
        <f>SUM(AE299,AE553)</f>
        <v>0</v>
      </c>
      <c r="AG555" s="1062">
        <f>SUM(AG299,AG553)</f>
        <v>0</v>
      </c>
      <c r="AI555" s="1062">
        <f>SUM(AI299,AI553)</f>
        <v>0</v>
      </c>
      <c r="AK555" s="295"/>
    </row>
    <row r="556" spans="1:37" x14ac:dyDescent="0.2">
      <c r="G556" s="107"/>
      <c r="H556" s="107"/>
      <c r="I556" s="107"/>
      <c r="J556" s="107"/>
      <c r="K556" s="107"/>
      <c r="L556" s="107"/>
      <c r="M556" s="107"/>
      <c r="N556" s="107"/>
      <c r="O556" s="107"/>
      <c r="P556" s="107"/>
      <c r="Q556" s="107"/>
      <c r="R556" s="107"/>
      <c r="S556" s="107"/>
      <c r="T556" s="107"/>
      <c r="U556" s="107"/>
      <c r="V556" s="107"/>
      <c r="W556" s="107"/>
      <c r="X556" s="107"/>
      <c r="Y556" s="107"/>
      <c r="Z556" s="107"/>
      <c r="AA556" s="107"/>
      <c r="AB556" s="107"/>
      <c r="AC556" s="107"/>
      <c r="AE556" s="107"/>
      <c r="AG556" s="107"/>
      <c r="AI556" s="107"/>
    </row>
    <row r="557" spans="1:37" ht="15" x14ac:dyDescent="0.25">
      <c r="B557" s="272" t="str">
        <f>'Line Items'!B614</f>
        <v>Revenue from Other Costs Offcharged</v>
      </c>
      <c r="C557" s="272"/>
      <c r="D557" s="275"/>
      <c r="E557" s="275"/>
      <c r="F557" s="27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2"/>
      <c r="AD557" s="272"/>
      <c r="AE557" s="302"/>
      <c r="AF557" s="272"/>
      <c r="AG557" s="302"/>
      <c r="AH557" s="272"/>
      <c r="AI557" s="302"/>
      <c r="AJ557" s="272"/>
      <c r="AK557" s="272"/>
    </row>
    <row r="558" spans="1:37" ht="12.75" customHeight="1" outlineLevel="1" x14ac:dyDescent="0.2">
      <c r="A558" s="75"/>
      <c r="G558" s="107"/>
      <c r="H558" s="107"/>
      <c r="I558" s="107"/>
      <c r="J558" s="107"/>
      <c r="K558" s="107"/>
      <c r="L558" s="107"/>
      <c r="M558" s="107"/>
      <c r="N558" s="107"/>
      <c r="O558" s="107"/>
      <c r="P558" s="107"/>
      <c r="Q558" s="107"/>
      <c r="R558" s="107"/>
      <c r="S558" s="107"/>
      <c r="T558" s="107"/>
      <c r="U558" s="107"/>
      <c r="V558" s="107"/>
      <c r="W558" s="107"/>
      <c r="X558" s="107"/>
      <c r="Y558" s="107"/>
      <c r="Z558" s="107"/>
      <c r="AA558" s="107"/>
      <c r="AB558" s="107"/>
      <c r="AC558" s="107"/>
      <c r="AE558" s="107"/>
      <c r="AG558" s="107"/>
      <c r="AI558" s="107"/>
    </row>
    <row r="559" spans="1:37" ht="12.75" customHeight="1" outlineLevel="1" x14ac:dyDescent="0.2">
      <c r="D559" s="276" t="str">
        <f>'Line Items'!D616</f>
        <v>Station Services</v>
      </c>
      <c r="E559" s="277"/>
      <c r="F559" s="278" t="s">
        <v>428</v>
      </c>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304"/>
      <c r="AE559" s="1057"/>
      <c r="AG559" s="1057"/>
      <c r="AI559" s="1057"/>
      <c r="AK559" s="282"/>
    </row>
    <row r="560" spans="1:37" ht="12.75" customHeight="1" outlineLevel="1" x14ac:dyDescent="0.2">
      <c r="D560" s="142" t="str">
        <f>'Line Items'!D617</f>
        <v>Train cleaning: Other TOCs</v>
      </c>
      <c r="E560" s="106"/>
      <c r="F560" s="143" t="str">
        <f t="shared" ref="F560:F588" si="13">F559</f>
        <v>£000</v>
      </c>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4"/>
      <c r="AE560" s="805"/>
      <c r="AG560" s="805"/>
      <c r="AI560" s="805"/>
      <c r="AK560" s="285"/>
    </row>
    <row r="561" spans="4:37" ht="12.75" customHeight="1" outlineLevel="1" x14ac:dyDescent="0.2">
      <c r="D561" s="142" t="str">
        <f>'Line Items'!D618</f>
        <v>Stabling: Other TOCs</v>
      </c>
      <c r="E561" s="106"/>
      <c r="F561" s="143" t="str">
        <f t="shared" si="13"/>
        <v>£000</v>
      </c>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4"/>
      <c r="AE561" s="805"/>
      <c r="AG561" s="805"/>
      <c r="AI561" s="805"/>
      <c r="AK561" s="285"/>
    </row>
    <row r="562" spans="4:37" ht="12.75" customHeight="1" outlineLevel="1" x14ac:dyDescent="0.2">
      <c r="D562" s="142" t="str">
        <f>'Line Items'!D619</f>
        <v>Light Maintenance: Other TOCs</v>
      </c>
      <c r="E562" s="106"/>
      <c r="F562" s="143" t="str">
        <f t="shared" si="13"/>
        <v>£000</v>
      </c>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4"/>
      <c r="AE562" s="805"/>
      <c r="AG562" s="805"/>
      <c r="AI562" s="805"/>
      <c r="AK562" s="285"/>
    </row>
    <row r="563" spans="4:37" ht="12.75" customHeight="1" outlineLevel="1" x14ac:dyDescent="0.2">
      <c r="D563" s="142" t="str">
        <f>'Line Items'!D620</f>
        <v>Heavy Maintenance: Other TOCs</v>
      </c>
      <c r="E563" s="106"/>
      <c r="F563" s="143" t="str">
        <f t="shared" si="13"/>
        <v>£000</v>
      </c>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4"/>
      <c r="AE563" s="805"/>
      <c r="AG563" s="805"/>
      <c r="AI563" s="805"/>
      <c r="AK563" s="285"/>
    </row>
    <row r="564" spans="4:37" ht="12.75" customHeight="1" outlineLevel="1" x14ac:dyDescent="0.2">
      <c r="D564" s="142" t="str">
        <f>'Line Items'!D621</f>
        <v>Train Fuel: Other TOCs</v>
      </c>
      <c r="E564" s="106"/>
      <c r="F564" s="143" t="str">
        <f t="shared" si="13"/>
        <v>£000</v>
      </c>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4"/>
      <c r="AE564" s="805"/>
      <c r="AG564" s="805"/>
      <c r="AI564" s="805"/>
      <c r="AK564" s="285"/>
    </row>
    <row r="565" spans="4:37" ht="12.75" customHeight="1" outlineLevel="1" x14ac:dyDescent="0.2">
      <c r="D565" s="142" t="str">
        <f>'Line Items'!D622</f>
        <v>Depot Access: Other TOCs</v>
      </c>
      <c r="E565" s="106"/>
      <c r="F565" s="143" t="str">
        <f t="shared" si="13"/>
        <v>£000</v>
      </c>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4"/>
      <c r="AE565" s="805"/>
      <c r="AG565" s="805"/>
      <c r="AI565" s="805"/>
      <c r="AK565" s="285"/>
    </row>
    <row r="566" spans="4:37" ht="12.75" customHeight="1" outlineLevel="1" x14ac:dyDescent="0.2">
      <c r="D566" s="142" t="str">
        <f>'Line Items'!D623</f>
        <v>Other Depot Income</v>
      </c>
      <c r="E566" s="106"/>
      <c r="F566" s="143" t="str">
        <f t="shared" si="13"/>
        <v>£000</v>
      </c>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4"/>
      <c r="AE566" s="805"/>
      <c r="AG566" s="805"/>
      <c r="AI566" s="805"/>
      <c r="AK566" s="285"/>
    </row>
    <row r="567" spans="4:37" ht="12.75" customHeight="1" outlineLevel="1" x14ac:dyDescent="0.2">
      <c r="D567" s="142" t="str">
        <f>'Line Items'!D624</f>
        <v>Training &amp; Assessment</v>
      </c>
      <c r="E567" s="106"/>
      <c r="F567" s="143" t="str">
        <f t="shared" si="13"/>
        <v>£000</v>
      </c>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4"/>
      <c r="AE567" s="805"/>
      <c r="AG567" s="805"/>
      <c r="AI567" s="805"/>
      <c r="AK567" s="285"/>
    </row>
    <row r="568" spans="4:37" ht="12.75" customHeight="1" outlineLevel="1" x14ac:dyDescent="0.2">
      <c r="D568" s="142" t="str">
        <f>'Line Items'!D625</f>
        <v>Traincrew Income</v>
      </c>
      <c r="E568" s="106"/>
      <c r="F568" s="143" t="str">
        <f t="shared" si="13"/>
        <v>£000</v>
      </c>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4"/>
      <c r="AE568" s="805"/>
      <c r="AG568" s="805"/>
      <c r="AI568" s="805"/>
      <c r="AK568" s="285"/>
    </row>
    <row r="569" spans="4:37" ht="12.75" customHeight="1" outlineLevel="1" x14ac:dyDescent="0.2">
      <c r="D569" s="142" t="str">
        <f>'Line Items'!D626</f>
        <v>Rolling Stock Hire</v>
      </c>
      <c r="E569" s="106"/>
      <c r="F569" s="143" t="str">
        <f t="shared" si="13"/>
        <v>£000</v>
      </c>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4"/>
      <c r="AE569" s="805"/>
      <c r="AG569" s="805"/>
      <c r="AI569" s="805"/>
      <c r="AK569" s="285"/>
    </row>
    <row r="570" spans="4:37" ht="12.75" customHeight="1" outlineLevel="1" x14ac:dyDescent="0.2">
      <c r="D570" s="142" t="str">
        <f>'Line Items'!D627</f>
        <v>ROSCO compensation</v>
      </c>
      <c r="E570" s="106"/>
      <c r="F570" s="143" t="str">
        <f t="shared" si="13"/>
        <v>£000</v>
      </c>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4"/>
      <c r="AE570" s="805"/>
      <c r="AG570" s="805"/>
      <c r="AI570" s="805"/>
      <c r="AK570" s="285"/>
    </row>
    <row r="571" spans="4:37" ht="12.75" customHeight="1" outlineLevel="1" x14ac:dyDescent="0.2">
      <c r="D571" s="142" t="str">
        <f>'Line Items'!D628</f>
        <v>Court income/Fines</v>
      </c>
      <c r="E571" s="106"/>
      <c r="F571" s="143" t="str">
        <f t="shared" si="13"/>
        <v>£000</v>
      </c>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4"/>
      <c r="AE571" s="805"/>
      <c r="AG571" s="805"/>
      <c r="AI571" s="805"/>
      <c r="AK571" s="285"/>
    </row>
    <row r="572" spans="4:37" ht="12.75" customHeight="1" outlineLevel="1" x14ac:dyDescent="0.2">
      <c r="D572" s="142" t="str">
        <f>'Line Items'!D629</f>
        <v>Other income - external</v>
      </c>
      <c r="E572" s="106"/>
      <c r="F572" s="143" t="str">
        <f t="shared" si="13"/>
        <v>£000</v>
      </c>
      <c r="G572" s="283"/>
      <c r="H572" s="283"/>
      <c r="I572" s="283"/>
      <c r="J572" s="283"/>
      <c r="K572" s="283"/>
      <c r="L572" s="283"/>
      <c r="M572" s="283"/>
      <c r="N572" s="283"/>
      <c r="O572" s="283"/>
      <c r="P572" s="283"/>
      <c r="Q572" s="283"/>
      <c r="R572" s="283"/>
      <c r="S572" s="283"/>
      <c r="T572" s="283"/>
      <c r="U572" s="283"/>
      <c r="V572" s="283"/>
      <c r="W572" s="283"/>
      <c r="X572" s="283"/>
      <c r="Y572" s="283"/>
      <c r="Z572" s="283"/>
      <c r="AA572" s="283"/>
      <c r="AB572" s="283"/>
      <c r="AC572" s="284"/>
      <c r="AE572" s="805"/>
      <c r="AG572" s="805"/>
      <c r="AI572" s="805"/>
      <c r="AK572" s="285"/>
    </row>
    <row r="573" spans="4:37" ht="12.75" customHeight="1" outlineLevel="1" x14ac:dyDescent="0.2">
      <c r="D573" s="142" t="str">
        <f>'Line Items'!D630</f>
        <v>Other income - internal</v>
      </c>
      <c r="E573" s="106"/>
      <c r="F573" s="143" t="str">
        <f t="shared" si="13"/>
        <v>£000</v>
      </c>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4"/>
      <c r="AE573" s="805"/>
      <c r="AG573" s="805"/>
      <c r="AI573" s="805"/>
      <c r="AK573" s="285"/>
    </row>
    <row r="574" spans="4:37" ht="12.75" customHeight="1" outlineLevel="1" x14ac:dyDescent="0.2">
      <c r="D574" s="142" t="str">
        <f>'Line Items'!D631</f>
        <v>Bus Compensation</v>
      </c>
      <c r="E574" s="106"/>
      <c r="F574" s="143" t="str">
        <f t="shared" si="13"/>
        <v>£000</v>
      </c>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4"/>
      <c r="AE574" s="805"/>
      <c r="AG574" s="805"/>
      <c r="AI574" s="805"/>
      <c r="AK574" s="285"/>
    </row>
    <row r="575" spans="4:37" ht="12.75" customHeight="1" outlineLevel="1" x14ac:dyDescent="0.2">
      <c r="D575" s="142" t="str">
        <f>'Line Items'!D632</f>
        <v>Network Rail non-Schedule 4 income</v>
      </c>
      <c r="E575" s="106"/>
      <c r="F575" s="143" t="str">
        <f t="shared" si="13"/>
        <v>£000</v>
      </c>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4"/>
      <c r="AE575" s="805"/>
      <c r="AG575" s="805"/>
      <c r="AI575" s="805"/>
      <c r="AK575" s="285"/>
    </row>
    <row r="576" spans="4:37" ht="12.75" customHeight="1" outlineLevel="1" x14ac:dyDescent="0.2">
      <c r="D576" s="142" t="str">
        <f>'Line Items'!D633</f>
        <v>Site Usage Fees</v>
      </c>
      <c r="E576" s="106"/>
      <c r="F576" s="143" t="str">
        <f t="shared" si="13"/>
        <v>£000</v>
      </c>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4"/>
      <c r="AE576" s="805"/>
      <c r="AG576" s="805"/>
      <c r="AI576" s="805"/>
      <c r="AK576" s="285"/>
    </row>
    <row r="577" spans="4:37" ht="12.75" customHeight="1" outlineLevel="1" x14ac:dyDescent="0.2">
      <c r="D577" s="142" t="str">
        <f>'Line Items'!D634</f>
        <v>Engineering income</v>
      </c>
      <c r="E577" s="106"/>
      <c r="F577" s="143" t="str">
        <f t="shared" si="13"/>
        <v>£000</v>
      </c>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4"/>
      <c r="AE577" s="805"/>
      <c r="AG577" s="805"/>
      <c r="AI577" s="805"/>
      <c r="AK577" s="285"/>
    </row>
    <row r="578" spans="4:37" ht="12.75" customHeight="1" outlineLevel="1" x14ac:dyDescent="0.2">
      <c r="D578" s="142" t="str">
        <f>'Line Items'!D635</f>
        <v>Apprenticeship Levy Rebate</v>
      </c>
      <c r="E578" s="106"/>
      <c r="F578" s="143" t="str">
        <f t="shared" si="13"/>
        <v>£000</v>
      </c>
      <c r="G578" s="283"/>
      <c r="H578" s="283"/>
      <c r="I578" s="283"/>
      <c r="J578" s="283"/>
      <c r="K578" s="283"/>
      <c r="L578" s="283"/>
      <c r="M578" s="283"/>
      <c r="N578" s="283"/>
      <c r="O578" s="283"/>
      <c r="P578" s="283"/>
      <c r="Q578" s="283"/>
      <c r="R578" s="283"/>
      <c r="S578" s="283"/>
      <c r="T578" s="283"/>
      <c r="U578" s="283"/>
      <c r="V578" s="283"/>
      <c r="W578" s="283"/>
      <c r="X578" s="283"/>
      <c r="Y578" s="283"/>
      <c r="Z578" s="283"/>
      <c r="AA578" s="283"/>
      <c r="AB578" s="283"/>
      <c r="AC578" s="284"/>
      <c r="AE578" s="805"/>
      <c r="AG578" s="805"/>
      <c r="AI578" s="805"/>
      <c r="AK578" s="285"/>
    </row>
    <row r="579" spans="4:37" ht="12.75" customHeight="1" outlineLevel="1" x14ac:dyDescent="0.2">
      <c r="D579" s="142" t="str">
        <f>'Line Items'!D636</f>
        <v>Amortisation of deferred grants</v>
      </c>
      <c r="E579" s="106"/>
      <c r="F579" s="143" t="str">
        <f t="shared" si="13"/>
        <v>£000</v>
      </c>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4"/>
      <c r="AE579" s="805"/>
      <c r="AG579" s="805"/>
      <c r="AI579" s="805"/>
      <c r="AK579" s="285"/>
    </row>
    <row r="580" spans="4:37" ht="12.75" customHeight="1" outlineLevel="1" x14ac:dyDescent="0.2">
      <c r="D580" s="142" t="str">
        <f>'Line Items'!D637</f>
        <v>[Revenue from Other Costs Offcharged Line 22]</v>
      </c>
      <c r="E580" s="106"/>
      <c r="F580" s="143" t="str">
        <f t="shared" si="13"/>
        <v>£000</v>
      </c>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4"/>
      <c r="AE580" s="805"/>
      <c r="AG580" s="805"/>
      <c r="AI580" s="805"/>
      <c r="AK580" s="285"/>
    </row>
    <row r="581" spans="4:37" ht="12.75" customHeight="1" outlineLevel="1" x14ac:dyDescent="0.2">
      <c r="D581" s="142" t="str">
        <f>'Line Items'!D638</f>
        <v>[Revenue from Other Costs Offcharged Line 23]</v>
      </c>
      <c r="E581" s="106"/>
      <c r="F581" s="143" t="str">
        <f t="shared" si="13"/>
        <v>£000</v>
      </c>
      <c r="G581" s="283"/>
      <c r="H581" s="283"/>
      <c r="I581" s="283"/>
      <c r="J581" s="283"/>
      <c r="K581" s="283"/>
      <c r="L581" s="283"/>
      <c r="M581" s="283"/>
      <c r="N581" s="283"/>
      <c r="O581" s="283"/>
      <c r="P581" s="283"/>
      <c r="Q581" s="283"/>
      <c r="R581" s="283"/>
      <c r="S581" s="283"/>
      <c r="T581" s="283"/>
      <c r="U581" s="283"/>
      <c r="V581" s="283"/>
      <c r="W581" s="283"/>
      <c r="X581" s="283"/>
      <c r="Y581" s="283"/>
      <c r="Z581" s="283"/>
      <c r="AA581" s="283"/>
      <c r="AB581" s="283"/>
      <c r="AC581" s="284"/>
      <c r="AE581" s="805"/>
      <c r="AG581" s="805"/>
      <c r="AI581" s="805"/>
      <c r="AK581" s="285"/>
    </row>
    <row r="582" spans="4:37" ht="12.75" customHeight="1" outlineLevel="1" x14ac:dyDescent="0.2">
      <c r="D582" s="142" t="str">
        <f>'Line Items'!D639</f>
        <v>[Revenue from Other Costs Offcharged Line 24]</v>
      </c>
      <c r="E582" s="106"/>
      <c r="F582" s="143" t="str">
        <f t="shared" si="13"/>
        <v>£000</v>
      </c>
      <c r="G582" s="283"/>
      <c r="H582" s="283"/>
      <c r="I582" s="283"/>
      <c r="J582" s="283"/>
      <c r="K582" s="283"/>
      <c r="L582" s="283"/>
      <c r="M582" s="283"/>
      <c r="N582" s="283"/>
      <c r="O582" s="283"/>
      <c r="P582" s="283"/>
      <c r="Q582" s="283"/>
      <c r="R582" s="283"/>
      <c r="S582" s="283"/>
      <c r="T582" s="283"/>
      <c r="U582" s="283"/>
      <c r="V582" s="283"/>
      <c r="W582" s="283"/>
      <c r="X582" s="283"/>
      <c r="Y582" s="283"/>
      <c r="Z582" s="283"/>
      <c r="AA582" s="283"/>
      <c r="AB582" s="283"/>
      <c r="AC582" s="284"/>
      <c r="AE582" s="805"/>
      <c r="AG582" s="805"/>
      <c r="AI582" s="805"/>
      <c r="AK582" s="285"/>
    </row>
    <row r="583" spans="4:37" ht="12.75" customHeight="1" outlineLevel="1" x14ac:dyDescent="0.2">
      <c r="D583" s="142" t="str">
        <f>'Line Items'!D640</f>
        <v>[Revenue from Other Costs Offcharged Line 25]</v>
      </c>
      <c r="E583" s="106"/>
      <c r="F583" s="143" t="str">
        <f t="shared" si="13"/>
        <v>£000</v>
      </c>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4"/>
      <c r="AE583" s="805"/>
      <c r="AG583" s="805"/>
      <c r="AI583" s="805"/>
      <c r="AK583" s="285"/>
    </row>
    <row r="584" spans="4:37" ht="12.75" customHeight="1" outlineLevel="1" x14ac:dyDescent="0.2">
      <c r="D584" s="142" t="str">
        <f>'Line Items'!D641</f>
        <v>[Revenue from Other Costs Offcharged Line 26]</v>
      </c>
      <c r="E584" s="106"/>
      <c r="F584" s="143" t="str">
        <f t="shared" si="13"/>
        <v>£000</v>
      </c>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4"/>
      <c r="AE584" s="805"/>
      <c r="AG584" s="805"/>
      <c r="AI584" s="805"/>
      <c r="AK584" s="285"/>
    </row>
    <row r="585" spans="4:37" ht="12.75" customHeight="1" outlineLevel="1" x14ac:dyDescent="0.2">
      <c r="D585" s="142" t="str">
        <f>'Line Items'!D642</f>
        <v>[Revenue from Other Costs Offcharged Line 27]</v>
      </c>
      <c r="E585" s="106"/>
      <c r="F585" s="143" t="str">
        <f t="shared" si="13"/>
        <v>£000</v>
      </c>
      <c r="G585" s="283"/>
      <c r="H585" s="283"/>
      <c r="I585" s="283"/>
      <c r="J585" s="283"/>
      <c r="K585" s="283"/>
      <c r="L585" s="283"/>
      <c r="M585" s="283"/>
      <c r="N585" s="283"/>
      <c r="O585" s="283"/>
      <c r="P585" s="283"/>
      <c r="Q585" s="283"/>
      <c r="R585" s="283"/>
      <c r="S585" s="283"/>
      <c r="T585" s="283"/>
      <c r="U585" s="283"/>
      <c r="V585" s="283"/>
      <c r="W585" s="283"/>
      <c r="X585" s="283"/>
      <c r="Y585" s="283"/>
      <c r="Z585" s="283"/>
      <c r="AA585" s="283"/>
      <c r="AB585" s="283"/>
      <c r="AC585" s="284"/>
      <c r="AE585" s="805"/>
      <c r="AG585" s="805"/>
      <c r="AI585" s="805"/>
      <c r="AK585" s="285"/>
    </row>
    <row r="586" spans="4:37" ht="12.75" customHeight="1" outlineLevel="1" x14ac:dyDescent="0.2">
      <c r="D586" s="142" t="str">
        <f>'Line Items'!D643</f>
        <v>[Revenue from Other Costs Offcharged Line 28]</v>
      </c>
      <c r="E586" s="106"/>
      <c r="F586" s="143" t="str">
        <f t="shared" si="13"/>
        <v>£000</v>
      </c>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4"/>
      <c r="AE586" s="805"/>
      <c r="AG586" s="805"/>
      <c r="AI586" s="805"/>
      <c r="AK586" s="285"/>
    </row>
    <row r="587" spans="4:37" ht="12.75" customHeight="1" outlineLevel="1" x14ac:dyDescent="0.2">
      <c r="D587" s="142" t="str">
        <f>'Line Items'!D644</f>
        <v>[Revenue from Other Costs Offcharged Line 29]</v>
      </c>
      <c r="E587" s="106"/>
      <c r="F587" s="143" t="str">
        <f t="shared" si="13"/>
        <v>£000</v>
      </c>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4"/>
      <c r="AE587" s="805"/>
      <c r="AG587" s="805"/>
      <c r="AI587" s="805"/>
      <c r="AK587" s="285"/>
    </row>
    <row r="588" spans="4:37" ht="12.75" customHeight="1" outlineLevel="1" x14ac:dyDescent="0.2">
      <c r="D588" s="113" t="str">
        <f>'Line Items'!D645</f>
        <v>[Revenue from Other Costs Offcharged Line 30]</v>
      </c>
      <c r="E588" s="286"/>
      <c r="F588" s="155" t="str">
        <f t="shared" si="13"/>
        <v>£000</v>
      </c>
      <c r="G588" s="287"/>
      <c r="H588" s="287"/>
      <c r="I588" s="287"/>
      <c r="J588" s="287"/>
      <c r="K588" s="287"/>
      <c r="L588" s="287"/>
      <c r="M588" s="287"/>
      <c r="N588" s="287"/>
      <c r="O588" s="287"/>
      <c r="P588" s="287"/>
      <c r="Q588" s="287"/>
      <c r="R588" s="287"/>
      <c r="S588" s="287"/>
      <c r="T588" s="287"/>
      <c r="U588" s="287"/>
      <c r="V588" s="287"/>
      <c r="W588" s="287"/>
      <c r="X588" s="287"/>
      <c r="Y588" s="287"/>
      <c r="Z588" s="287"/>
      <c r="AA588" s="287"/>
      <c r="AB588" s="287"/>
      <c r="AC588" s="288"/>
      <c r="AE588" s="1058"/>
      <c r="AG588" s="1058"/>
      <c r="AI588" s="1058"/>
      <c r="AK588" s="289"/>
    </row>
    <row r="589" spans="4:37" ht="12.75" customHeight="1" outlineLevel="1" x14ac:dyDescent="0.2">
      <c r="G589" s="107"/>
      <c r="H589" s="107"/>
      <c r="I589" s="107"/>
      <c r="J589" s="107"/>
      <c r="K589" s="107"/>
      <c r="L589" s="107"/>
      <c r="M589" s="107"/>
      <c r="N589" s="107"/>
      <c r="O589" s="107"/>
      <c r="P589" s="107"/>
      <c r="Q589" s="107"/>
      <c r="R589" s="107"/>
      <c r="S589" s="107"/>
      <c r="T589" s="107"/>
      <c r="U589" s="107"/>
      <c r="V589" s="107"/>
      <c r="W589" s="107"/>
      <c r="X589" s="107"/>
      <c r="Y589" s="107"/>
      <c r="Z589" s="107"/>
      <c r="AA589" s="107"/>
      <c r="AB589" s="107"/>
      <c r="AC589" s="107"/>
      <c r="AE589" s="107"/>
      <c r="AG589" s="107"/>
      <c r="AI589" s="107"/>
    </row>
    <row r="590" spans="4:37" ht="12.75" customHeight="1" outlineLevel="1" x14ac:dyDescent="0.2">
      <c r="D590" s="290" t="str">
        <f>"Total "&amp;B557</f>
        <v>Total Revenue from Other Costs Offcharged</v>
      </c>
      <c r="E590" s="291"/>
      <c r="F590" s="292" t="str">
        <f>F588</f>
        <v>£000</v>
      </c>
      <c r="G590" s="293">
        <f t="shared" ref="G590:AC590" si="14">SUM(G559:G588)</f>
        <v>0</v>
      </c>
      <c r="H590" s="293">
        <f t="shared" si="14"/>
        <v>0</v>
      </c>
      <c r="I590" s="293">
        <f t="shared" si="14"/>
        <v>0</v>
      </c>
      <c r="J590" s="293">
        <f t="shared" si="14"/>
        <v>0</v>
      </c>
      <c r="K590" s="293">
        <f t="shared" si="14"/>
        <v>0</v>
      </c>
      <c r="L590" s="293">
        <f t="shared" si="14"/>
        <v>0</v>
      </c>
      <c r="M590" s="293">
        <f t="shared" si="14"/>
        <v>0</v>
      </c>
      <c r="N590" s="293">
        <f t="shared" si="14"/>
        <v>0</v>
      </c>
      <c r="O590" s="293">
        <f t="shared" si="14"/>
        <v>0</v>
      </c>
      <c r="P590" s="293">
        <f t="shared" si="14"/>
        <v>0</v>
      </c>
      <c r="Q590" s="293">
        <f t="shared" si="14"/>
        <v>0</v>
      </c>
      <c r="R590" s="293">
        <f t="shared" si="14"/>
        <v>0</v>
      </c>
      <c r="S590" s="293">
        <f t="shared" si="14"/>
        <v>0</v>
      </c>
      <c r="T590" s="293">
        <f t="shared" si="14"/>
        <v>0</v>
      </c>
      <c r="U590" s="293">
        <f t="shared" si="14"/>
        <v>0</v>
      </c>
      <c r="V590" s="293">
        <f t="shared" si="14"/>
        <v>0</v>
      </c>
      <c r="W590" s="293">
        <f t="shared" si="14"/>
        <v>0</v>
      </c>
      <c r="X590" s="293">
        <f t="shared" si="14"/>
        <v>0</v>
      </c>
      <c r="Y590" s="293">
        <f t="shared" si="14"/>
        <v>0</v>
      </c>
      <c r="Z590" s="293">
        <f t="shared" si="14"/>
        <v>0</v>
      </c>
      <c r="AA590" s="293">
        <f t="shared" si="14"/>
        <v>0</v>
      </c>
      <c r="AB590" s="293">
        <f t="shared" si="14"/>
        <v>0</v>
      </c>
      <c r="AC590" s="294">
        <f t="shared" si="14"/>
        <v>0</v>
      </c>
      <c r="AE590" s="1062">
        <f>SUM(AE559:AE588)</f>
        <v>0</v>
      </c>
      <c r="AG590" s="1062">
        <f>SUM(AG559:AG588)</f>
        <v>0</v>
      </c>
      <c r="AI590" s="1062">
        <f>SUM(AI559:AI588)</f>
        <v>0</v>
      </c>
      <c r="AK590" s="295"/>
    </row>
    <row r="591" spans="4:37" x14ac:dyDescent="0.2">
      <c r="G591" s="107"/>
      <c r="H591" s="107"/>
      <c r="I591" s="107"/>
      <c r="J591" s="107"/>
      <c r="K591" s="107"/>
      <c r="L591" s="107"/>
      <c r="M591" s="107"/>
      <c r="N591" s="107"/>
      <c r="O591" s="107"/>
      <c r="P591" s="107"/>
      <c r="Q591" s="107"/>
      <c r="R591" s="107"/>
      <c r="S591" s="107"/>
      <c r="T591" s="107"/>
      <c r="U591" s="107"/>
      <c r="V591" s="107"/>
      <c r="W591" s="107"/>
      <c r="X591" s="107"/>
      <c r="Y591" s="107"/>
      <c r="Z591" s="107"/>
      <c r="AA591" s="107"/>
      <c r="AB591" s="107"/>
      <c r="AC591" s="107"/>
      <c r="AE591" s="107"/>
      <c r="AG591" s="107"/>
      <c r="AI591" s="107"/>
    </row>
    <row r="592" spans="4:37" x14ac:dyDescent="0.2">
      <c r="G592" s="107"/>
      <c r="H592" s="107"/>
      <c r="I592" s="107"/>
      <c r="J592" s="107"/>
      <c r="K592" s="107"/>
      <c r="L592" s="107"/>
      <c r="M592" s="107"/>
      <c r="N592" s="107"/>
      <c r="O592" s="107"/>
      <c r="P592" s="107"/>
      <c r="Q592" s="107"/>
      <c r="R592" s="107"/>
      <c r="S592" s="107"/>
      <c r="T592" s="107"/>
      <c r="U592" s="107"/>
      <c r="V592" s="107"/>
      <c r="W592" s="107"/>
      <c r="X592" s="107"/>
      <c r="Y592" s="107"/>
      <c r="Z592" s="107"/>
      <c r="AA592" s="107"/>
      <c r="AB592" s="107"/>
      <c r="AC592" s="107"/>
      <c r="AE592" s="107"/>
      <c r="AG592" s="107"/>
      <c r="AI592" s="107"/>
    </row>
    <row r="593" spans="2:37" ht="16.5" x14ac:dyDescent="0.25">
      <c r="B593" s="11" t="str">
        <f>"Total "&amp;B13</f>
        <v>Total Other Revenue</v>
      </c>
      <c r="C593" s="11"/>
      <c r="D593" s="11"/>
      <c r="E593" s="11"/>
      <c r="F593" s="11"/>
      <c r="G593" s="311"/>
      <c r="H593" s="311"/>
      <c r="I593" s="311"/>
      <c r="J593" s="311"/>
      <c r="K593" s="311"/>
      <c r="L593" s="311"/>
      <c r="M593" s="311"/>
      <c r="N593" s="311"/>
      <c r="O593" s="311"/>
      <c r="P593" s="311"/>
      <c r="Q593" s="311"/>
      <c r="R593" s="311"/>
      <c r="S593" s="311"/>
      <c r="T593" s="311"/>
      <c r="U593" s="311"/>
      <c r="V593" s="311"/>
      <c r="W593" s="311"/>
      <c r="X593" s="311"/>
      <c r="Y593" s="311"/>
      <c r="Z593" s="311"/>
      <c r="AA593" s="311"/>
      <c r="AB593" s="311"/>
      <c r="AC593" s="311"/>
      <c r="AD593" s="11"/>
      <c r="AE593" s="311"/>
      <c r="AF593" s="11"/>
      <c r="AG593" s="311"/>
      <c r="AH593" s="11"/>
      <c r="AI593" s="311"/>
      <c r="AJ593" s="11"/>
      <c r="AK593" s="11"/>
    </row>
    <row r="594" spans="2:37" ht="12.75" customHeight="1" outlineLevel="1" x14ac:dyDescent="0.2">
      <c r="G594" s="107"/>
      <c r="H594" s="107"/>
      <c r="I594" s="107"/>
      <c r="J594" s="107"/>
      <c r="K594" s="107"/>
      <c r="L594" s="107"/>
      <c r="M594" s="107"/>
      <c r="N594" s="107"/>
      <c r="O594" s="107"/>
      <c r="P594" s="107"/>
      <c r="Q594" s="107"/>
      <c r="R594" s="107"/>
      <c r="S594" s="107"/>
      <c r="T594" s="107"/>
      <c r="U594" s="107"/>
      <c r="V594" s="107"/>
      <c r="W594" s="107"/>
      <c r="X594" s="107"/>
      <c r="Y594" s="107"/>
      <c r="Z594" s="107"/>
      <c r="AA594" s="107"/>
      <c r="AB594" s="107"/>
      <c r="AC594" s="107"/>
      <c r="AE594" s="107"/>
      <c r="AG594" s="107"/>
      <c r="AI594" s="107"/>
    </row>
    <row r="595" spans="2:37" ht="12.75" customHeight="1" outlineLevel="1" x14ac:dyDescent="0.2">
      <c r="D595" s="276" t="str">
        <f>D43</f>
        <v>Other Revenue from Core Business</v>
      </c>
      <c r="E595" s="277"/>
      <c r="F595" s="296" t="str">
        <f t="shared" ref="F595:AC595" si="15">F43</f>
        <v>£000</v>
      </c>
      <c r="G595" s="297">
        <f t="shared" si="15"/>
        <v>0</v>
      </c>
      <c r="H595" s="297">
        <f t="shared" si="15"/>
        <v>0</v>
      </c>
      <c r="I595" s="297">
        <f t="shared" si="15"/>
        <v>0</v>
      </c>
      <c r="J595" s="297">
        <f t="shared" si="15"/>
        <v>0</v>
      </c>
      <c r="K595" s="297">
        <f t="shared" si="15"/>
        <v>0</v>
      </c>
      <c r="L595" s="297">
        <f t="shared" si="15"/>
        <v>0</v>
      </c>
      <c r="M595" s="297">
        <f t="shared" si="15"/>
        <v>0</v>
      </c>
      <c r="N595" s="297">
        <f t="shared" si="15"/>
        <v>0</v>
      </c>
      <c r="O595" s="297">
        <f t="shared" si="15"/>
        <v>0</v>
      </c>
      <c r="P595" s="297">
        <f t="shared" si="15"/>
        <v>0</v>
      </c>
      <c r="Q595" s="297">
        <f t="shared" si="15"/>
        <v>0</v>
      </c>
      <c r="R595" s="297">
        <f t="shared" si="15"/>
        <v>0</v>
      </c>
      <c r="S595" s="297">
        <f t="shared" si="15"/>
        <v>0</v>
      </c>
      <c r="T595" s="297">
        <f t="shared" si="15"/>
        <v>0</v>
      </c>
      <c r="U595" s="297">
        <f t="shared" si="15"/>
        <v>0</v>
      </c>
      <c r="V595" s="297">
        <f t="shared" si="15"/>
        <v>0</v>
      </c>
      <c r="W595" s="297">
        <f t="shared" si="15"/>
        <v>0</v>
      </c>
      <c r="X595" s="297">
        <f t="shared" si="15"/>
        <v>0</v>
      </c>
      <c r="Y595" s="297">
        <f t="shared" si="15"/>
        <v>0</v>
      </c>
      <c r="Z595" s="297">
        <f t="shared" si="15"/>
        <v>0</v>
      </c>
      <c r="AA595" s="297">
        <f t="shared" si="15"/>
        <v>0</v>
      </c>
      <c r="AB595" s="297">
        <f t="shared" si="15"/>
        <v>0</v>
      </c>
      <c r="AC595" s="298">
        <f t="shared" si="15"/>
        <v>0</v>
      </c>
      <c r="AE595" s="1057">
        <f>AE43</f>
        <v>0</v>
      </c>
      <c r="AG595" s="1057">
        <f>AG43</f>
        <v>0</v>
      </c>
      <c r="AI595" s="1057">
        <f>AI43</f>
        <v>0</v>
      </c>
      <c r="AK595" s="299"/>
    </row>
    <row r="596" spans="2:37" ht="12.75" customHeight="1" outlineLevel="1" x14ac:dyDescent="0.2">
      <c r="D596" s="142" t="str">
        <f>D299</f>
        <v>Station Access Income Long Term Charges</v>
      </c>
      <c r="E596" s="106"/>
      <c r="F596" s="143" t="str">
        <f t="shared" ref="F596:AC596" si="16">F299</f>
        <v>£000</v>
      </c>
      <c r="G596" s="107">
        <f t="shared" si="16"/>
        <v>0</v>
      </c>
      <c r="H596" s="107">
        <f t="shared" si="16"/>
        <v>0</v>
      </c>
      <c r="I596" s="107">
        <f t="shared" si="16"/>
        <v>0</v>
      </c>
      <c r="J596" s="107">
        <f t="shared" si="16"/>
        <v>0</v>
      </c>
      <c r="K596" s="107">
        <f t="shared" si="16"/>
        <v>0</v>
      </c>
      <c r="L596" s="107">
        <f t="shared" si="16"/>
        <v>0</v>
      </c>
      <c r="M596" s="107">
        <f t="shared" si="16"/>
        <v>0</v>
      </c>
      <c r="N596" s="107">
        <f t="shared" si="16"/>
        <v>0</v>
      </c>
      <c r="O596" s="107">
        <f t="shared" si="16"/>
        <v>0</v>
      </c>
      <c r="P596" s="107">
        <f t="shared" si="16"/>
        <v>0</v>
      </c>
      <c r="Q596" s="107">
        <f t="shared" si="16"/>
        <v>0</v>
      </c>
      <c r="R596" s="107">
        <f t="shared" si="16"/>
        <v>0</v>
      </c>
      <c r="S596" s="107">
        <f t="shared" si="16"/>
        <v>0</v>
      </c>
      <c r="T596" s="107">
        <f t="shared" si="16"/>
        <v>0</v>
      </c>
      <c r="U596" s="107">
        <f t="shared" si="16"/>
        <v>0</v>
      </c>
      <c r="V596" s="107">
        <f t="shared" si="16"/>
        <v>0</v>
      </c>
      <c r="W596" s="107">
        <f t="shared" si="16"/>
        <v>0</v>
      </c>
      <c r="X596" s="107">
        <f t="shared" si="16"/>
        <v>0</v>
      </c>
      <c r="Y596" s="107">
        <f t="shared" si="16"/>
        <v>0</v>
      </c>
      <c r="Z596" s="107">
        <f t="shared" si="16"/>
        <v>0</v>
      </c>
      <c r="AA596" s="107">
        <f t="shared" si="16"/>
        <v>0</v>
      </c>
      <c r="AB596" s="107">
        <f t="shared" si="16"/>
        <v>0</v>
      </c>
      <c r="AC596" s="108">
        <f t="shared" si="16"/>
        <v>0</v>
      </c>
      <c r="AE596" s="805">
        <f>AE299</f>
        <v>0</v>
      </c>
      <c r="AG596" s="805">
        <f>AG299</f>
        <v>0</v>
      </c>
      <c r="AI596" s="805">
        <f>AI299</f>
        <v>0</v>
      </c>
      <c r="AK596" s="300"/>
    </row>
    <row r="597" spans="2:37" ht="12.75" customHeight="1" outlineLevel="1" x14ac:dyDescent="0.2">
      <c r="D597" s="142" t="str">
        <f>D553</f>
        <v>Station Access Income Qualifying Expenditure</v>
      </c>
      <c r="E597" s="106"/>
      <c r="F597" s="143" t="str">
        <f t="shared" ref="F597:AC597" si="17">F553</f>
        <v>£000</v>
      </c>
      <c r="G597" s="107">
        <f t="shared" si="17"/>
        <v>0</v>
      </c>
      <c r="H597" s="107">
        <f t="shared" si="17"/>
        <v>0</v>
      </c>
      <c r="I597" s="107">
        <f t="shared" si="17"/>
        <v>0</v>
      </c>
      <c r="J597" s="107">
        <f t="shared" si="17"/>
        <v>0</v>
      </c>
      <c r="K597" s="107">
        <f t="shared" si="17"/>
        <v>0</v>
      </c>
      <c r="L597" s="107">
        <f t="shared" si="17"/>
        <v>0</v>
      </c>
      <c r="M597" s="107">
        <f t="shared" si="17"/>
        <v>0</v>
      </c>
      <c r="N597" s="107">
        <f t="shared" si="17"/>
        <v>0</v>
      </c>
      <c r="O597" s="107">
        <f t="shared" si="17"/>
        <v>0</v>
      </c>
      <c r="P597" s="107">
        <f t="shared" si="17"/>
        <v>0</v>
      </c>
      <c r="Q597" s="107">
        <f t="shared" si="17"/>
        <v>0</v>
      </c>
      <c r="R597" s="107">
        <f t="shared" si="17"/>
        <v>0</v>
      </c>
      <c r="S597" s="107">
        <f t="shared" si="17"/>
        <v>0</v>
      </c>
      <c r="T597" s="107">
        <f t="shared" si="17"/>
        <v>0</v>
      </c>
      <c r="U597" s="107">
        <f t="shared" si="17"/>
        <v>0</v>
      </c>
      <c r="V597" s="107">
        <f t="shared" si="17"/>
        <v>0</v>
      </c>
      <c r="W597" s="107">
        <f t="shared" si="17"/>
        <v>0</v>
      </c>
      <c r="X597" s="107">
        <f t="shared" si="17"/>
        <v>0</v>
      </c>
      <c r="Y597" s="107">
        <f t="shared" si="17"/>
        <v>0</v>
      </c>
      <c r="Z597" s="107">
        <f t="shared" si="17"/>
        <v>0</v>
      </c>
      <c r="AA597" s="107">
        <f t="shared" si="17"/>
        <v>0</v>
      </c>
      <c r="AB597" s="107">
        <f t="shared" si="17"/>
        <v>0</v>
      </c>
      <c r="AC597" s="108">
        <f t="shared" si="17"/>
        <v>0</v>
      </c>
      <c r="AE597" s="805">
        <f>AE553</f>
        <v>0</v>
      </c>
      <c r="AG597" s="805">
        <f>AG553</f>
        <v>0</v>
      </c>
      <c r="AI597" s="805">
        <f>AI553</f>
        <v>0</v>
      </c>
      <c r="AK597" s="300"/>
    </row>
    <row r="598" spans="2:37" ht="12.75" customHeight="1" outlineLevel="1" x14ac:dyDescent="0.2">
      <c r="D598" s="113" t="str">
        <f>D590</f>
        <v>Total Revenue from Other Costs Offcharged</v>
      </c>
      <c r="E598" s="286"/>
      <c r="F598" s="155" t="str">
        <f t="shared" ref="F598:AC598" si="18">F590</f>
        <v>£000</v>
      </c>
      <c r="G598" s="115">
        <f t="shared" si="18"/>
        <v>0</v>
      </c>
      <c r="H598" s="115">
        <f t="shared" si="18"/>
        <v>0</v>
      </c>
      <c r="I598" s="115">
        <f t="shared" si="18"/>
        <v>0</v>
      </c>
      <c r="J598" s="115">
        <f t="shared" si="18"/>
        <v>0</v>
      </c>
      <c r="K598" s="115">
        <f t="shared" si="18"/>
        <v>0</v>
      </c>
      <c r="L598" s="115">
        <f t="shared" si="18"/>
        <v>0</v>
      </c>
      <c r="M598" s="115">
        <f t="shared" si="18"/>
        <v>0</v>
      </c>
      <c r="N598" s="115">
        <f t="shared" si="18"/>
        <v>0</v>
      </c>
      <c r="O598" s="115">
        <f t="shared" si="18"/>
        <v>0</v>
      </c>
      <c r="P598" s="115">
        <f t="shared" si="18"/>
        <v>0</v>
      </c>
      <c r="Q598" s="115">
        <f t="shared" si="18"/>
        <v>0</v>
      </c>
      <c r="R598" s="115">
        <f t="shared" si="18"/>
        <v>0</v>
      </c>
      <c r="S598" s="115">
        <f t="shared" si="18"/>
        <v>0</v>
      </c>
      <c r="T598" s="115">
        <f t="shared" si="18"/>
        <v>0</v>
      </c>
      <c r="U598" s="115">
        <f t="shared" si="18"/>
        <v>0</v>
      </c>
      <c r="V598" s="115">
        <f t="shared" si="18"/>
        <v>0</v>
      </c>
      <c r="W598" s="115">
        <f t="shared" si="18"/>
        <v>0</v>
      </c>
      <c r="X598" s="115">
        <f t="shared" si="18"/>
        <v>0</v>
      </c>
      <c r="Y598" s="115">
        <f t="shared" si="18"/>
        <v>0</v>
      </c>
      <c r="Z598" s="115">
        <f t="shared" si="18"/>
        <v>0</v>
      </c>
      <c r="AA598" s="115">
        <f t="shared" si="18"/>
        <v>0</v>
      </c>
      <c r="AB598" s="115">
        <f t="shared" si="18"/>
        <v>0</v>
      </c>
      <c r="AC598" s="116">
        <f t="shared" si="18"/>
        <v>0</v>
      </c>
      <c r="AE598" s="1058">
        <f>AE590</f>
        <v>0</v>
      </c>
      <c r="AG598" s="1058">
        <f>AG590</f>
        <v>0</v>
      </c>
      <c r="AI598" s="1058">
        <f>AI590</f>
        <v>0</v>
      </c>
      <c r="AK598" s="301"/>
    </row>
    <row r="599" spans="2:37" ht="12.75" customHeight="1" outlineLevel="1" x14ac:dyDescent="0.2">
      <c r="G599" s="107"/>
      <c r="H599" s="107"/>
      <c r="I599" s="107"/>
      <c r="J599" s="107"/>
      <c r="K599" s="107"/>
      <c r="L599" s="107"/>
      <c r="M599" s="107"/>
      <c r="N599" s="107"/>
      <c r="O599" s="107"/>
      <c r="P599" s="107"/>
      <c r="Q599" s="107"/>
      <c r="R599" s="107"/>
      <c r="S599" s="107"/>
      <c r="T599" s="107"/>
      <c r="U599" s="107"/>
      <c r="V599" s="107"/>
      <c r="W599" s="107"/>
      <c r="X599" s="107"/>
      <c r="Y599" s="107"/>
      <c r="Z599" s="107"/>
      <c r="AA599" s="107"/>
      <c r="AB599" s="107"/>
      <c r="AC599" s="107"/>
      <c r="AE599" s="107"/>
      <c r="AG599" s="107"/>
      <c r="AI599" s="107"/>
    </row>
    <row r="600" spans="2:37" ht="12.75" customHeight="1" outlineLevel="1" x14ac:dyDescent="0.2">
      <c r="D600" s="290" t="str">
        <f>B593</f>
        <v>Total Other Revenue</v>
      </c>
      <c r="E600" s="291"/>
      <c r="F600" s="292" t="str">
        <f>F598</f>
        <v>£000</v>
      </c>
      <c r="G600" s="293">
        <f t="shared" ref="G600:AC600" si="19">SUM(G595:G598)</f>
        <v>0</v>
      </c>
      <c r="H600" s="293">
        <f t="shared" si="19"/>
        <v>0</v>
      </c>
      <c r="I600" s="293">
        <f t="shared" si="19"/>
        <v>0</v>
      </c>
      <c r="J600" s="293">
        <f t="shared" si="19"/>
        <v>0</v>
      </c>
      <c r="K600" s="293">
        <f t="shared" si="19"/>
        <v>0</v>
      </c>
      <c r="L600" s="293">
        <f t="shared" si="19"/>
        <v>0</v>
      </c>
      <c r="M600" s="293">
        <f t="shared" si="19"/>
        <v>0</v>
      </c>
      <c r="N600" s="293">
        <f t="shared" si="19"/>
        <v>0</v>
      </c>
      <c r="O600" s="293">
        <f t="shared" si="19"/>
        <v>0</v>
      </c>
      <c r="P600" s="293">
        <f t="shared" si="19"/>
        <v>0</v>
      </c>
      <c r="Q600" s="293">
        <f t="shared" si="19"/>
        <v>0</v>
      </c>
      <c r="R600" s="293">
        <f t="shared" si="19"/>
        <v>0</v>
      </c>
      <c r="S600" s="293">
        <f t="shared" si="19"/>
        <v>0</v>
      </c>
      <c r="T600" s="293">
        <f t="shared" si="19"/>
        <v>0</v>
      </c>
      <c r="U600" s="293">
        <f t="shared" si="19"/>
        <v>0</v>
      </c>
      <c r="V600" s="293">
        <f t="shared" si="19"/>
        <v>0</v>
      </c>
      <c r="W600" s="293">
        <f t="shared" si="19"/>
        <v>0</v>
      </c>
      <c r="X600" s="293">
        <f t="shared" si="19"/>
        <v>0</v>
      </c>
      <c r="Y600" s="293">
        <f t="shared" si="19"/>
        <v>0</v>
      </c>
      <c r="Z600" s="293">
        <f t="shared" si="19"/>
        <v>0</v>
      </c>
      <c r="AA600" s="293">
        <f t="shared" si="19"/>
        <v>0</v>
      </c>
      <c r="AB600" s="293">
        <f t="shared" si="19"/>
        <v>0</v>
      </c>
      <c r="AC600" s="294">
        <f t="shared" si="19"/>
        <v>0</v>
      </c>
      <c r="AE600" s="1062">
        <f>SUM(AE595:AE598)</f>
        <v>0</v>
      </c>
      <c r="AG600" s="1062">
        <f>SUM(AG595:AG598)</f>
        <v>0</v>
      </c>
      <c r="AI600" s="1062">
        <f>SUM(AI595:AI598)</f>
        <v>0</v>
      </c>
      <c r="AK600" s="295"/>
    </row>
    <row r="603" spans="2:37" ht="16.5" x14ac:dyDescent="0.25">
      <c r="B603" s="11" t="s">
        <v>25</v>
      </c>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c r="AK603" s="11"/>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56" fitToHeight="99" orientation="landscape" r:id="rId1"/>
  <rowBreaks count="1" manualBreakCount="1">
    <brk id="556" max="16383" man="1"/>
  </rowBreaks>
  <ignoredErrors>
    <ignoredError sqref="F17 F48 F302 F559"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autoPageBreaks="0"/>
  </sheetPr>
  <dimension ref="A2:AL477"/>
  <sheetViews>
    <sheetView showGridLines="0" zoomScale="70" zoomScaleNormal="70" zoomScaleSheetLayoutView="70" workbookViewId="0">
      <pane xSplit="6" ySplit="12" topLeftCell="G13" activePane="bottomRight" state="frozen"/>
      <selection pane="topRight"/>
      <selection pane="bottomLeft"/>
      <selection pane="bottomRight"/>
    </sheetView>
  </sheetViews>
  <sheetFormatPr defaultColWidth="9" defaultRowHeight="15" outlineLevelRow="1" outlineLevelCol="1" x14ac:dyDescent="0.25"/>
  <cols>
    <col min="1" max="1" width="2.85546875" style="212" customWidth="1"/>
    <col min="2" max="3" width="2.85546875" style="9" customWidth="1"/>
    <col min="4" max="5" width="21" style="9" customWidth="1"/>
    <col min="6" max="6" width="10.7109375" style="9" customWidth="1"/>
    <col min="7" max="22" width="11.42578125" style="9" customWidth="1"/>
    <col min="23" max="29" width="11.42578125" style="9" customWidth="1" outlineLevel="1"/>
    <col min="30" max="30" width="3.42578125" style="9" customWidth="1"/>
    <col min="31" max="31" width="11.42578125" style="9" customWidth="1" outlineLevel="1"/>
    <col min="32" max="32" width="3.42578125" style="9" customWidth="1" outlineLevel="1"/>
    <col min="33" max="33" width="11.42578125" style="9" customWidth="1" outlineLevel="1"/>
    <col min="34" max="34" width="3.42578125" style="9" customWidth="1" outlineLevel="1"/>
    <col min="35" max="35" width="11.42578125" style="9" customWidth="1" outlineLevel="1"/>
    <col min="36" max="36" width="3.42578125" style="9" customWidth="1" outlineLevel="1"/>
    <col min="37" max="37" width="108.85546875" style="9" customWidth="1"/>
    <col min="38" max="38" width="9" style="212"/>
    <col min="39" max="16384" width="9" style="9"/>
  </cols>
  <sheetData>
    <row r="2" spans="2:37" x14ac:dyDescent="0.25">
      <c r="B2" s="7" t="str">
        <f>'Template Cover'!B2</f>
        <v>Owner:</v>
      </c>
      <c r="C2" s="8"/>
      <c r="D2" s="8"/>
      <c r="E2" s="8"/>
      <c r="F2" s="8"/>
      <c r="G2" s="8" t="str">
        <f>Owner</f>
        <v>Department for Transport</v>
      </c>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2:37" x14ac:dyDescent="0.25">
      <c r="B3" s="7" t="str">
        <f>'Template Cover'!B3</f>
        <v>Project:</v>
      </c>
      <c r="C3" s="8"/>
      <c r="D3" s="8"/>
      <c r="E3" s="8"/>
      <c r="F3" s="8"/>
      <c r="G3" s="8" t="str">
        <f>Project</f>
        <v>South Eastern Franchise</v>
      </c>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2:37" x14ac:dyDescent="0.25">
      <c r="B4" s="7" t="str">
        <f>'Template Cover'!B4</f>
        <v>Sheet:</v>
      </c>
      <c r="C4" s="8"/>
      <c r="D4" s="8"/>
      <c r="E4" s="8"/>
      <c r="F4" s="8"/>
      <c r="G4" s="8" t="str">
        <f ca="1">MID(CELL("filename",$A$1),FIND("]",CELL("filename",$A$1))+1,99)</f>
        <v>Staff</v>
      </c>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row>
    <row r="5" spans="2:37" x14ac:dyDescent="0.25">
      <c r="B5" s="7" t="str">
        <f>'Template Cover'!B5</f>
        <v>Version:</v>
      </c>
      <c r="C5" s="8"/>
      <c r="D5" s="8"/>
      <c r="E5" s="8"/>
      <c r="F5" s="8"/>
      <c r="G5" s="8">
        <f>Version</f>
        <v>1</v>
      </c>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row>
    <row r="6" spans="2:37" x14ac:dyDescent="0.25">
      <c r="B6" s="7" t="str">
        <f>'Template Cover'!B6</f>
        <v>Date:</v>
      </c>
      <c r="C6" s="10"/>
      <c r="D6" s="10"/>
      <c r="E6" s="10"/>
      <c r="F6" s="10"/>
      <c r="G6" s="10">
        <f ca="1">TODAY()</f>
        <v>43067</v>
      </c>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row>
    <row r="7" spans="2:37" x14ac:dyDescent="0.25">
      <c r="B7" s="7" t="str">
        <f>'Template Cover'!B7</f>
        <v>Filename:</v>
      </c>
      <c r="C7" s="8"/>
      <c r="D7" s="8"/>
      <c r="E7" s="8"/>
      <c r="F7" s="8"/>
      <c r="G7" s="8" t="str">
        <f ca="1">LEFT(CELL("FILENAME",$A$1),FIND("]",CELL("FILENAME",$A$1)))</f>
        <v>G:\AFP\RailGrpAll\FRP\002 Projects\009 South Eastern\0004 Finance\10_ITT\Financial Model Template\[SEF Financial Templates v4.01.xlsx]</v>
      </c>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row>
    <row r="9" spans="2:37" ht="25.5" x14ac:dyDescent="0.25">
      <c r="D9" s="1090" t="str">
        <f>RN_Switch</f>
        <v>Nominal</v>
      </c>
      <c r="E9" s="1091"/>
      <c r="F9" s="1092" t="s">
        <v>72</v>
      </c>
      <c r="G9" s="131" t="str">
        <f>Timeline!G29</f>
        <v>Blank</v>
      </c>
      <c r="H9" s="131" t="str">
        <f>Timeline!H29</f>
        <v>Blank</v>
      </c>
      <c r="I9" s="131" t="str">
        <f>Timeline!I29</f>
        <v>Year -3</v>
      </c>
      <c r="J9" s="131" t="str">
        <f>Timeline!J29</f>
        <v>Year -2</v>
      </c>
      <c r="K9" s="131" t="str">
        <f>Timeline!K29</f>
        <v>Year -1</v>
      </c>
      <c r="L9" s="131" t="str">
        <f>Timeline!L29</f>
        <v>Year 0</v>
      </c>
      <c r="M9" s="131" t="str">
        <f>Timeline!M29</f>
        <v>Year 1</v>
      </c>
      <c r="N9" s="131" t="str">
        <f>Timeline!N29</f>
        <v>Year 2</v>
      </c>
      <c r="O9" s="131" t="str">
        <f>Timeline!O29</f>
        <v>Year 3</v>
      </c>
      <c r="P9" s="131" t="str">
        <f>Timeline!P29</f>
        <v>Year 4</v>
      </c>
      <c r="Q9" s="131" t="str">
        <f>Timeline!Q29</f>
        <v>Year 5</v>
      </c>
      <c r="R9" s="131" t="str">
        <f>Timeline!R29</f>
        <v>Year 6</v>
      </c>
      <c r="S9" s="131" t="str">
        <f>Timeline!S29</f>
        <v>Year 7</v>
      </c>
      <c r="T9" s="131" t="str">
        <f>Timeline!T29</f>
        <v>Year 8</v>
      </c>
      <c r="U9" s="131" t="str">
        <f>Timeline!U29</f>
        <v>Year 9</v>
      </c>
      <c r="V9" s="131" t="str">
        <f>Timeline!V29</f>
        <v>Year 10</v>
      </c>
      <c r="W9" s="131" t="str">
        <f>Timeline!W29</f>
        <v>Year 11</v>
      </c>
      <c r="X9" s="131" t="str">
        <f>Timeline!X29</f>
        <v>Year 12</v>
      </c>
      <c r="Y9" s="131" t="str">
        <f>Timeline!Y29</f>
        <v>Year 13</v>
      </c>
      <c r="Z9" s="131" t="str">
        <f>Timeline!Z29</f>
        <v>Year 14</v>
      </c>
      <c r="AA9" s="131" t="str">
        <f>Timeline!AA29</f>
        <v>Year 15</v>
      </c>
      <c r="AB9" s="131" t="str">
        <f>Timeline!AB29</f>
        <v>Year 16</v>
      </c>
      <c r="AC9" s="131" t="str">
        <f>Timeline!AC29</f>
        <v>Year 17</v>
      </c>
      <c r="AE9" s="131" t="str">
        <f>Timeline!AE29</f>
        <v>Year 17 (Not Used)</v>
      </c>
      <c r="AG9" s="131" t="str">
        <f>Timeline!AG29</f>
        <v>Year 17 (Not Used)</v>
      </c>
      <c r="AI9" s="131" t="str">
        <f>Timeline!AI29</f>
        <v>Year 17 (Not Used)</v>
      </c>
      <c r="AK9" s="1092" t="s">
        <v>425</v>
      </c>
    </row>
    <row r="10" spans="2:37" ht="25.5" x14ac:dyDescent="0.25">
      <c r="D10" s="1095" t="str">
        <f>Option_Switch</f>
        <v>Base Model</v>
      </c>
      <c r="E10" s="1096"/>
      <c r="F10" s="1088"/>
      <c r="G10" s="131" t="str">
        <f>Timeline!G30</f>
        <v>For Bidder Use</v>
      </c>
      <c r="H10" s="131" t="str">
        <f>Timeline!H30</f>
        <v>For Bidder Use</v>
      </c>
      <c r="I10" s="131" t="str">
        <f>Timeline!I30</f>
        <v>Actual</v>
      </c>
      <c r="J10" s="131" t="str">
        <f>Timeline!J30</f>
        <v>Actual</v>
      </c>
      <c r="K10" s="131" t="str">
        <f>Timeline!K30</f>
        <v>Forecast</v>
      </c>
      <c r="L10" s="131" t="str">
        <f>Timeline!L30</f>
        <v>Forecast</v>
      </c>
      <c r="M10" s="131" t="str">
        <f>Timeline!M30</f>
        <v>Core</v>
      </c>
      <c r="N10" s="131" t="str">
        <f>Timeline!N30</f>
        <v>Core</v>
      </c>
      <c r="O10" s="131" t="str">
        <f>Timeline!O30</f>
        <v>Core</v>
      </c>
      <c r="P10" s="131" t="str">
        <f>Timeline!P30</f>
        <v>Core</v>
      </c>
      <c r="Q10" s="131" t="str">
        <f>Timeline!Q30</f>
        <v>Core</v>
      </c>
      <c r="R10" s="131" t="str">
        <f>Timeline!R30</f>
        <v>Core</v>
      </c>
      <c r="S10" s="131" t="str">
        <f>Timeline!S30</f>
        <v>Core</v>
      </c>
      <c r="T10" s="131" t="str">
        <f>Timeline!T30</f>
        <v>Core</v>
      </c>
      <c r="U10" s="131" t="str">
        <f>Timeline!U30</f>
        <v>Extension</v>
      </c>
      <c r="V10" s="131" t="str">
        <f>Timeline!V30</f>
        <v>Not Used</v>
      </c>
      <c r="W10" s="131" t="str">
        <f>Timeline!W30</f>
        <v>Not Used</v>
      </c>
      <c r="X10" s="131" t="str">
        <f>Timeline!X30</f>
        <v>Not Used</v>
      </c>
      <c r="Y10" s="131" t="str">
        <f>Timeline!Y30</f>
        <v>Not Used</v>
      </c>
      <c r="Z10" s="131" t="str">
        <f>Timeline!Z30</f>
        <v>Not Used</v>
      </c>
      <c r="AA10" s="131" t="str">
        <f>Timeline!AA30</f>
        <v>Not Used</v>
      </c>
      <c r="AB10" s="131" t="str">
        <f>Timeline!AB30</f>
        <v>Not Used</v>
      </c>
      <c r="AC10" s="131" t="str">
        <f>Timeline!AC30</f>
        <v>Not Used</v>
      </c>
      <c r="AE10" s="131" t="str">
        <f>Timeline!AE30</f>
        <v>Not used</v>
      </c>
      <c r="AG10" s="131" t="str">
        <f>Timeline!AG30</f>
        <v>Not Used</v>
      </c>
      <c r="AI10" s="131" t="str">
        <f>Timeline!AI30</f>
        <v>Not Used</v>
      </c>
      <c r="AK10" s="1093"/>
    </row>
    <row r="11" spans="2:37" x14ac:dyDescent="0.25">
      <c r="D11" s="1099"/>
      <c r="E11" s="1098"/>
      <c r="F11" s="1089" t="s">
        <v>72</v>
      </c>
      <c r="G11" s="132" t="str">
        <f>IF(Timeline!G31="","",Timeline!G31)</f>
        <v/>
      </c>
      <c r="H11" s="132" t="str">
        <f>IF(Timeline!H31="","",Timeline!H31)</f>
        <v/>
      </c>
      <c r="I11" s="132">
        <f>IF(Timeline!I31="","",Timeline!I31)</f>
        <v>42460</v>
      </c>
      <c r="J11" s="132">
        <f>IF(Timeline!J31="","",Timeline!J31)</f>
        <v>42825</v>
      </c>
      <c r="K11" s="132">
        <f>IF(Timeline!K31="","",Timeline!K31)</f>
        <v>43190</v>
      </c>
      <c r="L11" s="132">
        <f>IF(Timeline!L31="","",Timeline!L31)</f>
        <v>43555</v>
      </c>
      <c r="M11" s="132">
        <f>IF(Timeline!M31="","",Timeline!M31)</f>
        <v>43921</v>
      </c>
      <c r="N11" s="132">
        <f>IF(Timeline!N31="","",Timeline!N31)</f>
        <v>44286</v>
      </c>
      <c r="O11" s="132">
        <f>IF(Timeline!O31="","",Timeline!O31)</f>
        <v>44651</v>
      </c>
      <c r="P11" s="132">
        <f>IF(Timeline!P31="","",Timeline!P31)</f>
        <v>45016</v>
      </c>
      <c r="Q11" s="132">
        <f>IF(Timeline!Q31="","",Timeline!Q31)</f>
        <v>45382</v>
      </c>
      <c r="R11" s="132">
        <f>IF(Timeline!R31="","",Timeline!R31)</f>
        <v>45747</v>
      </c>
      <c r="S11" s="132">
        <f>IF(Timeline!S31="","",Timeline!S31)</f>
        <v>46112</v>
      </c>
      <c r="T11" s="132">
        <f>IF(Timeline!T31="","",Timeline!T31)</f>
        <v>46477</v>
      </c>
      <c r="U11" s="132">
        <f>IF(Timeline!U31="","",Timeline!U31)</f>
        <v>46843</v>
      </c>
      <c r="V11" s="132">
        <f>IF(Timeline!V31="","",Timeline!V31)</f>
        <v>47208</v>
      </c>
      <c r="W11" s="132">
        <f>IF(Timeline!W31="","",Timeline!W31)</f>
        <v>47573</v>
      </c>
      <c r="X11" s="132">
        <f>IF(Timeline!X31="","",Timeline!X31)</f>
        <v>47938</v>
      </c>
      <c r="Y11" s="132">
        <f>IF(Timeline!Y31="","",Timeline!Y31)</f>
        <v>48304</v>
      </c>
      <c r="Z11" s="132">
        <f>IF(Timeline!Z31="","",Timeline!Z31)</f>
        <v>48669</v>
      </c>
      <c r="AA11" s="132">
        <f>IF(Timeline!AA31="","",Timeline!AA31)</f>
        <v>49034</v>
      </c>
      <c r="AB11" s="132">
        <f>IF(Timeline!AB31="","",Timeline!AB31)</f>
        <v>49399</v>
      </c>
      <c r="AC11" s="132">
        <f>IF(Timeline!AC31="","",Timeline!AC31)</f>
        <v>49765</v>
      </c>
      <c r="AE11" s="132">
        <f>IF(Timeline!AE31="","",Timeline!AE31)</f>
        <v>49765</v>
      </c>
      <c r="AG11" s="132">
        <f>IF(Timeline!AG31="","",Timeline!AG31)</f>
        <v>49765</v>
      </c>
      <c r="AI11" s="132">
        <f>IF(Timeline!AI31="","",Timeline!AI31)</f>
        <v>49765</v>
      </c>
      <c r="AK11" s="1094"/>
    </row>
    <row r="13" spans="2:37" ht="16.5" x14ac:dyDescent="0.25">
      <c r="B13" s="11" t="s">
        <v>105</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row>
    <row r="15" spans="2:37" x14ac:dyDescent="0.25">
      <c r="B15" s="272" t="s">
        <v>457</v>
      </c>
      <c r="C15" s="272"/>
      <c r="D15" s="275"/>
      <c r="E15" s="275"/>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2"/>
      <c r="AJ15" s="272"/>
      <c r="AK15" s="272"/>
    </row>
    <row r="16" spans="2:37" ht="12.75" customHeight="1" outlineLevel="1" x14ac:dyDescent="0.25"/>
    <row r="17" spans="4:37" ht="12.75" customHeight="1" outlineLevel="1" x14ac:dyDescent="0.25">
      <c r="D17" s="276" t="str">
        <f>'Line Items'!D653</f>
        <v>Ticket Office</v>
      </c>
      <c r="E17" s="277"/>
      <c r="F17" s="278" t="s">
        <v>458</v>
      </c>
      <c r="G17" s="279"/>
      <c r="H17" s="279"/>
      <c r="I17" s="279"/>
      <c r="J17" s="279"/>
      <c r="K17" s="279"/>
      <c r="L17" s="279"/>
      <c r="M17" s="279"/>
      <c r="N17" s="279"/>
      <c r="O17" s="279"/>
      <c r="P17" s="279"/>
      <c r="Q17" s="279"/>
      <c r="R17" s="279"/>
      <c r="S17" s="279"/>
      <c r="T17" s="279"/>
      <c r="U17" s="279"/>
      <c r="V17" s="279"/>
      <c r="W17" s="279"/>
      <c r="X17" s="279"/>
      <c r="Y17" s="279"/>
      <c r="Z17" s="279"/>
      <c r="AA17" s="279"/>
      <c r="AB17" s="279"/>
      <c r="AC17" s="304"/>
      <c r="AE17" s="1057"/>
      <c r="AG17" s="1057"/>
      <c r="AI17" s="1057"/>
      <c r="AK17" s="318"/>
    </row>
    <row r="18" spans="4:37" ht="12.75" customHeight="1" outlineLevel="1" x14ac:dyDescent="0.25">
      <c r="D18" s="142" t="str">
        <f>'Line Items'!D654</f>
        <v>Platform</v>
      </c>
      <c r="E18" s="106"/>
      <c r="F18" s="143" t="str">
        <f t="shared" ref="F18:F56" si="0">F17</f>
        <v>FTE</v>
      </c>
      <c r="G18" s="283"/>
      <c r="H18" s="283"/>
      <c r="I18" s="283"/>
      <c r="J18" s="283"/>
      <c r="K18" s="283"/>
      <c r="L18" s="283"/>
      <c r="M18" s="283"/>
      <c r="N18" s="283"/>
      <c r="O18" s="283"/>
      <c r="P18" s="283"/>
      <c r="Q18" s="283"/>
      <c r="R18" s="283"/>
      <c r="S18" s="283"/>
      <c r="T18" s="283"/>
      <c r="U18" s="283"/>
      <c r="V18" s="283"/>
      <c r="W18" s="283"/>
      <c r="X18" s="283"/>
      <c r="Y18" s="283"/>
      <c r="Z18" s="283"/>
      <c r="AA18" s="283"/>
      <c r="AB18" s="283"/>
      <c r="AC18" s="284"/>
      <c r="AE18" s="805"/>
      <c r="AG18" s="805"/>
      <c r="AI18" s="805"/>
      <c r="AK18" s="319"/>
    </row>
    <row r="19" spans="4:37" ht="12.75" customHeight="1" outlineLevel="1" x14ac:dyDescent="0.25">
      <c r="D19" s="142" t="str">
        <f>'Line Items'!D655</f>
        <v>Gating</v>
      </c>
      <c r="E19" s="106"/>
      <c r="F19" s="143" t="str">
        <f t="shared" si="0"/>
        <v>FTE</v>
      </c>
      <c r="G19" s="283"/>
      <c r="H19" s="283"/>
      <c r="I19" s="283"/>
      <c r="J19" s="283"/>
      <c r="K19" s="283"/>
      <c r="L19" s="283"/>
      <c r="M19" s="283"/>
      <c r="N19" s="283"/>
      <c r="O19" s="283"/>
      <c r="P19" s="283"/>
      <c r="Q19" s="283"/>
      <c r="R19" s="283"/>
      <c r="S19" s="283"/>
      <c r="T19" s="283"/>
      <c r="U19" s="283"/>
      <c r="V19" s="283"/>
      <c r="W19" s="283"/>
      <c r="X19" s="283"/>
      <c r="Y19" s="283"/>
      <c r="Z19" s="283"/>
      <c r="AA19" s="283"/>
      <c r="AB19" s="283"/>
      <c r="AC19" s="284"/>
      <c r="AE19" s="805"/>
      <c r="AG19" s="805"/>
      <c r="AI19" s="805"/>
      <c r="AK19" s="319"/>
    </row>
    <row r="20" spans="4:37" ht="12.75" customHeight="1" outlineLevel="1" x14ac:dyDescent="0.25">
      <c r="D20" s="142" t="str">
        <f>'Line Items'!D656</f>
        <v>Conductors</v>
      </c>
      <c r="E20" s="106"/>
      <c r="F20" s="143" t="str">
        <f t="shared" si="0"/>
        <v>FTE</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4"/>
      <c r="AE20" s="805"/>
      <c r="AG20" s="805"/>
      <c r="AI20" s="805"/>
      <c r="AK20" s="319"/>
    </row>
    <row r="21" spans="4:37" ht="12.75" customHeight="1" outlineLevel="1" x14ac:dyDescent="0.25">
      <c r="D21" s="142" t="str">
        <f>'Line Items'!D657</f>
        <v>Revenue Enforcement</v>
      </c>
      <c r="E21" s="106"/>
      <c r="F21" s="143" t="str">
        <f t="shared" si="0"/>
        <v>FTE</v>
      </c>
      <c r="G21" s="283"/>
      <c r="H21" s="283"/>
      <c r="I21" s="283"/>
      <c r="J21" s="283"/>
      <c r="K21" s="283"/>
      <c r="L21" s="283"/>
      <c r="M21" s="283"/>
      <c r="N21" s="283"/>
      <c r="O21" s="283"/>
      <c r="P21" s="283"/>
      <c r="Q21" s="283"/>
      <c r="R21" s="283"/>
      <c r="S21" s="283"/>
      <c r="T21" s="283"/>
      <c r="U21" s="283"/>
      <c r="V21" s="283"/>
      <c r="W21" s="283"/>
      <c r="X21" s="283"/>
      <c r="Y21" s="283"/>
      <c r="Z21" s="283"/>
      <c r="AA21" s="283"/>
      <c r="AB21" s="283"/>
      <c r="AC21" s="284"/>
      <c r="AE21" s="805"/>
      <c r="AG21" s="805"/>
      <c r="AI21" s="805"/>
      <c r="AK21" s="319"/>
    </row>
    <row r="22" spans="4:37" ht="12.75" customHeight="1" outlineLevel="1" x14ac:dyDescent="0.25">
      <c r="D22" s="142" t="str">
        <f>'Line Items'!D658</f>
        <v>Revenue Protection</v>
      </c>
      <c r="E22" s="106"/>
      <c r="F22" s="143" t="str">
        <f t="shared" si="0"/>
        <v>FTE</v>
      </c>
      <c r="G22" s="283"/>
      <c r="H22" s="283"/>
      <c r="I22" s="283"/>
      <c r="J22" s="283"/>
      <c r="K22" s="283"/>
      <c r="L22" s="283"/>
      <c r="M22" s="283"/>
      <c r="N22" s="283"/>
      <c r="O22" s="283"/>
      <c r="P22" s="283"/>
      <c r="Q22" s="283"/>
      <c r="R22" s="283"/>
      <c r="S22" s="283"/>
      <c r="T22" s="283"/>
      <c r="U22" s="283"/>
      <c r="V22" s="283"/>
      <c r="W22" s="283"/>
      <c r="X22" s="283"/>
      <c r="Y22" s="283"/>
      <c r="Z22" s="283"/>
      <c r="AA22" s="283"/>
      <c r="AB22" s="283"/>
      <c r="AC22" s="284"/>
      <c r="AE22" s="805"/>
      <c r="AG22" s="805"/>
      <c r="AI22" s="805"/>
      <c r="AK22" s="319"/>
    </row>
    <row r="23" spans="4:37" ht="12.75" customHeight="1" outlineLevel="1" x14ac:dyDescent="0.25">
      <c r="D23" s="142" t="str">
        <f>'Line Items'!D659</f>
        <v>On Board Manager</v>
      </c>
      <c r="E23" s="106"/>
      <c r="F23" s="143" t="str">
        <f t="shared" si="0"/>
        <v>FTE</v>
      </c>
      <c r="G23" s="283"/>
      <c r="H23" s="283"/>
      <c r="I23" s="283"/>
      <c r="J23" s="283"/>
      <c r="K23" s="283"/>
      <c r="L23" s="283"/>
      <c r="M23" s="283"/>
      <c r="N23" s="283"/>
      <c r="O23" s="283"/>
      <c r="P23" s="283"/>
      <c r="Q23" s="283"/>
      <c r="R23" s="283"/>
      <c r="S23" s="283"/>
      <c r="T23" s="283"/>
      <c r="U23" s="283"/>
      <c r="V23" s="283"/>
      <c r="W23" s="283"/>
      <c r="X23" s="283"/>
      <c r="Y23" s="283"/>
      <c r="Z23" s="283"/>
      <c r="AA23" s="283"/>
      <c r="AB23" s="283"/>
      <c r="AC23" s="284"/>
      <c r="AE23" s="805"/>
      <c r="AG23" s="805"/>
      <c r="AI23" s="805"/>
      <c r="AK23" s="319"/>
    </row>
    <row r="24" spans="4:37" ht="12.75" customHeight="1" outlineLevel="1" x14ac:dyDescent="0.25">
      <c r="D24" s="142" t="str">
        <f>'Line Items'!D660</f>
        <v>Management &amp; Support (Passenger Services)</v>
      </c>
      <c r="E24" s="106"/>
      <c r="F24" s="143" t="str">
        <f t="shared" si="0"/>
        <v>FTE</v>
      </c>
      <c r="G24" s="283"/>
      <c r="H24" s="283"/>
      <c r="I24" s="283"/>
      <c r="J24" s="283"/>
      <c r="K24" s="283"/>
      <c r="L24" s="283"/>
      <c r="M24" s="283"/>
      <c r="N24" s="283"/>
      <c r="O24" s="283"/>
      <c r="P24" s="283"/>
      <c r="Q24" s="283"/>
      <c r="R24" s="283"/>
      <c r="S24" s="283"/>
      <c r="T24" s="283"/>
      <c r="U24" s="283"/>
      <c r="V24" s="283"/>
      <c r="W24" s="283"/>
      <c r="X24" s="283"/>
      <c r="Y24" s="283"/>
      <c r="Z24" s="283"/>
      <c r="AA24" s="283"/>
      <c r="AB24" s="283"/>
      <c r="AC24" s="284"/>
      <c r="AE24" s="805"/>
      <c r="AG24" s="805"/>
      <c r="AI24" s="805"/>
      <c r="AK24" s="319"/>
    </row>
    <row r="25" spans="4:37" ht="12.75" customHeight="1" outlineLevel="1" x14ac:dyDescent="0.25">
      <c r="D25" s="142" t="str">
        <f>'Line Items'!D661</f>
        <v>Drivers</v>
      </c>
      <c r="E25" s="106"/>
      <c r="F25" s="143" t="str">
        <f t="shared" si="0"/>
        <v>FTE</v>
      </c>
      <c r="G25" s="283"/>
      <c r="H25" s="283"/>
      <c r="I25" s="283"/>
      <c r="J25" s="283"/>
      <c r="K25" s="283"/>
      <c r="L25" s="283"/>
      <c r="M25" s="283"/>
      <c r="N25" s="283"/>
      <c r="O25" s="283"/>
      <c r="P25" s="283"/>
      <c r="Q25" s="283"/>
      <c r="R25" s="283"/>
      <c r="S25" s="283"/>
      <c r="T25" s="283"/>
      <c r="U25" s="283"/>
      <c r="V25" s="283"/>
      <c r="W25" s="283"/>
      <c r="X25" s="283"/>
      <c r="Y25" s="283"/>
      <c r="Z25" s="283"/>
      <c r="AA25" s="283"/>
      <c r="AB25" s="283"/>
      <c r="AC25" s="284"/>
      <c r="AE25" s="805"/>
      <c r="AG25" s="805"/>
      <c r="AI25" s="805"/>
      <c r="AK25" s="319"/>
    </row>
    <row r="26" spans="4:37" ht="12.75" customHeight="1" outlineLevel="1" x14ac:dyDescent="0.25">
      <c r="D26" s="142" t="str">
        <f>'Line Items'!D662</f>
        <v>High Speed Drivers</v>
      </c>
      <c r="E26" s="106"/>
      <c r="F26" s="143" t="str">
        <f t="shared" si="0"/>
        <v>FTE</v>
      </c>
      <c r="G26" s="283"/>
      <c r="H26" s="283"/>
      <c r="I26" s="283"/>
      <c r="J26" s="283"/>
      <c r="K26" s="283"/>
      <c r="L26" s="283"/>
      <c r="M26" s="283"/>
      <c r="N26" s="283"/>
      <c r="O26" s="283"/>
      <c r="P26" s="283"/>
      <c r="Q26" s="283"/>
      <c r="R26" s="283"/>
      <c r="S26" s="283"/>
      <c r="T26" s="283"/>
      <c r="U26" s="283"/>
      <c r="V26" s="283"/>
      <c r="W26" s="283"/>
      <c r="X26" s="283"/>
      <c r="Y26" s="283"/>
      <c r="Z26" s="283"/>
      <c r="AA26" s="283"/>
      <c r="AB26" s="283"/>
      <c r="AC26" s="284"/>
      <c r="AE26" s="805"/>
      <c r="AG26" s="805"/>
      <c r="AI26" s="805"/>
      <c r="AK26" s="319"/>
    </row>
    <row r="27" spans="4:37" ht="12.75" customHeight="1" outlineLevel="1" x14ac:dyDescent="0.25">
      <c r="D27" s="142" t="str">
        <f>'Line Items'!D663</f>
        <v>Trainee Drivers</v>
      </c>
      <c r="E27" s="106"/>
      <c r="F27" s="143" t="str">
        <f t="shared" si="0"/>
        <v>FTE</v>
      </c>
      <c r="G27" s="283"/>
      <c r="H27" s="283"/>
      <c r="I27" s="283"/>
      <c r="J27" s="283"/>
      <c r="K27" s="283"/>
      <c r="L27" s="283"/>
      <c r="M27" s="283"/>
      <c r="N27" s="283"/>
      <c r="O27" s="283"/>
      <c r="P27" s="283"/>
      <c r="Q27" s="283"/>
      <c r="R27" s="283"/>
      <c r="S27" s="283"/>
      <c r="T27" s="283"/>
      <c r="U27" s="283"/>
      <c r="V27" s="283"/>
      <c r="W27" s="283"/>
      <c r="X27" s="283"/>
      <c r="Y27" s="283"/>
      <c r="Z27" s="283"/>
      <c r="AA27" s="283"/>
      <c r="AB27" s="283"/>
      <c r="AC27" s="284"/>
      <c r="AE27" s="805"/>
      <c r="AG27" s="805"/>
      <c r="AI27" s="805"/>
      <c r="AK27" s="319"/>
    </row>
    <row r="28" spans="4:37" ht="12.75" customHeight="1" outlineLevel="1" x14ac:dyDescent="0.25">
      <c r="D28" s="142" t="str">
        <f>'Line Items'!D664</f>
        <v>High Speed Trainee Drivers</v>
      </c>
      <c r="E28" s="106"/>
      <c r="F28" s="143" t="str">
        <f t="shared" si="0"/>
        <v>FTE</v>
      </c>
      <c r="G28" s="283"/>
      <c r="H28" s="283"/>
      <c r="I28" s="283"/>
      <c r="J28" s="283"/>
      <c r="K28" s="283"/>
      <c r="L28" s="283"/>
      <c r="M28" s="283"/>
      <c r="N28" s="283"/>
      <c r="O28" s="283"/>
      <c r="P28" s="283"/>
      <c r="Q28" s="283"/>
      <c r="R28" s="283"/>
      <c r="S28" s="283"/>
      <c r="T28" s="283"/>
      <c r="U28" s="283"/>
      <c r="V28" s="283"/>
      <c r="W28" s="283"/>
      <c r="X28" s="283"/>
      <c r="Y28" s="283"/>
      <c r="Z28" s="283"/>
      <c r="AA28" s="283"/>
      <c r="AB28" s="283"/>
      <c r="AC28" s="284"/>
      <c r="AE28" s="805"/>
      <c r="AG28" s="805"/>
      <c r="AI28" s="805"/>
      <c r="AK28" s="319"/>
    </row>
    <row r="29" spans="4:37" ht="12.75" customHeight="1" outlineLevel="1" x14ac:dyDescent="0.25">
      <c r="D29" s="142" t="str">
        <f>'Line Items'!D665</f>
        <v>Shunters (Train Services)</v>
      </c>
      <c r="E29" s="106"/>
      <c r="F29" s="143" t="str">
        <f t="shared" si="0"/>
        <v>FTE</v>
      </c>
      <c r="G29" s="283"/>
      <c r="H29" s="283"/>
      <c r="I29" s="283"/>
      <c r="J29" s="283"/>
      <c r="K29" s="283"/>
      <c r="L29" s="283"/>
      <c r="M29" s="283"/>
      <c r="N29" s="283"/>
      <c r="O29" s="283"/>
      <c r="P29" s="283"/>
      <c r="Q29" s="283"/>
      <c r="R29" s="283"/>
      <c r="S29" s="283"/>
      <c r="T29" s="283"/>
      <c r="U29" s="283"/>
      <c r="V29" s="283"/>
      <c r="W29" s="283"/>
      <c r="X29" s="283"/>
      <c r="Y29" s="283"/>
      <c r="Z29" s="283"/>
      <c r="AA29" s="283"/>
      <c r="AB29" s="283"/>
      <c r="AC29" s="284"/>
      <c r="AE29" s="805"/>
      <c r="AG29" s="805"/>
      <c r="AI29" s="805"/>
      <c r="AK29" s="319"/>
    </row>
    <row r="30" spans="4:37" ht="12.75" customHeight="1" outlineLevel="1" x14ac:dyDescent="0.25">
      <c r="D30" s="142" t="str">
        <f>'Line Items'!D666</f>
        <v>Management &amp; Support (Train Services)</v>
      </c>
      <c r="E30" s="106"/>
      <c r="F30" s="143" t="str">
        <f t="shared" si="0"/>
        <v>FTE</v>
      </c>
      <c r="G30" s="283"/>
      <c r="H30" s="283"/>
      <c r="I30" s="283"/>
      <c r="J30" s="283"/>
      <c r="K30" s="283"/>
      <c r="L30" s="283"/>
      <c r="M30" s="283"/>
      <c r="N30" s="283"/>
      <c r="O30" s="283"/>
      <c r="P30" s="283"/>
      <c r="Q30" s="283"/>
      <c r="R30" s="283"/>
      <c r="S30" s="283"/>
      <c r="T30" s="283"/>
      <c r="U30" s="283"/>
      <c r="V30" s="283"/>
      <c r="W30" s="283"/>
      <c r="X30" s="283"/>
      <c r="Y30" s="283"/>
      <c r="Z30" s="283"/>
      <c r="AA30" s="283"/>
      <c r="AB30" s="283"/>
      <c r="AC30" s="284"/>
      <c r="AE30" s="805"/>
      <c r="AG30" s="805"/>
      <c r="AI30" s="805"/>
      <c r="AK30" s="319"/>
    </row>
    <row r="31" spans="4:37" ht="12.75" customHeight="1" outlineLevel="1" x14ac:dyDescent="0.25">
      <c r="D31" s="142" t="str">
        <f>'Line Items'!D667</f>
        <v>Workshop</v>
      </c>
      <c r="E31" s="106"/>
      <c r="F31" s="143" t="str">
        <f t="shared" si="0"/>
        <v>FTE</v>
      </c>
      <c r="G31" s="283"/>
      <c r="H31" s="283"/>
      <c r="I31" s="283"/>
      <c r="J31" s="283"/>
      <c r="K31" s="283"/>
      <c r="L31" s="283"/>
      <c r="M31" s="283"/>
      <c r="N31" s="283"/>
      <c r="O31" s="283"/>
      <c r="P31" s="283"/>
      <c r="Q31" s="283"/>
      <c r="R31" s="283"/>
      <c r="S31" s="283"/>
      <c r="T31" s="283"/>
      <c r="U31" s="283"/>
      <c r="V31" s="283"/>
      <c r="W31" s="283"/>
      <c r="X31" s="283"/>
      <c r="Y31" s="283"/>
      <c r="Z31" s="283"/>
      <c r="AA31" s="283"/>
      <c r="AB31" s="283"/>
      <c r="AC31" s="284"/>
      <c r="AE31" s="805"/>
      <c r="AG31" s="805"/>
      <c r="AI31" s="805"/>
      <c r="AK31" s="319"/>
    </row>
    <row r="32" spans="4:37" ht="12.75" customHeight="1" outlineLevel="1" x14ac:dyDescent="0.25">
      <c r="D32" s="142" t="str">
        <f>'Line Items'!D668</f>
        <v>Shunters (Engineering)</v>
      </c>
      <c r="E32" s="106"/>
      <c r="F32" s="143" t="str">
        <f t="shared" si="0"/>
        <v>FTE</v>
      </c>
      <c r="G32" s="283"/>
      <c r="H32" s="283"/>
      <c r="I32" s="283"/>
      <c r="J32" s="283"/>
      <c r="K32" s="283"/>
      <c r="L32" s="283"/>
      <c r="M32" s="283"/>
      <c r="N32" s="283"/>
      <c r="O32" s="283"/>
      <c r="P32" s="283"/>
      <c r="Q32" s="283"/>
      <c r="R32" s="283"/>
      <c r="S32" s="283"/>
      <c r="T32" s="283"/>
      <c r="U32" s="283"/>
      <c r="V32" s="283"/>
      <c r="W32" s="283"/>
      <c r="X32" s="283"/>
      <c r="Y32" s="283"/>
      <c r="Z32" s="283"/>
      <c r="AA32" s="283"/>
      <c r="AB32" s="283"/>
      <c r="AC32" s="284"/>
      <c r="AE32" s="805"/>
      <c r="AG32" s="805"/>
      <c r="AI32" s="805"/>
      <c r="AK32" s="319"/>
    </row>
    <row r="33" spans="4:37" ht="12.75" customHeight="1" outlineLevel="1" x14ac:dyDescent="0.25">
      <c r="D33" s="142" t="str">
        <f>'Line Items'!D669</f>
        <v>Management &amp; Support (Engineering)</v>
      </c>
      <c r="E33" s="106"/>
      <c r="F33" s="143" t="str">
        <f t="shared" si="0"/>
        <v>FTE</v>
      </c>
      <c r="G33" s="283"/>
      <c r="H33" s="283"/>
      <c r="I33" s="283"/>
      <c r="J33" s="283"/>
      <c r="K33" s="283"/>
      <c r="L33" s="283"/>
      <c r="M33" s="283"/>
      <c r="N33" s="283"/>
      <c r="O33" s="283"/>
      <c r="P33" s="283"/>
      <c r="Q33" s="283"/>
      <c r="R33" s="283"/>
      <c r="S33" s="283"/>
      <c r="T33" s="283"/>
      <c r="U33" s="283"/>
      <c r="V33" s="283"/>
      <c r="W33" s="283"/>
      <c r="X33" s="283"/>
      <c r="Y33" s="283"/>
      <c r="Z33" s="283"/>
      <c r="AA33" s="283"/>
      <c r="AB33" s="283"/>
      <c r="AC33" s="284"/>
      <c r="AE33" s="805"/>
      <c r="AG33" s="805"/>
      <c r="AI33" s="805"/>
      <c r="AK33" s="319"/>
    </row>
    <row r="34" spans="4:37" ht="12.75" customHeight="1" outlineLevel="1" x14ac:dyDescent="0.25">
      <c r="D34" s="142" t="str">
        <f>'Line Items'!D670</f>
        <v>Management &amp; Support (Support)</v>
      </c>
      <c r="E34" s="106"/>
      <c r="F34" s="143" t="str">
        <f t="shared" si="0"/>
        <v>FTE</v>
      </c>
      <c r="G34" s="283"/>
      <c r="H34" s="283"/>
      <c r="I34" s="283"/>
      <c r="J34" s="283"/>
      <c r="K34" s="283"/>
      <c r="L34" s="283"/>
      <c r="M34" s="283"/>
      <c r="N34" s="283"/>
      <c r="O34" s="283"/>
      <c r="P34" s="283"/>
      <c r="Q34" s="283"/>
      <c r="R34" s="283"/>
      <c r="S34" s="283"/>
      <c r="T34" s="283"/>
      <c r="U34" s="283"/>
      <c r="V34" s="283"/>
      <c r="W34" s="283"/>
      <c r="X34" s="283"/>
      <c r="Y34" s="283"/>
      <c r="Z34" s="283"/>
      <c r="AA34" s="283"/>
      <c r="AB34" s="283"/>
      <c r="AC34" s="284"/>
      <c r="AE34" s="805"/>
      <c r="AG34" s="805"/>
      <c r="AI34" s="805"/>
      <c r="AK34" s="319"/>
    </row>
    <row r="35" spans="4:37" ht="12.75" customHeight="1" outlineLevel="1" x14ac:dyDescent="0.25">
      <c r="D35" s="142" t="str">
        <f>'Line Items'!D671</f>
        <v>Facilities Station Staff</v>
      </c>
      <c r="E35" s="106"/>
      <c r="F35" s="143" t="str">
        <f t="shared" si="0"/>
        <v>FTE</v>
      </c>
      <c r="G35" s="283"/>
      <c r="H35" s="283"/>
      <c r="I35" s="283"/>
      <c r="J35" s="283"/>
      <c r="K35" s="283"/>
      <c r="L35" s="283"/>
      <c r="M35" s="283"/>
      <c r="N35" s="283"/>
      <c r="O35" s="283"/>
      <c r="P35" s="283"/>
      <c r="Q35" s="283"/>
      <c r="R35" s="283"/>
      <c r="S35" s="283"/>
      <c r="T35" s="283"/>
      <c r="U35" s="283"/>
      <c r="V35" s="283"/>
      <c r="W35" s="283"/>
      <c r="X35" s="283"/>
      <c r="Y35" s="283"/>
      <c r="Z35" s="283"/>
      <c r="AA35" s="283"/>
      <c r="AB35" s="283"/>
      <c r="AC35" s="284"/>
      <c r="AE35" s="805"/>
      <c r="AG35" s="805"/>
      <c r="AI35" s="805"/>
      <c r="AK35" s="319"/>
    </row>
    <row r="36" spans="4:37" ht="12.75" customHeight="1" outlineLevel="1" x14ac:dyDescent="0.25">
      <c r="D36" s="142" t="str">
        <f>'Line Items'!D672</f>
        <v>Management &amp; Support (Facilities)</v>
      </c>
      <c r="E36" s="106"/>
      <c r="F36" s="143" t="str">
        <f t="shared" si="0"/>
        <v>FTE</v>
      </c>
      <c r="G36" s="283"/>
      <c r="H36" s="283"/>
      <c r="I36" s="283"/>
      <c r="J36" s="283"/>
      <c r="K36" s="283"/>
      <c r="L36" s="283"/>
      <c r="M36" s="283"/>
      <c r="N36" s="283"/>
      <c r="O36" s="283"/>
      <c r="P36" s="283"/>
      <c r="Q36" s="283"/>
      <c r="R36" s="283"/>
      <c r="S36" s="283"/>
      <c r="T36" s="283"/>
      <c r="U36" s="283"/>
      <c r="V36" s="283"/>
      <c r="W36" s="283"/>
      <c r="X36" s="283"/>
      <c r="Y36" s="283"/>
      <c r="Z36" s="283"/>
      <c r="AA36" s="283"/>
      <c r="AB36" s="283"/>
      <c r="AC36" s="284"/>
      <c r="AE36" s="805"/>
      <c r="AG36" s="805"/>
      <c r="AI36" s="805"/>
      <c r="AK36" s="319"/>
    </row>
    <row r="37" spans="4:37" ht="12.75" customHeight="1" outlineLevel="1" x14ac:dyDescent="0.25">
      <c r="D37" s="142" t="str">
        <f>'Line Items'!D673</f>
        <v>Marketing</v>
      </c>
      <c r="E37" s="106"/>
      <c r="F37" s="143" t="str">
        <f t="shared" si="0"/>
        <v>FTE</v>
      </c>
      <c r="G37" s="283"/>
      <c r="H37" s="283"/>
      <c r="I37" s="283"/>
      <c r="J37" s="283"/>
      <c r="K37" s="283"/>
      <c r="L37" s="283"/>
      <c r="M37" s="283"/>
      <c r="N37" s="283"/>
      <c r="O37" s="283"/>
      <c r="P37" s="283"/>
      <c r="Q37" s="283"/>
      <c r="R37" s="283"/>
      <c r="S37" s="283"/>
      <c r="T37" s="283"/>
      <c r="U37" s="283"/>
      <c r="V37" s="283"/>
      <c r="W37" s="283"/>
      <c r="X37" s="283"/>
      <c r="Y37" s="283"/>
      <c r="Z37" s="283"/>
      <c r="AA37" s="283"/>
      <c r="AB37" s="283"/>
      <c r="AC37" s="284"/>
      <c r="AE37" s="805"/>
      <c r="AG37" s="805"/>
      <c r="AI37" s="805"/>
      <c r="AK37" s="319"/>
    </row>
    <row r="38" spans="4:37" ht="12.75" customHeight="1" outlineLevel="1" x14ac:dyDescent="0.25">
      <c r="D38" s="142" t="str">
        <f>'Line Items'!D674</f>
        <v>[Staff Functions Line 22]</v>
      </c>
      <c r="E38" s="106"/>
      <c r="F38" s="143" t="str">
        <f t="shared" si="0"/>
        <v>FTE</v>
      </c>
      <c r="G38" s="283"/>
      <c r="H38" s="283"/>
      <c r="I38" s="283"/>
      <c r="J38" s="283"/>
      <c r="K38" s="283"/>
      <c r="L38" s="283"/>
      <c r="M38" s="283"/>
      <c r="N38" s="283"/>
      <c r="O38" s="283"/>
      <c r="P38" s="283"/>
      <c r="Q38" s="283"/>
      <c r="R38" s="283"/>
      <c r="S38" s="283"/>
      <c r="T38" s="283"/>
      <c r="U38" s="283"/>
      <c r="V38" s="283"/>
      <c r="W38" s="283"/>
      <c r="X38" s="283"/>
      <c r="Y38" s="283"/>
      <c r="Z38" s="283"/>
      <c r="AA38" s="283"/>
      <c r="AB38" s="283"/>
      <c r="AC38" s="284"/>
      <c r="AE38" s="805"/>
      <c r="AG38" s="805"/>
      <c r="AI38" s="805"/>
      <c r="AK38" s="319"/>
    </row>
    <row r="39" spans="4:37" ht="12.75" customHeight="1" outlineLevel="1" x14ac:dyDescent="0.25">
      <c r="D39" s="142" t="str">
        <f>'Line Items'!D675</f>
        <v>[Staff Functions Line 23]</v>
      </c>
      <c r="E39" s="106"/>
      <c r="F39" s="143" t="str">
        <f t="shared" si="0"/>
        <v>FTE</v>
      </c>
      <c r="G39" s="283"/>
      <c r="H39" s="283"/>
      <c r="I39" s="283"/>
      <c r="J39" s="283"/>
      <c r="K39" s="283"/>
      <c r="L39" s="283"/>
      <c r="M39" s="283"/>
      <c r="N39" s="283"/>
      <c r="O39" s="283"/>
      <c r="P39" s="283"/>
      <c r="Q39" s="283"/>
      <c r="R39" s="283"/>
      <c r="S39" s="283"/>
      <c r="T39" s="283"/>
      <c r="U39" s="283"/>
      <c r="V39" s="283"/>
      <c r="W39" s="283"/>
      <c r="X39" s="283"/>
      <c r="Y39" s="283"/>
      <c r="Z39" s="283"/>
      <c r="AA39" s="283"/>
      <c r="AB39" s="283"/>
      <c r="AC39" s="284"/>
      <c r="AE39" s="805"/>
      <c r="AG39" s="805"/>
      <c r="AI39" s="805"/>
      <c r="AK39" s="319"/>
    </row>
    <row r="40" spans="4:37" ht="12.75" customHeight="1" outlineLevel="1" x14ac:dyDescent="0.25">
      <c r="D40" s="142" t="str">
        <f>'Line Items'!D676</f>
        <v>[Staff Functions Line 24]</v>
      </c>
      <c r="E40" s="106"/>
      <c r="F40" s="143" t="str">
        <f t="shared" si="0"/>
        <v>FTE</v>
      </c>
      <c r="G40" s="283"/>
      <c r="H40" s="283"/>
      <c r="I40" s="283"/>
      <c r="J40" s="283"/>
      <c r="K40" s="283"/>
      <c r="L40" s="283"/>
      <c r="M40" s="283"/>
      <c r="N40" s="283"/>
      <c r="O40" s="283"/>
      <c r="P40" s="283"/>
      <c r="Q40" s="283"/>
      <c r="R40" s="283"/>
      <c r="S40" s="283"/>
      <c r="T40" s="283"/>
      <c r="U40" s="283"/>
      <c r="V40" s="283"/>
      <c r="W40" s="283"/>
      <c r="X40" s="283"/>
      <c r="Y40" s="283"/>
      <c r="Z40" s="283"/>
      <c r="AA40" s="283"/>
      <c r="AB40" s="283"/>
      <c r="AC40" s="284"/>
      <c r="AE40" s="805"/>
      <c r="AG40" s="805"/>
      <c r="AI40" s="805"/>
      <c r="AK40" s="319"/>
    </row>
    <row r="41" spans="4:37" ht="12.75" customHeight="1" outlineLevel="1" x14ac:dyDescent="0.25">
      <c r="D41" s="142" t="str">
        <f>'Line Items'!D677</f>
        <v>[Staff Functions Line 25]</v>
      </c>
      <c r="E41" s="106"/>
      <c r="F41" s="143" t="str">
        <f t="shared" si="0"/>
        <v>FTE</v>
      </c>
      <c r="G41" s="283"/>
      <c r="H41" s="283"/>
      <c r="I41" s="283"/>
      <c r="J41" s="283"/>
      <c r="K41" s="283"/>
      <c r="L41" s="283"/>
      <c r="M41" s="283"/>
      <c r="N41" s="283"/>
      <c r="O41" s="283"/>
      <c r="P41" s="283"/>
      <c r="Q41" s="283"/>
      <c r="R41" s="283"/>
      <c r="S41" s="283"/>
      <c r="T41" s="283"/>
      <c r="U41" s="283"/>
      <c r="V41" s="283"/>
      <c r="W41" s="283"/>
      <c r="X41" s="283"/>
      <c r="Y41" s="283"/>
      <c r="Z41" s="283"/>
      <c r="AA41" s="283"/>
      <c r="AB41" s="283"/>
      <c r="AC41" s="284"/>
      <c r="AE41" s="805"/>
      <c r="AG41" s="805"/>
      <c r="AI41" s="805"/>
      <c r="AK41" s="319"/>
    </row>
    <row r="42" spans="4:37" ht="12.75" customHeight="1" outlineLevel="1" x14ac:dyDescent="0.25">
      <c r="D42" s="142" t="str">
        <f>'Line Items'!D678</f>
        <v>[Staff Functions Line 26]</v>
      </c>
      <c r="E42" s="106"/>
      <c r="F42" s="143" t="str">
        <f t="shared" si="0"/>
        <v>FTE</v>
      </c>
      <c r="G42" s="283"/>
      <c r="H42" s="283"/>
      <c r="I42" s="283"/>
      <c r="J42" s="283"/>
      <c r="K42" s="283"/>
      <c r="L42" s="283"/>
      <c r="M42" s="283"/>
      <c r="N42" s="283"/>
      <c r="O42" s="283"/>
      <c r="P42" s="283"/>
      <c r="Q42" s="283"/>
      <c r="R42" s="283"/>
      <c r="S42" s="283"/>
      <c r="T42" s="283"/>
      <c r="U42" s="283"/>
      <c r="V42" s="283"/>
      <c r="W42" s="283"/>
      <c r="X42" s="283"/>
      <c r="Y42" s="283"/>
      <c r="Z42" s="283"/>
      <c r="AA42" s="283"/>
      <c r="AB42" s="283"/>
      <c r="AC42" s="284"/>
      <c r="AE42" s="805"/>
      <c r="AG42" s="805"/>
      <c r="AI42" s="805"/>
      <c r="AK42" s="319"/>
    </row>
    <row r="43" spans="4:37" ht="12.75" customHeight="1" outlineLevel="1" x14ac:dyDescent="0.25">
      <c r="D43" s="142" t="str">
        <f>'Line Items'!D679</f>
        <v>[Staff Functions Line 27]</v>
      </c>
      <c r="E43" s="106"/>
      <c r="F43" s="143" t="str">
        <f t="shared" si="0"/>
        <v>FTE</v>
      </c>
      <c r="G43" s="283"/>
      <c r="H43" s="283"/>
      <c r="I43" s="283"/>
      <c r="J43" s="283"/>
      <c r="K43" s="283"/>
      <c r="L43" s="283"/>
      <c r="M43" s="283"/>
      <c r="N43" s="283"/>
      <c r="O43" s="283"/>
      <c r="P43" s="283"/>
      <c r="Q43" s="283"/>
      <c r="R43" s="283"/>
      <c r="S43" s="283"/>
      <c r="T43" s="283"/>
      <c r="U43" s="283"/>
      <c r="V43" s="283"/>
      <c r="W43" s="283"/>
      <c r="X43" s="283"/>
      <c r="Y43" s="283"/>
      <c r="Z43" s="283"/>
      <c r="AA43" s="283"/>
      <c r="AB43" s="283"/>
      <c r="AC43" s="284"/>
      <c r="AE43" s="805"/>
      <c r="AG43" s="805"/>
      <c r="AI43" s="805"/>
      <c r="AK43" s="319"/>
    </row>
    <row r="44" spans="4:37" ht="12.75" customHeight="1" outlineLevel="1" x14ac:dyDescent="0.25">
      <c r="D44" s="142" t="str">
        <f>'Line Items'!D680</f>
        <v>[Staff Functions Line 28]</v>
      </c>
      <c r="E44" s="106"/>
      <c r="F44" s="143" t="str">
        <f t="shared" si="0"/>
        <v>FTE</v>
      </c>
      <c r="G44" s="283"/>
      <c r="H44" s="283"/>
      <c r="I44" s="283"/>
      <c r="J44" s="283"/>
      <c r="K44" s="283"/>
      <c r="L44" s="283"/>
      <c r="M44" s="283"/>
      <c r="N44" s="283"/>
      <c r="O44" s="283"/>
      <c r="P44" s="283"/>
      <c r="Q44" s="283"/>
      <c r="R44" s="283"/>
      <c r="S44" s="283"/>
      <c r="T44" s="283"/>
      <c r="U44" s="283"/>
      <c r="V44" s="283"/>
      <c r="W44" s="283"/>
      <c r="X44" s="283"/>
      <c r="Y44" s="283"/>
      <c r="Z44" s="283"/>
      <c r="AA44" s="283"/>
      <c r="AB44" s="283"/>
      <c r="AC44" s="284"/>
      <c r="AE44" s="805"/>
      <c r="AG44" s="805"/>
      <c r="AI44" s="805"/>
      <c r="AK44" s="319"/>
    </row>
    <row r="45" spans="4:37" ht="12.75" customHeight="1" outlineLevel="1" x14ac:dyDescent="0.25">
      <c r="D45" s="142" t="str">
        <f>'Line Items'!D681</f>
        <v>[Staff Functions Line 29]</v>
      </c>
      <c r="E45" s="106"/>
      <c r="F45" s="143" t="str">
        <f t="shared" si="0"/>
        <v>FTE</v>
      </c>
      <c r="G45" s="283"/>
      <c r="H45" s="283"/>
      <c r="I45" s="283"/>
      <c r="J45" s="283"/>
      <c r="K45" s="283"/>
      <c r="L45" s="283"/>
      <c r="M45" s="283"/>
      <c r="N45" s="283"/>
      <c r="O45" s="283"/>
      <c r="P45" s="283"/>
      <c r="Q45" s="283"/>
      <c r="R45" s="283"/>
      <c r="S45" s="283"/>
      <c r="T45" s="283"/>
      <c r="U45" s="283"/>
      <c r="V45" s="283"/>
      <c r="W45" s="283"/>
      <c r="X45" s="283"/>
      <c r="Y45" s="283"/>
      <c r="Z45" s="283"/>
      <c r="AA45" s="283"/>
      <c r="AB45" s="283"/>
      <c r="AC45" s="284"/>
      <c r="AE45" s="805"/>
      <c r="AG45" s="805"/>
      <c r="AI45" s="805"/>
      <c r="AK45" s="319"/>
    </row>
    <row r="46" spans="4:37" ht="12.75" customHeight="1" outlineLevel="1" x14ac:dyDescent="0.25">
      <c r="D46" s="142" t="str">
        <f>'Line Items'!D682</f>
        <v>[Staff Functions Line 30]</v>
      </c>
      <c r="E46" s="106"/>
      <c r="F46" s="143" t="str">
        <f t="shared" si="0"/>
        <v>FTE</v>
      </c>
      <c r="G46" s="283"/>
      <c r="H46" s="283"/>
      <c r="I46" s="283"/>
      <c r="J46" s="283"/>
      <c r="K46" s="283"/>
      <c r="L46" s="283"/>
      <c r="M46" s="283"/>
      <c r="N46" s="283"/>
      <c r="O46" s="283"/>
      <c r="P46" s="283"/>
      <c r="Q46" s="283"/>
      <c r="R46" s="283"/>
      <c r="S46" s="283"/>
      <c r="T46" s="283"/>
      <c r="U46" s="283"/>
      <c r="V46" s="283"/>
      <c r="W46" s="283"/>
      <c r="X46" s="283"/>
      <c r="Y46" s="283"/>
      <c r="Z46" s="283"/>
      <c r="AA46" s="283"/>
      <c r="AB46" s="283"/>
      <c r="AC46" s="284"/>
      <c r="AE46" s="805"/>
      <c r="AG46" s="805"/>
      <c r="AI46" s="805"/>
      <c r="AK46" s="319"/>
    </row>
    <row r="47" spans="4:37" ht="12.75" customHeight="1" outlineLevel="1" x14ac:dyDescent="0.25">
      <c r="D47" s="142" t="str">
        <f>'Line Items'!D683</f>
        <v>[Staff Functions Line 31]</v>
      </c>
      <c r="E47" s="106"/>
      <c r="F47" s="143" t="str">
        <f t="shared" si="0"/>
        <v>FTE</v>
      </c>
      <c r="G47" s="283"/>
      <c r="H47" s="283"/>
      <c r="I47" s="283"/>
      <c r="J47" s="283"/>
      <c r="K47" s="283"/>
      <c r="L47" s="283"/>
      <c r="M47" s="283"/>
      <c r="N47" s="283"/>
      <c r="O47" s="283"/>
      <c r="P47" s="283"/>
      <c r="Q47" s="283"/>
      <c r="R47" s="283"/>
      <c r="S47" s="283"/>
      <c r="T47" s="283"/>
      <c r="U47" s="283"/>
      <c r="V47" s="283"/>
      <c r="W47" s="283"/>
      <c r="X47" s="283"/>
      <c r="Y47" s="283"/>
      <c r="Z47" s="283"/>
      <c r="AA47" s="283"/>
      <c r="AB47" s="283"/>
      <c r="AC47" s="284"/>
      <c r="AE47" s="805"/>
      <c r="AG47" s="805"/>
      <c r="AI47" s="805"/>
      <c r="AK47" s="319"/>
    </row>
    <row r="48" spans="4:37" ht="12.75" customHeight="1" outlineLevel="1" x14ac:dyDescent="0.25">
      <c r="D48" s="142" t="str">
        <f>'Line Items'!D684</f>
        <v>[Staff Functions Line 32]</v>
      </c>
      <c r="E48" s="106"/>
      <c r="F48" s="143" t="str">
        <f t="shared" si="0"/>
        <v>FTE</v>
      </c>
      <c r="G48" s="283"/>
      <c r="H48" s="283"/>
      <c r="I48" s="283"/>
      <c r="J48" s="283"/>
      <c r="K48" s="283"/>
      <c r="L48" s="283"/>
      <c r="M48" s="283"/>
      <c r="N48" s="283"/>
      <c r="O48" s="283"/>
      <c r="P48" s="283"/>
      <c r="Q48" s="283"/>
      <c r="R48" s="283"/>
      <c r="S48" s="283"/>
      <c r="T48" s="283"/>
      <c r="U48" s="283"/>
      <c r="V48" s="283"/>
      <c r="W48" s="283"/>
      <c r="X48" s="283"/>
      <c r="Y48" s="283"/>
      <c r="Z48" s="283"/>
      <c r="AA48" s="283"/>
      <c r="AB48" s="283"/>
      <c r="AC48" s="284"/>
      <c r="AE48" s="805"/>
      <c r="AG48" s="805"/>
      <c r="AI48" s="805"/>
      <c r="AK48" s="319"/>
    </row>
    <row r="49" spans="2:37" ht="12.75" customHeight="1" outlineLevel="1" x14ac:dyDescent="0.25">
      <c r="D49" s="142" t="str">
        <f>'Line Items'!D685</f>
        <v>[Staff Functions Line 33]</v>
      </c>
      <c r="E49" s="106"/>
      <c r="F49" s="143" t="str">
        <f t="shared" si="0"/>
        <v>FTE</v>
      </c>
      <c r="G49" s="283"/>
      <c r="H49" s="283"/>
      <c r="I49" s="283"/>
      <c r="J49" s="283"/>
      <c r="K49" s="283"/>
      <c r="L49" s="283"/>
      <c r="M49" s="283"/>
      <c r="N49" s="283"/>
      <c r="O49" s="283"/>
      <c r="P49" s="283"/>
      <c r="Q49" s="283"/>
      <c r="R49" s="283"/>
      <c r="S49" s="283"/>
      <c r="T49" s="283"/>
      <c r="U49" s="283"/>
      <c r="V49" s="283"/>
      <c r="W49" s="283"/>
      <c r="X49" s="283"/>
      <c r="Y49" s="283"/>
      <c r="Z49" s="283"/>
      <c r="AA49" s="283"/>
      <c r="AB49" s="283"/>
      <c r="AC49" s="284"/>
      <c r="AE49" s="805"/>
      <c r="AG49" s="805"/>
      <c r="AI49" s="805"/>
      <c r="AK49" s="319"/>
    </row>
    <row r="50" spans="2:37" ht="12.75" customHeight="1" outlineLevel="1" x14ac:dyDescent="0.25">
      <c r="D50" s="142" t="str">
        <f>'Line Items'!D686</f>
        <v>[Staff Functions Line 34]</v>
      </c>
      <c r="E50" s="106"/>
      <c r="F50" s="143" t="str">
        <f t="shared" si="0"/>
        <v>FTE</v>
      </c>
      <c r="G50" s="283"/>
      <c r="H50" s="283"/>
      <c r="I50" s="283"/>
      <c r="J50" s="283"/>
      <c r="K50" s="283"/>
      <c r="L50" s="283"/>
      <c r="M50" s="283"/>
      <c r="N50" s="283"/>
      <c r="O50" s="283"/>
      <c r="P50" s="283"/>
      <c r="Q50" s="283"/>
      <c r="R50" s="283"/>
      <c r="S50" s="283"/>
      <c r="T50" s="283"/>
      <c r="U50" s="283"/>
      <c r="V50" s="283"/>
      <c r="W50" s="283"/>
      <c r="X50" s="283"/>
      <c r="Y50" s="283"/>
      <c r="Z50" s="283"/>
      <c r="AA50" s="283"/>
      <c r="AB50" s="283"/>
      <c r="AC50" s="284"/>
      <c r="AE50" s="805"/>
      <c r="AG50" s="805"/>
      <c r="AI50" s="805"/>
      <c r="AK50" s="319"/>
    </row>
    <row r="51" spans="2:37" ht="12.75" customHeight="1" outlineLevel="1" x14ac:dyDescent="0.25">
      <c r="D51" s="142" t="str">
        <f>'Line Items'!D687</f>
        <v>[Staff Functions Line 35]</v>
      </c>
      <c r="E51" s="106"/>
      <c r="F51" s="143" t="str">
        <f t="shared" si="0"/>
        <v>FTE</v>
      </c>
      <c r="G51" s="283"/>
      <c r="H51" s="283"/>
      <c r="I51" s="283"/>
      <c r="J51" s="283"/>
      <c r="K51" s="283"/>
      <c r="L51" s="283"/>
      <c r="M51" s="283"/>
      <c r="N51" s="283"/>
      <c r="O51" s="283"/>
      <c r="P51" s="283"/>
      <c r="Q51" s="283"/>
      <c r="R51" s="283"/>
      <c r="S51" s="283"/>
      <c r="T51" s="283"/>
      <c r="U51" s="283"/>
      <c r="V51" s="283"/>
      <c r="W51" s="283"/>
      <c r="X51" s="283"/>
      <c r="Y51" s="283"/>
      <c r="Z51" s="283"/>
      <c r="AA51" s="283"/>
      <c r="AB51" s="283"/>
      <c r="AC51" s="284"/>
      <c r="AE51" s="805"/>
      <c r="AG51" s="805"/>
      <c r="AI51" s="805"/>
      <c r="AK51" s="319"/>
    </row>
    <row r="52" spans="2:37" ht="12.75" customHeight="1" outlineLevel="1" x14ac:dyDescent="0.25">
      <c r="D52" s="142" t="str">
        <f>'Line Items'!D688</f>
        <v>[Staff Functions Line 36]</v>
      </c>
      <c r="E52" s="106"/>
      <c r="F52" s="143" t="str">
        <f t="shared" si="0"/>
        <v>FTE</v>
      </c>
      <c r="G52" s="283"/>
      <c r="H52" s="283"/>
      <c r="I52" s="283"/>
      <c r="J52" s="283"/>
      <c r="K52" s="283"/>
      <c r="L52" s="283"/>
      <c r="M52" s="283"/>
      <c r="N52" s="283"/>
      <c r="O52" s="283"/>
      <c r="P52" s="283"/>
      <c r="Q52" s="283"/>
      <c r="R52" s="283"/>
      <c r="S52" s="283"/>
      <c r="T52" s="283"/>
      <c r="U52" s="283"/>
      <c r="V52" s="283"/>
      <c r="W52" s="283"/>
      <c r="X52" s="283"/>
      <c r="Y52" s="283"/>
      <c r="Z52" s="283"/>
      <c r="AA52" s="283"/>
      <c r="AB52" s="283"/>
      <c r="AC52" s="284"/>
      <c r="AE52" s="805"/>
      <c r="AG52" s="805"/>
      <c r="AI52" s="805"/>
      <c r="AK52" s="319"/>
    </row>
    <row r="53" spans="2:37" ht="12.75" customHeight="1" outlineLevel="1" x14ac:dyDescent="0.25">
      <c r="D53" s="142" t="str">
        <f>'Line Items'!D689</f>
        <v>[Staff Functions Line 37]</v>
      </c>
      <c r="E53" s="106"/>
      <c r="F53" s="143" t="str">
        <f t="shared" si="0"/>
        <v>FTE</v>
      </c>
      <c r="G53" s="283"/>
      <c r="H53" s="283"/>
      <c r="I53" s="283"/>
      <c r="J53" s="283"/>
      <c r="K53" s="283"/>
      <c r="L53" s="283"/>
      <c r="M53" s="283"/>
      <c r="N53" s="283"/>
      <c r="O53" s="283"/>
      <c r="P53" s="283"/>
      <c r="Q53" s="283"/>
      <c r="R53" s="283"/>
      <c r="S53" s="283"/>
      <c r="T53" s="283"/>
      <c r="U53" s="283"/>
      <c r="V53" s="283"/>
      <c r="W53" s="283"/>
      <c r="X53" s="283"/>
      <c r="Y53" s="283"/>
      <c r="Z53" s="283"/>
      <c r="AA53" s="283"/>
      <c r="AB53" s="283"/>
      <c r="AC53" s="284"/>
      <c r="AE53" s="805"/>
      <c r="AG53" s="805"/>
      <c r="AI53" s="805"/>
      <c r="AK53" s="319"/>
    </row>
    <row r="54" spans="2:37" ht="12.75" customHeight="1" outlineLevel="1" x14ac:dyDescent="0.25">
      <c r="D54" s="142" t="str">
        <f>'Line Items'!D690</f>
        <v>[Staff Functions Line 38]</v>
      </c>
      <c r="E54" s="106"/>
      <c r="F54" s="143" t="str">
        <f t="shared" si="0"/>
        <v>FTE</v>
      </c>
      <c r="G54" s="283"/>
      <c r="H54" s="283"/>
      <c r="I54" s="283"/>
      <c r="J54" s="283"/>
      <c r="K54" s="283"/>
      <c r="L54" s="283"/>
      <c r="M54" s="283"/>
      <c r="N54" s="283"/>
      <c r="O54" s="283"/>
      <c r="P54" s="283"/>
      <c r="Q54" s="283"/>
      <c r="R54" s="283"/>
      <c r="S54" s="283"/>
      <c r="T54" s="283"/>
      <c r="U54" s="283"/>
      <c r="V54" s="283"/>
      <c r="W54" s="283"/>
      <c r="X54" s="283"/>
      <c r="Y54" s="283"/>
      <c r="Z54" s="283"/>
      <c r="AA54" s="283"/>
      <c r="AB54" s="283"/>
      <c r="AC54" s="284"/>
      <c r="AE54" s="805"/>
      <c r="AG54" s="805"/>
      <c r="AI54" s="805"/>
      <c r="AK54" s="319"/>
    </row>
    <row r="55" spans="2:37" ht="12.75" customHeight="1" outlineLevel="1" x14ac:dyDescent="0.25">
      <c r="D55" s="142" t="str">
        <f>'Line Items'!D691</f>
        <v>[Staff Functions Line 39]</v>
      </c>
      <c r="E55" s="106"/>
      <c r="F55" s="143" t="str">
        <f t="shared" si="0"/>
        <v>FTE</v>
      </c>
      <c r="G55" s="283"/>
      <c r="H55" s="283"/>
      <c r="I55" s="283"/>
      <c r="J55" s="283"/>
      <c r="K55" s="283"/>
      <c r="L55" s="283"/>
      <c r="M55" s="283"/>
      <c r="N55" s="283"/>
      <c r="O55" s="283"/>
      <c r="P55" s="283"/>
      <c r="Q55" s="283"/>
      <c r="R55" s="283"/>
      <c r="S55" s="283"/>
      <c r="T55" s="283"/>
      <c r="U55" s="283"/>
      <c r="V55" s="283"/>
      <c r="W55" s="283"/>
      <c r="X55" s="283"/>
      <c r="Y55" s="283"/>
      <c r="Z55" s="283"/>
      <c r="AA55" s="283"/>
      <c r="AB55" s="283"/>
      <c r="AC55" s="284"/>
      <c r="AE55" s="805"/>
      <c r="AG55" s="805"/>
      <c r="AI55" s="805"/>
      <c r="AK55" s="319"/>
    </row>
    <row r="56" spans="2:37" ht="12.75" customHeight="1" outlineLevel="1" x14ac:dyDescent="0.25">
      <c r="D56" s="113" t="str">
        <f>'Line Items'!D692</f>
        <v>[Staff Functions Line 40]</v>
      </c>
      <c r="E56" s="286"/>
      <c r="F56" s="155" t="str">
        <f t="shared" si="0"/>
        <v>FTE</v>
      </c>
      <c r="G56" s="287"/>
      <c r="H56" s="287"/>
      <c r="I56" s="287"/>
      <c r="J56" s="287"/>
      <c r="K56" s="287"/>
      <c r="L56" s="287"/>
      <c r="M56" s="287"/>
      <c r="N56" s="287"/>
      <c r="O56" s="287"/>
      <c r="P56" s="287"/>
      <c r="Q56" s="287"/>
      <c r="R56" s="287"/>
      <c r="S56" s="287"/>
      <c r="T56" s="287"/>
      <c r="U56" s="287"/>
      <c r="V56" s="287"/>
      <c r="W56" s="287"/>
      <c r="X56" s="287"/>
      <c r="Y56" s="287"/>
      <c r="Z56" s="287"/>
      <c r="AA56" s="287"/>
      <c r="AB56" s="287"/>
      <c r="AC56" s="288"/>
      <c r="AE56" s="1058"/>
      <c r="AG56" s="1058"/>
      <c r="AI56" s="1058"/>
      <c r="AK56" s="320"/>
    </row>
    <row r="57" spans="2:37" ht="12.75" customHeight="1" outlineLevel="1" x14ac:dyDescent="0.25">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E57" s="107"/>
      <c r="AG57" s="107"/>
      <c r="AI57" s="107"/>
    </row>
    <row r="58" spans="2:37" ht="12.75" customHeight="1" outlineLevel="1" x14ac:dyDescent="0.25">
      <c r="D58" s="290" t="str">
        <f>"Total "&amp;B15</f>
        <v>Total Staff Actual: Average FTE</v>
      </c>
      <c r="E58" s="291"/>
      <c r="F58" s="292" t="str">
        <f>F56</f>
        <v>FTE</v>
      </c>
      <c r="G58" s="293">
        <f t="shared" ref="G58:AC58" si="1">SUM(G17:G56)</f>
        <v>0</v>
      </c>
      <c r="H58" s="293">
        <f t="shared" si="1"/>
        <v>0</v>
      </c>
      <c r="I58" s="293">
        <f t="shared" si="1"/>
        <v>0</v>
      </c>
      <c r="J58" s="293">
        <f t="shared" si="1"/>
        <v>0</v>
      </c>
      <c r="K58" s="293">
        <f t="shared" si="1"/>
        <v>0</v>
      </c>
      <c r="L58" s="293">
        <f t="shared" si="1"/>
        <v>0</v>
      </c>
      <c r="M58" s="293">
        <f t="shared" si="1"/>
        <v>0</v>
      </c>
      <c r="N58" s="293">
        <f t="shared" si="1"/>
        <v>0</v>
      </c>
      <c r="O58" s="293">
        <f t="shared" si="1"/>
        <v>0</v>
      </c>
      <c r="P58" s="293">
        <f t="shared" si="1"/>
        <v>0</v>
      </c>
      <c r="Q58" s="293">
        <f t="shared" si="1"/>
        <v>0</v>
      </c>
      <c r="R58" s="293">
        <f t="shared" si="1"/>
        <v>0</v>
      </c>
      <c r="S58" s="293">
        <f t="shared" si="1"/>
        <v>0</v>
      </c>
      <c r="T58" s="293">
        <f t="shared" si="1"/>
        <v>0</v>
      </c>
      <c r="U58" s="293">
        <f t="shared" si="1"/>
        <v>0</v>
      </c>
      <c r="V58" s="293">
        <f t="shared" si="1"/>
        <v>0</v>
      </c>
      <c r="W58" s="293">
        <f t="shared" si="1"/>
        <v>0</v>
      </c>
      <c r="X58" s="293">
        <f t="shared" si="1"/>
        <v>0</v>
      </c>
      <c r="Y58" s="293">
        <f t="shared" si="1"/>
        <v>0</v>
      </c>
      <c r="Z58" s="293">
        <f t="shared" si="1"/>
        <v>0</v>
      </c>
      <c r="AA58" s="293">
        <f t="shared" si="1"/>
        <v>0</v>
      </c>
      <c r="AB58" s="293">
        <f t="shared" si="1"/>
        <v>0</v>
      </c>
      <c r="AC58" s="294">
        <f t="shared" si="1"/>
        <v>0</v>
      </c>
      <c r="AE58" s="1062">
        <f>SUM(AE17:AE56)</f>
        <v>0</v>
      </c>
      <c r="AG58" s="1062">
        <f>SUM(AG17:AG56)</f>
        <v>0</v>
      </c>
      <c r="AI58" s="1062">
        <f>SUM(AI17:AI56)</f>
        <v>0</v>
      </c>
      <c r="AK58" s="295"/>
    </row>
    <row r="60" spans="2:37" x14ac:dyDescent="0.25">
      <c r="B60" s="272" t="s">
        <v>459</v>
      </c>
      <c r="C60" s="272"/>
      <c r="D60" s="275"/>
      <c r="E60" s="275"/>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2"/>
      <c r="AI60" s="272"/>
      <c r="AJ60" s="272"/>
      <c r="AK60" s="272"/>
    </row>
    <row r="61" spans="2:37" ht="12.75" customHeight="1" outlineLevel="1" x14ac:dyDescent="0.25"/>
    <row r="62" spans="2:37" ht="12.75" customHeight="1" outlineLevel="1" x14ac:dyDescent="0.25">
      <c r="D62" s="276" t="str">
        <f t="shared" ref="D62:D101" si="2">D17</f>
        <v>Ticket Office</v>
      </c>
      <c r="E62" s="277"/>
      <c r="F62" s="278" t="s">
        <v>460</v>
      </c>
      <c r="G62" s="279"/>
      <c r="H62" s="279"/>
      <c r="I62" s="279"/>
      <c r="J62" s="279"/>
      <c r="K62" s="279"/>
      <c r="L62" s="279"/>
      <c r="M62" s="279"/>
      <c r="N62" s="279"/>
      <c r="O62" s="279"/>
      <c r="P62" s="279"/>
      <c r="Q62" s="279"/>
      <c r="R62" s="279"/>
      <c r="S62" s="279"/>
      <c r="T62" s="279"/>
      <c r="U62" s="279"/>
      <c r="V62" s="279"/>
      <c r="W62" s="279"/>
      <c r="X62" s="279"/>
      <c r="Y62" s="279"/>
      <c r="Z62" s="279"/>
      <c r="AA62" s="279"/>
      <c r="AB62" s="279"/>
      <c r="AC62" s="304"/>
      <c r="AE62" s="1057"/>
      <c r="AG62" s="1057"/>
      <c r="AI62" s="1057"/>
      <c r="AK62" s="321"/>
    </row>
    <row r="63" spans="2:37" ht="12.75" customHeight="1" outlineLevel="1" x14ac:dyDescent="0.25">
      <c r="D63" s="142" t="str">
        <f t="shared" si="2"/>
        <v>Platform</v>
      </c>
      <c r="E63" s="106"/>
      <c r="F63" s="143" t="str">
        <f t="shared" ref="F63:F101" si="3">F62</f>
        <v>£000/ FTE</v>
      </c>
      <c r="G63" s="283"/>
      <c r="H63" s="283"/>
      <c r="I63" s="283"/>
      <c r="J63" s="283"/>
      <c r="K63" s="283"/>
      <c r="L63" s="283"/>
      <c r="M63" s="283"/>
      <c r="N63" s="283"/>
      <c r="O63" s="283"/>
      <c r="P63" s="283"/>
      <c r="Q63" s="283"/>
      <c r="R63" s="283"/>
      <c r="S63" s="283"/>
      <c r="T63" s="283"/>
      <c r="U63" s="283"/>
      <c r="V63" s="283"/>
      <c r="W63" s="283"/>
      <c r="X63" s="283"/>
      <c r="Y63" s="283"/>
      <c r="Z63" s="283"/>
      <c r="AA63" s="283"/>
      <c r="AB63" s="283"/>
      <c r="AC63" s="284"/>
      <c r="AE63" s="805"/>
      <c r="AG63" s="805"/>
      <c r="AI63" s="805"/>
      <c r="AK63" s="319"/>
    </row>
    <row r="64" spans="2:37" ht="12.75" customHeight="1" outlineLevel="1" x14ac:dyDescent="0.25">
      <c r="D64" s="142" t="str">
        <f t="shared" si="2"/>
        <v>Gating</v>
      </c>
      <c r="E64" s="106"/>
      <c r="F64" s="143" t="str">
        <f t="shared" si="3"/>
        <v>£000/ FTE</v>
      </c>
      <c r="G64" s="283"/>
      <c r="H64" s="283"/>
      <c r="I64" s="283"/>
      <c r="J64" s="283"/>
      <c r="K64" s="283"/>
      <c r="L64" s="283"/>
      <c r="M64" s="283"/>
      <c r="N64" s="283"/>
      <c r="O64" s="283"/>
      <c r="P64" s="283"/>
      <c r="Q64" s="283"/>
      <c r="R64" s="283"/>
      <c r="S64" s="283"/>
      <c r="T64" s="283"/>
      <c r="U64" s="283"/>
      <c r="V64" s="283"/>
      <c r="W64" s="283"/>
      <c r="X64" s="283"/>
      <c r="Y64" s="283"/>
      <c r="Z64" s="283"/>
      <c r="AA64" s="283"/>
      <c r="AB64" s="283"/>
      <c r="AC64" s="284"/>
      <c r="AE64" s="805"/>
      <c r="AG64" s="805"/>
      <c r="AI64" s="805"/>
      <c r="AK64" s="319"/>
    </row>
    <row r="65" spans="4:37" ht="12.75" customHeight="1" outlineLevel="1" x14ac:dyDescent="0.25">
      <c r="D65" s="142" t="str">
        <f t="shared" si="2"/>
        <v>Conductors</v>
      </c>
      <c r="E65" s="106"/>
      <c r="F65" s="143" t="str">
        <f t="shared" si="3"/>
        <v>£000/ FTE</v>
      </c>
      <c r="G65" s="283"/>
      <c r="H65" s="283"/>
      <c r="I65" s="283"/>
      <c r="J65" s="283"/>
      <c r="K65" s="283"/>
      <c r="L65" s="283"/>
      <c r="M65" s="283"/>
      <c r="N65" s="283"/>
      <c r="O65" s="283"/>
      <c r="P65" s="283"/>
      <c r="Q65" s="283"/>
      <c r="R65" s="283"/>
      <c r="S65" s="283"/>
      <c r="T65" s="283"/>
      <c r="U65" s="283"/>
      <c r="V65" s="283"/>
      <c r="W65" s="283"/>
      <c r="X65" s="283"/>
      <c r="Y65" s="283"/>
      <c r="Z65" s="283"/>
      <c r="AA65" s="283"/>
      <c r="AB65" s="283"/>
      <c r="AC65" s="284"/>
      <c r="AE65" s="805"/>
      <c r="AG65" s="805"/>
      <c r="AI65" s="805"/>
      <c r="AK65" s="319"/>
    </row>
    <row r="66" spans="4:37" ht="12.75" customHeight="1" outlineLevel="1" x14ac:dyDescent="0.25">
      <c r="D66" s="142" t="str">
        <f t="shared" si="2"/>
        <v>Revenue Enforcement</v>
      </c>
      <c r="E66" s="106"/>
      <c r="F66" s="143" t="str">
        <f t="shared" si="3"/>
        <v>£000/ FTE</v>
      </c>
      <c r="G66" s="283"/>
      <c r="H66" s="283"/>
      <c r="I66" s="283"/>
      <c r="J66" s="283"/>
      <c r="K66" s="283"/>
      <c r="L66" s="283"/>
      <c r="M66" s="283"/>
      <c r="N66" s="283"/>
      <c r="O66" s="283"/>
      <c r="P66" s="283"/>
      <c r="Q66" s="283"/>
      <c r="R66" s="283"/>
      <c r="S66" s="283"/>
      <c r="T66" s="283"/>
      <c r="U66" s="283"/>
      <c r="V66" s="283"/>
      <c r="W66" s="283"/>
      <c r="X66" s="283"/>
      <c r="Y66" s="283"/>
      <c r="Z66" s="283"/>
      <c r="AA66" s="283"/>
      <c r="AB66" s="283"/>
      <c r="AC66" s="284"/>
      <c r="AE66" s="805"/>
      <c r="AG66" s="805"/>
      <c r="AI66" s="805"/>
      <c r="AK66" s="319"/>
    </row>
    <row r="67" spans="4:37" ht="12.75" customHeight="1" outlineLevel="1" x14ac:dyDescent="0.25">
      <c r="D67" s="142" t="str">
        <f t="shared" si="2"/>
        <v>Revenue Protection</v>
      </c>
      <c r="E67" s="106"/>
      <c r="F67" s="143" t="str">
        <f t="shared" si="3"/>
        <v>£000/ FTE</v>
      </c>
      <c r="G67" s="283"/>
      <c r="H67" s="283"/>
      <c r="I67" s="283"/>
      <c r="J67" s="283"/>
      <c r="K67" s="283"/>
      <c r="L67" s="283"/>
      <c r="M67" s="283"/>
      <c r="N67" s="283"/>
      <c r="O67" s="283"/>
      <c r="P67" s="283"/>
      <c r="Q67" s="283"/>
      <c r="R67" s="283"/>
      <c r="S67" s="283"/>
      <c r="T67" s="283"/>
      <c r="U67" s="283"/>
      <c r="V67" s="283"/>
      <c r="W67" s="283"/>
      <c r="X67" s="283"/>
      <c r="Y67" s="283"/>
      <c r="Z67" s="283"/>
      <c r="AA67" s="283"/>
      <c r="AB67" s="283"/>
      <c r="AC67" s="284"/>
      <c r="AE67" s="805"/>
      <c r="AG67" s="805"/>
      <c r="AI67" s="805"/>
      <c r="AK67" s="319"/>
    </row>
    <row r="68" spans="4:37" ht="12.75" customHeight="1" outlineLevel="1" x14ac:dyDescent="0.25">
      <c r="D68" s="142" t="str">
        <f t="shared" si="2"/>
        <v>On Board Manager</v>
      </c>
      <c r="E68" s="106"/>
      <c r="F68" s="143" t="str">
        <f t="shared" si="3"/>
        <v>£000/ FTE</v>
      </c>
      <c r="G68" s="283"/>
      <c r="H68" s="283"/>
      <c r="I68" s="283"/>
      <c r="J68" s="283"/>
      <c r="K68" s="283"/>
      <c r="L68" s="283"/>
      <c r="M68" s="283"/>
      <c r="N68" s="283"/>
      <c r="O68" s="283"/>
      <c r="P68" s="283"/>
      <c r="Q68" s="283"/>
      <c r="R68" s="283"/>
      <c r="S68" s="283"/>
      <c r="T68" s="283"/>
      <c r="U68" s="283"/>
      <c r="V68" s="283"/>
      <c r="W68" s="283"/>
      <c r="X68" s="283"/>
      <c r="Y68" s="283"/>
      <c r="Z68" s="283"/>
      <c r="AA68" s="283"/>
      <c r="AB68" s="283"/>
      <c r="AC68" s="284"/>
      <c r="AE68" s="805"/>
      <c r="AG68" s="805"/>
      <c r="AI68" s="805"/>
      <c r="AK68" s="319"/>
    </row>
    <row r="69" spans="4:37" ht="12.75" customHeight="1" outlineLevel="1" x14ac:dyDescent="0.25">
      <c r="D69" s="142" t="str">
        <f t="shared" si="2"/>
        <v>Management &amp; Support (Passenger Services)</v>
      </c>
      <c r="E69" s="106"/>
      <c r="F69" s="143" t="str">
        <f t="shared" si="3"/>
        <v>£000/ FTE</v>
      </c>
      <c r="G69" s="283"/>
      <c r="H69" s="283"/>
      <c r="I69" s="283"/>
      <c r="J69" s="283"/>
      <c r="K69" s="283"/>
      <c r="L69" s="283"/>
      <c r="M69" s="283"/>
      <c r="N69" s="283"/>
      <c r="O69" s="283"/>
      <c r="P69" s="283"/>
      <c r="Q69" s="283"/>
      <c r="R69" s="283"/>
      <c r="S69" s="283"/>
      <c r="T69" s="283"/>
      <c r="U69" s="283"/>
      <c r="V69" s="283"/>
      <c r="W69" s="283"/>
      <c r="X69" s="283"/>
      <c r="Y69" s="283"/>
      <c r="Z69" s="283"/>
      <c r="AA69" s="283"/>
      <c r="AB69" s="283"/>
      <c r="AC69" s="284"/>
      <c r="AE69" s="805"/>
      <c r="AG69" s="805"/>
      <c r="AI69" s="805"/>
      <c r="AK69" s="319"/>
    </row>
    <row r="70" spans="4:37" ht="12.75" customHeight="1" outlineLevel="1" x14ac:dyDescent="0.25">
      <c r="D70" s="142" t="str">
        <f t="shared" si="2"/>
        <v>Drivers</v>
      </c>
      <c r="E70" s="106"/>
      <c r="F70" s="143" t="str">
        <f t="shared" si="3"/>
        <v>£000/ FTE</v>
      </c>
      <c r="G70" s="283"/>
      <c r="H70" s="283"/>
      <c r="I70" s="283"/>
      <c r="J70" s="283"/>
      <c r="K70" s="283"/>
      <c r="L70" s="283"/>
      <c r="M70" s="283"/>
      <c r="N70" s="283"/>
      <c r="O70" s="283"/>
      <c r="P70" s="283"/>
      <c r="Q70" s="283"/>
      <c r="R70" s="283"/>
      <c r="S70" s="283"/>
      <c r="T70" s="283"/>
      <c r="U70" s="283"/>
      <c r="V70" s="283"/>
      <c r="W70" s="283"/>
      <c r="X70" s="283"/>
      <c r="Y70" s="283"/>
      <c r="Z70" s="283"/>
      <c r="AA70" s="283"/>
      <c r="AB70" s="283"/>
      <c r="AC70" s="284"/>
      <c r="AE70" s="805"/>
      <c r="AG70" s="805"/>
      <c r="AI70" s="805"/>
      <c r="AK70" s="319"/>
    </row>
    <row r="71" spans="4:37" ht="12.75" customHeight="1" outlineLevel="1" x14ac:dyDescent="0.25">
      <c r="D71" s="142" t="str">
        <f t="shared" si="2"/>
        <v>High Speed Drivers</v>
      </c>
      <c r="E71" s="106"/>
      <c r="F71" s="143" t="str">
        <f t="shared" si="3"/>
        <v>£000/ FTE</v>
      </c>
      <c r="G71" s="283"/>
      <c r="H71" s="283"/>
      <c r="I71" s="283"/>
      <c r="J71" s="283"/>
      <c r="K71" s="283"/>
      <c r="L71" s="283"/>
      <c r="M71" s="283"/>
      <c r="N71" s="283"/>
      <c r="O71" s="283"/>
      <c r="P71" s="283"/>
      <c r="Q71" s="283"/>
      <c r="R71" s="283"/>
      <c r="S71" s="283"/>
      <c r="T71" s="283"/>
      <c r="U71" s="283"/>
      <c r="V71" s="283"/>
      <c r="W71" s="283"/>
      <c r="X71" s="283"/>
      <c r="Y71" s="283"/>
      <c r="Z71" s="283"/>
      <c r="AA71" s="283"/>
      <c r="AB71" s="283"/>
      <c r="AC71" s="284"/>
      <c r="AE71" s="805"/>
      <c r="AG71" s="805"/>
      <c r="AI71" s="805"/>
      <c r="AK71" s="319"/>
    </row>
    <row r="72" spans="4:37" ht="12.75" customHeight="1" outlineLevel="1" x14ac:dyDescent="0.25">
      <c r="D72" s="142" t="str">
        <f t="shared" si="2"/>
        <v>Trainee Drivers</v>
      </c>
      <c r="E72" s="106"/>
      <c r="F72" s="143" t="str">
        <f t="shared" si="3"/>
        <v>£000/ FTE</v>
      </c>
      <c r="G72" s="283"/>
      <c r="H72" s="283"/>
      <c r="I72" s="283"/>
      <c r="J72" s="283"/>
      <c r="K72" s="283"/>
      <c r="L72" s="283"/>
      <c r="M72" s="283"/>
      <c r="N72" s="283"/>
      <c r="O72" s="283"/>
      <c r="P72" s="283"/>
      <c r="Q72" s="283"/>
      <c r="R72" s="283"/>
      <c r="S72" s="283"/>
      <c r="T72" s="283"/>
      <c r="U72" s="283"/>
      <c r="V72" s="283"/>
      <c r="W72" s="283"/>
      <c r="X72" s="283"/>
      <c r="Y72" s="283"/>
      <c r="Z72" s="283"/>
      <c r="AA72" s="283"/>
      <c r="AB72" s="283"/>
      <c r="AC72" s="284"/>
      <c r="AE72" s="805"/>
      <c r="AG72" s="805"/>
      <c r="AI72" s="805"/>
      <c r="AK72" s="319"/>
    </row>
    <row r="73" spans="4:37" ht="12.75" customHeight="1" outlineLevel="1" x14ac:dyDescent="0.25">
      <c r="D73" s="142" t="str">
        <f t="shared" si="2"/>
        <v>High Speed Trainee Drivers</v>
      </c>
      <c r="E73" s="106"/>
      <c r="F73" s="143" t="str">
        <f t="shared" si="3"/>
        <v>£000/ FTE</v>
      </c>
      <c r="G73" s="283"/>
      <c r="H73" s="283"/>
      <c r="I73" s="283"/>
      <c r="J73" s="283"/>
      <c r="K73" s="283"/>
      <c r="L73" s="283"/>
      <c r="M73" s="283"/>
      <c r="N73" s="283"/>
      <c r="O73" s="283"/>
      <c r="P73" s="283"/>
      <c r="Q73" s="283"/>
      <c r="R73" s="283"/>
      <c r="S73" s="283"/>
      <c r="T73" s="283"/>
      <c r="U73" s="283"/>
      <c r="V73" s="283"/>
      <c r="W73" s="283"/>
      <c r="X73" s="283"/>
      <c r="Y73" s="283"/>
      <c r="Z73" s="283"/>
      <c r="AA73" s="283"/>
      <c r="AB73" s="283"/>
      <c r="AC73" s="284"/>
      <c r="AE73" s="805"/>
      <c r="AG73" s="805"/>
      <c r="AI73" s="805"/>
      <c r="AK73" s="319"/>
    </row>
    <row r="74" spans="4:37" ht="12.75" customHeight="1" outlineLevel="1" x14ac:dyDescent="0.25">
      <c r="D74" s="142" t="str">
        <f t="shared" si="2"/>
        <v>Shunters (Train Services)</v>
      </c>
      <c r="E74" s="106"/>
      <c r="F74" s="143" t="str">
        <f t="shared" si="3"/>
        <v>£000/ FTE</v>
      </c>
      <c r="G74" s="283"/>
      <c r="H74" s="283"/>
      <c r="I74" s="283"/>
      <c r="J74" s="283"/>
      <c r="K74" s="283"/>
      <c r="L74" s="283"/>
      <c r="M74" s="283"/>
      <c r="N74" s="283"/>
      <c r="O74" s="283"/>
      <c r="P74" s="283"/>
      <c r="Q74" s="283"/>
      <c r="R74" s="283"/>
      <c r="S74" s="283"/>
      <c r="T74" s="283"/>
      <c r="U74" s="283"/>
      <c r="V74" s="283"/>
      <c r="W74" s="283"/>
      <c r="X74" s="283"/>
      <c r="Y74" s="283"/>
      <c r="Z74" s="283"/>
      <c r="AA74" s="283"/>
      <c r="AB74" s="283"/>
      <c r="AC74" s="284"/>
      <c r="AE74" s="805"/>
      <c r="AG74" s="805"/>
      <c r="AI74" s="805"/>
      <c r="AK74" s="319"/>
    </row>
    <row r="75" spans="4:37" ht="12.75" customHeight="1" outlineLevel="1" x14ac:dyDescent="0.25">
      <c r="D75" s="142" t="str">
        <f t="shared" si="2"/>
        <v>Management &amp; Support (Train Services)</v>
      </c>
      <c r="E75" s="106"/>
      <c r="F75" s="143" t="str">
        <f t="shared" si="3"/>
        <v>£000/ FTE</v>
      </c>
      <c r="G75" s="283"/>
      <c r="H75" s="283"/>
      <c r="I75" s="283"/>
      <c r="J75" s="283"/>
      <c r="K75" s="283"/>
      <c r="L75" s="283"/>
      <c r="M75" s="283"/>
      <c r="N75" s="283"/>
      <c r="O75" s="283"/>
      <c r="P75" s="283"/>
      <c r="Q75" s="283"/>
      <c r="R75" s="283"/>
      <c r="S75" s="283"/>
      <c r="T75" s="283"/>
      <c r="U75" s="283"/>
      <c r="V75" s="283"/>
      <c r="W75" s="283"/>
      <c r="X75" s="283"/>
      <c r="Y75" s="283"/>
      <c r="Z75" s="283"/>
      <c r="AA75" s="283"/>
      <c r="AB75" s="283"/>
      <c r="AC75" s="284"/>
      <c r="AE75" s="805"/>
      <c r="AG75" s="805"/>
      <c r="AI75" s="805"/>
      <c r="AK75" s="319"/>
    </row>
    <row r="76" spans="4:37" ht="12.75" customHeight="1" outlineLevel="1" x14ac:dyDescent="0.25">
      <c r="D76" s="142" t="str">
        <f t="shared" si="2"/>
        <v>Workshop</v>
      </c>
      <c r="E76" s="106"/>
      <c r="F76" s="143" t="str">
        <f t="shared" si="3"/>
        <v>£000/ FTE</v>
      </c>
      <c r="G76" s="283"/>
      <c r="H76" s="283"/>
      <c r="I76" s="283"/>
      <c r="J76" s="283"/>
      <c r="K76" s="283"/>
      <c r="L76" s="283"/>
      <c r="M76" s="283"/>
      <c r="N76" s="283"/>
      <c r="O76" s="283"/>
      <c r="P76" s="283"/>
      <c r="Q76" s="283"/>
      <c r="R76" s="283"/>
      <c r="S76" s="283"/>
      <c r="T76" s="283"/>
      <c r="U76" s="283"/>
      <c r="V76" s="283"/>
      <c r="W76" s="283"/>
      <c r="X76" s="283"/>
      <c r="Y76" s="283"/>
      <c r="Z76" s="283"/>
      <c r="AA76" s="283"/>
      <c r="AB76" s="283"/>
      <c r="AC76" s="284"/>
      <c r="AE76" s="805"/>
      <c r="AG76" s="805"/>
      <c r="AI76" s="805"/>
      <c r="AK76" s="319"/>
    </row>
    <row r="77" spans="4:37" ht="12.75" customHeight="1" outlineLevel="1" x14ac:dyDescent="0.25">
      <c r="D77" s="142" t="str">
        <f t="shared" si="2"/>
        <v>Shunters (Engineering)</v>
      </c>
      <c r="E77" s="106"/>
      <c r="F77" s="143" t="str">
        <f t="shared" si="3"/>
        <v>£000/ FTE</v>
      </c>
      <c r="G77" s="283"/>
      <c r="H77" s="283"/>
      <c r="I77" s="283"/>
      <c r="J77" s="283"/>
      <c r="K77" s="283"/>
      <c r="L77" s="283"/>
      <c r="M77" s="283"/>
      <c r="N77" s="283"/>
      <c r="O77" s="283"/>
      <c r="P77" s="283"/>
      <c r="Q77" s="283"/>
      <c r="R77" s="283"/>
      <c r="S77" s="283"/>
      <c r="T77" s="283"/>
      <c r="U77" s="283"/>
      <c r="V77" s="283"/>
      <c r="W77" s="283"/>
      <c r="X77" s="283"/>
      <c r="Y77" s="283"/>
      <c r="Z77" s="283"/>
      <c r="AA77" s="283"/>
      <c r="AB77" s="283"/>
      <c r="AC77" s="284"/>
      <c r="AE77" s="805"/>
      <c r="AG77" s="805"/>
      <c r="AI77" s="805"/>
      <c r="AK77" s="319"/>
    </row>
    <row r="78" spans="4:37" ht="12.75" customHeight="1" outlineLevel="1" x14ac:dyDescent="0.25">
      <c r="D78" s="142" t="str">
        <f t="shared" si="2"/>
        <v>Management &amp; Support (Engineering)</v>
      </c>
      <c r="E78" s="106"/>
      <c r="F78" s="143" t="str">
        <f t="shared" si="3"/>
        <v>£000/ FTE</v>
      </c>
      <c r="G78" s="283"/>
      <c r="H78" s="283"/>
      <c r="I78" s="283"/>
      <c r="J78" s="283"/>
      <c r="K78" s="283"/>
      <c r="L78" s="283"/>
      <c r="M78" s="283"/>
      <c r="N78" s="283"/>
      <c r="O78" s="283"/>
      <c r="P78" s="283"/>
      <c r="Q78" s="283"/>
      <c r="R78" s="283"/>
      <c r="S78" s="283"/>
      <c r="T78" s="283"/>
      <c r="U78" s="283"/>
      <c r="V78" s="283"/>
      <c r="W78" s="283"/>
      <c r="X78" s="283"/>
      <c r="Y78" s="283"/>
      <c r="Z78" s="283"/>
      <c r="AA78" s="283"/>
      <c r="AB78" s="283"/>
      <c r="AC78" s="284"/>
      <c r="AE78" s="805"/>
      <c r="AG78" s="805"/>
      <c r="AI78" s="805"/>
      <c r="AK78" s="319"/>
    </row>
    <row r="79" spans="4:37" ht="12.75" customHeight="1" outlineLevel="1" x14ac:dyDescent="0.25">
      <c r="D79" s="142" t="str">
        <f t="shared" si="2"/>
        <v>Management &amp; Support (Support)</v>
      </c>
      <c r="E79" s="106"/>
      <c r="F79" s="143" t="str">
        <f t="shared" si="3"/>
        <v>£000/ FTE</v>
      </c>
      <c r="G79" s="283"/>
      <c r="H79" s="283"/>
      <c r="I79" s="283"/>
      <c r="J79" s="283"/>
      <c r="K79" s="283"/>
      <c r="L79" s="283"/>
      <c r="M79" s="283"/>
      <c r="N79" s="283"/>
      <c r="O79" s="283"/>
      <c r="P79" s="283"/>
      <c r="Q79" s="283"/>
      <c r="R79" s="283"/>
      <c r="S79" s="283"/>
      <c r="T79" s="283"/>
      <c r="U79" s="283"/>
      <c r="V79" s="283"/>
      <c r="W79" s="283"/>
      <c r="X79" s="283"/>
      <c r="Y79" s="283"/>
      <c r="Z79" s="283"/>
      <c r="AA79" s="283"/>
      <c r="AB79" s="283"/>
      <c r="AC79" s="284"/>
      <c r="AE79" s="805"/>
      <c r="AG79" s="805"/>
      <c r="AI79" s="805"/>
      <c r="AK79" s="319"/>
    </row>
    <row r="80" spans="4:37" ht="12.75" customHeight="1" outlineLevel="1" x14ac:dyDescent="0.25">
      <c r="D80" s="142" t="str">
        <f t="shared" si="2"/>
        <v>Facilities Station Staff</v>
      </c>
      <c r="E80" s="106"/>
      <c r="F80" s="143" t="str">
        <f t="shared" si="3"/>
        <v>£000/ FTE</v>
      </c>
      <c r="G80" s="283"/>
      <c r="H80" s="283"/>
      <c r="I80" s="283"/>
      <c r="J80" s="283"/>
      <c r="K80" s="283"/>
      <c r="L80" s="283"/>
      <c r="M80" s="283"/>
      <c r="N80" s="283"/>
      <c r="O80" s="283"/>
      <c r="P80" s="283"/>
      <c r="Q80" s="283"/>
      <c r="R80" s="283"/>
      <c r="S80" s="283"/>
      <c r="T80" s="283"/>
      <c r="U80" s="283"/>
      <c r="V80" s="283"/>
      <c r="W80" s="283"/>
      <c r="X80" s="283"/>
      <c r="Y80" s="283"/>
      <c r="Z80" s="283"/>
      <c r="AA80" s="283"/>
      <c r="AB80" s="283"/>
      <c r="AC80" s="284"/>
      <c r="AE80" s="805"/>
      <c r="AG80" s="805"/>
      <c r="AI80" s="805"/>
      <c r="AK80" s="319"/>
    </row>
    <row r="81" spans="4:37" ht="12.75" customHeight="1" outlineLevel="1" x14ac:dyDescent="0.25">
      <c r="D81" s="142" t="str">
        <f t="shared" si="2"/>
        <v>Management &amp; Support (Facilities)</v>
      </c>
      <c r="E81" s="106"/>
      <c r="F81" s="143" t="str">
        <f t="shared" si="3"/>
        <v>£000/ FTE</v>
      </c>
      <c r="G81" s="283"/>
      <c r="H81" s="283"/>
      <c r="I81" s="283"/>
      <c r="J81" s="283"/>
      <c r="K81" s="283"/>
      <c r="L81" s="283"/>
      <c r="M81" s="283"/>
      <c r="N81" s="283"/>
      <c r="O81" s="283"/>
      <c r="P81" s="283"/>
      <c r="Q81" s="283"/>
      <c r="R81" s="283"/>
      <c r="S81" s="283"/>
      <c r="T81" s="283"/>
      <c r="U81" s="283"/>
      <c r="V81" s="283"/>
      <c r="W81" s="283"/>
      <c r="X81" s="283"/>
      <c r="Y81" s="283"/>
      <c r="Z81" s="283"/>
      <c r="AA81" s="283"/>
      <c r="AB81" s="283"/>
      <c r="AC81" s="284"/>
      <c r="AE81" s="805"/>
      <c r="AG81" s="805"/>
      <c r="AI81" s="805"/>
      <c r="AK81" s="319"/>
    </row>
    <row r="82" spans="4:37" ht="12.75" customHeight="1" outlineLevel="1" x14ac:dyDescent="0.25">
      <c r="D82" s="142" t="str">
        <f t="shared" si="2"/>
        <v>Marketing</v>
      </c>
      <c r="E82" s="106"/>
      <c r="F82" s="143" t="str">
        <f t="shared" si="3"/>
        <v>£000/ FTE</v>
      </c>
      <c r="G82" s="283"/>
      <c r="H82" s="283"/>
      <c r="I82" s="283"/>
      <c r="J82" s="283"/>
      <c r="K82" s="283"/>
      <c r="L82" s="283"/>
      <c r="M82" s="283"/>
      <c r="N82" s="283"/>
      <c r="O82" s="283"/>
      <c r="P82" s="283"/>
      <c r="Q82" s="283"/>
      <c r="R82" s="283"/>
      <c r="S82" s="283"/>
      <c r="T82" s="283"/>
      <c r="U82" s="283"/>
      <c r="V82" s="283"/>
      <c r="W82" s="283"/>
      <c r="X82" s="283"/>
      <c r="Y82" s="283"/>
      <c r="Z82" s="283"/>
      <c r="AA82" s="283"/>
      <c r="AB82" s="283"/>
      <c r="AC82" s="284"/>
      <c r="AE82" s="805"/>
      <c r="AG82" s="805"/>
      <c r="AI82" s="805"/>
      <c r="AK82" s="319"/>
    </row>
    <row r="83" spans="4:37" ht="12.75" customHeight="1" outlineLevel="1" x14ac:dyDescent="0.25">
      <c r="D83" s="142" t="str">
        <f t="shared" si="2"/>
        <v>[Staff Functions Line 22]</v>
      </c>
      <c r="E83" s="106"/>
      <c r="F83" s="143" t="str">
        <f t="shared" si="3"/>
        <v>£000/ FTE</v>
      </c>
      <c r="G83" s="283"/>
      <c r="H83" s="283"/>
      <c r="I83" s="283"/>
      <c r="J83" s="283"/>
      <c r="K83" s="283"/>
      <c r="L83" s="283"/>
      <c r="M83" s="283"/>
      <c r="N83" s="283"/>
      <c r="O83" s="283"/>
      <c r="P83" s="283"/>
      <c r="Q83" s="283"/>
      <c r="R83" s="283"/>
      <c r="S83" s="283"/>
      <c r="T83" s="283"/>
      <c r="U83" s="283"/>
      <c r="V83" s="283"/>
      <c r="W83" s="283"/>
      <c r="X83" s="283"/>
      <c r="Y83" s="283"/>
      <c r="Z83" s="283"/>
      <c r="AA83" s="283"/>
      <c r="AB83" s="283"/>
      <c r="AC83" s="284"/>
      <c r="AE83" s="805"/>
      <c r="AG83" s="805"/>
      <c r="AI83" s="805"/>
      <c r="AK83" s="319"/>
    </row>
    <row r="84" spans="4:37" ht="12.75" customHeight="1" outlineLevel="1" x14ac:dyDescent="0.25">
      <c r="D84" s="142" t="str">
        <f t="shared" si="2"/>
        <v>[Staff Functions Line 23]</v>
      </c>
      <c r="E84" s="106"/>
      <c r="F84" s="143" t="str">
        <f t="shared" si="3"/>
        <v>£000/ FTE</v>
      </c>
      <c r="G84" s="283"/>
      <c r="H84" s="283"/>
      <c r="I84" s="283"/>
      <c r="J84" s="283"/>
      <c r="K84" s="283"/>
      <c r="L84" s="283"/>
      <c r="M84" s="283"/>
      <c r="N84" s="283"/>
      <c r="O84" s="283"/>
      <c r="P84" s="283"/>
      <c r="Q84" s="283"/>
      <c r="R84" s="283"/>
      <c r="S84" s="283"/>
      <c r="T84" s="283"/>
      <c r="U84" s="283"/>
      <c r="V84" s="283"/>
      <c r="W84" s="283"/>
      <c r="X84" s="283"/>
      <c r="Y84" s="283"/>
      <c r="Z84" s="283"/>
      <c r="AA84" s="283"/>
      <c r="AB84" s="283"/>
      <c r="AC84" s="284"/>
      <c r="AE84" s="805"/>
      <c r="AG84" s="805"/>
      <c r="AI84" s="805"/>
      <c r="AK84" s="319"/>
    </row>
    <row r="85" spans="4:37" ht="12.75" customHeight="1" outlineLevel="1" x14ac:dyDescent="0.25">
      <c r="D85" s="142" t="str">
        <f t="shared" si="2"/>
        <v>[Staff Functions Line 24]</v>
      </c>
      <c r="E85" s="106"/>
      <c r="F85" s="143" t="str">
        <f t="shared" si="3"/>
        <v>£000/ FTE</v>
      </c>
      <c r="G85" s="283"/>
      <c r="H85" s="283"/>
      <c r="I85" s="283"/>
      <c r="J85" s="283"/>
      <c r="K85" s="283"/>
      <c r="L85" s="283"/>
      <c r="M85" s="283"/>
      <c r="N85" s="283"/>
      <c r="O85" s="283"/>
      <c r="P85" s="283"/>
      <c r="Q85" s="283"/>
      <c r="R85" s="283"/>
      <c r="S85" s="283"/>
      <c r="T85" s="283"/>
      <c r="U85" s="283"/>
      <c r="V85" s="283"/>
      <c r="W85" s="283"/>
      <c r="X85" s="283"/>
      <c r="Y85" s="283"/>
      <c r="Z85" s="283"/>
      <c r="AA85" s="283"/>
      <c r="AB85" s="283"/>
      <c r="AC85" s="284"/>
      <c r="AE85" s="805"/>
      <c r="AG85" s="805"/>
      <c r="AI85" s="805"/>
      <c r="AK85" s="319"/>
    </row>
    <row r="86" spans="4:37" ht="12.75" customHeight="1" outlineLevel="1" x14ac:dyDescent="0.25">
      <c r="D86" s="142" t="str">
        <f t="shared" si="2"/>
        <v>[Staff Functions Line 25]</v>
      </c>
      <c r="E86" s="106"/>
      <c r="F86" s="143" t="str">
        <f t="shared" si="3"/>
        <v>£000/ FTE</v>
      </c>
      <c r="G86" s="283"/>
      <c r="H86" s="283"/>
      <c r="I86" s="283"/>
      <c r="J86" s="283"/>
      <c r="K86" s="283"/>
      <c r="L86" s="283"/>
      <c r="M86" s="283"/>
      <c r="N86" s="283"/>
      <c r="O86" s="283"/>
      <c r="P86" s="283"/>
      <c r="Q86" s="283"/>
      <c r="R86" s="283"/>
      <c r="S86" s="283"/>
      <c r="T86" s="283"/>
      <c r="U86" s="283"/>
      <c r="V86" s="283"/>
      <c r="W86" s="283"/>
      <c r="X86" s="283"/>
      <c r="Y86" s="283"/>
      <c r="Z86" s="283"/>
      <c r="AA86" s="283"/>
      <c r="AB86" s="283"/>
      <c r="AC86" s="284"/>
      <c r="AE86" s="805"/>
      <c r="AG86" s="805"/>
      <c r="AI86" s="805"/>
      <c r="AK86" s="319"/>
    </row>
    <row r="87" spans="4:37" ht="12.75" customHeight="1" outlineLevel="1" x14ac:dyDescent="0.25">
      <c r="D87" s="142" t="str">
        <f t="shared" si="2"/>
        <v>[Staff Functions Line 26]</v>
      </c>
      <c r="E87" s="106"/>
      <c r="F87" s="143" t="str">
        <f t="shared" si="3"/>
        <v>£000/ FTE</v>
      </c>
      <c r="G87" s="283"/>
      <c r="H87" s="283"/>
      <c r="I87" s="283"/>
      <c r="J87" s="283"/>
      <c r="K87" s="283"/>
      <c r="L87" s="283"/>
      <c r="M87" s="283"/>
      <c r="N87" s="283"/>
      <c r="O87" s="283"/>
      <c r="P87" s="283"/>
      <c r="Q87" s="283"/>
      <c r="R87" s="283"/>
      <c r="S87" s="283"/>
      <c r="T87" s="283"/>
      <c r="U87" s="283"/>
      <c r="V87" s="283"/>
      <c r="W87" s="283"/>
      <c r="X87" s="283"/>
      <c r="Y87" s="283"/>
      <c r="Z87" s="283"/>
      <c r="AA87" s="283"/>
      <c r="AB87" s="283"/>
      <c r="AC87" s="284"/>
      <c r="AE87" s="805"/>
      <c r="AG87" s="805"/>
      <c r="AI87" s="805"/>
      <c r="AK87" s="319"/>
    </row>
    <row r="88" spans="4:37" ht="12.75" customHeight="1" outlineLevel="1" x14ac:dyDescent="0.25">
      <c r="D88" s="142" t="str">
        <f t="shared" si="2"/>
        <v>[Staff Functions Line 27]</v>
      </c>
      <c r="E88" s="106"/>
      <c r="F88" s="143" t="str">
        <f t="shared" si="3"/>
        <v>£000/ FTE</v>
      </c>
      <c r="G88" s="283"/>
      <c r="H88" s="283"/>
      <c r="I88" s="283"/>
      <c r="J88" s="283"/>
      <c r="K88" s="283"/>
      <c r="L88" s="283"/>
      <c r="M88" s="283"/>
      <c r="N88" s="283"/>
      <c r="O88" s="283"/>
      <c r="P88" s="283"/>
      <c r="Q88" s="283"/>
      <c r="R88" s="283"/>
      <c r="S88" s="283"/>
      <c r="T88" s="283"/>
      <c r="U88" s="283"/>
      <c r="V88" s="283"/>
      <c r="W88" s="283"/>
      <c r="X88" s="283"/>
      <c r="Y88" s="283"/>
      <c r="Z88" s="283"/>
      <c r="AA88" s="283"/>
      <c r="AB88" s="283"/>
      <c r="AC88" s="284"/>
      <c r="AE88" s="805"/>
      <c r="AG88" s="805"/>
      <c r="AI88" s="805"/>
      <c r="AK88" s="319"/>
    </row>
    <row r="89" spans="4:37" ht="12.75" customHeight="1" outlineLevel="1" x14ac:dyDescent="0.25">
      <c r="D89" s="142" t="str">
        <f t="shared" si="2"/>
        <v>[Staff Functions Line 28]</v>
      </c>
      <c r="E89" s="106"/>
      <c r="F89" s="143" t="str">
        <f t="shared" si="3"/>
        <v>£000/ FTE</v>
      </c>
      <c r="G89" s="283"/>
      <c r="H89" s="283"/>
      <c r="I89" s="283"/>
      <c r="J89" s="283"/>
      <c r="K89" s="283"/>
      <c r="L89" s="283"/>
      <c r="M89" s="283"/>
      <c r="N89" s="283"/>
      <c r="O89" s="283"/>
      <c r="P89" s="283"/>
      <c r="Q89" s="283"/>
      <c r="R89" s="283"/>
      <c r="S89" s="283"/>
      <c r="T89" s="283"/>
      <c r="U89" s="283"/>
      <c r="V89" s="283"/>
      <c r="W89" s="283"/>
      <c r="X89" s="283"/>
      <c r="Y89" s="283"/>
      <c r="Z89" s="283"/>
      <c r="AA89" s="283"/>
      <c r="AB89" s="283"/>
      <c r="AC89" s="284"/>
      <c r="AE89" s="805"/>
      <c r="AG89" s="805"/>
      <c r="AI89" s="805"/>
      <c r="AK89" s="319"/>
    </row>
    <row r="90" spans="4:37" ht="12.75" customHeight="1" outlineLevel="1" x14ac:dyDescent="0.25">
      <c r="D90" s="142" t="str">
        <f t="shared" si="2"/>
        <v>[Staff Functions Line 29]</v>
      </c>
      <c r="E90" s="106"/>
      <c r="F90" s="143" t="str">
        <f t="shared" si="3"/>
        <v>£000/ FTE</v>
      </c>
      <c r="G90" s="283"/>
      <c r="H90" s="283"/>
      <c r="I90" s="283"/>
      <c r="J90" s="283"/>
      <c r="K90" s="283"/>
      <c r="L90" s="283"/>
      <c r="M90" s="283"/>
      <c r="N90" s="283"/>
      <c r="O90" s="283"/>
      <c r="P90" s="283"/>
      <c r="Q90" s="283"/>
      <c r="R90" s="283"/>
      <c r="S90" s="283"/>
      <c r="T90" s="283"/>
      <c r="U90" s="283"/>
      <c r="V90" s="283"/>
      <c r="W90" s="283"/>
      <c r="X90" s="283"/>
      <c r="Y90" s="283"/>
      <c r="Z90" s="283"/>
      <c r="AA90" s="283"/>
      <c r="AB90" s="283"/>
      <c r="AC90" s="284"/>
      <c r="AE90" s="805"/>
      <c r="AG90" s="805"/>
      <c r="AI90" s="805"/>
      <c r="AK90" s="319"/>
    </row>
    <row r="91" spans="4:37" ht="12.75" customHeight="1" outlineLevel="1" x14ac:dyDescent="0.25">
      <c r="D91" s="142" t="str">
        <f t="shared" si="2"/>
        <v>[Staff Functions Line 30]</v>
      </c>
      <c r="E91" s="106"/>
      <c r="F91" s="143" t="str">
        <f t="shared" si="3"/>
        <v>£000/ FTE</v>
      </c>
      <c r="G91" s="283"/>
      <c r="H91" s="283"/>
      <c r="I91" s="283"/>
      <c r="J91" s="283"/>
      <c r="K91" s="283"/>
      <c r="L91" s="283"/>
      <c r="M91" s="283"/>
      <c r="N91" s="283"/>
      <c r="O91" s="283"/>
      <c r="P91" s="283"/>
      <c r="Q91" s="283"/>
      <c r="R91" s="283"/>
      <c r="S91" s="283"/>
      <c r="T91" s="283"/>
      <c r="U91" s="283"/>
      <c r="V91" s="283"/>
      <c r="W91" s="283"/>
      <c r="X91" s="283"/>
      <c r="Y91" s="283"/>
      <c r="Z91" s="283"/>
      <c r="AA91" s="283"/>
      <c r="AB91" s="283"/>
      <c r="AC91" s="284"/>
      <c r="AE91" s="805"/>
      <c r="AG91" s="805"/>
      <c r="AI91" s="805"/>
      <c r="AK91" s="319"/>
    </row>
    <row r="92" spans="4:37" ht="12.75" customHeight="1" outlineLevel="1" x14ac:dyDescent="0.25">
      <c r="D92" s="142" t="str">
        <f t="shared" si="2"/>
        <v>[Staff Functions Line 31]</v>
      </c>
      <c r="E92" s="106"/>
      <c r="F92" s="143" t="str">
        <f t="shared" si="3"/>
        <v>£000/ FTE</v>
      </c>
      <c r="G92" s="283"/>
      <c r="H92" s="283"/>
      <c r="I92" s="283"/>
      <c r="J92" s="283"/>
      <c r="K92" s="283"/>
      <c r="L92" s="283"/>
      <c r="M92" s="283"/>
      <c r="N92" s="283"/>
      <c r="O92" s="283"/>
      <c r="P92" s="283"/>
      <c r="Q92" s="283"/>
      <c r="R92" s="283"/>
      <c r="S92" s="283"/>
      <c r="T92" s="283"/>
      <c r="U92" s="283"/>
      <c r="V92" s="283"/>
      <c r="W92" s="283"/>
      <c r="X92" s="283"/>
      <c r="Y92" s="283"/>
      <c r="Z92" s="283"/>
      <c r="AA92" s="283"/>
      <c r="AB92" s="283"/>
      <c r="AC92" s="284"/>
      <c r="AE92" s="805"/>
      <c r="AG92" s="805"/>
      <c r="AI92" s="805"/>
      <c r="AK92" s="319"/>
    </row>
    <row r="93" spans="4:37" ht="12.75" customHeight="1" outlineLevel="1" x14ac:dyDescent="0.25">
      <c r="D93" s="142" t="str">
        <f t="shared" si="2"/>
        <v>[Staff Functions Line 32]</v>
      </c>
      <c r="E93" s="106"/>
      <c r="F93" s="143" t="str">
        <f t="shared" si="3"/>
        <v>£000/ FTE</v>
      </c>
      <c r="G93" s="283"/>
      <c r="H93" s="283"/>
      <c r="I93" s="283"/>
      <c r="J93" s="283"/>
      <c r="K93" s="283"/>
      <c r="L93" s="283"/>
      <c r="M93" s="283"/>
      <c r="N93" s="283"/>
      <c r="O93" s="283"/>
      <c r="P93" s="283"/>
      <c r="Q93" s="283"/>
      <c r="R93" s="283"/>
      <c r="S93" s="283"/>
      <c r="T93" s="283"/>
      <c r="U93" s="283"/>
      <c r="V93" s="283"/>
      <c r="W93" s="283"/>
      <c r="X93" s="283"/>
      <c r="Y93" s="283"/>
      <c r="Z93" s="283"/>
      <c r="AA93" s="283"/>
      <c r="AB93" s="283"/>
      <c r="AC93" s="284"/>
      <c r="AE93" s="805"/>
      <c r="AG93" s="805"/>
      <c r="AI93" s="805"/>
      <c r="AK93" s="319"/>
    </row>
    <row r="94" spans="4:37" ht="12.75" customHeight="1" outlineLevel="1" x14ac:dyDescent="0.25">
      <c r="D94" s="142" t="str">
        <f t="shared" si="2"/>
        <v>[Staff Functions Line 33]</v>
      </c>
      <c r="E94" s="106"/>
      <c r="F94" s="143" t="str">
        <f t="shared" si="3"/>
        <v>£000/ FTE</v>
      </c>
      <c r="G94" s="283"/>
      <c r="H94" s="283"/>
      <c r="I94" s="283"/>
      <c r="J94" s="283"/>
      <c r="K94" s="283"/>
      <c r="L94" s="283"/>
      <c r="M94" s="283"/>
      <c r="N94" s="283"/>
      <c r="O94" s="283"/>
      <c r="P94" s="283"/>
      <c r="Q94" s="283"/>
      <c r="R94" s="283"/>
      <c r="S94" s="283"/>
      <c r="T94" s="283"/>
      <c r="U94" s="283"/>
      <c r="V94" s="283"/>
      <c r="W94" s="283"/>
      <c r="X94" s="283"/>
      <c r="Y94" s="283"/>
      <c r="Z94" s="283"/>
      <c r="AA94" s="283"/>
      <c r="AB94" s="283"/>
      <c r="AC94" s="284"/>
      <c r="AE94" s="805"/>
      <c r="AG94" s="805"/>
      <c r="AI94" s="805"/>
      <c r="AK94" s="319"/>
    </row>
    <row r="95" spans="4:37" ht="12.75" customHeight="1" outlineLevel="1" x14ac:dyDescent="0.25">
      <c r="D95" s="142" t="str">
        <f t="shared" si="2"/>
        <v>[Staff Functions Line 34]</v>
      </c>
      <c r="E95" s="106"/>
      <c r="F95" s="143" t="str">
        <f t="shared" si="3"/>
        <v>£000/ FTE</v>
      </c>
      <c r="G95" s="283"/>
      <c r="H95" s="283"/>
      <c r="I95" s="283"/>
      <c r="J95" s="283"/>
      <c r="K95" s="283"/>
      <c r="L95" s="283"/>
      <c r="M95" s="283"/>
      <c r="N95" s="283"/>
      <c r="O95" s="283"/>
      <c r="P95" s="283"/>
      <c r="Q95" s="283"/>
      <c r="R95" s="283"/>
      <c r="S95" s="283"/>
      <c r="T95" s="283"/>
      <c r="U95" s="283"/>
      <c r="V95" s="283"/>
      <c r="W95" s="283"/>
      <c r="X95" s="283"/>
      <c r="Y95" s="283"/>
      <c r="Z95" s="283"/>
      <c r="AA95" s="283"/>
      <c r="AB95" s="283"/>
      <c r="AC95" s="284"/>
      <c r="AE95" s="805"/>
      <c r="AG95" s="805"/>
      <c r="AI95" s="805"/>
      <c r="AK95" s="319"/>
    </row>
    <row r="96" spans="4:37" ht="12.75" customHeight="1" outlineLevel="1" x14ac:dyDescent="0.25">
      <c r="D96" s="142" t="str">
        <f t="shared" si="2"/>
        <v>[Staff Functions Line 35]</v>
      </c>
      <c r="E96" s="106"/>
      <c r="F96" s="143" t="str">
        <f t="shared" si="3"/>
        <v>£000/ FTE</v>
      </c>
      <c r="G96" s="283"/>
      <c r="H96" s="283"/>
      <c r="I96" s="283"/>
      <c r="J96" s="283"/>
      <c r="K96" s="283"/>
      <c r="L96" s="283"/>
      <c r="M96" s="283"/>
      <c r="N96" s="283"/>
      <c r="O96" s="283"/>
      <c r="P96" s="283"/>
      <c r="Q96" s="283"/>
      <c r="R96" s="283"/>
      <c r="S96" s="283"/>
      <c r="T96" s="283"/>
      <c r="U96" s="283"/>
      <c r="V96" s="283"/>
      <c r="W96" s="283"/>
      <c r="X96" s="283"/>
      <c r="Y96" s="283"/>
      <c r="Z96" s="283"/>
      <c r="AA96" s="283"/>
      <c r="AB96" s="283"/>
      <c r="AC96" s="284"/>
      <c r="AE96" s="805"/>
      <c r="AG96" s="805"/>
      <c r="AI96" s="805"/>
      <c r="AK96" s="319"/>
    </row>
    <row r="97" spans="2:37" ht="12.75" customHeight="1" outlineLevel="1" x14ac:dyDescent="0.25">
      <c r="D97" s="142" t="str">
        <f t="shared" si="2"/>
        <v>[Staff Functions Line 36]</v>
      </c>
      <c r="E97" s="106"/>
      <c r="F97" s="143" t="str">
        <f t="shared" si="3"/>
        <v>£000/ FTE</v>
      </c>
      <c r="G97" s="283"/>
      <c r="H97" s="283"/>
      <c r="I97" s="283"/>
      <c r="J97" s="283"/>
      <c r="K97" s="283"/>
      <c r="L97" s="283"/>
      <c r="M97" s="283"/>
      <c r="N97" s="283"/>
      <c r="O97" s="283"/>
      <c r="P97" s="283"/>
      <c r="Q97" s="283"/>
      <c r="R97" s="283"/>
      <c r="S97" s="283"/>
      <c r="T97" s="283"/>
      <c r="U97" s="283"/>
      <c r="V97" s="283"/>
      <c r="W97" s="283"/>
      <c r="X97" s="283"/>
      <c r="Y97" s="283"/>
      <c r="Z97" s="283"/>
      <c r="AA97" s="283"/>
      <c r="AB97" s="283"/>
      <c r="AC97" s="284"/>
      <c r="AE97" s="805"/>
      <c r="AG97" s="805"/>
      <c r="AI97" s="805"/>
      <c r="AK97" s="319"/>
    </row>
    <row r="98" spans="2:37" ht="12.75" customHeight="1" outlineLevel="1" x14ac:dyDescent="0.25">
      <c r="D98" s="142" t="str">
        <f t="shared" si="2"/>
        <v>[Staff Functions Line 37]</v>
      </c>
      <c r="E98" s="106"/>
      <c r="F98" s="143" t="str">
        <f t="shared" si="3"/>
        <v>£000/ FTE</v>
      </c>
      <c r="G98" s="283"/>
      <c r="H98" s="283"/>
      <c r="I98" s="283"/>
      <c r="J98" s="283"/>
      <c r="K98" s="283"/>
      <c r="L98" s="283"/>
      <c r="M98" s="283"/>
      <c r="N98" s="283"/>
      <c r="O98" s="283"/>
      <c r="P98" s="283"/>
      <c r="Q98" s="283"/>
      <c r="R98" s="283"/>
      <c r="S98" s="283"/>
      <c r="T98" s="283"/>
      <c r="U98" s="283"/>
      <c r="V98" s="283"/>
      <c r="W98" s="283"/>
      <c r="X98" s="283"/>
      <c r="Y98" s="283"/>
      <c r="Z98" s="283"/>
      <c r="AA98" s="283"/>
      <c r="AB98" s="283"/>
      <c r="AC98" s="284"/>
      <c r="AE98" s="805"/>
      <c r="AG98" s="805"/>
      <c r="AI98" s="805"/>
      <c r="AK98" s="319"/>
    </row>
    <row r="99" spans="2:37" ht="12.75" customHeight="1" outlineLevel="1" x14ac:dyDescent="0.25">
      <c r="D99" s="142" t="str">
        <f t="shared" si="2"/>
        <v>[Staff Functions Line 38]</v>
      </c>
      <c r="E99" s="106"/>
      <c r="F99" s="143" t="str">
        <f t="shared" si="3"/>
        <v>£000/ FTE</v>
      </c>
      <c r="G99" s="283"/>
      <c r="H99" s="283"/>
      <c r="I99" s="283"/>
      <c r="J99" s="283"/>
      <c r="K99" s="283"/>
      <c r="L99" s="283"/>
      <c r="M99" s="283"/>
      <c r="N99" s="283"/>
      <c r="O99" s="283"/>
      <c r="P99" s="283"/>
      <c r="Q99" s="283"/>
      <c r="R99" s="283"/>
      <c r="S99" s="283"/>
      <c r="T99" s="283"/>
      <c r="U99" s="283"/>
      <c r="V99" s="283"/>
      <c r="W99" s="283"/>
      <c r="X99" s="283"/>
      <c r="Y99" s="283"/>
      <c r="Z99" s="283"/>
      <c r="AA99" s="283"/>
      <c r="AB99" s="283"/>
      <c r="AC99" s="284"/>
      <c r="AE99" s="805"/>
      <c r="AG99" s="805"/>
      <c r="AI99" s="805"/>
      <c r="AK99" s="319"/>
    </row>
    <row r="100" spans="2:37" ht="12.75" customHeight="1" outlineLevel="1" x14ac:dyDescent="0.25">
      <c r="D100" s="142" t="str">
        <f t="shared" si="2"/>
        <v>[Staff Functions Line 39]</v>
      </c>
      <c r="E100" s="106"/>
      <c r="F100" s="143" t="str">
        <f t="shared" si="3"/>
        <v>£000/ FTE</v>
      </c>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4"/>
      <c r="AE100" s="805"/>
      <c r="AG100" s="805"/>
      <c r="AI100" s="805"/>
      <c r="AK100" s="319"/>
    </row>
    <row r="101" spans="2:37" ht="12.75" customHeight="1" outlineLevel="1" x14ac:dyDescent="0.25">
      <c r="D101" s="113" t="str">
        <f t="shared" si="2"/>
        <v>[Staff Functions Line 40]</v>
      </c>
      <c r="E101" s="286"/>
      <c r="F101" s="155" t="str">
        <f t="shared" si="3"/>
        <v>£000/ FTE</v>
      </c>
      <c r="G101" s="287"/>
      <c r="H101" s="287"/>
      <c r="I101" s="287"/>
      <c r="J101" s="287"/>
      <c r="K101" s="287"/>
      <c r="L101" s="287"/>
      <c r="M101" s="287"/>
      <c r="N101" s="287"/>
      <c r="O101" s="287"/>
      <c r="P101" s="287"/>
      <c r="Q101" s="287"/>
      <c r="R101" s="287"/>
      <c r="S101" s="287"/>
      <c r="T101" s="287"/>
      <c r="U101" s="287"/>
      <c r="V101" s="287"/>
      <c r="W101" s="287"/>
      <c r="X101" s="287"/>
      <c r="Y101" s="287"/>
      <c r="Z101" s="287"/>
      <c r="AA101" s="287"/>
      <c r="AB101" s="287"/>
      <c r="AC101" s="288"/>
      <c r="AE101" s="1058"/>
      <c r="AG101" s="1058"/>
      <c r="AI101" s="1058"/>
      <c r="AK101" s="320"/>
    </row>
    <row r="102" spans="2:37" ht="12.75" customHeight="1" outlineLevel="1" x14ac:dyDescent="0.25">
      <c r="H102" s="107"/>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E102" s="107"/>
      <c r="AG102" s="107"/>
      <c r="AI102" s="107"/>
    </row>
    <row r="103" spans="2:37" ht="12.75" customHeight="1" outlineLevel="1" x14ac:dyDescent="0.25">
      <c r="D103" s="290" t="str">
        <f>"Average "&amp;B60</f>
        <v>Average Basic Salary per FTE</v>
      </c>
      <c r="E103" s="291"/>
      <c r="F103" s="292" t="str">
        <f>F101</f>
        <v>£000/ FTE</v>
      </c>
      <c r="G103" s="322">
        <f t="shared" ref="G103:AC103" si="4">IF(G$58=0,0,SUMPRODUCT(G62:G101,G$17:G$56)/G$58)</f>
        <v>0</v>
      </c>
      <c r="H103" s="293">
        <f t="shared" si="4"/>
        <v>0</v>
      </c>
      <c r="I103" s="293">
        <f t="shared" si="4"/>
        <v>0</v>
      </c>
      <c r="J103" s="293">
        <f t="shared" si="4"/>
        <v>0</v>
      </c>
      <c r="K103" s="293">
        <f t="shared" si="4"/>
        <v>0</v>
      </c>
      <c r="L103" s="293">
        <f t="shared" si="4"/>
        <v>0</v>
      </c>
      <c r="M103" s="293">
        <f t="shared" si="4"/>
        <v>0</v>
      </c>
      <c r="N103" s="293">
        <f t="shared" si="4"/>
        <v>0</v>
      </c>
      <c r="O103" s="293">
        <f t="shared" si="4"/>
        <v>0</v>
      </c>
      <c r="P103" s="293">
        <f t="shared" si="4"/>
        <v>0</v>
      </c>
      <c r="Q103" s="293">
        <f t="shared" si="4"/>
        <v>0</v>
      </c>
      <c r="R103" s="293">
        <f t="shared" si="4"/>
        <v>0</v>
      </c>
      <c r="S103" s="293">
        <f t="shared" si="4"/>
        <v>0</v>
      </c>
      <c r="T103" s="293">
        <f t="shared" si="4"/>
        <v>0</v>
      </c>
      <c r="U103" s="293">
        <f t="shared" si="4"/>
        <v>0</v>
      </c>
      <c r="V103" s="293">
        <f t="shared" si="4"/>
        <v>0</v>
      </c>
      <c r="W103" s="293">
        <f t="shared" si="4"/>
        <v>0</v>
      </c>
      <c r="X103" s="293">
        <f t="shared" si="4"/>
        <v>0</v>
      </c>
      <c r="Y103" s="293">
        <f t="shared" si="4"/>
        <v>0</v>
      </c>
      <c r="Z103" s="293">
        <f t="shared" si="4"/>
        <v>0</v>
      </c>
      <c r="AA103" s="293">
        <f t="shared" si="4"/>
        <v>0</v>
      </c>
      <c r="AB103" s="293">
        <f t="shared" si="4"/>
        <v>0</v>
      </c>
      <c r="AC103" s="294">
        <f t="shared" si="4"/>
        <v>0</v>
      </c>
      <c r="AE103" s="1062">
        <f>IF(AE$58=0,0,SUMPRODUCT(AE62:AE101,AE$17:AE$56)/AE$58)</f>
        <v>0</v>
      </c>
      <c r="AG103" s="1062">
        <f>IF(AG$58=0,0,SUMPRODUCT(AG62:AG101,AG$17:AG$56)/AG$58)</f>
        <v>0</v>
      </c>
      <c r="AI103" s="1062">
        <f>IF(AI$58=0,0,SUMPRODUCT(AI62:AI101,AI$17:AI$56)/AI$58)</f>
        <v>0</v>
      </c>
      <c r="AK103" s="295"/>
    </row>
    <row r="105" spans="2:37" x14ac:dyDescent="0.25">
      <c r="B105" s="272" t="s">
        <v>461</v>
      </c>
      <c r="C105" s="272"/>
      <c r="D105" s="275"/>
      <c r="E105" s="275"/>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s="272"/>
      <c r="AG105" s="272"/>
      <c r="AH105" s="272"/>
      <c r="AI105" s="272"/>
      <c r="AJ105" s="272"/>
      <c r="AK105" s="272"/>
    </row>
    <row r="106" spans="2:37" ht="12.75" customHeight="1" outlineLevel="1" x14ac:dyDescent="0.25"/>
    <row r="107" spans="2:37" ht="12.75" customHeight="1" outlineLevel="1" x14ac:dyDescent="0.25">
      <c r="D107" s="276" t="str">
        <f t="shared" ref="D107:D146" si="5">D62</f>
        <v>Ticket Office</v>
      </c>
      <c r="E107" s="277"/>
      <c r="F107" s="296" t="str">
        <f t="shared" ref="F107:F146" si="6">F62</f>
        <v>£000/ FTE</v>
      </c>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304"/>
      <c r="AE107" s="1057"/>
      <c r="AG107" s="1057"/>
      <c r="AI107" s="1057"/>
      <c r="AK107" s="321"/>
    </row>
    <row r="108" spans="2:37" ht="12.75" customHeight="1" outlineLevel="1" x14ac:dyDescent="0.25">
      <c r="D108" s="142" t="str">
        <f t="shared" si="5"/>
        <v>Platform</v>
      </c>
      <c r="E108" s="106"/>
      <c r="F108" s="143" t="str">
        <f t="shared" si="6"/>
        <v>£000/ FTE</v>
      </c>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4"/>
      <c r="AE108" s="805"/>
      <c r="AG108" s="805"/>
      <c r="AI108" s="805"/>
      <c r="AK108" s="319"/>
    </row>
    <row r="109" spans="2:37" ht="12.75" customHeight="1" outlineLevel="1" x14ac:dyDescent="0.25">
      <c r="D109" s="142" t="str">
        <f t="shared" si="5"/>
        <v>Gating</v>
      </c>
      <c r="E109" s="106"/>
      <c r="F109" s="143" t="str">
        <f t="shared" si="6"/>
        <v>£000/ FTE</v>
      </c>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4"/>
      <c r="AE109" s="805"/>
      <c r="AG109" s="805"/>
      <c r="AI109" s="805"/>
      <c r="AK109" s="319"/>
    </row>
    <row r="110" spans="2:37" ht="12.75" customHeight="1" outlineLevel="1" x14ac:dyDescent="0.25">
      <c r="D110" s="142" t="str">
        <f t="shared" si="5"/>
        <v>Conductors</v>
      </c>
      <c r="E110" s="106"/>
      <c r="F110" s="143" t="str">
        <f t="shared" si="6"/>
        <v>£000/ FTE</v>
      </c>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4"/>
      <c r="AE110" s="805"/>
      <c r="AG110" s="805"/>
      <c r="AI110" s="805"/>
      <c r="AK110" s="319"/>
    </row>
    <row r="111" spans="2:37" ht="12.75" customHeight="1" outlineLevel="1" x14ac:dyDescent="0.25">
      <c r="D111" s="142" t="str">
        <f t="shared" si="5"/>
        <v>Revenue Enforcement</v>
      </c>
      <c r="E111" s="106"/>
      <c r="F111" s="143" t="str">
        <f t="shared" si="6"/>
        <v>£000/ FTE</v>
      </c>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4"/>
      <c r="AE111" s="805"/>
      <c r="AG111" s="805"/>
      <c r="AI111" s="805"/>
      <c r="AK111" s="319"/>
    </row>
    <row r="112" spans="2:37" ht="12.75" customHeight="1" outlineLevel="1" x14ac:dyDescent="0.25">
      <c r="D112" s="142" t="str">
        <f t="shared" si="5"/>
        <v>Revenue Protection</v>
      </c>
      <c r="E112" s="106"/>
      <c r="F112" s="143" t="str">
        <f t="shared" si="6"/>
        <v>£000/ FTE</v>
      </c>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4"/>
      <c r="AE112" s="805"/>
      <c r="AG112" s="805"/>
      <c r="AI112" s="805"/>
      <c r="AK112" s="319"/>
    </row>
    <row r="113" spans="4:37" ht="12.75" customHeight="1" outlineLevel="1" x14ac:dyDescent="0.25">
      <c r="D113" s="142" t="str">
        <f t="shared" si="5"/>
        <v>On Board Manager</v>
      </c>
      <c r="E113" s="106"/>
      <c r="F113" s="143" t="str">
        <f t="shared" si="6"/>
        <v>£000/ FTE</v>
      </c>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4"/>
      <c r="AE113" s="805"/>
      <c r="AG113" s="805"/>
      <c r="AI113" s="805"/>
      <c r="AK113" s="319"/>
    </row>
    <row r="114" spans="4:37" ht="12.75" customHeight="1" outlineLevel="1" x14ac:dyDescent="0.25">
      <c r="D114" s="142" t="str">
        <f t="shared" si="5"/>
        <v>Management &amp; Support (Passenger Services)</v>
      </c>
      <c r="E114" s="106"/>
      <c r="F114" s="143" t="str">
        <f t="shared" si="6"/>
        <v>£000/ FTE</v>
      </c>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4"/>
      <c r="AE114" s="805"/>
      <c r="AG114" s="805"/>
      <c r="AI114" s="805"/>
      <c r="AK114" s="319"/>
    </row>
    <row r="115" spans="4:37" ht="12.75" customHeight="1" outlineLevel="1" x14ac:dyDescent="0.25">
      <c r="D115" s="142" t="str">
        <f t="shared" si="5"/>
        <v>Drivers</v>
      </c>
      <c r="E115" s="106"/>
      <c r="F115" s="143" t="str">
        <f t="shared" si="6"/>
        <v>£000/ FTE</v>
      </c>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4"/>
      <c r="AE115" s="805"/>
      <c r="AG115" s="805"/>
      <c r="AI115" s="805"/>
      <c r="AK115" s="319"/>
    </row>
    <row r="116" spans="4:37" ht="12.75" customHeight="1" outlineLevel="1" x14ac:dyDescent="0.25">
      <c r="D116" s="142" t="str">
        <f t="shared" si="5"/>
        <v>High Speed Drivers</v>
      </c>
      <c r="E116" s="106"/>
      <c r="F116" s="143" t="str">
        <f t="shared" si="6"/>
        <v>£000/ FTE</v>
      </c>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4"/>
      <c r="AE116" s="805"/>
      <c r="AG116" s="805"/>
      <c r="AI116" s="805"/>
      <c r="AK116" s="319"/>
    </row>
    <row r="117" spans="4:37" ht="12.75" customHeight="1" outlineLevel="1" x14ac:dyDescent="0.25">
      <c r="D117" s="142" t="str">
        <f t="shared" si="5"/>
        <v>Trainee Drivers</v>
      </c>
      <c r="E117" s="106"/>
      <c r="F117" s="143" t="str">
        <f t="shared" si="6"/>
        <v>£000/ FTE</v>
      </c>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4"/>
      <c r="AE117" s="805"/>
      <c r="AG117" s="805"/>
      <c r="AI117" s="805"/>
      <c r="AK117" s="319"/>
    </row>
    <row r="118" spans="4:37" ht="12.75" customHeight="1" outlineLevel="1" x14ac:dyDescent="0.25">
      <c r="D118" s="142" t="str">
        <f t="shared" si="5"/>
        <v>High Speed Trainee Drivers</v>
      </c>
      <c r="E118" s="106"/>
      <c r="F118" s="143" t="str">
        <f t="shared" si="6"/>
        <v>£000/ FTE</v>
      </c>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4"/>
      <c r="AE118" s="805"/>
      <c r="AG118" s="805"/>
      <c r="AI118" s="805"/>
      <c r="AK118" s="319"/>
    </row>
    <row r="119" spans="4:37" ht="12.75" customHeight="1" outlineLevel="1" x14ac:dyDescent="0.25">
      <c r="D119" s="142" t="str">
        <f t="shared" si="5"/>
        <v>Shunters (Train Services)</v>
      </c>
      <c r="E119" s="106"/>
      <c r="F119" s="143" t="str">
        <f t="shared" si="6"/>
        <v>£000/ FTE</v>
      </c>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4"/>
      <c r="AE119" s="805"/>
      <c r="AG119" s="805"/>
      <c r="AI119" s="805"/>
      <c r="AK119" s="319"/>
    </row>
    <row r="120" spans="4:37" ht="12.75" customHeight="1" outlineLevel="1" x14ac:dyDescent="0.25">
      <c r="D120" s="142" t="str">
        <f t="shared" si="5"/>
        <v>Management &amp; Support (Train Services)</v>
      </c>
      <c r="E120" s="106"/>
      <c r="F120" s="143" t="str">
        <f t="shared" si="6"/>
        <v>£000/ FTE</v>
      </c>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4"/>
      <c r="AE120" s="805"/>
      <c r="AG120" s="805"/>
      <c r="AI120" s="805"/>
      <c r="AK120" s="319"/>
    </row>
    <row r="121" spans="4:37" ht="12.75" customHeight="1" outlineLevel="1" x14ac:dyDescent="0.25">
      <c r="D121" s="142" t="str">
        <f t="shared" si="5"/>
        <v>Workshop</v>
      </c>
      <c r="E121" s="106"/>
      <c r="F121" s="143" t="str">
        <f t="shared" si="6"/>
        <v>£000/ FTE</v>
      </c>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4"/>
      <c r="AE121" s="805"/>
      <c r="AG121" s="805"/>
      <c r="AI121" s="805"/>
      <c r="AK121" s="319"/>
    </row>
    <row r="122" spans="4:37" ht="12.75" customHeight="1" outlineLevel="1" x14ac:dyDescent="0.25">
      <c r="D122" s="142" t="str">
        <f t="shared" si="5"/>
        <v>Shunters (Engineering)</v>
      </c>
      <c r="E122" s="106"/>
      <c r="F122" s="143" t="str">
        <f t="shared" si="6"/>
        <v>£000/ FTE</v>
      </c>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4"/>
      <c r="AE122" s="805"/>
      <c r="AG122" s="805"/>
      <c r="AI122" s="805"/>
      <c r="AK122" s="319"/>
    </row>
    <row r="123" spans="4:37" ht="12.75" customHeight="1" outlineLevel="1" x14ac:dyDescent="0.25">
      <c r="D123" s="142" t="str">
        <f t="shared" si="5"/>
        <v>Management &amp; Support (Engineering)</v>
      </c>
      <c r="E123" s="106"/>
      <c r="F123" s="143" t="str">
        <f t="shared" si="6"/>
        <v>£000/ FTE</v>
      </c>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4"/>
      <c r="AE123" s="805"/>
      <c r="AG123" s="805"/>
      <c r="AI123" s="805"/>
      <c r="AK123" s="319"/>
    </row>
    <row r="124" spans="4:37" ht="12.75" customHeight="1" outlineLevel="1" x14ac:dyDescent="0.25">
      <c r="D124" s="142" t="str">
        <f t="shared" si="5"/>
        <v>Management &amp; Support (Support)</v>
      </c>
      <c r="E124" s="106"/>
      <c r="F124" s="143" t="str">
        <f t="shared" si="6"/>
        <v>£000/ FTE</v>
      </c>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4"/>
      <c r="AE124" s="805"/>
      <c r="AG124" s="805"/>
      <c r="AI124" s="805"/>
      <c r="AK124" s="319"/>
    </row>
    <row r="125" spans="4:37" ht="12.75" customHeight="1" outlineLevel="1" x14ac:dyDescent="0.25">
      <c r="D125" s="142" t="str">
        <f t="shared" si="5"/>
        <v>Facilities Station Staff</v>
      </c>
      <c r="E125" s="106"/>
      <c r="F125" s="143" t="str">
        <f t="shared" si="6"/>
        <v>£000/ FTE</v>
      </c>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4"/>
      <c r="AE125" s="805"/>
      <c r="AG125" s="805"/>
      <c r="AI125" s="805"/>
      <c r="AK125" s="319"/>
    </row>
    <row r="126" spans="4:37" ht="12.75" customHeight="1" outlineLevel="1" x14ac:dyDescent="0.25">
      <c r="D126" s="142" t="str">
        <f t="shared" si="5"/>
        <v>Management &amp; Support (Facilities)</v>
      </c>
      <c r="E126" s="106"/>
      <c r="F126" s="143" t="str">
        <f t="shared" si="6"/>
        <v>£000/ FTE</v>
      </c>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4"/>
      <c r="AE126" s="805"/>
      <c r="AG126" s="805"/>
      <c r="AI126" s="805"/>
      <c r="AK126" s="319"/>
    </row>
    <row r="127" spans="4:37" ht="12.75" customHeight="1" outlineLevel="1" x14ac:dyDescent="0.25">
      <c r="D127" s="142" t="str">
        <f t="shared" si="5"/>
        <v>Marketing</v>
      </c>
      <c r="E127" s="106"/>
      <c r="F127" s="143" t="str">
        <f t="shared" si="6"/>
        <v>£000/ FTE</v>
      </c>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4"/>
      <c r="AE127" s="805"/>
      <c r="AG127" s="805"/>
      <c r="AI127" s="805"/>
      <c r="AK127" s="319"/>
    </row>
    <row r="128" spans="4:37" ht="12.75" customHeight="1" outlineLevel="1" x14ac:dyDescent="0.25">
      <c r="D128" s="142" t="str">
        <f t="shared" si="5"/>
        <v>[Staff Functions Line 22]</v>
      </c>
      <c r="E128" s="106"/>
      <c r="F128" s="143" t="str">
        <f t="shared" si="6"/>
        <v>£000/ FTE</v>
      </c>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4"/>
      <c r="AE128" s="805"/>
      <c r="AG128" s="805"/>
      <c r="AI128" s="805"/>
      <c r="AK128" s="319"/>
    </row>
    <row r="129" spans="4:37" ht="12.75" customHeight="1" outlineLevel="1" x14ac:dyDescent="0.25">
      <c r="D129" s="142" t="str">
        <f t="shared" si="5"/>
        <v>[Staff Functions Line 23]</v>
      </c>
      <c r="E129" s="106"/>
      <c r="F129" s="143" t="str">
        <f t="shared" si="6"/>
        <v>£000/ FTE</v>
      </c>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4"/>
      <c r="AE129" s="805"/>
      <c r="AG129" s="805"/>
      <c r="AI129" s="805"/>
      <c r="AK129" s="319"/>
    </row>
    <row r="130" spans="4:37" ht="12.75" customHeight="1" outlineLevel="1" x14ac:dyDescent="0.25">
      <c r="D130" s="142" t="str">
        <f t="shared" si="5"/>
        <v>[Staff Functions Line 24]</v>
      </c>
      <c r="E130" s="106"/>
      <c r="F130" s="143" t="str">
        <f t="shared" si="6"/>
        <v>£000/ FTE</v>
      </c>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4"/>
      <c r="AE130" s="805"/>
      <c r="AG130" s="805"/>
      <c r="AI130" s="805"/>
      <c r="AK130" s="319"/>
    </row>
    <row r="131" spans="4:37" ht="12.75" customHeight="1" outlineLevel="1" x14ac:dyDescent="0.25">
      <c r="D131" s="142" t="str">
        <f t="shared" si="5"/>
        <v>[Staff Functions Line 25]</v>
      </c>
      <c r="E131" s="106"/>
      <c r="F131" s="143" t="str">
        <f t="shared" si="6"/>
        <v>£000/ FTE</v>
      </c>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4"/>
      <c r="AE131" s="805"/>
      <c r="AG131" s="805"/>
      <c r="AI131" s="805"/>
      <c r="AK131" s="319"/>
    </row>
    <row r="132" spans="4:37" ht="12.75" customHeight="1" outlineLevel="1" x14ac:dyDescent="0.25">
      <c r="D132" s="142" t="str">
        <f t="shared" si="5"/>
        <v>[Staff Functions Line 26]</v>
      </c>
      <c r="E132" s="106"/>
      <c r="F132" s="143" t="str">
        <f t="shared" si="6"/>
        <v>£000/ FTE</v>
      </c>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4"/>
      <c r="AE132" s="805"/>
      <c r="AG132" s="805"/>
      <c r="AI132" s="805"/>
      <c r="AK132" s="319"/>
    </row>
    <row r="133" spans="4:37" ht="12.75" customHeight="1" outlineLevel="1" x14ac:dyDescent="0.25">
      <c r="D133" s="142" t="str">
        <f t="shared" si="5"/>
        <v>[Staff Functions Line 27]</v>
      </c>
      <c r="E133" s="106"/>
      <c r="F133" s="143" t="str">
        <f t="shared" si="6"/>
        <v>£000/ FTE</v>
      </c>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4"/>
      <c r="AE133" s="805"/>
      <c r="AG133" s="805"/>
      <c r="AI133" s="805"/>
      <c r="AK133" s="319"/>
    </row>
    <row r="134" spans="4:37" ht="12.75" customHeight="1" outlineLevel="1" x14ac:dyDescent="0.25">
      <c r="D134" s="142" t="str">
        <f t="shared" si="5"/>
        <v>[Staff Functions Line 28]</v>
      </c>
      <c r="E134" s="106"/>
      <c r="F134" s="143" t="str">
        <f t="shared" si="6"/>
        <v>£000/ FTE</v>
      </c>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4"/>
      <c r="AE134" s="805"/>
      <c r="AG134" s="805"/>
      <c r="AI134" s="805"/>
      <c r="AK134" s="319"/>
    </row>
    <row r="135" spans="4:37" ht="12.75" customHeight="1" outlineLevel="1" x14ac:dyDescent="0.25">
      <c r="D135" s="142" t="str">
        <f t="shared" si="5"/>
        <v>[Staff Functions Line 29]</v>
      </c>
      <c r="E135" s="106"/>
      <c r="F135" s="143" t="str">
        <f t="shared" si="6"/>
        <v>£000/ FTE</v>
      </c>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4"/>
      <c r="AE135" s="805"/>
      <c r="AG135" s="805"/>
      <c r="AI135" s="805"/>
      <c r="AK135" s="319"/>
    </row>
    <row r="136" spans="4:37" ht="12.75" customHeight="1" outlineLevel="1" x14ac:dyDescent="0.25">
      <c r="D136" s="142" t="str">
        <f t="shared" si="5"/>
        <v>[Staff Functions Line 30]</v>
      </c>
      <c r="E136" s="106"/>
      <c r="F136" s="143" t="str">
        <f t="shared" si="6"/>
        <v>£000/ FTE</v>
      </c>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4"/>
      <c r="AE136" s="805"/>
      <c r="AG136" s="805"/>
      <c r="AI136" s="805"/>
      <c r="AK136" s="319"/>
    </row>
    <row r="137" spans="4:37" ht="12.75" customHeight="1" outlineLevel="1" x14ac:dyDescent="0.25">
      <c r="D137" s="142" t="str">
        <f t="shared" si="5"/>
        <v>[Staff Functions Line 31]</v>
      </c>
      <c r="E137" s="106"/>
      <c r="F137" s="143" t="str">
        <f t="shared" si="6"/>
        <v>£000/ FTE</v>
      </c>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4"/>
      <c r="AE137" s="805"/>
      <c r="AG137" s="805"/>
      <c r="AI137" s="805"/>
      <c r="AK137" s="319"/>
    </row>
    <row r="138" spans="4:37" ht="12.75" customHeight="1" outlineLevel="1" x14ac:dyDescent="0.25">
      <c r="D138" s="142" t="str">
        <f t="shared" si="5"/>
        <v>[Staff Functions Line 32]</v>
      </c>
      <c r="E138" s="106"/>
      <c r="F138" s="143" t="str">
        <f t="shared" si="6"/>
        <v>£000/ FTE</v>
      </c>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4"/>
      <c r="AE138" s="805"/>
      <c r="AG138" s="805"/>
      <c r="AI138" s="805"/>
      <c r="AK138" s="319"/>
    </row>
    <row r="139" spans="4:37" ht="12.75" customHeight="1" outlineLevel="1" x14ac:dyDescent="0.25">
      <c r="D139" s="142" t="str">
        <f t="shared" si="5"/>
        <v>[Staff Functions Line 33]</v>
      </c>
      <c r="E139" s="106"/>
      <c r="F139" s="143" t="str">
        <f t="shared" si="6"/>
        <v>£000/ FTE</v>
      </c>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4"/>
      <c r="AE139" s="805"/>
      <c r="AG139" s="805"/>
      <c r="AI139" s="805"/>
      <c r="AK139" s="319"/>
    </row>
    <row r="140" spans="4:37" ht="12.75" customHeight="1" outlineLevel="1" x14ac:dyDescent="0.25">
      <c r="D140" s="142" t="str">
        <f t="shared" si="5"/>
        <v>[Staff Functions Line 34]</v>
      </c>
      <c r="E140" s="106"/>
      <c r="F140" s="143" t="str">
        <f t="shared" si="6"/>
        <v>£000/ FTE</v>
      </c>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4"/>
      <c r="AE140" s="805"/>
      <c r="AG140" s="805"/>
      <c r="AI140" s="805"/>
      <c r="AK140" s="319"/>
    </row>
    <row r="141" spans="4:37" ht="12.75" customHeight="1" outlineLevel="1" x14ac:dyDescent="0.25">
      <c r="D141" s="142" t="str">
        <f t="shared" si="5"/>
        <v>[Staff Functions Line 35]</v>
      </c>
      <c r="E141" s="106"/>
      <c r="F141" s="143" t="str">
        <f t="shared" si="6"/>
        <v>£000/ FTE</v>
      </c>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4"/>
      <c r="AE141" s="805"/>
      <c r="AG141" s="805"/>
      <c r="AI141" s="805"/>
      <c r="AK141" s="319"/>
    </row>
    <row r="142" spans="4:37" ht="12.75" customHeight="1" outlineLevel="1" x14ac:dyDescent="0.25">
      <c r="D142" s="142" t="str">
        <f t="shared" si="5"/>
        <v>[Staff Functions Line 36]</v>
      </c>
      <c r="E142" s="106"/>
      <c r="F142" s="143" t="str">
        <f t="shared" si="6"/>
        <v>£000/ FTE</v>
      </c>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84"/>
      <c r="AE142" s="805"/>
      <c r="AG142" s="805"/>
      <c r="AI142" s="805"/>
      <c r="AK142" s="319"/>
    </row>
    <row r="143" spans="4:37" ht="12.75" customHeight="1" outlineLevel="1" x14ac:dyDescent="0.25">
      <c r="D143" s="142" t="str">
        <f t="shared" si="5"/>
        <v>[Staff Functions Line 37]</v>
      </c>
      <c r="E143" s="106"/>
      <c r="F143" s="143" t="str">
        <f t="shared" si="6"/>
        <v>£000/ FTE</v>
      </c>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4"/>
      <c r="AE143" s="805"/>
      <c r="AG143" s="805"/>
      <c r="AI143" s="805"/>
      <c r="AK143" s="319"/>
    </row>
    <row r="144" spans="4:37" ht="12.75" customHeight="1" outlineLevel="1" x14ac:dyDescent="0.25">
      <c r="D144" s="142" t="str">
        <f t="shared" si="5"/>
        <v>[Staff Functions Line 38]</v>
      </c>
      <c r="E144" s="106"/>
      <c r="F144" s="143" t="str">
        <f t="shared" si="6"/>
        <v>£000/ FTE</v>
      </c>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4"/>
      <c r="AE144" s="805"/>
      <c r="AG144" s="805"/>
      <c r="AI144" s="805"/>
      <c r="AK144" s="319"/>
    </row>
    <row r="145" spans="2:37" ht="12.75" customHeight="1" outlineLevel="1" x14ac:dyDescent="0.25">
      <c r="D145" s="142" t="str">
        <f t="shared" si="5"/>
        <v>[Staff Functions Line 39]</v>
      </c>
      <c r="E145" s="106"/>
      <c r="F145" s="143" t="str">
        <f t="shared" si="6"/>
        <v>£000/ FTE</v>
      </c>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4"/>
      <c r="AE145" s="805"/>
      <c r="AG145" s="805"/>
      <c r="AI145" s="805"/>
      <c r="AK145" s="319"/>
    </row>
    <row r="146" spans="2:37" ht="12.75" customHeight="1" outlineLevel="1" x14ac:dyDescent="0.25">
      <c r="D146" s="113" t="str">
        <f t="shared" si="5"/>
        <v>[Staff Functions Line 40]</v>
      </c>
      <c r="E146" s="286"/>
      <c r="F146" s="155" t="str">
        <f t="shared" si="6"/>
        <v>£000/ FTE</v>
      </c>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8"/>
      <c r="AE146" s="1058"/>
      <c r="AG146" s="1058"/>
      <c r="AI146" s="1058"/>
      <c r="AK146" s="320"/>
    </row>
    <row r="147" spans="2:37" ht="12.75" customHeight="1" outlineLevel="1" x14ac:dyDescent="0.25">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E147" s="107"/>
      <c r="AG147" s="107"/>
      <c r="AI147" s="107"/>
    </row>
    <row r="148" spans="2:37" ht="12.75" customHeight="1" outlineLevel="1" x14ac:dyDescent="0.25">
      <c r="D148" s="290" t="str">
        <f>"Average "&amp;B105</f>
        <v>Average Overtime and Other Pay per FTE</v>
      </c>
      <c r="E148" s="291"/>
      <c r="F148" s="292" t="str">
        <f>F146</f>
        <v>£000/ FTE</v>
      </c>
      <c r="G148" s="293">
        <f t="shared" ref="G148:AC148" si="7">IF(G$58=0,0,SUMPRODUCT(G107:G146,G$17:G$56)/G$58)</f>
        <v>0</v>
      </c>
      <c r="H148" s="293">
        <f t="shared" si="7"/>
        <v>0</v>
      </c>
      <c r="I148" s="293">
        <f t="shared" si="7"/>
        <v>0</v>
      </c>
      <c r="J148" s="293">
        <f t="shared" si="7"/>
        <v>0</v>
      </c>
      <c r="K148" s="293">
        <f t="shared" si="7"/>
        <v>0</v>
      </c>
      <c r="L148" s="293">
        <f t="shared" si="7"/>
        <v>0</v>
      </c>
      <c r="M148" s="293">
        <f t="shared" si="7"/>
        <v>0</v>
      </c>
      <c r="N148" s="293">
        <f t="shared" si="7"/>
        <v>0</v>
      </c>
      <c r="O148" s="293">
        <f t="shared" si="7"/>
        <v>0</v>
      </c>
      <c r="P148" s="293">
        <f t="shared" si="7"/>
        <v>0</v>
      </c>
      <c r="Q148" s="293">
        <f t="shared" si="7"/>
        <v>0</v>
      </c>
      <c r="R148" s="293">
        <f t="shared" si="7"/>
        <v>0</v>
      </c>
      <c r="S148" s="293">
        <f t="shared" si="7"/>
        <v>0</v>
      </c>
      <c r="T148" s="293">
        <f t="shared" si="7"/>
        <v>0</v>
      </c>
      <c r="U148" s="293">
        <f t="shared" si="7"/>
        <v>0</v>
      </c>
      <c r="V148" s="293">
        <f t="shared" si="7"/>
        <v>0</v>
      </c>
      <c r="W148" s="293">
        <f t="shared" si="7"/>
        <v>0</v>
      </c>
      <c r="X148" s="293">
        <f t="shared" si="7"/>
        <v>0</v>
      </c>
      <c r="Y148" s="293">
        <f t="shared" si="7"/>
        <v>0</v>
      </c>
      <c r="Z148" s="293">
        <f t="shared" si="7"/>
        <v>0</v>
      </c>
      <c r="AA148" s="293">
        <f t="shared" si="7"/>
        <v>0</v>
      </c>
      <c r="AB148" s="293">
        <f t="shared" si="7"/>
        <v>0</v>
      </c>
      <c r="AC148" s="294">
        <f t="shared" si="7"/>
        <v>0</v>
      </c>
      <c r="AE148" s="1062">
        <f>IF(AE$58=0,0,SUMPRODUCT(AE107:AE146,AE$17:AE$56)/AE$58)</f>
        <v>0</v>
      </c>
      <c r="AG148" s="1062">
        <f>IF(AG$58=0,0,SUMPRODUCT(AG107:AG146,AG$17:AG$56)/AG$58)</f>
        <v>0</v>
      </c>
      <c r="AI148" s="1062">
        <f>IF(AI$58=0,0,SUMPRODUCT(AI107:AI146,AI$17:AI$56)/AI$58)</f>
        <v>0</v>
      </c>
      <c r="AK148" s="295"/>
    </row>
    <row r="150" spans="2:37" x14ac:dyDescent="0.25">
      <c r="B150" s="272" t="s">
        <v>462</v>
      </c>
      <c r="C150" s="272"/>
      <c r="D150" s="275"/>
      <c r="E150" s="275"/>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s="272"/>
      <c r="AG150" s="272"/>
      <c r="AH150" s="272"/>
      <c r="AI150" s="272"/>
      <c r="AJ150" s="272"/>
      <c r="AK150" s="272"/>
    </row>
    <row r="151" spans="2:37" ht="12.75" customHeight="1" outlineLevel="1" x14ac:dyDescent="0.25"/>
    <row r="152" spans="2:37" ht="12.75" customHeight="1" outlineLevel="1" x14ac:dyDescent="0.25">
      <c r="D152" s="276" t="str">
        <f t="shared" ref="D152:D191" si="8">D107</f>
        <v>Ticket Office</v>
      </c>
      <c r="E152" s="277"/>
      <c r="F152" s="296" t="str">
        <f t="shared" ref="F152:F191" si="9">F107</f>
        <v>£000/ FTE</v>
      </c>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304"/>
      <c r="AE152" s="1057"/>
      <c r="AG152" s="1057"/>
      <c r="AI152" s="1057"/>
      <c r="AK152" s="318"/>
    </row>
    <row r="153" spans="2:37" ht="12.75" customHeight="1" outlineLevel="1" x14ac:dyDescent="0.25">
      <c r="D153" s="142" t="str">
        <f t="shared" si="8"/>
        <v>Platform</v>
      </c>
      <c r="E153" s="106"/>
      <c r="F153" s="143" t="str">
        <f t="shared" si="9"/>
        <v>£000/ FTE</v>
      </c>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4"/>
      <c r="AE153" s="805"/>
      <c r="AG153" s="805"/>
      <c r="AI153" s="805"/>
      <c r="AK153" s="319"/>
    </row>
    <row r="154" spans="2:37" ht="12.75" customHeight="1" outlineLevel="1" x14ac:dyDescent="0.25">
      <c r="D154" s="142" t="str">
        <f t="shared" si="8"/>
        <v>Gating</v>
      </c>
      <c r="E154" s="106"/>
      <c r="F154" s="143" t="str">
        <f t="shared" si="9"/>
        <v>£000/ FTE</v>
      </c>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4"/>
      <c r="AE154" s="805"/>
      <c r="AG154" s="805"/>
      <c r="AI154" s="805"/>
      <c r="AK154" s="319"/>
    </row>
    <row r="155" spans="2:37" ht="12.75" customHeight="1" outlineLevel="1" x14ac:dyDescent="0.25">
      <c r="D155" s="142" t="str">
        <f t="shared" si="8"/>
        <v>Conductors</v>
      </c>
      <c r="E155" s="106"/>
      <c r="F155" s="143" t="str">
        <f t="shared" si="9"/>
        <v>£000/ FTE</v>
      </c>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4"/>
      <c r="AE155" s="805"/>
      <c r="AG155" s="805"/>
      <c r="AI155" s="805"/>
      <c r="AK155" s="319"/>
    </row>
    <row r="156" spans="2:37" ht="12.75" customHeight="1" outlineLevel="1" x14ac:dyDescent="0.25">
      <c r="D156" s="142" t="str">
        <f t="shared" si="8"/>
        <v>Revenue Enforcement</v>
      </c>
      <c r="E156" s="106"/>
      <c r="F156" s="143" t="str">
        <f t="shared" si="9"/>
        <v>£000/ FTE</v>
      </c>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4"/>
      <c r="AE156" s="805"/>
      <c r="AG156" s="805"/>
      <c r="AI156" s="805"/>
      <c r="AK156" s="319"/>
    </row>
    <row r="157" spans="2:37" ht="12.75" customHeight="1" outlineLevel="1" x14ac:dyDescent="0.25">
      <c r="D157" s="142" t="str">
        <f t="shared" si="8"/>
        <v>Revenue Protection</v>
      </c>
      <c r="E157" s="106"/>
      <c r="F157" s="143" t="str">
        <f t="shared" si="9"/>
        <v>£000/ FTE</v>
      </c>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4"/>
      <c r="AE157" s="805"/>
      <c r="AG157" s="805"/>
      <c r="AI157" s="805"/>
      <c r="AK157" s="319"/>
    </row>
    <row r="158" spans="2:37" ht="12.75" customHeight="1" outlineLevel="1" x14ac:dyDescent="0.25">
      <c r="D158" s="142" t="str">
        <f t="shared" si="8"/>
        <v>On Board Manager</v>
      </c>
      <c r="E158" s="106"/>
      <c r="F158" s="143" t="str">
        <f t="shared" si="9"/>
        <v>£000/ FTE</v>
      </c>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4"/>
      <c r="AE158" s="805"/>
      <c r="AG158" s="805"/>
      <c r="AI158" s="805"/>
      <c r="AK158" s="319"/>
    </row>
    <row r="159" spans="2:37" ht="12.75" customHeight="1" outlineLevel="1" x14ac:dyDescent="0.25">
      <c r="D159" s="142" t="str">
        <f t="shared" si="8"/>
        <v>Management &amp; Support (Passenger Services)</v>
      </c>
      <c r="E159" s="106"/>
      <c r="F159" s="143" t="str">
        <f t="shared" si="9"/>
        <v>£000/ FTE</v>
      </c>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4"/>
      <c r="AE159" s="805"/>
      <c r="AG159" s="805"/>
      <c r="AI159" s="805"/>
      <c r="AK159" s="319"/>
    </row>
    <row r="160" spans="2:37" ht="12.75" customHeight="1" outlineLevel="1" x14ac:dyDescent="0.25">
      <c r="D160" s="142" t="str">
        <f t="shared" si="8"/>
        <v>Drivers</v>
      </c>
      <c r="E160" s="106"/>
      <c r="F160" s="143" t="str">
        <f t="shared" si="9"/>
        <v>£000/ FTE</v>
      </c>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4"/>
      <c r="AE160" s="805"/>
      <c r="AG160" s="805"/>
      <c r="AI160" s="805"/>
      <c r="AK160" s="319"/>
    </row>
    <row r="161" spans="4:37" ht="12.75" customHeight="1" outlineLevel="1" x14ac:dyDescent="0.25">
      <c r="D161" s="142" t="str">
        <f t="shared" si="8"/>
        <v>High Speed Drivers</v>
      </c>
      <c r="E161" s="106"/>
      <c r="F161" s="143" t="str">
        <f t="shared" si="9"/>
        <v>£000/ FTE</v>
      </c>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4"/>
      <c r="AE161" s="805"/>
      <c r="AG161" s="805"/>
      <c r="AI161" s="805"/>
      <c r="AK161" s="319"/>
    </row>
    <row r="162" spans="4:37" ht="12.75" customHeight="1" outlineLevel="1" x14ac:dyDescent="0.25">
      <c r="D162" s="142" t="str">
        <f t="shared" si="8"/>
        <v>Trainee Drivers</v>
      </c>
      <c r="E162" s="106"/>
      <c r="F162" s="143" t="str">
        <f t="shared" si="9"/>
        <v>£000/ FTE</v>
      </c>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4"/>
      <c r="AE162" s="805"/>
      <c r="AG162" s="805"/>
      <c r="AI162" s="805"/>
      <c r="AK162" s="319"/>
    </row>
    <row r="163" spans="4:37" ht="12.75" customHeight="1" outlineLevel="1" x14ac:dyDescent="0.25">
      <c r="D163" s="142" t="str">
        <f t="shared" si="8"/>
        <v>High Speed Trainee Drivers</v>
      </c>
      <c r="E163" s="106"/>
      <c r="F163" s="143" t="str">
        <f t="shared" si="9"/>
        <v>£000/ FTE</v>
      </c>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4"/>
      <c r="AE163" s="805"/>
      <c r="AG163" s="805"/>
      <c r="AI163" s="805"/>
      <c r="AK163" s="319"/>
    </row>
    <row r="164" spans="4:37" ht="12.75" customHeight="1" outlineLevel="1" x14ac:dyDescent="0.25">
      <c r="D164" s="142" t="str">
        <f t="shared" si="8"/>
        <v>Shunters (Train Services)</v>
      </c>
      <c r="E164" s="106"/>
      <c r="F164" s="143" t="str">
        <f t="shared" si="9"/>
        <v>£000/ FTE</v>
      </c>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4"/>
      <c r="AE164" s="805"/>
      <c r="AG164" s="805"/>
      <c r="AI164" s="805"/>
      <c r="AK164" s="319"/>
    </row>
    <row r="165" spans="4:37" ht="12.75" customHeight="1" outlineLevel="1" x14ac:dyDescent="0.25">
      <c r="D165" s="142" t="str">
        <f t="shared" si="8"/>
        <v>Management &amp; Support (Train Services)</v>
      </c>
      <c r="E165" s="106"/>
      <c r="F165" s="143" t="str">
        <f t="shared" si="9"/>
        <v>£000/ FTE</v>
      </c>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4"/>
      <c r="AE165" s="805"/>
      <c r="AG165" s="805"/>
      <c r="AI165" s="805"/>
      <c r="AK165" s="319"/>
    </row>
    <row r="166" spans="4:37" ht="12.75" customHeight="1" outlineLevel="1" x14ac:dyDescent="0.25">
      <c r="D166" s="142" t="str">
        <f t="shared" si="8"/>
        <v>Workshop</v>
      </c>
      <c r="E166" s="106"/>
      <c r="F166" s="143" t="str">
        <f t="shared" si="9"/>
        <v>£000/ FTE</v>
      </c>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4"/>
      <c r="AE166" s="805"/>
      <c r="AG166" s="805"/>
      <c r="AI166" s="805"/>
      <c r="AK166" s="319"/>
    </row>
    <row r="167" spans="4:37" ht="12.75" customHeight="1" outlineLevel="1" x14ac:dyDescent="0.25">
      <c r="D167" s="142" t="str">
        <f t="shared" si="8"/>
        <v>Shunters (Engineering)</v>
      </c>
      <c r="E167" s="106"/>
      <c r="F167" s="143" t="str">
        <f t="shared" si="9"/>
        <v>£000/ FTE</v>
      </c>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4"/>
      <c r="AE167" s="805"/>
      <c r="AG167" s="805"/>
      <c r="AI167" s="805"/>
      <c r="AK167" s="319"/>
    </row>
    <row r="168" spans="4:37" ht="12.75" customHeight="1" outlineLevel="1" x14ac:dyDescent="0.25">
      <c r="D168" s="142" t="str">
        <f t="shared" si="8"/>
        <v>Management &amp; Support (Engineering)</v>
      </c>
      <c r="E168" s="106"/>
      <c r="F168" s="143" t="str">
        <f t="shared" si="9"/>
        <v>£000/ FTE</v>
      </c>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4"/>
      <c r="AE168" s="805"/>
      <c r="AG168" s="805"/>
      <c r="AI168" s="805"/>
      <c r="AK168" s="319"/>
    </row>
    <row r="169" spans="4:37" ht="12.75" customHeight="1" outlineLevel="1" x14ac:dyDescent="0.25">
      <c r="D169" s="142" t="str">
        <f t="shared" si="8"/>
        <v>Management &amp; Support (Support)</v>
      </c>
      <c r="E169" s="106"/>
      <c r="F169" s="143" t="str">
        <f t="shared" si="9"/>
        <v>£000/ FTE</v>
      </c>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4"/>
      <c r="AE169" s="805"/>
      <c r="AG169" s="805"/>
      <c r="AI169" s="805"/>
      <c r="AK169" s="319"/>
    </row>
    <row r="170" spans="4:37" ht="12.75" customHeight="1" outlineLevel="1" x14ac:dyDescent="0.25">
      <c r="D170" s="142" t="str">
        <f t="shared" si="8"/>
        <v>Facilities Station Staff</v>
      </c>
      <c r="E170" s="106"/>
      <c r="F170" s="143" t="str">
        <f t="shared" si="9"/>
        <v>£000/ FTE</v>
      </c>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4"/>
      <c r="AE170" s="805"/>
      <c r="AG170" s="805"/>
      <c r="AI170" s="805"/>
      <c r="AK170" s="319"/>
    </row>
    <row r="171" spans="4:37" ht="12.75" customHeight="1" outlineLevel="1" x14ac:dyDescent="0.25">
      <c r="D171" s="142" t="str">
        <f t="shared" si="8"/>
        <v>Management &amp; Support (Facilities)</v>
      </c>
      <c r="E171" s="106"/>
      <c r="F171" s="143" t="str">
        <f t="shared" si="9"/>
        <v>£000/ FTE</v>
      </c>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4"/>
      <c r="AE171" s="805"/>
      <c r="AG171" s="805"/>
      <c r="AI171" s="805"/>
      <c r="AK171" s="319"/>
    </row>
    <row r="172" spans="4:37" ht="12.75" customHeight="1" outlineLevel="1" x14ac:dyDescent="0.25">
      <c r="D172" s="142" t="str">
        <f t="shared" si="8"/>
        <v>Marketing</v>
      </c>
      <c r="E172" s="106"/>
      <c r="F172" s="143" t="str">
        <f t="shared" si="9"/>
        <v>£000/ FTE</v>
      </c>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4"/>
      <c r="AE172" s="805"/>
      <c r="AG172" s="805"/>
      <c r="AI172" s="805"/>
      <c r="AK172" s="319"/>
    </row>
    <row r="173" spans="4:37" ht="12.75" customHeight="1" outlineLevel="1" x14ac:dyDescent="0.25">
      <c r="D173" s="142" t="str">
        <f t="shared" si="8"/>
        <v>[Staff Functions Line 22]</v>
      </c>
      <c r="E173" s="106"/>
      <c r="F173" s="143" t="str">
        <f t="shared" si="9"/>
        <v>£000/ FTE</v>
      </c>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4"/>
      <c r="AE173" s="805"/>
      <c r="AG173" s="805"/>
      <c r="AI173" s="805"/>
      <c r="AK173" s="319"/>
    </row>
    <row r="174" spans="4:37" ht="12.75" customHeight="1" outlineLevel="1" x14ac:dyDescent="0.25">
      <c r="D174" s="142" t="str">
        <f t="shared" si="8"/>
        <v>[Staff Functions Line 23]</v>
      </c>
      <c r="E174" s="106"/>
      <c r="F174" s="143" t="str">
        <f t="shared" si="9"/>
        <v>£000/ FTE</v>
      </c>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4"/>
      <c r="AE174" s="805"/>
      <c r="AG174" s="805"/>
      <c r="AI174" s="805"/>
      <c r="AK174" s="319"/>
    </row>
    <row r="175" spans="4:37" ht="12.75" customHeight="1" outlineLevel="1" x14ac:dyDescent="0.25">
      <c r="D175" s="142" t="str">
        <f t="shared" si="8"/>
        <v>[Staff Functions Line 24]</v>
      </c>
      <c r="E175" s="106"/>
      <c r="F175" s="143" t="str">
        <f t="shared" si="9"/>
        <v>£000/ FTE</v>
      </c>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4"/>
      <c r="AE175" s="805"/>
      <c r="AG175" s="805"/>
      <c r="AI175" s="805"/>
      <c r="AK175" s="319"/>
    </row>
    <row r="176" spans="4:37" ht="12.75" customHeight="1" outlineLevel="1" x14ac:dyDescent="0.25">
      <c r="D176" s="142" t="str">
        <f t="shared" si="8"/>
        <v>[Staff Functions Line 25]</v>
      </c>
      <c r="E176" s="106"/>
      <c r="F176" s="143" t="str">
        <f t="shared" si="9"/>
        <v>£000/ FTE</v>
      </c>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4"/>
      <c r="AE176" s="805"/>
      <c r="AG176" s="805"/>
      <c r="AI176" s="805"/>
      <c r="AK176" s="319"/>
    </row>
    <row r="177" spans="4:37" ht="12.75" customHeight="1" outlineLevel="1" x14ac:dyDescent="0.25">
      <c r="D177" s="142" t="str">
        <f t="shared" si="8"/>
        <v>[Staff Functions Line 26]</v>
      </c>
      <c r="E177" s="106"/>
      <c r="F177" s="143" t="str">
        <f t="shared" si="9"/>
        <v>£000/ FTE</v>
      </c>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4"/>
      <c r="AE177" s="805"/>
      <c r="AG177" s="805"/>
      <c r="AI177" s="805"/>
      <c r="AK177" s="319"/>
    </row>
    <row r="178" spans="4:37" ht="12.75" customHeight="1" outlineLevel="1" x14ac:dyDescent="0.25">
      <c r="D178" s="142" t="str">
        <f t="shared" si="8"/>
        <v>[Staff Functions Line 27]</v>
      </c>
      <c r="E178" s="106"/>
      <c r="F178" s="143" t="str">
        <f t="shared" si="9"/>
        <v>£000/ FTE</v>
      </c>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4"/>
      <c r="AE178" s="805"/>
      <c r="AG178" s="805"/>
      <c r="AI178" s="805"/>
      <c r="AK178" s="319"/>
    </row>
    <row r="179" spans="4:37" ht="12.75" customHeight="1" outlineLevel="1" x14ac:dyDescent="0.25">
      <c r="D179" s="142" t="str">
        <f t="shared" si="8"/>
        <v>[Staff Functions Line 28]</v>
      </c>
      <c r="E179" s="106"/>
      <c r="F179" s="143" t="str">
        <f t="shared" si="9"/>
        <v>£000/ FTE</v>
      </c>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4"/>
      <c r="AE179" s="805"/>
      <c r="AG179" s="805"/>
      <c r="AI179" s="805"/>
      <c r="AK179" s="319"/>
    </row>
    <row r="180" spans="4:37" ht="12.75" customHeight="1" outlineLevel="1" x14ac:dyDescent="0.25">
      <c r="D180" s="142" t="str">
        <f t="shared" si="8"/>
        <v>[Staff Functions Line 29]</v>
      </c>
      <c r="E180" s="106"/>
      <c r="F180" s="143" t="str">
        <f t="shared" si="9"/>
        <v>£000/ FTE</v>
      </c>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4"/>
      <c r="AE180" s="805"/>
      <c r="AG180" s="805"/>
      <c r="AI180" s="805"/>
      <c r="AK180" s="319"/>
    </row>
    <row r="181" spans="4:37" ht="12.75" customHeight="1" outlineLevel="1" x14ac:dyDescent="0.25">
      <c r="D181" s="142" t="str">
        <f t="shared" si="8"/>
        <v>[Staff Functions Line 30]</v>
      </c>
      <c r="E181" s="106"/>
      <c r="F181" s="143" t="str">
        <f t="shared" si="9"/>
        <v>£000/ FTE</v>
      </c>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4"/>
      <c r="AE181" s="805"/>
      <c r="AG181" s="805"/>
      <c r="AI181" s="805"/>
      <c r="AK181" s="319"/>
    </row>
    <row r="182" spans="4:37" ht="12.75" customHeight="1" outlineLevel="1" x14ac:dyDescent="0.25">
      <c r="D182" s="142" t="str">
        <f t="shared" si="8"/>
        <v>[Staff Functions Line 31]</v>
      </c>
      <c r="E182" s="106"/>
      <c r="F182" s="143" t="str">
        <f t="shared" si="9"/>
        <v>£000/ FTE</v>
      </c>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4"/>
      <c r="AE182" s="805"/>
      <c r="AG182" s="805"/>
      <c r="AI182" s="805"/>
      <c r="AK182" s="319"/>
    </row>
    <row r="183" spans="4:37" ht="12.75" customHeight="1" outlineLevel="1" x14ac:dyDescent="0.25">
      <c r="D183" s="142" t="str">
        <f t="shared" si="8"/>
        <v>[Staff Functions Line 32]</v>
      </c>
      <c r="E183" s="106"/>
      <c r="F183" s="143" t="str">
        <f t="shared" si="9"/>
        <v>£000/ FTE</v>
      </c>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4"/>
      <c r="AE183" s="805"/>
      <c r="AG183" s="805"/>
      <c r="AI183" s="805"/>
      <c r="AK183" s="319"/>
    </row>
    <row r="184" spans="4:37" ht="12.75" customHeight="1" outlineLevel="1" x14ac:dyDescent="0.25">
      <c r="D184" s="142" t="str">
        <f t="shared" si="8"/>
        <v>[Staff Functions Line 33]</v>
      </c>
      <c r="E184" s="106"/>
      <c r="F184" s="143" t="str">
        <f t="shared" si="9"/>
        <v>£000/ FTE</v>
      </c>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4"/>
      <c r="AE184" s="805"/>
      <c r="AG184" s="805"/>
      <c r="AI184" s="805"/>
      <c r="AK184" s="319"/>
    </row>
    <row r="185" spans="4:37" ht="12.75" customHeight="1" outlineLevel="1" x14ac:dyDescent="0.25">
      <c r="D185" s="142" t="str">
        <f t="shared" si="8"/>
        <v>[Staff Functions Line 34]</v>
      </c>
      <c r="E185" s="106"/>
      <c r="F185" s="143" t="str">
        <f t="shared" si="9"/>
        <v>£000/ FTE</v>
      </c>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4"/>
      <c r="AE185" s="805"/>
      <c r="AG185" s="805"/>
      <c r="AI185" s="805"/>
      <c r="AK185" s="319"/>
    </row>
    <row r="186" spans="4:37" ht="12.75" customHeight="1" outlineLevel="1" x14ac:dyDescent="0.25">
      <c r="D186" s="142" t="str">
        <f t="shared" si="8"/>
        <v>[Staff Functions Line 35]</v>
      </c>
      <c r="E186" s="106"/>
      <c r="F186" s="143" t="str">
        <f t="shared" si="9"/>
        <v>£000/ FTE</v>
      </c>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4"/>
      <c r="AE186" s="805"/>
      <c r="AG186" s="805"/>
      <c r="AI186" s="805"/>
      <c r="AK186" s="319"/>
    </row>
    <row r="187" spans="4:37" ht="12.75" customHeight="1" outlineLevel="1" x14ac:dyDescent="0.25">
      <c r="D187" s="142" t="str">
        <f t="shared" si="8"/>
        <v>[Staff Functions Line 36]</v>
      </c>
      <c r="E187" s="106"/>
      <c r="F187" s="143" t="str">
        <f t="shared" si="9"/>
        <v>£000/ FTE</v>
      </c>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4"/>
      <c r="AE187" s="805"/>
      <c r="AG187" s="805"/>
      <c r="AI187" s="805"/>
      <c r="AK187" s="319"/>
    </row>
    <row r="188" spans="4:37" ht="12.75" customHeight="1" outlineLevel="1" x14ac:dyDescent="0.25">
      <c r="D188" s="142" t="str">
        <f t="shared" si="8"/>
        <v>[Staff Functions Line 37]</v>
      </c>
      <c r="E188" s="106"/>
      <c r="F188" s="143" t="str">
        <f t="shared" si="9"/>
        <v>£000/ FTE</v>
      </c>
      <c r="G188" s="283"/>
      <c r="H188" s="283"/>
      <c r="I188" s="283"/>
      <c r="J188" s="283"/>
      <c r="K188" s="283"/>
      <c r="L188" s="283"/>
      <c r="M188" s="283"/>
      <c r="N188" s="283"/>
      <c r="O188" s="283"/>
      <c r="P188" s="283"/>
      <c r="Q188" s="283"/>
      <c r="R188" s="283"/>
      <c r="S188" s="283"/>
      <c r="T188" s="283"/>
      <c r="U188" s="283"/>
      <c r="V188" s="283"/>
      <c r="W188" s="283"/>
      <c r="X188" s="283"/>
      <c r="Y188" s="283"/>
      <c r="Z188" s="283"/>
      <c r="AA188" s="283"/>
      <c r="AB188" s="283"/>
      <c r="AC188" s="284"/>
      <c r="AE188" s="805"/>
      <c r="AG188" s="805"/>
      <c r="AI188" s="805"/>
      <c r="AK188" s="319"/>
    </row>
    <row r="189" spans="4:37" ht="12.75" customHeight="1" outlineLevel="1" x14ac:dyDescent="0.25">
      <c r="D189" s="142" t="str">
        <f t="shared" si="8"/>
        <v>[Staff Functions Line 38]</v>
      </c>
      <c r="E189" s="106"/>
      <c r="F189" s="143" t="str">
        <f t="shared" si="9"/>
        <v>£000/ FTE</v>
      </c>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4"/>
      <c r="AE189" s="805"/>
      <c r="AG189" s="805"/>
      <c r="AI189" s="805"/>
      <c r="AK189" s="319"/>
    </row>
    <row r="190" spans="4:37" ht="12.75" customHeight="1" outlineLevel="1" x14ac:dyDescent="0.25">
      <c r="D190" s="142" t="str">
        <f t="shared" si="8"/>
        <v>[Staff Functions Line 39]</v>
      </c>
      <c r="E190" s="106"/>
      <c r="F190" s="143" t="str">
        <f t="shared" si="9"/>
        <v>£000/ FTE</v>
      </c>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4"/>
      <c r="AE190" s="805"/>
      <c r="AG190" s="805"/>
      <c r="AI190" s="805"/>
      <c r="AK190" s="319"/>
    </row>
    <row r="191" spans="4:37" ht="12.75" customHeight="1" outlineLevel="1" x14ac:dyDescent="0.25">
      <c r="D191" s="113" t="str">
        <f t="shared" si="8"/>
        <v>[Staff Functions Line 40]</v>
      </c>
      <c r="E191" s="286"/>
      <c r="F191" s="155" t="str">
        <f t="shared" si="9"/>
        <v>£000/ FTE</v>
      </c>
      <c r="G191" s="287"/>
      <c r="H191" s="287"/>
      <c r="I191" s="287"/>
      <c r="J191" s="287"/>
      <c r="K191" s="287"/>
      <c r="L191" s="287"/>
      <c r="M191" s="287"/>
      <c r="N191" s="287"/>
      <c r="O191" s="287"/>
      <c r="P191" s="287"/>
      <c r="Q191" s="287"/>
      <c r="R191" s="287"/>
      <c r="S191" s="287"/>
      <c r="T191" s="287"/>
      <c r="U191" s="287"/>
      <c r="V191" s="287"/>
      <c r="W191" s="287"/>
      <c r="X191" s="287"/>
      <c r="Y191" s="287"/>
      <c r="Z191" s="287"/>
      <c r="AA191" s="287"/>
      <c r="AB191" s="287"/>
      <c r="AC191" s="288"/>
      <c r="AE191" s="1058"/>
      <c r="AG191" s="1058"/>
      <c r="AI191" s="1058"/>
      <c r="AK191" s="320"/>
    </row>
    <row r="192" spans="4:37" ht="12.75" customHeight="1" outlineLevel="1" x14ac:dyDescent="0.25">
      <c r="G192" s="107"/>
      <c r="H192" s="107"/>
      <c r="I192" s="107"/>
      <c r="J192" s="107"/>
      <c r="K192" s="107"/>
      <c r="L192" s="107"/>
      <c r="M192" s="107"/>
      <c r="N192" s="107"/>
      <c r="O192" s="107"/>
      <c r="P192" s="107"/>
      <c r="Q192" s="107"/>
      <c r="R192" s="107"/>
      <c r="S192" s="107"/>
      <c r="T192" s="107"/>
      <c r="U192" s="107"/>
      <c r="V192" s="107"/>
      <c r="W192" s="107"/>
      <c r="X192" s="107"/>
      <c r="Y192" s="107"/>
      <c r="Z192" s="107"/>
      <c r="AA192" s="107"/>
      <c r="AB192" s="107"/>
      <c r="AC192" s="107"/>
      <c r="AE192" s="107"/>
      <c r="AG192" s="107"/>
      <c r="AI192" s="107"/>
    </row>
    <row r="193" spans="2:37" ht="12.75" customHeight="1" outlineLevel="1" x14ac:dyDescent="0.25">
      <c r="D193" s="290" t="str">
        <f>"Average "&amp;B150</f>
        <v>Average Pension Cost per FTE</v>
      </c>
      <c r="E193" s="291"/>
      <c r="F193" s="292" t="str">
        <f>F191</f>
        <v>£000/ FTE</v>
      </c>
      <c r="G193" s="293">
        <f t="shared" ref="G193:AC193" si="10">IF(G$58=0,0,SUMPRODUCT(G152:G191,G$17:G$56)/G$58)</f>
        <v>0</v>
      </c>
      <c r="H193" s="293">
        <f t="shared" si="10"/>
        <v>0</v>
      </c>
      <c r="I193" s="293">
        <f t="shared" si="10"/>
        <v>0</v>
      </c>
      <c r="J193" s="293">
        <f t="shared" si="10"/>
        <v>0</v>
      </c>
      <c r="K193" s="293">
        <f t="shared" si="10"/>
        <v>0</v>
      </c>
      <c r="L193" s="293">
        <f t="shared" si="10"/>
        <v>0</v>
      </c>
      <c r="M193" s="293">
        <f t="shared" si="10"/>
        <v>0</v>
      </c>
      <c r="N193" s="293">
        <f t="shared" si="10"/>
        <v>0</v>
      </c>
      <c r="O193" s="293">
        <f t="shared" si="10"/>
        <v>0</v>
      </c>
      <c r="P193" s="293">
        <f t="shared" si="10"/>
        <v>0</v>
      </c>
      <c r="Q193" s="293">
        <f t="shared" si="10"/>
        <v>0</v>
      </c>
      <c r="R193" s="293">
        <f t="shared" si="10"/>
        <v>0</v>
      </c>
      <c r="S193" s="293">
        <f t="shared" si="10"/>
        <v>0</v>
      </c>
      <c r="T193" s="293">
        <f t="shared" si="10"/>
        <v>0</v>
      </c>
      <c r="U193" s="293">
        <f t="shared" si="10"/>
        <v>0</v>
      </c>
      <c r="V193" s="293">
        <f t="shared" si="10"/>
        <v>0</v>
      </c>
      <c r="W193" s="293">
        <f t="shared" si="10"/>
        <v>0</v>
      </c>
      <c r="X193" s="293">
        <f t="shared" si="10"/>
        <v>0</v>
      </c>
      <c r="Y193" s="293">
        <f t="shared" si="10"/>
        <v>0</v>
      </c>
      <c r="Z193" s="293">
        <f t="shared" si="10"/>
        <v>0</v>
      </c>
      <c r="AA193" s="293">
        <f t="shared" si="10"/>
        <v>0</v>
      </c>
      <c r="AB193" s="293">
        <f t="shared" si="10"/>
        <v>0</v>
      </c>
      <c r="AC193" s="294">
        <f t="shared" si="10"/>
        <v>0</v>
      </c>
      <c r="AE193" s="1062">
        <f>IF(AE$58=0,0,SUMPRODUCT(AE152:AE191,AE$17:AE$56)/AE$58)</f>
        <v>0</v>
      </c>
      <c r="AG193" s="1062">
        <f>IF(AG$58=0,0,SUMPRODUCT(AG152:AG191,AG$17:AG$56)/AG$58)</f>
        <v>0</v>
      </c>
      <c r="AI193" s="1062">
        <f>IF(AI$58=0,0,SUMPRODUCT(AI152:AI191,AI$17:AI$56)/AI$58)</f>
        <v>0</v>
      </c>
      <c r="AK193" s="295"/>
    </row>
    <row r="195" spans="2:37" x14ac:dyDescent="0.25">
      <c r="B195" s="272" t="s">
        <v>463</v>
      </c>
      <c r="C195" s="272"/>
      <c r="D195" s="275"/>
      <c r="E195" s="275"/>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c r="AF195" s="272"/>
      <c r="AG195" s="272"/>
      <c r="AH195" s="272"/>
      <c r="AI195" s="272"/>
      <c r="AJ195" s="272"/>
      <c r="AK195" s="272"/>
    </row>
    <row r="196" spans="2:37" ht="12.75" customHeight="1" outlineLevel="1" x14ac:dyDescent="0.25"/>
    <row r="197" spans="2:37" ht="12.75" customHeight="1" outlineLevel="1" x14ac:dyDescent="0.25">
      <c r="D197" s="276" t="str">
        <f t="shared" ref="D197:D236" si="11">D152</f>
        <v>Ticket Office</v>
      </c>
      <c r="E197" s="277"/>
      <c r="F197" s="296" t="str">
        <f t="shared" ref="F197:F236" si="12">F152</f>
        <v>£000/ FTE</v>
      </c>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304"/>
      <c r="AE197" s="1057"/>
      <c r="AG197" s="1057"/>
      <c r="AI197" s="1057"/>
      <c r="AK197" s="318"/>
    </row>
    <row r="198" spans="2:37" ht="12.75" customHeight="1" outlineLevel="1" x14ac:dyDescent="0.25">
      <c r="D198" s="142" t="str">
        <f t="shared" si="11"/>
        <v>Platform</v>
      </c>
      <c r="E198" s="106"/>
      <c r="F198" s="143" t="str">
        <f t="shared" si="12"/>
        <v>£000/ FTE</v>
      </c>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4"/>
      <c r="AE198" s="805"/>
      <c r="AG198" s="805"/>
      <c r="AI198" s="805"/>
      <c r="AK198" s="319"/>
    </row>
    <row r="199" spans="2:37" ht="12.75" customHeight="1" outlineLevel="1" x14ac:dyDescent="0.25">
      <c r="D199" s="142" t="str">
        <f t="shared" si="11"/>
        <v>Gating</v>
      </c>
      <c r="E199" s="106"/>
      <c r="F199" s="143" t="str">
        <f t="shared" si="12"/>
        <v>£000/ FTE</v>
      </c>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4"/>
      <c r="AE199" s="805"/>
      <c r="AG199" s="805"/>
      <c r="AI199" s="805"/>
      <c r="AK199" s="319"/>
    </row>
    <row r="200" spans="2:37" ht="12.75" customHeight="1" outlineLevel="1" x14ac:dyDescent="0.25">
      <c r="D200" s="142" t="str">
        <f t="shared" si="11"/>
        <v>Conductors</v>
      </c>
      <c r="E200" s="106"/>
      <c r="F200" s="143" t="str">
        <f t="shared" si="12"/>
        <v>£000/ FTE</v>
      </c>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4"/>
      <c r="AE200" s="805"/>
      <c r="AG200" s="805"/>
      <c r="AI200" s="805"/>
      <c r="AK200" s="319"/>
    </row>
    <row r="201" spans="2:37" ht="12.75" customHeight="1" outlineLevel="1" x14ac:dyDescent="0.25">
      <c r="D201" s="142" t="str">
        <f t="shared" si="11"/>
        <v>Revenue Enforcement</v>
      </c>
      <c r="E201" s="106"/>
      <c r="F201" s="143" t="str">
        <f t="shared" si="12"/>
        <v>£000/ FTE</v>
      </c>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4"/>
      <c r="AE201" s="805"/>
      <c r="AG201" s="805"/>
      <c r="AI201" s="805"/>
      <c r="AK201" s="319"/>
    </row>
    <row r="202" spans="2:37" ht="12.75" customHeight="1" outlineLevel="1" x14ac:dyDescent="0.25">
      <c r="D202" s="142" t="str">
        <f t="shared" si="11"/>
        <v>Revenue Protection</v>
      </c>
      <c r="E202" s="106"/>
      <c r="F202" s="143" t="str">
        <f t="shared" si="12"/>
        <v>£000/ FTE</v>
      </c>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4"/>
      <c r="AE202" s="805"/>
      <c r="AG202" s="805"/>
      <c r="AI202" s="805"/>
      <c r="AK202" s="319"/>
    </row>
    <row r="203" spans="2:37" ht="12.75" customHeight="1" outlineLevel="1" x14ac:dyDescent="0.25">
      <c r="D203" s="142" t="str">
        <f t="shared" si="11"/>
        <v>On Board Manager</v>
      </c>
      <c r="E203" s="106"/>
      <c r="F203" s="143" t="str">
        <f t="shared" si="12"/>
        <v>£000/ FTE</v>
      </c>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4"/>
      <c r="AE203" s="805"/>
      <c r="AG203" s="805"/>
      <c r="AI203" s="805"/>
      <c r="AK203" s="319"/>
    </row>
    <row r="204" spans="2:37" ht="12.75" customHeight="1" outlineLevel="1" x14ac:dyDescent="0.25">
      <c r="D204" s="142" t="str">
        <f t="shared" si="11"/>
        <v>Management &amp; Support (Passenger Services)</v>
      </c>
      <c r="E204" s="106"/>
      <c r="F204" s="143" t="str">
        <f t="shared" si="12"/>
        <v>£000/ FTE</v>
      </c>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4"/>
      <c r="AE204" s="805"/>
      <c r="AG204" s="805"/>
      <c r="AI204" s="805"/>
      <c r="AK204" s="319"/>
    </row>
    <row r="205" spans="2:37" ht="12.75" customHeight="1" outlineLevel="1" x14ac:dyDescent="0.25">
      <c r="D205" s="142" t="str">
        <f t="shared" si="11"/>
        <v>Drivers</v>
      </c>
      <c r="E205" s="106"/>
      <c r="F205" s="143" t="str">
        <f t="shared" si="12"/>
        <v>£000/ FTE</v>
      </c>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4"/>
      <c r="AE205" s="805"/>
      <c r="AG205" s="805"/>
      <c r="AI205" s="805"/>
      <c r="AK205" s="319"/>
    </row>
    <row r="206" spans="2:37" ht="12.75" customHeight="1" outlineLevel="1" x14ac:dyDescent="0.25">
      <c r="D206" s="142" t="str">
        <f t="shared" si="11"/>
        <v>High Speed Drivers</v>
      </c>
      <c r="E206" s="106"/>
      <c r="F206" s="143" t="str">
        <f t="shared" si="12"/>
        <v>£000/ FTE</v>
      </c>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4"/>
      <c r="AE206" s="805"/>
      <c r="AG206" s="805"/>
      <c r="AI206" s="805"/>
      <c r="AK206" s="319"/>
    </row>
    <row r="207" spans="2:37" ht="12.75" customHeight="1" outlineLevel="1" x14ac:dyDescent="0.25">
      <c r="D207" s="142" t="str">
        <f t="shared" si="11"/>
        <v>Trainee Drivers</v>
      </c>
      <c r="E207" s="106"/>
      <c r="F207" s="143" t="str">
        <f t="shared" si="12"/>
        <v>£000/ FTE</v>
      </c>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4"/>
      <c r="AE207" s="805"/>
      <c r="AG207" s="805"/>
      <c r="AI207" s="805"/>
      <c r="AK207" s="319"/>
    </row>
    <row r="208" spans="2:37" ht="12.75" customHeight="1" outlineLevel="1" x14ac:dyDescent="0.25">
      <c r="D208" s="142" t="str">
        <f t="shared" si="11"/>
        <v>High Speed Trainee Drivers</v>
      </c>
      <c r="E208" s="106"/>
      <c r="F208" s="143" t="str">
        <f t="shared" si="12"/>
        <v>£000/ FTE</v>
      </c>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4"/>
      <c r="AE208" s="805"/>
      <c r="AG208" s="805"/>
      <c r="AI208" s="805"/>
      <c r="AK208" s="319"/>
    </row>
    <row r="209" spans="4:37" ht="12.75" customHeight="1" outlineLevel="1" x14ac:dyDescent="0.25">
      <c r="D209" s="142" t="str">
        <f t="shared" si="11"/>
        <v>Shunters (Train Services)</v>
      </c>
      <c r="E209" s="106"/>
      <c r="F209" s="143" t="str">
        <f t="shared" si="12"/>
        <v>£000/ FTE</v>
      </c>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4"/>
      <c r="AE209" s="805"/>
      <c r="AG209" s="805"/>
      <c r="AI209" s="805"/>
      <c r="AK209" s="319"/>
    </row>
    <row r="210" spans="4:37" ht="12.75" customHeight="1" outlineLevel="1" x14ac:dyDescent="0.25">
      <c r="D210" s="142" t="str">
        <f t="shared" si="11"/>
        <v>Management &amp; Support (Train Services)</v>
      </c>
      <c r="E210" s="106"/>
      <c r="F210" s="143" t="str">
        <f t="shared" si="12"/>
        <v>£000/ FTE</v>
      </c>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4"/>
      <c r="AE210" s="805"/>
      <c r="AG210" s="805"/>
      <c r="AI210" s="805"/>
      <c r="AK210" s="319"/>
    </row>
    <row r="211" spans="4:37" ht="12.75" customHeight="1" outlineLevel="1" x14ac:dyDescent="0.25">
      <c r="D211" s="142" t="str">
        <f t="shared" si="11"/>
        <v>Workshop</v>
      </c>
      <c r="E211" s="106"/>
      <c r="F211" s="143" t="str">
        <f t="shared" si="12"/>
        <v>£000/ FTE</v>
      </c>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4"/>
      <c r="AE211" s="805"/>
      <c r="AG211" s="805"/>
      <c r="AI211" s="805"/>
      <c r="AK211" s="319"/>
    </row>
    <row r="212" spans="4:37" ht="12.75" customHeight="1" outlineLevel="1" x14ac:dyDescent="0.25">
      <c r="D212" s="142" t="str">
        <f t="shared" si="11"/>
        <v>Shunters (Engineering)</v>
      </c>
      <c r="E212" s="106"/>
      <c r="F212" s="143" t="str">
        <f t="shared" si="12"/>
        <v>£000/ FTE</v>
      </c>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4"/>
      <c r="AE212" s="805"/>
      <c r="AG212" s="805"/>
      <c r="AI212" s="805"/>
      <c r="AK212" s="319"/>
    </row>
    <row r="213" spans="4:37" ht="12.75" customHeight="1" outlineLevel="1" x14ac:dyDescent="0.25">
      <c r="D213" s="142" t="str">
        <f t="shared" si="11"/>
        <v>Management &amp; Support (Engineering)</v>
      </c>
      <c r="E213" s="106"/>
      <c r="F213" s="143" t="str">
        <f t="shared" si="12"/>
        <v>£000/ FTE</v>
      </c>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4"/>
      <c r="AE213" s="805"/>
      <c r="AG213" s="805"/>
      <c r="AI213" s="805"/>
      <c r="AK213" s="319"/>
    </row>
    <row r="214" spans="4:37" ht="12.75" customHeight="1" outlineLevel="1" x14ac:dyDescent="0.25">
      <c r="D214" s="142" t="str">
        <f t="shared" si="11"/>
        <v>Management &amp; Support (Support)</v>
      </c>
      <c r="E214" s="106"/>
      <c r="F214" s="143" t="str">
        <f t="shared" si="12"/>
        <v>£000/ FTE</v>
      </c>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4"/>
      <c r="AE214" s="805"/>
      <c r="AG214" s="805"/>
      <c r="AI214" s="805"/>
      <c r="AK214" s="319"/>
    </row>
    <row r="215" spans="4:37" ht="12.75" customHeight="1" outlineLevel="1" x14ac:dyDescent="0.25">
      <c r="D215" s="142" t="str">
        <f t="shared" si="11"/>
        <v>Facilities Station Staff</v>
      </c>
      <c r="E215" s="106"/>
      <c r="F215" s="143" t="str">
        <f t="shared" si="12"/>
        <v>£000/ FTE</v>
      </c>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4"/>
      <c r="AE215" s="805"/>
      <c r="AG215" s="805"/>
      <c r="AI215" s="805"/>
      <c r="AK215" s="319"/>
    </row>
    <row r="216" spans="4:37" ht="12.75" customHeight="1" outlineLevel="1" x14ac:dyDescent="0.25">
      <c r="D216" s="142" t="str">
        <f t="shared" si="11"/>
        <v>Management &amp; Support (Facilities)</v>
      </c>
      <c r="E216" s="106"/>
      <c r="F216" s="143" t="str">
        <f t="shared" si="12"/>
        <v>£000/ FTE</v>
      </c>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4"/>
      <c r="AE216" s="805"/>
      <c r="AG216" s="805"/>
      <c r="AI216" s="805"/>
      <c r="AK216" s="319"/>
    </row>
    <row r="217" spans="4:37" ht="12.75" customHeight="1" outlineLevel="1" x14ac:dyDescent="0.25">
      <c r="D217" s="142" t="str">
        <f t="shared" si="11"/>
        <v>Marketing</v>
      </c>
      <c r="E217" s="106"/>
      <c r="F217" s="143" t="str">
        <f t="shared" si="12"/>
        <v>£000/ FTE</v>
      </c>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4"/>
      <c r="AE217" s="805"/>
      <c r="AG217" s="805"/>
      <c r="AI217" s="805"/>
      <c r="AK217" s="319"/>
    </row>
    <row r="218" spans="4:37" ht="12.75" customHeight="1" outlineLevel="1" x14ac:dyDescent="0.25">
      <c r="D218" s="142" t="str">
        <f t="shared" si="11"/>
        <v>[Staff Functions Line 22]</v>
      </c>
      <c r="E218" s="106"/>
      <c r="F218" s="143" t="str">
        <f t="shared" si="12"/>
        <v>£000/ FTE</v>
      </c>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4"/>
      <c r="AE218" s="805"/>
      <c r="AG218" s="805"/>
      <c r="AI218" s="805"/>
      <c r="AK218" s="319"/>
    </row>
    <row r="219" spans="4:37" ht="12.75" customHeight="1" outlineLevel="1" x14ac:dyDescent="0.25">
      <c r="D219" s="142" t="str">
        <f t="shared" si="11"/>
        <v>[Staff Functions Line 23]</v>
      </c>
      <c r="E219" s="106"/>
      <c r="F219" s="143" t="str">
        <f t="shared" si="12"/>
        <v>£000/ FTE</v>
      </c>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4"/>
      <c r="AE219" s="805"/>
      <c r="AG219" s="805"/>
      <c r="AI219" s="805"/>
      <c r="AK219" s="319"/>
    </row>
    <row r="220" spans="4:37" ht="12.75" customHeight="1" outlineLevel="1" x14ac:dyDescent="0.25">
      <c r="D220" s="142" t="str">
        <f t="shared" si="11"/>
        <v>[Staff Functions Line 24]</v>
      </c>
      <c r="E220" s="106"/>
      <c r="F220" s="143" t="str">
        <f t="shared" si="12"/>
        <v>£000/ FTE</v>
      </c>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4"/>
      <c r="AE220" s="805"/>
      <c r="AG220" s="805"/>
      <c r="AI220" s="805"/>
      <c r="AK220" s="319"/>
    </row>
    <row r="221" spans="4:37" ht="12.75" customHeight="1" outlineLevel="1" x14ac:dyDescent="0.25">
      <c r="D221" s="142" t="str">
        <f t="shared" si="11"/>
        <v>[Staff Functions Line 25]</v>
      </c>
      <c r="E221" s="106"/>
      <c r="F221" s="143" t="str">
        <f t="shared" si="12"/>
        <v>£000/ FTE</v>
      </c>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4"/>
      <c r="AE221" s="805"/>
      <c r="AG221" s="805"/>
      <c r="AI221" s="805"/>
      <c r="AK221" s="319"/>
    </row>
    <row r="222" spans="4:37" ht="12.75" customHeight="1" outlineLevel="1" x14ac:dyDescent="0.25">
      <c r="D222" s="142" t="str">
        <f t="shared" si="11"/>
        <v>[Staff Functions Line 26]</v>
      </c>
      <c r="E222" s="106"/>
      <c r="F222" s="143" t="str">
        <f t="shared" si="12"/>
        <v>£000/ FTE</v>
      </c>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4"/>
      <c r="AE222" s="805"/>
      <c r="AG222" s="805"/>
      <c r="AI222" s="805"/>
      <c r="AK222" s="319"/>
    </row>
    <row r="223" spans="4:37" ht="12.75" customHeight="1" outlineLevel="1" x14ac:dyDescent="0.25">
      <c r="D223" s="142" t="str">
        <f t="shared" si="11"/>
        <v>[Staff Functions Line 27]</v>
      </c>
      <c r="E223" s="106"/>
      <c r="F223" s="143" t="str">
        <f t="shared" si="12"/>
        <v>£000/ FTE</v>
      </c>
      <c r="G223" s="283"/>
      <c r="H223" s="283"/>
      <c r="I223" s="283"/>
      <c r="J223" s="283"/>
      <c r="K223" s="283"/>
      <c r="L223" s="283"/>
      <c r="M223" s="283"/>
      <c r="N223" s="283"/>
      <c r="O223" s="283"/>
      <c r="P223" s="283"/>
      <c r="Q223" s="283"/>
      <c r="R223" s="283"/>
      <c r="S223" s="283"/>
      <c r="T223" s="283"/>
      <c r="U223" s="283"/>
      <c r="V223" s="283"/>
      <c r="W223" s="283"/>
      <c r="X223" s="283"/>
      <c r="Y223" s="283"/>
      <c r="Z223" s="283"/>
      <c r="AA223" s="283"/>
      <c r="AB223" s="283"/>
      <c r="AC223" s="284"/>
      <c r="AE223" s="805"/>
      <c r="AG223" s="805"/>
      <c r="AI223" s="805"/>
      <c r="AK223" s="319"/>
    </row>
    <row r="224" spans="4:37" ht="12.75" customHeight="1" outlineLevel="1" x14ac:dyDescent="0.25">
      <c r="D224" s="142" t="str">
        <f t="shared" si="11"/>
        <v>[Staff Functions Line 28]</v>
      </c>
      <c r="E224" s="106"/>
      <c r="F224" s="143" t="str">
        <f t="shared" si="12"/>
        <v>£000/ FTE</v>
      </c>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4"/>
      <c r="AE224" s="805"/>
      <c r="AG224" s="805"/>
      <c r="AI224" s="805"/>
      <c r="AK224" s="319"/>
    </row>
    <row r="225" spans="2:37" ht="12.75" customHeight="1" outlineLevel="1" x14ac:dyDescent="0.25">
      <c r="D225" s="142" t="str">
        <f t="shared" si="11"/>
        <v>[Staff Functions Line 29]</v>
      </c>
      <c r="E225" s="106"/>
      <c r="F225" s="143" t="str">
        <f t="shared" si="12"/>
        <v>£000/ FTE</v>
      </c>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4"/>
      <c r="AE225" s="805"/>
      <c r="AG225" s="805"/>
      <c r="AI225" s="805"/>
      <c r="AK225" s="319"/>
    </row>
    <row r="226" spans="2:37" ht="12.75" customHeight="1" outlineLevel="1" x14ac:dyDescent="0.25">
      <c r="D226" s="142" t="str">
        <f t="shared" si="11"/>
        <v>[Staff Functions Line 30]</v>
      </c>
      <c r="E226" s="106"/>
      <c r="F226" s="143" t="str">
        <f t="shared" si="12"/>
        <v>£000/ FTE</v>
      </c>
      <c r="G226" s="283"/>
      <c r="H226" s="283"/>
      <c r="I226" s="283"/>
      <c r="J226" s="283"/>
      <c r="K226" s="283"/>
      <c r="L226" s="283"/>
      <c r="M226" s="283"/>
      <c r="N226" s="283"/>
      <c r="O226" s="283"/>
      <c r="P226" s="283"/>
      <c r="Q226" s="283"/>
      <c r="R226" s="283"/>
      <c r="S226" s="283"/>
      <c r="T226" s="283"/>
      <c r="U226" s="283"/>
      <c r="V226" s="283"/>
      <c r="W226" s="283"/>
      <c r="X226" s="283"/>
      <c r="Y226" s="283"/>
      <c r="Z226" s="283"/>
      <c r="AA226" s="283"/>
      <c r="AB226" s="283"/>
      <c r="AC226" s="284"/>
      <c r="AE226" s="805"/>
      <c r="AG226" s="805"/>
      <c r="AI226" s="805"/>
      <c r="AK226" s="319"/>
    </row>
    <row r="227" spans="2:37" ht="12.75" customHeight="1" outlineLevel="1" x14ac:dyDescent="0.25">
      <c r="D227" s="142" t="str">
        <f t="shared" si="11"/>
        <v>[Staff Functions Line 31]</v>
      </c>
      <c r="E227" s="106"/>
      <c r="F227" s="143" t="str">
        <f t="shared" si="12"/>
        <v>£000/ FTE</v>
      </c>
      <c r="G227" s="283"/>
      <c r="H227" s="283"/>
      <c r="I227" s="283"/>
      <c r="J227" s="283"/>
      <c r="K227" s="283"/>
      <c r="L227" s="283"/>
      <c r="M227" s="283"/>
      <c r="N227" s="283"/>
      <c r="O227" s="283"/>
      <c r="P227" s="283"/>
      <c r="Q227" s="283"/>
      <c r="R227" s="283"/>
      <c r="S227" s="283"/>
      <c r="T227" s="283"/>
      <c r="U227" s="283"/>
      <c r="V227" s="283"/>
      <c r="W227" s="283"/>
      <c r="X227" s="283"/>
      <c r="Y227" s="283"/>
      <c r="Z227" s="283"/>
      <c r="AA227" s="283"/>
      <c r="AB227" s="283"/>
      <c r="AC227" s="284"/>
      <c r="AE227" s="805"/>
      <c r="AG227" s="805"/>
      <c r="AI227" s="805"/>
      <c r="AK227" s="319"/>
    </row>
    <row r="228" spans="2:37" ht="12.75" customHeight="1" outlineLevel="1" x14ac:dyDescent="0.25">
      <c r="D228" s="142" t="str">
        <f t="shared" si="11"/>
        <v>[Staff Functions Line 32]</v>
      </c>
      <c r="E228" s="106"/>
      <c r="F228" s="143" t="str">
        <f t="shared" si="12"/>
        <v>£000/ FTE</v>
      </c>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4"/>
      <c r="AE228" s="805"/>
      <c r="AG228" s="805"/>
      <c r="AI228" s="805"/>
      <c r="AK228" s="319"/>
    </row>
    <row r="229" spans="2:37" ht="12.75" customHeight="1" outlineLevel="1" x14ac:dyDescent="0.25">
      <c r="D229" s="142" t="str">
        <f t="shared" si="11"/>
        <v>[Staff Functions Line 33]</v>
      </c>
      <c r="E229" s="106"/>
      <c r="F229" s="143" t="str">
        <f t="shared" si="12"/>
        <v>£000/ FTE</v>
      </c>
      <c r="G229" s="283"/>
      <c r="H229" s="283"/>
      <c r="I229" s="283"/>
      <c r="J229" s="283"/>
      <c r="K229" s="283"/>
      <c r="L229" s="283"/>
      <c r="M229" s="283"/>
      <c r="N229" s="283"/>
      <c r="O229" s="283"/>
      <c r="P229" s="283"/>
      <c r="Q229" s="283"/>
      <c r="R229" s="283"/>
      <c r="S229" s="283"/>
      <c r="T229" s="283"/>
      <c r="U229" s="283"/>
      <c r="V229" s="283"/>
      <c r="W229" s="283"/>
      <c r="X229" s="283"/>
      <c r="Y229" s="283"/>
      <c r="Z229" s="283"/>
      <c r="AA229" s="283"/>
      <c r="AB229" s="283"/>
      <c r="AC229" s="284"/>
      <c r="AE229" s="805"/>
      <c r="AG229" s="805"/>
      <c r="AI229" s="805"/>
      <c r="AK229" s="319"/>
    </row>
    <row r="230" spans="2:37" ht="12.75" customHeight="1" outlineLevel="1" x14ac:dyDescent="0.25">
      <c r="D230" s="142" t="str">
        <f t="shared" si="11"/>
        <v>[Staff Functions Line 34]</v>
      </c>
      <c r="E230" s="106"/>
      <c r="F230" s="143" t="str">
        <f t="shared" si="12"/>
        <v>£000/ FTE</v>
      </c>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4"/>
      <c r="AE230" s="805"/>
      <c r="AG230" s="805"/>
      <c r="AI230" s="805"/>
      <c r="AK230" s="319"/>
    </row>
    <row r="231" spans="2:37" ht="12.75" customHeight="1" outlineLevel="1" x14ac:dyDescent="0.25">
      <c r="D231" s="142" t="str">
        <f t="shared" si="11"/>
        <v>[Staff Functions Line 35]</v>
      </c>
      <c r="E231" s="106"/>
      <c r="F231" s="143" t="str">
        <f t="shared" si="12"/>
        <v>£000/ FTE</v>
      </c>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4"/>
      <c r="AE231" s="805"/>
      <c r="AG231" s="805"/>
      <c r="AI231" s="805"/>
      <c r="AK231" s="319"/>
    </row>
    <row r="232" spans="2:37" ht="12.75" customHeight="1" outlineLevel="1" x14ac:dyDescent="0.25">
      <c r="D232" s="142" t="str">
        <f t="shared" si="11"/>
        <v>[Staff Functions Line 36]</v>
      </c>
      <c r="E232" s="106"/>
      <c r="F232" s="143" t="str">
        <f t="shared" si="12"/>
        <v>£000/ FTE</v>
      </c>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4"/>
      <c r="AE232" s="805"/>
      <c r="AG232" s="805"/>
      <c r="AI232" s="805"/>
      <c r="AK232" s="319"/>
    </row>
    <row r="233" spans="2:37" ht="12.75" customHeight="1" outlineLevel="1" x14ac:dyDescent="0.25">
      <c r="D233" s="142" t="str">
        <f t="shared" si="11"/>
        <v>[Staff Functions Line 37]</v>
      </c>
      <c r="E233" s="106"/>
      <c r="F233" s="143" t="str">
        <f t="shared" si="12"/>
        <v>£000/ FTE</v>
      </c>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4"/>
      <c r="AE233" s="805"/>
      <c r="AG233" s="805"/>
      <c r="AI233" s="805"/>
      <c r="AK233" s="319"/>
    </row>
    <row r="234" spans="2:37" ht="12.75" customHeight="1" outlineLevel="1" x14ac:dyDescent="0.25">
      <c r="D234" s="142" t="str">
        <f t="shared" si="11"/>
        <v>[Staff Functions Line 38]</v>
      </c>
      <c r="E234" s="106"/>
      <c r="F234" s="143" t="str">
        <f t="shared" si="12"/>
        <v>£000/ FTE</v>
      </c>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4"/>
      <c r="AE234" s="805"/>
      <c r="AG234" s="805"/>
      <c r="AI234" s="805"/>
      <c r="AK234" s="319"/>
    </row>
    <row r="235" spans="2:37" ht="12.75" customHeight="1" outlineLevel="1" x14ac:dyDescent="0.25">
      <c r="D235" s="142" t="str">
        <f t="shared" si="11"/>
        <v>[Staff Functions Line 39]</v>
      </c>
      <c r="E235" s="106"/>
      <c r="F235" s="143" t="str">
        <f t="shared" si="12"/>
        <v>£000/ FTE</v>
      </c>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4"/>
      <c r="AE235" s="805"/>
      <c r="AG235" s="805"/>
      <c r="AI235" s="805"/>
      <c r="AK235" s="319"/>
    </row>
    <row r="236" spans="2:37" ht="12.75" customHeight="1" outlineLevel="1" x14ac:dyDescent="0.25">
      <c r="D236" s="113" t="str">
        <f t="shared" si="11"/>
        <v>[Staff Functions Line 40]</v>
      </c>
      <c r="E236" s="286"/>
      <c r="F236" s="155" t="str">
        <f t="shared" si="12"/>
        <v>£000/ FTE</v>
      </c>
      <c r="G236" s="287"/>
      <c r="H236" s="287"/>
      <c r="I236" s="287"/>
      <c r="J236" s="287"/>
      <c r="K236" s="287"/>
      <c r="L236" s="287"/>
      <c r="M236" s="287"/>
      <c r="N236" s="287"/>
      <c r="O236" s="287"/>
      <c r="P236" s="287"/>
      <c r="Q236" s="287"/>
      <c r="R236" s="287"/>
      <c r="S236" s="287"/>
      <c r="T236" s="287"/>
      <c r="U236" s="287"/>
      <c r="V236" s="287"/>
      <c r="W236" s="287"/>
      <c r="X236" s="287"/>
      <c r="Y236" s="287"/>
      <c r="Z236" s="287"/>
      <c r="AA236" s="287"/>
      <c r="AB236" s="287"/>
      <c r="AC236" s="288"/>
      <c r="AE236" s="1058"/>
      <c r="AG236" s="1058"/>
      <c r="AI236" s="1058"/>
      <c r="AK236" s="320"/>
    </row>
    <row r="237" spans="2:37" ht="12.75" customHeight="1" outlineLevel="1" x14ac:dyDescent="0.25">
      <c r="G237" s="107"/>
      <c r="H237" s="107"/>
      <c r="I237" s="107"/>
      <c r="J237" s="107"/>
      <c r="K237" s="107"/>
      <c r="L237" s="107"/>
      <c r="M237" s="107"/>
      <c r="N237" s="107"/>
      <c r="O237" s="107"/>
      <c r="P237" s="107"/>
      <c r="Q237" s="107"/>
      <c r="R237" s="107"/>
      <c r="S237" s="107"/>
      <c r="T237" s="107"/>
      <c r="U237" s="107"/>
      <c r="V237" s="107"/>
      <c r="W237" s="107"/>
      <c r="X237" s="107"/>
      <c r="Y237" s="107"/>
      <c r="Z237" s="107"/>
      <c r="AA237" s="107"/>
      <c r="AB237" s="107"/>
      <c r="AC237" s="107"/>
      <c r="AE237" s="107"/>
      <c r="AG237" s="107"/>
      <c r="AI237" s="107"/>
    </row>
    <row r="238" spans="2:37" ht="12.75" customHeight="1" outlineLevel="1" x14ac:dyDescent="0.25">
      <c r="D238" s="290" t="str">
        <f>"Average "&amp;B195</f>
        <v>Average National Insurance Cost per FTE</v>
      </c>
      <c r="E238" s="291"/>
      <c r="F238" s="292" t="str">
        <f>F236</f>
        <v>£000/ FTE</v>
      </c>
      <c r="G238" s="293">
        <f t="shared" ref="G238:AC238" si="13">IF(G$58=0,0,SUMPRODUCT(G197:G236,G$17:G$56)/G$58)</f>
        <v>0</v>
      </c>
      <c r="H238" s="293">
        <f t="shared" si="13"/>
        <v>0</v>
      </c>
      <c r="I238" s="293">
        <f t="shared" si="13"/>
        <v>0</v>
      </c>
      <c r="J238" s="293">
        <f t="shared" si="13"/>
        <v>0</v>
      </c>
      <c r="K238" s="293">
        <f t="shared" si="13"/>
        <v>0</v>
      </c>
      <c r="L238" s="293">
        <f t="shared" si="13"/>
        <v>0</v>
      </c>
      <c r="M238" s="293">
        <f t="shared" si="13"/>
        <v>0</v>
      </c>
      <c r="N238" s="293">
        <f t="shared" si="13"/>
        <v>0</v>
      </c>
      <c r="O238" s="293">
        <f t="shared" si="13"/>
        <v>0</v>
      </c>
      <c r="P238" s="293">
        <f t="shared" si="13"/>
        <v>0</v>
      </c>
      <c r="Q238" s="293">
        <f t="shared" si="13"/>
        <v>0</v>
      </c>
      <c r="R238" s="293">
        <f t="shared" si="13"/>
        <v>0</v>
      </c>
      <c r="S238" s="293">
        <f t="shared" si="13"/>
        <v>0</v>
      </c>
      <c r="T238" s="293">
        <f t="shared" si="13"/>
        <v>0</v>
      </c>
      <c r="U238" s="293">
        <f t="shared" si="13"/>
        <v>0</v>
      </c>
      <c r="V238" s="293">
        <f t="shared" si="13"/>
        <v>0</v>
      </c>
      <c r="W238" s="293">
        <f t="shared" si="13"/>
        <v>0</v>
      </c>
      <c r="X238" s="293">
        <f t="shared" si="13"/>
        <v>0</v>
      </c>
      <c r="Y238" s="293">
        <f t="shared" si="13"/>
        <v>0</v>
      </c>
      <c r="Z238" s="293">
        <f t="shared" si="13"/>
        <v>0</v>
      </c>
      <c r="AA238" s="293">
        <f t="shared" si="13"/>
        <v>0</v>
      </c>
      <c r="AB238" s="293">
        <f t="shared" si="13"/>
        <v>0</v>
      </c>
      <c r="AC238" s="294">
        <f t="shared" si="13"/>
        <v>0</v>
      </c>
      <c r="AE238" s="1062">
        <f>IF(AE$58=0,0,SUMPRODUCT(AE197:AE236,AE$17:AE$56)/AE$58)</f>
        <v>0</v>
      </c>
      <c r="AG238" s="1062">
        <f>IF(AG$58=0,0,SUMPRODUCT(AG197:AG236,AG$17:AG$56)/AG$58)</f>
        <v>0</v>
      </c>
      <c r="AI238" s="1062">
        <f>IF(AI$58=0,0,SUMPRODUCT(AI197:AI236,AI$17:AI$56)/AI$58)</f>
        <v>0</v>
      </c>
      <c r="AK238" s="295"/>
    </row>
    <row r="240" spans="2:37" x14ac:dyDescent="0.25">
      <c r="B240" s="272" t="s">
        <v>464</v>
      </c>
      <c r="C240" s="272"/>
      <c r="D240" s="275"/>
      <c r="E240" s="275"/>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72"/>
      <c r="AE240" s="272"/>
      <c r="AF240" s="272"/>
      <c r="AG240" s="272"/>
      <c r="AH240" s="272"/>
      <c r="AI240" s="272"/>
      <c r="AJ240" s="272"/>
      <c r="AK240" s="272"/>
    </row>
    <row r="241" spans="4:37" ht="12.75" customHeight="1" outlineLevel="1" x14ac:dyDescent="0.25"/>
    <row r="242" spans="4:37" ht="12.75" customHeight="1" outlineLevel="1" x14ac:dyDescent="0.25">
      <c r="D242" s="276" t="str">
        <f t="shared" ref="D242:D281" si="14">D197</f>
        <v>Ticket Office</v>
      </c>
      <c r="E242" s="277"/>
      <c r="F242" s="296" t="str">
        <f t="shared" ref="F242:F281" si="15">F197</f>
        <v>£000/ FTE</v>
      </c>
      <c r="G242" s="323">
        <f t="shared" ref="G242:AC253" si="16">SUM(G62,G107,G152,G197)</f>
        <v>0</v>
      </c>
      <c r="H242" s="323">
        <f t="shared" si="16"/>
        <v>0</v>
      </c>
      <c r="I242" s="323">
        <f t="shared" si="16"/>
        <v>0</v>
      </c>
      <c r="J242" s="323">
        <f t="shared" si="16"/>
        <v>0</v>
      </c>
      <c r="K242" s="323">
        <f t="shared" si="16"/>
        <v>0</v>
      </c>
      <c r="L242" s="323">
        <f t="shared" si="16"/>
        <v>0</v>
      </c>
      <c r="M242" s="323">
        <f t="shared" si="16"/>
        <v>0</v>
      </c>
      <c r="N242" s="323">
        <f t="shared" si="16"/>
        <v>0</v>
      </c>
      <c r="O242" s="323">
        <f t="shared" si="16"/>
        <v>0</v>
      </c>
      <c r="P242" s="323">
        <f t="shared" si="16"/>
        <v>0</v>
      </c>
      <c r="Q242" s="323">
        <f t="shared" si="16"/>
        <v>0</v>
      </c>
      <c r="R242" s="323">
        <f t="shared" si="16"/>
        <v>0</v>
      </c>
      <c r="S242" s="323">
        <f t="shared" si="16"/>
        <v>0</v>
      </c>
      <c r="T242" s="323">
        <f t="shared" si="16"/>
        <v>0</v>
      </c>
      <c r="U242" s="323">
        <f t="shared" si="16"/>
        <v>0</v>
      </c>
      <c r="V242" s="323">
        <f t="shared" si="16"/>
        <v>0</v>
      </c>
      <c r="W242" s="323">
        <f t="shared" si="16"/>
        <v>0</v>
      </c>
      <c r="X242" s="323">
        <f t="shared" si="16"/>
        <v>0</v>
      </c>
      <c r="Y242" s="323">
        <f t="shared" si="16"/>
        <v>0</v>
      </c>
      <c r="Z242" s="323">
        <f t="shared" si="16"/>
        <v>0</v>
      </c>
      <c r="AA242" s="323">
        <f t="shared" si="16"/>
        <v>0</v>
      </c>
      <c r="AB242" s="323">
        <f t="shared" si="16"/>
        <v>0</v>
      </c>
      <c r="AC242" s="324">
        <f t="shared" si="16"/>
        <v>0</v>
      </c>
      <c r="AE242" s="1057">
        <f t="shared" ref="AE242:AE281" si="17">SUM(AE62,AE107,AE152,AE197)</f>
        <v>0</v>
      </c>
      <c r="AG242" s="1057">
        <f t="shared" ref="AG242:AG281" si="18">SUM(AG62,AG107,AG152,AG197)</f>
        <v>0</v>
      </c>
      <c r="AI242" s="1057">
        <f t="shared" ref="AI242:AI281" si="19">SUM(AI62,AI107,AI152,AI197)</f>
        <v>0</v>
      </c>
      <c r="AK242" s="325"/>
    </row>
    <row r="243" spans="4:37" ht="12.75" customHeight="1" outlineLevel="1" x14ac:dyDescent="0.25">
      <c r="D243" s="142" t="str">
        <f t="shared" si="14"/>
        <v>Platform</v>
      </c>
      <c r="E243" s="106"/>
      <c r="F243" s="143" t="str">
        <f t="shared" si="15"/>
        <v>£000/ FTE</v>
      </c>
      <c r="G243" s="107">
        <f t="shared" si="16"/>
        <v>0</v>
      </c>
      <c r="H243" s="107">
        <f t="shared" si="16"/>
        <v>0</v>
      </c>
      <c r="I243" s="107">
        <f t="shared" si="16"/>
        <v>0</v>
      </c>
      <c r="J243" s="107">
        <f t="shared" si="16"/>
        <v>0</v>
      </c>
      <c r="K243" s="107">
        <f t="shared" si="16"/>
        <v>0</v>
      </c>
      <c r="L243" s="107">
        <f t="shared" si="16"/>
        <v>0</v>
      </c>
      <c r="M243" s="107">
        <f t="shared" si="16"/>
        <v>0</v>
      </c>
      <c r="N243" s="107">
        <f t="shared" si="16"/>
        <v>0</v>
      </c>
      <c r="O243" s="107">
        <f t="shared" si="16"/>
        <v>0</v>
      </c>
      <c r="P243" s="107">
        <f t="shared" si="16"/>
        <v>0</v>
      </c>
      <c r="Q243" s="107">
        <f t="shared" si="16"/>
        <v>0</v>
      </c>
      <c r="R243" s="107">
        <f t="shared" si="16"/>
        <v>0</v>
      </c>
      <c r="S243" s="107">
        <f t="shared" si="16"/>
        <v>0</v>
      </c>
      <c r="T243" s="107">
        <f t="shared" si="16"/>
        <v>0</v>
      </c>
      <c r="U243" s="107">
        <f t="shared" si="16"/>
        <v>0</v>
      </c>
      <c r="V243" s="107">
        <f t="shared" si="16"/>
        <v>0</v>
      </c>
      <c r="W243" s="107">
        <f t="shared" si="16"/>
        <v>0</v>
      </c>
      <c r="X243" s="107">
        <f t="shared" si="16"/>
        <v>0</v>
      </c>
      <c r="Y243" s="107">
        <f t="shared" si="16"/>
        <v>0</v>
      </c>
      <c r="Z243" s="107">
        <f t="shared" si="16"/>
        <v>0</v>
      </c>
      <c r="AA243" s="107">
        <f t="shared" si="16"/>
        <v>0</v>
      </c>
      <c r="AB243" s="107">
        <f t="shared" si="16"/>
        <v>0</v>
      </c>
      <c r="AC243" s="108">
        <f t="shared" si="16"/>
        <v>0</v>
      </c>
      <c r="AE243" s="805">
        <f t="shared" si="17"/>
        <v>0</v>
      </c>
      <c r="AG243" s="805">
        <f t="shared" si="18"/>
        <v>0</v>
      </c>
      <c r="AI243" s="805">
        <f t="shared" si="19"/>
        <v>0</v>
      </c>
      <c r="AK243" s="319"/>
    </row>
    <row r="244" spans="4:37" ht="12.75" customHeight="1" outlineLevel="1" x14ac:dyDescent="0.25">
      <c r="D244" s="142" t="str">
        <f t="shared" si="14"/>
        <v>Gating</v>
      </c>
      <c r="E244" s="106"/>
      <c r="F244" s="143" t="str">
        <f t="shared" si="15"/>
        <v>£000/ FTE</v>
      </c>
      <c r="G244" s="107">
        <f t="shared" si="16"/>
        <v>0</v>
      </c>
      <c r="H244" s="107">
        <f t="shared" si="16"/>
        <v>0</v>
      </c>
      <c r="I244" s="107">
        <f t="shared" si="16"/>
        <v>0</v>
      </c>
      <c r="J244" s="107">
        <f t="shared" si="16"/>
        <v>0</v>
      </c>
      <c r="K244" s="107">
        <f t="shared" si="16"/>
        <v>0</v>
      </c>
      <c r="L244" s="107">
        <f t="shared" si="16"/>
        <v>0</v>
      </c>
      <c r="M244" s="107">
        <f t="shared" si="16"/>
        <v>0</v>
      </c>
      <c r="N244" s="107">
        <f t="shared" si="16"/>
        <v>0</v>
      </c>
      <c r="O244" s="107">
        <f t="shared" si="16"/>
        <v>0</v>
      </c>
      <c r="P244" s="107">
        <f t="shared" si="16"/>
        <v>0</v>
      </c>
      <c r="Q244" s="107">
        <f t="shared" si="16"/>
        <v>0</v>
      </c>
      <c r="R244" s="107">
        <f t="shared" si="16"/>
        <v>0</v>
      </c>
      <c r="S244" s="107">
        <f t="shared" si="16"/>
        <v>0</v>
      </c>
      <c r="T244" s="107">
        <f t="shared" si="16"/>
        <v>0</v>
      </c>
      <c r="U244" s="107">
        <f t="shared" si="16"/>
        <v>0</v>
      </c>
      <c r="V244" s="107">
        <f t="shared" si="16"/>
        <v>0</v>
      </c>
      <c r="W244" s="107">
        <f t="shared" si="16"/>
        <v>0</v>
      </c>
      <c r="X244" s="107">
        <f t="shared" si="16"/>
        <v>0</v>
      </c>
      <c r="Y244" s="107">
        <f t="shared" si="16"/>
        <v>0</v>
      </c>
      <c r="Z244" s="107">
        <f t="shared" si="16"/>
        <v>0</v>
      </c>
      <c r="AA244" s="107">
        <f t="shared" si="16"/>
        <v>0</v>
      </c>
      <c r="AB244" s="107">
        <f t="shared" si="16"/>
        <v>0</v>
      </c>
      <c r="AC244" s="108">
        <f t="shared" si="16"/>
        <v>0</v>
      </c>
      <c r="AE244" s="805">
        <f t="shared" si="17"/>
        <v>0</v>
      </c>
      <c r="AG244" s="805">
        <f t="shared" si="18"/>
        <v>0</v>
      </c>
      <c r="AI244" s="805">
        <f t="shared" si="19"/>
        <v>0</v>
      </c>
      <c r="AK244" s="319"/>
    </row>
    <row r="245" spans="4:37" ht="12.75" customHeight="1" outlineLevel="1" x14ac:dyDescent="0.25">
      <c r="D245" s="142" t="str">
        <f t="shared" si="14"/>
        <v>Conductors</v>
      </c>
      <c r="E245" s="106"/>
      <c r="F245" s="143" t="str">
        <f t="shared" si="15"/>
        <v>£000/ FTE</v>
      </c>
      <c r="G245" s="107">
        <f t="shared" si="16"/>
        <v>0</v>
      </c>
      <c r="H245" s="107">
        <f t="shared" si="16"/>
        <v>0</v>
      </c>
      <c r="I245" s="107">
        <f t="shared" si="16"/>
        <v>0</v>
      </c>
      <c r="J245" s="107">
        <f t="shared" si="16"/>
        <v>0</v>
      </c>
      <c r="K245" s="107">
        <f t="shared" si="16"/>
        <v>0</v>
      </c>
      <c r="L245" s="107">
        <f t="shared" si="16"/>
        <v>0</v>
      </c>
      <c r="M245" s="107">
        <f t="shared" si="16"/>
        <v>0</v>
      </c>
      <c r="N245" s="107">
        <f t="shared" si="16"/>
        <v>0</v>
      </c>
      <c r="O245" s="107">
        <f t="shared" si="16"/>
        <v>0</v>
      </c>
      <c r="P245" s="107">
        <f t="shared" si="16"/>
        <v>0</v>
      </c>
      <c r="Q245" s="107">
        <f t="shared" si="16"/>
        <v>0</v>
      </c>
      <c r="R245" s="107">
        <f t="shared" si="16"/>
        <v>0</v>
      </c>
      <c r="S245" s="107">
        <f t="shared" si="16"/>
        <v>0</v>
      </c>
      <c r="T245" s="107">
        <f t="shared" si="16"/>
        <v>0</v>
      </c>
      <c r="U245" s="107">
        <f t="shared" si="16"/>
        <v>0</v>
      </c>
      <c r="V245" s="107">
        <f t="shared" si="16"/>
        <v>0</v>
      </c>
      <c r="W245" s="107">
        <f t="shared" si="16"/>
        <v>0</v>
      </c>
      <c r="X245" s="107">
        <f t="shared" si="16"/>
        <v>0</v>
      </c>
      <c r="Y245" s="107">
        <f t="shared" si="16"/>
        <v>0</v>
      </c>
      <c r="Z245" s="107">
        <f t="shared" si="16"/>
        <v>0</v>
      </c>
      <c r="AA245" s="107">
        <f t="shared" si="16"/>
        <v>0</v>
      </c>
      <c r="AB245" s="107">
        <f t="shared" si="16"/>
        <v>0</v>
      </c>
      <c r="AC245" s="108">
        <f t="shared" si="16"/>
        <v>0</v>
      </c>
      <c r="AE245" s="805">
        <f t="shared" si="17"/>
        <v>0</v>
      </c>
      <c r="AG245" s="805">
        <f t="shared" si="18"/>
        <v>0</v>
      </c>
      <c r="AI245" s="805">
        <f t="shared" si="19"/>
        <v>0</v>
      </c>
      <c r="AK245" s="319"/>
    </row>
    <row r="246" spans="4:37" ht="12.75" customHeight="1" outlineLevel="1" x14ac:dyDescent="0.25">
      <c r="D246" s="142" t="str">
        <f t="shared" si="14"/>
        <v>Revenue Enforcement</v>
      </c>
      <c r="E246" s="106"/>
      <c r="F246" s="143" t="str">
        <f t="shared" si="15"/>
        <v>£000/ FTE</v>
      </c>
      <c r="G246" s="107">
        <f t="shared" si="16"/>
        <v>0</v>
      </c>
      <c r="H246" s="107">
        <f t="shared" si="16"/>
        <v>0</v>
      </c>
      <c r="I246" s="107">
        <f t="shared" si="16"/>
        <v>0</v>
      </c>
      <c r="J246" s="107">
        <f t="shared" si="16"/>
        <v>0</v>
      </c>
      <c r="K246" s="107">
        <f t="shared" si="16"/>
        <v>0</v>
      </c>
      <c r="L246" s="107">
        <f t="shared" si="16"/>
        <v>0</v>
      </c>
      <c r="M246" s="107">
        <f t="shared" si="16"/>
        <v>0</v>
      </c>
      <c r="N246" s="107">
        <f t="shared" si="16"/>
        <v>0</v>
      </c>
      <c r="O246" s="107">
        <f t="shared" si="16"/>
        <v>0</v>
      </c>
      <c r="P246" s="107">
        <f t="shared" si="16"/>
        <v>0</v>
      </c>
      <c r="Q246" s="107">
        <f t="shared" si="16"/>
        <v>0</v>
      </c>
      <c r="R246" s="107">
        <f t="shared" si="16"/>
        <v>0</v>
      </c>
      <c r="S246" s="107">
        <f t="shared" si="16"/>
        <v>0</v>
      </c>
      <c r="T246" s="107">
        <f t="shared" si="16"/>
        <v>0</v>
      </c>
      <c r="U246" s="107">
        <f t="shared" si="16"/>
        <v>0</v>
      </c>
      <c r="V246" s="107">
        <f t="shared" si="16"/>
        <v>0</v>
      </c>
      <c r="W246" s="107">
        <f t="shared" si="16"/>
        <v>0</v>
      </c>
      <c r="X246" s="107">
        <f t="shared" si="16"/>
        <v>0</v>
      </c>
      <c r="Y246" s="107">
        <f t="shared" si="16"/>
        <v>0</v>
      </c>
      <c r="Z246" s="107">
        <f t="shared" si="16"/>
        <v>0</v>
      </c>
      <c r="AA246" s="107">
        <f t="shared" si="16"/>
        <v>0</v>
      </c>
      <c r="AB246" s="107">
        <f t="shared" si="16"/>
        <v>0</v>
      </c>
      <c r="AC246" s="108">
        <f t="shared" si="16"/>
        <v>0</v>
      </c>
      <c r="AE246" s="805">
        <f t="shared" si="17"/>
        <v>0</v>
      </c>
      <c r="AG246" s="805">
        <f t="shared" si="18"/>
        <v>0</v>
      </c>
      <c r="AI246" s="805">
        <f t="shared" si="19"/>
        <v>0</v>
      </c>
      <c r="AK246" s="319"/>
    </row>
    <row r="247" spans="4:37" ht="12.75" customHeight="1" outlineLevel="1" x14ac:dyDescent="0.25">
      <c r="D247" s="142" t="str">
        <f t="shared" si="14"/>
        <v>Revenue Protection</v>
      </c>
      <c r="E247" s="106"/>
      <c r="F247" s="143" t="str">
        <f t="shared" si="15"/>
        <v>£000/ FTE</v>
      </c>
      <c r="G247" s="107">
        <f t="shared" si="16"/>
        <v>0</v>
      </c>
      <c r="H247" s="107">
        <f t="shared" si="16"/>
        <v>0</v>
      </c>
      <c r="I247" s="107">
        <f t="shared" si="16"/>
        <v>0</v>
      </c>
      <c r="J247" s="107">
        <f t="shared" si="16"/>
        <v>0</v>
      </c>
      <c r="K247" s="107">
        <f t="shared" si="16"/>
        <v>0</v>
      </c>
      <c r="L247" s="107">
        <f t="shared" si="16"/>
        <v>0</v>
      </c>
      <c r="M247" s="107">
        <f t="shared" si="16"/>
        <v>0</v>
      </c>
      <c r="N247" s="107">
        <f t="shared" si="16"/>
        <v>0</v>
      </c>
      <c r="O247" s="107">
        <f t="shared" si="16"/>
        <v>0</v>
      </c>
      <c r="P247" s="107">
        <f t="shared" si="16"/>
        <v>0</v>
      </c>
      <c r="Q247" s="107">
        <f t="shared" si="16"/>
        <v>0</v>
      </c>
      <c r="R247" s="107">
        <f t="shared" si="16"/>
        <v>0</v>
      </c>
      <c r="S247" s="107">
        <f t="shared" si="16"/>
        <v>0</v>
      </c>
      <c r="T247" s="107">
        <f t="shared" si="16"/>
        <v>0</v>
      </c>
      <c r="U247" s="107">
        <f t="shared" si="16"/>
        <v>0</v>
      </c>
      <c r="V247" s="107">
        <f t="shared" si="16"/>
        <v>0</v>
      </c>
      <c r="W247" s="107">
        <f t="shared" si="16"/>
        <v>0</v>
      </c>
      <c r="X247" s="107">
        <f t="shared" si="16"/>
        <v>0</v>
      </c>
      <c r="Y247" s="107">
        <f t="shared" si="16"/>
        <v>0</v>
      </c>
      <c r="Z247" s="107">
        <f t="shared" si="16"/>
        <v>0</v>
      </c>
      <c r="AA247" s="107">
        <f t="shared" si="16"/>
        <v>0</v>
      </c>
      <c r="AB247" s="107">
        <f t="shared" si="16"/>
        <v>0</v>
      </c>
      <c r="AC247" s="108">
        <f t="shared" si="16"/>
        <v>0</v>
      </c>
      <c r="AE247" s="805">
        <f t="shared" si="17"/>
        <v>0</v>
      </c>
      <c r="AG247" s="805">
        <f t="shared" si="18"/>
        <v>0</v>
      </c>
      <c r="AI247" s="805">
        <f t="shared" si="19"/>
        <v>0</v>
      </c>
      <c r="AK247" s="319"/>
    </row>
    <row r="248" spans="4:37" ht="12.75" customHeight="1" outlineLevel="1" x14ac:dyDescent="0.25">
      <c r="D248" s="142" t="str">
        <f t="shared" si="14"/>
        <v>On Board Manager</v>
      </c>
      <c r="E248" s="106"/>
      <c r="F248" s="143" t="str">
        <f t="shared" si="15"/>
        <v>£000/ FTE</v>
      </c>
      <c r="G248" s="107">
        <f t="shared" si="16"/>
        <v>0</v>
      </c>
      <c r="H248" s="107">
        <f t="shared" si="16"/>
        <v>0</v>
      </c>
      <c r="I248" s="107">
        <f t="shared" si="16"/>
        <v>0</v>
      </c>
      <c r="J248" s="107">
        <f t="shared" si="16"/>
        <v>0</v>
      </c>
      <c r="K248" s="107">
        <f t="shared" si="16"/>
        <v>0</v>
      </c>
      <c r="L248" s="107">
        <f t="shared" si="16"/>
        <v>0</v>
      </c>
      <c r="M248" s="107">
        <f t="shared" si="16"/>
        <v>0</v>
      </c>
      <c r="N248" s="107">
        <f t="shared" si="16"/>
        <v>0</v>
      </c>
      <c r="O248" s="107">
        <f t="shared" si="16"/>
        <v>0</v>
      </c>
      <c r="P248" s="107">
        <f t="shared" si="16"/>
        <v>0</v>
      </c>
      <c r="Q248" s="107">
        <f t="shared" si="16"/>
        <v>0</v>
      </c>
      <c r="R248" s="107">
        <f t="shared" si="16"/>
        <v>0</v>
      </c>
      <c r="S248" s="107">
        <f t="shared" si="16"/>
        <v>0</v>
      </c>
      <c r="T248" s="107">
        <f t="shared" si="16"/>
        <v>0</v>
      </c>
      <c r="U248" s="107">
        <f t="shared" si="16"/>
        <v>0</v>
      </c>
      <c r="V248" s="107">
        <f t="shared" si="16"/>
        <v>0</v>
      </c>
      <c r="W248" s="107">
        <f t="shared" si="16"/>
        <v>0</v>
      </c>
      <c r="X248" s="107">
        <f t="shared" si="16"/>
        <v>0</v>
      </c>
      <c r="Y248" s="107">
        <f t="shared" si="16"/>
        <v>0</v>
      </c>
      <c r="Z248" s="107">
        <f t="shared" si="16"/>
        <v>0</v>
      </c>
      <c r="AA248" s="107">
        <f t="shared" si="16"/>
        <v>0</v>
      </c>
      <c r="AB248" s="107">
        <f t="shared" si="16"/>
        <v>0</v>
      </c>
      <c r="AC248" s="108">
        <f t="shared" si="16"/>
        <v>0</v>
      </c>
      <c r="AE248" s="805">
        <f t="shared" si="17"/>
        <v>0</v>
      </c>
      <c r="AG248" s="805">
        <f t="shared" si="18"/>
        <v>0</v>
      </c>
      <c r="AI248" s="805">
        <f t="shared" si="19"/>
        <v>0</v>
      </c>
      <c r="AK248" s="319"/>
    </row>
    <row r="249" spans="4:37" ht="12.75" customHeight="1" outlineLevel="1" x14ac:dyDescent="0.25">
      <c r="D249" s="142" t="str">
        <f t="shared" si="14"/>
        <v>Management &amp; Support (Passenger Services)</v>
      </c>
      <c r="E249" s="106"/>
      <c r="F249" s="143" t="str">
        <f t="shared" si="15"/>
        <v>£000/ FTE</v>
      </c>
      <c r="G249" s="107">
        <f t="shared" si="16"/>
        <v>0</v>
      </c>
      <c r="H249" s="107">
        <f t="shared" si="16"/>
        <v>0</v>
      </c>
      <c r="I249" s="107">
        <f t="shared" si="16"/>
        <v>0</v>
      </c>
      <c r="J249" s="107">
        <f t="shared" si="16"/>
        <v>0</v>
      </c>
      <c r="K249" s="107">
        <f t="shared" si="16"/>
        <v>0</v>
      </c>
      <c r="L249" s="107">
        <f t="shared" si="16"/>
        <v>0</v>
      </c>
      <c r="M249" s="107">
        <f t="shared" si="16"/>
        <v>0</v>
      </c>
      <c r="N249" s="107">
        <f t="shared" si="16"/>
        <v>0</v>
      </c>
      <c r="O249" s="107">
        <f t="shared" si="16"/>
        <v>0</v>
      </c>
      <c r="P249" s="107">
        <f t="shared" si="16"/>
        <v>0</v>
      </c>
      <c r="Q249" s="107">
        <f t="shared" si="16"/>
        <v>0</v>
      </c>
      <c r="R249" s="107">
        <f t="shared" si="16"/>
        <v>0</v>
      </c>
      <c r="S249" s="107">
        <f t="shared" si="16"/>
        <v>0</v>
      </c>
      <c r="T249" s="107">
        <f t="shared" si="16"/>
        <v>0</v>
      </c>
      <c r="U249" s="107">
        <f t="shared" si="16"/>
        <v>0</v>
      </c>
      <c r="V249" s="107">
        <f t="shared" si="16"/>
        <v>0</v>
      </c>
      <c r="W249" s="107">
        <f t="shared" si="16"/>
        <v>0</v>
      </c>
      <c r="X249" s="107">
        <f t="shared" si="16"/>
        <v>0</v>
      </c>
      <c r="Y249" s="107">
        <f t="shared" si="16"/>
        <v>0</v>
      </c>
      <c r="Z249" s="107">
        <f t="shared" si="16"/>
        <v>0</v>
      </c>
      <c r="AA249" s="107">
        <f t="shared" si="16"/>
        <v>0</v>
      </c>
      <c r="AB249" s="107">
        <f t="shared" si="16"/>
        <v>0</v>
      </c>
      <c r="AC249" s="108">
        <f t="shared" si="16"/>
        <v>0</v>
      </c>
      <c r="AE249" s="805">
        <f t="shared" si="17"/>
        <v>0</v>
      </c>
      <c r="AG249" s="805">
        <f t="shared" si="18"/>
        <v>0</v>
      </c>
      <c r="AI249" s="805">
        <f t="shared" si="19"/>
        <v>0</v>
      </c>
      <c r="AK249" s="319"/>
    </row>
    <row r="250" spans="4:37" ht="12.75" customHeight="1" outlineLevel="1" x14ac:dyDescent="0.25">
      <c r="D250" s="142" t="str">
        <f t="shared" si="14"/>
        <v>Drivers</v>
      </c>
      <c r="E250" s="106"/>
      <c r="F250" s="143" t="str">
        <f t="shared" si="15"/>
        <v>£000/ FTE</v>
      </c>
      <c r="G250" s="107">
        <f t="shared" si="16"/>
        <v>0</v>
      </c>
      <c r="H250" s="107">
        <f t="shared" si="16"/>
        <v>0</v>
      </c>
      <c r="I250" s="107">
        <f t="shared" si="16"/>
        <v>0</v>
      </c>
      <c r="J250" s="107">
        <f t="shared" si="16"/>
        <v>0</v>
      </c>
      <c r="K250" s="107">
        <f t="shared" si="16"/>
        <v>0</v>
      </c>
      <c r="L250" s="107">
        <f t="shared" si="16"/>
        <v>0</v>
      </c>
      <c r="M250" s="107">
        <f t="shared" si="16"/>
        <v>0</v>
      </c>
      <c r="N250" s="107">
        <f t="shared" si="16"/>
        <v>0</v>
      </c>
      <c r="O250" s="107">
        <f t="shared" si="16"/>
        <v>0</v>
      </c>
      <c r="P250" s="107">
        <f t="shared" si="16"/>
        <v>0</v>
      </c>
      <c r="Q250" s="107">
        <f t="shared" si="16"/>
        <v>0</v>
      </c>
      <c r="R250" s="107">
        <f t="shared" si="16"/>
        <v>0</v>
      </c>
      <c r="S250" s="107">
        <f t="shared" si="16"/>
        <v>0</v>
      </c>
      <c r="T250" s="107">
        <f t="shared" si="16"/>
        <v>0</v>
      </c>
      <c r="U250" s="107">
        <f t="shared" si="16"/>
        <v>0</v>
      </c>
      <c r="V250" s="107">
        <f t="shared" si="16"/>
        <v>0</v>
      </c>
      <c r="W250" s="107">
        <f t="shared" si="16"/>
        <v>0</v>
      </c>
      <c r="X250" s="107">
        <f t="shared" si="16"/>
        <v>0</v>
      </c>
      <c r="Y250" s="107">
        <f t="shared" si="16"/>
        <v>0</v>
      </c>
      <c r="Z250" s="107">
        <f t="shared" si="16"/>
        <v>0</v>
      </c>
      <c r="AA250" s="107">
        <f t="shared" si="16"/>
        <v>0</v>
      </c>
      <c r="AB250" s="107">
        <f t="shared" si="16"/>
        <v>0</v>
      </c>
      <c r="AC250" s="108">
        <f t="shared" si="16"/>
        <v>0</v>
      </c>
      <c r="AE250" s="805">
        <f t="shared" si="17"/>
        <v>0</v>
      </c>
      <c r="AG250" s="805">
        <f t="shared" si="18"/>
        <v>0</v>
      </c>
      <c r="AI250" s="805">
        <f t="shared" si="19"/>
        <v>0</v>
      </c>
      <c r="AK250" s="319"/>
    </row>
    <row r="251" spans="4:37" ht="12.75" customHeight="1" outlineLevel="1" x14ac:dyDescent="0.25">
      <c r="D251" s="142" t="str">
        <f t="shared" si="14"/>
        <v>High Speed Drivers</v>
      </c>
      <c r="E251" s="106"/>
      <c r="F251" s="143" t="str">
        <f t="shared" si="15"/>
        <v>£000/ FTE</v>
      </c>
      <c r="G251" s="107">
        <f t="shared" si="16"/>
        <v>0</v>
      </c>
      <c r="H251" s="107">
        <f t="shared" si="16"/>
        <v>0</v>
      </c>
      <c r="I251" s="107">
        <f t="shared" si="16"/>
        <v>0</v>
      </c>
      <c r="J251" s="107">
        <f t="shared" si="16"/>
        <v>0</v>
      </c>
      <c r="K251" s="107">
        <f t="shared" si="16"/>
        <v>0</v>
      </c>
      <c r="L251" s="107">
        <f t="shared" si="16"/>
        <v>0</v>
      </c>
      <c r="M251" s="107">
        <f t="shared" si="16"/>
        <v>0</v>
      </c>
      <c r="N251" s="107">
        <f t="shared" si="16"/>
        <v>0</v>
      </c>
      <c r="O251" s="107">
        <f t="shared" si="16"/>
        <v>0</v>
      </c>
      <c r="P251" s="107">
        <f t="shared" si="16"/>
        <v>0</v>
      </c>
      <c r="Q251" s="107">
        <f t="shared" si="16"/>
        <v>0</v>
      </c>
      <c r="R251" s="107">
        <f t="shared" si="16"/>
        <v>0</v>
      </c>
      <c r="S251" s="107">
        <f t="shared" si="16"/>
        <v>0</v>
      </c>
      <c r="T251" s="107">
        <f t="shared" si="16"/>
        <v>0</v>
      </c>
      <c r="U251" s="107">
        <f t="shared" si="16"/>
        <v>0</v>
      </c>
      <c r="V251" s="107">
        <f t="shared" si="16"/>
        <v>0</v>
      </c>
      <c r="W251" s="107">
        <f t="shared" si="16"/>
        <v>0</v>
      </c>
      <c r="X251" s="107">
        <f t="shared" si="16"/>
        <v>0</v>
      </c>
      <c r="Y251" s="107">
        <f t="shared" si="16"/>
        <v>0</v>
      </c>
      <c r="Z251" s="107">
        <f t="shared" si="16"/>
        <v>0</v>
      </c>
      <c r="AA251" s="107">
        <f t="shared" si="16"/>
        <v>0</v>
      </c>
      <c r="AB251" s="107">
        <f t="shared" si="16"/>
        <v>0</v>
      </c>
      <c r="AC251" s="108">
        <f t="shared" si="16"/>
        <v>0</v>
      </c>
      <c r="AE251" s="805">
        <f t="shared" si="17"/>
        <v>0</v>
      </c>
      <c r="AG251" s="805">
        <f t="shared" si="18"/>
        <v>0</v>
      </c>
      <c r="AI251" s="805">
        <f t="shared" si="19"/>
        <v>0</v>
      </c>
      <c r="AK251" s="319"/>
    </row>
    <row r="252" spans="4:37" ht="12.75" customHeight="1" outlineLevel="1" x14ac:dyDescent="0.25">
      <c r="D252" s="142" t="str">
        <f t="shared" si="14"/>
        <v>Trainee Drivers</v>
      </c>
      <c r="E252" s="106"/>
      <c r="F252" s="143" t="str">
        <f t="shared" si="15"/>
        <v>£000/ FTE</v>
      </c>
      <c r="G252" s="107">
        <f t="shared" si="16"/>
        <v>0</v>
      </c>
      <c r="H252" s="107">
        <f t="shared" si="16"/>
        <v>0</v>
      </c>
      <c r="I252" s="107">
        <f t="shared" si="16"/>
        <v>0</v>
      </c>
      <c r="J252" s="107">
        <f t="shared" si="16"/>
        <v>0</v>
      </c>
      <c r="K252" s="107">
        <f t="shared" si="16"/>
        <v>0</v>
      </c>
      <c r="L252" s="107">
        <f t="shared" si="16"/>
        <v>0</v>
      </c>
      <c r="M252" s="107">
        <f t="shared" si="16"/>
        <v>0</v>
      </c>
      <c r="N252" s="107">
        <f t="shared" si="16"/>
        <v>0</v>
      </c>
      <c r="O252" s="107">
        <f t="shared" si="16"/>
        <v>0</v>
      </c>
      <c r="P252" s="107">
        <f t="shared" si="16"/>
        <v>0</v>
      </c>
      <c r="Q252" s="107">
        <f t="shared" si="16"/>
        <v>0</v>
      </c>
      <c r="R252" s="107">
        <f t="shared" si="16"/>
        <v>0</v>
      </c>
      <c r="S252" s="107">
        <f t="shared" si="16"/>
        <v>0</v>
      </c>
      <c r="T252" s="107">
        <f t="shared" si="16"/>
        <v>0</v>
      </c>
      <c r="U252" s="107">
        <f t="shared" si="16"/>
        <v>0</v>
      </c>
      <c r="V252" s="107">
        <f t="shared" si="16"/>
        <v>0</v>
      </c>
      <c r="W252" s="107">
        <f t="shared" si="16"/>
        <v>0</v>
      </c>
      <c r="X252" s="107">
        <f t="shared" si="16"/>
        <v>0</v>
      </c>
      <c r="Y252" s="107">
        <f t="shared" si="16"/>
        <v>0</v>
      </c>
      <c r="Z252" s="107">
        <f t="shared" si="16"/>
        <v>0</v>
      </c>
      <c r="AA252" s="107">
        <f t="shared" si="16"/>
        <v>0</v>
      </c>
      <c r="AB252" s="107">
        <f t="shared" si="16"/>
        <v>0</v>
      </c>
      <c r="AC252" s="108">
        <f t="shared" si="16"/>
        <v>0</v>
      </c>
      <c r="AE252" s="805">
        <f t="shared" si="17"/>
        <v>0</v>
      </c>
      <c r="AG252" s="805">
        <f t="shared" si="18"/>
        <v>0</v>
      </c>
      <c r="AI252" s="805">
        <f t="shared" si="19"/>
        <v>0</v>
      </c>
      <c r="AK252" s="319"/>
    </row>
    <row r="253" spans="4:37" ht="12.75" customHeight="1" outlineLevel="1" x14ac:dyDescent="0.25">
      <c r="D253" s="142" t="str">
        <f t="shared" si="14"/>
        <v>High Speed Trainee Drivers</v>
      </c>
      <c r="E253" s="106"/>
      <c r="F253" s="143" t="str">
        <f t="shared" si="15"/>
        <v>£000/ FTE</v>
      </c>
      <c r="G253" s="107">
        <f t="shared" si="16"/>
        <v>0</v>
      </c>
      <c r="H253" s="107">
        <f t="shared" si="16"/>
        <v>0</v>
      </c>
      <c r="I253" s="107">
        <f t="shared" ref="I253:AC253" si="20">SUM(I73,I118,I163,I208)</f>
        <v>0</v>
      </c>
      <c r="J253" s="107">
        <f t="shared" si="20"/>
        <v>0</v>
      </c>
      <c r="K253" s="107">
        <f t="shared" si="20"/>
        <v>0</v>
      </c>
      <c r="L253" s="107">
        <f t="shared" si="20"/>
        <v>0</v>
      </c>
      <c r="M253" s="107">
        <f t="shared" si="20"/>
        <v>0</v>
      </c>
      <c r="N253" s="107">
        <f t="shared" si="20"/>
        <v>0</v>
      </c>
      <c r="O253" s="107">
        <f t="shared" si="20"/>
        <v>0</v>
      </c>
      <c r="P253" s="107">
        <f t="shared" si="20"/>
        <v>0</v>
      </c>
      <c r="Q253" s="107">
        <f t="shared" si="20"/>
        <v>0</v>
      </c>
      <c r="R253" s="107">
        <f t="shared" si="20"/>
        <v>0</v>
      </c>
      <c r="S253" s="107">
        <f t="shared" si="20"/>
        <v>0</v>
      </c>
      <c r="T253" s="107">
        <f t="shared" si="20"/>
        <v>0</v>
      </c>
      <c r="U253" s="107">
        <f t="shared" si="20"/>
        <v>0</v>
      </c>
      <c r="V253" s="107">
        <f t="shared" si="20"/>
        <v>0</v>
      </c>
      <c r="W253" s="107">
        <f t="shared" si="20"/>
        <v>0</v>
      </c>
      <c r="X253" s="107">
        <f t="shared" si="20"/>
        <v>0</v>
      </c>
      <c r="Y253" s="107">
        <f t="shared" si="20"/>
        <v>0</v>
      </c>
      <c r="Z253" s="107">
        <f t="shared" si="20"/>
        <v>0</v>
      </c>
      <c r="AA253" s="107">
        <f t="shared" si="20"/>
        <v>0</v>
      </c>
      <c r="AB253" s="107">
        <f t="shared" si="20"/>
        <v>0</v>
      </c>
      <c r="AC253" s="108">
        <f t="shared" si="20"/>
        <v>0</v>
      </c>
      <c r="AE253" s="805">
        <f t="shared" si="17"/>
        <v>0</v>
      </c>
      <c r="AG253" s="805">
        <f t="shared" si="18"/>
        <v>0</v>
      </c>
      <c r="AI253" s="805">
        <f t="shared" si="19"/>
        <v>0</v>
      </c>
      <c r="AK253" s="319"/>
    </row>
    <row r="254" spans="4:37" ht="12.75" customHeight="1" outlineLevel="1" x14ac:dyDescent="0.25">
      <c r="D254" s="142" t="str">
        <f t="shared" si="14"/>
        <v>Shunters (Train Services)</v>
      </c>
      <c r="E254" s="106"/>
      <c r="F254" s="143" t="str">
        <f t="shared" si="15"/>
        <v>£000/ FTE</v>
      </c>
      <c r="G254" s="107">
        <f t="shared" ref="G254:AC265" si="21">SUM(G74,G119,G164,G209)</f>
        <v>0</v>
      </c>
      <c r="H254" s="107">
        <f t="shared" si="21"/>
        <v>0</v>
      </c>
      <c r="I254" s="107">
        <f t="shared" si="21"/>
        <v>0</v>
      </c>
      <c r="J254" s="107">
        <f t="shared" si="21"/>
        <v>0</v>
      </c>
      <c r="K254" s="107">
        <f t="shared" si="21"/>
        <v>0</v>
      </c>
      <c r="L254" s="107">
        <f t="shared" si="21"/>
        <v>0</v>
      </c>
      <c r="M254" s="107">
        <f t="shared" si="21"/>
        <v>0</v>
      </c>
      <c r="N254" s="107">
        <f t="shared" si="21"/>
        <v>0</v>
      </c>
      <c r="O254" s="107">
        <f t="shared" si="21"/>
        <v>0</v>
      </c>
      <c r="P254" s="107">
        <f t="shared" si="21"/>
        <v>0</v>
      </c>
      <c r="Q254" s="107">
        <f t="shared" si="21"/>
        <v>0</v>
      </c>
      <c r="R254" s="107">
        <f t="shared" si="21"/>
        <v>0</v>
      </c>
      <c r="S254" s="107">
        <f t="shared" si="21"/>
        <v>0</v>
      </c>
      <c r="T254" s="107">
        <f t="shared" si="21"/>
        <v>0</v>
      </c>
      <c r="U254" s="107">
        <f t="shared" si="21"/>
        <v>0</v>
      </c>
      <c r="V254" s="107">
        <f t="shared" si="21"/>
        <v>0</v>
      </c>
      <c r="W254" s="107">
        <f t="shared" si="21"/>
        <v>0</v>
      </c>
      <c r="X254" s="107">
        <f t="shared" si="21"/>
        <v>0</v>
      </c>
      <c r="Y254" s="107">
        <f t="shared" si="21"/>
        <v>0</v>
      </c>
      <c r="Z254" s="107">
        <f t="shared" si="21"/>
        <v>0</v>
      </c>
      <c r="AA254" s="107">
        <f t="shared" si="21"/>
        <v>0</v>
      </c>
      <c r="AB254" s="107">
        <f t="shared" si="21"/>
        <v>0</v>
      </c>
      <c r="AC254" s="108">
        <f t="shared" si="21"/>
        <v>0</v>
      </c>
      <c r="AE254" s="805">
        <f t="shared" si="17"/>
        <v>0</v>
      </c>
      <c r="AG254" s="805">
        <f t="shared" si="18"/>
        <v>0</v>
      </c>
      <c r="AI254" s="805">
        <f t="shared" si="19"/>
        <v>0</v>
      </c>
      <c r="AK254" s="319"/>
    </row>
    <row r="255" spans="4:37" ht="12.75" customHeight="1" outlineLevel="1" x14ac:dyDescent="0.25">
      <c r="D255" s="142" t="str">
        <f t="shared" si="14"/>
        <v>Management &amp; Support (Train Services)</v>
      </c>
      <c r="E255" s="106"/>
      <c r="F255" s="143" t="str">
        <f t="shared" si="15"/>
        <v>£000/ FTE</v>
      </c>
      <c r="G255" s="107">
        <f t="shared" si="21"/>
        <v>0</v>
      </c>
      <c r="H255" s="107">
        <f t="shared" si="21"/>
        <v>0</v>
      </c>
      <c r="I255" s="107">
        <f t="shared" si="21"/>
        <v>0</v>
      </c>
      <c r="J255" s="107">
        <f t="shared" si="21"/>
        <v>0</v>
      </c>
      <c r="K255" s="107">
        <f t="shared" si="21"/>
        <v>0</v>
      </c>
      <c r="L255" s="107">
        <f t="shared" si="21"/>
        <v>0</v>
      </c>
      <c r="M255" s="107">
        <f t="shared" si="21"/>
        <v>0</v>
      </c>
      <c r="N255" s="107">
        <f t="shared" si="21"/>
        <v>0</v>
      </c>
      <c r="O255" s="107">
        <f t="shared" si="21"/>
        <v>0</v>
      </c>
      <c r="P255" s="107">
        <f t="shared" si="21"/>
        <v>0</v>
      </c>
      <c r="Q255" s="107">
        <f t="shared" si="21"/>
        <v>0</v>
      </c>
      <c r="R255" s="107">
        <f t="shared" si="21"/>
        <v>0</v>
      </c>
      <c r="S255" s="107">
        <f t="shared" si="21"/>
        <v>0</v>
      </c>
      <c r="T255" s="107">
        <f t="shared" si="21"/>
        <v>0</v>
      </c>
      <c r="U255" s="107">
        <f t="shared" si="21"/>
        <v>0</v>
      </c>
      <c r="V255" s="107">
        <f t="shared" si="21"/>
        <v>0</v>
      </c>
      <c r="W255" s="107">
        <f t="shared" si="21"/>
        <v>0</v>
      </c>
      <c r="X255" s="107">
        <f t="shared" si="21"/>
        <v>0</v>
      </c>
      <c r="Y255" s="107">
        <f t="shared" si="21"/>
        <v>0</v>
      </c>
      <c r="Z255" s="107">
        <f t="shared" si="21"/>
        <v>0</v>
      </c>
      <c r="AA255" s="107">
        <f t="shared" si="21"/>
        <v>0</v>
      </c>
      <c r="AB255" s="107">
        <f t="shared" si="21"/>
        <v>0</v>
      </c>
      <c r="AC255" s="108">
        <f t="shared" si="21"/>
        <v>0</v>
      </c>
      <c r="AE255" s="805">
        <f t="shared" si="17"/>
        <v>0</v>
      </c>
      <c r="AG255" s="805">
        <f t="shared" si="18"/>
        <v>0</v>
      </c>
      <c r="AI255" s="805">
        <f t="shared" si="19"/>
        <v>0</v>
      </c>
      <c r="AK255" s="319"/>
    </row>
    <row r="256" spans="4:37" ht="12.75" customHeight="1" outlineLevel="1" x14ac:dyDescent="0.25">
      <c r="D256" s="142" t="str">
        <f t="shared" si="14"/>
        <v>Workshop</v>
      </c>
      <c r="E256" s="106"/>
      <c r="F256" s="143" t="str">
        <f t="shared" si="15"/>
        <v>£000/ FTE</v>
      </c>
      <c r="G256" s="107">
        <f t="shared" si="21"/>
        <v>0</v>
      </c>
      <c r="H256" s="107">
        <f t="shared" si="21"/>
        <v>0</v>
      </c>
      <c r="I256" s="107">
        <f t="shared" si="21"/>
        <v>0</v>
      </c>
      <c r="J256" s="107">
        <f t="shared" si="21"/>
        <v>0</v>
      </c>
      <c r="K256" s="107">
        <f t="shared" si="21"/>
        <v>0</v>
      </c>
      <c r="L256" s="107">
        <f t="shared" si="21"/>
        <v>0</v>
      </c>
      <c r="M256" s="107">
        <f t="shared" si="21"/>
        <v>0</v>
      </c>
      <c r="N256" s="107">
        <f t="shared" si="21"/>
        <v>0</v>
      </c>
      <c r="O256" s="107">
        <f t="shared" si="21"/>
        <v>0</v>
      </c>
      <c r="P256" s="107">
        <f t="shared" si="21"/>
        <v>0</v>
      </c>
      <c r="Q256" s="107">
        <f t="shared" si="21"/>
        <v>0</v>
      </c>
      <c r="R256" s="107">
        <f t="shared" si="21"/>
        <v>0</v>
      </c>
      <c r="S256" s="107">
        <f t="shared" si="21"/>
        <v>0</v>
      </c>
      <c r="T256" s="107">
        <f t="shared" si="21"/>
        <v>0</v>
      </c>
      <c r="U256" s="107">
        <f t="shared" si="21"/>
        <v>0</v>
      </c>
      <c r="V256" s="107">
        <f t="shared" si="21"/>
        <v>0</v>
      </c>
      <c r="W256" s="107">
        <f t="shared" si="21"/>
        <v>0</v>
      </c>
      <c r="X256" s="107">
        <f t="shared" si="21"/>
        <v>0</v>
      </c>
      <c r="Y256" s="107">
        <f t="shared" si="21"/>
        <v>0</v>
      </c>
      <c r="Z256" s="107">
        <f t="shared" si="21"/>
        <v>0</v>
      </c>
      <c r="AA256" s="107">
        <f t="shared" si="21"/>
        <v>0</v>
      </c>
      <c r="AB256" s="107">
        <f t="shared" si="21"/>
        <v>0</v>
      </c>
      <c r="AC256" s="108">
        <f t="shared" si="21"/>
        <v>0</v>
      </c>
      <c r="AE256" s="805">
        <f t="shared" si="17"/>
        <v>0</v>
      </c>
      <c r="AG256" s="805">
        <f t="shared" si="18"/>
        <v>0</v>
      </c>
      <c r="AI256" s="805">
        <f t="shared" si="19"/>
        <v>0</v>
      </c>
      <c r="AK256" s="319"/>
    </row>
    <row r="257" spans="4:37" ht="12.75" customHeight="1" outlineLevel="1" x14ac:dyDescent="0.25">
      <c r="D257" s="142" t="str">
        <f t="shared" si="14"/>
        <v>Shunters (Engineering)</v>
      </c>
      <c r="E257" s="106"/>
      <c r="F257" s="143" t="str">
        <f t="shared" si="15"/>
        <v>£000/ FTE</v>
      </c>
      <c r="G257" s="107">
        <f t="shared" si="21"/>
        <v>0</v>
      </c>
      <c r="H257" s="107">
        <f t="shared" si="21"/>
        <v>0</v>
      </c>
      <c r="I257" s="107">
        <f t="shared" si="21"/>
        <v>0</v>
      </c>
      <c r="J257" s="107">
        <f t="shared" si="21"/>
        <v>0</v>
      </c>
      <c r="K257" s="107">
        <f t="shared" si="21"/>
        <v>0</v>
      </c>
      <c r="L257" s="107">
        <f t="shared" si="21"/>
        <v>0</v>
      </c>
      <c r="M257" s="107">
        <f t="shared" si="21"/>
        <v>0</v>
      </c>
      <c r="N257" s="107">
        <f t="shared" si="21"/>
        <v>0</v>
      </c>
      <c r="O257" s="107">
        <f t="shared" si="21"/>
        <v>0</v>
      </c>
      <c r="P257" s="107">
        <f t="shared" si="21"/>
        <v>0</v>
      </c>
      <c r="Q257" s="107">
        <f t="shared" si="21"/>
        <v>0</v>
      </c>
      <c r="R257" s="107">
        <f t="shared" si="21"/>
        <v>0</v>
      </c>
      <c r="S257" s="107">
        <f t="shared" si="21"/>
        <v>0</v>
      </c>
      <c r="T257" s="107">
        <f t="shared" si="21"/>
        <v>0</v>
      </c>
      <c r="U257" s="107">
        <f t="shared" si="21"/>
        <v>0</v>
      </c>
      <c r="V257" s="107">
        <f t="shared" si="21"/>
        <v>0</v>
      </c>
      <c r="W257" s="107">
        <f t="shared" si="21"/>
        <v>0</v>
      </c>
      <c r="X257" s="107">
        <f t="shared" si="21"/>
        <v>0</v>
      </c>
      <c r="Y257" s="107">
        <f t="shared" si="21"/>
        <v>0</v>
      </c>
      <c r="Z257" s="107">
        <f t="shared" si="21"/>
        <v>0</v>
      </c>
      <c r="AA257" s="107">
        <f t="shared" si="21"/>
        <v>0</v>
      </c>
      <c r="AB257" s="107">
        <f t="shared" si="21"/>
        <v>0</v>
      </c>
      <c r="AC257" s="108">
        <f t="shared" si="21"/>
        <v>0</v>
      </c>
      <c r="AE257" s="805">
        <f t="shared" si="17"/>
        <v>0</v>
      </c>
      <c r="AG257" s="805">
        <f t="shared" si="18"/>
        <v>0</v>
      </c>
      <c r="AI257" s="805">
        <f t="shared" si="19"/>
        <v>0</v>
      </c>
      <c r="AK257" s="319"/>
    </row>
    <row r="258" spans="4:37" ht="12.75" customHeight="1" outlineLevel="1" x14ac:dyDescent="0.25">
      <c r="D258" s="142" t="str">
        <f t="shared" si="14"/>
        <v>Management &amp; Support (Engineering)</v>
      </c>
      <c r="E258" s="106"/>
      <c r="F258" s="143" t="str">
        <f t="shared" si="15"/>
        <v>£000/ FTE</v>
      </c>
      <c r="G258" s="107">
        <f t="shared" si="21"/>
        <v>0</v>
      </c>
      <c r="H258" s="107">
        <f t="shared" si="21"/>
        <v>0</v>
      </c>
      <c r="I258" s="107">
        <f t="shared" si="21"/>
        <v>0</v>
      </c>
      <c r="J258" s="107">
        <f t="shared" si="21"/>
        <v>0</v>
      </c>
      <c r="K258" s="107">
        <f t="shared" si="21"/>
        <v>0</v>
      </c>
      <c r="L258" s="107">
        <f t="shared" si="21"/>
        <v>0</v>
      </c>
      <c r="M258" s="107">
        <f t="shared" si="21"/>
        <v>0</v>
      </c>
      <c r="N258" s="107">
        <f t="shared" si="21"/>
        <v>0</v>
      </c>
      <c r="O258" s="107">
        <f t="shared" si="21"/>
        <v>0</v>
      </c>
      <c r="P258" s="107">
        <f t="shared" si="21"/>
        <v>0</v>
      </c>
      <c r="Q258" s="107">
        <f t="shared" si="21"/>
        <v>0</v>
      </c>
      <c r="R258" s="107">
        <f t="shared" si="21"/>
        <v>0</v>
      </c>
      <c r="S258" s="107">
        <f t="shared" si="21"/>
        <v>0</v>
      </c>
      <c r="T258" s="107">
        <f t="shared" si="21"/>
        <v>0</v>
      </c>
      <c r="U258" s="107">
        <f t="shared" si="21"/>
        <v>0</v>
      </c>
      <c r="V258" s="107">
        <f t="shared" si="21"/>
        <v>0</v>
      </c>
      <c r="W258" s="107">
        <f t="shared" si="21"/>
        <v>0</v>
      </c>
      <c r="X258" s="107">
        <f t="shared" si="21"/>
        <v>0</v>
      </c>
      <c r="Y258" s="107">
        <f t="shared" si="21"/>
        <v>0</v>
      </c>
      <c r="Z258" s="107">
        <f t="shared" si="21"/>
        <v>0</v>
      </c>
      <c r="AA258" s="107">
        <f t="shared" si="21"/>
        <v>0</v>
      </c>
      <c r="AB258" s="107">
        <f t="shared" si="21"/>
        <v>0</v>
      </c>
      <c r="AC258" s="108">
        <f t="shared" si="21"/>
        <v>0</v>
      </c>
      <c r="AE258" s="805">
        <f t="shared" si="17"/>
        <v>0</v>
      </c>
      <c r="AG258" s="805">
        <f t="shared" si="18"/>
        <v>0</v>
      </c>
      <c r="AI258" s="805">
        <f t="shared" si="19"/>
        <v>0</v>
      </c>
      <c r="AK258" s="319"/>
    </row>
    <row r="259" spans="4:37" ht="12.75" customHeight="1" outlineLevel="1" x14ac:dyDescent="0.25">
      <c r="D259" s="142" t="str">
        <f t="shared" si="14"/>
        <v>Management &amp; Support (Support)</v>
      </c>
      <c r="E259" s="106"/>
      <c r="F259" s="143" t="str">
        <f t="shared" si="15"/>
        <v>£000/ FTE</v>
      </c>
      <c r="G259" s="107">
        <f t="shared" si="21"/>
        <v>0</v>
      </c>
      <c r="H259" s="107">
        <f t="shared" si="21"/>
        <v>0</v>
      </c>
      <c r="I259" s="107">
        <f t="shared" si="21"/>
        <v>0</v>
      </c>
      <c r="J259" s="107">
        <f t="shared" si="21"/>
        <v>0</v>
      </c>
      <c r="K259" s="107">
        <f t="shared" si="21"/>
        <v>0</v>
      </c>
      <c r="L259" s="107">
        <f t="shared" si="21"/>
        <v>0</v>
      </c>
      <c r="M259" s="107">
        <f t="shared" si="21"/>
        <v>0</v>
      </c>
      <c r="N259" s="107">
        <f t="shared" si="21"/>
        <v>0</v>
      </c>
      <c r="O259" s="107">
        <f t="shared" si="21"/>
        <v>0</v>
      </c>
      <c r="P259" s="107">
        <f t="shared" si="21"/>
        <v>0</v>
      </c>
      <c r="Q259" s="107">
        <f t="shared" si="21"/>
        <v>0</v>
      </c>
      <c r="R259" s="107">
        <f t="shared" si="21"/>
        <v>0</v>
      </c>
      <c r="S259" s="107">
        <f t="shared" si="21"/>
        <v>0</v>
      </c>
      <c r="T259" s="107">
        <f t="shared" si="21"/>
        <v>0</v>
      </c>
      <c r="U259" s="107">
        <f t="shared" si="21"/>
        <v>0</v>
      </c>
      <c r="V259" s="107">
        <f t="shared" si="21"/>
        <v>0</v>
      </c>
      <c r="W259" s="107">
        <f t="shared" si="21"/>
        <v>0</v>
      </c>
      <c r="X259" s="107">
        <f t="shared" si="21"/>
        <v>0</v>
      </c>
      <c r="Y259" s="107">
        <f t="shared" si="21"/>
        <v>0</v>
      </c>
      <c r="Z259" s="107">
        <f t="shared" si="21"/>
        <v>0</v>
      </c>
      <c r="AA259" s="107">
        <f t="shared" si="21"/>
        <v>0</v>
      </c>
      <c r="AB259" s="107">
        <f t="shared" si="21"/>
        <v>0</v>
      </c>
      <c r="AC259" s="108">
        <f t="shared" si="21"/>
        <v>0</v>
      </c>
      <c r="AE259" s="805">
        <f t="shared" si="17"/>
        <v>0</v>
      </c>
      <c r="AG259" s="805">
        <f t="shared" si="18"/>
        <v>0</v>
      </c>
      <c r="AI259" s="805">
        <f t="shared" si="19"/>
        <v>0</v>
      </c>
      <c r="AK259" s="319"/>
    </row>
    <row r="260" spans="4:37" ht="12.75" customHeight="1" outlineLevel="1" x14ac:dyDescent="0.25">
      <c r="D260" s="142" t="str">
        <f t="shared" si="14"/>
        <v>Facilities Station Staff</v>
      </c>
      <c r="E260" s="106"/>
      <c r="F260" s="143" t="str">
        <f t="shared" si="15"/>
        <v>£000/ FTE</v>
      </c>
      <c r="G260" s="107">
        <f t="shared" si="21"/>
        <v>0</v>
      </c>
      <c r="H260" s="107">
        <f t="shared" si="21"/>
        <v>0</v>
      </c>
      <c r="I260" s="107">
        <f t="shared" si="21"/>
        <v>0</v>
      </c>
      <c r="J260" s="107">
        <f t="shared" si="21"/>
        <v>0</v>
      </c>
      <c r="K260" s="107">
        <f t="shared" si="21"/>
        <v>0</v>
      </c>
      <c r="L260" s="107">
        <f t="shared" si="21"/>
        <v>0</v>
      </c>
      <c r="M260" s="107">
        <f t="shared" si="21"/>
        <v>0</v>
      </c>
      <c r="N260" s="107">
        <f t="shared" si="21"/>
        <v>0</v>
      </c>
      <c r="O260" s="107">
        <f t="shared" si="21"/>
        <v>0</v>
      </c>
      <c r="P260" s="107">
        <f t="shared" si="21"/>
        <v>0</v>
      </c>
      <c r="Q260" s="107">
        <f t="shared" si="21"/>
        <v>0</v>
      </c>
      <c r="R260" s="107">
        <f t="shared" si="21"/>
        <v>0</v>
      </c>
      <c r="S260" s="107">
        <f t="shared" si="21"/>
        <v>0</v>
      </c>
      <c r="T260" s="107">
        <f t="shared" si="21"/>
        <v>0</v>
      </c>
      <c r="U260" s="107">
        <f t="shared" si="21"/>
        <v>0</v>
      </c>
      <c r="V260" s="107">
        <f t="shared" si="21"/>
        <v>0</v>
      </c>
      <c r="W260" s="107">
        <f t="shared" si="21"/>
        <v>0</v>
      </c>
      <c r="X260" s="107">
        <f t="shared" si="21"/>
        <v>0</v>
      </c>
      <c r="Y260" s="107">
        <f t="shared" si="21"/>
        <v>0</v>
      </c>
      <c r="Z260" s="107">
        <f t="shared" si="21"/>
        <v>0</v>
      </c>
      <c r="AA260" s="107">
        <f t="shared" si="21"/>
        <v>0</v>
      </c>
      <c r="AB260" s="107">
        <f t="shared" si="21"/>
        <v>0</v>
      </c>
      <c r="AC260" s="108">
        <f t="shared" si="21"/>
        <v>0</v>
      </c>
      <c r="AE260" s="805">
        <f t="shared" si="17"/>
        <v>0</v>
      </c>
      <c r="AG260" s="805">
        <f t="shared" si="18"/>
        <v>0</v>
      </c>
      <c r="AI260" s="805">
        <f t="shared" si="19"/>
        <v>0</v>
      </c>
      <c r="AK260" s="319"/>
    </row>
    <row r="261" spans="4:37" ht="12.75" customHeight="1" outlineLevel="1" x14ac:dyDescent="0.25">
      <c r="D261" s="142" t="str">
        <f t="shared" si="14"/>
        <v>Management &amp; Support (Facilities)</v>
      </c>
      <c r="E261" s="106"/>
      <c r="F261" s="143" t="str">
        <f t="shared" si="15"/>
        <v>£000/ FTE</v>
      </c>
      <c r="G261" s="107">
        <f t="shared" si="21"/>
        <v>0</v>
      </c>
      <c r="H261" s="107">
        <f t="shared" si="21"/>
        <v>0</v>
      </c>
      <c r="I261" s="107">
        <f t="shared" si="21"/>
        <v>0</v>
      </c>
      <c r="J261" s="107">
        <f t="shared" si="21"/>
        <v>0</v>
      </c>
      <c r="K261" s="107">
        <f t="shared" si="21"/>
        <v>0</v>
      </c>
      <c r="L261" s="107">
        <f t="shared" si="21"/>
        <v>0</v>
      </c>
      <c r="M261" s="107">
        <f t="shared" si="21"/>
        <v>0</v>
      </c>
      <c r="N261" s="107">
        <f t="shared" si="21"/>
        <v>0</v>
      </c>
      <c r="O261" s="107">
        <f t="shared" si="21"/>
        <v>0</v>
      </c>
      <c r="P261" s="107">
        <f t="shared" si="21"/>
        <v>0</v>
      </c>
      <c r="Q261" s="107">
        <f t="shared" si="21"/>
        <v>0</v>
      </c>
      <c r="R261" s="107">
        <f t="shared" si="21"/>
        <v>0</v>
      </c>
      <c r="S261" s="107">
        <f t="shared" si="21"/>
        <v>0</v>
      </c>
      <c r="T261" s="107">
        <f t="shared" si="21"/>
        <v>0</v>
      </c>
      <c r="U261" s="107">
        <f t="shared" si="21"/>
        <v>0</v>
      </c>
      <c r="V261" s="107">
        <f t="shared" si="21"/>
        <v>0</v>
      </c>
      <c r="W261" s="107">
        <f t="shared" si="21"/>
        <v>0</v>
      </c>
      <c r="X261" s="107">
        <f t="shared" si="21"/>
        <v>0</v>
      </c>
      <c r="Y261" s="107">
        <f t="shared" si="21"/>
        <v>0</v>
      </c>
      <c r="Z261" s="107">
        <f t="shared" si="21"/>
        <v>0</v>
      </c>
      <c r="AA261" s="107">
        <f t="shared" si="21"/>
        <v>0</v>
      </c>
      <c r="AB261" s="107">
        <f t="shared" si="21"/>
        <v>0</v>
      </c>
      <c r="AC261" s="108">
        <f t="shared" si="21"/>
        <v>0</v>
      </c>
      <c r="AE261" s="805">
        <f t="shared" si="17"/>
        <v>0</v>
      </c>
      <c r="AG261" s="805">
        <f t="shared" si="18"/>
        <v>0</v>
      </c>
      <c r="AI261" s="805">
        <f t="shared" si="19"/>
        <v>0</v>
      </c>
      <c r="AK261" s="319"/>
    </row>
    <row r="262" spans="4:37" ht="12.75" customHeight="1" outlineLevel="1" x14ac:dyDescent="0.25">
      <c r="D262" s="142" t="str">
        <f t="shared" si="14"/>
        <v>Marketing</v>
      </c>
      <c r="E262" s="106"/>
      <c r="F262" s="143" t="str">
        <f t="shared" si="15"/>
        <v>£000/ FTE</v>
      </c>
      <c r="G262" s="107">
        <f t="shared" si="21"/>
        <v>0</v>
      </c>
      <c r="H262" s="107">
        <f t="shared" si="21"/>
        <v>0</v>
      </c>
      <c r="I262" s="107">
        <f t="shared" si="21"/>
        <v>0</v>
      </c>
      <c r="J262" s="107">
        <f t="shared" si="21"/>
        <v>0</v>
      </c>
      <c r="K262" s="107">
        <f t="shared" si="21"/>
        <v>0</v>
      </c>
      <c r="L262" s="107">
        <f t="shared" si="21"/>
        <v>0</v>
      </c>
      <c r="M262" s="107">
        <f t="shared" si="21"/>
        <v>0</v>
      </c>
      <c r="N262" s="107">
        <f t="shared" si="21"/>
        <v>0</v>
      </c>
      <c r="O262" s="107">
        <f t="shared" si="21"/>
        <v>0</v>
      </c>
      <c r="P262" s="107">
        <f t="shared" si="21"/>
        <v>0</v>
      </c>
      <c r="Q262" s="107">
        <f t="shared" si="21"/>
        <v>0</v>
      </c>
      <c r="R262" s="107">
        <f t="shared" si="21"/>
        <v>0</v>
      </c>
      <c r="S262" s="107">
        <f t="shared" si="21"/>
        <v>0</v>
      </c>
      <c r="T262" s="107">
        <f t="shared" si="21"/>
        <v>0</v>
      </c>
      <c r="U262" s="107">
        <f t="shared" si="21"/>
        <v>0</v>
      </c>
      <c r="V262" s="107">
        <f t="shared" si="21"/>
        <v>0</v>
      </c>
      <c r="W262" s="107">
        <f t="shared" si="21"/>
        <v>0</v>
      </c>
      <c r="X262" s="107">
        <f t="shared" si="21"/>
        <v>0</v>
      </c>
      <c r="Y262" s="107">
        <f t="shared" si="21"/>
        <v>0</v>
      </c>
      <c r="Z262" s="107">
        <f t="shared" si="21"/>
        <v>0</v>
      </c>
      <c r="AA262" s="107">
        <f t="shared" si="21"/>
        <v>0</v>
      </c>
      <c r="AB262" s="107">
        <f t="shared" si="21"/>
        <v>0</v>
      </c>
      <c r="AC262" s="108">
        <f t="shared" si="21"/>
        <v>0</v>
      </c>
      <c r="AE262" s="805">
        <f t="shared" si="17"/>
        <v>0</v>
      </c>
      <c r="AG262" s="805">
        <f t="shared" si="18"/>
        <v>0</v>
      </c>
      <c r="AI262" s="805">
        <f t="shared" si="19"/>
        <v>0</v>
      </c>
      <c r="AK262" s="319"/>
    </row>
    <row r="263" spans="4:37" ht="12.75" customHeight="1" outlineLevel="1" x14ac:dyDescent="0.25">
      <c r="D263" s="142" t="str">
        <f t="shared" si="14"/>
        <v>[Staff Functions Line 22]</v>
      </c>
      <c r="E263" s="106"/>
      <c r="F263" s="143" t="str">
        <f t="shared" si="15"/>
        <v>£000/ FTE</v>
      </c>
      <c r="G263" s="107">
        <f t="shared" si="21"/>
        <v>0</v>
      </c>
      <c r="H263" s="107">
        <f t="shared" si="21"/>
        <v>0</v>
      </c>
      <c r="I263" s="107">
        <f t="shared" si="21"/>
        <v>0</v>
      </c>
      <c r="J263" s="107">
        <f t="shared" si="21"/>
        <v>0</v>
      </c>
      <c r="K263" s="107">
        <f t="shared" si="21"/>
        <v>0</v>
      </c>
      <c r="L263" s="107">
        <f t="shared" si="21"/>
        <v>0</v>
      </c>
      <c r="M263" s="107">
        <f t="shared" si="21"/>
        <v>0</v>
      </c>
      <c r="N263" s="107">
        <f t="shared" si="21"/>
        <v>0</v>
      </c>
      <c r="O263" s="107">
        <f t="shared" si="21"/>
        <v>0</v>
      </c>
      <c r="P263" s="107">
        <f t="shared" si="21"/>
        <v>0</v>
      </c>
      <c r="Q263" s="107">
        <f t="shared" si="21"/>
        <v>0</v>
      </c>
      <c r="R263" s="107">
        <f t="shared" si="21"/>
        <v>0</v>
      </c>
      <c r="S263" s="107">
        <f t="shared" si="21"/>
        <v>0</v>
      </c>
      <c r="T263" s="107">
        <f t="shared" si="21"/>
        <v>0</v>
      </c>
      <c r="U263" s="107">
        <f t="shared" si="21"/>
        <v>0</v>
      </c>
      <c r="V263" s="107">
        <f t="shared" si="21"/>
        <v>0</v>
      </c>
      <c r="W263" s="107">
        <f t="shared" si="21"/>
        <v>0</v>
      </c>
      <c r="X263" s="107">
        <f t="shared" si="21"/>
        <v>0</v>
      </c>
      <c r="Y263" s="107">
        <f t="shared" si="21"/>
        <v>0</v>
      </c>
      <c r="Z263" s="107">
        <f t="shared" si="21"/>
        <v>0</v>
      </c>
      <c r="AA263" s="107">
        <f t="shared" si="21"/>
        <v>0</v>
      </c>
      <c r="AB263" s="107">
        <f t="shared" si="21"/>
        <v>0</v>
      </c>
      <c r="AC263" s="108">
        <f t="shared" si="21"/>
        <v>0</v>
      </c>
      <c r="AE263" s="805">
        <f t="shared" si="17"/>
        <v>0</v>
      </c>
      <c r="AG263" s="805">
        <f t="shared" si="18"/>
        <v>0</v>
      </c>
      <c r="AI263" s="805">
        <f t="shared" si="19"/>
        <v>0</v>
      </c>
      <c r="AK263" s="319"/>
    </row>
    <row r="264" spans="4:37" ht="12.75" customHeight="1" outlineLevel="1" x14ac:dyDescent="0.25">
      <c r="D264" s="142" t="str">
        <f t="shared" si="14"/>
        <v>[Staff Functions Line 23]</v>
      </c>
      <c r="E264" s="106"/>
      <c r="F264" s="143" t="str">
        <f t="shared" si="15"/>
        <v>£000/ FTE</v>
      </c>
      <c r="G264" s="107">
        <f t="shared" si="21"/>
        <v>0</v>
      </c>
      <c r="H264" s="107">
        <f t="shared" si="21"/>
        <v>0</v>
      </c>
      <c r="I264" s="107">
        <f t="shared" si="21"/>
        <v>0</v>
      </c>
      <c r="J264" s="107">
        <f t="shared" si="21"/>
        <v>0</v>
      </c>
      <c r="K264" s="107">
        <f t="shared" si="21"/>
        <v>0</v>
      </c>
      <c r="L264" s="107">
        <f t="shared" si="21"/>
        <v>0</v>
      </c>
      <c r="M264" s="107">
        <f t="shared" si="21"/>
        <v>0</v>
      </c>
      <c r="N264" s="107">
        <f t="shared" si="21"/>
        <v>0</v>
      </c>
      <c r="O264" s="107">
        <f t="shared" si="21"/>
        <v>0</v>
      </c>
      <c r="P264" s="107">
        <f t="shared" si="21"/>
        <v>0</v>
      </c>
      <c r="Q264" s="107">
        <f t="shared" si="21"/>
        <v>0</v>
      </c>
      <c r="R264" s="107">
        <f t="shared" si="21"/>
        <v>0</v>
      </c>
      <c r="S264" s="107">
        <f t="shared" si="21"/>
        <v>0</v>
      </c>
      <c r="T264" s="107">
        <f t="shared" si="21"/>
        <v>0</v>
      </c>
      <c r="U264" s="107">
        <f t="shared" si="21"/>
        <v>0</v>
      </c>
      <c r="V264" s="107">
        <f t="shared" si="21"/>
        <v>0</v>
      </c>
      <c r="W264" s="107">
        <f t="shared" si="21"/>
        <v>0</v>
      </c>
      <c r="X264" s="107">
        <f t="shared" si="21"/>
        <v>0</v>
      </c>
      <c r="Y264" s="107">
        <f t="shared" si="21"/>
        <v>0</v>
      </c>
      <c r="Z264" s="107">
        <f t="shared" si="21"/>
        <v>0</v>
      </c>
      <c r="AA264" s="107">
        <f t="shared" si="21"/>
        <v>0</v>
      </c>
      <c r="AB264" s="107">
        <f t="shared" si="21"/>
        <v>0</v>
      </c>
      <c r="AC264" s="108">
        <f t="shared" si="21"/>
        <v>0</v>
      </c>
      <c r="AE264" s="805">
        <f t="shared" si="17"/>
        <v>0</v>
      </c>
      <c r="AG264" s="805">
        <f t="shared" si="18"/>
        <v>0</v>
      </c>
      <c r="AI264" s="805">
        <f t="shared" si="19"/>
        <v>0</v>
      </c>
      <c r="AK264" s="319"/>
    </row>
    <row r="265" spans="4:37" ht="12.75" customHeight="1" outlineLevel="1" x14ac:dyDescent="0.25">
      <c r="D265" s="142" t="str">
        <f t="shared" si="14"/>
        <v>[Staff Functions Line 24]</v>
      </c>
      <c r="E265" s="106"/>
      <c r="F265" s="143" t="str">
        <f t="shared" si="15"/>
        <v>£000/ FTE</v>
      </c>
      <c r="G265" s="107">
        <f t="shared" si="21"/>
        <v>0</v>
      </c>
      <c r="H265" s="107">
        <f t="shared" si="21"/>
        <v>0</v>
      </c>
      <c r="I265" s="107">
        <f t="shared" ref="I265:AC265" si="22">SUM(I85,I130,I175,I220)</f>
        <v>0</v>
      </c>
      <c r="J265" s="107">
        <f t="shared" si="22"/>
        <v>0</v>
      </c>
      <c r="K265" s="107">
        <f t="shared" si="22"/>
        <v>0</v>
      </c>
      <c r="L265" s="107">
        <f t="shared" si="22"/>
        <v>0</v>
      </c>
      <c r="M265" s="107">
        <f t="shared" si="22"/>
        <v>0</v>
      </c>
      <c r="N265" s="107">
        <f t="shared" si="22"/>
        <v>0</v>
      </c>
      <c r="O265" s="107">
        <f t="shared" si="22"/>
        <v>0</v>
      </c>
      <c r="P265" s="107">
        <f t="shared" si="22"/>
        <v>0</v>
      </c>
      <c r="Q265" s="107">
        <f t="shared" si="22"/>
        <v>0</v>
      </c>
      <c r="R265" s="107">
        <f t="shared" si="22"/>
        <v>0</v>
      </c>
      <c r="S265" s="107">
        <f t="shared" si="22"/>
        <v>0</v>
      </c>
      <c r="T265" s="107">
        <f t="shared" si="22"/>
        <v>0</v>
      </c>
      <c r="U265" s="107">
        <f t="shared" si="22"/>
        <v>0</v>
      </c>
      <c r="V265" s="107">
        <f t="shared" si="22"/>
        <v>0</v>
      </c>
      <c r="W265" s="107">
        <f t="shared" si="22"/>
        <v>0</v>
      </c>
      <c r="X265" s="107">
        <f t="shared" si="22"/>
        <v>0</v>
      </c>
      <c r="Y265" s="107">
        <f t="shared" si="22"/>
        <v>0</v>
      </c>
      <c r="Z265" s="107">
        <f t="shared" si="22"/>
        <v>0</v>
      </c>
      <c r="AA265" s="107">
        <f t="shared" si="22"/>
        <v>0</v>
      </c>
      <c r="AB265" s="107">
        <f t="shared" si="22"/>
        <v>0</v>
      </c>
      <c r="AC265" s="108">
        <f t="shared" si="22"/>
        <v>0</v>
      </c>
      <c r="AE265" s="805">
        <f t="shared" si="17"/>
        <v>0</v>
      </c>
      <c r="AG265" s="805">
        <f t="shared" si="18"/>
        <v>0</v>
      </c>
      <c r="AI265" s="805">
        <f t="shared" si="19"/>
        <v>0</v>
      </c>
      <c r="AK265" s="319"/>
    </row>
    <row r="266" spans="4:37" ht="12.75" customHeight="1" outlineLevel="1" x14ac:dyDescent="0.25">
      <c r="D266" s="142" t="str">
        <f t="shared" si="14"/>
        <v>[Staff Functions Line 25]</v>
      </c>
      <c r="E266" s="106"/>
      <c r="F266" s="143" t="str">
        <f t="shared" si="15"/>
        <v>£000/ FTE</v>
      </c>
      <c r="G266" s="107">
        <f t="shared" ref="G266:AC277" si="23">SUM(G86,G131,G176,G221)</f>
        <v>0</v>
      </c>
      <c r="H266" s="107">
        <f t="shared" si="23"/>
        <v>0</v>
      </c>
      <c r="I266" s="107">
        <f t="shared" si="23"/>
        <v>0</v>
      </c>
      <c r="J266" s="107">
        <f t="shared" si="23"/>
        <v>0</v>
      </c>
      <c r="K266" s="107">
        <f t="shared" si="23"/>
        <v>0</v>
      </c>
      <c r="L266" s="107">
        <f t="shared" si="23"/>
        <v>0</v>
      </c>
      <c r="M266" s="107">
        <f t="shared" si="23"/>
        <v>0</v>
      </c>
      <c r="N266" s="107">
        <f t="shared" si="23"/>
        <v>0</v>
      </c>
      <c r="O266" s="107">
        <f t="shared" si="23"/>
        <v>0</v>
      </c>
      <c r="P266" s="107">
        <f t="shared" si="23"/>
        <v>0</v>
      </c>
      <c r="Q266" s="107">
        <f t="shared" si="23"/>
        <v>0</v>
      </c>
      <c r="R266" s="107">
        <f t="shared" si="23"/>
        <v>0</v>
      </c>
      <c r="S266" s="107">
        <f t="shared" si="23"/>
        <v>0</v>
      </c>
      <c r="T266" s="107">
        <f t="shared" si="23"/>
        <v>0</v>
      </c>
      <c r="U266" s="107">
        <f t="shared" si="23"/>
        <v>0</v>
      </c>
      <c r="V266" s="107">
        <f t="shared" si="23"/>
        <v>0</v>
      </c>
      <c r="W266" s="107">
        <f t="shared" si="23"/>
        <v>0</v>
      </c>
      <c r="X266" s="107">
        <f t="shared" si="23"/>
        <v>0</v>
      </c>
      <c r="Y266" s="107">
        <f t="shared" si="23"/>
        <v>0</v>
      </c>
      <c r="Z266" s="107">
        <f t="shared" si="23"/>
        <v>0</v>
      </c>
      <c r="AA266" s="107">
        <f t="shared" si="23"/>
        <v>0</v>
      </c>
      <c r="AB266" s="107">
        <f t="shared" si="23"/>
        <v>0</v>
      </c>
      <c r="AC266" s="108">
        <f t="shared" si="23"/>
        <v>0</v>
      </c>
      <c r="AE266" s="805">
        <f t="shared" si="17"/>
        <v>0</v>
      </c>
      <c r="AG266" s="805">
        <f t="shared" si="18"/>
        <v>0</v>
      </c>
      <c r="AI266" s="805">
        <f t="shared" si="19"/>
        <v>0</v>
      </c>
      <c r="AK266" s="319"/>
    </row>
    <row r="267" spans="4:37" ht="12.75" customHeight="1" outlineLevel="1" x14ac:dyDescent="0.25">
      <c r="D267" s="142" t="str">
        <f t="shared" si="14"/>
        <v>[Staff Functions Line 26]</v>
      </c>
      <c r="E267" s="106"/>
      <c r="F267" s="143" t="str">
        <f t="shared" si="15"/>
        <v>£000/ FTE</v>
      </c>
      <c r="G267" s="107">
        <f t="shared" si="23"/>
        <v>0</v>
      </c>
      <c r="H267" s="107">
        <f t="shared" si="23"/>
        <v>0</v>
      </c>
      <c r="I267" s="107">
        <f t="shared" si="23"/>
        <v>0</v>
      </c>
      <c r="J267" s="107">
        <f t="shared" si="23"/>
        <v>0</v>
      </c>
      <c r="K267" s="107">
        <f t="shared" si="23"/>
        <v>0</v>
      </c>
      <c r="L267" s="107">
        <f t="shared" si="23"/>
        <v>0</v>
      </c>
      <c r="M267" s="107">
        <f t="shared" si="23"/>
        <v>0</v>
      </c>
      <c r="N267" s="107">
        <f t="shared" si="23"/>
        <v>0</v>
      </c>
      <c r="O267" s="107">
        <f t="shared" si="23"/>
        <v>0</v>
      </c>
      <c r="P267" s="107">
        <f t="shared" si="23"/>
        <v>0</v>
      </c>
      <c r="Q267" s="107">
        <f t="shared" si="23"/>
        <v>0</v>
      </c>
      <c r="R267" s="107">
        <f t="shared" si="23"/>
        <v>0</v>
      </c>
      <c r="S267" s="107">
        <f t="shared" si="23"/>
        <v>0</v>
      </c>
      <c r="T267" s="107">
        <f t="shared" si="23"/>
        <v>0</v>
      </c>
      <c r="U267" s="107">
        <f t="shared" si="23"/>
        <v>0</v>
      </c>
      <c r="V267" s="107">
        <f t="shared" si="23"/>
        <v>0</v>
      </c>
      <c r="W267" s="107">
        <f t="shared" si="23"/>
        <v>0</v>
      </c>
      <c r="X267" s="107">
        <f t="shared" si="23"/>
        <v>0</v>
      </c>
      <c r="Y267" s="107">
        <f t="shared" si="23"/>
        <v>0</v>
      </c>
      <c r="Z267" s="107">
        <f t="shared" si="23"/>
        <v>0</v>
      </c>
      <c r="AA267" s="107">
        <f t="shared" si="23"/>
        <v>0</v>
      </c>
      <c r="AB267" s="107">
        <f t="shared" si="23"/>
        <v>0</v>
      </c>
      <c r="AC267" s="108">
        <f t="shared" si="23"/>
        <v>0</v>
      </c>
      <c r="AE267" s="805">
        <f t="shared" si="17"/>
        <v>0</v>
      </c>
      <c r="AG267" s="805">
        <f t="shared" si="18"/>
        <v>0</v>
      </c>
      <c r="AI267" s="805">
        <f t="shared" si="19"/>
        <v>0</v>
      </c>
      <c r="AK267" s="319"/>
    </row>
    <row r="268" spans="4:37" ht="12.75" customHeight="1" outlineLevel="1" x14ac:dyDescent="0.25">
      <c r="D268" s="142" t="str">
        <f t="shared" si="14"/>
        <v>[Staff Functions Line 27]</v>
      </c>
      <c r="E268" s="106"/>
      <c r="F268" s="143" t="str">
        <f t="shared" si="15"/>
        <v>£000/ FTE</v>
      </c>
      <c r="G268" s="107">
        <f t="shared" si="23"/>
        <v>0</v>
      </c>
      <c r="H268" s="107">
        <f t="shared" si="23"/>
        <v>0</v>
      </c>
      <c r="I268" s="107">
        <f t="shared" si="23"/>
        <v>0</v>
      </c>
      <c r="J268" s="107">
        <f t="shared" si="23"/>
        <v>0</v>
      </c>
      <c r="K268" s="107">
        <f t="shared" si="23"/>
        <v>0</v>
      </c>
      <c r="L268" s="107">
        <f t="shared" si="23"/>
        <v>0</v>
      </c>
      <c r="M268" s="107">
        <f t="shared" si="23"/>
        <v>0</v>
      </c>
      <c r="N268" s="107">
        <f t="shared" si="23"/>
        <v>0</v>
      </c>
      <c r="O268" s="107">
        <f t="shared" si="23"/>
        <v>0</v>
      </c>
      <c r="P268" s="107">
        <f t="shared" si="23"/>
        <v>0</v>
      </c>
      <c r="Q268" s="107">
        <f t="shared" si="23"/>
        <v>0</v>
      </c>
      <c r="R268" s="107">
        <f t="shared" si="23"/>
        <v>0</v>
      </c>
      <c r="S268" s="107">
        <f t="shared" si="23"/>
        <v>0</v>
      </c>
      <c r="T268" s="107">
        <f t="shared" si="23"/>
        <v>0</v>
      </c>
      <c r="U268" s="107">
        <f t="shared" si="23"/>
        <v>0</v>
      </c>
      <c r="V268" s="107">
        <f t="shared" si="23"/>
        <v>0</v>
      </c>
      <c r="W268" s="107">
        <f t="shared" si="23"/>
        <v>0</v>
      </c>
      <c r="X268" s="107">
        <f t="shared" si="23"/>
        <v>0</v>
      </c>
      <c r="Y268" s="107">
        <f t="shared" si="23"/>
        <v>0</v>
      </c>
      <c r="Z268" s="107">
        <f t="shared" si="23"/>
        <v>0</v>
      </c>
      <c r="AA268" s="107">
        <f t="shared" si="23"/>
        <v>0</v>
      </c>
      <c r="AB268" s="107">
        <f t="shared" si="23"/>
        <v>0</v>
      </c>
      <c r="AC268" s="108">
        <f t="shared" si="23"/>
        <v>0</v>
      </c>
      <c r="AE268" s="805">
        <f t="shared" si="17"/>
        <v>0</v>
      </c>
      <c r="AG268" s="805">
        <f t="shared" si="18"/>
        <v>0</v>
      </c>
      <c r="AI268" s="805">
        <f t="shared" si="19"/>
        <v>0</v>
      </c>
      <c r="AK268" s="319"/>
    </row>
    <row r="269" spans="4:37" ht="12.75" customHeight="1" outlineLevel="1" x14ac:dyDescent="0.25">
      <c r="D269" s="142" t="str">
        <f t="shared" si="14"/>
        <v>[Staff Functions Line 28]</v>
      </c>
      <c r="E269" s="106"/>
      <c r="F269" s="143" t="str">
        <f t="shared" si="15"/>
        <v>£000/ FTE</v>
      </c>
      <c r="G269" s="107">
        <f t="shared" si="23"/>
        <v>0</v>
      </c>
      <c r="H269" s="107">
        <f t="shared" si="23"/>
        <v>0</v>
      </c>
      <c r="I269" s="107">
        <f t="shared" si="23"/>
        <v>0</v>
      </c>
      <c r="J269" s="107">
        <f t="shared" si="23"/>
        <v>0</v>
      </c>
      <c r="K269" s="107">
        <f t="shared" si="23"/>
        <v>0</v>
      </c>
      <c r="L269" s="107">
        <f t="shared" si="23"/>
        <v>0</v>
      </c>
      <c r="M269" s="107">
        <f t="shared" si="23"/>
        <v>0</v>
      </c>
      <c r="N269" s="107">
        <f t="shared" si="23"/>
        <v>0</v>
      </c>
      <c r="O269" s="107">
        <f t="shared" si="23"/>
        <v>0</v>
      </c>
      <c r="P269" s="107">
        <f t="shared" si="23"/>
        <v>0</v>
      </c>
      <c r="Q269" s="107">
        <f t="shared" si="23"/>
        <v>0</v>
      </c>
      <c r="R269" s="107">
        <f t="shared" si="23"/>
        <v>0</v>
      </c>
      <c r="S269" s="107">
        <f t="shared" si="23"/>
        <v>0</v>
      </c>
      <c r="T269" s="107">
        <f t="shared" si="23"/>
        <v>0</v>
      </c>
      <c r="U269" s="107">
        <f t="shared" si="23"/>
        <v>0</v>
      </c>
      <c r="V269" s="107">
        <f t="shared" si="23"/>
        <v>0</v>
      </c>
      <c r="W269" s="107">
        <f t="shared" si="23"/>
        <v>0</v>
      </c>
      <c r="X269" s="107">
        <f t="shared" si="23"/>
        <v>0</v>
      </c>
      <c r="Y269" s="107">
        <f t="shared" si="23"/>
        <v>0</v>
      </c>
      <c r="Z269" s="107">
        <f t="shared" si="23"/>
        <v>0</v>
      </c>
      <c r="AA269" s="107">
        <f t="shared" si="23"/>
        <v>0</v>
      </c>
      <c r="AB269" s="107">
        <f t="shared" si="23"/>
        <v>0</v>
      </c>
      <c r="AC269" s="108">
        <f t="shared" si="23"/>
        <v>0</v>
      </c>
      <c r="AE269" s="805">
        <f t="shared" si="17"/>
        <v>0</v>
      </c>
      <c r="AG269" s="805">
        <f t="shared" si="18"/>
        <v>0</v>
      </c>
      <c r="AI269" s="805">
        <f t="shared" si="19"/>
        <v>0</v>
      </c>
      <c r="AK269" s="319"/>
    </row>
    <row r="270" spans="4:37" ht="12.75" customHeight="1" outlineLevel="1" x14ac:dyDescent="0.25">
      <c r="D270" s="142" t="str">
        <f t="shared" si="14"/>
        <v>[Staff Functions Line 29]</v>
      </c>
      <c r="E270" s="106"/>
      <c r="F270" s="143" t="str">
        <f t="shared" si="15"/>
        <v>£000/ FTE</v>
      </c>
      <c r="G270" s="107">
        <f t="shared" si="23"/>
        <v>0</v>
      </c>
      <c r="H270" s="107">
        <f t="shared" si="23"/>
        <v>0</v>
      </c>
      <c r="I270" s="107">
        <f t="shared" si="23"/>
        <v>0</v>
      </c>
      <c r="J270" s="107">
        <f t="shared" si="23"/>
        <v>0</v>
      </c>
      <c r="K270" s="107">
        <f t="shared" si="23"/>
        <v>0</v>
      </c>
      <c r="L270" s="107">
        <f t="shared" si="23"/>
        <v>0</v>
      </c>
      <c r="M270" s="107">
        <f t="shared" si="23"/>
        <v>0</v>
      </c>
      <c r="N270" s="107">
        <f t="shared" si="23"/>
        <v>0</v>
      </c>
      <c r="O270" s="107">
        <f t="shared" si="23"/>
        <v>0</v>
      </c>
      <c r="P270" s="107">
        <f t="shared" si="23"/>
        <v>0</v>
      </c>
      <c r="Q270" s="107">
        <f t="shared" si="23"/>
        <v>0</v>
      </c>
      <c r="R270" s="107">
        <f t="shared" si="23"/>
        <v>0</v>
      </c>
      <c r="S270" s="107">
        <f t="shared" si="23"/>
        <v>0</v>
      </c>
      <c r="T270" s="107">
        <f t="shared" si="23"/>
        <v>0</v>
      </c>
      <c r="U270" s="107">
        <f t="shared" si="23"/>
        <v>0</v>
      </c>
      <c r="V270" s="107">
        <f t="shared" si="23"/>
        <v>0</v>
      </c>
      <c r="W270" s="107">
        <f t="shared" si="23"/>
        <v>0</v>
      </c>
      <c r="X270" s="107">
        <f t="shared" si="23"/>
        <v>0</v>
      </c>
      <c r="Y270" s="107">
        <f t="shared" si="23"/>
        <v>0</v>
      </c>
      <c r="Z270" s="107">
        <f t="shared" si="23"/>
        <v>0</v>
      </c>
      <c r="AA270" s="107">
        <f t="shared" si="23"/>
        <v>0</v>
      </c>
      <c r="AB270" s="107">
        <f t="shared" si="23"/>
        <v>0</v>
      </c>
      <c r="AC270" s="108">
        <f t="shared" si="23"/>
        <v>0</v>
      </c>
      <c r="AE270" s="805">
        <f t="shared" si="17"/>
        <v>0</v>
      </c>
      <c r="AG270" s="805">
        <f t="shared" si="18"/>
        <v>0</v>
      </c>
      <c r="AI270" s="805">
        <f t="shared" si="19"/>
        <v>0</v>
      </c>
      <c r="AK270" s="319"/>
    </row>
    <row r="271" spans="4:37" ht="12.75" customHeight="1" outlineLevel="1" x14ac:dyDescent="0.25">
      <c r="D271" s="142" t="str">
        <f t="shared" si="14"/>
        <v>[Staff Functions Line 30]</v>
      </c>
      <c r="E271" s="106"/>
      <c r="F271" s="143" t="str">
        <f t="shared" si="15"/>
        <v>£000/ FTE</v>
      </c>
      <c r="G271" s="107">
        <f t="shared" si="23"/>
        <v>0</v>
      </c>
      <c r="H271" s="107">
        <f t="shared" si="23"/>
        <v>0</v>
      </c>
      <c r="I271" s="107">
        <f t="shared" si="23"/>
        <v>0</v>
      </c>
      <c r="J271" s="107">
        <f t="shared" si="23"/>
        <v>0</v>
      </c>
      <c r="K271" s="107">
        <f t="shared" si="23"/>
        <v>0</v>
      </c>
      <c r="L271" s="107">
        <f t="shared" si="23"/>
        <v>0</v>
      </c>
      <c r="M271" s="107">
        <f t="shared" si="23"/>
        <v>0</v>
      </c>
      <c r="N271" s="107">
        <f t="shared" si="23"/>
        <v>0</v>
      </c>
      <c r="O271" s="107">
        <f t="shared" si="23"/>
        <v>0</v>
      </c>
      <c r="P271" s="107">
        <f t="shared" si="23"/>
        <v>0</v>
      </c>
      <c r="Q271" s="107">
        <f t="shared" si="23"/>
        <v>0</v>
      </c>
      <c r="R271" s="107">
        <f t="shared" si="23"/>
        <v>0</v>
      </c>
      <c r="S271" s="107">
        <f t="shared" si="23"/>
        <v>0</v>
      </c>
      <c r="T271" s="107">
        <f t="shared" si="23"/>
        <v>0</v>
      </c>
      <c r="U271" s="107">
        <f t="shared" si="23"/>
        <v>0</v>
      </c>
      <c r="V271" s="107">
        <f t="shared" si="23"/>
        <v>0</v>
      </c>
      <c r="W271" s="107">
        <f t="shared" si="23"/>
        <v>0</v>
      </c>
      <c r="X271" s="107">
        <f t="shared" si="23"/>
        <v>0</v>
      </c>
      <c r="Y271" s="107">
        <f t="shared" si="23"/>
        <v>0</v>
      </c>
      <c r="Z271" s="107">
        <f t="shared" si="23"/>
        <v>0</v>
      </c>
      <c r="AA271" s="107">
        <f t="shared" si="23"/>
        <v>0</v>
      </c>
      <c r="AB271" s="107">
        <f t="shared" si="23"/>
        <v>0</v>
      </c>
      <c r="AC271" s="108">
        <f t="shared" si="23"/>
        <v>0</v>
      </c>
      <c r="AE271" s="805">
        <f t="shared" si="17"/>
        <v>0</v>
      </c>
      <c r="AG271" s="805">
        <f t="shared" si="18"/>
        <v>0</v>
      </c>
      <c r="AI271" s="805">
        <f t="shared" si="19"/>
        <v>0</v>
      </c>
      <c r="AK271" s="319"/>
    </row>
    <row r="272" spans="4:37" ht="12.75" customHeight="1" outlineLevel="1" x14ac:dyDescent="0.25">
      <c r="D272" s="142" t="str">
        <f t="shared" si="14"/>
        <v>[Staff Functions Line 31]</v>
      </c>
      <c r="E272" s="106"/>
      <c r="F272" s="143" t="str">
        <f t="shared" si="15"/>
        <v>£000/ FTE</v>
      </c>
      <c r="G272" s="107">
        <f t="shared" si="23"/>
        <v>0</v>
      </c>
      <c r="H272" s="107">
        <f t="shared" si="23"/>
        <v>0</v>
      </c>
      <c r="I272" s="107">
        <f t="shared" si="23"/>
        <v>0</v>
      </c>
      <c r="J272" s="107">
        <f t="shared" si="23"/>
        <v>0</v>
      </c>
      <c r="K272" s="107">
        <f t="shared" si="23"/>
        <v>0</v>
      </c>
      <c r="L272" s="107">
        <f t="shared" si="23"/>
        <v>0</v>
      </c>
      <c r="M272" s="107">
        <f t="shared" si="23"/>
        <v>0</v>
      </c>
      <c r="N272" s="107">
        <f t="shared" si="23"/>
        <v>0</v>
      </c>
      <c r="O272" s="107">
        <f t="shared" si="23"/>
        <v>0</v>
      </c>
      <c r="P272" s="107">
        <f t="shared" si="23"/>
        <v>0</v>
      </c>
      <c r="Q272" s="107">
        <f t="shared" si="23"/>
        <v>0</v>
      </c>
      <c r="R272" s="107">
        <f t="shared" si="23"/>
        <v>0</v>
      </c>
      <c r="S272" s="107">
        <f t="shared" si="23"/>
        <v>0</v>
      </c>
      <c r="T272" s="107">
        <f t="shared" si="23"/>
        <v>0</v>
      </c>
      <c r="U272" s="107">
        <f t="shared" si="23"/>
        <v>0</v>
      </c>
      <c r="V272" s="107">
        <f t="shared" si="23"/>
        <v>0</v>
      </c>
      <c r="W272" s="107">
        <f t="shared" si="23"/>
        <v>0</v>
      </c>
      <c r="X272" s="107">
        <f t="shared" si="23"/>
        <v>0</v>
      </c>
      <c r="Y272" s="107">
        <f t="shared" si="23"/>
        <v>0</v>
      </c>
      <c r="Z272" s="107">
        <f t="shared" si="23"/>
        <v>0</v>
      </c>
      <c r="AA272" s="107">
        <f t="shared" si="23"/>
        <v>0</v>
      </c>
      <c r="AB272" s="107">
        <f t="shared" si="23"/>
        <v>0</v>
      </c>
      <c r="AC272" s="108">
        <f t="shared" si="23"/>
        <v>0</v>
      </c>
      <c r="AE272" s="805">
        <f t="shared" si="17"/>
        <v>0</v>
      </c>
      <c r="AG272" s="805">
        <f t="shared" si="18"/>
        <v>0</v>
      </c>
      <c r="AI272" s="805">
        <f t="shared" si="19"/>
        <v>0</v>
      </c>
      <c r="AK272" s="319"/>
    </row>
    <row r="273" spans="2:37" ht="12.75" customHeight="1" outlineLevel="1" x14ac:dyDescent="0.25">
      <c r="D273" s="142" t="str">
        <f t="shared" si="14"/>
        <v>[Staff Functions Line 32]</v>
      </c>
      <c r="E273" s="106"/>
      <c r="F273" s="143" t="str">
        <f t="shared" si="15"/>
        <v>£000/ FTE</v>
      </c>
      <c r="G273" s="107">
        <f t="shared" si="23"/>
        <v>0</v>
      </c>
      <c r="H273" s="107">
        <f t="shared" si="23"/>
        <v>0</v>
      </c>
      <c r="I273" s="107">
        <f t="shared" si="23"/>
        <v>0</v>
      </c>
      <c r="J273" s="107">
        <f t="shared" si="23"/>
        <v>0</v>
      </c>
      <c r="K273" s="107">
        <f t="shared" si="23"/>
        <v>0</v>
      </c>
      <c r="L273" s="107">
        <f t="shared" si="23"/>
        <v>0</v>
      </c>
      <c r="M273" s="107">
        <f t="shared" si="23"/>
        <v>0</v>
      </c>
      <c r="N273" s="107">
        <f t="shared" si="23"/>
        <v>0</v>
      </c>
      <c r="O273" s="107">
        <f t="shared" si="23"/>
        <v>0</v>
      </c>
      <c r="P273" s="107">
        <f t="shared" si="23"/>
        <v>0</v>
      </c>
      <c r="Q273" s="107">
        <f t="shared" si="23"/>
        <v>0</v>
      </c>
      <c r="R273" s="107">
        <f t="shared" si="23"/>
        <v>0</v>
      </c>
      <c r="S273" s="107">
        <f t="shared" si="23"/>
        <v>0</v>
      </c>
      <c r="T273" s="107">
        <f t="shared" si="23"/>
        <v>0</v>
      </c>
      <c r="U273" s="107">
        <f t="shared" si="23"/>
        <v>0</v>
      </c>
      <c r="V273" s="107">
        <f t="shared" si="23"/>
        <v>0</v>
      </c>
      <c r="W273" s="107">
        <f t="shared" si="23"/>
        <v>0</v>
      </c>
      <c r="X273" s="107">
        <f t="shared" si="23"/>
        <v>0</v>
      </c>
      <c r="Y273" s="107">
        <f t="shared" si="23"/>
        <v>0</v>
      </c>
      <c r="Z273" s="107">
        <f t="shared" si="23"/>
        <v>0</v>
      </c>
      <c r="AA273" s="107">
        <f t="shared" si="23"/>
        <v>0</v>
      </c>
      <c r="AB273" s="107">
        <f t="shared" si="23"/>
        <v>0</v>
      </c>
      <c r="AC273" s="108">
        <f t="shared" si="23"/>
        <v>0</v>
      </c>
      <c r="AE273" s="805">
        <f t="shared" si="17"/>
        <v>0</v>
      </c>
      <c r="AG273" s="805">
        <f t="shared" si="18"/>
        <v>0</v>
      </c>
      <c r="AI273" s="805">
        <f t="shared" si="19"/>
        <v>0</v>
      </c>
      <c r="AK273" s="319"/>
    </row>
    <row r="274" spans="2:37" ht="12.75" customHeight="1" outlineLevel="1" x14ac:dyDescent="0.25">
      <c r="D274" s="142" t="str">
        <f t="shared" si="14"/>
        <v>[Staff Functions Line 33]</v>
      </c>
      <c r="E274" s="106"/>
      <c r="F274" s="143" t="str">
        <f t="shared" si="15"/>
        <v>£000/ FTE</v>
      </c>
      <c r="G274" s="107">
        <f t="shared" si="23"/>
        <v>0</v>
      </c>
      <c r="H274" s="107">
        <f t="shared" si="23"/>
        <v>0</v>
      </c>
      <c r="I274" s="107">
        <f t="shared" si="23"/>
        <v>0</v>
      </c>
      <c r="J274" s="107">
        <f t="shared" si="23"/>
        <v>0</v>
      </c>
      <c r="K274" s="107">
        <f t="shared" si="23"/>
        <v>0</v>
      </c>
      <c r="L274" s="107">
        <f t="shared" si="23"/>
        <v>0</v>
      </c>
      <c r="M274" s="107">
        <f t="shared" si="23"/>
        <v>0</v>
      </c>
      <c r="N274" s="107">
        <f t="shared" si="23"/>
        <v>0</v>
      </c>
      <c r="O274" s="107">
        <f t="shared" si="23"/>
        <v>0</v>
      </c>
      <c r="P274" s="107">
        <f t="shared" si="23"/>
        <v>0</v>
      </c>
      <c r="Q274" s="107">
        <f t="shared" si="23"/>
        <v>0</v>
      </c>
      <c r="R274" s="107">
        <f t="shared" si="23"/>
        <v>0</v>
      </c>
      <c r="S274" s="107">
        <f t="shared" si="23"/>
        <v>0</v>
      </c>
      <c r="T274" s="107">
        <f t="shared" si="23"/>
        <v>0</v>
      </c>
      <c r="U274" s="107">
        <f t="shared" si="23"/>
        <v>0</v>
      </c>
      <c r="V274" s="107">
        <f t="shared" si="23"/>
        <v>0</v>
      </c>
      <c r="W274" s="107">
        <f t="shared" si="23"/>
        <v>0</v>
      </c>
      <c r="X274" s="107">
        <f t="shared" si="23"/>
        <v>0</v>
      </c>
      <c r="Y274" s="107">
        <f t="shared" si="23"/>
        <v>0</v>
      </c>
      <c r="Z274" s="107">
        <f t="shared" si="23"/>
        <v>0</v>
      </c>
      <c r="AA274" s="107">
        <f t="shared" si="23"/>
        <v>0</v>
      </c>
      <c r="AB274" s="107">
        <f t="shared" si="23"/>
        <v>0</v>
      </c>
      <c r="AC274" s="108">
        <f t="shared" si="23"/>
        <v>0</v>
      </c>
      <c r="AE274" s="805">
        <f t="shared" si="17"/>
        <v>0</v>
      </c>
      <c r="AG274" s="805">
        <f t="shared" si="18"/>
        <v>0</v>
      </c>
      <c r="AI274" s="805">
        <f t="shared" si="19"/>
        <v>0</v>
      </c>
      <c r="AK274" s="319"/>
    </row>
    <row r="275" spans="2:37" ht="12.75" customHeight="1" outlineLevel="1" x14ac:dyDescent="0.25">
      <c r="D275" s="142" t="str">
        <f t="shared" si="14"/>
        <v>[Staff Functions Line 34]</v>
      </c>
      <c r="E275" s="106"/>
      <c r="F275" s="143" t="str">
        <f t="shared" si="15"/>
        <v>£000/ FTE</v>
      </c>
      <c r="G275" s="107">
        <f t="shared" si="23"/>
        <v>0</v>
      </c>
      <c r="H275" s="107">
        <f t="shared" si="23"/>
        <v>0</v>
      </c>
      <c r="I275" s="107">
        <f t="shared" si="23"/>
        <v>0</v>
      </c>
      <c r="J275" s="107">
        <f t="shared" si="23"/>
        <v>0</v>
      </c>
      <c r="K275" s="107">
        <f t="shared" si="23"/>
        <v>0</v>
      </c>
      <c r="L275" s="107">
        <f t="shared" si="23"/>
        <v>0</v>
      </c>
      <c r="M275" s="107">
        <f t="shared" si="23"/>
        <v>0</v>
      </c>
      <c r="N275" s="107">
        <f t="shared" si="23"/>
        <v>0</v>
      </c>
      <c r="O275" s="107">
        <f t="shared" si="23"/>
        <v>0</v>
      </c>
      <c r="P275" s="107">
        <f t="shared" si="23"/>
        <v>0</v>
      </c>
      <c r="Q275" s="107">
        <f t="shared" si="23"/>
        <v>0</v>
      </c>
      <c r="R275" s="107">
        <f t="shared" si="23"/>
        <v>0</v>
      </c>
      <c r="S275" s="107">
        <f t="shared" si="23"/>
        <v>0</v>
      </c>
      <c r="T275" s="107">
        <f t="shared" si="23"/>
        <v>0</v>
      </c>
      <c r="U275" s="107">
        <f t="shared" si="23"/>
        <v>0</v>
      </c>
      <c r="V275" s="107">
        <f t="shared" si="23"/>
        <v>0</v>
      </c>
      <c r="W275" s="107">
        <f t="shared" si="23"/>
        <v>0</v>
      </c>
      <c r="X275" s="107">
        <f t="shared" si="23"/>
        <v>0</v>
      </c>
      <c r="Y275" s="107">
        <f t="shared" si="23"/>
        <v>0</v>
      </c>
      <c r="Z275" s="107">
        <f t="shared" si="23"/>
        <v>0</v>
      </c>
      <c r="AA275" s="107">
        <f t="shared" si="23"/>
        <v>0</v>
      </c>
      <c r="AB275" s="107">
        <f t="shared" si="23"/>
        <v>0</v>
      </c>
      <c r="AC275" s="108">
        <f t="shared" si="23"/>
        <v>0</v>
      </c>
      <c r="AE275" s="805">
        <f t="shared" si="17"/>
        <v>0</v>
      </c>
      <c r="AG275" s="805">
        <f t="shared" si="18"/>
        <v>0</v>
      </c>
      <c r="AI275" s="805">
        <f t="shared" si="19"/>
        <v>0</v>
      </c>
      <c r="AK275" s="319"/>
    </row>
    <row r="276" spans="2:37" ht="12.75" customHeight="1" outlineLevel="1" x14ac:dyDescent="0.25">
      <c r="D276" s="142" t="str">
        <f t="shared" si="14"/>
        <v>[Staff Functions Line 35]</v>
      </c>
      <c r="E276" s="106"/>
      <c r="F276" s="143" t="str">
        <f t="shared" si="15"/>
        <v>£000/ FTE</v>
      </c>
      <c r="G276" s="107">
        <f t="shared" si="23"/>
        <v>0</v>
      </c>
      <c r="H276" s="107">
        <f t="shared" si="23"/>
        <v>0</v>
      </c>
      <c r="I276" s="107">
        <f t="shared" si="23"/>
        <v>0</v>
      </c>
      <c r="J276" s="107">
        <f t="shared" si="23"/>
        <v>0</v>
      </c>
      <c r="K276" s="107">
        <f t="shared" si="23"/>
        <v>0</v>
      </c>
      <c r="L276" s="107">
        <f t="shared" si="23"/>
        <v>0</v>
      </c>
      <c r="M276" s="107">
        <f t="shared" si="23"/>
        <v>0</v>
      </c>
      <c r="N276" s="107">
        <f t="shared" si="23"/>
        <v>0</v>
      </c>
      <c r="O276" s="107">
        <f t="shared" si="23"/>
        <v>0</v>
      </c>
      <c r="P276" s="107">
        <f t="shared" si="23"/>
        <v>0</v>
      </c>
      <c r="Q276" s="107">
        <f t="shared" si="23"/>
        <v>0</v>
      </c>
      <c r="R276" s="107">
        <f t="shared" si="23"/>
        <v>0</v>
      </c>
      <c r="S276" s="107">
        <f t="shared" si="23"/>
        <v>0</v>
      </c>
      <c r="T276" s="107">
        <f t="shared" si="23"/>
        <v>0</v>
      </c>
      <c r="U276" s="107">
        <f t="shared" si="23"/>
        <v>0</v>
      </c>
      <c r="V276" s="107">
        <f t="shared" si="23"/>
        <v>0</v>
      </c>
      <c r="W276" s="107">
        <f t="shared" si="23"/>
        <v>0</v>
      </c>
      <c r="X276" s="107">
        <f t="shared" si="23"/>
        <v>0</v>
      </c>
      <c r="Y276" s="107">
        <f t="shared" si="23"/>
        <v>0</v>
      </c>
      <c r="Z276" s="107">
        <f t="shared" si="23"/>
        <v>0</v>
      </c>
      <c r="AA276" s="107">
        <f t="shared" si="23"/>
        <v>0</v>
      </c>
      <c r="AB276" s="107">
        <f t="shared" si="23"/>
        <v>0</v>
      </c>
      <c r="AC276" s="108">
        <f t="shared" si="23"/>
        <v>0</v>
      </c>
      <c r="AE276" s="805">
        <f t="shared" si="17"/>
        <v>0</v>
      </c>
      <c r="AG276" s="805">
        <f t="shared" si="18"/>
        <v>0</v>
      </c>
      <c r="AI276" s="805">
        <f t="shared" si="19"/>
        <v>0</v>
      </c>
      <c r="AK276" s="319"/>
    </row>
    <row r="277" spans="2:37" ht="12.75" customHeight="1" outlineLevel="1" x14ac:dyDescent="0.25">
      <c r="D277" s="142" t="str">
        <f t="shared" si="14"/>
        <v>[Staff Functions Line 36]</v>
      </c>
      <c r="E277" s="106"/>
      <c r="F277" s="143" t="str">
        <f t="shared" si="15"/>
        <v>£000/ FTE</v>
      </c>
      <c r="G277" s="107">
        <f t="shared" si="23"/>
        <v>0</v>
      </c>
      <c r="H277" s="107">
        <f t="shared" si="23"/>
        <v>0</v>
      </c>
      <c r="I277" s="107">
        <f t="shared" ref="I277:AC277" si="24">SUM(I97,I142,I187,I232)</f>
        <v>0</v>
      </c>
      <c r="J277" s="107">
        <f t="shared" si="24"/>
        <v>0</v>
      </c>
      <c r="K277" s="107">
        <f t="shared" si="24"/>
        <v>0</v>
      </c>
      <c r="L277" s="107">
        <f t="shared" si="24"/>
        <v>0</v>
      </c>
      <c r="M277" s="107">
        <f t="shared" si="24"/>
        <v>0</v>
      </c>
      <c r="N277" s="107">
        <f t="shared" si="24"/>
        <v>0</v>
      </c>
      <c r="O277" s="107">
        <f t="shared" si="24"/>
        <v>0</v>
      </c>
      <c r="P277" s="107">
        <f t="shared" si="24"/>
        <v>0</v>
      </c>
      <c r="Q277" s="107">
        <f t="shared" si="24"/>
        <v>0</v>
      </c>
      <c r="R277" s="107">
        <f t="shared" si="24"/>
        <v>0</v>
      </c>
      <c r="S277" s="107">
        <f t="shared" si="24"/>
        <v>0</v>
      </c>
      <c r="T277" s="107">
        <f t="shared" si="24"/>
        <v>0</v>
      </c>
      <c r="U277" s="107">
        <f t="shared" si="24"/>
        <v>0</v>
      </c>
      <c r="V277" s="107">
        <f t="shared" si="24"/>
        <v>0</v>
      </c>
      <c r="W277" s="107">
        <f t="shared" si="24"/>
        <v>0</v>
      </c>
      <c r="X277" s="107">
        <f t="shared" si="24"/>
        <v>0</v>
      </c>
      <c r="Y277" s="107">
        <f t="shared" si="24"/>
        <v>0</v>
      </c>
      <c r="Z277" s="107">
        <f t="shared" si="24"/>
        <v>0</v>
      </c>
      <c r="AA277" s="107">
        <f t="shared" si="24"/>
        <v>0</v>
      </c>
      <c r="AB277" s="107">
        <f t="shared" si="24"/>
        <v>0</v>
      </c>
      <c r="AC277" s="108">
        <f t="shared" si="24"/>
        <v>0</v>
      </c>
      <c r="AE277" s="805">
        <f t="shared" si="17"/>
        <v>0</v>
      </c>
      <c r="AG277" s="805">
        <f t="shared" si="18"/>
        <v>0</v>
      </c>
      <c r="AI277" s="805">
        <f t="shared" si="19"/>
        <v>0</v>
      </c>
      <c r="AK277" s="319"/>
    </row>
    <row r="278" spans="2:37" ht="12.75" customHeight="1" outlineLevel="1" x14ac:dyDescent="0.25">
      <c r="D278" s="142" t="str">
        <f t="shared" si="14"/>
        <v>[Staff Functions Line 37]</v>
      </c>
      <c r="E278" s="106"/>
      <c r="F278" s="143" t="str">
        <f t="shared" si="15"/>
        <v>£000/ FTE</v>
      </c>
      <c r="G278" s="107">
        <f t="shared" ref="G278:AC281" si="25">SUM(G98,G143,G188,G233)</f>
        <v>0</v>
      </c>
      <c r="H278" s="107">
        <f t="shared" si="25"/>
        <v>0</v>
      </c>
      <c r="I278" s="107">
        <f t="shared" si="25"/>
        <v>0</v>
      </c>
      <c r="J278" s="107">
        <f t="shared" si="25"/>
        <v>0</v>
      </c>
      <c r="K278" s="107">
        <f t="shared" si="25"/>
        <v>0</v>
      </c>
      <c r="L278" s="107">
        <f t="shared" si="25"/>
        <v>0</v>
      </c>
      <c r="M278" s="107">
        <f t="shared" si="25"/>
        <v>0</v>
      </c>
      <c r="N278" s="107">
        <f t="shared" si="25"/>
        <v>0</v>
      </c>
      <c r="O278" s="107">
        <f t="shared" si="25"/>
        <v>0</v>
      </c>
      <c r="P278" s="107">
        <f t="shared" si="25"/>
        <v>0</v>
      </c>
      <c r="Q278" s="107">
        <f t="shared" si="25"/>
        <v>0</v>
      </c>
      <c r="R278" s="107">
        <f t="shared" si="25"/>
        <v>0</v>
      </c>
      <c r="S278" s="107">
        <f t="shared" si="25"/>
        <v>0</v>
      </c>
      <c r="T278" s="107">
        <f t="shared" si="25"/>
        <v>0</v>
      </c>
      <c r="U278" s="107">
        <f t="shared" si="25"/>
        <v>0</v>
      </c>
      <c r="V278" s="107">
        <f t="shared" si="25"/>
        <v>0</v>
      </c>
      <c r="W278" s="107">
        <f t="shared" si="25"/>
        <v>0</v>
      </c>
      <c r="X278" s="107">
        <f t="shared" si="25"/>
        <v>0</v>
      </c>
      <c r="Y278" s="107">
        <f t="shared" si="25"/>
        <v>0</v>
      </c>
      <c r="Z278" s="107">
        <f t="shared" si="25"/>
        <v>0</v>
      </c>
      <c r="AA278" s="107">
        <f t="shared" si="25"/>
        <v>0</v>
      </c>
      <c r="AB278" s="107">
        <f t="shared" si="25"/>
        <v>0</v>
      </c>
      <c r="AC278" s="108">
        <f t="shared" si="25"/>
        <v>0</v>
      </c>
      <c r="AE278" s="805">
        <f t="shared" si="17"/>
        <v>0</v>
      </c>
      <c r="AG278" s="805">
        <f t="shared" si="18"/>
        <v>0</v>
      </c>
      <c r="AI278" s="805">
        <f t="shared" si="19"/>
        <v>0</v>
      </c>
      <c r="AK278" s="319"/>
    </row>
    <row r="279" spans="2:37" ht="12.75" customHeight="1" outlineLevel="1" x14ac:dyDescent="0.25">
      <c r="D279" s="142" t="str">
        <f t="shared" si="14"/>
        <v>[Staff Functions Line 38]</v>
      </c>
      <c r="E279" s="106"/>
      <c r="F279" s="143" t="str">
        <f t="shared" si="15"/>
        <v>£000/ FTE</v>
      </c>
      <c r="G279" s="107">
        <f t="shared" si="25"/>
        <v>0</v>
      </c>
      <c r="H279" s="107">
        <f t="shared" si="25"/>
        <v>0</v>
      </c>
      <c r="I279" s="107">
        <f t="shared" si="25"/>
        <v>0</v>
      </c>
      <c r="J279" s="107">
        <f t="shared" si="25"/>
        <v>0</v>
      </c>
      <c r="K279" s="107">
        <f t="shared" si="25"/>
        <v>0</v>
      </c>
      <c r="L279" s="107">
        <f t="shared" si="25"/>
        <v>0</v>
      </c>
      <c r="M279" s="107">
        <f t="shared" si="25"/>
        <v>0</v>
      </c>
      <c r="N279" s="107">
        <f t="shared" si="25"/>
        <v>0</v>
      </c>
      <c r="O279" s="107">
        <f t="shared" si="25"/>
        <v>0</v>
      </c>
      <c r="P279" s="107">
        <f t="shared" si="25"/>
        <v>0</v>
      </c>
      <c r="Q279" s="107">
        <f t="shared" si="25"/>
        <v>0</v>
      </c>
      <c r="R279" s="107">
        <f t="shared" si="25"/>
        <v>0</v>
      </c>
      <c r="S279" s="107">
        <f t="shared" si="25"/>
        <v>0</v>
      </c>
      <c r="T279" s="107">
        <f t="shared" si="25"/>
        <v>0</v>
      </c>
      <c r="U279" s="107">
        <f t="shared" si="25"/>
        <v>0</v>
      </c>
      <c r="V279" s="107">
        <f t="shared" si="25"/>
        <v>0</v>
      </c>
      <c r="W279" s="107">
        <f t="shared" si="25"/>
        <v>0</v>
      </c>
      <c r="X279" s="107">
        <f t="shared" si="25"/>
        <v>0</v>
      </c>
      <c r="Y279" s="107">
        <f t="shared" si="25"/>
        <v>0</v>
      </c>
      <c r="Z279" s="107">
        <f t="shared" si="25"/>
        <v>0</v>
      </c>
      <c r="AA279" s="107">
        <f t="shared" si="25"/>
        <v>0</v>
      </c>
      <c r="AB279" s="107">
        <f t="shared" si="25"/>
        <v>0</v>
      </c>
      <c r="AC279" s="108">
        <f t="shared" si="25"/>
        <v>0</v>
      </c>
      <c r="AE279" s="805">
        <f t="shared" si="17"/>
        <v>0</v>
      </c>
      <c r="AG279" s="805">
        <f t="shared" si="18"/>
        <v>0</v>
      </c>
      <c r="AI279" s="805">
        <f t="shared" si="19"/>
        <v>0</v>
      </c>
      <c r="AK279" s="319"/>
    </row>
    <row r="280" spans="2:37" ht="12.75" customHeight="1" outlineLevel="1" x14ac:dyDescent="0.25">
      <c r="D280" s="142" t="str">
        <f t="shared" si="14"/>
        <v>[Staff Functions Line 39]</v>
      </c>
      <c r="E280" s="106"/>
      <c r="F280" s="143" t="str">
        <f t="shared" si="15"/>
        <v>£000/ FTE</v>
      </c>
      <c r="G280" s="107">
        <f t="shared" si="25"/>
        <v>0</v>
      </c>
      <c r="H280" s="107">
        <f t="shared" si="25"/>
        <v>0</v>
      </c>
      <c r="I280" s="107">
        <f t="shared" si="25"/>
        <v>0</v>
      </c>
      <c r="J280" s="107">
        <f t="shared" si="25"/>
        <v>0</v>
      </c>
      <c r="K280" s="107">
        <f t="shared" si="25"/>
        <v>0</v>
      </c>
      <c r="L280" s="107">
        <f t="shared" si="25"/>
        <v>0</v>
      </c>
      <c r="M280" s="107">
        <f t="shared" si="25"/>
        <v>0</v>
      </c>
      <c r="N280" s="107">
        <f t="shared" si="25"/>
        <v>0</v>
      </c>
      <c r="O280" s="107">
        <f t="shared" si="25"/>
        <v>0</v>
      </c>
      <c r="P280" s="107">
        <f t="shared" si="25"/>
        <v>0</v>
      </c>
      <c r="Q280" s="107">
        <f t="shared" si="25"/>
        <v>0</v>
      </c>
      <c r="R280" s="107">
        <f t="shared" si="25"/>
        <v>0</v>
      </c>
      <c r="S280" s="107">
        <f t="shared" si="25"/>
        <v>0</v>
      </c>
      <c r="T280" s="107">
        <f t="shared" si="25"/>
        <v>0</v>
      </c>
      <c r="U280" s="107">
        <f t="shared" si="25"/>
        <v>0</v>
      </c>
      <c r="V280" s="107">
        <f t="shared" si="25"/>
        <v>0</v>
      </c>
      <c r="W280" s="107">
        <f t="shared" si="25"/>
        <v>0</v>
      </c>
      <c r="X280" s="107">
        <f t="shared" si="25"/>
        <v>0</v>
      </c>
      <c r="Y280" s="107">
        <f t="shared" si="25"/>
        <v>0</v>
      </c>
      <c r="Z280" s="107">
        <f t="shared" si="25"/>
        <v>0</v>
      </c>
      <c r="AA280" s="107">
        <f t="shared" si="25"/>
        <v>0</v>
      </c>
      <c r="AB280" s="107">
        <f t="shared" si="25"/>
        <v>0</v>
      </c>
      <c r="AC280" s="108">
        <f t="shared" si="25"/>
        <v>0</v>
      </c>
      <c r="AE280" s="805">
        <f t="shared" si="17"/>
        <v>0</v>
      </c>
      <c r="AG280" s="805">
        <f t="shared" si="18"/>
        <v>0</v>
      </c>
      <c r="AI280" s="805">
        <f t="shared" si="19"/>
        <v>0</v>
      </c>
      <c r="AK280" s="319"/>
    </row>
    <row r="281" spans="2:37" ht="12.75" customHeight="1" outlineLevel="1" x14ac:dyDescent="0.25">
      <c r="D281" s="113" t="str">
        <f t="shared" si="14"/>
        <v>[Staff Functions Line 40]</v>
      </c>
      <c r="E281" s="286"/>
      <c r="F281" s="155" t="str">
        <f t="shared" si="15"/>
        <v>£000/ FTE</v>
      </c>
      <c r="G281" s="326">
        <f t="shared" si="25"/>
        <v>0</v>
      </c>
      <c r="H281" s="326">
        <f t="shared" si="25"/>
        <v>0</v>
      </c>
      <c r="I281" s="326">
        <f t="shared" si="25"/>
        <v>0</v>
      </c>
      <c r="J281" s="326">
        <f t="shared" si="25"/>
        <v>0</v>
      </c>
      <c r="K281" s="326">
        <f t="shared" si="25"/>
        <v>0</v>
      </c>
      <c r="L281" s="326">
        <f t="shared" si="25"/>
        <v>0</v>
      </c>
      <c r="M281" s="326">
        <f t="shared" si="25"/>
        <v>0</v>
      </c>
      <c r="N281" s="326">
        <f t="shared" si="25"/>
        <v>0</v>
      </c>
      <c r="O281" s="326">
        <f t="shared" si="25"/>
        <v>0</v>
      </c>
      <c r="P281" s="326">
        <f t="shared" si="25"/>
        <v>0</v>
      </c>
      <c r="Q281" s="326">
        <f t="shared" si="25"/>
        <v>0</v>
      </c>
      <c r="R281" s="326">
        <f t="shared" si="25"/>
        <v>0</v>
      </c>
      <c r="S281" s="326">
        <f t="shared" si="25"/>
        <v>0</v>
      </c>
      <c r="T281" s="326">
        <f t="shared" si="25"/>
        <v>0</v>
      </c>
      <c r="U281" s="326">
        <f t="shared" si="25"/>
        <v>0</v>
      </c>
      <c r="V281" s="326">
        <f t="shared" si="25"/>
        <v>0</v>
      </c>
      <c r="W281" s="326">
        <f t="shared" si="25"/>
        <v>0</v>
      </c>
      <c r="X281" s="326">
        <f t="shared" si="25"/>
        <v>0</v>
      </c>
      <c r="Y281" s="326">
        <f t="shared" si="25"/>
        <v>0</v>
      </c>
      <c r="Z281" s="326">
        <f t="shared" si="25"/>
        <v>0</v>
      </c>
      <c r="AA281" s="326">
        <f t="shared" si="25"/>
        <v>0</v>
      </c>
      <c r="AB281" s="326">
        <f t="shared" si="25"/>
        <v>0</v>
      </c>
      <c r="AC281" s="327">
        <f t="shared" si="25"/>
        <v>0</v>
      </c>
      <c r="AE281" s="1058">
        <f t="shared" si="17"/>
        <v>0</v>
      </c>
      <c r="AG281" s="1058">
        <f t="shared" si="18"/>
        <v>0</v>
      </c>
      <c r="AI281" s="1058">
        <f t="shared" si="19"/>
        <v>0</v>
      </c>
      <c r="AK281" s="328"/>
    </row>
    <row r="282" spans="2:37" ht="12.75" customHeight="1" outlineLevel="1" x14ac:dyDescent="0.25">
      <c r="G282" s="107"/>
      <c r="H282" s="107"/>
      <c r="I282" s="107"/>
      <c r="J282" s="107"/>
      <c r="K282" s="107"/>
      <c r="L282" s="107"/>
      <c r="M282" s="107"/>
      <c r="N282" s="107"/>
      <c r="O282" s="107"/>
      <c r="P282" s="107"/>
      <c r="Q282" s="107"/>
      <c r="R282" s="107"/>
      <c r="S282" s="107"/>
      <c r="T282" s="107"/>
      <c r="U282" s="107"/>
      <c r="V282" s="107"/>
      <c r="W282" s="107"/>
      <c r="X282" s="107"/>
      <c r="Y282" s="107"/>
      <c r="Z282" s="107"/>
      <c r="AA282" s="107"/>
      <c r="AB282" s="107"/>
      <c r="AC282" s="107"/>
      <c r="AE282" s="107"/>
      <c r="AG282" s="107"/>
      <c r="AI282" s="107"/>
    </row>
    <row r="283" spans="2:37" ht="12.75" customHeight="1" outlineLevel="1" x14ac:dyDescent="0.25">
      <c r="D283" s="290" t="str">
        <f>"Average "&amp;B240</f>
        <v>Average Total Cost per FTE</v>
      </c>
      <c r="E283" s="291"/>
      <c r="F283" s="292" t="str">
        <f>F281</f>
        <v>£000/ FTE</v>
      </c>
      <c r="G283" s="293">
        <f t="shared" ref="G283:AC283" si="26">IF(G$58=0,0,SUMPRODUCT(G242:G281,G$17:G$56)/G$58)</f>
        <v>0</v>
      </c>
      <c r="H283" s="293">
        <f t="shared" si="26"/>
        <v>0</v>
      </c>
      <c r="I283" s="293">
        <f t="shared" si="26"/>
        <v>0</v>
      </c>
      <c r="J283" s="293">
        <f t="shared" si="26"/>
        <v>0</v>
      </c>
      <c r="K283" s="293">
        <f t="shared" si="26"/>
        <v>0</v>
      </c>
      <c r="L283" s="293">
        <f t="shared" si="26"/>
        <v>0</v>
      </c>
      <c r="M283" s="293">
        <f t="shared" si="26"/>
        <v>0</v>
      </c>
      <c r="N283" s="293">
        <f t="shared" si="26"/>
        <v>0</v>
      </c>
      <c r="O283" s="293">
        <f t="shared" si="26"/>
        <v>0</v>
      </c>
      <c r="P283" s="293">
        <f t="shared" si="26"/>
        <v>0</v>
      </c>
      <c r="Q283" s="293">
        <f t="shared" si="26"/>
        <v>0</v>
      </c>
      <c r="R283" s="293">
        <f t="shared" si="26"/>
        <v>0</v>
      </c>
      <c r="S283" s="293">
        <f t="shared" si="26"/>
        <v>0</v>
      </c>
      <c r="T283" s="293">
        <f t="shared" si="26"/>
        <v>0</v>
      </c>
      <c r="U283" s="293">
        <f t="shared" si="26"/>
        <v>0</v>
      </c>
      <c r="V283" s="293">
        <f t="shared" si="26"/>
        <v>0</v>
      </c>
      <c r="W283" s="293">
        <f t="shared" si="26"/>
        <v>0</v>
      </c>
      <c r="X283" s="293">
        <f t="shared" si="26"/>
        <v>0</v>
      </c>
      <c r="Y283" s="293">
        <f t="shared" si="26"/>
        <v>0</v>
      </c>
      <c r="Z283" s="293">
        <f t="shared" si="26"/>
        <v>0</v>
      </c>
      <c r="AA283" s="293">
        <f t="shared" si="26"/>
        <v>0</v>
      </c>
      <c r="AB283" s="293">
        <f t="shared" si="26"/>
        <v>0</v>
      </c>
      <c r="AC283" s="294">
        <f t="shared" si="26"/>
        <v>0</v>
      </c>
      <c r="AE283" s="1062">
        <f>IF(AE$58=0,0,SUMPRODUCT(AE242:AE281,AE$17:AE$56)/AE$58)</f>
        <v>0</v>
      </c>
      <c r="AG283" s="1062">
        <f>IF(AG$58=0,0,SUMPRODUCT(AG242:AG281,AG$17:AG$56)/AG$58)</f>
        <v>0</v>
      </c>
      <c r="AI283" s="1062">
        <f>IF(AI$58=0,0,SUMPRODUCT(AI242:AI281,AI$17:AI$56)/AI$58)</f>
        <v>0</v>
      </c>
      <c r="AK283" s="295"/>
    </row>
    <row r="285" spans="2:37" x14ac:dyDescent="0.25">
      <c r="B285" s="272" t="s">
        <v>465</v>
      </c>
      <c r="C285" s="272"/>
      <c r="D285" s="275"/>
      <c r="E285" s="275"/>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72"/>
      <c r="AE285" s="272"/>
      <c r="AF285" s="272"/>
      <c r="AG285" s="272"/>
      <c r="AH285" s="272"/>
      <c r="AI285" s="272"/>
      <c r="AJ285" s="272"/>
      <c r="AK285" s="272"/>
    </row>
    <row r="286" spans="2:37" ht="12.75" customHeight="1" outlineLevel="1" x14ac:dyDescent="0.25"/>
    <row r="287" spans="2:37" ht="12.75" customHeight="1" outlineLevel="1" x14ac:dyDescent="0.25">
      <c r="D287" s="276" t="str">
        <f t="shared" ref="D287:D326" si="27">D242</f>
        <v>Ticket Office</v>
      </c>
      <c r="E287" s="277"/>
      <c r="F287" s="278" t="s">
        <v>428</v>
      </c>
      <c r="G287" s="297">
        <f t="shared" ref="G287:AC298" si="28">G17*G242</f>
        <v>0</v>
      </c>
      <c r="H287" s="297">
        <f t="shared" si="28"/>
        <v>0</v>
      </c>
      <c r="I287" s="297">
        <f t="shared" si="28"/>
        <v>0</v>
      </c>
      <c r="J287" s="297">
        <f t="shared" si="28"/>
        <v>0</v>
      </c>
      <c r="K287" s="297">
        <f t="shared" si="28"/>
        <v>0</v>
      </c>
      <c r="L287" s="297">
        <f t="shared" si="28"/>
        <v>0</v>
      </c>
      <c r="M287" s="297">
        <f t="shared" si="28"/>
        <v>0</v>
      </c>
      <c r="N287" s="297">
        <f t="shared" si="28"/>
        <v>0</v>
      </c>
      <c r="O287" s="297">
        <f t="shared" si="28"/>
        <v>0</v>
      </c>
      <c r="P287" s="297">
        <f t="shared" si="28"/>
        <v>0</v>
      </c>
      <c r="Q287" s="297">
        <f t="shared" si="28"/>
        <v>0</v>
      </c>
      <c r="R287" s="297">
        <f t="shared" si="28"/>
        <v>0</v>
      </c>
      <c r="S287" s="297">
        <f t="shared" si="28"/>
        <v>0</v>
      </c>
      <c r="T287" s="297">
        <f t="shared" si="28"/>
        <v>0</v>
      </c>
      <c r="U287" s="297">
        <f t="shared" si="28"/>
        <v>0</v>
      </c>
      <c r="V287" s="297">
        <f t="shared" si="28"/>
        <v>0</v>
      </c>
      <c r="W287" s="297">
        <f t="shared" si="28"/>
        <v>0</v>
      </c>
      <c r="X287" s="297">
        <f t="shared" si="28"/>
        <v>0</v>
      </c>
      <c r="Y287" s="297">
        <f t="shared" si="28"/>
        <v>0</v>
      </c>
      <c r="Z287" s="297">
        <f t="shared" si="28"/>
        <v>0</v>
      </c>
      <c r="AA287" s="297">
        <f t="shared" si="28"/>
        <v>0</v>
      </c>
      <c r="AB287" s="297">
        <f t="shared" si="28"/>
        <v>0</v>
      </c>
      <c r="AC287" s="298">
        <f t="shared" si="28"/>
        <v>0</v>
      </c>
      <c r="AE287" s="1057">
        <f t="shared" ref="AE287:AE326" si="29">AE17*AE242</f>
        <v>0</v>
      </c>
      <c r="AG287" s="1057">
        <f t="shared" ref="AG287:AG326" si="30">AG17*AG242</f>
        <v>0</v>
      </c>
      <c r="AI287" s="1057">
        <f t="shared" ref="AI287:AI326" si="31">AI17*AI242</f>
        <v>0</v>
      </c>
      <c r="AK287" s="299"/>
    </row>
    <row r="288" spans="2:37" ht="12.75" customHeight="1" outlineLevel="1" x14ac:dyDescent="0.25">
      <c r="D288" s="142" t="str">
        <f t="shared" si="27"/>
        <v>Platform</v>
      </c>
      <c r="E288" s="106"/>
      <c r="F288" s="143" t="str">
        <f t="shared" ref="F288:F326" si="32">F287</f>
        <v>£000</v>
      </c>
      <c r="G288" s="107">
        <f t="shared" si="28"/>
        <v>0</v>
      </c>
      <c r="H288" s="107">
        <f t="shared" si="28"/>
        <v>0</v>
      </c>
      <c r="I288" s="107">
        <f t="shared" si="28"/>
        <v>0</v>
      </c>
      <c r="J288" s="107">
        <f t="shared" si="28"/>
        <v>0</v>
      </c>
      <c r="K288" s="107">
        <f t="shared" si="28"/>
        <v>0</v>
      </c>
      <c r="L288" s="107">
        <f t="shared" si="28"/>
        <v>0</v>
      </c>
      <c r="M288" s="107">
        <f t="shared" si="28"/>
        <v>0</v>
      </c>
      <c r="N288" s="107">
        <f t="shared" si="28"/>
        <v>0</v>
      </c>
      <c r="O288" s="107">
        <f t="shared" si="28"/>
        <v>0</v>
      </c>
      <c r="P288" s="107">
        <f t="shared" si="28"/>
        <v>0</v>
      </c>
      <c r="Q288" s="107">
        <f t="shared" si="28"/>
        <v>0</v>
      </c>
      <c r="R288" s="107">
        <f t="shared" si="28"/>
        <v>0</v>
      </c>
      <c r="S288" s="107">
        <f t="shared" si="28"/>
        <v>0</v>
      </c>
      <c r="T288" s="107">
        <f t="shared" si="28"/>
        <v>0</v>
      </c>
      <c r="U288" s="107">
        <f t="shared" si="28"/>
        <v>0</v>
      </c>
      <c r="V288" s="107">
        <f t="shared" si="28"/>
        <v>0</v>
      </c>
      <c r="W288" s="107">
        <f t="shared" si="28"/>
        <v>0</v>
      </c>
      <c r="X288" s="107">
        <f t="shared" si="28"/>
        <v>0</v>
      </c>
      <c r="Y288" s="107">
        <f t="shared" si="28"/>
        <v>0</v>
      </c>
      <c r="Z288" s="107">
        <f t="shared" si="28"/>
        <v>0</v>
      </c>
      <c r="AA288" s="107">
        <f t="shared" si="28"/>
        <v>0</v>
      </c>
      <c r="AB288" s="107">
        <f t="shared" si="28"/>
        <v>0</v>
      </c>
      <c r="AC288" s="108">
        <f t="shared" si="28"/>
        <v>0</v>
      </c>
      <c r="AE288" s="805">
        <f t="shared" si="29"/>
        <v>0</v>
      </c>
      <c r="AG288" s="805">
        <f t="shared" si="30"/>
        <v>0</v>
      </c>
      <c r="AI288" s="805">
        <f t="shared" si="31"/>
        <v>0</v>
      </c>
      <c r="AK288" s="300"/>
    </row>
    <row r="289" spans="4:37" ht="12.75" customHeight="1" outlineLevel="1" x14ac:dyDescent="0.25">
      <c r="D289" s="142" t="str">
        <f t="shared" si="27"/>
        <v>Gating</v>
      </c>
      <c r="E289" s="106"/>
      <c r="F289" s="143" t="str">
        <f t="shared" si="32"/>
        <v>£000</v>
      </c>
      <c r="G289" s="107">
        <f t="shared" si="28"/>
        <v>0</v>
      </c>
      <c r="H289" s="107">
        <f t="shared" si="28"/>
        <v>0</v>
      </c>
      <c r="I289" s="107">
        <f t="shared" si="28"/>
        <v>0</v>
      </c>
      <c r="J289" s="107">
        <f t="shared" si="28"/>
        <v>0</v>
      </c>
      <c r="K289" s="107">
        <f t="shared" si="28"/>
        <v>0</v>
      </c>
      <c r="L289" s="107">
        <f t="shared" si="28"/>
        <v>0</v>
      </c>
      <c r="M289" s="107">
        <f t="shared" si="28"/>
        <v>0</v>
      </c>
      <c r="N289" s="107">
        <f t="shared" si="28"/>
        <v>0</v>
      </c>
      <c r="O289" s="107">
        <f t="shared" si="28"/>
        <v>0</v>
      </c>
      <c r="P289" s="107">
        <f t="shared" si="28"/>
        <v>0</v>
      </c>
      <c r="Q289" s="107">
        <f t="shared" si="28"/>
        <v>0</v>
      </c>
      <c r="R289" s="107">
        <f t="shared" si="28"/>
        <v>0</v>
      </c>
      <c r="S289" s="107">
        <f t="shared" si="28"/>
        <v>0</v>
      </c>
      <c r="T289" s="107">
        <f t="shared" si="28"/>
        <v>0</v>
      </c>
      <c r="U289" s="107">
        <f t="shared" si="28"/>
        <v>0</v>
      </c>
      <c r="V289" s="107">
        <f t="shared" si="28"/>
        <v>0</v>
      </c>
      <c r="W289" s="107">
        <f t="shared" si="28"/>
        <v>0</v>
      </c>
      <c r="X289" s="107">
        <f t="shared" si="28"/>
        <v>0</v>
      </c>
      <c r="Y289" s="107">
        <f t="shared" si="28"/>
        <v>0</v>
      </c>
      <c r="Z289" s="107">
        <f t="shared" si="28"/>
        <v>0</v>
      </c>
      <c r="AA289" s="107">
        <f t="shared" si="28"/>
        <v>0</v>
      </c>
      <c r="AB289" s="107">
        <f t="shared" si="28"/>
        <v>0</v>
      </c>
      <c r="AC289" s="108">
        <f t="shared" si="28"/>
        <v>0</v>
      </c>
      <c r="AE289" s="805">
        <f t="shared" si="29"/>
        <v>0</v>
      </c>
      <c r="AG289" s="805">
        <f t="shared" si="30"/>
        <v>0</v>
      </c>
      <c r="AI289" s="805">
        <f t="shared" si="31"/>
        <v>0</v>
      </c>
      <c r="AK289" s="300"/>
    </row>
    <row r="290" spans="4:37" ht="12.75" customHeight="1" outlineLevel="1" x14ac:dyDescent="0.25">
      <c r="D290" s="142" t="str">
        <f t="shared" si="27"/>
        <v>Conductors</v>
      </c>
      <c r="E290" s="106"/>
      <c r="F290" s="143" t="str">
        <f t="shared" si="32"/>
        <v>£000</v>
      </c>
      <c r="G290" s="107">
        <f t="shared" si="28"/>
        <v>0</v>
      </c>
      <c r="H290" s="107">
        <f t="shared" si="28"/>
        <v>0</v>
      </c>
      <c r="I290" s="107">
        <f t="shared" si="28"/>
        <v>0</v>
      </c>
      <c r="J290" s="107">
        <f t="shared" si="28"/>
        <v>0</v>
      </c>
      <c r="K290" s="107">
        <f t="shared" si="28"/>
        <v>0</v>
      </c>
      <c r="L290" s="107">
        <f t="shared" si="28"/>
        <v>0</v>
      </c>
      <c r="M290" s="107">
        <f t="shared" si="28"/>
        <v>0</v>
      </c>
      <c r="N290" s="107">
        <f t="shared" si="28"/>
        <v>0</v>
      </c>
      <c r="O290" s="107">
        <f t="shared" si="28"/>
        <v>0</v>
      </c>
      <c r="P290" s="107">
        <f t="shared" si="28"/>
        <v>0</v>
      </c>
      <c r="Q290" s="107">
        <f t="shared" si="28"/>
        <v>0</v>
      </c>
      <c r="R290" s="107">
        <f t="shared" si="28"/>
        <v>0</v>
      </c>
      <c r="S290" s="107">
        <f t="shared" si="28"/>
        <v>0</v>
      </c>
      <c r="T290" s="107">
        <f t="shared" si="28"/>
        <v>0</v>
      </c>
      <c r="U290" s="107">
        <f t="shared" si="28"/>
        <v>0</v>
      </c>
      <c r="V290" s="107">
        <f t="shared" si="28"/>
        <v>0</v>
      </c>
      <c r="W290" s="107">
        <f t="shared" si="28"/>
        <v>0</v>
      </c>
      <c r="X290" s="107">
        <f t="shared" si="28"/>
        <v>0</v>
      </c>
      <c r="Y290" s="107">
        <f t="shared" si="28"/>
        <v>0</v>
      </c>
      <c r="Z290" s="107">
        <f t="shared" si="28"/>
        <v>0</v>
      </c>
      <c r="AA290" s="107">
        <f t="shared" si="28"/>
        <v>0</v>
      </c>
      <c r="AB290" s="107">
        <f t="shared" si="28"/>
        <v>0</v>
      </c>
      <c r="AC290" s="108">
        <f t="shared" si="28"/>
        <v>0</v>
      </c>
      <c r="AE290" s="805">
        <f t="shared" si="29"/>
        <v>0</v>
      </c>
      <c r="AG290" s="805">
        <f t="shared" si="30"/>
        <v>0</v>
      </c>
      <c r="AI290" s="805">
        <f t="shared" si="31"/>
        <v>0</v>
      </c>
      <c r="AK290" s="300"/>
    </row>
    <row r="291" spans="4:37" ht="12.75" customHeight="1" outlineLevel="1" x14ac:dyDescent="0.25">
      <c r="D291" s="142" t="str">
        <f t="shared" si="27"/>
        <v>Revenue Enforcement</v>
      </c>
      <c r="E291" s="106"/>
      <c r="F291" s="143" t="str">
        <f t="shared" si="32"/>
        <v>£000</v>
      </c>
      <c r="G291" s="107">
        <f t="shared" si="28"/>
        <v>0</v>
      </c>
      <c r="H291" s="107">
        <f t="shared" si="28"/>
        <v>0</v>
      </c>
      <c r="I291" s="107">
        <f t="shared" si="28"/>
        <v>0</v>
      </c>
      <c r="J291" s="107">
        <f t="shared" si="28"/>
        <v>0</v>
      </c>
      <c r="K291" s="107">
        <f t="shared" si="28"/>
        <v>0</v>
      </c>
      <c r="L291" s="107">
        <f t="shared" si="28"/>
        <v>0</v>
      </c>
      <c r="M291" s="107">
        <f t="shared" si="28"/>
        <v>0</v>
      </c>
      <c r="N291" s="107">
        <f t="shared" si="28"/>
        <v>0</v>
      </c>
      <c r="O291" s="107">
        <f t="shared" si="28"/>
        <v>0</v>
      </c>
      <c r="P291" s="107">
        <f t="shared" si="28"/>
        <v>0</v>
      </c>
      <c r="Q291" s="107">
        <f t="shared" si="28"/>
        <v>0</v>
      </c>
      <c r="R291" s="107">
        <f t="shared" si="28"/>
        <v>0</v>
      </c>
      <c r="S291" s="107">
        <f t="shared" si="28"/>
        <v>0</v>
      </c>
      <c r="T291" s="107">
        <f t="shared" si="28"/>
        <v>0</v>
      </c>
      <c r="U291" s="107">
        <f t="shared" si="28"/>
        <v>0</v>
      </c>
      <c r="V291" s="107">
        <f t="shared" si="28"/>
        <v>0</v>
      </c>
      <c r="W291" s="107">
        <f t="shared" si="28"/>
        <v>0</v>
      </c>
      <c r="X291" s="107">
        <f t="shared" si="28"/>
        <v>0</v>
      </c>
      <c r="Y291" s="107">
        <f t="shared" si="28"/>
        <v>0</v>
      </c>
      <c r="Z291" s="107">
        <f t="shared" si="28"/>
        <v>0</v>
      </c>
      <c r="AA291" s="107">
        <f t="shared" si="28"/>
        <v>0</v>
      </c>
      <c r="AB291" s="107">
        <f t="shared" si="28"/>
        <v>0</v>
      </c>
      <c r="AC291" s="108">
        <f t="shared" si="28"/>
        <v>0</v>
      </c>
      <c r="AE291" s="805">
        <f t="shared" si="29"/>
        <v>0</v>
      </c>
      <c r="AG291" s="805">
        <f t="shared" si="30"/>
        <v>0</v>
      </c>
      <c r="AI291" s="805">
        <f t="shared" si="31"/>
        <v>0</v>
      </c>
      <c r="AK291" s="300"/>
    </row>
    <row r="292" spans="4:37" ht="12.75" customHeight="1" outlineLevel="1" x14ac:dyDescent="0.25">
      <c r="D292" s="142" t="str">
        <f t="shared" si="27"/>
        <v>Revenue Protection</v>
      </c>
      <c r="E292" s="106"/>
      <c r="F292" s="143" t="str">
        <f t="shared" si="32"/>
        <v>£000</v>
      </c>
      <c r="G292" s="107">
        <f t="shared" si="28"/>
        <v>0</v>
      </c>
      <c r="H292" s="107">
        <f t="shared" si="28"/>
        <v>0</v>
      </c>
      <c r="I292" s="107">
        <f t="shared" si="28"/>
        <v>0</v>
      </c>
      <c r="J292" s="107">
        <f t="shared" si="28"/>
        <v>0</v>
      </c>
      <c r="K292" s="107">
        <f t="shared" si="28"/>
        <v>0</v>
      </c>
      <c r="L292" s="107">
        <f t="shared" si="28"/>
        <v>0</v>
      </c>
      <c r="M292" s="107">
        <f t="shared" si="28"/>
        <v>0</v>
      </c>
      <c r="N292" s="107">
        <f t="shared" si="28"/>
        <v>0</v>
      </c>
      <c r="O292" s="107">
        <f t="shared" si="28"/>
        <v>0</v>
      </c>
      <c r="P292" s="107">
        <f t="shared" si="28"/>
        <v>0</v>
      </c>
      <c r="Q292" s="107">
        <f t="shared" si="28"/>
        <v>0</v>
      </c>
      <c r="R292" s="107">
        <f t="shared" si="28"/>
        <v>0</v>
      </c>
      <c r="S292" s="107">
        <f t="shared" si="28"/>
        <v>0</v>
      </c>
      <c r="T292" s="107">
        <f t="shared" si="28"/>
        <v>0</v>
      </c>
      <c r="U292" s="107">
        <f t="shared" si="28"/>
        <v>0</v>
      </c>
      <c r="V292" s="107">
        <f t="shared" si="28"/>
        <v>0</v>
      </c>
      <c r="W292" s="107">
        <f t="shared" si="28"/>
        <v>0</v>
      </c>
      <c r="X292" s="107">
        <f t="shared" si="28"/>
        <v>0</v>
      </c>
      <c r="Y292" s="107">
        <f t="shared" si="28"/>
        <v>0</v>
      </c>
      <c r="Z292" s="107">
        <f t="shared" si="28"/>
        <v>0</v>
      </c>
      <c r="AA292" s="107">
        <f t="shared" si="28"/>
        <v>0</v>
      </c>
      <c r="AB292" s="107">
        <f t="shared" si="28"/>
        <v>0</v>
      </c>
      <c r="AC292" s="108">
        <f t="shared" si="28"/>
        <v>0</v>
      </c>
      <c r="AE292" s="805">
        <f t="shared" si="29"/>
        <v>0</v>
      </c>
      <c r="AG292" s="805">
        <f t="shared" si="30"/>
        <v>0</v>
      </c>
      <c r="AI292" s="805">
        <f t="shared" si="31"/>
        <v>0</v>
      </c>
      <c r="AK292" s="300"/>
    </row>
    <row r="293" spans="4:37" ht="12.75" customHeight="1" outlineLevel="1" x14ac:dyDescent="0.25">
      <c r="D293" s="142" t="str">
        <f t="shared" si="27"/>
        <v>On Board Manager</v>
      </c>
      <c r="E293" s="106"/>
      <c r="F293" s="143" t="str">
        <f t="shared" si="32"/>
        <v>£000</v>
      </c>
      <c r="G293" s="107">
        <f t="shared" si="28"/>
        <v>0</v>
      </c>
      <c r="H293" s="107">
        <f t="shared" si="28"/>
        <v>0</v>
      </c>
      <c r="I293" s="107">
        <f t="shared" si="28"/>
        <v>0</v>
      </c>
      <c r="J293" s="107">
        <f t="shared" si="28"/>
        <v>0</v>
      </c>
      <c r="K293" s="107">
        <f t="shared" si="28"/>
        <v>0</v>
      </c>
      <c r="L293" s="107">
        <f t="shared" si="28"/>
        <v>0</v>
      </c>
      <c r="M293" s="107">
        <f t="shared" si="28"/>
        <v>0</v>
      </c>
      <c r="N293" s="107">
        <f t="shared" si="28"/>
        <v>0</v>
      </c>
      <c r="O293" s="107">
        <f t="shared" si="28"/>
        <v>0</v>
      </c>
      <c r="P293" s="107">
        <f t="shared" si="28"/>
        <v>0</v>
      </c>
      <c r="Q293" s="107">
        <f t="shared" si="28"/>
        <v>0</v>
      </c>
      <c r="R293" s="107">
        <f t="shared" si="28"/>
        <v>0</v>
      </c>
      <c r="S293" s="107">
        <f t="shared" si="28"/>
        <v>0</v>
      </c>
      <c r="T293" s="107">
        <f t="shared" si="28"/>
        <v>0</v>
      </c>
      <c r="U293" s="107">
        <f t="shared" si="28"/>
        <v>0</v>
      </c>
      <c r="V293" s="107">
        <f t="shared" si="28"/>
        <v>0</v>
      </c>
      <c r="W293" s="107">
        <f t="shared" si="28"/>
        <v>0</v>
      </c>
      <c r="X293" s="107">
        <f t="shared" si="28"/>
        <v>0</v>
      </c>
      <c r="Y293" s="107">
        <f t="shared" si="28"/>
        <v>0</v>
      </c>
      <c r="Z293" s="107">
        <f t="shared" si="28"/>
        <v>0</v>
      </c>
      <c r="AA293" s="107">
        <f t="shared" si="28"/>
        <v>0</v>
      </c>
      <c r="AB293" s="107">
        <f t="shared" si="28"/>
        <v>0</v>
      </c>
      <c r="AC293" s="108">
        <f t="shared" si="28"/>
        <v>0</v>
      </c>
      <c r="AE293" s="805">
        <f t="shared" si="29"/>
        <v>0</v>
      </c>
      <c r="AG293" s="805">
        <f t="shared" si="30"/>
        <v>0</v>
      </c>
      <c r="AI293" s="805">
        <f t="shared" si="31"/>
        <v>0</v>
      </c>
      <c r="AK293" s="300"/>
    </row>
    <row r="294" spans="4:37" ht="12.75" customHeight="1" outlineLevel="1" x14ac:dyDescent="0.25">
      <c r="D294" s="142" t="str">
        <f t="shared" si="27"/>
        <v>Management &amp; Support (Passenger Services)</v>
      </c>
      <c r="E294" s="106"/>
      <c r="F294" s="143" t="str">
        <f t="shared" si="32"/>
        <v>£000</v>
      </c>
      <c r="G294" s="107">
        <f t="shared" si="28"/>
        <v>0</v>
      </c>
      <c r="H294" s="107">
        <f t="shared" si="28"/>
        <v>0</v>
      </c>
      <c r="I294" s="107">
        <f t="shared" si="28"/>
        <v>0</v>
      </c>
      <c r="J294" s="107">
        <f t="shared" si="28"/>
        <v>0</v>
      </c>
      <c r="K294" s="107">
        <f t="shared" si="28"/>
        <v>0</v>
      </c>
      <c r="L294" s="107">
        <f t="shared" si="28"/>
        <v>0</v>
      </c>
      <c r="M294" s="107">
        <f t="shared" si="28"/>
        <v>0</v>
      </c>
      <c r="N294" s="107">
        <f t="shared" si="28"/>
        <v>0</v>
      </c>
      <c r="O294" s="107">
        <f t="shared" si="28"/>
        <v>0</v>
      </c>
      <c r="P294" s="107">
        <f t="shared" si="28"/>
        <v>0</v>
      </c>
      <c r="Q294" s="107">
        <f t="shared" si="28"/>
        <v>0</v>
      </c>
      <c r="R294" s="107">
        <f t="shared" si="28"/>
        <v>0</v>
      </c>
      <c r="S294" s="107">
        <f t="shared" si="28"/>
        <v>0</v>
      </c>
      <c r="T294" s="107">
        <f t="shared" si="28"/>
        <v>0</v>
      </c>
      <c r="U294" s="107">
        <f t="shared" si="28"/>
        <v>0</v>
      </c>
      <c r="V294" s="107">
        <f t="shared" si="28"/>
        <v>0</v>
      </c>
      <c r="W294" s="107">
        <f t="shared" si="28"/>
        <v>0</v>
      </c>
      <c r="X294" s="107">
        <f t="shared" si="28"/>
        <v>0</v>
      </c>
      <c r="Y294" s="107">
        <f t="shared" si="28"/>
        <v>0</v>
      </c>
      <c r="Z294" s="107">
        <f t="shared" si="28"/>
        <v>0</v>
      </c>
      <c r="AA294" s="107">
        <f t="shared" si="28"/>
        <v>0</v>
      </c>
      <c r="AB294" s="107">
        <f t="shared" si="28"/>
        <v>0</v>
      </c>
      <c r="AC294" s="108">
        <f t="shared" si="28"/>
        <v>0</v>
      </c>
      <c r="AE294" s="805">
        <f t="shared" si="29"/>
        <v>0</v>
      </c>
      <c r="AG294" s="805">
        <f t="shared" si="30"/>
        <v>0</v>
      </c>
      <c r="AI294" s="805">
        <f t="shared" si="31"/>
        <v>0</v>
      </c>
      <c r="AK294" s="300"/>
    </row>
    <row r="295" spans="4:37" ht="12.75" customHeight="1" outlineLevel="1" x14ac:dyDescent="0.25">
      <c r="D295" s="142" t="str">
        <f t="shared" si="27"/>
        <v>Drivers</v>
      </c>
      <c r="E295" s="106"/>
      <c r="F295" s="143" t="str">
        <f t="shared" si="32"/>
        <v>£000</v>
      </c>
      <c r="G295" s="107">
        <f t="shared" si="28"/>
        <v>0</v>
      </c>
      <c r="H295" s="107">
        <f t="shared" si="28"/>
        <v>0</v>
      </c>
      <c r="I295" s="107">
        <f t="shared" si="28"/>
        <v>0</v>
      </c>
      <c r="J295" s="107">
        <f t="shared" si="28"/>
        <v>0</v>
      </c>
      <c r="K295" s="107">
        <f t="shared" si="28"/>
        <v>0</v>
      </c>
      <c r="L295" s="107">
        <f t="shared" si="28"/>
        <v>0</v>
      </c>
      <c r="M295" s="107">
        <f t="shared" si="28"/>
        <v>0</v>
      </c>
      <c r="N295" s="107">
        <f t="shared" si="28"/>
        <v>0</v>
      </c>
      <c r="O295" s="107">
        <f t="shared" si="28"/>
        <v>0</v>
      </c>
      <c r="P295" s="107">
        <f t="shared" si="28"/>
        <v>0</v>
      </c>
      <c r="Q295" s="107">
        <f t="shared" si="28"/>
        <v>0</v>
      </c>
      <c r="R295" s="107">
        <f t="shared" si="28"/>
        <v>0</v>
      </c>
      <c r="S295" s="107">
        <f t="shared" si="28"/>
        <v>0</v>
      </c>
      <c r="T295" s="107">
        <f t="shared" si="28"/>
        <v>0</v>
      </c>
      <c r="U295" s="107">
        <f t="shared" si="28"/>
        <v>0</v>
      </c>
      <c r="V295" s="107">
        <f t="shared" si="28"/>
        <v>0</v>
      </c>
      <c r="W295" s="107">
        <f t="shared" si="28"/>
        <v>0</v>
      </c>
      <c r="X295" s="107">
        <f t="shared" si="28"/>
        <v>0</v>
      </c>
      <c r="Y295" s="107">
        <f t="shared" si="28"/>
        <v>0</v>
      </c>
      <c r="Z295" s="107">
        <f t="shared" si="28"/>
        <v>0</v>
      </c>
      <c r="AA295" s="107">
        <f t="shared" si="28"/>
        <v>0</v>
      </c>
      <c r="AB295" s="107">
        <f t="shared" si="28"/>
        <v>0</v>
      </c>
      <c r="AC295" s="108">
        <f t="shared" si="28"/>
        <v>0</v>
      </c>
      <c r="AE295" s="805">
        <f t="shared" si="29"/>
        <v>0</v>
      </c>
      <c r="AG295" s="805">
        <f t="shared" si="30"/>
        <v>0</v>
      </c>
      <c r="AI295" s="805">
        <f t="shared" si="31"/>
        <v>0</v>
      </c>
      <c r="AK295" s="300"/>
    </row>
    <row r="296" spans="4:37" ht="12.75" customHeight="1" outlineLevel="1" x14ac:dyDescent="0.25">
      <c r="D296" s="142" t="str">
        <f t="shared" si="27"/>
        <v>High Speed Drivers</v>
      </c>
      <c r="E296" s="106"/>
      <c r="F296" s="143" t="str">
        <f t="shared" si="32"/>
        <v>£000</v>
      </c>
      <c r="G296" s="107">
        <f t="shared" si="28"/>
        <v>0</v>
      </c>
      <c r="H296" s="107">
        <f t="shared" si="28"/>
        <v>0</v>
      </c>
      <c r="I296" s="107">
        <f t="shared" si="28"/>
        <v>0</v>
      </c>
      <c r="J296" s="107">
        <f t="shared" si="28"/>
        <v>0</v>
      </c>
      <c r="K296" s="107">
        <f t="shared" si="28"/>
        <v>0</v>
      </c>
      <c r="L296" s="107">
        <f t="shared" si="28"/>
        <v>0</v>
      </c>
      <c r="M296" s="107">
        <f t="shared" si="28"/>
        <v>0</v>
      </c>
      <c r="N296" s="107">
        <f t="shared" si="28"/>
        <v>0</v>
      </c>
      <c r="O296" s="107">
        <f t="shared" si="28"/>
        <v>0</v>
      </c>
      <c r="P296" s="107">
        <f t="shared" si="28"/>
        <v>0</v>
      </c>
      <c r="Q296" s="107">
        <f t="shared" si="28"/>
        <v>0</v>
      </c>
      <c r="R296" s="107">
        <f t="shared" si="28"/>
        <v>0</v>
      </c>
      <c r="S296" s="107">
        <f t="shared" si="28"/>
        <v>0</v>
      </c>
      <c r="T296" s="107">
        <f t="shared" si="28"/>
        <v>0</v>
      </c>
      <c r="U296" s="107">
        <f t="shared" si="28"/>
        <v>0</v>
      </c>
      <c r="V296" s="107">
        <f t="shared" si="28"/>
        <v>0</v>
      </c>
      <c r="W296" s="107">
        <f t="shared" si="28"/>
        <v>0</v>
      </c>
      <c r="X296" s="107">
        <f t="shared" si="28"/>
        <v>0</v>
      </c>
      <c r="Y296" s="107">
        <f t="shared" si="28"/>
        <v>0</v>
      </c>
      <c r="Z296" s="107">
        <f t="shared" si="28"/>
        <v>0</v>
      </c>
      <c r="AA296" s="107">
        <f t="shared" si="28"/>
        <v>0</v>
      </c>
      <c r="AB296" s="107">
        <f t="shared" si="28"/>
        <v>0</v>
      </c>
      <c r="AC296" s="108">
        <f t="shared" si="28"/>
        <v>0</v>
      </c>
      <c r="AE296" s="805">
        <f t="shared" si="29"/>
        <v>0</v>
      </c>
      <c r="AG296" s="805">
        <f t="shared" si="30"/>
        <v>0</v>
      </c>
      <c r="AI296" s="805">
        <f t="shared" si="31"/>
        <v>0</v>
      </c>
      <c r="AK296" s="300"/>
    </row>
    <row r="297" spans="4:37" ht="12.75" customHeight="1" outlineLevel="1" x14ac:dyDescent="0.25">
      <c r="D297" s="142" t="str">
        <f t="shared" si="27"/>
        <v>Trainee Drivers</v>
      </c>
      <c r="E297" s="106"/>
      <c r="F297" s="143" t="str">
        <f t="shared" si="32"/>
        <v>£000</v>
      </c>
      <c r="G297" s="107">
        <f t="shared" si="28"/>
        <v>0</v>
      </c>
      <c r="H297" s="107">
        <f t="shared" si="28"/>
        <v>0</v>
      </c>
      <c r="I297" s="107">
        <f t="shared" si="28"/>
        <v>0</v>
      </c>
      <c r="J297" s="107">
        <f t="shared" si="28"/>
        <v>0</v>
      </c>
      <c r="K297" s="107">
        <f t="shared" si="28"/>
        <v>0</v>
      </c>
      <c r="L297" s="107">
        <f t="shared" si="28"/>
        <v>0</v>
      </c>
      <c r="M297" s="107">
        <f t="shared" si="28"/>
        <v>0</v>
      </c>
      <c r="N297" s="107">
        <f t="shared" si="28"/>
        <v>0</v>
      </c>
      <c r="O297" s="107">
        <f t="shared" si="28"/>
        <v>0</v>
      </c>
      <c r="P297" s="107">
        <f t="shared" si="28"/>
        <v>0</v>
      </c>
      <c r="Q297" s="107">
        <f t="shared" si="28"/>
        <v>0</v>
      </c>
      <c r="R297" s="107">
        <f t="shared" si="28"/>
        <v>0</v>
      </c>
      <c r="S297" s="107">
        <f t="shared" si="28"/>
        <v>0</v>
      </c>
      <c r="T297" s="107">
        <f t="shared" si="28"/>
        <v>0</v>
      </c>
      <c r="U297" s="107">
        <f t="shared" si="28"/>
        <v>0</v>
      </c>
      <c r="V297" s="107">
        <f t="shared" si="28"/>
        <v>0</v>
      </c>
      <c r="W297" s="107">
        <f t="shared" si="28"/>
        <v>0</v>
      </c>
      <c r="X297" s="107">
        <f t="shared" si="28"/>
        <v>0</v>
      </c>
      <c r="Y297" s="107">
        <f t="shared" si="28"/>
        <v>0</v>
      </c>
      <c r="Z297" s="107">
        <f t="shared" si="28"/>
        <v>0</v>
      </c>
      <c r="AA297" s="107">
        <f t="shared" si="28"/>
        <v>0</v>
      </c>
      <c r="AB297" s="107">
        <f t="shared" si="28"/>
        <v>0</v>
      </c>
      <c r="AC297" s="108">
        <f t="shared" si="28"/>
        <v>0</v>
      </c>
      <c r="AE297" s="805">
        <f t="shared" si="29"/>
        <v>0</v>
      </c>
      <c r="AG297" s="805">
        <f t="shared" si="30"/>
        <v>0</v>
      </c>
      <c r="AI297" s="805">
        <f t="shared" si="31"/>
        <v>0</v>
      </c>
      <c r="AK297" s="300"/>
    </row>
    <row r="298" spans="4:37" ht="12.75" customHeight="1" outlineLevel="1" x14ac:dyDescent="0.25">
      <c r="D298" s="142" t="str">
        <f t="shared" si="27"/>
        <v>High Speed Trainee Drivers</v>
      </c>
      <c r="E298" s="106"/>
      <c r="F298" s="143" t="str">
        <f t="shared" si="32"/>
        <v>£000</v>
      </c>
      <c r="G298" s="107">
        <f t="shared" si="28"/>
        <v>0</v>
      </c>
      <c r="H298" s="107">
        <f t="shared" si="28"/>
        <v>0</v>
      </c>
      <c r="I298" s="107">
        <f t="shared" ref="I298:AC298" si="33">I28*I253</f>
        <v>0</v>
      </c>
      <c r="J298" s="107">
        <f t="shared" si="33"/>
        <v>0</v>
      </c>
      <c r="K298" s="107">
        <f t="shared" si="33"/>
        <v>0</v>
      </c>
      <c r="L298" s="107">
        <f t="shared" si="33"/>
        <v>0</v>
      </c>
      <c r="M298" s="107">
        <f t="shared" si="33"/>
        <v>0</v>
      </c>
      <c r="N298" s="107">
        <f t="shared" si="33"/>
        <v>0</v>
      </c>
      <c r="O298" s="107">
        <f t="shared" si="33"/>
        <v>0</v>
      </c>
      <c r="P298" s="107">
        <f t="shared" si="33"/>
        <v>0</v>
      </c>
      <c r="Q298" s="107">
        <f t="shared" si="33"/>
        <v>0</v>
      </c>
      <c r="R298" s="107">
        <f t="shared" si="33"/>
        <v>0</v>
      </c>
      <c r="S298" s="107">
        <f t="shared" si="33"/>
        <v>0</v>
      </c>
      <c r="T298" s="107">
        <f t="shared" si="33"/>
        <v>0</v>
      </c>
      <c r="U298" s="107">
        <f t="shared" si="33"/>
        <v>0</v>
      </c>
      <c r="V298" s="107">
        <f t="shared" si="33"/>
        <v>0</v>
      </c>
      <c r="W298" s="107">
        <f t="shared" si="33"/>
        <v>0</v>
      </c>
      <c r="X298" s="107">
        <f t="shared" si="33"/>
        <v>0</v>
      </c>
      <c r="Y298" s="107">
        <f t="shared" si="33"/>
        <v>0</v>
      </c>
      <c r="Z298" s="107">
        <f t="shared" si="33"/>
        <v>0</v>
      </c>
      <c r="AA298" s="107">
        <f t="shared" si="33"/>
        <v>0</v>
      </c>
      <c r="AB298" s="107">
        <f t="shared" si="33"/>
        <v>0</v>
      </c>
      <c r="AC298" s="108">
        <f t="shared" si="33"/>
        <v>0</v>
      </c>
      <c r="AE298" s="805">
        <f t="shared" si="29"/>
        <v>0</v>
      </c>
      <c r="AG298" s="805">
        <f t="shared" si="30"/>
        <v>0</v>
      </c>
      <c r="AI298" s="805">
        <f t="shared" si="31"/>
        <v>0</v>
      </c>
      <c r="AK298" s="300"/>
    </row>
    <row r="299" spans="4:37" ht="12.75" customHeight="1" outlineLevel="1" x14ac:dyDescent="0.25">
      <c r="D299" s="142" t="str">
        <f t="shared" si="27"/>
        <v>Shunters (Train Services)</v>
      </c>
      <c r="E299" s="106"/>
      <c r="F299" s="143" t="str">
        <f t="shared" si="32"/>
        <v>£000</v>
      </c>
      <c r="G299" s="107">
        <f t="shared" ref="G299:AC310" si="34">G29*G254</f>
        <v>0</v>
      </c>
      <c r="H299" s="107">
        <f t="shared" si="34"/>
        <v>0</v>
      </c>
      <c r="I299" s="107">
        <f t="shared" si="34"/>
        <v>0</v>
      </c>
      <c r="J299" s="107">
        <f t="shared" si="34"/>
        <v>0</v>
      </c>
      <c r="K299" s="107">
        <f t="shared" si="34"/>
        <v>0</v>
      </c>
      <c r="L299" s="107">
        <f t="shared" si="34"/>
        <v>0</v>
      </c>
      <c r="M299" s="107">
        <f t="shared" si="34"/>
        <v>0</v>
      </c>
      <c r="N299" s="107">
        <f t="shared" si="34"/>
        <v>0</v>
      </c>
      <c r="O299" s="107">
        <f t="shared" si="34"/>
        <v>0</v>
      </c>
      <c r="P299" s="107">
        <f t="shared" si="34"/>
        <v>0</v>
      </c>
      <c r="Q299" s="107">
        <f t="shared" si="34"/>
        <v>0</v>
      </c>
      <c r="R299" s="107">
        <f t="shared" si="34"/>
        <v>0</v>
      </c>
      <c r="S299" s="107">
        <f t="shared" si="34"/>
        <v>0</v>
      </c>
      <c r="T299" s="107">
        <f t="shared" si="34"/>
        <v>0</v>
      </c>
      <c r="U299" s="107">
        <f t="shared" si="34"/>
        <v>0</v>
      </c>
      <c r="V299" s="107">
        <f t="shared" si="34"/>
        <v>0</v>
      </c>
      <c r="W299" s="107">
        <f t="shared" si="34"/>
        <v>0</v>
      </c>
      <c r="X299" s="107">
        <f t="shared" si="34"/>
        <v>0</v>
      </c>
      <c r="Y299" s="107">
        <f t="shared" si="34"/>
        <v>0</v>
      </c>
      <c r="Z299" s="107">
        <f t="shared" si="34"/>
        <v>0</v>
      </c>
      <c r="AA299" s="107">
        <f t="shared" si="34"/>
        <v>0</v>
      </c>
      <c r="AB299" s="107">
        <f t="shared" si="34"/>
        <v>0</v>
      </c>
      <c r="AC299" s="108">
        <f t="shared" si="34"/>
        <v>0</v>
      </c>
      <c r="AE299" s="805">
        <f t="shared" si="29"/>
        <v>0</v>
      </c>
      <c r="AG299" s="805">
        <f t="shared" si="30"/>
        <v>0</v>
      </c>
      <c r="AI299" s="805">
        <f t="shared" si="31"/>
        <v>0</v>
      </c>
      <c r="AK299" s="300"/>
    </row>
    <row r="300" spans="4:37" ht="12.75" customHeight="1" outlineLevel="1" x14ac:dyDescent="0.25">
      <c r="D300" s="142" t="str">
        <f t="shared" si="27"/>
        <v>Management &amp; Support (Train Services)</v>
      </c>
      <c r="E300" s="106"/>
      <c r="F300" s="143" t="str">
        <f t="shared" si="32"/>
        <v>£000</v>
      </c>
      <c r="G300" s="107">
        <f t="shared" si="34"/>
        <v>0</v>
      </c>
      <c r="H300" s="107">
        <f t="shared" si="34"/>
        <v>0</v>
      </c>
      <c r="I300" s="107">
        <f t="shared" si="34"/>
        <v>0</v>
      </c>
      <c r="J300" s="107">
        <f t="shared" si="34"/>
        <v>0</v>
      </c>
      <c r="K300" s="107">
        <f t="shared" si="34"/>
        <v>0</v>
      </c>
      <c r="L300" s="107">
        <f t="shared" si="34"/>
        <v>0</v>
      </c>
      <c r="M300" s="107">
        <f t="shared" si="34"/>
        <v>0</v>
      </c>
      <c r="N300" s="107">
        <f t="shared" si="34"/>
        <v>0</v>
      </c>
      <c r="O300" s="107">
        <f t="shared" si="34"/>
        <v>0</v>
      </c>
      <c r="P300" s="107">
        <f t="shared" si="34"/>
        <v>0</v>
      </c>
      <c r="Q300" s="107">
        <f t="shared" si="34"/>
        <v>0</v>
      </c>
      <c r="R300" s="107">
        <f t="shared" si="34"/>
        <v>0</v>
      </c>
      <c r="S300" s="107">
        <f t="shared" si="34"/>
        <v>0</v>
      </c>
      <c r="T300" s="107">
        <f t="shared" si="34"/>
        <v>0</v>
      </c>
      <c r="U300" s="107">
        <f t="shared" si="34"/>
        <v>0</v>
      </c>
      <c r="V300" s="107">
        <f t="shared" si="34"/>
        <v>0</v>
      </c>
      <c r="W300" s="107">
        <f t="shared" si="34"/>
        <v>0</v>
      </c>
      <c r="X300" s="107">
        <f t="shared" si="34"/>
        <v>0</v>
      </c>
      <c r="Y300" s="107">
        <f t="shared" si="34"/>
        <v>0</v>
      </c>
      <c r="Z300" s="107">
        <f t="shared" si="34"/>
        <v>0</v>
      </c>
      <c r="AA300" s="107">
        <f t="shared" si="34"/>
        <v>0</v>
      </c>
      <c r="AB300" s="107">
        <f t="shared" si="34"/>
        <v>0</v>
      </c>
      <c r="AC300" s="108">
        <f t="shared" si="34"/>
        <v>0</v>
      </c>
      <c r="AE300" s="805">
        <f t="shared" si="29"/>
        <v>0</v>
      </c>
      <c r="AG300" s="805">
        <f t="shared" si="30"/>
        <v>0</v>
      </c>
      <c r="AI300" s="805">
        <f t="shared" si="31"/>
        <v>0</v>
      </c>
      <c r="AK300" s="300"/>
    </row>
    <row r="301" spans="4:37" ht="12.75" customHeight="1" outlineLevel="1" x14ac:dyDescent="0.25">
      <c r="D301" s="142" t="str">
        <f t="shared" si="27"/>
        <v>Workshop</v>
      </c>
      <c r="E301" s="106"/>
      <c r="F301" s="143" t="str">
        <f t="shared" si="32"/>
        <v>£000</v>
      </c>
      <c r="G301" s="107">
        <f t="shared" si="34"/>
        <v>0</v>
      </c>
      <c r="H301" s="107">
        <f t="shared" si="34"/>
        <v>0</v>
      </c>
      <c r="I301" s="107">
        <f t="shared" si="34"/>
        <v>0</v>
      </c>
      <c r="J301" s="107">
        <f t="shared" si="34"/>
        <v>0</v>
      </c>
      <c r="K301" s="107">
        <f t="shared" si="34"/>
        <v>0</v>
      </c>
      <c r="L301" s="107">
        <f t="shared" si="34"/>
        <v>0</v>
      </c>
      <c r="M301" s="107">
        <f t="shared" si="34"/>
        <v>0</v>
      </c>
      <c r="N301" s="107">
        <f t="shared" si="34"/>
        <v>0</v>
      </c>
      <c r="O301" s="107">
        <f t="shared" si="34"/>
        <v>0</v>
      </c>
      <c r="P301" s="107">
        <f t="shared" si="34"/>
        <v>0</v>
      </c>
      <c r="Q301" s="107">
        <f t="shared" si="34"/>
        <v>0</v>
      </c>
      <c r="R301" s="107">
        <f t="shared" si="34"/>
        <v>0</v>
      </c>
      <c r="S301" s="107">
        <f t="shared" si="34"/>
        <v>0</v>
      </c>
      <c r="T301" s="107">
        <f t="shared" si="34"/>
        <v>0</v>
      </c>
      <c r="U301" s="107">
        <f t="shared" si="34"/>
        <v>0</v>
      </c>
      <c r="V301" s="107">
        <f t="shared" si="34"/>
        <v>0</v>
      </c>
      <c r="W301" s="107">
        <f t="shared" si="34"/>
        <v>0</v>
      </c>
      <c r="X301" s="107">
        <f t="shared" si="34"/>
        <v>0</v>
      </c>
      <c r="Y301" s="107">
        <f t="shared" si="34"/>
        <v>0</v>
      </c>
      <c r="Z301" s="107">
        <f t="shared" si="34"/>
        <v>0</v>
      </c>
      <c r="AA301" s="107">
        <f t="shared" si="34"/>
        <v>0</v>
      </c>
      <c r="AB301" s="107">
        <f t="shared" si="34"/>
        <v>0</v>
      </c>
      <c r="AC301" s="108">
        <f t="shared" si="34"/>
        <v>0</v>
      </c>
      <c r="AE301" s="805">
        <f t="shared" si="29"/>
        <v>0</v>
      </c>
      <c r="AG301" s="805">
        <f t="shared" si="30"/>
        <v>0</v>
      </c>
      <c r="AI301" s="805">
        <f t="shared" si="31"/>
        <v>0</v>
      </c>
      <c r="AK301" s="300"/>
    </row>
    <row r="302" spans="4:37" ht="12.75" customHeight="1" outlineLevel="1" x14ac:dyDescent="0.25">
      <c r="D302" s="142" t="str">
        <f t="shared" si="27"/>
        <v>Shunters (Engineering)</v>
      </c>
      <c r="E302" s="106"/>
      <c r="F302" s="143" t="str">
        <f t="shared" si="32"/>
        <v>£000</v>
      </c>
      <c r="G302" s="107">
        <f t="shared" si="34"/>
        <v>0</v>
      </c>
      <c r="H302" s="107">
        <f t="shared" si="34"/>
        <v>0</v>
      </c>
      <c r="I302" s="107">
        <f t="shared" si="34"/>
        <v>0</v>
      </c>
      <c r="J302" s="107">
        <f t="shared" si="34"/>
        <v>0</v>
      </c>
      <c r="K302" s="107">
        <f t="shared" si="34"/>
        <v>0</v>
      </c>
      <c r="L302" s="107">
        <f t="shared" si="34"/>
        <v>0</v>
      </c>
      <c r="M302" s="107">
        <f t="shared" si="34"/>
        <v>0</v>
      </c>
      <c r="N302" s="107">
        <f t="shared" si="34"/>
        <v>0</v>
      </c>
      <c r="O302" s="107">
        <f t="shared" si="34"/>
        <v>0</v>
      </c>
      <c r="P302" s="107">
        <f t="shared" si="34"/>
        <v>0</v>
      </c>
      <c r="Q302" s="107">
        <f t="shared" si="34"/>
        <v>0</v>
      </c>
      <c r="R302" s="107">
        <f t="shared" si="34"/>
        <v>0</v>
      </c>
      <c r="S302" s="107">
        <f t="shared" si="34"/>
        <v>0</v>
      </c>
      <c r="T302" s="107">
        <f t="shared" si="34"/>
        <v>0</v>
      </c>
      <c r="U302" s="107">
        <f t="shared" si="34"/>
        <v>0</v>
      </c>
      <c r="V302" s="107">
        <f t="shared" si="34"/>
        <v>0</v>
      </c>
      <c r="W302" s="107">
        <f t="shared" si="34"/>
        <v>0</v>
      </c>
      <c r="X302" s="107">
        <f t="shared" si="34"/>
        <v>0</v>
      </c>
      <c r="Y302" s="107">
        <f t="shared" si="34"/>
        <v>0</v>
      </c>
      <c r="Z302" s="107">
        <f t="shared" si="34"/>
        <v>0</v>
      </c>
      <c r="AA302" s="107">
        <f t="shared" si="34"/>
        <v>0</v>
      </c>
      <c r="AB302" s="107">
        <f t="shared" si="34"/>
        <v>0</v>
      </c>
      <c r="AC302" s="108">
        <f t="shared" si="34"/>
        <v>0</v>
      </c>
      <c r="AE302" s="805">
        <f t="shared" si="29"/>
        <v>0</v>
      </c>
      <c r="AG302" s="805">
        <f t="shared" si="30"/>
        <v>0</v>
      </c>
      <c r="AI302" s="805">
        <f t="shared" si="31"/>
        <v>0</v>
      </c>
      <c r="AK302" s="300"/>
    </row>
    <row r="303" spans="4:37" ht="12.75" customHeight="1" outlineLevel="1" x14ac:dyDescent="0.25">
      <c r="D303" s="142" t="str">
        <f t="shared" si="27"/>
        <v>Management &amp; Support (Engineering)</v>
      </c>
      <c r="E303" s="106"/>
      <c r="F303" s="143" t="str">
        <f t="shared" si="32"/>
        <v>£000</v>
      </c>
      <c r="G303" s="107">
        <f t="shared" si="34"/>
        <v>0</v>
      </c>
      <c r="H303" s="107">
        <f t="shared" si="34"/>
        <v>0</v>
      </c>
      <c r="I303" s="107">
        <f t="shared" si="34"/>
        <v>0</v>
      </c>
      <c r="J303" s="107">
        <f t="shared" si="34"/>
        <v>0</v>
      </c>
      <c r="K303" s="107">
        <f t="shared" si="34"/>
        <v>0</v>
      </c>
      <c r="L303" s="107">
        <f t="shared" si="34"/>
        <v>0</v>
      </c>
      <c r="M303" s="107">
        <f t="shared" si="34"/>
        <v>0</v>
      </c>
      <c r="N303" s="107">
        <f t="shared" si="34"/>
        <v>0</v>
      </c>
      <c r="O303" s="107">
        <f t="shared" si="34"/>
        <v>0</v>
      </c>
      <c r="P303" s="107">
        <f t="shared" si="34"/>
        <v>0</v>
      </c>
      <c r="Q303" s="107">
        <f t="shared" si="34"/>
        <v>0</v>
      </c>
      <c r="R303" s="107">
        <f t="shared" si="34"/>
        <v>0</v>
      </c>
      <c r="S303" s="107">
        <f t="shared" si="34"/>
        <v>0</v>
      </c>
      <c r="T303" s="107">
        <f t="shared" si="34"/>
        <v>0</v>
      </c>
      <c r="U303" s="107">
        <f t="shared" si="34"/>
        <v>0</v>
      </c>
      <c r="V303" s="107">
        <f t="shared" si="34"/>
        <v>0</v>
      </c>
      <c r="W303" s="107">
        <f t="shared" si="34"/>
        <v>0</v>
      </c>
      <c r="X303" s="107">
        <f t="shared" si="34"/>
        <v>0</v>
      </c>
      <c r="Y303" s="107">
        <f t="shared" si="34"/>
        <v>0</v>
      </c>
      <c r="Z303" s="107">
        <f t="shared" si="34"/>
        <v>0</v>
      </c>
      <c r="AA303" s="107">
        <f t="shared" si="34"/>
        <v>0</v>
      </c>
      <c r="AB303" s="107">
        <f t="shared" si="34"/>
        <v>0</v>
      </c>
      <c r="AC303" s="108">
        <f t="shared" si="34"/>
        <v>0</v>
      </c>
      <c r="AE303" s="805">
        <f t="shared" si="29"/>
        <v>0</v>
      </c>
      <c r="AG303" s="805">
        <f t="shared" si="30"/>
        <v>0</v>
      </c>
      <c r="AI303" s="805">
        <f t="shared" si="31"/>
        <v>0</v>
      </c>
      <c r="AK303" s="300"/>
    </row>
    <row r="304" spans="4:37" ht="12.75" customHeight="1" outlineLevel="1" x14ac:dyDescent="0.25">
      <c r="D304" s="142" t="str">
        <f t="shared" si="27"/>
        <v>Management &amp; Support (Support)</v>
      </c>
      <c r="E304" s="106"/>
      <c r="F304" s="143" t="str">
        <f t="shared" si="32"/>
        <v>£000</v>
      </c>
      <c r="G304" s="107">
        <f t="shared" si="34"/>
        <v>0</v>
      </c>
      <c r="H304" s="107">
        <f t="shared" si="34"/>
        <v>0</v>
      </c>
      <c r="I304" s="107">
        <f t="shared" si="34"/>
        <v>0</v>
      </c>
      <c r="J304" s="107">
        <f t="shared" si="34"/>
        <v>0</v>
      </c>
      <c r="K304" s="107">
        <f t="shared" si="34"/>
        <v>0</v>
      </c>
      <c r="L304" s="107">
        <f t="shared" si="34"/>
        <v>0</v>
      </c>
      <c r="M304" s="107">
        <f t="shared" si="34"/>
        <v>0</v>
      </c>
      <c r="N304" s="107">
        <f t="shared" si="34"/>
        <v>0</v>
      </c>
      <c r="O304" s="107">
        <f t="shared" si="34"/>
        <v>0</v>
      </c>
      <c r="P304" s="107">
        <f t="shared" si="34"/>
        <v>0</v>
      </c>
      <c r="Q304" s="107">
        <f t="shared" si="34"/>
        <v>0</v>
      </c>
      <c r="R304" s="107">
        <f t="shared" si="34"/>
        <v>0</v>
      </c>
      <c r="S304" s="107">
        <f t="shared" si="34"/>
        <v>0</v>
      </c>
      <c r="T304" s="107">
        <f t="shared" si="34"/>
        <v>0</v>
      </c>
      <c r="U304" s="107">
        <f t="shared" si="34"/>
        <v>0</v>
      </c>
      <c r="V304" s="107">
        <f t="shared" si="34"/>
        <v>0</v>
      </c>
      <c r="W304" s="107">
        <f t="shared" si="34"/>
        <v>0</v>
      </c>
      <c r="X304" s="107">
        <f t="shared" si="34"/>
        <v>0</v>
      </c>
      <c r="Y304" s="107">
        <f t="shared" si="34"/>
        <v>0</v>
      </c>
      <c r="Z304" s="107">
        <f t="shared" si="34"/>
        <v>0</v>
      </c>
      <c r="AA304" s="107">
        <f t="shared" si="34"/>
        <v>0</v>
      </c>
      <c r="AB304" s="107">
        <f t="shared" si="34"/>
        <v>0</v>
      </c>
      <c r="AC304" s="108">
        <f t="shared" si="34"/>
        <v>0</v>
      </c>
      <c r="AE304" s="805">
        <f t="shared" si="29"/>
        <v>0</v>
      </c>
      <c r="AG304" s="805">
        <f t="shared" si="30"/>
        <v>0</v>
      </c>
      <c r="AI304" s="805">
        <f t="shared" si="31"/>
        <v>0</v>
      </c>
      <c r="AK304" s="300"/>
    </row>
    <row r="305" spans="4:37" ht="12.75" customHeight="1" outlineLevel="1" x14ac:dyDescent="0.25">
      <c r="D305" s="142" t="str">
        <f t="shared" si="27"/>
        <v>Facilities Station Staff</v>
      </c>
      <c r="E305" s="106"/>
      <c r="F305" s="143" t="str">
        <f t="shared" si="32"/>
        <v>£000</v>
      </c>
      <c r="G305" s="107">
        <f t="shared" si="34"/>
        <v>0</v>
      </c>
      <c r="H305" s="107">
        <f t="shared" si="34"/>
        <v>0</v>
      </c>
      <c r="I305" s="107">
        <f t="shared" si="34"/>
        <v>0</v>
      </c>
      <c r="J305" s="107">
        <f t="shared" si="34"/>
        <v>0</v>
      </c>
      <c r="K305" s="107">
        <f t="shared" si="34"/>
        <v>0</v>
      </c>
      <c r="L305" s="107">
        <f t="shared" si="34"/>
        <v>0</v>
      </c>
      <c r="M305" s="107">
        <f t="shared" si="34"/>
        <v>0</v>
      </c>
      <c r="N305" s="107">
        <f t="shared" si="34"/>
        <v>0</v>
      </c>
      <c r="O305" s="107">
        <f t="shared" si="34"/>
        <v>0</v>
      </c>
      <c r="P305" s="107">
        <f t="shared" si="34"/>
        <v>0</v>
      </c>
      <c r="Q305" s="107">
        <f t="shared" si="34"/>
        <v>0</v>
      </c>
      <c r="R305" s="107">
        <f t="shared" si="34"/>
        <v>0</v>
      </c>
      <c r="S305" s="107">
        <f t="shared" si="34"/>
        <v>0</v>
      </c>
      <c r="T305" s="107">
        <f t="shared" si="34"/>
        <v>0</v>
      </c>
      <c r="U305" s="107">
        <f t="shared" si="34"/>
        <v>0</v>
      </c>
      <c r="V305" s="107">
        <f t="shared" si="34"/>
        <v>0</v>
      </c>
      <c r="W305" s="107">
        <f t="shared" si="34"/>
        <v>0</v>
      </c>
      <c r="X305" s="107">
        <f t="shared" si="34"/>
        <v>0</v>
      </c>
      <c r="Y305" s="107">
        <f t="shared" si="34"/>
        <v>0</v>
      </c>
      <c r="Z305" s="107">
        <f t="shared" si="34"/>
        <v>0</v>
      </c>
      <c r="AA305" s="107">
        <f t="shared" si="34"/>
        <v>0</v>
      </c>
      <c r="AB305" s="107">
        <f t="shared" si="34"/>
        <v>0</v>
      </c>
      <c r="AC305" s="108">
        <f t="shared" si="34"/>
        <v>0</v>
      </c>
      <c r="AE305" s="805">
        <f t="shared" si="29"/>
        <v>0</v>
      </c>
      <c r="AG305" s="805">
        <f t="shared" si="30"/>
        <v>0</v>
      </c>
      <c r="AI305" s="805">
        <f t="shared" si="31"/>
        <v>0</v>
      </c>
      <c r="AK305" s="300"/>
    </row>
    <row r="306" spans="4:37" ht="12.75" customHeight="1" outlineLevel="1" x14ac:dyDescent="0.25">
      <c r="D306" s="142" t="str">
        <f t="shared" si="27"/>
        <v>Management &amp; Support (Facilities)</v>
      </c>
      <c r="E306" s="106"/>
      <c r="F306" s="143" t="str">
        <f t="shared" si="32"/>
        <v>£000</v>
      </c>
      <c r="G306" s="107">
        <f t="shared" si="34"/>
        <v>0</v>
      </c>
      <c r="H306" s="107">
        <f t="shared" si="34"/>
        <v>0</v>
      </c>
      <c r="I306" s="107">
        <f t="shared" si="34"/>
        <v>0</v>
      </c>
      <c r="J306" s="107">
        <f t="shared" si="34"/>
        <v>0</v>
      </c>
      <c r="K306" s="107">
        <f t="shared" si="34"/>
        <v>0</v>
      </c>
      <c r="L306" s="107">
        <f t="shared" si="34"/>
        <v>0</v>
      </c>
      <c r="M306" s="107">
        <f t="shared" si="34"/>
        <v>0</v>
      </c>
      <c r="N306" s="107">
        <f t="shared" si="34"/>
        <v>0</v>
      </c>
      <c r="O306" s="107">
        <f t="shared" si="34"/>
        <v>0</v>
      </c>
      <c r="P306" s="107">
        <f t="shared" si="34"/>
        <v>0</v>
      </c>
      <c r="Q306" s="107">
        <f t="shared" si="34"/>
        <v>0</v>
      </c>
      <c r="R306" s="107">
        <f t="shared" si="34"/>
        <v>0</v>
      </c>
      <c r="S306" s="107">
        <f t="shared" si="34"/>
        <v>0</v>
      </c>
      <c r="T306" s="107">
        <f t="shared" si="34"/>
        <v>0</v>
      </c>
      <c r="U306" s="107">
        <f t="shared" si="34"/>
        <v>0</v>
      </c>
      <c r="V306" s="107">
        <f t="shared" si="34"/>
        <v>0</v>
      </c>
      <c r="W306" s="107">
        <f t="shared" si="34"/>
        <v>0</v>
      </c>
      <c r="X306" s="107">
        <f t="shared" si="34"/>
        <v>0</v>
      </c>
      <c r="Y306" s="107">
        <f t="shared" si="34"/>
        <v>0</v>
      </c>
      <c r="Z306" s="107">
        <f t="shared" si="34"/>
        <v>0</v>
      </c>
      <c r="AA306" s="107">
        <f t="shared" si="34"/>
        <v>0</v>
      </c>
      <c r="AB306" s="107">
        <f t="shared" si="34"/>
        <v>0</v>
      </c>
      <c r="AC306" s="108">
        <f t="shared" si="34"/>
        <v>0</v>
      </c>
      <c r="AE306" s="805">
        <f t="shared" si="29"/>
        <v>0</v>
      </c>
      <c r="AG306" s="805">
        <f t="shared" si="30"/>
        <v>0</v>
      </c>
      <c r="AI306" s="805">
        <f t="shared" si="31"/>
        <v>0</v>
      </c>
      <c r="AK306" s="300"/>
    </row>
    <row r="307" spans="4:37" ht="12.75" customHeight="1" outlineLevel="1" x14ac:dyDescent="0.25">
      <c r="D307" s="142" t="str">
        <f t="shared" si="27"/>
        <v>Marketing</v>
      </c>
      <c r="E307" s="106"/>
      <c r="F307" s="143" t="str">
        <f t="shared" si="32"/>
        <v>£000</v>
      </c>
      <c r="G307" s="107">
        <f t="shared" si="34"/>
        <v>0</v>
      </c>
      <c r="H307" s="107">
        <f t="shared" si="34"/>
        <v>0</v>
      </c>
      <c r="I307" s="107">
        <f t="shared" si="34"/>
        <v>0</v>
      </c>
      <c r="J307" s="107">
        <f t="shared" si="34"/>
        <v>0</v>
      </c>
      <c r="K307" s="107">
        <f t="shared" si="34"/>
        <v>0</v>
      </c>
      <c r="L307" s="107">
        <f t="shared" si="34"/>
        <v>0</v>
      </c>
      <c r="M307" s="107">
        <f t="shared" si="34"/>
        <v>0</v>
      </c>
      <c r="N307" s="107">
        <f t="shared" si="34"/>
        <v>0</v>
      </c>
      <c r="O307" s="107">
        <f t="shared" si="34"/>
        <v>0</v>
      </c>
      <c r="P307" s="107">
        <f t="shared" si="34"/>
        <v>0</v>
      </c>
      <c r="Q307" s="107">
        <f t="shared" si="34"/>
        <v>0</v>
      </c>
      <c r="R307" s="107">
        <f t="shared" si="34"/>
        <v>0</v>
      </c>
      <c r="S307" s="107">
        <f t="shared" si="34"/>
        <v>0</v>
      </c>
      <c r="T307" s="107">
        <f t="shared" si="34"/>
        <v>0</v>
      </c>
      <c r="U307" s="107">
        <f t="shared" si="34"/>
        <v>0</v>
      </c>
      <c r="V307" s="107">
        <f t="shared" si="34"/>
        <v>0</v>
      </c>
      <c r="W307" s="107">
        <f t="shared" si="34"/>
        <v>0</v>
      </c>
      <c r="X307" s="107">
        <f t="shared" si="34"/>
        <v>0</v>
      </c>
      <c r="Y307" s="107">
        <f t="shared" si="34"/>
        <v>0</v>
      </c>
      <c r="Z307" s="107">
        <f t="shared" si="34"/>
        <v>0</v>
      </c>
      <c r="AA307" s="107">
        <f t="shared" si="34"/>
        <v>0</v>
      </c>
      <c r="AB307" s="107">
        <f t="shared" si="34"/>
        <v>0</v>
      </c>
      <c r="AC307" s="108">
        <f t="shared" si="34"/>
        <v>0</v>
      </c>
      <c r="AE307" s="805">
        <f t="shared" si="29"/>
        <v>0</v>
      </c>
      <c r="AG307" s="805">
        <f t="shared" si="30"/>
        <v>0</v>
      </c>
      <c r="AI307" s="805">
        <f t="shared" si="31"/>
        <v>0</v>
      </c>
      <c r="AK307" s="300"/>
    </row>
    <row r="308" spans="4:37" ht="12.75" customHeight="1" outlineLevel="1" x14ac:dyDescent="0.25">
      <c r="D308" s="142" t="str">
        <f t="shared" si="27"/>
        <v>[Staff Functions Line 22]</v>
      </c>
      <c r="E308" s="106"/>
      <c r="F308" s="143" t="str">
        <f t="shared" si="32"/>
        <v>£000</v>
      </c>
      <c r="G308" s="107">
        <f t="shared" si="34"/>
        <v>0</v>
      </c>
      <c r="H308" s="107">
        <f t="shared" si="34"/>
        <v>0</v>
      </c>
      <c r="I308" s="107">
        <f t="shared" si="34"/>
        <v>0</v>
      </c>
      <c r="J308" s="107">
        <f t="shared" si="34"/>
        <v>0</v>
      </c>
      <c r="K308" s="107">
        <f t="shared" si="34"/>
        <v>0</v>
      </c>
      <c r="L308" s="107">
        <f t="shared" si="34"/>
        <v>0</v>
      </c>
      <c r="M308" s="107">
        <f t="shared" si="34"/>
        <v>0</v>
      </c>
      <c r="N308" s="107">
        <f t="shared" si="34"/>
        <v>0</v>
      </c>
      <c r="O308" s="107">
        <f t="shared" si="34"/>
        <v>0</v>
      </c>
      <c r="P308" s="107">
        <f t="shared" si="34"/>
        <v>0</v>
      </c>
      <c r="Q308" s="107">
        <f t="shared" si="34"/>
        <v>0</v>
      </c>
      <c r="R308" s="107">
        <f t="shared" si="34"/>
        <v>0</v>
      </c>
      <c r="S308" s="107">
        <f t="shared" si="34"/>
        <v>0</v>
      </c>
      <c r="T308" s="107">
        <f t="shared" si="34"/>
        <v>0</v>
      </c>
      <c r="U308" s="107">
        <f t="shared" si="34"/>
        <v>0</v>
      </c>
      <c r="V308" s="107">
        <f t="shared" si="34"/>
        <v>0</v>
      </c>
      <c r="W308" s="107">
        <f t="shared" si="34"/>
        <v>0</v>
      </c>
      <c r="X308" s="107">
        <f t="shared" si="34"/>
        <v>0</v>
      </c>
      <c r="Y308" s="107">
        <f t="shared" si="34"/>
        <v>0</v>
      </c>
      <c r="Z308" s="107">
        <f t="shared" si="34"/>
        <v>0</v>
      </c>
      <c r="AA308" s="107">
        <f t="shared" si="34"/>
        <v>0</v>
      </c>
      <c r="AB308" s="107">
        <f t="shared" si="34"/>
        <v>0</v>
      </c>
      <c r="AC308" s="108">
        <f t="shared" si="34"/>
        <v>0</v>
      </c>
      <c r="AE308" s="805">
        <f t="shared" si="29"/>
        <v>0</v>
      </c>
      <c r="AG308" s="805">
        <f t="shared" si="30"/>
        <v>0</v>
      </c>
      <c r="AI308" s="805">
        <f t="shared" si="31"/>
        <v>0</v>
      </c>
      <c r="AK308" s="300"/>
    </row>
    <row r="309" spans="4:37" ht="12.75" customHeight="1" outlineLevel="1" x14ac:dyDescent="0.25">
      <c r="D309" s="142" t="str">
        <f t="shared" si="27"/>
        <v>[Staff Functions Line 23]</v>
      </c>
      <c r="E309" s="106"/>
      <c r="F309" s="143" t="str">
        <f t="shared" si="32"/>
        <v>£000</v>
      </c>
      <c r="G309" s="107">
        <f t="shared" si="34"/>
        <v>0</v>
      </c>
      <c r="H309" s="107">
        <f t="shared" si="34"/>
        <v>0</v>
      </c>
      <c r="I309" s="107">
        <f t="shared" si="34"/>
        <v>0</v>
      </c>
      <c r="J309" s="107">
        <f t="shared" si="34"/>
        <v>0</v>
      </c>
      <c r="K309" s="107">
        <f t="shared" si="34"/>
        <v>0</v>
      </c>
      <c r="L309" s="107">
        <f t="shared" si="34"/>
        <v>0</v>
      </c>
      <c r="M309" s="107">
        <f t="shared" si="34"/>
        <v>0</v>
      </c>
      <c r="N309" s="107">
        <f t="shared" si="34"/>
        <v>0</v>
      </c>
      <c r="O309" s="107">
        <f t="shared" si="34"/>
        <v>0</v>
      </c>
      <c r="P309" s="107">
        <f t="shared" si="34"/>
        <v>0</v>
      </c>
      <c r="Q309" s="107">
        <f t="shared" si="34"/>
        <v>0</v>
      </c>
      <c r="R309" s="107">
        <f t="shared" si="34"/>
        <v>0</v>
      </c>
      <c r="S309" s="107">
        <f t="shared" si="34"/>
        <v>0</v>
      </c>
      <c r="T309" s="107">
        <f t="shared" si="34"/>
        <v>0</v>
      </c>
      <c r="U309" s="107">
        <f t="shared" si="34"/>
        <v>0</v>
      </c>
      <c r="V309" s="107">
        <f t="shared" si="34"/>
        <v>0</v>
      </c>
      <c r="W309" s="107">
        <f t="shared" si="34"/>
        <v>0</v>
      </c>
      <c r="X309" s="107">
        <f t="shared" si="34"/>
        <v>0</v>
      </c>
      <c r="Y309" s="107">
        <f t="shared" si="34"/>
        <v>0</v>
      </c>
      <c r="Z309" s="107">
        <f t="shared" si="34"/>
        <v>0</v>
      </c>
      <c r="AA309" s="107">
        <f t="shared" si="34"/>
        <v>0</v>
      </c>
      <c r="AB309" s="107">
        <f t="shared" si="34"/>
        <v>0</v>
      </c>
      <c r="AC309" s="108">
        <f t="shared" si="34"/>
        <v>0</v>
      </c>
      <c r="AE309" s="805">
        <f t="shared" si="29"/>
        <v>0</v>
      </c>
      <c r="AG309" s="805">
        <f t="shared" si="30"/>
        <v>0</v>
      </c>
      <c r="AI309" s="805">
        <f t="shared" si="31"/>
        <v>0</v>
      </c>
      <c r="AK309" s="300"/>
    </row>
    <row r="310" spans="4:37" ht="12.75" customHeight="1" outlineLevel="1" x14ac:dyDescent="0.25">
      <c r="D310" s="142" t="str">
        <f t="shared" si="27"/>
        <v>[Staff Functions Line 24]</v>
      </c>
      <c r="E310" s="106"/>
      <c r="F310" s="143" t="str">
        <f t="shared" si="32"/>
        <v>£000</v>
      </c>
      <c r="G310" s="107">
        <f t="shared" si="34"/>
        <v>0</v>
      </c>
      <c r="H310" s="107">
        <f t="shared" si="34"/>
        <v>0</v>
      </c>
      <c r="I310" s="107">
        <f t="shared" ref="I310:AC310" si="35">I40*I265</f>
        <v>0</v>
      </c>
      <c r="J310" s="107">
        <f t="shared" si="35"/>
        <v>0</v>
      </c>
      <c r="K310" s="107">
        <f t="shared" si="35"/>
        <v>0</v>
      </c>
      <c r="L310" s="107">
        <f t="shared" si="35"/>
        <v>0</v>
      </c>
      <c r="M310" s="107">
        <f t="shared" si="35"/>
        <v>0</v>
      </c>
      <c r="N310" s="107">
        <f t="shared" si="35"/>
        <v>0</v>
      </c>
      <c r="O310" s="107">
        <f t="shared" si="35"/>
        <v>0</v>
      </c>
      <c r="P310" s="107">
        <f t="shared" si="35"/>
        <v>0</v>
      </c>
      <c r="Q310" s="107">
        <f t="shared" si="35"/>
        <v>0</v>
      </c>
      <c r="R310" s="107">
        <f t="shared" si="35"/>
        <v>0</v>
      </c>
      <c r="S310" s="107">
        <f t="shared" si="35"/>
        <v>0</v>
      </c>
      <c r="T310" s="107">
        <f t="shared" si="35"/>
        <v>0</v>
      </c>
      <c r="U310" s="107">
        <f t="shared" si="35"/>
        <v>0</v>
      </c>
      <c r="V310" s="107">
        <f t="shared" si="35"/>
        <v>0</v>
      </c>
      <c r="W310" s="107">
        <f t="shared" si="35"/>
        <v>0</v>
      </c>
      <c r="X310" s="107">
        <f t="shared" si="35"/>
        <v>0</v>
      </c>
      <c r="Y310" s="107">
        <f t="shared" si="35"/>
        <v>0</v>
      </c>
      <c r="Z310" s="107">
        <f t="shared" si="35"/>
        <v>0</v>
      </c>
      <c r="AA310" s="107">
        <f t="shared" si="35"/>
        <v>0</v>
      </c>
      <c r="AB310" s="107">
        <f t="shared" si="35"/>
        <v>0</v>
      </c>
      <c r="AC310" s="108">
        <f t="shared" si="35"/>
        <v>0</v>
      </c>
      <c r="AE310" s="805">
        <f t="shared" si="29"/>
        <v>0</v>
      </c>
      <c r="AG310" s="805">
        <f t="shared" si="30"/>
        <v>0</v>
      </c>
      <c r="AI310" s="805">
        <f t="shared" si="31"/>
        <v>0</v>
      </c>
      <c r="AK310" s="300"/>
    </row>
    <row r="311" spans="4:37" ht="12.75" customHeight="1" outlineLevel="1" x14ac:dyDescent="0.25">
      <c r="D311" s="142" t="str">
        <f t="shared" si="27"/>
        <v>[Staff Functions Line 25]</v>
      </c>
      <c r="E311" s="106"/>
      <c r="F311" s="143" t="str">
        <f t="shared" si="32"/>
        <v>£000</v>
      </c>
      <c r="G311" s="107">
        <f t="shared" ref="G311:AC322" si="36">G41*G266</f>
        <v>0</v>
      </c>
      <c r="H311" s="107">
        <f t="shared" si="36"/>
        <v>0</v>
      </c>
      <c r="I311" s="107">
        <f t="shared" si="36"/>
        <v>0</v>
      </c>
      <c r="J311" s="107">
        <f t="shared" si="36"/>
        <v>0</v>
      </c>
      <c r="K311" s="107">
        <f t="shared" si="36"/>
        <v>0</v>
      </c>
      <c r="L311" s="107">
        <f t="shared" si="36"/>
        <v>0</v>
      </c>
      <c r="M311" s="107">
        <f t="shared" si="36"/>
        <v>0</v>
      </c>
      <c r="N311" s="107">
        <f t="shared" si="36"/>
        <v>0</v>
      </c>
      <c r="O311" s="107">
        <f t="shared" si="36"/>
        <v>0</v>
      </c>
      <c r="P311" s="107">
        <f t="shared" si="36"/>
        <v>0</v>
      </c>
      <c r="Q311" s="107">
        <f t="shared" si="36"/>
        <v>0</v>
      </c>
      <c r="R311" s="107">
        <f t="shared" si="36"/>
        <v>0</v>
      </c>
      <c r="S311" s="107">
        <f t="shared" si="36"/>
        <v>0</v>
      </c>
      <c r="T311" s="107">
        <f t="shared" si="36"/>
        <v>0</v>
      </c>
      <c r="U311" s="107">
        <f t="shared" si="36"/>
        <v>0</v>
      </c>
      <c r="V311" s="107">
        <f t="shared" si="36"/>
        <v>0</v>
      </c>
      <c r="W311" s="107">
        <f t="shared" si="36"/>
        <v>0</v>
      </c>
      <c r="X311" s="107">
        <f t="shared" si="36"/>
        <v>0</v>
      </c>
      <c r="Y311" s="107">
        <f t="shared" si="36"/>
        <v>0</v>
      </c>
      <c r="Z311" s="107">
        <f t="shared" si="36"/>
        <v>0</v>
      </c>
      <c r="AA311" s="107">
        <f t="shared" si="36"/>
        <v>0</v>
      </c>
      <c r="AB311" s="107">
        <f t="shared" si="36"/>
        <v>0</v>
      </c>
      <c r="AC311" s="108">
        <f t="shared" si="36"/>
        <v>0</v>
      </c>
      <c r="AE311" s="805">
        <f t="shared" si="29"/>
        <v>0</v>
      </c>
      <c r="AG311" s="805">
        <f t="shared" si="30"/>
        <v>0</v>
      </c>
      <c r="AI311" s="805">
        <f t="shared" si="31"/>
        <v>0</v>
      </c>
      <c r="AK311" s="300"/>
    </row>
    <row r="312" spans="4:37" ht="12.75" customHeight="1" outlineLevel="1" x14ac:dyDescent="0.25">
      <c r="D312" s="142" t="str">
        <f t="shared" si="27"/>
        <v>[Staff Functions Line 26]</v>
      </c>
      <c r="E312" s="106"/>
      <c r="F312" s="143" t="str">
        <f t="shared" si="32"/>
        <v>£000</v>
      </c>
      <c r="G312" s="107">
        <f t="shared" si="36"/>
        <v>0</v>
      </c>
      <c r="H312" s="107">
        <f t="shared" si="36"/>
        <v>0</v>
      </c>
      <c r="I312" s="107">
        <f t="shared" si="36"/>
        <v>0</v>
      </c>
      <c r="J312" s="107">
        <f t="shared" si="36"/>
        <v>0</v>
      </c>
      <c r="K312" s="107">
        <f t="shared" si="36"/>
        <v>0</v>
      </c>
      <c r="L312" s="107">
        <f t="shared" si="36"/>
        <v>0</v>
      </c>
      <c r="M312" s="107">
        <f t="shared" si="36"/>
        <v>0</v>
      </c>
      <c r="N312" s="107">
        <f t="shared" si="36"/>
        <v>0</v>
      </c>
      <c r="O312" s="107">
        <f t="shared" si="36"/>
        <v>0</v>
      </c>
      <c r="P312" s="107">
        <f t="shared" si="36"/>
        <v>0</v>
      </c>
      <c r="Q312" s="107">
        <f t="shared" si="36"/>
        <v>0</v>
      </c>
      <c r="R312" s="107">
        <f t="shared" si="36"/>
        <v>0</v>
      </c>
      <c r="S312" s="107">
        <f t="shared" si="36"/>
        <v>0</v>
      </c>
      <c r="T312" s="107">
        <f t="shared" si="36"/>
        <v>0</v>
      </c>
      <c r="U312" s="107">
        <f t="shared" si="36"/>
        <v>0</v>
      </c>
      <c r="V312" s="107">
        <f t="shared" si="36"/>
        <v>0</v>
      </c>
      <c r="W312" s="107">
        <f t="shared" si="36"/>
        <v>0</v>
      </c>
      <c r="X312" s="107">
        <f t="shared" si="36"/>
        <v>0</v>
      </c>
      <c r="Y312" s="107">
        <f t="shared" si="36"/>
        <v>0</v>
      </c>
      <c r="Z312" s="107">
        <f t="shared" si="36"/>
        <v>0</v>
      </c>
      <c r="AA312" s="107">
        <f t="shared" si="36"/>
        <v>0</v>
      </c>
      <c r="AB312" s="107">
        <f t="shared" si="36"/>
        <v>0</v>
      </c>
      <c r="AC312" s="108">
        <f t="shared" si="36"/>
        <v>0</v>
      </c>
      <c r="AE312" s="805">
        <f t="shared" si="29"/>
        <v>0</v>
      </c>
      <c r="AG312" s="805">
        <f t="shared" si="30"/>
        <v>0</v>
      </c>
      <c r="AI312" s="805">
        <f t="shared" si="31"/>
        <v>0</v>
      </c>
      <c r="AK312" s="300"/>
    </row>
    <row r="313" spans="4:37" ht="12.75" customHeight="1" outlineLevel="1" x14ac:dyDescent="0.25">
      <c r="D313" s="142" t="str">
        <f t="shared" si="27"/>
        <v>[Staff Functions Line 27]</v>
      </c>
      <c r="E313" s="106"/>
      <c r="F313" s="143" t="str">
        <f t="shared" si="32"/>
        <v>£000</v>
      </c>
      <c r="G313" s="107">
        <f t="shared" si="36"/>
        <v>0</v>
      </c>
      <c r="H313" s="107">
        <f t="shared" si="36"/>
        <v>0</v>
      </c>
      <c r="I313" s="107">
        <f t="shared" si="36"/>
        <v>0</v>
      </c>
      <c r="J313" s="107">
        <f t="shared" si="36"/>
        <v>0</v>
      </c>
      <c r="K313" s="107">
        <f t="shared" si="36"/>
        <v>0</v>
      </c>
      <c r="L313" s="107">
        <f t="shared" si="36"/>
        <v>0</v>
      </c>
      <c r="M313" s="107">
        <f t="shared" si="36"/>
        <v>0</v>
      </c>
      <c r="N313" s="107">
        <f t="shared" si="36"/>
        <v>0</v>
      </c>
      <c r="O313" s="107">
        <f t="shared" si="36"/>
        <v>0</v>
      </c>
      <c r="P313" s="107">
        <f t="shared" si="36"/>
        <v>0</v>
      </c>
      <c r="Q313" s="107">
        <f t="shared" si="36"/>
        <v>0</v>
      </c>
      <c r="R313" s="107">
        <f t="shared" si="36"/>
        <v>0</v>
      </c>
      <c r="S313" s="107">
        <f t="shared" si="36"/>
        <v>0</v>
      </c>
      <c r="T313" s="107">
        <f t="shared" si="36"/>
        <v>0</v>
      </c>
      <c r="U313" s="107">
        <f t="shared" si="36"/>
        <v>0</v>
      </c>
      <c r="V313" s="107">
        <f t="shared" si="36"/>
        <v>0</v>
      </c>
      <c r="W313" s="107">
        <f t="shared" si="36"/>
        <v>0</v>
      </c>
      <c r="X313" s="107">
        <f t="shared" si="36"/>
        <v>0</v>
      </c>
      <c r="Y313" s="107">
        <f t="shared" si="36"/>
        <v>0</v>
      </c>
      <c r="Z313" s="107">
        <f t="shared" si="36"/>
        <v>0</v>
      </c>
      <c r="AA313" s="107">
        <f t="shared" si="36"/>
        <v>0</v>
      </c>
      <c r="AB313" s="107">
        <f t="shared" si="36"/>
        <v>0</v>
      </c>
      <c r="AC313" s="108">
        <f t="shared" si="36"/>
        <v>0</v>
      </c>
      <c r="AE313" s="805">
        <f t="shared" si="29"/>
        <v>0</v>
      </c>
      <c r="AG313" s="805">
        <f t="shared" si="30"/>
        <v>0</v>
      </c>
      <c r="AI313" s="805">
        <f t="shared" si="31"/>
        <v>0</v>
      </c>
      <c r="AK313" s="300"/>
    </row>
    <row r="314" spans="4:37" ht="12.75" customHeight="1" outlineLevel="1" x14ac:dyDescent="0.25">
      <c r="D314" s="142" t="str">
        <f t="shared" si="27"/>
        <v>[Staff Functions Line 28]</v>
      </c>
      <c r="E314" s="106"/>
      <c r="F314" s="143" t="str">
        <f t="shared" si="32"/>
        <v>£000</v>
      </c>
      <c r="G314" s="107">
        <f t="shared" si="36"/>
        <v>0</v>
      </c>
      <c r="H314" s="107">
        <f t="shared" si="36"/>
        <v>0</v>
      </c>
      <c r="I314" s="107">
        <f t="shared" si="36"/>
        <v>0</v>
      </c>
      <c r="J314" s="107">
        <f t="shared" si="36"/>
        <v>0</v>
      </c>
      <c r="K314" s="107">
        <f t="shared" si="36"/>
        <v>0</v>
      </c>
      <c r="L314" s="107">
        <f t="shared" si="36"/>
        <v>0</v>
      </c>
      <c r="M314" s="107">
        <f t="shared" si="36"/>
        <v>0</v>
      </c>
      <c r="N314" s="107">
        <f t="shared" si="36"/>
        <v>0</v>
      </c>
      <c r="O314" s="107">
        <f t="shared" si="36"/>
        <v>0</v>
      </c>
      <c r="P314" s="107">
        <f t="shared" si="36"/>
        <v>0</v>
      </c>
      <c r="Q314" s="107">
        <f t="shared" si="36"/>
        <v>0</v>
      </c>
      <c r="R314" s="107">
        <f t="shared" si="36"/>
        <v>0</v>
      </c>
      <c r="S314" s="107">
        <f t="shared" si="36"/>
        <v>0</v>
      </c>
      <c r="T314" s="107">
        <f t="shared" si="36"/>
        <v>0</v>
      </c>
      <c r="U314" s="107">
        <f t="shared" si="36"/>
        <v>0</v>
      </c>
      <c r="V314" s="107">
        <f t="shared" si="36"/>
        <v>0</v>
      </c>
      <c r="W314" s="107">
        <f t="shared" si="36"/>
        <v>0</v>
      </c>
      <c r="X314" s="107">
        <f t="shared" si="36"/>
        <v>0</v>
      </c>
      <c r="Y314" s="107">
        <f t="shared" si="36"/>
        <v>0</v>
      </c>
      <c r="Z314" s="107">
        <f t="shared" si="36"/>
        <v>0</v>
      </c>
      <c r="AA314" s="107">
        <f t="shared" si="36"/>
        <v>0</v>
      </c>
      <c r="AB314" s="107">
        <f t="shared" si="36"/>
        <v>0</v>
      </c>
      <c r="AC314" s="108">
        <f t="shared" si="36"/>
        <v>0</v>
      </c>
      <c r="AE314" s="805">
        <f t="shared" si="29"/>
        <v>0</v>
      </c>
      <c r="AG314" s="805">
        <f t="shared" si="30"/>
        <v>0</v>
      </c>
      <c r="AI314" s="805">
        <f t="shared" si="31"/>
        <v>0</v>
      </c>
      <c r="AK314" s="300"/>
    </row>
    <row r="315" spans="4:37" ht="12.6" customHeight="1" outlineLevel="1" x14ac:dyDescent="0.25">
      <c r="D315" s="142" t="str">
        <f t="shared" si="27"/>
        <v>[Staff Functions Line 29]</v>
      </c>
      <c r="E315" s="106"/>
      <c r="F315" s="143" t="str">
        <f t="shared" si="32"/>
        <v>£000</v>
      </c>
      <c r="G315" s="107">
        <f t="shared" si="36"/>
        <v>0</v>
      </c>
      <c r="H315" s="107">
        <f t="shared" si="36"/>
        <v>0</v>
      </c>
      <c r="I315" s="107">
        <f t="shared" si="36"/>
        <v>0</v>
      </c>
      <c r="J315" s="107">
        <f t="shared" si="36"/>
        <v>0</v>
      </c>
      <c r="K315" s="107">
        <f t="shared" si="36"/>
        <v>0</v>
      </c>
      <c r="L315" s="107">
        <f t="shared" si="36"/>
        <v>0</v>
      </c>
      <c r="M315" s="107">
        <f t="shared" si="36"/>
        <v>0</v>
      </c>
      <c r="N315" s="107">
        <f t="shared" si="36"/>
        <v>0</v>
      </c>
      <c r="O315" s="107">
        <f t="shared" si="36"/>
        <v>0</v>
      </c>
      <c r="P315" s="107">
        <f t="shared" si="36"/>
        <v>0</v>
      </c>
      <c r="Q315" s="107">
        <f t="shared" si="36"/>
        <v>0</v>
      </c>
      <c r="R315" s="107">
        <f t="shared" si="36"/>
        <v>0</v>
      </c>
      <c r="S315" s="107">
        <f t="shared" si="36"/>
        <v>0</v>
      </c>
      <c r="T315" s="107">
        <f t="shared" si="36"/>
        <v>0</v>
      </c>
      <c r="U315" s="107">
        <f t="shared" si="36"/>
        <v>0</v>
      </c>
      <c r="V315" s="107">
        <f t="shared" si="36"/>
        <v>0</v>
      </c>
      <c r="W315" s="107">
        <f t="shared" si="36"/>
        <v>0</v>
      </c>
      <c r="X315" s="107">
        <f t="shared" si="36"/>
        <v>0</v>
      </c>
      <c r="Y315" s="107">
        <f t="shared" si="36"/>
        <v>0</v>
      </c>
      <c r="Z315" s="107">
        <f t="shared" si="36"/>
        <v>0</v>
      </c>
      <c r="AA315" s="107">
        <f t="shared" si="36"/>
        <v>0</v>
      </c>
      <c r="AB315" s="107">
        <f t="shared" si="36"/>
        <v>0</v>
      </c>
      <c r="AC315" s="108">
        <f t="shared" si="36"/>
        <v>0</v>
      </c>
      <c r="AE315" s="805">
        <f t="shared" si="29"/>
        <v>0</v>
      </c>
      <c r="AG315" s="805">
        <f t="shared" si="30"/>
        <v>0</v>
      </c>
      <c r="AI315" s="805">
        <f t="shared" si="31"/>
        <v>0</v>
      </c>
      <c r="AK315" s="300"/>
    </row>
    <row r="316" spans="4:37" ht="12.75" customHeight="1" outlineLevel="1" x14ac:dyDescent="0.25">
      <c r="D316" s="142" t="str">
        <f t="shared" si="27"/>
        <v>[Staff Functions Line 30]</v>
      </c>
      <c r="E316" s="106"/>
      <c r="F316" s="143" t="str">
        <f t="shared" si="32"/>
        <v>£000</v>
      </c>
      <c r="G316" s="107">
        <f t="shared" si="36"/>
        <v>0</v>
      </c>
      <c r="H316" s="107">
        <f t="shared" si="36"/>
        <v>0</v>
      </c>
      <c r="I316" s="107">
        <f t="shared" si="36"/>
        <v>0</v>
      </c>
      <c r="J316" s="107">
        <f t="shared" si="36"/>
        <v>0</v>
      </c>
      <c r="K316" s="107">
        <f t="shared" si="36"/>
        <v>0</v>
      </c>
      <c r="L316" s="107">
        <f t="shared" si="36"/>
        <v>0</v>
      </c>
      <c r="M316" s="107">
        <f t="shared" si="36"/>
        <v>0</v>
      </c>
      <c r="N316" s="107">
        <f t="shared" si="36"/>
        <v>0</v>
      </c>
      <c r="O316" s="107">
        <f t="shared" si="36"/>
        <v>0</v>
      </c>
      <c r="P316" s="107">
        <f t="shared" si="36"/>
        <v>0</v>
      </c>
      <c r="Q316" s="107">
        <f t="shared" si="36"/>
        <v>0</v>
      </c>
      <c r="R316" s="107">
        <f t="shared" si="36"/>
        <v>0</v>
      </c>
      <c r="S316" s="107">
        <f t="shared" si="36"/>
        <v>0</v>
      </c>
      <c r="T316" s="107">
        <f t="shared" si="36"/>
        <v>0</v>
      </c>
      <c r="U316" s="107">
        <f t="shared" si="36"/>
        <v>0</v>
      </c>
      <c r="V316" s="107">
        <f t="shared" si="36"/>
        <v>0</v>
      </c>
      <c r="W316" s="107">
        <f t="shared" si="36"/>
        <v>0</v>
      </c>
      <c r="X316" s="107">
        <f t="shared" si="36"/>
        <v>0</v>
      </c>
      <c r="Y316" s="107">
        <f t="shared" si="36"/>
        <v>0</v>
      </c>
      <c r="Z316" s="107">
        <f t="shared" si="36"/>
        <v>0</v>
      </c>
      <c r="AA316" s="107">
        <f t="shared" si="36"/>
        <v>0</v>
      </c>
      <c r="AB316" s="107">
        <f t="shared" si="36"/>
        <v>0</v>
      </c>
      <c r="AC316" s="108">
        <f t="shared" si="36"/>
        <v>0</v>
      </c>
      <c r="AE316" s="805">
        <f t="shared" si="29"/>
        <v>0</v>
      </c>
      <c r="AG316" s="805">
        <f t="shared" si="30"/>
        <v>0</v>
      </c>
      <c r="AI316" s="805">
        <f t="shared" si="31"/>
        <v>0</v>
      </c>
      <c r="AK316" s="300"/>
    </row>
    <row r="317" spans="4:37" ht="12.75" customHeight="1" outlineLevel="1" x14ac:dyDescent="0.25">
      <c r="D317" s="142" t="str">
        <f t="shared" si="27"/>
        <v>[Staff Functions Line 31]</v>
      </c>
      <c r="E317" s="106"/>
      <c r="F317" s="143" t="str">
        <f t="shared" si="32"/>
        <v>£000</v>
      </c>
      <c r="G317" s="107">
        <f t="shared" si="36"/>
        <v>0</v>
      </c>
      <c r="H317" s="107">
        <f t="shared" si="36"/>
        <v>0</v>
      </c>
      <c r="I317" s="107">
        <f t="shared" si="36"/>
        <v>0</v>
      </c>
      <c r="J317" s="107">
        <f t="shared" si="36"/>
        <v>0</v>
      </c>
      <c r="K317" s="107">
        <f t="shared" si="36"/>
        <v>0</v>
      </c>
      <c r="L317" s="107">
        <f t="shared" si="36"/>
        <v>0</v>
      </c>
      <c r="M317" s="107">
        <f t="shared" si="36"/>
        <v>0</v>
      </c>
      <c r="N317" s="107">
        <f t="shared" si="36"/>
        <v>0</v>
      </c>
      <c r="O317" s="107">
        <f t="shared" si="36"/>
        <v>0</v>
      </c>
      <c r="P317" s="107">
        <f t="shared" si="36"/>
        <v>0</v>
      </c>
      <c r="Q317" s="107">
        <f t="shared" si="36"/>
        <v>0</v>
      </c>
      <c r="R317" s="107">
        <f t="shared" si="36"/>
        <v>0</v>
      </c>
      <c r="S317" s="107">
        <f t="shared" si="36"/>
        <v>0</v>
      </c>
      <c r="T317" s="107">
        <f t="shared" si="36"/>
        <v>0</v>
      </c>
      <c r="U317" s="107">
        <f t="shared" si="36"/>
        <v>0</v>
      </c>
      <c r="V317" s="107">
        <f t="shared" si="36"/>
        <v>0</v>
      </c>
      <c r="W317" s="107">
        <f t="shared" si="36"/>
        <v>0</v>
      </c>
      <c r="X317" s="107">
        <f t="shared" si="36"/>
        <v>0</v>
      </c>
      <c r="Y317" s="107">
        <f t="shared" si="36"/>
        <v>0</v>
      </c>
      <c r="Z317" s="107">
        <f t="shared" si="36"/>
        <v>0</v>
      </c>
      <c r="AA317" s="107">
        <f t="shared" si="36"/>
        <v>0</v>
      </c>
      <c r="AB317" s="107">
        <f t="shared" si="36"/>
        <v>0</v>
      </c>
      <c r="AC317" s="108">
        <f t="shared" si="36"/>
        <v>0</v>
      </c>
      <c r="AE317" s="805">
        <f t="shared" si="29"/>
        <v>0</v>
      </c>
      <c r="AG317" s="805">
        <f t="shared" si="30"/>
        <v>0</v>
      </c>
      <c r="AI317" s="805">
        <f t="shared" si="31"/>
        <v>0</v>
      </c>
      <c r="AK317" s="300"/>
    </row>
    <row r="318" spans="4:37" ht="12.75" customHeight="1" outlineLevel="1" x14ac:dyDescent="0.25">
      <c r="D318" s="142" t="str">
        <f t="shared" si="27"/>
        <v>[Staff Functions Line 32]</v>
      </c>
      <c r="E318" s="106"/>
      <c r="F318" s="143" t="str">
        <f t="shared" si="32"/>
        <v>£000</v>
      </c>
      <c r="G318" s="107">
        <f t="shared" si="36"/>
        <v>0</v>
      </c>
      <c r="H318" s="107">
        <f t="shared" si="36"/>
        <v>0</v>
      </c>
      <c r="I318" s="107">
        <f t="shared" si="36"/>
        <v>0</v>
      </c>
      <c r="J318" s="107">
        <f t="shared" si="36"/>
        <v>0</v>
      </c>
      <c r="K318" s="107">
        <f t="shared" si="36"/>
        <v>0</v>
      </c>
      <c r="L318" s="107">
        <f t="shared" si="36"/>
        <v>0</v>
      </c>
      <c r="M318" s="107">
        <f t="shared" si="36"/>
        <v>0</v>
      </c>
      <c r="N318" s="107">
        <f t="shared" si="36"/>
        <v>0</v>
      </c>
      <c r="O318" s="107">
        <f t="shared" si="36"/>
        <v>0</v>
      </c>
      <c r="P318" s="107">
        <f t="shared" si="36"/>
        <v>0</v>
      </c>
      <c r="Q318" s="107">
        <f t="shared" si="36"/>
        <v>0</v>
      </c>
      <c r="R318" s="107">
        <f t="shared" si="36"/>
        <v>0</v>
      </c>
      <c r="S318" s="107">
        <f t="shared" si="36"/>
        <v>0</v>
      </c>
      <c r="T318" s="107">
        <f t="shared" si="36"/>
        <v>0</v>
      </c>
      <c r="U318" s="107">
        <f t="shared" si="36"/>
        <v>0</v>
      </c>
      <c r="V318" s="107">
        <f t="shared" si="36"/>
        <v>0</v>
      </c>
      <c r="W318" s="107">
        <f t="shared" si="36"/>
        <v>0</v>
      </c>
      <c r="X318" s="107">
        <f t="shared" si="36"/>
        <v>0</v>
      </c>
      <c r="Y318" s="107">
        <f t="shared" si="36"/>
        <v>0</v>
      </c>
      <c r="Z318" s="107">
        <f t="shared" si="36"/>
        <v>0</v>
      </c>
      <c r="AA318" s="107">
        <f t="shared" si="36"/>
        <v>0</v>
      </c>
      <c r="AB318" s="107">
        <f t="shared" si="36"/>
        <v>0</v>
      </c>
      <c r="AC318" s="108">
        <f t="shared" si="36"/>
        <v>0</v>
      </c>
      <c r="AE318" s="805">
        <f t="shared" si="29"/>
        <v>0</v>
      </c>
      <c r="AG318" s="805">
        <f t="shared" si="30"/>
        <v>0</v>
      </c>
      <c r="AI318" s="805">
        <f t="shared" si="31"/>
        <v>0</v>
      </c>
      <c r="AK318" s="300"/>
    </row>
    <row r="319" spans="4:37" ht="12.75" customHeight="1" outlineLevel="1" x14ac:dyDescent="0.25">
      <c r="D319" s="142" t="str">
        <f t="shared" si="27"/>
        <v>[Staff Functions Line 33]</v>
      </c>
      <c r="E319" s="106"/>
      <c r="F319" s="143" t="str">
        <f t="shared" si="32"/>
        <v>£000</v>
      </c>
      <c r="G319" s="107">
        <f t="shared" si="36"/>
        <v>0</v>
      </c>
      <c r="H319" s="107">
        <f t="shared" si="36"/>
        <v>0</v>
      </c>
      <c r="I319" s="107">
        <f t="shared" si="36"/>
        <v>0</v>
      </c>
      <c r="J319" s="107">
        <f t="shared" si="36"/>
        <v>0</v>
      </c>
      <c r="K319" s="107">
        <f t="shared" si="36"/>
        <v>0</v>
      </c>
      <c r="L319" s="107">
        <f t="shared" si="36"/>
        <v>0</v>
      </c>
      <c r="M319" s="107">
        <f t="shared" si="36"/>
        <v>0</v>
      </c>
      <c r="N319" s="107">
        <f t="shared" si="36"/>
        <v>0</v>
      </c>
      <c r="O319" s="107">
        <f t="shared" si="36"/>
        <v>0</v>
      </c>
      <c r="P319" s="107">
        <f t="shared" si="36"/>
        <v>0</v>
      </c>
      <c r="Q319" s="107">
        <f t="shared" si="36"/>
        <v>0</v>
      </c>
      <c r="R319" s="107">
        <f t="shared" si="36"/>
        <v>0</v>
      </c>
      <c r="S319" s="107">
        <f t="shared" si="36"/>
        <v>0</v>
      </c>
      <c r="T319" s="107">
        <f t="shared" si="36"/>
        <v>0</v>
      </c>
      <c r="U319" s="107">
        <f t="shared" si="36"/>
        <v>0</v>
      </c>
      <c r="V319" s="107">
        <f t="shared" si="36"/>
        <v>0</v>
      </c>
      <c r="W319" s="107">
        <f t="shared" si="36"/>
        <v>0</v>
      </c>
      <c r="X319" s="107">
        <f t="shared" si="36"/>
        <v>0</v>
      </c>
      <c r="Y319" s="107">
        <f t="shared" si="36"/>
        <v>0</v>
      </c>
      <c r="Z319" s="107">
        <f t="shared" si="36"/>
        <v>0</v>
      </c>
      <c r="AA319" s="107">
        <f t="shared" si="36"/>
        <v>0</v>
      </c>
      <c r="AB319" s="107">
        <f t="shared" si="36"/>
        <v>0</v>
      </c>
      <c r="AC319" s="108">
        <f t="shared" si="36"/>
        <v>0</v>
      </c>
      <c r="AE319" s="805">
        <f t="shared" si="29"/>
        <v>0</v>
      </c>
      <c r="AG319" s="805">
        <f t="shared" si="30"/>
        <v>0</v>
      </c>
      <c r="AI319" s="805">
        <f t="shared" si="31"/>
        <v>0</v>
      </c>
      <c r="AK319" s="300"/>
    </row>
    <row r="320" spans="4:37" ht="12.75" customHeight="1" outlineLevel="1" x14ac:dyDescent="0.25">
      <c r="D320" s="142" t="str">
        <f t="shared" si="27"/>
        <v>[Staff Functions Line 34]</v>
      </c>
      <c r="E320" s="106"/>
      <c r="F320" s="143" t="str">
        <f t="shared" si="32"/>
        <v>£000</v>
      </c>
      <c r="G320" s="107">
        <f t="shared" si="36"/>
        <v>0</v>
      </c>
      <c r="H320" s="107">
        <f t="shared" si="36"/>
        <v>0</v>
      </c>
      <c r="I320" s="107">
        <f t="shared" si="36"/>
        <v>0</v>
      </c>
      <c r="J320" s="107">
        <f t="shared" si="36"/>
        <v>0</v>
      </c>
      <c r="K320" s="107">
        <f t="shared" si="36"/>
        <v>0</v>
      </c>
      <c r="L320" s="107">
        <f t="shared" si="36"/>
        <v>0</v>
      </c>
      <c r="M320" s="107">
        <f t="shared" si="36"/>
        <v>0</v>
      </c>
      <c r="N320" s="107">
        <f t="shared" si="36"/>
        <v>0</v>
      </c>
      <c r="O320" s="107">
        <f t="shared" si="36"/>
        <v>0</v>
      </c>
      <c r="P320" s="107">
        <f t="shared" si="36"/>
        <v>0</v>
      </c>
      <c r="Q320" s="107">
        <f t="shared" si="36"/>
        <v>0</v>
      </c>
      <c r="R320" s="107">
        <f t="shared" si="36"/>
        <v>0</v>
      </c>
      <c r="S320" s="107">
        <f t="shared" si="36"/>
        <v>0</v>
      </c>
      <c r="T320" s="107">
        <f t="shared" si="36"/>
        <v>0</v>
      </c>
      <c r="U320" s="107">
        <f t="shared" si="36"/>
        <v>0</v>
      </c>
      <c r="V320" s="107">
        <f t="shared" si="36"/>
        <v>0</v>
      </c>
      <c r="W320" s="107">
        <f t="shared" si="36"/>
        <v>0</v>
      </c>
      <c r="X320" s="107">
        <f t="shared" si="36"/>
        <v>0</v>
      </c>
      <c r="Y320" s="107">
        <f t="shared" si="36"/>
        <v>0</v>
      </c>
      <c r="Z320" s="107">
        <f t="shared" si="36"/>
        <v>0</v>
      </c>
      <c r="AA320" s="107">
        <f t="shared" si="36"/>
        <v>0</v>
      </c>
      <c r="AB320" s="107">
        <f t="shared" si="36"/>
        <v>0</v>
      </c>
      <c r="AC320" s="108">
        <f t="shared" si="36"/>
        <v>0</v>
      </c>
      <c r="AE320" s="805">
        <f t="shared" si="29"/>
        <v>0</v>
      </c>
      <c r="AG320" s="805">
        <f t="shared" si="30"/>
        <v>0</v>
      </c>
      <c r="AI320" s="805">
        <f t="shared" si="31"/>
        <v>0</v>
      </c>
      <c r="AK320" s="300"/>
    </row>
    <row r="321" spans="2:37" ht="12.75" customHeight="1" outlineLevel="1" x14ac:dyDescent="0.25">
      <c r="D321" s="142" t="str">
        <f t="shared" si="27"/>
        <v>[Staff Functions Line 35]</v>
      </c>
      <c r="E321" s="106"/>
      <c r="F321" s="143" t="str">
        <f t="shared" si="32"/>
        <v>£000</v>
      </c>
      <c r="G321" s="107">
        <f t="shared" si="36"/>
        <v>0</v>
      </c>
      <c r="H321" s="107">
        <f t="shared" si="36"/>
        <v>0</v>
      </c>
      <c r="I321" s="107">
        <f t="shared" si="36"/>
        <v>0</v>
      </c>
      <c r="J321" s="107">
        <f t="shared" si="36"/>
        <v>0</v>
      </c>
      <c r="K321" s="107">
        <f t="shared" si="36"/>
        <v>0</v>
      </c>
      <c r="L321" s="107">
        <f t="shared" si="36"/>
        <v>0</v>
      </c>
      <c r="M321" s="107">
        <f t="shared" si="36"/>
        <v>0</v>
      </c>
      <c r="N321" s="107">
        <f t="shared" si="36"/>
        <v>0</v>
      </c>
      <c r="O321" s="107">
        <f t="shared" si="36"/>
        <v>0</v>
      </c>
      <c r="P321" s="107">
        <f t="shared" si="36"/>
        <v>0</v>
      </c>
      <c r="Q321" s="107">
        <f t="shared" si="36"/>
        <v>0</v>
      </c>
      <c r="R321" s="107">
        <f t="shared" si="36"/>
        <v>0</v>
      </c>
      <c r="S321" s="107">
        <f t="shared" si="36"/>
        <v>0</v>
      </c>
      <c r="T321" s="107">
        <f t="shared" si="36"/>
        <v>0</v>
      </c>
      <c r="U321" s="107">
        <f t="shared" si="36"/>
        <v>0</v>
      </c>
      <c r="V321" s="107">
        <f t="shared" si="36"/>
        <v>0</v>
      </c>
      <c r="W321" s="107">
        <f t="shared" si="36"/>
        <v>0</v>
      </c>
      <c r="X321" s="107">
        <f t="shared" si="36"/>
        <v>0</v>
      </c>
      <c r="Y321" s="107">
        <f t="shared" si="36"/>
        <v>0</v>
      </c>
      <c r="Z321" s="107">
        <f t="shared" si="36"/>
        <v>0</v>
      </c>
      <c r="AA321" s="107">
        <f t="shared" si="36"/>
        <v>0</v>
      </c>
      <c r="AB321" s="107">
        <f t="shared" si="36"/>
        <v>0</v>
      </c>
      <c r="AC321" s="108">
        <f t="shared" si="36"/>
        <v>0</v>
      </c>
      <c r="AE321" s="805">
        <f t="shared" si="29"/>
        <v>0</v>
      </c>
      <c r="AG321" s="805">
        <f t="shared" si="30"/>
        <v>0</v>
      </c>
      <c r="AI321" s="805">
        <f t="shared" si="31"/>
        <v>0</v>
      </c>
      <c r="AK321" s="300"/>
    </row>
    <row r="322" spans="2:37" ht="12.75" customHeight="1" outlineLevel="1" x14ac:dyDescent="0.25">
      <c r="D322" s="142" t="str">
        <f t="shared" si="27"/>
        <v>[Staff Functions Line 36]</v>
      </c>
      <c r="E322" s="106"/>
      <c r="F322" s="143" t="str">
        <f t="shared" si="32"/>
        <v>£000</v>
      </c>
      <c r="G322" s="107">
        <f t="shared" si="36"/>
        <v>0</v>
      </c>
      <c r="H322" s="107">
        <f t="shared" si="36"/>
        <v>0</v>
      </c>
      <c r="I322" s="107">
        <f t="shared" ref="I322:AC322" si="37">I52*I277</f>
        <v>0</v>
      </c>
      <c r="J322" s="107">
        <f t="shared" si="37"/>
        <v>0</v>
      </c>
      <c r="K322" s="107">
        <f t="shared" si="37"/>
        <v>0</v>
      </c>
      <c r="L322" s="107">
        <f t="shared" si="37"/>
        <v>0</v>
      </c>
      <c r="M322" s="107">
        <f t="shared" si="37"/>
        <v>0</v>
      </c>
      <c r="N322" s="107">
        <f t="shared" si="37"/>
        <v>0</v>
      </c>
      <c r="O322" s="107">
        <f t="shared" si="37"/>
        <v>0</v>
      </c>
      <c r="P322" s="107">
        <f t="shared" si="37"/>
        <v>0</v>
      </c>
      <c r="Q322" s="107">
        <f t="shared" si="37"/>
        <v>0</v>
      </c>
      <c r="R322" s="107">
        <f t="shared" si="37"/>
        <v>0</v>
      </c>
      <c r="S322" s="107">
        <f t="shared" si="37"/>
        <v>0</v>
      </c>
      <c r="T322" s="107">
        <f t="shared" si="37"/>
        <v>0</v>
      </c>
      <c r="U322" s="107">
        <f t="shared" si="37"/>
        <v>0</v>
      </c>
      <c r="V322" s="107">
        <f t="shared" si="37"/>
        <v>0</v>
      </c>
      <c r="W322" s="107">
        <f t="shared" si="37"/>
        <v>0</v>
      </c>
      <c r="X322" s="107">
        <f t="shared" si="37"/>
        <v>0</v>
      </c>
      <c r="Y322" s="107">
        <f t="shared" si="37"/>
        <v>0</v>
      </c>
      <c r="Z322" s="107">
        <f t="shared" si="37"/>
        <v>0</v>
      </c>
      <c r="AA322" s="107">
        <f t="shared" si="37"/>
        <v>0</v>
      </c>
      <c r="AB322" s="107">
        <f t="shared" si="37"/>
        <v>0</v>
      </c>
      <c r="AC322" s="108">
        <f t="shared" si="37"/>
        <v>0</v>
      </c>
      <c r="AE322" s="805">
        <f t="shared" si="29"/>
        <v>0</v>
      </c>
      <c r="AG322" s="805">
        <f t="shared" si="30"/>
        <v>0</v>
      </c>
      <c r="AI322" s="805">
        <f t="shared" si="31"/>
        <v>0</v>
      </c>
      <c r="AK322" s="300"/>
    </row>
    <row r="323" spans="2:37" ht="12.75" customHeight="1" outlineLevel="1" x14ac:dyDescent="0.25">
      <c r="D323" s="142" t="str">
        <f t="shared" si="27"/>
        <v>[Staff Functions Line 37]</v>
      </c>
      <c r="E323" s="106"/>
      <c r="F323" s="143" t="str">
        <f t="shared" si="32"/>
        <v>£000</v>
      </c>
      <c r="G323" s="107">
        <f t="shared" ref="G323:AC326" si="38">G53*G278</f>
        <v>0</v>
      </c>
      <c r="H323" s="107">
        <f t="shared" si="38"/>
        <v>0</v>
      </c>
      <c r="I323" s="107">
        <f t="shared" si="38"/>
        <v>0</v>
      </c>
      <c r="J323" s="107">
        <f t="shared" si="38"/>
        <v>0</v>
      </c>
      <c r="K323" s="107">
        <f t="shared" si="38"/>
        <v>0</v>
      </c>
      <c r="L323" s="107">
        <f t="shared" si="38"/>
        <v>0</v>
      </c>
      <c r="M323" s="107">
        <f t="shared" si="38"/>
        <v>0</v>
      </c>
      <c r="N323" s="107">
        <f t="shared" si="38"/>
        <v>0</v>
      </c>
      <c r="O323" s="107">
        <f t="shared" si="38"/>
        <v>0</v>
      </c>
      <c r="P323" s="107">
        <f t="shared" si="38"/>
        <v>0</v>
      </c>
      <c r="Q323" s="107">
        <f t="shared" si="38"/>
        <v>0</v>
      </c>
      <c r="R323" s="107">
        <f t="shared" si="38"/>
        <v>0</v>
      </c>
      <c r="S323" s="107">
        <f t="shared" si="38"/>
        <v>0</v>
      </c>
      <c r="T323" s="107">
        <f t="shared" si="38"/>
        <v>0</v>
      </c>
      <c r="U323" s="107">
        <f t="shared" si="38"/>
        <v>0</v>
      </c>
      <c r="V323" s="107">
        <f t="shared" si="38"/>
        <v>0</v>
      </c>
      <c r="W323" s="107">
        <f t="shared" si="38"/>
        <v>0</v>
      </c>
      <c r="X323" s="107">
        <f t="shared" si="38"/>
        <v>0</v>
      </c>
      <c r="Y323" s="107">
        <f t="shared" si="38"/>
        <v>0</v>
      </c>
      <c r="Z323" s="107">
        <f t="shared" si="38"/>
        <v>0</v>
      </c>
      <c r="AA323" s="107">
        <f t="shared" si="38"/>
        <v>0</v>
      </c>
      <c r="AB323" s="107">
        <f t="shared" si="38"/>
        <v>0</v>
      </c>
      <c r="AC323" s="108">
        <f t="shared" si="38"/>
        <v>0</v>
      </c>
      <c r="AE323" s="805">
        <f t="shared" si="29"/>
        <v>0</v>
      </c>
      <c r="AG323" s="805">
        <f t="shared" si="30"/>
        <v>0</v>
      </c>
      <c r="AI323" s="805">
        <f t="shared" si="31"/>
        <v>0</v>
      </c>
      <c r="AK323" s="300"/>
    </row>
    <row r="324" spans="2:37" ht="12.75" customHeight="1" outlineLevel="1" x14ac:dyDescent="0.25">
      <c r="D324" s="142" t="str">
        <f t="shared" si="27"/>
        <v>[Staff Functions Line 38]</v>
      </c>
      <c r="E324" s="106"/>
      <c r="F324" s="143" t="str">
        <f t="shared" si="32"/>
        <v>£000</v>
      </c>
      <c r="G324" s="107">
        <f t="shared" si="38"/>
        <v>0</v>
      </c>
      <c r="H324" s="107">
        <f t="shared" si="38"/>
        <v>0</v>
      </c>
      <c r="I324" s="107">
        <f t="shared" si="38"/>
        <v>0</v>
      </c>
      <c r="J324" s="107">
        <f t="shared" si="38"/>
        <v>0</v>
      </c>
      <c r="K324" s="107">
        <f t="shared" si="38"/>
        <v>0</v>
      </c>
      <c r="L324" s="107">
        <f t="shared" si="38"/>
        <v>0</v>
      </c>
      <c r="M324" s="107">
        <f t="shared" si="38"/>
        <v>0</v>
      </c>
      <c r="N324" s="107">
        <f t="shared" si="38"/>
        <v>0</v>
      </c>
      <c r="O324" s="107">
        <f t="shared" si="38"/>
        <v>0</v>
      </c>
      <c r="P324" s="107">
        <f t="shared" si="38"/>
        <v>0</v>
      </c>
      <c r="Q324" s="107">
        <f t="shared" si="38"/>
        <v>0</v>
      </c>
      <c r="R324" s="107">
        <f t="shared" si="38"/>
        <v>0</v>
      </c>
      <c r="S324" s="107">
        <f t="shared" si="38"/>
        <v>0</v>
      </c>
      <c r="T324" s="107">
        <f t="shared" si="38"/>
        <v>0</v>
      </c>
      <c r="U324" s="107">
        <f t="shared" si="38"/>
        <v>0</v>
      </c>
      <c r="V324" s="107">
        <f t="shared" si="38"/>
        <v>0</v>
      </c>
      <c r="W324" s="107">
        <f t="shared" si="38"/>
        <v>0</v>
      </c>
      <c r="X324" s="107">
        <f t="shared" si="38"/>
        <v>0</v>
      </c>
      <c r="Y324" s="107">
        <f t="shared" si="38"/>
        <v>0</v>
      </c>
      <c r="Z324" s="107">
        <f t="shared" si="38"/>
        <v>0</v>
      </c>
      <c r="AA324" s="107">
        <f t="shared" si="38"/>
        <v>0</v>
      </c>
      <c r="AB324" s="107">
        <f t="shared" si="38"/>
        <v>0</v>
      </c>
      <c r="AC324" s="108">
        <f t="shared" si="38"/>
        <v>0</v>
      </c>
      <c r="AE324" s="805">
        <f t="shared" si="29"/>
        <v>0</v>
      </c>
      <c r="AG324" s="805">
        <f t="shared" si="30"/>
        <v>0</v>
      </c>
      <c r="AI324" s="805">
        <f t="shared" si="31"/>
        <v>0</v>
      </c>
      <c r="AK324" s="300"/>
    </row>
    <row r="325" spans="2:37" ht="12.75" customHeight="1" outlineLevel="1" x14ac:dyDescent="0.25">
      <c r="D325" s="142" t="str">
        <f t="shared" si="27"/>
        <v>[Staff Functions Line 39]</v>
      </c>
      <c r="E325" s="106"/>
      <c r="F325" s="143" t="str">
        <f t="shared" si="32"/>
        <v>£000</v>
      </c>
      <c r="G325" s="107">
        <f t="shared" si="38"/>
        <v>0</v>
      </c>
      <c r="H325" s="107">
        <f t="shared" si="38"/>
        <v>0</v>
      </c>
      <c r="I325" s="107">
        <f t="shared" si="38"/>
        <v>0</v>
      </c>
      <c r="J325" s="107">
        <f t="shared" si="38"/>
        <v>0</v>
      </c>
      <c r="K325" s="107">
        <f t="shared" si="38"/>
        <v>0</v>
      </c>
      <c r="L325" s="107">
        <f t="shared" si="38"/>
        <v>0</v>
      </c>
      <c r="M325" s="107">
        <f t="shared" si="38"/>
        <v>0</v>
      </c>
      <c r="N325" s="107">
        <f t="shared" si="38"/>
        <v>0</v>
      </c>
      <c r="O325" s="107">
        <f t="shared" si="38"/>
        <v>0</v>
      </c>
      <c r="P325" s="107">
        <f t="shared" si="38"/>
        <v>0</v>
      </c>
      <c r="Q325" s="107">
        <f t="shared" si="38"/>
        <v>0</v>
      </c>
      <c r="R325" s="107">
        <f t="shared" si="38"/>
        <v>0</v>
      </c>
      <c r="S325" s="107">
        <f t="shared" si="38"/>
        <v>0</v>
      </c>
      <c r="T325" s="107">
        <f t="shared" si="38"/>
        <v>0</v>
      </c>
      <c r="U325" s="107">
        <f t="shared" si="38"/>
        <v>0</v>
      </c>
      <c r="V325" s="107">
        <f t="shared" si="38"/>
        <v>0</v>
      </c>
      <c r="W325" s="107">
        <f t="shared" si="38"/>
        <v>0</v>
      </c>
      <c r="X325" s="107">
        <f t="shared" si="38"/>
        <v>0</v>
      </c>
      <c r="Y325" s="107">
        <f t="shared" si="38"/>
        <v>0</v>
      </c>
      <c r="Z325" s="107">
        <f t="shared" si="38"/>
        <v>0</v>
      </c>
      <c r="AA325" s="107">
        <f t="shared" si="38"/>
        <v>0</v>
      </c>
      <c r="AB325" s="107">
        <f t="shared" si="38"/>
        <v>0</v>
      </c>
      <c r="AC325" s="108">
        <f t="shared" si="38"/>
        <v>0</v>
      </c>
      <c r="AE325" s="805">
        <f t="shared" si="29"/>
        <v>0</v>
      </c>
      <c r="AG325" s="805">
        <f t="shared" si="30"/>
        <v>0</v>
      </c>
      <c r="AI325" s="805">
        <f t="shared" si="31"/>
        <v>0</v>
      </c>
      <c r="AK325" s="300"/>
    </row>
    <row r="326" spans="2:37" ht="12.75" customHeight="1" outlineLevel="1" x14ac:dyDescent="0.25">
      <c r="D326" s="113" t="str">
        <f t="shared" si="27"/>
        <v>[Staff Functions Line 40]</v>
      </c>
      <c r="E326" s="286"/>
      <c r="F326" s="155" t="str">
        <f t="shared" si="32"/>
        <v>£000</v>
      </c>
      <c r="G326" s="115">
        <f t="shared" si="38"/>
        <v>0</v>
      </c>
      <c r="H326" s="115">
        <f t="shared" si="38"/>
        <v>0</v>
      </c>
      <c r="I326" s="115">
        <f t="shared" si="38"/>
        <v>0</v>
      </c>
      <c r="J326" s="115">
        <f t="shared" si="38"/>
        <v>0</v>
      </c>
      <c r="K326" s="115">
        <f t="shared" si="38"/>
        <v>0</v>
      </c>
      <c r="L326" s="115">
        <f t="shared" si="38"/>
        <v>0</v>
      </c>
      <c r="M326" s="115">
        <f t="shared" si="38"/>
        <v>0</v>
      </c>
      <c r="N326" s="115">
        <f t="shared" si="38"/>
        <v>0</v>
      </c>
      <c r="O326" s="115">
        <f t="shared" si="38"/>
        <v>0</v>
      </c>
      <c r="P326" s="115">
        <f t="shared" si="38"/>
        <v>0</v>
      </c>
      <c r="Q326" s="115">
        <f t="shared" si="38"/>
        <v>0</v>
      </c>
      <c r="R326" s="115">
        <f t="shared" si="38"/>
        <v>0</v>
      </c>
      <c r="S326" s="115">
        <f t="shared" si="38"/>
        <v>0</v>
      </c>
      <c r="T326" s="115">
        <f t="shared" si="38"/>
        <v>0</v>
      </c>
      <c r="U326" s="115">
        <f t="shared" si="38"/>
        <v>0</v>
      </c>
      <c r="V326" s="115">
        <f t="shared" si="38"/>
        <v>0</v>
      </c>
      <c r="W326" s="115">
        <f t="shared" si="38"/>
        <v>0</v>
      </c>
      <c r="X326" s="115">
        <f t="shared" si="38"/>
        <v>0</v>
      </c>
      <c r="Y326" s="115">
        <f t="shared" si="38"/>
        <v>0</v>
      </c>
      <c r="Z326" s="115">
        <f t="shared" si="38"/>
        <v>0</v>
      </c>
      <c r="AA326" s="115">
        <f t="shared" si="38"/>
        <v>0</v>
      </c>
      <c r="AB326" s="115">
        <f t="shared" si="38"/>
        <v>0</v>
      </c>
      <c r="AC326" s="116">
        <f t="shared" si="38"/>
        <v>0</v>
      </c>
      <c r="AE326" s="1058">
        <f t="shared" si="29"/>
        <v>0</v>
      </c>
      <c r="AG326" s="1058">
        <f t="shared" si="30"/>
        <v>0</v>
      </c>
      <c r="AI326" s="1058">
        <f t="shared" si="31"/>
        <v>0</v>
      </c>
      <c r="AK326" s="301"/>
    </row>
    <row r="327" spans="2:37" ht="12.75" customHeight="1" outlineLevel="1" x14ac:dyDescent="0.25">
      <c r="G327" s="107"/>
      <c r="H327" s="107"/>
      <c r="I327" s="107"/>
      <c r="J327" s="107"/>
      <c r="K327" s="107"/>
      <c r="L327" s="107"/>
      <c r="M327" s="107"/>
      <c r="N327" s="107"/>
      <c r="O327" s="107"/>
      <c r="P327" s="107"/>
      <c r="Q327" s="107"/>
      <c r="R327" s="107"/>
      <c r="S327" s="107"/>
      <c r="T327" s="107"/>
      <c r="U327" s="107"/>
      <c r="V327" s="107"/>
      <c r="W327" s="107"/>
      <c r="X327" s="107"/>
      <c r="Y327" s="107"/>
      <c r="Z327" s="107"/>
      <c r="AA327" s="107"/>
      <c r="AB327" s="107"/>
      <c r="AC327" s="107"/>
      <c r="AE327" s="107"/>
      <c r="AG327" s="107"/>
      <c r="AI327" s="107"/>
    </row>
    <row r="328" spans="2:37" ht="12.75" customHeight="1" outlineLevel="1" x14ac:dyDescent="0.25">
      <c r="D328" s="290" t="str">
        <f>B285</f>
        <v>Total Cost</v>
      </c>
      <c r="E328" s="291"/>
      <c r="F328" s="292" t="str">
        <f>F326</f>
        <v>£000</v>
      </c>
      <c r="G328" s="293">
        <f t="shared" ref="G328:AC328" si="39">SUM(G287:G326)</f>
        <v>0</v>
      </c>
      <c r="H328" s="293">
        <f t="shared" si="39"/>
        <v>0</v>
      </c>
      <c r="I328" s="293">
        <f t="shared" si="39"/>
        <v>0</v>
      </c>
      <c r="J328" s="293">
        <f t="shared" si="39"/>
        <v>0</v>
      </c>
      <c r="K328" s="293">
        <f t="shared" si="39"/>
        <v>0</v>
      </c>
      <c r="L328" s="293">
        <f t="shared" si="39"/>
        <v>0</v>
      </c>
      <c r="M328" s="293">
        <f t="shared" si="39"/>
        <v>0</v>
      </c>
      <c r="N328" s="293">
        <f t="shared" si="39"/>
        <v>0</v>
      </c>
      <c r="O328" s="293">
        <f t="shared" si="39"/>
        <v>0</v>
      </c>
      <c r="P328" s="293">
        <f t="shared" si="39"/>
        <v>0</v>
      </c>
      <c r="Q328" s="293">
        <f t="shared" si="39"/>
        <v>0</v>
      </c>
      <c r="R328" s="293">
        <f t="shared" si="39"/>
        <v>0</v>
      </c>
      <c r="S328" s="293">
        <f t="shared" si="39"/>
        <v>0</v>
      </c>
      <c r="T328" s="293">
        <f t="shared" si="39"/>
        <v>0</v>
      </c>
      <c r="U328" s="293">
        <f t="shared" si="39"/>
        <v>0</v>
      </c>
      <c r="V328" s="293">
        <f t="shared" si="39"/>
        <v>0</v>
      </c>
      <c r="W328" s="293">
        <f t="shared" si="39"/>
        <v>0</v>
      </c>
      <c r="X328" s="293">
        <f t="shared" si="39"/>
        <v>0</v>
      </c>
      <c r="Y328" s="293">
        <f t="shared" si="39"/>
        <v>0</v>
      </c>
      <c r="Z328" s="293">
        <f t="shared" si="39"/>
        <v>0</v>
      </c>
      <c r="AA328" s="293">
        <f t="shared" si="39"/>
        <v>0</v>
      </c>
      <c r="AB328" s="293">
        <f t="shared" si="39"/>
        <v>0</v>
      </c>
      <c r="AC328" s="294">
        <f t="shared" si="39"/>
        <v>0</v>
      </c>
      <c r="AE328" s="1062">
        <f>SUM(AE287:AE326)</f>
        <v>0</v>
      </c>
      <c r="AG328" s="1062">
        <f>SUM(AG287:AG326)</f>
        <v>0</v>
      </c>
      <c r="AI328" s="1062">
        <f>SUM(AI287:AI326)</f>
        <v>0</v>
      </c>
      <c r="AK328" s="295"/>
    </row>
    <row r="331" spans="2:37" ht="16.5" x14ac:dyDescent="0.25">
      <c r="B331" s="11" t="s">
        <v>466</v>
      </c>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row>
    <row r="333" spans="2:37" x14ac:dyDescent="0.25">
      <c r="B333" s="272" t="s">
        <v>467</v>
      </c>
      <c r="C333" s="272"/>
      <c r="D333" s="275"/>
      <c r="E333" s="275"/>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272"/>
      <c r="AF333" s="272"/>
      <c r="AG333" s="272"/>
      <c r="AH333" s="272"/>
      <c r="AI333" s="272"/>
      <c r="AJ333" s="272"/>
      <c r="AK333" s="272"/>
    </row>
    <row r="334" spans="2:37" ht="12.75" customHeight="1" outlineLevel="1" x14ac:dyDescent="0.25"/>
    <row r="335" spans="2:37" ht="12.75" customHeight="1" outlineLevel="1" x14ac:dyDescent="0.25">
      <c r="D335" s="276" t="str">
        <f>'Line Items'!D653</f>
        <v>Ticket Office</v>
      </c>
      <c r="E335" s="277"/>
      <c r="F335" s="278" t="s">
        <v>458</v>
      </c>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304"/>
      <c r="AE335" s="1057"/>
      <c r="AG335" s="1057"/>
      <c r="AI335" s="1057"/>
      <c r="AK335" s="318"/>
    </row>
    <row r="336" spans="2:37" ht="12.75" customHeight="1" outlineLevel="1" x14ac:dyDescent="0.25">
      <c r="D336" s="142" t="str">
        <f>'Line Items'!D654</f>
        <v>Platform</v>
      </c>
      <c r="E336" s="106"/>
      <c r="F336" s="143" t="str">
        <f t="shared" ref="F336:F374" si="40">F335</f>
        <v>FTE</v>
      </c>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4"/>
      <c r="AE336" s="805"/>
      <c r="AG336" s="805"/>
      <c r="AI336" s="805"/>
      <c r="AK336" s="319"/>
    </row>
    <row r="337" spans="4:37" ht="12.75" customHeight="1" outlineLevel="1" x14ac:dyDescent="0.25">
      <c r="D337" s="142" t="str">
        <f>'Line Items'!D655</f>
        <v>Gating</v>
      </c>
      <c r="E337" s="106"/>
      <c r="F337" s="143" t="str">
        <f t="shared" si="40"/>
        <v>FTE</v>
      </c>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4"/>
      <c r="AE337" s="805"/>
      <c r="AG337" s="805"/>
      <c r="AI337" s="805"/>
      <c r="AK337" s="319"/>
    </row>
    <row r="338" spans="4:37" ht="12.75" customHeight="1" outlineLevel="1" x14ac:dyDescent="0.25">
      <c r="D338" s="142" t="str">
        <f>'Line Items'!D656</f>
        <v>Conductors</v>
      </c>
      <c r="E338" s="106"/>
      <c r="F338" s="143" t="str">
        <f t="shared" si="40"/>
        <v>FTE</v>
      </c>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4"/>
      <c r="AE338" s="805"/>
      <c r="AG338" s="805"/>
      <c r="AI338" s="805"/>
      <c r="AK338" s="319"/>
    </row>
    <row r="339" spans="4:37" ht="12.75" customHeight="1" outlineLevel="1" x14ac:dyDescent="0.25">
      <c r="D339" s="142" t="str">
        <f>'Line Items'!D657</f>
        <v>Revenue Enforcement</v>
      </c>
      <c r="E339" s="106"/>
      <c r="F339" s="143" t="str">
        <f t="shared" si="40"/>
        <v>FTE</v>
      </c>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4"/>
      <c r="AE339" s="805"/>
      <c r="AG339" s="805"/>
      <c r="AI339" s="805"/>
      <c r="AK339" s="319"/>
    </row>
    <row r="340" spans="4:37" ht="12.75" customHeight="1" outlineLevel="1" x14ac:dyDescent="0.25">
      <c r="D340" s="142" t="str">
        <f>'Line Items'!D658</f>
        <v>Revenue Protection</v>
      </c>
      <c r="E340" s="106"/>
      <c r="F340" s="143" t="str">
        <f t="shared" si="40"/>
        <v>FTE</v>
      </c>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4"/>
      <c r="AE340" s="805"/>
      <c r="AG340" s="805"/>
      <c r="AI340" s="805"/>
      <c r="AK340" s="319"/>
    </row>
    <row r="341" spans="4:37" ht="12.75" customHeight="1" outlineLevel="1" x14ac:dyDescent="0.25">
      <c r="D341" s="142" t="str">
        <f>'Line Items'!D659</f>
        <v>On Board Manager</v>
      </c>
      <c r="E341" s="106"/>
      <c r="F341" s="143" t="str">
        <f t="shared" si="40"/>
        <v>FTE</v>
      </c>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4"/>
      <c r="AE341" s="805"/>
      <c r="AG341" s="805"/>
      <c r="AI341" s="805"/>
      <c r="AK341" s="319"/>
    </row>
    <row r="342" spans="4:37" ht="12.75" customHeight="1" outlineLevel="1" x14ac:dyDescent="0.25">
      <c r="D342" s="142" t="str">
        <f>'Line Items'!D660</f>
        <v>Management &amp; Support (Passenger Services)</v>
      </c>
      <c r="E342" s="106"/>
      <c r="F342" s="143" t="str">
        <f t="shared" si="40"/>
        <v>FTE</v>
      </c>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4"/>
      <c r="AE342" s="805"/>
      <c r="AG342" s="805"/>
      <c r="AI342" s="805"/>
      <c r="AK342" s="319"/>
    </row>
    <row r="343" spans="4:37" ht="12.75" customHeight="1" outlineLevel="1" x14ac:dyDescent="0.25">
      <c r="D343" s="142" t="str">
        <f>'Line Items'!D661</f>
        <v>Drivers</v>
      </c>
      <c r="E343" s="106"/>
      <c r="F343" s="143" t="str">
        <f t="shared" si="40"/>
        <v>FTE</v>
      </c>
      <c r="G343" s="283"/>
      <c r="H343" s="283"/>
      <c r="I343" s="283"/>
      <c r="J343" s="283"/>
      <c r="K343" s="283"/>
      <c r="L343" s="283"/>
      <c r="M343" s="283"/>
      <c r="N343" s="283"/>
      <c r="O343" s="283"/>
      <c r="P343" s="283"/>
      <c r="Q343" s="283"/>
      <c r="R343" s="283"/>
      <c r="S343" s="283"/>
      <c r="T343" s="283"/>
      <c r="U343" s="283"/>
      <c r="V343" s="283"/>
      <c r="W343" s="283"/>
      <c r="X343" s="283"/>
      <c r="Y343" s="283"/>
      <c r="Z343" s="283"/>
      <c r="AA343" s="283"/>
      <c r="AB343" s="283"/>
      <c r="AC343" s="284"/>
      <c r="AE343" s="805"/>
      <c r="AG343" s="805"/>
      <c r="AI343" s="805"/>
      <c r="AK343" s="319"/>
    </row>
    <row r="344" spans="4:37" ht="12.75" customHeight="1" outlineLevel="1" x14ac:dyDescent="0.25">
      <c r="D344" s="142" t="str">
        <f>'Line Items'!D662</f>
        <v>High Speed Drivers</v>
      </c>
      <c r="E344" s="106"/>
      <c r="F344" s="143" t="str">
        <f t="shared" si="40"/>
        <v>FTE</v>
      </c>
      <c r="G344" s="283"/>
      <c r="H344" s="283"/>
      <c r="I344" s="283"/>
      <c r="J344" s="283"/>
      <c r="K344" s="283"/>
      <c r="L344" s="283"/>
      <c r="M344" s="283"/>
      <c r="N344" s="283"/>
      <c r="O344" s="283"/>
      <c r="P344" s="283"/>
      <c r="Q344" s="283"/>
      <c r="R344" s="283"/>
      <c r="S344" s="283"/>
      <c r="T344" s="283"/>
      <c r="U344" s="283"/>
      <c r="V344" s="283"/>
      <c r="W344" s="283"/>
      <c r="X344" s="283"/>
      <c r="Y344" s="283"/>
      <c r="Z344" s="283"/>
      <c r="AA344" s="283"/>
      <c r="AB344" s="283"/>
      <c r="AC344" s="284"/>
      <c r="AE344" s="805"/>
      <c r="AG344" s="805"/>
      <c r="AI344" s="805"/>
      <c r="AK344" s="319"/>
    </row>
    <row r="345" spans="4:37" ht="12.75" customHeight="1" outlineLevel="1" x14ac:dyDescent="0.25">
      <c r="D345" s="142" t="str">
        <f>'Line Items'!D663</f>
        <v>Trainee Drivers</v>
      </c>
      <c r="E345" s="106"/>
      <c r="F345" s="143" t="str">
        <f t="shared" si="40"/>
        <v>FTE</v>
      </c>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4"/>
      <c r="AE345" s="805"/>
      <c r="AG345" s="805"/>
      <c r="AI345" s="805"/>
      <c r="AK345" s="319"/>
    </row>
    <row r="346" spans="4:37" ht="12.75" customHeight="1" outlineLevel="1" x14ac:dyDescent="0.25">
      <c r="D346" s="142" t="str">
        <f>'Line Items'!D664</f>
        <v>High Speed Trainee Drivers</v>
      </c>
      <c r="E346" s="106"/>
      <c r="F346" s="143" t="str">
        <f t="shared" si="40"/>
        <v>FTE</v>
      </c>
      <c r="G346" s="283"/>
      <c r="H346" s="283"/>
      <c r="I346" s="283"/>
      <c r="J346" s="283"/>
      <c r="K346" s="283"/>
      <c r="L346" s="283"/>
      <c r="M346" s="283"/>
      <c r="N346" s="283"/>
      <c r="O346" s="283"/>
      <c r="P346" s="283"/>
      <c r="Q346" s="283"/>
      <c r="R346" s="283"/>
      <c r="S346" s="283"/>
      <c r="T346" s="283"/>
      <c r="U346" s="283"/>
      <c r="V346" s="283"/>
      <c r="W346" s="283"/>
      <c r="X346" s="283"/>
      <c r="Y346" s="283"/>
      <c r="Z346" s="283"/>
      <c r="AA346" s="283"/>
      <c r="AB346" s="283"/>
      <c r="AC346" s="284"/>
      <c r="AE346" s="805"/>
      <c r="AG346" s="805"/>
      <c r="AI346" s="805"/>
      <c r="AK346" s="319"/>
    </row>
    <row r="347" spans="4:37" ht="12.75" customHeight="1" outlineLevel="1" x14ac:dyDescent="0.25">
      <c r="D347" s="142" t="str">
        <f>'Line Items'!D665</f>
        <v>Shunters (Train Services)</v>
      </c>
      <c r="E347" s="106"/>
      <c r="F347" s="143" t="str">
        <f t="shared" si="40"/>
        <v>FTE</v>
      </c>
      <c r="G347" s="283"/>
      <c r="H347" s="283"/>
      <c r="I347" s="283"/>
      <c r="J347" s="283"/>
      <c r="K347" s="283"/>
      <c r="L347" s="283"/>
      <c r="M347" s="283"/>
      <c r="N347" s="283"/>
      <c r="O347" s="283"/>
      <c r="P347" s="283"/>
      <c r="Q347" s="283"/>
      <c r="R347" s="283"/>
      <c r="S347" s="283"/>
      <c r="T347" s="283"/>
      <c r="U347" s="283"/>
      <c r="V347" s="283"/>
      <c r="W347" s="283"/>
      <c r="X347" s="283"/>
      <c r="Y347" s="283"/>
      <c r="Z347" s="283"/>
      <c r="AA347" s="283"/>
      <c r="AB347" s="283"/>
      <c r="AC347" s="284"/>
      <c r="AE347" s="805"/>
      <c r="AG347" s="805"/>
      <c r="AI347" s="805"/>
      <c r="AK347" s="319"/>
    </row>
    <row r="348" spans="4:37" ht="12.75" customHeight="1" outlineLevel="1" x14ac:dyDescent="0.25">
      <c r="D348" s="142" t="str">
        <f>'Line Items'!D666</f>
        <v>Management &amp; Support (Train Services)</v>
      </c>
      <c r="E348" s="106"/>
      <c r="F348" s="143" t="str">
        <f t="shared" si="40"/>
        <v>FTE</v>
      </c>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4"/>
      <c r="AE348" s="805"/>
      <c r="AG348" s="805"/>
      <c r="AI348" s="805"/>
      <c r="AK348" s="319"/>
    </row>
    <row r="349" spans="4:37" ht="12.75" customHeight="1" outlineLevel="1" x14ac:dyDescent="0.25">
      <c r="D349" s="142" t="str">
        <f>'Line Items'!D667</f>
        <v>Workshop</v>
      </c>
      <c r="E349" s="106"/>
      <c r="F349" s="143" t="str">
        <f t="shared" si="40"/>
        <v>FTE</v>
      </c>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4"/>
      <c r="AE349" s="805"/>
      <c r="AG349" s="805"/>
      <c r="AI349" s="805"/>
      <c r="AK349" s="319"/>
    </row>
    <row r="350" spans="4:37" ht="12.75" customHeight="1" outlineLevel="1" x14ac:dyDescent="0.25">
      <c r="D350" s="142" t="str">
        <f>'Line Items'!D668</f>
        <v>Shunters (Engineering)</v>
      </c>
      <c r="E350" s="106"/>
      <c r="F350" s="143" t="str">
        <f t="shared" si="40"/>
        <v>FTE</v>
      </c>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4"/>
      <c r="AE350" s="805"/>
      <c r="AG350" s="805"/>
      <c r="AI350" s="805"/>
      <c r="AK350" s="319"/>
    </row>
    <row r="351" spans="4:37" ht="12.75" customHeight="1" outlineLevel="1" x14ac:dyDescent="0.25">
      <c r="D351" s="142" t="str">
        <f>'Line Items'!D669</f>
        <v>Management &amp; Support (Engineering)</v>
      </c>
      <c r="E351" s="106"/>
      <c r="F351" s="143" t="str">
        <f t="shared" si="40"/>
        <v>FTE</v>
      </c>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4"/>
      <c r="AE351" s="805"/>
      <c r="AG351" s="805"/>
      <c r="AI351" s="805"/>
      <c r="AK351" s="319"/>
    </row>
    <row r="352" spans="4:37" ht="12.75" customHeight="1" outlineLevel="1" x14ac:dyDescent="0.25">
      <c r="D352" s="142" t="str">
        <f>'Line Items'!D670</f>
        <v>Management &amp; Support (Support)</v>
      </c>
      <c r="E352" s="106"/>
      <c r="F352" s="143" t="str">
        <f t="shared" si="40"/>
        <v>FTE</v>
      </c>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4"/>
      <c r="AE352" s="805"/>
      <c r="AG352" s="805"/>
      <c r="AI352" s="805"/>
      <c r="AK352" s="319"/>
    </row>
    <row r="353" spans="4:37" ht="12.75" customHeight="1" outlineLevel="1" x14ac:dyDescent="0.25">
      <c r="D353" s="142" t="str">
        <f>'Line Items'!D671</f>
        <v>Facilities Station Staff</v>
      </c>
      <c r="E353" s="106"/>
      <c r="F353" s="143" t="str">
        <f t="shared" si="40"/>
        <v>FTE</v>
      </c>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4"/>
      <c r="AE353" s="805"/>
      <c r="AG353" s="805"/>
      <c r="AI353" s="805"/>
      <c r="AK353" s="319"/>
    </row>
    <row r="354" spans="4:37" ht="12.75" customHeight="1" outlineLevel="1" x14ac:dyDescent="0.25">
      <c r="D354" s="142" t="str">
        <f>'Line Items'!D672</f>
        <v>Management &amp; Support (Facilities)</v>
      </c>
      <c r="E354" s="106"/>
      <c r="F354" s="143" t="str">
        <f t="shared" si="40"/>
        <v>FTE</v>
      </c>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4"/>
      <c r="AE354" s="805"/>
      <c r="AG354" s="805"/>
      <c r="AI354" s="805"/>
      <c r="AK354" s="319"/>
    </row>
    <row r="355" spans="4:37" ht="12.75" customHeight="1" outlineLevel="1" x14ac:dyDescent="0.25">
      <c r="D355" s="142" t="str">
        <f>'Line Items'!D673</f>
        <v>Marketing</v>
      </c>
      <c r="E355" s="106"/>
      <c r="F355" s="143" t="str">
        <f t="shared" si="40"/>
        <v>FTE</v>
      </c>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4"/>
      <c r="AE355" s="805"/>
      <c r="AG355" s="805"/>
      <c r="AI355" s="805"/>
      <c r="AK355" s="319"/>
    </row>
    <row r="356" spans="4:37" ht="12.75" customHeight="1" outlineLevel="1" x14ac:dyDescent="0.25">
      <c r="D356" s="142" t="str">
        <f>'Line Items'!D674</f>
        <v>[Staff Functions Line 22]</v>
      </c>
      <c r="E356" s="106"/>
      <c r="F356" s="143" t="str">
        <f t="shared" si="40"/>
        <v>FTE</v>
      </c>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4"/>
      <c r="AE356" s="805"/>
      <c r="AG356" s="805"/>
      <c r="AI356" s="805"/>
      <c r="AK356" s="319"/>
    </row>
    <row r="357" spans="4:37" ht="12.75" customHeight="1" outlineLevel="1" x14ac:dyDescent="0.25">
      <c r="D357" s="142" t="str">
        <f>'Line Items'!D675</f>
        <v>[Staff Functions Line 23]</v>
      </c>
      <c r="E357" s="106"/>
      <c r="F357" s="143" t="str">
        <f t="shared" si="40"/>
        <v>FTE</v>
      </c>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4"/>
      <c r="AE357" s="805"/>
      <c r="AG357" s="805"/>
      <c r="AI357" s="805"/>
      <c r="AK357" s="319"/>
    </row>
    <row r="358" spans="4:37" ht="12.75" customHeight="1" outlineLevel="1" x14ac:dyDescent="0.25">
      <c r="D358" s="142" t="str">
        <f>'Line Items'!D676</f>
        <v>[Staff Functions Line 24]</v>
      </c>
      <c r="E358" s="106"/>
      <c r="F358" s="143" t="str">
        <f t="shared" si="40"/>
        <v>FTE</v>
      </c>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4"/>
      <c r="AE358" s="805"/>
      <c r="AG358" s="805"/>
      <c r="AI358" s="805"/>
      <c r="AK358" s="319"/>
    </row>
    <row r="359" spans="4:37" ht="12.75" customHeight="1" outlineLevel="1" x14ac:dyDescent="0.25">
      <c r="D359" s="142" t="str">
        <f>'Line Items'!D677</f>
        <v>[Staff Functions Line 25]</v>
      </c>
      <c r="E359" s="106"/>
      <c r="F359" s="143" t="str">
        <f t="shared" si="40"/>
        <v>FTE</v>
      </c>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4"/>
      <c r="AE359" s="805"/>
      <c r="AG359" s="805"/>
      <c r="AI359" s="805"/>
      <c r="AK359" s="319"/>
    </row>
    <row r="360" spans="4:37" ht="12.75" customHeight="1" outlineLevel="1" x14ac:dyDescent="0.25">
      <c r="D360" s="142" t="str">
        <f>'Line Items'!D678</f>
        <v>[Staff Functions Line 26]</v>
      </c>
      <c r="E360" s="106"/>
      <c r="F360" s="143" t="str">
        <f t="shared" si="40"/>
        <v>FTE</v>
      </c>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4"/>
      <c r="AE360" s="805"/>
      <c r="AG360" s="805"/>
      <c r="AI360" s="805"/>
      <c r="AK360" s="319"/>
    </row>
    <row r="361" spans="4:37" ht="12.75" customHeight="1" outlineLevel="1" x14ac:dyDescent="0.25">
      <c r="D361" s="142" t="str">
        <f>'Line Items'!D679</f>
        <v>[Staff Functions Line 27]</v>
      </c>
      <c r="E361" s="106"/>
      <c r="F361" s="143" t="str">
        <f t="shared" si="40"/>
        <v>FTE</v>
      </c>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4"/>
      <c r="AE361" s="805"/>
      <c r="AG361" s="805"/>
      <c r="AI361" s="805"/>
      <c r="AK361" s="319"/>
    </row>
    <row r="362" spans="4:37" ht="12.75" customHeight="1" outlineLevel="1" x14ac:dyDescent="0.25">
      <c r="D362" s="142" t="str">
        <f>'Line Items'!D680</f>
        <v>[Staff Functions Line 28]</v>
      </c>
      <c r="E362" s="106"/>
      <c r="F362" s="143" t="str">
        <f t="shared" si="40"/>
        <v>FTE</v>
      </c>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4"/>
      <c r="AE362" s="805"/>
      <c r="AG362" s="805"/>
      <c r="AI362" s="805"/>
      <c r="AK362" s="319"/>
    </row>
    <row r="363" spans="4:37" ht="12.75" customHeight="1" outlineLevel="1" x14ac:dyDescent="0.25">
      <c r="D363" s="142" t="str">
        <f>'Line Items'!D681</f>
        <v>[Staff Functions Line 29]</v>
      </c>
      <c r="E363" s="106"/>
      <c r="F363" s="143" t="str">
        <f t="shared" si="40"/>
        <v>FTE</v>
      </c>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4"/>
      <c r="AE363" s="805"/>
      <c r="AG363" s="805"/>
      <c r="AI363" s="805"/>
      <c r="AK363" s="319"/>
    </row>
    <row r="364" spans="4:37" ht="12.75" customHeight="1" outlineLevel="1" x14ac:dyDescent="0.25">
      <c r="D364" s="142" t="str">
        <f>'Line Items'!D682</f>
        <v>[Staff Functions Line 30]</v>
      </c>
      <c r="E364" s="106"/>
      <c r="F364" s="143" t="str">
        <f t="shared" si="40"/>
        <v>FTE</v>
      </c>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4"/>
      <c r="AE364" s="805"/>
      <c r="AG364" s="805"/>
      <c r="AI364" s="805"/>
      <c r="AK364" s="319"/>
    </row>
    <row r="365" spans="4:37" ht="12.75" customHeight="1" outlineLevel="1" x14ac:dyDescent="0.25">
      <c r="D365" s="142" t="str">
        <f>'Line Items'!D683</f>
        <v>[Staff Functions Line 31]</v>
      </c>
      <c r="E365" s="106"/>
      <c r="F365" s="143" t="str">
        <f t="shared" si="40"/>
        <v>FTE</v>
      </c>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4"/>
      <c r="AE365" s="805"/>
      <c r="AG365" s="805"/>
      <c r="AI365" s="805"/>
      <c r="AK365" s="319"/>
    </row>
    <row r="366" spans="4:37" ht="12.75" customHeight="1" outlineLevel="1" x14ac:dyDescent="0.25">
      <c r="D366" s="142" t="str">
        <f>'Line Items'!D684</f>
        <v>[Staff Functions Line 32]</v>
      </c>
      <c r="E366" s="106"/>
      <c r="F366" s="143" t="str">
        <f t="shared" si="40"/>
        <v>FTE</v>
      </c>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4"/>
      <c r="AE366" s="805"/>
      <c r="AG366" s="805"/>
      <c r="AI366" s="805"/>
      <c r="AK366" s="319"/>
    </row>
    <row r="367" spans="4:37" ht="12.75" customHeight="1" outlineLevel="1" x14ac:dyDescent="0.25">
      <c r="D367" s="142" t="str">
        <f>'Line Items'!D685</f>
        <v>[Staff Functions Line 33]</v>
      </c>
      <c r="E367" s="106"/>
      <c r="F367" s="143" t="str">
        <f t="shared" si="40"/>
        <v>FTE</v>
      </c>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4"/>
      <c r="AE367" s="805"/>
      <c r="AG367" s="805"/>
      <c r="AI367" s="805"/>
      <c r="AK367" s="319"/>
    </row>
    <row r="368" spans="4:37" ht="12.75" customHeight="1" outlineLevel="1" x14ac:dyDescent="0.25">
      <c r="D368" s="142" t="str">
        <f>'Line Items'!D686</f>
        <v>[Staff Functions Line 34]</v>
      </c>
      <c r="E368" s="106"/>
      <c r="F368" s="143" t="str">
        <f t="shared" si="40"/>
        <v>FTE</v>
      </c>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4"/>
      <c r="AE368" s="805"/>
      <c r="AG368" s="805"/>
      <c r="AI368" s="805"/>
      <c r="AK368" s="319"/>
    </row>
    <row r="369" spans="2:37" ht="12.75" customHeight="1" outlineLevel="1" x14ac:dyDescent="0.25">
      <c r="D369" s="142" t="str">
        <f>'Line Items'!D687</f>
        <v>[Staff Functions Line 35]</v>
      </c>
      <c r="E369" s="106"/>
      <c r="F369" s="143" t="str">
        <f t="shared" si="40"/>
        <v>FTE</v>
      </c>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4"/>
      <c r="AE369" s="805"/>
      <c r="AG369" s="805"/>
      <c r="AI369" s="805"/>
      <c r="AK369" s="319"/>
    </row>
    <row r="370" spans="2:37" ht="12.75" customHeight="1" outlineLevel="1" x14ac:dyDescent="0.25">
      <c r="D370" s="142" t="str">
        <f>'Line Items'!D688</f>
        <v>[Staff Functions Line 36]</v>
      </c>
      <c r="E370" s="106"/>
      <c r="F370" s="143" t="str">
        <f t="shared" si="40"/>
        <v>FTE</v>
      </c>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4"/>
      <c r="AE370" s="805"/>
      <c r="AG370" s="805"/>
      <c r="AI370" s="805"/>
      <c r="AK370" s="319"/>
    </row>
    <row r="371" spans="2:37" ht="12.75" customHeight="1" outlineLevel="1" x14ac:dyDescent="0.25">
      <c r="D371" s="142" t="str">
        <f>'Line Items'!D689</f>
        <v>[Staff Functions Line 37]</v>
      </c>
      <c r="E371" s="106"/>
      <c r="F371" s="143" t="str">
        <f t="shared" si="40"/>
        <v>FTE</v>
      </c>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4"/>
      <c r="AE371" s="805"/>
      <c r="AG371" s="805"/>
      <c r="AI371" s="805"/>
      <c r="AK371" s="319"/>
    </row>
    <row r="372" spans="2:37" ht="12.75" customHeight="1" outlineLevel="1" x14ac:dyDescent="0.25">
      <c r="D372" s="142" t="str">
        <f>'Line Items'!D690</f>
        <v>[Staff Functions Line 38]</v>
      </c>
      <c r="E372" s="106"/>
      <c r="F372" s="143" t="str">
        <f t="shared" si="40"/>
        <v>FTE</v>
      </c>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4"/>
      <c r="AE372" s="805"/>
      <c r="AG372" s="805"/>
      <c r="AI372" s="805"/>
      <c r="AK372" s="319"/>
    </row>
    <row r="373" spans="2:37" ht="12.75" customHeight="1" outlineLevel="1" x14ac:dyDescent="0.25">
      <c r="D373" s="142" t="str">
        <f>'Line Items'!D691</f>
        <v>[Staff Functions Line 39]</v>
      </c>
      <c r="E373" s="106"/>
      <c r="F373" s="143" t="str">
        <f t="shared" si="40"/>
        <v>FTE</v>
      </c>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4"/>
      <c r="AE373" s="805"/>
      <c r="AG373" s="805"/>
      <c r="AI373" s="805"/>
      <c r="AK373" s="319"/>
    </row>
    <row r="374" spans="2:37" ht="12.75" customHeight="1" outlineLevel="1" x14ac:dyDescent="0.25">
      <c r="D374" s="113" t="str">
        <f>'Line Items'!D692</f>
        <v>[Staff Functions Line 40]</v>
      </c>
      <c r="E374" s="286"/>
      <c r="F374" s="155" t="str">
        <f t="shared" si="40"/>
        <v>FTE</v>
      </c>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8"/>
      <c r="AE374" s="1058"/>
      <c r="AG374" s="1058"/>
      <c r="AI374" s="1058"/>
      <c r="AK374" s="320"/>
    </row>
    <row r="375" spans="2:37" ht="12.75" customHeight="1" outlineLevel="1" x14ac:dyDescent="0.25">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E375" s="107"/>
      <c r="AG375" s="107"/>
      <c r="AI375" s="107"/>
    </row>
    <row r="376" spans="2:37" ht="12.75" customHeight="1" outlineLevel="1" x14ac:dyDescent="0.25">
      <c r="D376" s="290" t="str">
        <f>"Total "&amp;B333</f>
        <v>Total Number of Redundancies: Average FTE</v>
      </c>
      <c r="E376" s="291"/>
      <c r="F376" s="292" t="str">
        <f>F374</f>
        <v>FTE</v>
      </c>
      <c r="G376" s="293">
        <f t="shared" ref="G376:AC376" si="41">SUM(G335:G374)</f>
        <v>0</v>
      </c>
      <c r="H376" s="293">
        <f t="shared" si="41"/>
        <v>0</v>
      </c>
      <c r="I376" s="293">
        <f t="shared" si="41"/>
        <v>0</v>
      </c>
      <c r="J376" s="293">
        <f t="shared" si="41"/>
        <v>0</v>
      </c>
      <c r="K376" s="293">
        <f t="shared" si="41"/>
        <v>0</v>
      </c>
      <c r="L376" s="293">
        <f t="shared" si="41"/>
        <v>0</v>
      </c>
      <c r="M376" s="293">
        <f t="shared" si="41"/>
        <v>0</v>
      </c>
      <c r="N376" s="293">
        <f t="shared" si="41"/>
        <v>0</v>
      </c>
      <c r="O376" s="293">
        <f t="shared" si="41"/>
        <v>0</v>
      </c>
      <c r="P376" s="293">
        <f t="shared" si="41"/>
        <v>0</v>
      </c>
      <c r="Q376" s="293">
        <f t="shared" si="41"/>
        <v>0</v>
      </c>
      <c r="R376" s="293">
        <f t="shared" si="41"/>
        <v>0</v>
      </c>
      <c r="S376" s="293">
        <f t="shared" si="41"/>
        <v>0</v>
      </c>
      <c r="T376" s="293">
        <f t="shared" si="41"/>
        <v>0</v>
      </c>
      <c r="U376" s="293">
        <f t="shared" si="41"/>
        <v>0</v>
      </c>
      <c r="V376" s="293">
        <f t="shared" si="41"/>
        <v>0</v>
      </c>
      <c r="W376" s="293">
        <f t="shared" si="41"/>
        <v>0</v>
      </c>
      <c r="X376" s="293">
        <f t="shared" si="41"/>
        <v>0</v>
      </c>
      <c r="Y376" s="293">
        <f t="shared" si="41"/>
        <v>0</v>
      </c>
      <c r="Z376" s="293">
        <f t="shared" si="41"/>
        <v>0</v>
      </c>
      <c r="AA376" s="293">
        <f t="shared" si="41"/>
        <v>0</v>
      </c>
      <c r="AB376" s="293">
        <f t="shared" si="41"/>
        <v>0</v>
      </c>
      <c r="AC376" s="294">
        <f t="shared" si="41"/>
        <v>0</v>
      </c>
      <c r="AE376" s="1062">
        <f>SUM(AE335:AE374)</f>
        <v>0</v>
      </c>
      <c r="AG376" s="1062">
        <f>SUM(AG335:AG374)</f>
        <v>0</v>
      </c>
      <c r="AI376" s="1062">
        <f>SUM(AI335:AI374)</f>
        <v>0</v>
      </c>
      <c r="AK376" s="295"/>
    </row>
    <row r="378" spans="2:37" x14ac:dyDescent="0.25">
      <c r="B378" s="272" t="s">
        <v>468</v>
      </c>
      <c r="C378" s="272"/>
      <c r="D378" s="275"/>
      <c r="E378" s="275"/>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72"/>
      <c r="AE378" s="272"/>
      <c r="AF378" s="272"/>
      <c r="AG378" s="272"/>
      <c r="AH378" s="272"/>
      <c r="AI378" s="272"/>
      <c r="AJ378" s="272"/>
      <c r="AK378" s="272"/>
    </row>
    <row r="379" spans="2:37" ht="12.75" customHeight="1" outlineLevel="1" x14ac:dyDescent="0.25"/>
    <row r="380" spans="2:37" ht="12.75" customHeight="1" outlineLevel="1" x14ac:dyDescent="0.25">
      <c r="D380" s="276" t="str">
        <f t="shared" ref="D380:D419" si="42">D335</f>
        <v>Ticket Office</v>
      </c>
      <c r="E380" s="277"/>
      <c r="F380" s="278" t="s">
        <v>460</v>
      </c>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304"/>
      <c r="AE380" s="1057"/>
      <c r="AG380" s="1057"/>
      <c r="AI380" s="1057"/>
      <c r="AK380" s="318"/>
    </row>
    <row r="381" spans="2:37" ht="12.75" customHeight="1" outlineLevel="1" x14ac:dyDescent="0.25">
      <c r="D381" s="142" t="str">
        <f t="shared" si="42"/>
        <v>Platform</v>
      </c>
      <c r="E381" s="106"/>
      <c r="F381" s="143" t="str">
        <f t="shared" ref="F381:F419" si="43">F380</f>
        <v>£000/ FTE</v>
      </c>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4"/>
      <c r="AE381" s="805"/>
      <c r="AG381" s="805"/>
      <c r="AI381" s="805"/>
      <c r="AK381" s="319"/>
    </row>
    <row r="382" spans="2:37" ht="12.75" customHeight="1" outlineLevel="1" x14ac:dyDescent="0.25">
      <c r="D382" s="142" t="str">
        <f t="shared" si="42"/>
        <v>Gating</v>
      </c>
      <c r="E382" s="106"/>
      <c r="F382" s="143" t="str">
        <f t="shared" si="43"/>
        <v>£000/ FTE</v>
      </c>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4"/>
      <c r="AE382" s="805"/>
      <c r="AG382" s="805"/>
      <c r="AI382" s="805"/>
      <c r="AK382" s="319"/>
    </row>
    <row r="383" spans="2:37" ht="12.75" customHeight="1" outlineLevel="1" x14ac:dyDescent="0.25">
      <c r="D383" s="142" t="str">
        <f t="shared" si="42"/>
        <v>Conductors</v>
      </c>
      <c r="E383" s="106"/>
      <c r="F383" s="143" t="str">
        <f t="shared" si="43"/>
        <v>£000/ FTE</v>
      </c>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4"/>
      <c r="AE383" s="805"/>
      <c r="AG383" s="805"/>
      <c r="AI383" s="805"/>
      <c r="AK383" s="319"/>
    </row>
    <row r="384" spans="2:37" ht="12.75" customHeight="1" outlineLevel="1" x14ac:dyDescent="0.25">
      <c r="D384" s="142" t="str">
        <f t="shared" si="42"/>
        <v>Revenue Enforcement</v>
      </c>
      <c r="E384" s="106"/>
      <c r="F384" s="143" t="str">
        <f t="shared" si="43"/>
        <v>£000/ FTE</v>
      </c>
      <c r="G384" s="283"/>
      <c r="H384" s="283"/>
      <c r="I384" s="283"/>
      <c r="J384" s="283"/>
      <c r="K384" s="283"/>
      <c r="L384" s="283"/>
      <c r="M384" s="283"/>
      <c r="N384" s="283"/>
      <c r="O384" s="283"/>
      <c r="P384" s="283"/>
      <c r="Q384" s="283"/>
      <c r="R384" s="283"/>
      <c r="S384" s="283"/>
      <c r="T384" s="283"/>
      <c r="U384" s="283"/>
      <c r="V384" s="283"/>
      <c r="W384" s="283"/>
      <c r="X384" s="283"/>
      <c r="Y384" s="283"/>
      <c r="Z384" s="283"/>
      <c r="AA384" s="283"/>
      <c r="AB384" s="283"/>
      <c r="AC384" s="284"/>
      <c r="AE384" s="805"/>
      <c r="AG384" s="805"/>
      <c r="AI384" s="805"/>
      <c r="AK384" s="319"/>
    </row>
    <row r="385" spans="4:37" ht="12.75" customHeight="1" outlineLevel="1" x14ac:dyDescent="0.25">
      <c r="D385" s="142" t="str">
        <f t="shared" si="42"/>
        <v>Revenue Protection</v>
      </c>
      <c r="E385" s="106"/>
      <c r="F385" s="143" t="str">
        <f t="shared" si="43"/>
        <v>£000/ FTE</v>
      </c>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4"/>
      <c r="AE385" s="805"/>
      <c r="AG385" s="805"/>
      <c r="AI385" s="805"/>
      <c r="AK385" s="319"/>
    </row>
    <row r="386" spans="4:37" ht="12.75" customHeight="1" outlineLevel="1" x14ac:dyDescent="0.25">
      <c r="D386" s="142" t="str">
        <f t="shared" si="42"/>
        <v>On Board Manager</v>
      </c>
      <c r="E386" s="106"/>
      <c r="F386" s="143" t="str">
        <f t="shared" si="43"/>
        <v>£000/ FTE</v>
      </c>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4"/>
      <c r="AE386" s="805"/>
      <c r="AG386" s="805"/>
      <c r="AI386" s="805"/>
      <c r="AK386" s="319"/>
    </row>
    <row r="387" spans="4:37" ht="12.75" customHeight="1" outlineLevel="1" x14ac:dyDescent="0.25">
      <c r="D387" s="142" t="str">
        <f t="shared" si="42"/>
        <v>Management &amp; Support (Passenger Services)</v>
      </c>
      <c r="E387" s="106"/>
      <c r="F387" s="143" t="str">
        <f t="shared" si="43"/>
        <v>£000/ FTE</v>
      </c>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4"/>
      <c r="AE387" s="805"/>
      <c r="AG387" s="805"/>
      <c r="AI387" s="805"/>
      <c r="AK387" s="319"/>
    </row>
    <row r="388" spans="4:37" ht="12.75" customHeight="1" outlineLevel="1" x14ac:dyDescent="0.25">
      <c r="D388" s="142" t="str">
        <f t="shared" si="42"/>
        <v>Drivers</v>
      </c>
      <c r="E388" s="106"/>
      <c r="F388" s="143" t="str">
        <f t="shared" si="43"/>
        <v>£000/ FTE</v>
      </c>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4"/>
      <c r="AE388" s="805"/>
      <c r="AG388" s="805"/>
      <c r="AI388" s="805"/>
      <c r="AK388" s="319"/>
    </row>
    <row r="389" spans="4:37" ht="12.75" customHeight="1" outlineLevel="1" x14ac:dyDescent="0.25">
      <c r="D389" s="142" t="str">
        <f t="shared" si="42"/>
        <v>High Speed Drivers</v>
      </c>
      <c r="E389" s="106"/>
      <c r="F389" s="143" t="str">
        <f t="shared" si="43"/>
        <v>£000/ FTE</v>
      </c>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4"/>
      <c r="AE389" s="805"/>
      <c r="AG389" s="805"/>
      <c r="AI389" s="805"/>
      <c r="AK389" s="319"/>
    </row>
    <row r="390" spans="4:37" ht="12.75" customHeight="1" outlineLevel="1" x14ac:dyDescent="0.25">
      <c r="D390" s="142" t="str">
        <f t="shared" si="42"/>
        <v>Trainee Drivers</v>
      </c>
      <c r="E390" s="106"/>
      <c r="F390" s="143" t="str">
        <f t="shared" si="43"/>
        <v>£000/ FTE</v>
      </c>
      <c r="G390" s="283"/>
      <c r="H390" s="283"/>
      <c r="I390" s="283"/>
      <c r="J390" s="283"/>
      <c r="K390" s="283"/>
      <c r="L390" s="283"/>
      <c r="M390" s="283"/>
      <c r="N390" s="283"/>
      <c r="O390" s="283"/>
      <c r="P390" s="283"/>
      <c r="Q390" s="283"/>
      <c r="R390" s="283"/>
      <c r="S390" s="283"/>
      <c r="T390" s="283"/>
      <c r="U390" s="283"/>
      <c r="V390" s="283"/>
      <c r="W390" s="283"/>
      <c r="X390" s="283"/>
      <c r="Y390" s="283"/>
      <c r="Z390" s="283"/>
      <c r="AA390" s="283"/>
      <c r="AB390" s="283"/>
      <c r="AC390" s="284"/>
      <c r="AE390" s="805"/>
      <c r="AG390" s="805"/>
      <c r="AI390" s="805"/>
      <c r="AK390" s="319"/>
    </row>
    <row r="391" spans="4:37" ht="12.75" customHeight="1" outlineLevel="1" x14ac:dyDescent="0.25">
      <c r="D391" s="142" t="str">
        <f t="shared" si="42"/>
        <v>High Speed Trainee Drivers</v>
      </c>
      <c r="E391" s="106"/>
      <c r="F391" s="143" t="str">
        <f t="shared" si="43"/>
        <v>£000/ FTE</v>
      </c>
      <c r="G391" s="283"/>
      <c r="H391" s="283"/>
      <c r="I391" s="283"/>
      <c r="J391" s="283"/>
      <c r="K391" s="283"/>
      <c r="L391" s="283"/>
      <c r="M391" s="283"/>
      <c r="N391" s="283"/>
      <c r="O391" s="283"/>
      <c r="P391" s="283"/>
      <c r="Q391" s="283"/>
      <c r="R391" s="283"/>
      <c r="S391" s="283"/>
      <c r="T391" s="283"/>
      <c r="U391" s="283"/>
      <c r="V391" s="283"/>
      <c r="W391" s="283"/>
      <c r="X391" s="283"/>
      <c r="Y391" s="283"/>
      <c r="Z391" s="283"/>
      <c r="AA391" s="283"/>
      <c r="AB391" s="283"/>
      <c r="AC391" s="284"/>
      <c r="AE391" s="805"/>
      <c r="AG391" s="805"/>
      <c r="AI391" s="805"/>
      <c r="AK391" s="319"/>
    </row>
    <row r="392" spans="4:37" ht="12.75" customHeight="1" outlineLevel="1" x14ac:dyDescent="0.25">
      <c r="D392" s="142" t="str">
        <f t="shared" si="42"/>
        <v>Shunters (Train Services)</v>
      </c>
      <c r="E392" s="106"/>
      <c r="F392" s="143" t="str">
        <f t="shared" si="43"/>
        <v>£000/ FTE</v>
      </c>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4"/>
      <c r="AE392" s="805"/>
      <c r="AG392" s="805"/>
      <c r="AI392" s="805"/>
      <c r="AK392" s="319"/>
    </row>
    <row r="393" spans="4:37" ht="12.75" customHeight="1" outlineLevel="1" x14ac:dyDescent="0.25">
      <c r="D393" s="142" t="str">
        <f t="shared" si="42"/>
        <v>Management &amp; Support (Train Services)</v>
      </c>
      <c r="E393" s="106"/>
      <c r="F393" s="143" t="str">
        <f t="shared" si="43"/>
        <v>£000/ FTE</v>
      </c>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4"/>
      <c r="AE393" s="805"/>
      <c r="AG393" s="805"/>
      <c r="AI393" s="805"/>
      <c r="AK393" s="319"/>
    </row>
    <row r="394" spans="4:37" ht="12.75" customHeight="1" outlineLevel="1" x14ac:dyDescent="0.25">
      <c r="D394" s="142" t="str">
        <f t="shared" si="42"/>
        <v>Workshop</v>
      </c>
      <c r="E394" s="106"/>
      <c r="F394" s="143" t="str">
        <f t="shared" si="43"/>
        <v>£000/ FTE</v>
      </c>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4"/>
      <c r="AE394" s="805"/>
      <c r="AG394" s="805"/>
      <c r="AI394" s="805"/>
      <c r="AK394" s="319"/>
    </row>
    <row r="395" spans="4:37" ht="12.75" customHeight="1" outlineLevel="1" x14ac:dyDescent="0.25">
      <c r="D395" s="142" t="str">
        <f t="shared" si="42"/>
        <v>Shunters (Engineering)</v>
      </c>
      <c r="E395" s="106"/>
      <c r="F395" s="143" t="str">
        <f t="shared" si="43"/>
        <v>£000/ FTE</v>
      </c>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4"/>
      <c r="AE395" s="805"/>
      <c r="AG395" s="805"/>
      <c r="AI395" s="805"/>
      <c r="AK395" s="319"/>
    </row>
    <row r="396" spans="4:37" ht="12.75" customHeight="1" outlineLevel="1" x14ac:dyDescent="0.25">
      <c r="D396" s="142" t="str">
        <f t="shared" si="42"/>
        <v>Management &amp; Support (Engineering)</v>
      </c>
      <c r="E396" s="106"/>
      <c r="F396" s="143" t="str">
        <f t="shared" si="43"/>
        <v>£000/ FTE</v>
      </c>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4"/>
      <c r="AE396" s="805"/>
      <c r="AG396" s="805"/>
      <c r="AI396" s="805"/>
      <c r="AK396" s="319"/>
    </row>
    <row r="397" spans="4:37" ht="12.75" customHeight="1" outlineLevel="1" x14ac:dyDescent="0.25">
      <c r="D397" s="142" t="str">
        <f t="shared" si="42"/>
        <v>Management &amp; Support (Support)</v>
      </c>
      <c r="E397" s="106"/>
      <c r="F397" s="143" t="str">
        <f t="shared" si="43"/>
        <v>£000/ FTE</v>
      </c>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4"/>
      <c r="AE397" s="805"/>
      <c r="AG397" s="805"/>
      <c r="AI397" s="805"/>
      <c r="AK397" s="319"/>
    </row>
    <row r="398" spans="4:37" ht="12.75" customHeight="1" outlineLevel="1" x14ac:dyDescent="0.25">
      <c r="D398" s="142" t="str">
        <f t="shared" si="42"/>
        <v>Facilities Station Staff</v>
      </c>
      <c r="E398" s="106"/>
      <c r="F398" s="143" t="str">
        <f t="shared" si="43"/>
        <v>£000/ FTE</v>
      </c>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4"/>
      <c r="AE398" s="805"/>
      <c r="AG398" s="805"/>
      <c r="AI398" s="805"/>
      <c r="AK398" s="319"/>
    </row>
    <row r="399" spans="4:37" ht="12.75" customHeight="1" outlineLevel="1" x14ac:dyDescent="0.25">
      <c r="D399" s="142" t="str">
        <f t="shared" si="42"/>
        <v>Management &amp; Support (Facilities)</v>
      </c>
      <c r="E399" s="106"/>
      <c r="F399" s="143" t="str">
        <f t="shared" si="43"/>
        <v>£000/ FTE</v>
      </c>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4"/>
      <c r="AE399" s="805"/>
      <c r="AG399" s="805"/>
      <c r="AI399" s="805"/>
      <c r="AK399" s="319"/>
    </row>
    <row r="400" spans="4:37" ht="12.75" customHeight="1" outlineLevel="1" x14ac:dyDescent="0.25">
      <c r="D400" s="142" t="str">
        <f t="shared" si="42"/>
        <v>Marketing</v>
      </c>
      <c r="E400" s="106"/>
      <c r="F400" s="143" t="str">
        <f t="shared" si="43"/>
        <v>£000/ FTE</v>
      </c>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4"/>
      <c r="AE400" s="805"/>
      <c r="AG400" s="805"/>
      <c r="AI400" s="805"/>
      <c r="AK400" s="319"/>
    </row>
    <row r="401" spans="4:37" ht="12.75" customHeight="1" outlineLevel="1" x14ac:dyDescent="0.25">
      <c r="D401" s="142" t="str">
        <f t="shared" si="42"/>
        <v>[Staff Functions Line 22]</v>
      </c>
      <c r="E401" s="106"/>
      <c r="F401" s="143" t="str">
        <f t="shared" si="43"/>
        <v>£000/ FTE</v>
      </c>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4"/>
      <c r="AE401" s="805"/>
      <c r="AG401" s="805"/>
      <c r="AI401" s="805"/>
      <c r="AK401" s="319"/>
    </row>
    <row r="402" spans="4:37" ht="12.75" customHeight="1" outlineLevel="1" x14ac:dyDescent="0.25">
      <c r="D402" s="142" t="str">
        <f t="shared" si="42"/>
        <v>[Staff Functions Line 23]</v>
      </c>
      <c r="E402" s="106"/>
      <c r="F402" s="143" t="str">
        <f t="shared" si="43"/>
        <v>£000/ FTE</v>
      </c>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4"/>
      <c r="AE402" s="805"/>
      <c r="AG402" s="805"/>
      <c r="AI402" s="805"/>
      <c r="AK402" s="319"/>
    </row>
    <row r="403" spans="4:37" ht="12.75" customHeight="1" outlineLevel="1" x14ac:dyDescent="0.25">
      <c r="D403" s="142" t="str">
        <f t="shared" si="42"/>
        <v>[Staff Functions Line 24]</v>
      </c>
      <c r="E403" s="106"/>
      <c r="F403" s="143" t="str">
        <f t="shared" si="43"/>
        <v>£000/ FTE</v>
      </c>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4"/>
      <c r="AE403" s="805"/>
      <c r="AG403" s="805"/>
      <c r="AI403" s="805"/>
      <c r="AK403" s="319"/>
    </row>
    <row r="404" spans="4:37" ht="12.75" customHeight="1" outlineLevel="1" x14ac:dyDescent="0.25">
      <c r="D404" s="142" t="str">
        <f t="shared" si="42"/>
        <v>[Staff Functions Line 25]</v>
      </c>
      <c r="E404" s="106"/>
      <c r="F404" s="143" t="str">
        <f t="shared" si="43"/>
        <v>£000/ FTE</v>
      </c>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4"/>
      <c r="AE404" s="805"/>
      <c r="AG404" s="805"/>
      <c r="AI404" s="805"/>
      <c r="AK404" s="319"/>
    </row>
    <row r="405" spans="4:37" ht="12.75" customHeight="1" outlineLevel="1" x14ac:dyDescent="0.25">
      <c r="D405" s="142" t="str">
        <f t="shared" si="42"/>
        <v>[Staff Functions Line 26]</v>
      </c>
      <c r="E405" s="106"/>
      <c r="F405" s="143" t="str">
        <f t="shared" si="43"/>
        <v>£000/ FTE</v>
      </c>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4"/>
      <c r="AE405" s="805"/>
      <c r="AG405" s="805"/>
      <c r="AI405" s="805"/>
      <c r="AK405" s="319"/>
    </row>
    <row r="406" spans="4:37" ht="12.75" customHeight="1" outlineLevel="1" x14ac:dyDescent="0.25">
      <c r="D406" s="142" t="str">
        <f t="shared" si="42"/>
        <v>[Staff Functions Line 27]</v>
      </c>
      <c r="E406" s="106"/>
      <c r="F406" s="143" t="str">
        <f t="shared" si="43"/>
        <v>£000/ FTE</v>
      </c>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4"/>
      <c r="AE406" s="805"/>
      <c r="AG406" s="805"/>
      <c r="AI406" s="805"/>
      <c r="AK406" s="319"/>
    </row>
    <row r="407" spans="4:37" ht="12.75" customHeight="1" outlineLevel="1" x14ac:dyDescent="0.25">
      <c r="D407" s="142" t="str">
        <f t="shared" si="42"/>
        <v>[Staff Functions Line 28]</v>
      </c>
      <c r="E407" s="106"/>
      <c r="F407" s="143" t="str">
        <f t="shared" si="43"/>
        <v>£000/ FTE</v>
      </c>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4"/>
      <c r="AE407" s="805"/>
      <c r="AG407" s="805"/>
      <c r="AI407" s="805"/>
      <c r="AK407" s="319"/>
    </row>
    <row r="408" spans="4:37" ht="12.75" customHeight="1" outlineLevel="1" x14ac:dyDescent="0.25">
      <c r="D408" s="142" t="str">
        <f t="shared" si="42"/>
        <v>[Staff Functions Line 29]</v>
      </c>
      <c r="E408" s="106"/>
      <c r="F408" s="143" t="str">
        <f t="shared" si="43"/>
        <v>£000/ FTE</v>
      </c>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4"/>
      <c r="AE408" s="805"/>
      <c r="AG408" s="805"/>
      <c r="AI408" s="805"/>
      <c r="AK408" s="319"/>
    </row>
    <row r="409" spans="4:37" ht="12.75" customHeight="1" outlineLevel="1" x14ac:dyDescent="0.25">
      <c r="D409" s="142" t="str">
        <f t="shared" si="42"/>
        <v>[Staff Functions Line 30]</v>
      </c>
      <c r="E409" s="106"/>
      <c r="F409" s="143" t="str">
        <f t="shared" si="43"/>
        <v>£000/ FTE</v>
      </c>
      <c r="G409" s="283"/>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4"/>
      <c r="AE409" s="805"/>
      <c r="AG409" s="805"/>
      <c r="AI409" s="805"/>
      <c r="AK409" s="319"/>
    </row>
    <row r="410" spans="4:37" ht="12.75" customHeight="1" outlineLevel="1" x14ac:dyDescent="0.25">
      <c r="D410" s="142" t="str">
        <f t="shared" si="42"/>
        <v>[Staff Functions Line 31]</v>
      </c>
      <c r="E410" s="106"/>
      <c r="F410" s="143" t="str">
        <f t="shared" si="43"/>
        <v>£000/ FTE</v>
      </c>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4"/>
      <c r="AE410" s="805"/>
      <c r="AG410" s="805"/>
      <c r="AI410" s="805"/>
      <c r="AK410" s="319"/>
    </row>
    <row r="411" spans="4:37" ht="12.75" customHeight="1" outlineLevel="1" x14ac:dyDescent="0.25">
      <c r="D411" s="142" t="str">
        <f t="shared" si="42"/>
        <v>[Staff Functions Line 32]</v>
      </c>
      <c r="E411" s="106"/>
      <c r="F411" s="143" t="str">
        <f t="shared" si="43"/>
        <v>£000/ FTE</v>
      </c>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4"/>
      <c r="AE411" s="805"/>
      <c r="AG411" s="805"/>
      <c r="AI411" s="805"/>
      <c r="AK411" s="319"/>
    </row>
    <row r="412" spans="4:37" ht="12.75" customHeight="1" outlineLevel="1" x14ac:dyDescent="0.25">
      <c r="D412" s="142" t="str">
        <f t="shared" si="42"/>
        <v>[Staff Functions Line 33]</v>
      </c>
      <c r="E412" s="106"/>
      <c r="F412" s="143" t="str">
        <f t="shared" si="43"/>
        <v>£000/ FTE</v>
      </c>
      <c r="G412" s="283"/>
      <c r="H412" s="283"/>
      <c r="I412" s="283"/>
      <c r="J412" s="283"/>
      <c r="K412" s="283"/>
      <c r="L412" s="283"/>
      <c r="M412" s="283"/>
      <c r="N412" s="283"/>
      <c r="O412" s="283"/>
      <c r="P412" s="283"/>
      <c r="Q412" s="283"/>
      <c r="R412" s="283"/>
      <c r="S412" s="283"/>
      <c r="T412" s="283"/>
      <c r="U412" s="283"/>
      <c r="V412" s="283"/>
      <c r="W412" s="283"/>
      <c r="X412" s="283"/>
      <c r="Y412" s="283"/>
      <c r="Z412" s="283"/>
      <c r="AA412" s="283"/>
      <c r="AB412" s="283"/>
      <c r="AC412" s="284"/>
      <c r="AE412" s="805"/>
      <c r="AG412" s="805"/>
      <c r="AI412" s="805"/>
      <c r="AK412" s="319"/>
    </row>
    <row r="413" spans="4:37" ht="12.75" customHeight="1" outlineLevel="1" x14ac:dyDescent="0.25">
      <c r="D413" s="142" t="str">
        <f t="shared" si="42"/>
        <v>[Staff Functions Line 34]</v>
      </c>
      <c r="E413" s="106"/>
      <c r="F413" s="143" t="str">
        <f t="shared" si="43"/>
        <v>£000/ FTE</v>
      </c>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4"/>
      <c r="AE413" s="805"/>
      <c r="AG413" s="805"/>
      <c r="AI413" s="805"/>
      <c r="AK413" s="319"/>
    </row>
    <row r="414" spans="4:37" ht="12.75" customHeight="1" outlineLevel="1" x14ac:dyDescent="0.25">
      <c r="D414" s="142" t="str">
        <f t="shared" si="42"/>
        <v>[Staff Functions Line 35]</v>
      </c>
      <c r="E414" s="106"/>
      <c r="F414" s="143" t="str">
        <f t="shared" si="43"/>
        <v>£000/ FTE</v>
      </c>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4"/>
      <c r="AE414" s="805"/>
      <c r="AG414" s="805"/>
      <c r="AI414" s="805"/>
      <c r="AK414" s="319"/>
    </row>
    <row r="415" spans="4:37" ht="12.75" customHeight="1" outlineLevel="1" x14ac:dyDescent="0.25">
      <c r="D415" s="142" t="str">
        <f t="shared" si="42"/>
        <v>[Staff Functions Line 36]</v>
      </c>
      <c r="E415" s="106"/>
      <c r="F415" s="143" t="str">
        <f t="shared" si="43"/>
        <v>£000/ FTE</v>
      </c>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4"/>
      <c r="AE415" s="805"/>
      <c r="AG415" s="805"/>
      <c r="AI415" s="805"/>
      <c r="AK415" s="319"/>
    </row>
    <row r="416" spans="4:37" ht="12.75" customHeight="1" outlineLevel="1" x14ac:dyDescent="0.25">
      <c r="D416" s="142" t="str">
        <f t="shared" si="42"/>
        <v>[Staff Functions Line 37]</v>
      </c>
      <c r="E416" s="106"/>
      <c r="F416" s="143" t="str">
        <f t="shared" si="43"/>
        <v>£000/ FTE</v>
      </c>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4"/>
      <c r="AE416" s="805"/>
      <c r="AG416" s="805"/>
      <c r="AI416" s="805"/>
      <c r="AK416" s="319"/>
    </row>
    <row r="417" spans="2:37" ht="12.75" customHeight="1" outlineLevel="1" x14ac:dyDescent="0.25">
      <c r="D417" s="142" t="str">
        <f t="shared" si="42"/>
        <v>[Staff Functions Line 38]</v>
      </c>
      <c r="E417" s="106"/>
      <c r="F417" s="143" t="str">
        <f t="shared" si="43"/>
        <v>£000/ FTE</v>
      </c>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4"/>
      <c r="AE417" s="805"/>
      <c r="AG417" s="805"/>
      <c r="AI417" s="805"/>
      <c r="AK417" s="319"/>
    </row>
    <row r="418" spans="2:37" ht="12.75" customHeight="1" outlineLevel="1" x14ac:dyDescent="0.25">
      <c r="D418" s="142" t="str">
        <f t="shared" si="42"/>
        <v>[Staff Functions Line 39]</v>
      </c>
      <c r="E418" s="106"/>
      <c r="F418" s="143" t="str">
        <f t="shared" si="43"/>
        <v>£000/ FTE</v>
      </c>
      <c r="G418" s="283"/>
      <c r="H418" s="283"/>
      <c r="I418" s="283"/>
      <c r="J418" s="283"/>
      <c r="K418" s="283"/>
      <c r="L418" s="283"/>
      <c r="M418" s="283"/>
      <c r="N418" s="283"/>
      <c r="O418" s="283"/>
      <c r="P418" s="283"/>
      <c r="Q418" s="283"/>
      <c r="R418" s="283"/>
      <c r="S418" s="283"/>
      <c r="T418" s="283"/>
      <c r="U418" s="283"/>
      <c r="V418" s="283"/>
      <c r="W418" s="283"/>
      <c r="X418" s="283"/>
      <c r="Y418" s="283"/>
      <c r="Z418" s="283"/>
      <c r="AA418" s="283"/>
      <c r="AB418" s="283"/>
      <c r="AC418" s="284"/>
      <c r="AE418" s="805"/>
      <c r="AG418" s="805"/>
      <c r="AI418" s="805"/>
      <c r="AK418" s="319"/>
    </row>
    <row r="419" spans="2:37" ht="12.75" customHeight="1" outlineLevel="1" x14ac:dyDescent="0.25">
      <c r="D419" s="113" t="str">
        <f t="shared" si="42"/>
        <v>[Staff Functions Line 40]</v>
      </c>
      <c r="E419" s="286"/>
      <c r="F419" s="155" t="str">
        <f t="shared" si="43"/>
        <v>£000/ FTE</v>
      </c>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8"/>
      <c r="AE419" s="1058"/>
      <c r="AG419" s="1058"/>
      <c r="AI419" s="1058"/>
      <c r="AK419" s="320"/>
    </row>
    <row r="420" spans="2:37" ht="12.75" customHeight="1" outlineLevel="1" x14ac:dyDescent="0.25">
      <c r="G420" s="107"/>
      <c r="H420" s="107"/>
      <c r="I420" s="107"/>
      <c r="J420" s="107"/>
      <c r="K420" s="107"/>
      <c r="L420" s="107"/>
      <c r="M420" s="107"/>
      <c r="N420" s="107"/>
      <c r="O420" s="107"/>
      <c r="P420" s="107"/>
      <c r="Q420" s="107"/>
      <c r="R420" s="107"/>
      <c r="S420" s="107"/>
      <c r="T420" s="107"/>
      <c r="U420" s="107"/>
      <c r="V420" s="107"/>
      <c r="W420" s="107"/>
      <c r="X420" s="107"/>
      <c r="Y420" s="107"/>
      <c r="Z420" s="107"/>
      <c r="AA420" s="107"/>
      <c r="AB420" s="107"/>
      <c r="AC420" s="107"/>
      <c r="AE420" s="107"/>
      <c r="AG420" s="107"/>
      <c r="AI420" s="107"/>
    </row>
    <row r="421" spans="2:37" ht="12.75" customHeight="1" outlineLevel="1" x14ac:dyDescent="0.25">
      <c r="D421" s="290" t="str">
        <f>"Average "&amp;B378</f>
        <v>Average Compensation per Redundancy</v>
      </c>
      <c r="E421" s="291"/>
      <c r="F421" s="292" t="str">
        <f>F419</f>
        <v>£000/ FTE</v>
      </c>
      <c r="G421" s="293">
        <f t="shared" ref="G421:AC421" si="44">IF(G$376=0,0,SUMPRODUCT(G380:G419,G$335:G$374)/G$376)</f>
        <v>0</v>
      </c>
      <c r="H421" s="293">
        <f t="shared" si="44"/>
        <v>0</v>
      </c>
      <c r="I421" s="293">
        <f t="shared" si="44"/>
        <v>0</v>
      </c>
      <c r="J421" s="293">
        <f t="shared" si="44"/>
        <v>0</v>
      </c>
      <c r="K421" s="293">
        <f t="shared" si="44"/>
        <v>0</v>
      </c>
      <c r="L421" s="293">
        <f t="shared" si="44"/>
        <v>0</v>
      </c>
      <c r="M421" s="293">
        <f t="shared" si="44"/>
        <v>0</v>
      </c>
      <c r="N421" s="293">
        <f t="shared" si="44"/>
        <v>0</v>
      </c>
      <c r="O421" s="293">
        <f t="shared" si="44"/>
        <v>0</v>
      </c>
      <c r="P421" s="293">
        <f t="shared" si="44"/>
        <v>0</v>
      </c>
      <c r="Q421" s="293">
        <f t="shared" si="44"/>
        <v>0</v>
      </c>
      <c r="R421" s="293">
        <f t="shared" si="44"/>
        <v>0</v>
      </c>
      <c r="S421" s="293">
        <f t="shared" si="44"/>
        <v>0</v>
      </c>
      <c r="T421" s="293">
        <f t="shared" si="44"/>
        <v>0</v>
      </c>
      <c r="U421" s="293">
        <f t="shared" si="44"/>
        <v>0</v>
      </c>
      <c r="V421" s="293">
        <f t="shared" si="44"/>
        <v>0</v>
      </c>
      <c r="W421" s="293">
        <f t="shared" si="44"/>
        <v>0</v>
      </c>
      <c r="X421" s="293">
        <f t="shared" si="44"/>
        <v>0</v>
      </c>
      <c r="Y421" s="293">
        <f t="shared" si="44"/>
        <v>0</v>
      </c>
      <c r="Z421" s="293">
        <f t="shared" si="44"/>
        <v>0</v>
      </c>
      <c r="AA421" s="293">
        <f t="shared" si="44"/>
        <v>0</v>
      </c>
      <c r="AB421" s="293">
        <f t="shared" si="44"/>
        <v>0</v>
      </c>
      <c r="AC421" s="294">
        <f t="shared" si="44"/>
        <v>0</v>
      </c>
      <c r="AE421" s="1062">
        <f>IF(AE$376=0,0,SUMPRODUCT(AE380:AE419,AE$335:AE$374)/AE$376)</f>
        <v>0</v>
      </c>
      <c r="AG421" s="1062">
        <f>IF(AG$376=0,0,SUMPRODUCT(AG380:AG419,AG$335:AG$374)/AG$376)</f>
        <v>0</v>
      </c>
      <c r="AI421" s="1062">
        <f>IF(AI$376=0,0,SUMPRODUCT(AI380:AI419,AI$335:AI$374)/AI$376)</f>
        <v>0</v>
      </c>
      <c r="AK421" s="295"/>
    </row>
    <row r="423" spans="2:37" x14ac:dyDescent="0.25">
      <c r="B423" s="272" t="s">
        <v>116</v>
      </c>
      <c r="C423" s="272"/>
      <c r="D423" s="275"/>
      <c r="E423" s="275"/>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272"/>
      <c r="AE423" s="272"/>
      <c r="AF423" s="272"/>
      <c r="AG423" s="272"/>
      <c r="AH423" s="272"/>
      <c r="AI423" s="272"/>
      <c r="AJ423" s="272"/>
      <c r="AK423" s="272"/>
    </row>
    <row r="424" spans="2:37" ht="12.75" customHeight="1" outlineLevel="1" x14ac:dyDescent="0.25"/>
    <row r="425" spans="2:37" ht="12.75" customHeight="1" outlineLevel="1" x14ac:dyDescent="0.25">
      <c r="D425" s="276" t="str">
        <f t="shared" ref="D425:D464" si="45">D380</f>
        <v>Ticket Office</v>
      </c>
      <c r="E425" s="277"/>
      <c r="F425" s="278" t="s">
        <v>428</v>
      </c>
      <c r="G425" s="297">
        <f t="shared" ref="G425:AC436" si="46">G335*G380</f>
        <v>0</v>
      </c>
      <c r="H425" s="297">
        <f t="shared" si="46"/>
        <v>0</v>
      </c>
      <c r="I425" s="297">
        <f t="shared" si="46"/>
        <v>0</v>
      </c>
      <c r="J425" s="297">
        <f t="shared" si="46"/>
        <v>0</v>
      </c>
      <c r="K425" s="297">
        <f t="shared" si="46"/>
        <v>0</v>
      </c>
      <c r="L425" s="297">
        <f t="shared" si="46"/>
        <v>0</v>
      </c>
      <c r="M425" s="297">
        <f t="shared" si="46"/>
        <v>0</v>
      </c>
      <c r="N425" s="297">
        <f t="shared" si="46"/>
        <v>0</v>
      </c>
      <c r="O425" s="297">
        <f t="shared" si="46"/>
        <v>0</v>
      </c>
      <c r="P425" s="297">
        <f t="shared" si="46"/>
        <v>0</v>
      </c>
      <c r="Q425" s="297">
        <f t="shared" si="46"/>
        <v>0</v>
      </c>
      <c r="R425" s="297">
        <f t="shared" si="46"/>
        <v>0</v>
      </c>
      <c r="S425" s="297">
        <f t="shared" si="46"/>
        <v>0</v>
      </c>
      <c r="T425" s="297">
        <f t="shared" si="46"/>
        <v>0</v>
      </c>
      <c r="U425" s="297">
        <f t="shared" si="46"/>
        <v>0</v>
      </c>
      <c r="V425" s="297">
        <f t="shared" si="46"/>
        <v>0</v>
      </c>
      <c r="W425" s="297">
        <f t="shared" si="46"/>
        <v>0</v>
      </c>
      <c r="X425" s="297">
        <f t="shared" si="46"/>
        <v>0</v>
      </c>
      <c r="Y425" s="297">
        <f t="shared" si="46"/>
        <v>0</v>
      </c>
      <c r="Z425" s="297">
        <f t="shared" si="46"/>
        <v>0</v>
      </c>
      <c r="AA425" s="297">
        <f t="shared" si="46"/>
        <v>0</v>
      </c>
      <c r="AB425" s="297">
        <f t="shared" si="46"/>
        <v>0</v>
      </c>
      <c r="AC425" s="298">
        <f t="shared" si="46"/>
        <v>0</v>
      </c>
      <c r="AE425" s="1057">
        <f t="shared" ref="AE425:AE464" si="47">AE335*AE380</f>
        <v>0</v>
      </c>
      <c r="AG425" s="1057">
        <f t="shared" ref="AG425:AG464" si="48">AG335*AG380</f>
        <v>0</v>
      </c>
      <c r="AI425" s="1057">
        <f t="shared" ref="AI425:AI464" si="49">AI335*AI380</f>
        <v>0</v>
      </c>
      <c r="AK425" s="299"/>
    </row>
    <row r="426" spans="2:37" ht="12.75" customHeight="1" outlineLevel="1" x14ac:dyDescent="0.25">
      <c r="D426" s="142" t="str">
        <f t="shared" si="45"/>
        <v>Platform</v>
      </c>
      <c r="E426" s="106"/>
      <c r="F426" s="143" t="str">
        <f t="shared" ref="F426:F464" si="50">F425</f>
        <v>£000</v>
      </c>
      <c r="G426" s="107">
        <f t="shared" si="46"/>
        <v>0</v>
      </c>
      <c r="H426" s="107">
        <f t="shared" si="46"/>
        <v>0</v>
      </c>
      <c r="I426" s="107">
        <f t="shared" si="46"/>
        <v>0</v>
      </c>
      <c r="J426" s="107">
        <f t="shared" si="46"/>
        <v>0</v>
      </c>
      <c r="K426" s="107">
        <f t="shared" si="46"/>
        <v>0</v>
      </c>
      <c r="L426" s="107">
        <f t="shared" si="46"/>
        <v>0</v>
      </c>
      <c r="M426" s="107">
        <f t="shared" si="46"/>
        <v>0</v>
      </c>
      <c r="N426" s="107">
        <f t="shared" si="46"/>
        <v>0</v>
      </c>
      <c r="O426" s="107">
        <f t="shared" si="46"/>
        <v>0</v>
      </c>
      <c r="P426" s="107">
        <f t="shared" si="46"/>
        <v>0</v>
      </c>
      <c r="Q426" s="107">
        <f t="shared" si="46"/>
        <v>0</v>
      </c>
      <c r="R426" s="107">
        <f t="shared" si="46"/>
        <v>0</v>
      </c>
      <c r="S426" s="107">
        <f t="shared" si="46"/>
        <v>0</v>
      </c>
      <c r="T426" s="107">
        <f t="shared" si="46"/>
        <v>0</v>
      </c>
      <c r="U426" s="107">
        <f t="shared" si="46"/>
        <v>0</v>
      </c>
      <c r="V426" s="107">
        <f t="shared" si="46"/>
        <v>0</v>
      </c>
      <c r="W426" s="107">
        <f t="shared" si="46"/>
        <v>0</v>
      </c>
      <c r="X426" s="107">
        <f t="shared" si="46"/>
        <v>0</v>
      </c>
      <c r="Y426" s="107">
        <f t="shared" si="46"/>
        <v>0</v>
      </c>
      <c r="Z426" s="107">
        <f t="shared" si="46"/>
        <v>0</v>
      </c>
      <c r="AA426" s="107">
        <f t="shared" si="46"/>
        <v>0</v>
      </c>
      <c r="AB426" s="107">
        <f t="shared" si="46"/>
        <v>0</v>
      </c>
      <c r="AC426" s="108">
        <f t="shared" si="46"/>
        <v>0</v>
      </c>
      <c r="AE426" s="805">
        <f t="shared" si="47"/>
        <v>0</v>
      </c>
      <c r="AG426" s="805">
        <f t="shared" si="48"/>
        <v>0</v>
      </c>
      <c r="AI426" s="805">
        <f t="shared" si="49"/>
        <v>0</v>
      </c>
      <c r="AK426" s="300"/>
    </row>
    <row r="427" spans="2:37" ht="12.75" customHeight="1" outlineLevel="1" x14ac:dyDescent="0.25">
      <c r="D427" s="142" t="str">
        <f t="shared" si="45"/>
        <v>Gating</v>
      </c>
      <c r="E427" s="106"/>
      <c r="F427" s="143" t="str">
        <f t="shared" si="50"/>
        <v>£000</v>
      </c>
      <c r="G427" s="107">
        <f t="shared" si="46"/>
        <v>0</v>
      </c>
      <c r="H427" s="107">
        <f t="shared" si="46"/>
        <v>0</v>
      </c>
      <c r="I427" s="107">
        <f t="shared" si="46"/>
        <v>0</v>
      </c>
      <c r="J427" s="107">
        <f t="shared" si="46"/>
        <v>0</v>
      </c>
      <c r="K427" s="107">
        <f t="shared" si="46"/>
        <v>0</v>
      </c>
      <c r="L427" s="107">
        <f t="shared" si="46"/>
        <v>0</v>
      </c>
      <c r="M427" s="107">
        <f t="shared" si="46"/>
        <v>0</v>
      </c>
      <c r="N427" s="107">
        <f t="shared" si="46"/>
        <v>0</v>
      </c>
      <c r="O427" s="107">
        <f t="shared" si="46"/>
        <v>0</v>
      </c>
      <c r="P427" s="107">
        <f t="shared" si="46"/>
        <v>0</v>
      </c>
      <c r="Q427" s="107">
        <f t="shared" si="46"/>
        <v>0</v>
      </c>
      <c r="R427" s="107">
        <f t="shared" si="46"/>
        <v>0</v>
      </c>
      <c r="S427" s="107">
        <f t="shared" si="46"/>
        <v>0</v>
      </c>
      <c r="T427" s="107">
        <f t="shared" si="46"/>
        <v>0</v>
      </c>
      <c r="U427" s="107">
        <f t="shared" si="46"/>
        <v>0</v>
      </c>
      <c r="V427" s="107">
        <f t="shared" si="46"/>
        <v>0</v>
      </c>
      <c r="W427" s="107">
        <f t="shared" si="46"/>
        <v>0</v>
      </c>
      <c r="X427" s="107">
        <f t="shared" si="46"/>
        <v>0</v>
      </c>
      <c r="Y427" s="107">
        <f t="shared" si="46"/>
        <v>0</v>
      </c>
      <c r="Z427" s="107">
        <f t="shared" si="46"/>
        <v>0</v>
      </c>
      <c r="AA427" s="107">
        <f t="shared" si="46"/>
        <v>0</v>
      </c>
      <c r="AB427" s="107">
        <f t="shared" si="46"/>
        <v>0</v>
      </c>
      <c r="AC427" s="108">
        <f t="shared" si="46"/>
        <v>0</v>
      </c>
      <c r="AE427" s="805">
        <f t="shared" si="47"/>
        <v>0</v>
      </c>
      <c r="AG427" s="805">
        <f t="shared" si="48"/>
        <v>0</v>
      </c>
      <c r="AI427" s="805">
        <f t="shared" si="49"/>
        <v>0</v>
      </c>
      <c r="AK427" s="300"/>
    </row>
    <row r="428" spans="2:37" ht="12.75" customHeight="1" outlineLevel="1" x14ac:dyDescent="0.25">
      <c r="D428" s="142" t="str">
        <f t="shared" si="45"/>
        <v>Conductors</v>
      </c>
      <c r="E428" s="106"/>
      <c r="F428" s="143" t="str">
        <f t="shared" si="50"/>
        <v>£000</v>
      </c>
      <c r="G428" s="107">
        <f t="shared" si="46"/>
        <v>0</v>
      </c>
      <c r="H428" s="107">
        <f t="shared" si="46"/>
        <v>0</v>
      </c>
      <c r="I428" s="107">
        <f t="shared" si="46"/>
        <v>0</v>
      </c>
      <c r="J428" s="107">
        <f t="shared" si="46"/>
        <v>0</v>
      </c>
      <c r="K428" s="107">
        <f t="shared" si="46"/>
        <v>0</v>
      </c>
      <c r="L428" s="107">
        <f t="shared" si="46"/>
        <v>0</v>
      </c>
      <c r="M428" s="107">
        <f t="shared" si="46"/>
        <v>0</v>
      </c>
      <c r="N428" s="107">
        <f t="shared" si="46"/>
        <v>0</v>
      </c>
      <c r="O428" s="107">
        <f t="shared" si="46"/>
        <v>0</v>
      </c>
      <c r="P428" s="107">
        <f t="shared" si="46"/>
        <v>0</v>
      </c>
      <c r="Q428" s="107">
        <f t="shared" si="46"/>
        <v>0</v>
      </c>
      <c r="R428" s="107">
        <f t="shared" si="46"/>
        <v>0</v>
      </c>
      <c r="S428" s="107">
        <f t="shared" si="46"/>
        <v>0</v>
      </c>
      <c r="T428" s="107">
        <f t="shared" si="46"/>
        <v>0</v>
      </c>
      <c r="U428" s="107">
        <f t="shared" si="46"/>
        <v>0</v>
      </c>
      <c r="V428" s="107">
        <f t="shared" si="46"/>
        <v>0</v>
      </c>
      <c r="W428" s="107">
        <f t="shared" si="46"/>
        <v>0</v>
      </c>
      <c r="X428" s="107">
        <f t="shared" si="46"/>
        <v>0</v>
      </c>
      <c r="Y428" s="107">
        <f t="shared" si="46"/>
        <v>0</v>
      </c>
      <c r="Z428" s="107">
        <f t="shared" si="46"/>
        <v>0</v>
      </c>
      <c r="AA428" s="107">
        <f t="shared" si="46"/>
        <v>0</v>
      </c>
      <c r="AB428" s="107">
        <f t="shared" si="46"/>
        <v>0</v>
      </c>
      <c r="AC428" s="108">
        <f t="shared" si="46"/>
        <v>0</v>
      </c>
      <c r="AE428" s="805">
        <f t="shared" si="47"/>
        <v>0</v>
      </c>
      <c r="AG428" s="805">
        <f t="shared" si="48"/>
        <v>0</v>
      </c>
      <c r="AI428" s="805">
        <f t="shared" si="49"/>
        <v>0</v>
      </c>
      <c r="AK428" s="300"/>
    </row>
    <row r="429" spans="2:37" ht="12.75" customHeight="1" outlineLevel="1" x14ac:dyDescent="0.25">
      <c r="D429" s="142" t="str">
        <f t="shared" si="45"/>
        <v>Revenue Enforcement</v>
      </c>
      <c r="E429" s="106"/>
      <c r="F429" s="143" t="str">
        <f t="shared" si="50"/>
        <v>£000</v>
      </c>
      <c r="G429" s="107">
        <f t="shared" si="46"/>
        <v>0</v>
      </c>
      <c r="H429" s="107">
        <f t="shared" si="46"/>
        <v>0</v>
      </c>
      <c r="I429" s="107">
        <f t="shared" si="46"/>
        <v>0</v>
      </c>
      <c r="J429" s="107">
        <f t="shared" si="46"/>
        <v>0</v>
      </c>
      <c r="K429" s="107">
        <f t="shared" si="46"/>
        <v>0</v>
      </c>
      <c r="L429" s="107">
        <f t="shared" si="46"/>
        <v>0</v>
      </c>
      <c r="M429" s="107">
        <f t="shared" si="46"/>
        <v>0</v>
      </c>
      <c r="N429" s="107">
        <f t="shared" si="46"/>
        <v>0</v>
      </c>
      <c r="O429" s="107">
        <f t="shared" si="46"/>
        <v>0</v>
      </c>
      <c r="P429" s="107">
        <f t="shared" si="46"/>
        <v>0</v>
      </c>
      <c r="Q429" s="107">
        <f t="shared" si="46"/>
        <v>0</v>
      </c>
      <c r="R429" s="107">
        <f t="shared" si="46"/>
        <v>0</v>
      </c>
      <c r="S429" s="107">
        <f t="shared" si="46"/>
        <v>0</v>
      </c>
      <c r="T429" s="107">
        <f t="shared" si="46"/>
        <v>0</v>
      </c>
      <c r="U429" s="107">
        <f t="shared" si="46"/>
        <v>0</v>
      </c>
      <c r="V429" s="107">
        <f t="shared" si="46"/>
        <v>0</v>
      </c>
      <c r="W429" s="107">
        <f t="shared" si="46"/>
        <v>0</v>
      </c>
      <c r="X429" s="107">
        <f t="shared" si="46"/>
        <v>0</v>
      </c>
      <c r="Y429" s="107">
        <f t="shared" si="46"/>
        <v>0</v>
      </c>
      <c r="Z429" s="107">
        <f t="shared" si="46"/>
        <v>0</v>
      </c>
      <c r="AA429" s="107">
        <f t="shared" si="46"/>
        <v>0</v>
      </c>
      <c r="AB429" s="107">
        <f t="shared" si="46"/>
        <v>0</v>
      </c>
      <c r="AC429" s="108">
        <f t="shared" si="46"/>
        <v>0</v>
      </c>
      <c r="AE429" s="805">
        <f t="shared" si="47"/>
        <v>0</v>
      </c>
      <c r="AG429" s="805">
        <f t="shared" si="48"/>
        <v>0</v>
      </c>
      <c r="AI429" s="805">
        <f t="shared" si="49"/>
        <v>0</v>
      </c>
      <c r="AK429" s="300"/>
    </row>
    <row r="430" spans="2:37" ht="12.75" customHeight="1" outlineLevel="1" x14ac:dyDescent="0.25">
      <c r="D430" s="142" t="str">
        <f t="shared" si="45"/>
        <v>Revenue Protection</v>
      </c>
      <c r="E430" s="106"/>
      <c r="F430" s="143" t="str">
        <f t="shared" si="50"/>
        <v>£000</v>
      </c>
      <c r="G430" s="107">
        <f t="shared" si="46"/>
        <v>0</v>
      </c>
      <c r="H430" s="107">
        <f t="shared" si="46"/>
        <v>0</v>
      </c>
      <c r="I430" s="107">
        <f t="shared" si="46"/>
        <v>0</v>
      </c>
      <c r="J430" s="107">
        <f t="shared" si="46"/>
        <v>0</v>
      </c>
      <c r="K430" s="107">
        <f t="shared" si="46"/>
        <v>0</v>
      </c>
      <c r="L430" s="107">
        <f t="shared" si="46"/>
        <v>0</v>
      </c>
      <c r="M430" s="107">
        <f t="shared" si="46"/>
        <v>0</v>
      </c>
      <c r="N430" s="107">
        <f t="shared" si="46"/>
        <v>0</v>
      </c>
      <c r="O430" s="107">
        <f t="shared" si="46"/>
        <v>0</v>
      </c>
      <c r="P430" s="107">
        <f t="shared" si="46"/>
        <v>0</v>
      </c>
      <c r="Q430" s="107">
        <f t="shared" si="46"/>
        <v>0</v>
      </c>
      <c r="R430" s="107">
        <f t="shared" si="46"/>
        <v>0</v>
      </c>
      <c r="S430" s="107">
        <f t="shared" si="46"/>
        <v>0</v>
      </c>
      <c r="T430" s="107">
        <f t="shared" si="46"/>
        <v>0</v>
      </c>
      <c r="U430" s="107">
        <f t="shared" si="46"/>
        <v>0</v>
      </c>
      <c r="V430" s="107">
        <f t="shared" si="46"/>
        <v>0</v>
      </c>
      <c r="W430" s="107">
        <f t="shared" si="46"/>
        <v>0</v>
      </c>
      <c r="X430" s="107">
        <f t="shared" si="46"/>
        <v>0</v>
      </c>
      <c r="Y430" s="107">
        <f t="shared" si="46"/>
        <v>0</v>
      </c>
      <c r="Z430" s="107">
        <f t="shared" si="46"/>
        <v>0</v>
      </c>
      <c r="AA430" s="107">
        <f t="shared" si="46"/>
        <v>0</v>
      </c>
      <c r="AB430" s="107">
        <f t="shared" si="46"/>
        <v>0</v>
      </c>
      <c r="AC430" s="108">
        <f t="shared" si="46"/>
        <v>0</v>
      </c>
      <c r="AE430" s="805">
        <f t="shared" si="47"/>
        <v>0</v>
      </c>
      <c r="AG430" s="805">
        <f t="shared" si="48"/>
        <v>0</v>
      </c>
      <c r="AI430" s="805">
        <f t="shared" si="49"/>
        <v>0</v>
      </c>
      <c r="AK430" s="300"/>
    </row>
    <row r="431" spans="2:37" ht="12.75" customHeight="1" outlineLevel="1" x14ac:dyDescent="0.25">
      <c r="D431" s="142" t="str">
        <f t="shared" si="45"/>
        <v>On Board Manager</v>
      </c>
      <c r="E431" s="106"/>
      <c r="F431" s="143" t="str">
        <f t="shared" si="50"/>
        <v>£000</v>
      </c>
      <c r="G431" s="107">
        <f t="shared" si="46"/>
        <v>0</v>
      </c>
      <c r="H431" s="107">
        <f t="shared" si="46"/>
        <v>0</v>
      </c>
      <c r="I431" s="107">
        <f t="shared" si="46"/>
        <v>0</v>
      </c>
      <c r="J431" s="107">
        <f t="shared" si="46"/>
        <v>0</v>
      </c>
      <c r="K431" s="107">
        <f t="shared" si="46"/>
        <v>0</v>
      </c>
      <c r="L431" s="107">
        <f t="shared" si="46"/>
        <v>0</v>
      </c>
      <c r="M431" s="107">
        <f t="shared" si="46"/>
        <v>0</v>
      </c>
      <c r="N431" s="107">
        <f t="shared" si="46"/>
        <v>0</v>
      </c>
      <c r="O431" s="107">
        <f t="shared" si="46"/>
        <v>0</v>
      </c>
      <c r="P431" s="107">
        <f t="shared" si="46"/>
        <v>0</v>
      </c>
      <c r="Q431" s="107">
        <f t="shared" si="46"/>
        <v>0</v>
      </c>
      <c r="R431" s="107">
        <f t="shared" si="46"/>
        <v>0</v>
      </c>
      <c r="S431" s="107">
        <f t="shared" si="46"/>
        <v>0</v>
      </c>
      <c r="T431" s="107">
        <f t="shared" si="46"/>
        <v>0</v>
      </c>
      <c r="U431" s="107">
        <f t="shared" si="46"/>
        <v>0</v>
      </c>
      <c r="V431" s="107">
        <f t="shared" si="46"/>
        <v>0</v>
      </c>
      <c r="W431" s="107">
        <f t="shared" si="46"/>
        <v>0</v>
      </c>
      <c r="X431" s="107">
        <f t="shared" si="46"/>
        <v>0</v>
      </c>
      <c r="Y431" s="107">
        <f t="shared" si="46"/>
        <v>0</v>
      </c>
      <c r="Z431" s="107">
        <f t="shared" si="46"/>
        <v>0</v>
      </c>
      <c r="AA431" s="107">
        <f t="shared" si="46"/>
        <v>0</v>
      </c>
      <c r="AB431" s="107">
        <f t="shared" si="46"/>
        <v>0</v>
      </c>
      <c r="AC431" s="108">
        <f t="shared" si="46"/>
        <v>0</v>
      </c>
      <c r="AE431" s="805">
        <f t="shared" si="47"/>
        <v>0</v>
      </c>
      <c r="AG431" s="805">
        <f t="shared" si="48"/>
        <v>0</v>
      </c>
      <c r="AI431" s="805">
        <f t="shared" si="49"/>
        <v>0</v>
      </c>
      <c r="AK431" s="300"/>
    </row>
    <row r="432" spans="2:37" ht="12.75" customHeight="1" outlineLevel="1" x14ac:dyDescent="0.25">
      <c r="D432" s="142" t="str">
        <f t="shared" si="45"/>
        <v>Management &amp; Support (Passenger Services)</v>
      </c>
      <c r="E432" s="106"/>
      <c r="F432" s="143" t="str">
        <f t="shared" si="50"/>
        <v>£000</v>
      </c>
      <c r="G432" s="107">
        <f t="shared" si="46"/>
        <v>0</v>
      </c>
      <c r="H432" s="107">
        <f t="shared" si="46"/>
        <v>0</v>
      </c>
      <c r="I432" s="107">
        <f t="shared" si="46"/>
        <v>0</v>
      </c>
      <c r="J432" s="107">
        <f t="shared" si="46"/>
        <v>0</v>
      </c>
      <c r="K432" s="107">
        <f t="shared" si="46"/>
        <v>0</v>
      </c>
      <c r="L432" s="107">
        <f t="shared" si="46"/>
        <v>0</v>
      </c>
      <c r="M432" s="107">
        <f t="shared" si="46"/>
        <v>0</v>
      </c>
      <c r="N432" s="107">
        <f t="shared" si="46"/>
        <v>0</v>
      </c>
      <c r="O432" s="107">
        <f t="shared" si="46"/>
        <v>0</v>
      </c>
      <c r="P432" s="107">
        <f t="shared" si="46"/>
        <v>0</v>
      </c>
      <c r="Q432" s="107">
        <f t="shared" si="46"/>
        <v>0</v>
      </c>
      <c r="R432" s="107">
        <f t="shared" si="46"/>
        <v>0</v>
      </c>
      <c r="S432" s="107">
        <f t="shared" si="46"/>
        <v>0</v>
      </c>
      <c r="T432" s="107">
        <f t="shared" si="46"/>
        <v>0</v>
      </c>
      <c r="U432" s="107">
        <f t="shared" si="46"/>
        <v>0</v>
      </c>
      <c r="V432" s="107">
        <f t="shared" si="46"/>
        <v>0</v>
      </c>
      <c r="W432" s="107">
        <f t="shared" si="46"/>
        <v>0</v>
      </c>
      <c r="X432" s="107">
        <f t="shared" si="46"/>
        <v>0</v>
      </c>
      <c r="Y432" s="107">
        <f t="shared" si="46"/>
        <v>0</v>
      </c>
      <c r="Z432" s="107">
        <f t="shared" si="46"/>
        <v>0</v>
      </c>
      <c r="AA432" s="107">
        <f t="shared" si="46"/>
        <v>0</v>
      </c>
      <c r="AB432" s="107">
        <f t="shared" si="46"/>
        <v>0</v>
      </c>
      <c r="AC432" s="108">
        <f t="shared" si="46"/>
        <v>0</v>
      </c>
      <c r="AE432" s="805">
        <f t="shared" si="47"/>
        <v>0</v>
      </c>
      <c r="AG432" s="805">
        <f t="shared" si="48"/>
        <v>0</v>
      </c>
      <c r="AI432" s="805">
        <f t="shared" si="49"/>
        <v>0</v>
      </c>
      <c r="AK432" s="300"/>
    </row>
    <row r="433" spans="4:37" ht="12.75" customHeight="1" outlineLevel="1" x14ac:dyDescent="0.25">
      <c r="D433" s="142" t="str">
        <f t="shared" si="45"/>
        <v>Drivers</v>
      </c>
      <c r="E433" s="106"/>
      <c r="F433" s="143" t="str">
        <f t="shared" si="50"/>
        <v>£000</v>
      </c>
      <c r="G433" s="107">
        <f t="shared" si="46"/>
        <v>0</v>
      </c>
      <c r="H433" s="107">
        <f t="shared" si="46"/>
        <v>0</v>
      </c>
      <c r="I433" s="107">
        <f t="shared" si="46"/>
        <v>0</v>
      </c>
      <c r="J433" s="107">
        <f t="shared" si="46"/>
        <v>0</v>
      </c>
      <c r="K433" s="107">
        <f t="shared" si="46"/>
        <v>0</v>
      </c>
      <c r="L433" s="107">
        <f t="shared" si="46"/>
        <v>0</v>
      </c>
      <c r="M433" s="107">
        <f t="shared" si="46"/>
        <v>0</v>
      </c>
      <c r="N433" s="107">
        <f t="shared" si="46"/>
        <v>0</v>
      </c>
      <c r="O433" s="107">
        <f t="shared" si="46"/>
        <v>0</v>
      </c>
      <c r="P433" s="107">
        <f t="shared" si="46"/>
        <v>0</v>
      </c>
      <c r="Q433" s="107">
        <f t="shared" si="46"/>
        <v>0</v>
      </c>
      <c r="R433" s="107">
        <f t="shared" si="46"/>
        <v>0</v>
      </c>
      <c r="S433" s="107">
        <f t="shared" si="46"/>
        <v>0</v>
      </c>
      <c r="T433" s="107">
        <f t="shared" si="46"/>
        <v>0</v>
      </c>
      <c r="U433" s="107">
        <f t="shared" si="46"/>
        <v>0</v>
      </c>
      <c r="V433" s="107">
        <f t="shared" si="46"/>
        <v>0</v>
      </c>
      <c r="W433" s="107">
        <f t="shared" si="46"/>
        <v>0</v>
      </c>
      <c r="X433" s="107">
        <f t="shared" si="46"/>
        <v>0</v>
      </c>
      <c r="Y433" s="107">
        <f t="shared" si="46"/>
        <v>0</v>
      </c>
      <c r="Z433" s="107">
        <f t="shared" si="46"/>
        <v>0</v>
      </c>
      <c r="AA433" s="107">
        <f t="shared" si="46"/>
        <v>0</v>
      </c>
      <c r="AB433" s="107">
        <f t="shared" si="46"/>
        <v>0</v>
      </c>
      <c r="AC433" s="108">
        <f t="shared" si="46"/>
        <v>0</v>
      </c>
      <c r="AE433" s="805">
        <f t="shared" si="47"/>
        <v>0</v>
      </c>
      <c r="AG433" s="805">
        <f t="shared" si="48"/>
        <v>0</v>
      </c>
      <c r="AI433" s="805">
        <f t="shared" si="49"/>
        <v>0</v>
      </c>
      <c r="AK433" s="300"/>
    </row>
    <row r="434" spans="4:37" ht="12.75" customHeight="1" outlineLevel="1" x14ac:dyDescent="0.25">
      <c r="D434" s="142" t="str">
        <f t="shared" si="45"/>
        <v>High Speed Drivers</v>
      </c>
      <c r="E434" s="106"/>
      <c r="F434" s="143" t="str">
        <f t="shared" si="50"/>
        <v>£000</v>
      </c>
      <c r="G434" s="107">
        <f t="shared" si="46"/>
        <v>0</v>
      </c>
      <c r="H434" s="107">
        <f t="shared" si="46"/>
        <v>0</v>
      </c>
      <c r="I434" s="107">
        <f t="shared" si="46"/>
        <v>0</v>
      </c>
      <c r="J434" s="107">
        <f t="shared" si="46"/>
        <v>0</v>
      </c>
      <c r="K434" s="107">
        <f t="shared" si="46"/>
        <v>0</v>
      </c>
      <c r="L434" s="107">
        <f t="shared" si="46"/>
        <v>0</v>
      </c>
      <c r="M434" s="107">
        <f t="shared" si="46"/>
        <v>0</v>
      </c>
      <c r="N434" s="107">
        <f t="shared" si="46"/>
        <v>0</v>
      </c>
      <c r="O434" s="107">
        <f t="shared" si="46"/>
        <v>0</v>
      </c>
      <c r="P434" s="107">
        <f t="shared" si="46"/>
        <v>0</v>
      </c>
      <c r="Q434" s="107">
        <f t="shared" si="46"/>
        <v>0</v>
      </c>
      <c r="R434" s="107">
        <f t="shared" si="46"/>
        <v>0</v>
      </c>
      <c r="S434" s="107">
        <f t="shared" si="46"/>
        <v>0</v>
      </c>
      <c r="T434" s="107">
        <f t="shared" si="46"/>
        <v>0</v>
      </c>
      <c r="U434" s="107">
        <f t="shared" si="46"/>
        <v>0</v>
      </c>
      <c r="V434" s="107">
        <f t="shared" si="46"/>
        <v>0</v>
      </c>
      <c r="W434" s="107">
        <f t="shared" si="46"/>
        <v>0</v>
      </c>
      <c r="X434" s="107">
        <f t="shared" si="46"/>
        <v>0</v>
      </c>
      <c r="Y434" s="107">
        <f t="shared" si="46"/>
        <v>0</v>
      </c>
      <c r="Z434" s="107">
        <f t="shared" si="46"/>
        <v>0</v>
      </c>
      <c r="AA434" s="107">
        <f t="shared" si="46"/>
        <v>0</v>
      </c>
      <c r="AB434" s="107">
        <f t="shared" si="46"/>
        <v>0</v>
      </c>
      <c r="AC434" s="108">
        <f t="shared" si="46"/>
        <v>0</v>
      </c>
      <c r="AE434" s="805">
        <f t="shared" si="47"/>
        <v>0</v>
      </c>
      <c r="AG434" s="805">
        <f t="shared" si="48"/>
        <v>0</v>
      </c>
      <c r="AI434" s="805">
        <f t="shared" si="49"/>
        <v>0</v>
      </c>
      <c r="AK434" s="300"/>
    </row>
    <row r="435" spans="4:37" ht="12.75" customHeight="1" outlineLevel="1" x14ac:dyDescent="0.25">
      <c r="D435" s="142" t="str">
        <f t="shared" si="45"/>
        <v>Trainee Drivers</v>
      </c>
      <c r="E435" s="106"/>
      <c r="F435" s="143" t="str">
        <f t="shared" si="50"/>
        <v>£000</v>
      </c>
      <c r="G435" s="107">
        <f t="shared" si="46"/>
        <v>0</v>
      </c>
      <c r="H435" s="107">
        <f t="shared" si="46"/>
        <v>0</v>
      </c>
      <c r="I435" s="107">
        <f t="shared" si="46"/>
        <v>0</v>
      </c>
      <c r="J435" s="107">
        <f t="shared" si="46"/>
        <v>0</v>
      </c>
      <c r="K435" s="107">
        <f t="shared" si="46"/>
        <v>0</v>
      </c>
      <c r="L435" s="107">
        <f t="shared" si="46"/>
        <v>0</v>
      </c>
      <c r="M435" s="107">
        <f t="shared" si="46"/>
        <v>0</v>
      </c>
      <c r="N435" s="107">
        <f t="shared" si="46"/>
        <v>0</v>
      </c>
      <c r="O435" s="107">
        <f t="shared" si="46"/>
        <v>0</v>
      </c>
      <c r="P435" s="107">
        <f t="shared" si="46"/>
        <v>0</v>
      </c>
      <c r="Q435" s="107">
        <f t="shared" si="46"/>
        <v>0</v>
      </c>
      <c r="R435" s="107">
        <f t="shared" si="46"/>
        <v>0</v>
      </c>
      <c r="S435" s="107">
        <f t="shared" si="46"/>
        <v>0</v>
      </c>
      <c r="T435" s="107">
        <f t="shared" si="46"/>
        <v>0</v>
      </c>
      <c r="U435" s="107">
        <f t="shared" si="46"/>
        <v>0</v>
      </c>
      <c r="V435" s="107">
        <f t="shared" si="46"/>
        <v>0</v>
      </c>
      <c r="W435" s="107">
        <f t="shared" si="46"/>
        <v>0</v>
      </c>
      <c r="X435" s="107">
        <f t="shared" si="46"/>
        <v>0</v>
      </c>
      <c r="Y435" s="107">
        <f t="shared" si="46"/>
        <v>0</v>
      </c>
      <c r="Z435" s="107">
        <f t="shared" si="46"/>
        <v>0</v>
      </c>
      <c r="AA435" s="107">
        <f t="shared" si="46"/>
        <v>0</v>
      </c>
      <c r="AB435" s="107">
        <f t="shared" si="46"/>
        <v>0</v>
      </c>
      <c r="AC435" s="108">
        <f t="shared" si="46"/>
        <v>0</v>
      </c>
      <c r="AE435" s="805">
        <f t="shared" si="47"/>
        <v>0</v>
      </c>
      <c r="AG435" s="805">
        <f t="shared" si="48"/>
        <v>0</v>
      </c>
      <c r="AI435" s="805">
        <f t="shared" si="49"/>
        <v>0</v>
      </c>
      <c r="AK435" s="300"/>
    </row>
    <row r="436" spans="4:37" ht="12.75" customHeight="1" outlineLevel="1" x14ac:dyDescent="0.25">
      <c r="D436" s="142" t="str">
        <f t="shared" si="45"/>
        <v>High Speed Trainee Drivers</v>
      </c>
      <c r="E436" s="106"/>
      <c r="F436" s="143" t="str">
        <f t="shared" si="50"/>
        <v>£000</v>
      </c>
      <c r="G436" s="107">
        <f t="shared" si="46"/>
        <v>0</v>
      </c>
      <c r="H436" s="107">
        <f t="shared" si="46"/>
        <v>0</v>
      </c>
      <c r="I436" s="107">
        <f t="shared" ref="I436:AC436" si="51">I346*I391</f>
        <v>0</v>
      </c>
      <c r="J436" s="107">
        <f t="shared" si="51"/>
        <v>0</v>
      </c>
      <c r="K436" s="107">
        <f t="shared" si="51"/>
        <v>0</v>
      </c>
      <c r="L436" s="107">
        <f t="shared" si="51"/>
        <v>0</v>
      </c>
      <c r="M436" s="107">
        <f t="shared" si="51"/>
        <v>0</v>
      </c>
      <c r="N436" s="107">
        <f t="shared" si="51"/>
        <v>0</v>
      </c>
      <c r="O436" s="107">
        <f t="shared" si="51"/>
        <v>0</v>
      </c>
      <c r="P436" s="107">
        <f t="shared" si="51"/>
        <v>0</v>
      </c>
      <c r="Q436" s="107">
        <f t="shared" si="51"/>
        <v>0</v>
      </c>
      <c r="R436" s="107">
        <f t="shared" si="51"/>
        <v>0</v>
      </c>
      <c r="S436" s="107">
        <f t="shared" si="51"/>
        <v>0</v>
      </c>
      <c r="T436" s="107">
        <f t="shared" si="51"/>
        <v>0</v>
      </c>
      <c r="U436" s="107">
        <f t="shared" si="51"/>
        <v>0</v>
      </c>
      <c r="V436" s="107">
        <f t="shared" si="51"/>
        <v>0</v>
      </c>
      <c r="W436" s="107">
        <f t="shared" si="51"/>
        <v>0</v>
      </c>
      <c r="X436" s="107">
        <f t="shared" si="51"/>
        <v>0</v>
      </c>
      <c r="Y436" s="107">
        <f t="shared" si="51"/>
        <v>0</v>
      </c>
      <c r="Z436" s="107">
        <f t="shared" si="51"/>
        <v>0</v>
      </c>
      <c r="AA436" s="107">
        <f t="shared" si="51"/>
        <v>0</v>
      </c>
      <c r="AB436" s="107">
        <f t="shared" si="51"/>
        <v>0</v>
      </c>
      <c r="AC436" s="108">
        <f t="shared" si="51"/>
        <v>0</v>
      </c>
      <c r="AE436" s="805">
        <f t="shared" si="47"/>
        <v>0</v>
      </c>
      <c r="AG436" s="805">
        <f t="shared" si="48"/>
        <v>0</v>
      </c>
      <c r="AI436" s="805">
        <f t="shared" si="49"/>
        <v>0</v>
      </c>
      <c r="AK436" s="300"/>
    </row>
    <row r="437" spans="4:37" ht="12.75" customHeight="1" outlineLevel="1" x14ac:dyDescent="0.25">
      <c r="D437" s="142" t="str">
        <f t="shared" si="45"/>
        <v>Shunters (Train Services)</v>
      </c>
      <c r="E437" s="106"/>
      <c r="F437" s="143" t="str">
        <f t="shared" si="50"/>
        <v>£000</v>
      </c>
      <c r="G437" s="107">
        <f t="shared" ref="G437:AC448" si="52">G347*G392</f>
        <v>0</v>
      </c>
      <c r="H437" s="107">
        <f t="shared" si="52"/>
        <v>0</v>
      </c>
      <c r="I437" s="107">
        <f t="shared" si="52"/>
        <v>0</v>
      </c>
      <c r="J437" s="107">
        <f t="shared" si="52"/>
        <v>0</v>
      </c>
      <c r="K437" s="107">
        <f t="shared" si="52"/>
        <v>0</v>
      </c>
      <c r="L437" s="107">
        <f t="shared" si="52"/>
        <v>0</v>
      </c>
      <c r="M437" s="107">
        <f t="shared" si="52"/>
        <v>0</v>
      </c>
      <c r="N437" s="107">
        <f t="shared" si="52"/>
        <v>0</v>
      </c>
      <c r="O437" s="107">
        <f t="shared" si="52"/>
        <v>0</v>
      </c>
      <c r="P437" s="107">
        <f t="shared" si="52"/>
        <v>0</v>
      </c>
      <c r="Q437" s="107">
        <f t="shared" si="52"/>
        <v>0</v>
      </c>
      <c r="R437" s="107">
        <f t="shared" si="52"/>
        <v>0</v>
      </c>
      <c r="S437" s="107">
        <f t="shared" si="52"/>
        <v>0</v>
      </c>
      <c r="T437" s="107">
        <f t="shared" si="52"/>
        <v>0</v>
      </c>
      <c r="U437" s="107">
        <f t="shared" si="52"/>
        <v>0</v>
      </c>
      <c r="V437" s="107">
        <f t="shared" si="52"/>
        <v>0</v>
      </c>
      <c r="W437" s="107">
        <f t="shared" si="52"/>
        <v>0</v>
      </c>
      <c r="X437" s="107">
        <f t="shared" si="52"/>
        <v>0</v>
      </c>
      <c r="Y437" s="107">
        <f t="shared" si="52"/>
        <v>0</v>
      </c>
      <c r="Z437" s="107">
        <f t="shared" si="52"/>
        <v>0</v>
      </c>
      <c r="AA437" s="107">
        <f t="shared" si="52"/>
        <v>0</v>
      </c>
      <c r="AB437" s="107">
        <f t="shared" si="52"/>
        <v>0</v>
      </c>
      <c r="AC437" s="108">
        <f t="shared" si="52"/>
        <v>0</v>
      </c>
      <c r="AE437" s="805">
        <f t="shared" si="47"/>
        <v>0</v>
      </c>
      <c r="AG437" s="805">
        <f t="shared" si="48"/>
        <v>0</v>
      </c>
      <c r="AI437" s="805">
        <f t="shared" si="49"/>
        <v>0</v>
      </c>
      <c r="AK437" s="300"/>
    </row>
    <row r="438" spans="4:37" ht="12.75" customHeight="1" outlineLevel="1" x14ac:dyDescent="0.25">
      <c r="D438" s="142" t="str">
        <f t="shared" si="45"/>
        <v>Management &amp; Support (Train Services)</v>
      </c>
      <c r="E438" s="106"/>
      <c r="F438" s="143" t="str">
        <f t="shared" si="50"/>
        <v>£000</v>
      </c>
      <c r="G438" s="107">
        <f t="shared" si="52"/>
        <v>0</v>
      </c>
      <c r="H438" s="107">
        <f t="shared" si="52"/>
        <v>0</v>
      </c>
      <c r="I438" s="107">
        <f t="shared" si="52"/>
        <v>0</v>
      </c>
      <c r="J438" s="107">
        <f t="shared" si="52"/>
        <v>0</v>
      </c>
      <c r="K438" s="107">
        <f t="shared" si="52"/>
        <v>0</v>
      </c>
      <c r="L438" s="107">
        <f t="shared" si="52"/>
        <v>0</v>
      </c>
      <c r="M438" s="107">
        <f t="shared" si="52"/>
        <v>0</v>
      </c>
      <c r="N438" s="107">
        <f t="shared" si="52"/>
        <v>0</v>
      </c>
      <c r="O438" s="107">
        <f t="shared" si="52"/>
        <v>0</v>
      </c>
      <c r="P438" s="107">
        <f t="shared" si="52"/>
        <v>0</v>
      </c>
      <c r="Q438" s="107">
        <f t="shared" si="52"/>
        <v>0</v>
      </c>
      <c r="R438" s="107">
        <f t="shared" si="52"/>
        <v>0</v>
      </c>
      <c r="S438" s="107">
        <f t="shared" si="52"/>
        <v>0</v>
      </c>
      <c r="T438" s="107">
        <f t="shared" si="52"/>
        <v>0</v>
      </c>
      <c r="U438" s="107">
        <f t="shared" si="52"/>
        <v>0</v>
      </c>
      <c r="V438" s="107">
        <f t="shared" si="52"/>
        <v>0</v>
      </c>
      <c r="W438" s="107">
        <f t="shared" si="52"/>
        <v>0</v>
      </c>
      <c r="X438" s="107">
        <f t="shared" si="52"/>
        <v>0</v>
      </c>
      <c r="Y438" s="107">
        <f t="shared" si="52"/>
        <v>0</v>
      </c>
      <c r="Z438" s="107">
        <f t="shared" si="52"/>
        <v>0</v>
      </c>
      <c r="AA438" s="107">
        <f t="shared" si="52"/>
        <v>0</v>
      </c>
      <c r="AB438" s="107">
        <f t="shared" si="52"/>
        <v>0</v>
      </c>
      <c r="AC438" s="108">
        <f t="shared" si="52"/>
        <v>0</v>
      </c>
      <c r="AE438" s="805">
        <f t="shared" si="47"/>
        <v>0</v>
      </c>
      <c r="AG438" s="805">
        <f t="shared" si="48"/>
        <v>0</v>
      </c>
      <c r="AI438" s="805">
        <f t="shared" si="49"/>
        <v>0</v>
      </c>
      <c r="AK438" s="300"/>
    </row>
    <row r="439" spans="4:37" ht="12.75" customHeight="1" outlineLevel="1" x14ac:dyDescent="0.25">
      <c r="D439" s="142" t="str">
        <f t="shared" si="45"/>
        <v>Workshop</v>
      </c>
      <c r="E439" s="106"/>
      <c r="F439" s="143" t="str">
        <f t="shared" si="50"/>
        <v>£000</v>
      </c>
      <c r="G439" s="107">
        <f t="shared" si="52"/>
        <v>0</v>
      </c>
      <c r="H439" s="107">
        <f t="shared" si="52"/>
        <v>0</v>
      </c>
      <c r="I439" s="107">
        <f t="shared" si="52"/>
        <v>0</v>
      </c>
      <c r="J439" s="107">
        <f t="shared" si="52"/>
        <v>0</v>
      </c>
      <c r="K439" s="107">
        <f t="shared" si="52"/>
        <v>0</v>
      </c>
      <c r="L439" s="107">
        <f t="shared" si="52"/>
        <v>0</v>
      </c>
      <c r="M439" s="107">
        <f t="shared" si="52"/>
        <v>0</v>
      </c>
      <c r="N439" s="107">
        <f t="shared" si="52"/>
        <v>0</v>
      </c>
      <c r="O439" s="107">
        <f t="shared" si="52"/>
        <v>0</v>
      </c>
      <c r="P439" s="107">
        <f t="shared" si="52"/>
        <v>0</v>
      </c>
      <c r="Q439" s="107">
        <f t="shared" si="52"/>
        <v>0</v>
      </c>
      <c r="R439" s="107">
        <f t="shared" si="52"/>
        <v>0</v>
      </c>
      <c r="S439" s="107">
        <f t="shared" si="52"/>
        <v>0</v>
      </c>
      <c r="T439" s="107">
        <f t="shared" si="52"/>
        <v>0</v>
      </c>
      <c r="U439" s="107">
        <f t="shared" si="52"/>
        <v>0</v>
      </c>
      <c r="V439" s="107">
        <f t="shared" si="52"/>
        <v>0</v>
      </c>
      <c r="W439" s="107">
        <f t="shared" si="52"/>
        <v>0</v>
      </c>
      <c r="X439" s="107">
        <f t="shared" si="52"/>
        <v>0</v>
      </c>
      <c r="Y439" s="107">
        <f t="shared" si="52"/>
        <v>0</v>
      </c>
      <c r="Z439" s="107">
        <f t="shared" si="52"/>
        <v>0</v>
      </c>
      <c r="AA439" s="107">
        <f t="shared" si="52"/>
        <v>0</v>
      </c>
      <c r="AB439" s="107">
        <f t="shared" si="52"/>
        <v>0</v>
      </c>
      <c r="AC439" s="108">
        <f t="shared" si="52"/>
        <v>0</v>
      </c>
      <c r="AE439" s="805">
        <f t="shared" si="47"/>
        <v>0</v>
      </c>
      <c r="AG439" s="805">
        <f t="shared" si="48"/>
        <v>0</v>
      </c>
      <c r="AI439" s="805">
        <f t="shared" si="49"/>
        <v>0</v>
      </c>
      <c r="AK439" s="300"/>
    </row>
    <row r="440" spans="4:37" ht="12.75" customHeight="1" outlineLevel="1" x14ac:dyDescent="0.25">
      <c r="D440" s="142" t="str">
        <f t="shared" si="45"/>
        <v>Shunters (Engineering)</v>
      </c>
      <c r="E440" s="106"/>
      <c r="F440" s="143" t="str">
        <f t="shared" si="50"/>
        <v>£000</v>
      </c>
      <c r="G440" s="107">
        <f t="shared" si="52"/>
        <v>0</v>
      </c>
      <c r="H440" s="107">
        <f t="shared" si="52"/>
        <v>0</v>
      </c>
      <c r="I440" s="107">
        <f t="shared" si="52"/>
        <v>0</v>
      </c>
      <c r="J440" s="107">
        <f t="shared" si="52"/>
        <v>0</v>
      </c>
      <c r="K440" s="107">
        <f t="shared" si="52"/>
        <v>0</v>
      </c>
      <c r="L440" s="107">
        <f t="shared" si="52"/>
        <v>0</v>
      </c>
      <c r="M440" s="107">
        <f t="shared" si="52"/>
        <v>0</v>
      </c>
      <c r="N440" s="107">
        <f t="shared" si="52"/>
        <v>0</v>
      </c>
      <c r="O440" s="107">
        <f t="shared" si="52"/>
        <v>0</v>
      </c>
      <c r="P440" s="107">
        <f t="shared" si="52"/>
        <v>0</v>
      </c>
      <c r="Q440" s="107">
        <f t="shared" si="52"/>
        <v>0</v>
      </c>
      <c r="R440" s="107">
        <f t="shared" si="52"/>
        <v>0</v>
      </c>
      <c r="S440" s="107">
        <f t="shared" si="52"/>
        <v>0</v>
      </c>
      <c r="T440" s="107">
        <f t="shared" si="52"/>
        <v>0</v>
      </c>
      <c r="U440" s="107">
        <f t="shared" si="52"/>
        <v>0</v>
      </c>
      <c r="V440" s="107">
        <f t="shared" si="52"/>
        <v>0</v>
      </c>
      <c r="W440" s="107">
        <f t="shared" si="52"/>
        <v>0</v>
      </c>
      <c r="X440" s="107">
        <f t="shared" si="52"/>
        <v>0</v>
      </c>
      <c r="Y440" s="107">
        <f t="shared" si="52"/>
        <v>0</v>
      </c>
      <c r="Z440" s="107">
        <f t="shared" si="52"/>
        <v>0</v>
      </c>
      <c r="AA440" s="107">
        <f t="shared" si="52"/>
        <v>0</v>
      </c>
      <c r="AB440" s="107">
        <f t="shared" si="52"/>
        <v>0</v>
      </c>
      <c r="AC440" s="108">
        <f t="shared" si="52"/>
        <v>0</v>
      </c>
      <c r="AE440" s="805">
        <f t="shared" si="47"/>
        <v>0</v>
      </c>
      <c r="AG440" s="805">
        <f t="shared" si="48"/>
        <v>0</v>
      </c>
      <c r="AI440" s="805">
        <f t="shared" si="49"/>
        <v>0</v>
      </c>
      <c r="AK440" s="300"/>
    </row>
    <row r="441" spans="4:37" ht="12.75" customHeight="1" outlineLevel="1" x14ac:dyDescent="0.25">
      <c r="D441" s="142" t="str">
        <f t="shared" si="45"/>
        <v>Management &amp; Support (Engineering)</v>
      </c>
      <c r="E441" s="106"/>
      <c r="F441" s="143" t="str">
        <f t="shared" si="50"/>
        <v>£000</v>
      </c>
      <c r="G441" s="107">
        <f t="shared" si="52"/>
        <v>0</v>
      </c>
      <c r="H441" s="107">
        <f t="shared" si="52"/>
        <v>0</v>
      </c>
      <c r="I441" s="107">
        <f t="shared" si="52"/>
        <v>0</v>
      </c>
      <c r="J441" s="107">
        <f t="shared" si="52"/>
        <v>0</v>
      </c>
      <c r="K441" s="107">
        <f t="shared" si="52"/>
        <v>0</v>
      </c>
      <c r="L441" s="107">
        <f t="shared" si="52"/>
        <v>0</v>
      </c>
      <c r="M441" s="107">
        <f t="shared" si="52"/>
        <v>0</v>
      </c>
      <c r="N441" s="107">
        <f t="shared" si="52"/>
        <v>0</v>
      </c>
      <c r="O441" s="107">
        <f t="shared" si="52"/>
        <v>0</v>
      </c>
      <c r="P441" s="107">
        <f t="shared" si="52"/>
        <v>0</v>
      </c>
      <c r="Q441" s="107">
        <f t="shared" si="52"/>
        <v>0</v>
      </c>
      <c r="R441" s="107">
        <f t="shared" si="52"/>
        <v>0</v>
      </c>
      <c r="S441" s="107">
        <f t="shared" si="52"/>
        <v>0</v>
      </c>
      <c r="T441" s="107">
        <f t="shared" si="52"/>
        <v>0</v>
      </c>
      <c r="U441" s="107">
        <f t="shared" si="52"/>
        <v>0</v>
      </c>
      <c r="V441" s="107">
        <f t="shared" si="52"/>
        <v>0</v>
      </c>
      <c r="W441" s="107">
        <f t="shared" si="52"/>
        <v>0</v>
      </c>
      <c r="X441" s="107">
        <f t="shared" si="52"/>
        <v>0</v>
      </c>
      <c r="Y441" s="107">
        <f t="shared" si="52"/>
        <v>0</v>
      </c>
      <c r="Z441" s="107">
        <f t="shared" si="52"/>
        <v>0</v>
      </c>
      <c r="AA441" s="107">
        <f t="shared" si="52"/>
        <v>0</v>
      </c>
      <c r="AB441" s="107">
        <f t="shared" si="52"/>
        <v>0</v>
      </c>
      <c r="AC441" s="108">
        <f t="shared" si="52"/>
        <v>0</v>
      </c>
      <c r="AE441" s="805">
        <f t="shared" si="47"/>
        <v>0</v>
      </c>
      <c r="AG441" s="805">
        <f t="shared" si="48"/>
        <v>0</v>
      </c>
      <c r="AI441" s="805">
        <f t="shared" si="49"/>
        <v>0</v>
      </c>
      <c r="AK441" s="300"/>
    </row>
    <row r="442" spans="4:37" ht="12.75" customHeight="1" outlineLevel="1" x14ac:dyDescent="0.25">
      <c r="D442" s="142" t="str">
        <f t="shared" si="45"/>
        <v>Management &amp; Support (Support)</v>
      </c>
      <c r="E442" s="106"/>
      <c r="F442" s="143" t="str">
        <f t="shared" si="50"/>
        <v>£000</v>
      </c>
      <c r="G442" s="107">
        <f t="shared" si="52"/>
        <v>0</v>
      </c>
      <c r="H442" s="107">
        <f t="shared" si="52"/>
        <v>0</v>
      </c>
      <c r="I442" s="107">
        <f t="shared" si="52"/>
        <v>0</v>
      </c>
      <c r="J442" s="107">
        <f t="shared" si="52"/>
        <v>0</v>
      </c>
      <c r="K442" s="107">
        <f t="shared" si="52"/>
        <v>0</v>
      </c>
      <c r="L442" s="107">
        <f t="shared" si="52"/>
        <v>0</v>
      </c>
      <c r="M442" s="107">
        <f t="shared" si="52"/>
        <v>0</v>
      </c>
      <c r="N442" s="107">
        <f t="shared" si="52"/>
        <v>0</v>
      </c>
      <c r="O442" s="107">
        <f t="shared" si="52"/>
        <v>0</v>
      </c>
      <c r="P442" s="107">
        <f t="shared" si="52"/>
        <v>0</v>
      </c>
      <c r="Q442" s="107">
        <f t="shared" si="52"/>
        <v>0</v>
      </c>
      <c r="R442" s="107">
        <f t="shared" si="52"/>
        <v>0</v>
      </c>
      <c r="S442" s="107">
        <f t="shared" si="52"/>
        <v>0</v>
      </c>
      <c r="T442" s="107">
        <f t="shared" si="52"/>
        <v>0</v>
      </c>
      <c r="U442" s="107">
        <f t="shared" si="52"/>
        <v>0</v>
      </c>
      <c r="V442" s="107">
        <f t="shared" si="52"/>
        <v>0</v>
      </c>
      <c r="W442" s="107">
        <f t="shared" si="52"/>
        <v>0</v>
      </c>
      <c r="X442" s="107">
        <f t="shared" si="52"/>
        <v>0</v>
      </c>
      <c r="Y442" s="107">
        <f t="shared" si="52"/>
        <v>0</v>
      </c>
      <c r="Z442" s="107">
        <f t="shared" si="52"/>
        <v>0</v>
      </c>
      <c r="AA442" s="107">
        <f t="shared" si="52"/>
        <v>0</v>
      </c>
      <c r="AB442" s="107">
        <f t="shared" si="52"/>
        <v>0</v>
      </c>
      <c r="AC442" s="108">
        <f t="shared" si="52"/>
        <v>0</v>
      </c>
      <c r="AE442" s="805">
        <f t="shared" si="47"/>
        <v>0</v>
      </c>
      <c r="AG442" s="805">
        <f t="shared" si="48"/>
        <v>0</v>
      </c>
      <c r="AI442" s="805">
        <f t="shared" si="49"/>
        <v>0</v>
      </c>
      <c r="AK442" s="300"/>
    </row>
    <row r="443" spans="4:37" ht="12.75" customHeight="1" outlineLevel="1" x14ac:dyDescent="0.25">
      <c r="D443" s="142" t="str">
        <f t="shared" si="45"/>
        <v>Facilities Station Staff</v>
      </c>
      <c r="E443" s="106"/>
      <c r="F443" s="143" t="str">
        <f t="shared" si="50"/>
        <v>£000</v>
      </c>
      <c r="G443" s="107">
        <f t="shared" si="52"/>
        <v>0</v>
      </c>
      <c r="H443" s="107">
        <f t="shared" si="52"/>
        <v>0</v>
      </c>
      <c r="I443" s="107">
        <f t="shared" si="52"/>
        <v>0</v>
      </c>
      <c r="J443" s="107">
        <f t="shared" si="52"/>
        <v>0</v>
      </c>
      <c r="K443" s="107">
        <f t="shared" si="52"/>
        <v>0</v>
      </c>
      <c r="L443" s="107">
        <f t="shared" si="52"/>
        <v>0</v>
      </c>
      <c r="M443" s="107">
        <f t="shared" si="52"/>
        <v>0</v>
      </c>
      <c r="N443" s="107">
        <f t="shared" si="52"/>
        <v>0</v>
      </c>
      <c r="O443" s="107">
        <f t="shared" si="52"/>
        <v>0</v>
      </c>
      <c r="P443" s="107">
        <f t="shared" si="52"/>
        <v>0</v>
      </c>
      <c r="Q443" s="107">
        <f t="shared" si="52"/>
        <v>0</v>
      </c>
      <c r="R443" s="107">
        <f t="shared" si="52"/>
        <v>0</v>
      </c>
      <c r="S443" s="107">
        <f t="shared" si="52"/>
        <v>0</v>
      </c>
      <c r="T443" s="107">
        <f t="shared" si="52"/>
        <v>0</v>
      </c>
      <c r="U443" s="107">
        <f t="shared" si="52"/>
        <v>0</v>
      </c>
      <c r="V443" s="107">
        <f t="shared" si="52"/>
        <v>0</v>
      </c>
      <c r="W443" s="107">
        <f t="shared" si="52"/>
        <v>0</v>
      </c>
      <c r="X443" s="107">
        <f t="shared" si="52"/>
        <v>0</v>
      </c>
      <c r="Y443" s="107">
        <f t="shared" si="52"/>
        <v>0</v>
      </c>
      <c r="Z443" s="107">
        <f t="shared" si="52"/>
        <v>0</v>
      </c>
      <c r="AA443" s="107">
        <f t="shared" si="52"/>
        <v>0</v>
      </c>
      <c r="AB443" s="107">
        <f t="shared" si="52"/>
        <v>0</v>
      </c>
      <c r="AC443" s="108">
        <f t="shared" si="52"/>
        <v>0</v>
      </c>
      <c r="AE443" s="805">
        <f t="shared" si="47"/>
        <v>0</v>
      </c>
      <c r="AG443" s="805">
        <f t="shared" si="48"/>
        <v>0</v>
      </c>
      <c r="AI443" s="805">
        <f t="shared" si="49"/>
        <v>0</v>
      </c>
      <c r="AK443" s="300"/>
    </row>
    <row r="444" spans="4:37" ht="12.75" customHeight="1" outlineLevel="1" x14ac:dyDescent="0.25">
      <c r="D444" s="142" t="str">
        <f t="shared" si="45"/>
        <v>Management &amp; Support (Facilities)</v>
      </c>
      <c r="E444" s="106"/>
      <c r="F444" s="143" t="str">
        <f t="shared" si="50"/>
        <v>£000</v>
      </c>
      <c r="G444" s="107">
        <f t="shared" si="52"/>
        <v>0</v>
      </c>
      <c r="H444" s="107">
        <f t="shared" si="52"/>
        <v>0</v>
      </c>
      <c r="I444" s="107">
        <f t="shared" si="52"/>
        <v>0</v>
      </c>
      <c r="J444" s="107">
        <f t="shared" si="52"/>
        <v>0</v>
      </c>
      <c r="K444" s="107">
        <f t="shared" si="52"/>
        <v>0</v>
      </c>
      <c r="L444" s="107">
        <f t="shared" si="52"/>
        <v>0</v>
      </c>
      <c r="M444" s="107">
        <f t="shared" si="52"/>
        <v>0</v>
      </c>
      <c r="N444" s="107">
        <f t="shared" si="52"/>
        <v>0</v>
      </c>
      <c r="O444" s="107">
        <f t="shared" si="52"/>
        <v>0</v>
      </c>
      <c r="P444" s="107">
        <f t="shared" si="52"/>
        <v>0</v>
      </c>
      <c r="Q444" s="107">
        <f t="shared" si="52"/>
        <v>0</v>
      </c>
      <c r="R444" s="107">
        <f t="shared" si="52"/>
        <v>0</v>
      </c>
      <c r="S444" s="107">
        <f t="shared" si="52"/>
        <v>0</v>
      </c>
      <c r="T444" s="107">
        <f t="shared" si="52"/>
        <v>0</v>
      </c>
      <c r="U444" s="107">
        <f t="shared" si="52"/>
        <v>0</v>
      </c>
      <c r="V444" s="107">
        <f t="shared" si="52"/>
        <v>0</v>
      </c>
      <c r="W444" s="107">
        <f t="shared" si="52"/>
        <v>0</v>
      </c>
      <c r="X444" s="107">
        <f t="shared" si="52"/>
        <v>0</v>
      </c>
      <c r="Y444" s="107">
        <f t="shared" si="52"/>
        <v>0</v>
      </c>
      <c r="Z444" s="107">
        <f t="shared" si="52"/>
        <v>0</v>
      </c>
      <c r="AA444" s="107">
        <f t="shared" si="52"/>
        <v>0</v>
      </c>
      <c r="AB444" s="107">
        <f t="shared" si="52"/>
        <v>0</v>
      </c>
      <c r="AC444" s="108">
        <f t="shared" si="52"/>
        <v>0</v>
      </c>
      <c r="AE444" s="805">
        <f t="shared" si="47"/>
        <v>0</v>
      </c>
      <c r="AG444" s="805">
        <f t="shared" si="48"/>
        <v>0</v>
      </c>
      <c r="AI444" s="805">
        <f t="shared" si="49"/>
        <v>0</v>
      </c>
      <c r="AK444" s="300"/>
    </row>
    <row r="445" spans="4:37" ht="12.75" customHeight="1" outlineLevel="1" x14ac:dyDescent="0.25">
      <c r="D445" s="142" t="str">
        <f t="shared" si="45"/>
        <v>Marketing</v>
      </c>
      <c r="E445" s="106"/>
      <c r="F445" s="143" t="str">
        <f t="shared" si="50"/>
        <v>£000</v>
      </c>
      <c r="G445" s="107">
        <f t="shared" si="52"/>
        <v>0</v>
      </c>
      <c r="H445" s="107">
        <f t="shared" si="52"/>
        <v>0</v>
      </c>
      <c r="I445" s="107">
        <f t="shared" si="52"/>
        <v>0</v>
      </c>
      <c r="J445" s="107">
        <f t="shared" si="52"/>
        <v>0</v>
      </c>
      <c r="K445" s="107">
        <f t="shared" si="52"/>
        <v>0</v>
      </c>
      <c r="L445" s="107">
        <f t="shared" si="52"/>
        <v>0</v>
      </c>
      <c r="M445" s="107">
        <f t="shared" si="52"/>
        <v>0</v>
      </c>
      <c r="N445" s="107">
        <f t="shared" si="52"/>
        <v>0</v>
      </c>
      <c r="O445" s="107">
        <f t="shared" si="52"/>
        <v>0</v>
      </c>
      <c r="P445" s="107">
        <f t="shared" si="52"/>
        <v>0</v>
      </c>
      <c r="Q445" s="107">
        <f t="shared" si="52"/>
        <v>0</v>
      </c>
      <c r="R445" s="107">
        <f t="shared" si="52"/>
        <v>0</v>
      </c>
      <c r="S445" s="107">
        <f t="shared" si="52"/>
        <v>0</v>
      </c>
      <c r="T445" s="107">
        <f t="shared" si="52"/>
        <v>0</v>
      </c>
      <c r="U445" s="107">
        <f t="shared" si="52"/>
        <v>0</v>
      </c>
      <c r="V445" s="107">
        <f t="shared" si="52"/>
        <v>0</v>
      </c>
      <c r="W445" s="107">
        <f t="shared" si="52"/>
        <v>0</v>
      </c>
      <c r="X445" s="107">
        <f t="shared" si="52"/>
        <v>0</v>
      </c>
      <c r="Y445" s="107">
        <f t="shared" si="52"/>
        <v>0</v>
      </c>
      <c r="Z445" s="107">
        <f t="shared" si="52"/>
        <v>0</v>
      </c>
      <c r="AA445" s="107">
        <f t="shared" si="52"/>
        <v>0</v>
      </c>
      <c r="AB445" s="107">
        <f t="shared" si="52"/>
        <v>0</v>
      </c>
      <c r="AC445" s="108">
        <f t="shared" si="52"/>
        <v>0</v>
      </c>
      <c r="AE445" s="805">
        <f t="shared" si="47"/>
        <v>0</v>
      </c>
      <c r="AG445" s="805">
        <f t="shared" si="48"/>
        <v>0</v>
      </c>
      <c r="AI445" s="805">
        <f t="shared" si="49"/>
        <v>0</v>
      </c>
      <c r="AK445" s="300"/>
    </row>
    <row r="446" spans="4:37" ht="12.75" customHeight="1" outlineLevel="1" x14ac:dyDescent="0.25">
      <c r="D446" s="142" t="str">
        <f t="shared" si="45"/>
        <v>[Staff Functions Line 22]</v>
      </c>
      <c r="E446" s="106"/>
      <c r="F446" s="143" t="str">
        <f t="shared" si="50"/>
        <v>£000</v>
      </c>
      <c r="G446" s="107">
        <f t="shared" si="52"/>
        <v>0</v>
      </c>
      <c r="H446" s="107">
        <f t="shared" si="52"/>
        <v>0</v>
      </c>
      <c r="I446" s="107">
        <f t="shared" si="52"/>
        <v>0</v>
      </c>
      <c r="J446" s="107">
        <f t="shared" si="52"/>
        <v>0</v>
      </c>
      <c r="K446" s="107">
        <f t="shared" si="52"/>
        <v>0</v>
      </c>
      <c r="L446" s="107">
        <f t="shared" si="52"/>
        <v>0</v>
      </c>
      <c r="M446" s="107">
        <f t="shared" si="52"/>
        <v>0</v>
      </c>
      <c r="N446" s="107">
        <f t="shared" si="52"/>
        <v>0</v>
      </c>
      <c r="O446" s="107">
        <f t="shared" si="52"/>
        <v>0</v>
      </c>
      <c r="P446" s="107">
        <f t="shared" si="52"/>
        <v>0</v>
      </c>
      <c r="Q446" s="107">
        <f t="shared" si="52"/>
        <v>0</v>
      </c>
      <c r="R446" s="107">
        <f t="shared" si="52"/>
        <v>0</v>
      </c>
      <c r="S446" s="107">
        <f t="shared" si="52"/>
        <v>0</v>
      </c>
      <c r="T446" s="107">
        <f t="shared" si="52"/>
        <v>0</v>
      </c>
      <c r="U446" s="107">
        <f t="shared" si="52"/>
        <v>0</v>
      </c>
      <c r="V446" s="107">
        <f t="shared" si="52"/>
        <v>0</v>
      </c>
      <c r="W446" s="107">
        <f t="shared" si="52"/>
        <v>0</v>
      </c>
      <c r="X446" s="107">
        <f t="shared" si="52"/>
        <v>0</v>
      </c>
      <c r="Y446" s="107">
        <f t="shared" si="52"/>
        <v>0</v>
      </c>
      <c r="Z446" s="107">
        <f t="shared" si="52"/>
        <v>0</v>
      </c>
      <c r="AA446" s="107">
        <f t="shared" si="52"/>
        <v>0</v>
      </c>
      <c r="AB446" s="107">
        <f t="shared" si="52"/>
        <v>0</v>
      </c>
      <c r="AC446" s="108">
        <f t="shared" si="52"/>
        <v>0</v>
      </c>
      <c r="AE446" s="805">
        <f t="shared" si="47"/>
        <v>0</v>
      </c>
      <c r="AG446" s="805">
        <f t="shared" si="48"/>
        <v>0</v>
      </c>
      <c r="AI446" s="805">
        <f t="shared" si="49"/>
        <v>0</v>
      </c>
      <c r="AK446" s="300"/>
    </row>
    <row r="447" spans="4:37" ht="12.75" customHeight="1" outlineLevel="1" x14ac:dyDescent="0.25">
      <c r="D447" s="142" t="str">
        <f t="shared" si="45"/>
        <v>[Staff Functions Line 23]</v>
      </c>
      <c r="E447" s="106"/>
      <c r="F447" s="143" t="str">
        <f t="shared" si="50"/>
        <v>£000</v>
      </c>
      <c r="G447" s="107">
        <f t="shared" si="52"/>
        <v>0</v>
      </c>
      <c r="H447" s="107">
        <f t="shared" si="52"/>
        <v>0</v>
      </c>
      <c r="I447" s="107">
        <f t="shared" si="52"/>
        <v>0</v>
      </c>
      <c r="J447" s="107">
        <f t="shared" si="52"/>
        <v>0</v>
      </c>
      <c r="K447" s="107">
        <f t="shared" si="52"/>
        <v>0</v>
      </c>
      <c r="L447" s="107">
        <f t="shared" si="52"/>
        <v>0</v>
      </c>
      <c r="M447" s="107">
        <f t="shared" si="52"/>
        <v>0</v>
      </c>
      <c r="N447" s="107">
        <f t="shared" si="52"/>
        <v>0</v>
      </c>
      <c r="O447" s="107">
        <f t="shared" si="52"/>
        <v>0</v>
      </c>
      <c r="P447" s="107">
        <f t="shared" si="52"/>
        <v>0</v>
      </c>
      <c r="Q447" s="107">
        <f t="shared" si="52"/>
        <v>0</v>
      </c>
      <c r="R447" s="107">
        <f t="shared" si="52"/>
        <v>0</v>
      </c>
      <c r="S447" s="107">
        <f t="shared" si="52"/>
        <v>0</v>
      </c>
      <c r="T447" s="107">
        <f t="shared" si="52"/>
        <v>0</v>
      </c>
      <c r="U447" s="107">
        <f t="shared" si="52"/>
        <v>0</v>
      </c>
      <c r="V447" s="107">
        <f t="shared" si="52"/>
        <v>0</v>
      </c>
      <c r="W447" s="107">
        <f t="shared" si="52"/>
        <v>0</v>
      </c>
      <c r="X447" s="107">
        <f t="shared" si="52"/>
        <v>0</v>
      </c>
      <c r="Y447" s="107">
        <f t="shared" si="52"/>
        <v>0</v>
      </c>
      <c r="Z447" s="107">
        <f t="shared" si="52"/>
        <v>0</v>
      </c>
      <c r="AA447" s="107">
        <f t="shared" si="52"/>
        <v>0</v>
      </c>
      <c r="AB447" s="107">
        <f t="shared" si="52"/>
        <v>0</v>
      </c>
      <c r="AC447" s="108">
        <f t="shared" si="52"/>
        <v>0</v>
      </c>
      <c r="AE447" s="805">
        <f t="shared" si="47"/>
        <v>0</v>
      </c>
      <c r="AG447" s="805">
        <f t="shared" si="48"/>
        <v>0</v>
      </c>
      <c r="AI447" s="805">
        <f t="shared" si="49"/>
        <v>0</v>
      </c>
      <c r="AK447" s="300"/>
    </row>
    <row r="448" spans="4:37" ht="12.75" customHeight="1" outlineLevel="1" x14ac:dyDescent="0.25">
      <c r="D448" s="142" t="str">
        <f t="shared" si="45"/>
        <v>[Staff Functions Line 24]</v>
      </c>
      <c r="E448" s="106"/>
      <c r="F448" s="143" t="str">
        <f t="shared" si="50"/>
        <v>£000</v>
      </c>
      <c r="G448" s="107">
        <f t="shared" si="52"/>
        <v>0</v>
      </c>
      <c r="H448" s="107">
        <f t="shared" si="52"/>
        <v>0</v>
      </c>
      <c r="I448" s="107">
        <f t="shared" ref="I448:AC448" si="53">I358*I403</f>
        <v>0</v>
      </c>
      <c r="J448" s="107">
        <f t="shared" si="53"/>
        <v>0</v>
      </c>
      <c r="K448" s="107">
        <f t="shared" si="53"/>
        <v>0</v>
      </c>
      <c r="L448" s="107">
        <f t="shared" si="53"/>
        <v>0</v>
      </c>
      <c r="M448" s="107">
        <f t="shared" si="53"/>
        <v>0</v>
      </c>
      <c r="N448" s="107">
        <f t="shared" si="53"/>
        <v>0</v>
      </c>
      <c r="O448" s="107">
        <f t="shared" si="53"/>
        <v>0</v>
      </c>
      <c r="P448" s="107">
        <f t="shared" si="53"/>
        <v>0</v>
      </c>
      <c r="Q448" s="107">
        <f t="shared" si="53"/>
        <v>0</v>
      </c>
      <c r="R448" s="107">
        <f t="shared" si="53"/>
        <v>0</v>
      </c>
      <c r="S448" s="107">
        <f t="shared" si="53"/>
        <v>0</v>
      </c>
      <c r="T448" s="107">
        <f t="shared" si="53"/>
        <v>0</v>
      </c>
      <c r="U448" s="107">
        <f t="shared" si="53"/>
        <v>0</v>
      </c>
      <c r="V448" s="107">
        <f t="shared" si="53"/>
        <v>0</v>
      </c>
      <c r="W448" s="107">
        <f t="shared" si="53"/>
        <v>0</v>
      </c>
      <c r="X448" s="107">
        <f t="shared" si="53"/>
        <v>0</v>
      </c>
      <c r="Y448" s="107">
        <f t="shared" si="53"/>
        <v>0</v>
      </c>
      <c r="Z448" s="107">
        <f t="shared" si="53"/>
        <v>0</v>
      </c>
      <c r="AA448" s="107">
        <f t="shared" si="53"/>
        <v>0</v>
      </c>
      <c r="AB448" s="107">
        <f t="shared" si="53"/>
        <v>0</v>
      </c>
      <c r="AC448" s="108">
        <f t="shared" si="53"/>
        <v>0</v>
      </c>
      <c r="AE448" s="805">
        <f t="shared" si="47"/>
        <v>0</v>
      </c>
      <c r="AG448" s="805">
        <f t="shared" si="48"/>
        <v>0</v>
      </c>
      <c r="AI448" s="805">
        <f t="shared" si="49"/>
        <v>0</v>
      </c>
      <c r="AK448" s="300"/>
    </row>
    <row r="449" spans="4:37" ht="12.75" customHeight="1" outlineLevel="1" x14ac:dyDescent="0.25">
      <c r="D449" s="142" t="str">
        <f t="shared" si="45"/>
        <v>[Staff Functions Line 25]</v>
      </c>
      <c r="E449" s="106"/>
      <c r="F449" s="143" t="str">
        <f t="shared" si="50"/>
        <v>£000</v>
      </c>
      <c r="G449" s="107">
        <f t="shared" ref="G449:AC460" si="54">G359*G404</f>
        <v>0</v>
      </c>
      <c r="H449" s="107">
        <f t="shared" si="54"/>
        <v>0</v>
      </c>
      <c r="I449" s="107">
        <f t="shared" si="54"/>
        <v>0</v>
      </c>
      <c r="J449" s="107">
        <f t="shared" si="54"/>
        <v>0</v>
      </c>
      <c r="K449" s="107">
        <f t="shared" si="54"/>
        <v>0</v>
      </c>
      <c r="L449" s="107">
        <f t="shared" si="54"/>
        <v>0</v>
      </c>
      <c r="M449" s="107">
        <f t="shared" si="54"/>
        <v>0</v>
      </c>
      <c r="N449" s="107">
        <f t="shared" si="54"/>
        <v>0</v>
      </c>
      <c r="O449" s="107">
        <f t="shared" si="54"/>
        <v>0</v>
      </c>
      <c r="P449" s="107">
        <f t="shared" si="54"/>
        <v>0</v>
      </c>
      <c r="Q449" s="107">
        <f t="shared" si="54"/>
        <v>0</v>
      </c>
      <c r="R449" s="107">
        <f t="shared" si="54"/>
        <v>0</v>
      </c>
      <c r="S449" s="107">
        <f t="shared" si="54"/>
        <v>0</v>
      </c>
      <c r="T449" s="107">
        <f t="shared" si="54"/>
        <v>0</v>
      </c>
      <c r="U449" s="107">
        <f t="shared" si="54"/>
        <v>0</v>
      </c>
      <c r="V449" s="107">
        <f t="shared" si="54"/>
        <v>0</v>
      </c>
      <c r="W449" s="107">
        <f t="shared" si="54"/>
        <v>0</v>
      </c>
      <c r="X449" s="107">
        <f t="shared" si="54"/>
        <v>0</v>
      </c>
      <c r="Y449" s="107">
        <f t="shared" si="54"/>
        <v>0</v>
      </c>
      <c r="Z449" s="107">
        <f t="shared" si="54"/>
        <v>0</v>
      </c>
      <c r="AA449" s="107">
        <f t="shared" si="54"/>
        <v>0</v>
      </c>
      <c r="AB449" s="107">
        <f t="shared" si="54"/>
        <v>0</v>
      </c>
      <c r="AC449" s="108">
        <f t="shared" si="54"/>
        <v>0</v>
      </c>
      <c r="AE449" s="805">
        <f t="shared" si="47"/>
        <v>0</v>
      </c>
      <c r="AG449" s="805">
        <f t="shared" si="48"/>
        <v>0</v>
      </c>
      <c r="AI449" s="805">
        <f t="shared" si="49"/>
        <v>0</v>
      </c>
      <c r="AK449" s="300"/>
    </row>
    <row r="450" spans="4:37" ht="12.75" customHeight="1" outlineLevel="1" x14ac:dyDescent="0.25">
      <c r="D450" s="142" t="str">
        <f t="shared" si="45"/>
        <v>[Staff Functions Line 26]</v>
      </c>
      <c r="E450" s="106"/>
      <c r="F450" s="143" t="str">
        <f t="shared" si="50"/>
        <v>£000</v>
      </c>
      <c r="G450" s="107">
        <f t="shared" si="54"/>
        <v>0</v>
      </c>
      <c r="H450" s="107">
        <f t="shared" si="54"/>
        <v>0</v>
      </c>
      <c r="I450" s="107">
        <f t="shared" si="54"/>
        <v>0</v>
      </c>
      <c r="J450" s="107">
        <f t="shared" si="54"/>
        <v>0</v>
      </c>
      <c r="K450" s="107">
        <f t="shared" si="54"/>
        <v>0</v>
      </c>
      <c r="L450" s="107">
        <f t="shared" si="54"/>
        <v>0</v>
      </c>
      <c r="M450" s="107">
        <f t="shared" si="54"/>
        <v>0</v>
      </c>
      <c r="N450" s="107">
        <f t="shared" si="54"/>
        <v>0</v>
      </c>
      <c r="O450" s="107">
        <f t="shared" si="54"/>
        <v>0</v>
      </c>
      <c r="P450" s="107">
        <f t="shared" si="54"/>
        <v>0</v>
      </c>
      <c r="Q450" s="107">
        <f t="shared" si="54"/>
        <v>0</v>
      </c>
      <c r="R450" s="107">
        <f t="shared" si="54"/>
        <v>0</v>
      </c>
      <c r="S450" s="107">
        <f t="shared" si="54"/>
        <v>0</v>
      </c>
      <c r="T450" s="107">
        <f t="shared" si="54"/>
        <v>0</v>
      </c>
      <c r="U450" s="107">
        <f t="shared" si="54"/>
        <v>0</v>
      </c>
      <c r="V450" s="107">
        <f t="shared" si="54"/>
        <v>0</v>
      </c>
      <c r="W450" s="107">
        <f t="shared" si="54"/>
        <v>0</v>
      </c>
      <c r="X450" s="107">
        <f t="shared" si="54"/>
        <v>0</v>
      </c>
      <c r="Y450" s="107">
        <f t="shared" si="54"/>
        <v>0</v>
      </c>
      <c r="Z450" s="107">
        <f t="shared" si="54"/>
        <v>0</v>
      </c>
      <c r="AA450" s="107">
        <f t="shared" si="54"/>
        <v>0</v>
      </c>
      <c r="AB450" s="107">
        <f t="shared" si="54"/>
        <v>0</v>
      </c>
      <c r="AC450" s="108">
        <f t="shared" si="54"/>
        <v>0</v>
      </c>
      <c r="AE450" s="805">
        <f t="shared" si="47"/>
        <v>0</v>
      </c>
      <c r="AG450" s="805">
        <f t="shared" si="48"/>
        <v>0</v>
      </c>
      <c r="AI450" s="805">
        <f t="shared" si="49"/>
        <v>0</v>
      </c>
      <c r="AK450" s="300"/>
    </row>
    <row r="451" spans="4:37" ht="12.75" customHeight="1" outlineLevel="1" x14ac:dyDescent="0.25">
      <c r="D451" s="142" t="str">
        <f t="shared" si="45"/>
        <v>[Staff Functions Line 27]</v>
      </c>
      <c r="E451" s="106"/>
      <c r="F451" s="143" t="str">
        <f t="shared" si="50"/>
        <v>£000</v>
      </c>
      <c r="G451" s="107">
        <f t="shared" si="54"/>
        <v>0</v>
      </c>
      <c r="H451" s="107">
        <f t="shared" si="54"/>
        <v>0</v>
      </c>
      <c r="I451" s="107">
        <f t="shared" si="54"/>
        <v>0</v>
      </c>
      <c r="J451" s="107">
        <f t="shared" si="54"/>
        <v>0</v>
      </c>
      <c r="K451" s="107">
        <f t="shared" si="54"/>
        <v>0</v>
      </c>
      <c r="L451" s="107">
        <f t="shared" si="54"/>
        <v>0</v>
      </c>
      <c r="M451" s="107">
        <f t="shared" si="54"/>
        <v>0</v>
      </c>
      <c r="N451" s="107">
        <f t="shared" si="54"/>
        <v>0</v>
      </c>
      <c r="O451" s="107">
        <f t="shared" si="54"/>
        <v>0</v>
      </c>
      <c r="P451" s="107">
        <f t="shared" si="54"/>
        <v>0</v>
      </c>
      <c r="Q451" s="107">
        <f t="shared" si="54"/>
        <v>0</v>
      </c>
      <c r="R451" s="107">
        <f t="shared" si="54"/>
        <v>0</v>
      </c>
      <c r="S451" s="107">
        <f t="shared" si="54"/>
        <v>0</v>
      </c>
      <c r="T451" s="107">
        <f t="shared" si="54"/>
        <v>0</v>
      </c>
      <c r="U451" s="107">
        <f t="shared" si="54"/>
        <v>0</v>
      </c>
      <c r="V451" s="107">
        <f t="shared" si="54"/>
        <v>0</v>
      </c>
      <c r="W451" s="107">
        <f t="shared" si="54"/>
        <v>0</v>
      </c>
      <c r="X451" s="107">
        <f t="shared" si="54"/>
        <v>0</v>
      </c>
      <c r="Y451" s="107">
        <f t="shared" si="54"/>
        <v>0</v>
      </c>
      <c r="Z451" s="107">
        <f t="shared" si="54"/>
        <v>0</v>
      </c>
      <c r="AA451" s="107">
        <f t="shared" si="54"/>
        <v>0</v>
      </c>
      <c r="AB451" s="107">
        <f t="shared" si="54"/>
        <v>0</v>
      </c>
      <c r="AC451" s="108">
        <f t="shared" si="54"/>
        <v>0</v>
      </c>
      <c r="AE451" s="805">
        <f t="shared" si="47"/>
        <v>0</v>
      </c>
      <c r="AG451" s="805">
        <f t="shared" si="48"/>
        <v>0</v>
      </c>
      <c r="AI451" s="805">
        <f t="shared" si="49"/>
        <v>0</v>
      </c>
      <c r="AK451" s="300"/>
    </row>
    <row r="452" spans="4:37" ht="12.75" customHeight="1" outlineLevel="1" x14ac:dyDescent="0.25">
      <c r="D452" s="142" t="str">
        <f t="shared" si="45"/>
        <v>[Staff Functions Line 28]</v>
      </c>
      <c r="E452" s="106"/>
      <c r="F452" s="143" t="str">
        <f t="shared" si="50"/>
        <v>£000</v>
      </c>
      <c r="G452" s="107">
        <f t="shared" si="54"/>
        <v>0</v>
      </c>
      <c r="H452" s="107">
        <f t="shared" si="54"/>
        <v>0</v>
      </c>
      <c r="I452" s="107">
        <f t="shared" si="54"/>
        <v>0</v>
      </c>
      <c r="J452" s="107">
        <f t="shared" si="54"/>
        <v>0</v>
      </c>
      <c r="K452" s="107">
        <f t="shared" si="54"/>
        <v>0</v>
      </c>
      <c r="L452" s="107">
        <f t="shared" si="54"/>
        <v>0</v>
      </c>
      <c r="M452" s="107">
        <f t="shared" si="54"/>
        <v>0</v>
      </c>
      <c r="N452" s="107">
        <f t="shared" si="54"/>
        <v>0</v>
      </c>
      <c r="O452" s="107">
        <f t="shared" si="54"/>
        <v>0</v>
      </c>
      <c r="P452" s="107">
        <f t="shared" si="54"/>
        <v>0</v>
      </c>
      <c r="Q452" s="107">
        <f t="shared" si="54"/>
        <v>0</v>
      </c>
      <c r="R452" s="107">
        <f t="shared" si="54"/>
        <v>0</v>
      </c>
      <c r="S452" s="107">
        <f t="shared" si="54"/>
        <v>0</v>
      </c>
      <c r="T452" s="107">
        <f t="shared" si="54"/>
        <v>0</v>
      </c>
      <c r="U452" s="107">
        <f t="shared" si="54"/>
        <v>0</v>
      </c>
      <c r="V452" s="107">
        <f t="shared" si="54"/>
        <v>0</v>
      </c>
      <c r="W452" s="107">
        <f t="shared" si="54"/>
        <v>0</v>
      </c>
      <c r="X452" s="107">
        <f t="shared" si="54"/>
        <v>0</v>
      </c>
      <c r="Y452" s="107">
        <f t="shared" si="54"/>
        <v>0</v>
      </c>
      <c r="Z452" s="107">
        <f t="shared" si="54"/>
        <v>0</v>
      </c>
      <c r="AA452" s="107">
        <f t="shared" si="54"/>
        <v>0</v>
      </c>
      <c r="AB452" s="107">
        <f t="shared" si="54"/>
        <v>0</v>
      </c>
      <c r="AC452" s="108">
        <f t="shared" si="54"/>
        <v>0</v>
      </c>
      <c r="AE452" s="805">
        <f t="shared" si="47"/>
        <v>0</v>
      </c>
      <c r="AG452" s="805">
        <f t="shared" si="48"/>
        <v>0</v>
      </c>
      <c r="AI452" s="805">
        <f t="shared" si="49"/>
        <v>0</v>
      </c>
      <c r="AK452" s="300"/>
    </row>
    <row r="453" spans="4:37" ht="12.75" customHeight="1" outlineLevel="1" x14ac:dyDescent="0.25">
      <c r="D453" s="142" t="str">
        <f t="shared" si="45"/>
        <v>[Staff Functions Line 29]</v>
      </c>
      <c r="E453" s="106"/>
      <c r="F453" s="143" t="str">
        <f t="shared" si="50"/>
        <v>£000</v>
      </c>
      <c r="G453" s="107">
        <f t="shared" si="54"/>
        <v>0</v>
      </c>
      <c r="H453" s="107">
        <f t="shared" si="54"/>
        <v>0</v>
      </c>
      <c r="I453" s="107">
        <f t="shared" si="54"/>
        <v>0</v>
      </c>
      <c r="J453" s="107">
        <f t="shared" si="54"/>
        <v>0</v>
      </c>
      <c r="K453" s="107">
        <f t="shared" si="54"/>
        <v>0</v>
      </c>
      <c r="L453" s="107">
        <f t="shared" si="54"/>
        <v>0</v>
      </c>
      <c r="M453" s="107">
        <f t="shared" si="54"/>
        <v>0</v>
      </c>
      <c r="N453" s="107">
        <f t="shared" si="54"/>
        <v>0</v>
      </c>
      <c r="O453" s="107">
        <f t="shared" si="54"/>
        <v>0</v>
      </c>
      <c r="P453" s="107">
        <f t="shared" si="54"/>
        <v>0</v>
      </c>
      <c r="Q453" s="107">
        <f t="shared" si="54"/>
        <v>0</v>
      </c>
      <c r="R453" s="107">
        <f t="shared" si="54"/>
        <v>0</v>
      </c>
      <c r="S453" s="107">
        <f t="shared" si="54"/>
        <v>0</v>
      </c>
      <c r="T453" s="107">
        <f t="shared" si="54"/>
        <v>0</v>
      </c>
      <c r="U453" s="107">
        <f t="shared" si="54"/>
        <v>0</v>
      </c>
      <c r="V453" s="107">
        <f t="shared" si="54"/>
        <v>0</v>
      </c>
      <c r="W453" s="107">
        <f t="shared" si="54"/>
        <v>0</v>
      </c>
      <c r="X453" s="107">
        <f t="shared" si="54"/>
        <v>0</v>
      </c>
      <c r="Y453" s="107">
        <f t="shared" si="54"/>
        <v>0</v>
      </c>
      <c r="Z453" s="107">
        <f t="shared" si="54"/>
        <v>0</v>
      </c>
      <c r="AA453" s="107">
        <f t="shared" si="54"/>
        <v>0</v>
      </c>
      <c r="AB453" s="107">
        <f t="shared" si="54"/>
        <v>0</v>
      </c>
      <c r="AC453" s="108">
        <f t="shared" si="54"/>
        <v>0</v>
      </c>
      <c r="AE453" s="805">
        <f t="shared" si="47"/>
        <v>0</v>
      </c>
      <c r="AG453" s="805">
        <f t="shared" si="48"/>
        <v>0</v>
      </c>
      <c r="AI453" s="805">
        <f t="shared" si="49"/>
        <v>0</v>
      </c>
      <c r="AK453" s="300"/>
    </row>
    <row r="454" spans="4:37" ht="12.75" customHeight="1" outlineLevel="1" x14ac:dyDescent="0.25">
      <c r="D454" s="142" t="str">
        <f t="shared" si="45"/>
        <v>[Staff Functions Line 30]</v>
      </c>
      <c r="E454" s="106"/>
      <c r="F454" s="143" t="str">
        <f t="shared" si="50"/>
        <v>£000</v>
      </c>
      <c r="G454" s="107">
        <f t="shared" si="54"/>
        <v>0</v>
      </c>
      <c r="H454" s="107">
        <f t="shared" si="54"/>
        <v>0</v>
      </c>
      <c r="I454" s="107">
        <f t="shared" si="54"/>
        <v>0</v>
      </c>
      <c r="J454" s="107">
        <f t="shared" si="54"/>
        <v>0</v>
      </c>
      <c r="K454" s="107">
        <f t="shared" si="54"/>
        <v>0</v>
      </c>
      <c r="L454" s="107">
        <f t="shared" si="54"/>
        <v>0</v>
      </c>
      <c r="M454" s="107">
        <f t="shared" si="54"/>
        <v>0</v>
      </c>
      <c r="N454" s="107">
        <f t="shared" si="54"/>
        <v>0</v>
      </c>
      <c r="O454" s="107">
        <f t="shared" si="54"/>
        <v>0</v>
      </c>
      <c r="P454" s="107">
        <f t="shared" si="54"/>
        <v>0</v>
      </c>
      <c r="Q454" s="107">
        <f t="shared" si="54"/>
        <v>0</v>
      </c>
      <c r="R454" s="107">
        <f t="shared" si="54"/>
        <v>0</v>
      </c>
      <c r="S454" s="107">
        <f t="shared" si="54"/>
        <v>0</v>
      </c>
      <c r="T454" s="107">
        <f t="shared" si="54"/>
        <v>0</v>
      </c>
      <c r="U454" s="107">
        <f t="shared" si="54"/>
        <v>0</v>
      </c>
      <c r="V454" s="107">
        <f t="shared" si="54"/>
        <v>0</v>
      </c>
      <c r="W454" s="107">
        <f t="shared" si="54"/>
        <v>0</v>
      </c>
      <c r="X454" s="107">
        <f t="shared" si="54"/>
        <v>0</v>
      </c>
      <c r="Y454" s="107">
        <f t="shared" si="54"/>
        <v>0</v>
      </c>
      <c r="Z454" s="107">
        <f t="shared" si="54"/>
        <v>0</v>
      </c>
      <c r="AA454" s="107">
        <f t="shared" si="54"/>
        <v>0</v>
      </c>
      <c r="AB454" s="107">
        <f t="shared" si="54"/>
        <v>0</v>
      </c>
      <c r="AC454" s="108">
        <f t="shared" si="54"/>
        <v>0</v>
      </c>
      <c r="AE454" s="805">
        <f t="shared" si="47"/>
        <v>0</v>
      </c>
      <c r="AG454" s="805">
        <f t="shared" si="48"/>
        <v>0</v>
      </c>
      <c r="AI454" s="805">
        <f t="shared" si="49"/>
        <v>0</v>
      </c>
      <c r="AK454" s="300"/>
    </row>
    <row r="455" spans="4:37" ht="12.75" customHeight="1" outlineLevel="1" x14ac:dyDescent="0.25">
      <c r="D455" s="142" t="str">
        <f t="shared" si="45"/>
        <v>[Staff Functions Line 31]</v>
      </c>
      <c r="E455" s="106"/>
      <c r="F455" s="143" t="str">
        <f t="shared" si="50"/>
        <v>£000</v>
      </c>
      <c r="G455" s="107">
        <f t="shared" si="54"/>
        <v>0</v>
      </c>
      <c r="H455" s="107">
        <f t="shared" si="54"/>
        <v>0</v>
      </c>
      <c r="I455" s="107">
        <f t="shared" si="54"/>
        <v>0</v>
      </c>
      <c r="J455" s="107">
        <f t="shared" si="54"/>
        <v>0</v>
      </c>
      <c r="K455" s="107">
        <f t="shared" si="54"/>
        <v>0</v>
      </c>
      <c r="L455" s="107">
        <f t="shared" si="54"/>
        <v>0</v>
      </c>
      <c r="M455" s="107">
        <f t="shared" si="54"/>
        <v>0</v>
      </c>
      <c r="N455" s="107">
        <f t="shared" si="54"/>
        <v>0</v>
      </c>
      <c r="O455" s="107">
        <f t="shared" si="54"/>
        <v>0</v>
      </c>
      <c r="P455" s="107">
        <f t="shared" si="54"/>
        <v>0</v>
      </c>
      <c r="Q455" s="107">
        <f t="shared" si="54"/>
        <v>0</v>
      </c>
      <c r="R455" s="107">
        <f t="shared" si="54"/>
        <v>0</v>
      </c>
      <c r="S455" s="107">
        <f t="shared" si="54"/>
        <v>0</v>
      </c>
      <c r="T455" s="107">
        <f t="shared" si="54"/>
        <v>0</v>
      </c>
      <c r="U455" s="107">
        <f t="shared" si="54"/>
        <v>0</v>
      </c>
      <c r="V455" s="107">
        <f t="shared" si="54"/>
        <v>0</v>
      </c>
      <c r="W455" s="107">
        <f t="shared" si="54"/>
        <v>0</v>
      </c>
      <c r="X455" s="107">
        <f t="shared" si="54"/>
        <v>0</v>
      </c>
      <c r="Y455" s="107">
        <f t="shared" si="54"/>
        <v>0</v>
      </c>
      <c r="Z455" s="107">
        <f t="shared" si="54"/>
        <v>0</v>
      </c>
      <c r="AA455" s="107">
        <f t="shared" si="54"/>
        <v>0</v>
      </c>
      <c r="AB455" s="107">
        <f t="shared" si="54"/>
        <v>0</v>
      </c>
      <c r="AC455" s="108">
        <f t="shared" si="54"/>
        <v>0</v>
      </c>
      <c r="AE455" s="805">
        <f t="shared" si="47"/>
        <v>0</v>
      </c>
      <c r="AG455" s="805">
        <f t="shared" si="48"/>
        <v>0</v>
      </c>
      <c r="AI455" s="805">
        <f t="shared" si="49"/>
        <v>0</v>
      </c>
      <c r="AK455" s="300"/>
    </row>
    <row r="456" spans="4:37" ht="12.75" customHeight="1" outlineLevel="1" x14ac:dyDescent="0.25">
      <c r="D456" s="142" t="str">
        <f t="shared" si="45"/>
        <v>[Staff Functions Line 32]</v>
      </c>
      <c r="E456" s="106"/>
      <c r="F456" s="143" t="str">
        <f t="shared" si="50"/>
        <v>£000</v>
      </c>
      <c r="G456" s="107">
        <f t="shared" si="54"/>
        <v>0</v>
      </c>
      <c r="H456" s="107">
        <f t="shared" si="54"/>
        <v>0</v>
      </c>
      <c r="I456" s="107">
        <f t="shared" si="54"/>
        <v>0</v>
      </c>
      <c r="J456" s="107">
        <f t="shared" si="54"/>
        <v>0</v>
      </c>
      <c r="K456" s="107">
        <f t="shared" si="54"/>
        <v>0</v>
      </c>
      <c r="L456" s="107">
        <f t="shared" si="54"/>
        <v>0</v>
      </c>
      <c r="M456" s="107">
        <f t="shared" si="54"/>
        <v>0</v>
      </c>
      <c r="N456" s="107">
        <f t="shared" si="54"/>
        <v>0</v>
      </c>
      <c r="O456" s="107">
        <f t="shared" si="54"/>
        <v>0</v>
      </c>
      <c r="P456" s="107">
        <f t="shared" si="54"/>
        <v>0</v>
      </c>
      <c r="Q456" s="107">
        <f t="shared" si="54"/>
        <v>0</v>
      </c>
      <c r="R456" s="107">
        <f t="shared" si="54"/>
        <v>0</v>
      </c>
      <c r="S456" s="107">
        <f t="shared" si="54"/>
        <v>0</v>
      </c>
      <c r="T456" s="107">
        <f t="shared" si="54"/>
        <v>0</v>
      </c>
      <c r="U456" s="107">
        <f t="shared" si="54"/>
        <v>0</v>
      </c>
      <c r="V456" s="107">
        <f t="shared" si="54"/>
        <v>0</v>
      </c>
      <c r="W456" s="107">
        <f t="shared" si="54"/>
        <v>0</v>
      </c>
      <c r="X456" s="107">
        <f t="shared" si="54"/>
        <v>0</v>
      </c>
      <c r="Y456" s="107">
        <f t="shared" si="54"/>
        <v>0</v>
      </c>
      <c r="Z456" s="107">
        <f t="shared" si="54"/>
        <v>0</v>
      </c>
      <c r="AA456" s="107">
        <f t="shared" si="54"/>
        <v>0</v>
      </c>
      <c r="AB456" s="107">
        <f t="shared" si="54"/>
        <v>0</v>
      </c>
      <c r="AC456" s="108">
        <f t="shared" si="54"/>
        <v>0</v>
      </c>
      <c r="AE456" s="805">
        <f t="shared" si="47"/>
        <v>0</v>
      </c>
      <c r="AG456" s="805">
        <f t="shared" si="48"/>
        <v>0</v>
      </c>
      <c r="AI456" s="805">
        <f t="shared" si="49"/>
        <v>0</v>
      </c>
      <c r="AK456" s="300"/>
    </row>
    <row r="457" spans="4:37" ht="12.75" customHeight="1" outlineLevel="1" x14ac:dyDescent="0.25">
      <c r="D457" s="142" t="str">
        <f t="shared" si="45"/>
        <v>[Staff Functions Line 33]</v>
      </c>
      <c r="E457" s="106"/>
      <c r="F457" s="143" t="str">
        <f t="shared" si="50"/>
        <v>£000</v>
      </c>
      <c r="G457" s="107">
        <f t="shared" si="54"/>
        <v>0</v>
      </c>
      <c r="H457" s="107">
        <f t="shared" si="54"/>
        <v>0</v>
      </c>
      <c r="I457" s="107">
        <f t="shared" si="54"/>
        <v>0</v>
      </c>
      <c r="J457" s="107">
        <f t="shared" si="54"/>
        <v>0</v>
      </c>
      <c r="K457" s="107">
        <f t="shared" si="54"/>
        <v>0</v>
      </c>
      <c r="L457" s="107">
        <f t="shared" si="54"/>
        <v>0</v>
      </c>
      <c r="M457" s="107">
        <f t="shared" si="54"/>
        <v>0</v>
      </c>
      <c r="N457" s="107">
        <f t="shared" si="54"/>
        <v>0</v>
      </c>
      <c r="O457" s="107">
        <f t="shared" si="54"/>
        <v>0</v>
      </c>
      <c r="P457" s="107">
        <f t="shared" si="54"/>
        <v>0</v>
      </c>
      <c r="Q457" s="107">
        <f t="shared" si="54"/>
        <v>0</v>
      </c>
      <c r="R457" s="107">
        <f t="shared" si="54"/>
        <v>0</v>
      </c>
      <c r="S457" s="107">
        <f t="shared" si="54"/>
        <v>0</v>
      </c>
      <c r="T457" s="107">
        <f t="shared" si="54"/>
        <v>0</v>
      </c>
      <c r="U457" s="107">
        <f t="shared" si="54"/>
        <v>0</v>
      </c>
      <c r="V457" s="107">
        <f t="shared" si="54"/>
        <v>0</v>
      </c>
      <c r="W457" s="107">
        <f t="shared" si="54"/>
        <v>0</v>
      </c>
      <c r="X457" s="107">
        <f t="shared" si="54"/>
        <v>0</v>
      </c>
      <c r="Y457" s="107">
        <f t="shared" si="54"/>
        <v>0</v>
      </c>
      <c r="Z457" s="107">
        <f t="shared" si="54"/>
        <v>0</v>
      </c>
      <c r="AA457" s="107">
        <f t="shared" si="54"/>
        <v>0</v>
      </c>
      <c r="AB457" s="107">
        <f t="shared" si="54"/>
        <v>0</v>
      </c>
      <c r="AC457" s="108">
        <f t="shared" si="54"/>
        <v>0</v>
      </c>
      <c r="AE457" s="805">
        <f t="shared" si="47"/>
        <v>0</v>
      </c>
      <c r="AG457" s="805">
        <f t="shared" si="48"/>
        <v>0</v>
      </c>
      <c r="AI457" s="805">
        <f t="shared" si="49"/>
        <v>0</v>
      </c>
      <c r="AK457" s="300"/>
    </row>
    <row r="458" spans="4:37" ht="12.75" customHeight="1" outlineLevel="1" x14ac:dyDescent="0.25">
      <c r="D458" s="142" t="str">
        <f t="shared" si="45"/>
        <v>[Staff Functions Line 34]</v>
      </c>
      <c r="E458" s="106"/>
      <c r="F458" s="143" t="str">
        <f t="shared" si="50"/>
        <v>£000</v>
      </c>
      <c r="G458" s="107">
        <f t="shared" si="54"/>
        <v>0</v>
      </c>
      <c r="H458" s="107">
        <f t="shared" si="54"/>
        <v>0</v>
      </c>
      <c r="I458" s="107">
        <f t="shared" si="54"/>
        <v>0</v>
      </c>
      <c r="J458" s="107">
        <f t="shared" si="54"/>
        <v>0</v>
      </c>
      <c r="K458" s="107">
        <f t="shared" si="54"/>
        <v>0</v>
      </c>
      <c r="L458" s="107">
        <f t="shared" si="54"/>
        <v>0</v>
      </c>
      <c r="M458" s="107">
        <f t="shared" si="54"/>
        <v>0</v>
      </c>
      <c r="N458" s="107">
        <f t="shared" si="54"/>
        <v>0</v>
      </c>
      <c r="O458" s="107">
        <f t="shared" si="54"/>
        <v>0</v>
      </c>
      <c r="P458" s="107">
        <f t="shared" si="54"/>
        <v>0</v>
      </c>
      <c r="Q458" s="107">
        <f t="shared" si="54"/>
        <v>0</v>
      </c>
      <c r="R458" s="107">
        <f t="shared" si="54"/>
        <v>0</v>
      </c>
      <c r="S458" s="107">
        <f t="shared" si="54"/>
        <v>0</v>
      </c>
      <c r="T458" s="107">
        <f t="shared" si="54"/>
        <v>0</v>
      </c>
      <c r="U458" s="107">
        <f t="shared" si="54"/>
        <v>0</v>
      </c>
      <c r="V458" s="107">
        <f t="shared" si="54"/>
        <v>0</v>
      </c>
      <c r="W458" s="107">
        <f t="shared" si="54"/>
        <v>0</v>
      </c>
      <c r="X458" s="107">
        <f t="shared" si="54"/>
        <v>0</v>
      </c>
      <c r="Y458" s="107">
        <f t="shared" si="54"/>
        <v>0</v>
      </c>
      <c r="Z458" s="107">
        <f t="shared" si="54"/>
        <v>0</v>
      </c>
      <c r="AA458" s="107">
        <f t="shared" si="54"/>
        <v>0</v>
      </c>
      <c r="AB458" s="107">
        <f t="shared" si="54"/>
        <v>0</v>
      </c>
      <c r="AC458" s="108">
        <f t="shared" si="54"/>
        <v>0</v>
      </c>
      <c r="AE458" s="805">
        <f t="shared" si="47"/>
        <v>0</v>
      </c>
      <c r="AG458" s="805">
        <f t="shared" si="48"/>
        <v>0</v>
      </c>
      <c r="AI458" s="805">
        <f t="shared" si="49"/>
        <v>0</v>
      </c>
      <c r="AK458" s="300"/>
    </row>
    <row r="459" spans="4:37" ht="12.75" customHeight="1" outlineLevel="1" x14ac:dyDescent="0.25">
      <c r="D459" s="142" t="str">
        <f t="shared" si="45"/>
        <v>[Staff Functions Line 35]</v>
      </c>
      <c r="E459" s="106"/>
      <c r="F459" s="143" t="str">
        <f t="shared" si="50"/>
        <v>£000</v>
      </c>
      <c r="G459" s="107">
        <f t="shared" si="54"/>
        <v>0</v>
      </c>
      <c r="H459" s="107">
        <f t="shared" si="54"/>
        <v>0</v>
      </c>
      <c r="I459" s="107">
        <f t="shared" si="54"/>
        <v>0</v>
      </c>
      <c r="J459" s="107">
        <f t="shared" si="54"/>
        <v>0</v>
      </c>
      <c r="K459" s="107">
        <f t="shared" si="54"/>
        <v>0</v>
      </c>
      <c r="L459" s="107">
        <f t="shared" si="54"/>
        <v>0</v>
      </c>
      <c r="M459" s="107">
        <f t="shared" si="54"/>
        <v>0</v>
      </c>
      <c r="N459" s="107">
        <f t="shared" si="54"/>
        <v>0</v>
      </c>
      <c r="O459" s="107">
        <f t="shared" si="54"/>
        <v>0</v>
      </c>
      <c r="P459" s="107">
        <f t="shared" si="54"/>
        <v>0</v>
      </c>
      <c r="Q459" s="107">
        <f t="shared" si="54"/>
        <v>0</v>
      </c>
      <c r="R459" s="107">
        <f t="shared" si="54"/>
        <v>0</v>
      </c>
      <c r="S459" s="107">
        <f t="shared" si="54"/>
        <v>0</v>
      </c>
      <c r="T459" s="107">
        <f t="shared" si="54"/>
        <v>0</v>
      </c>
      <c r="U459" s="107">
        <f t="shared" si="54"/>
        <v>0</v>
      </c>
      <c r="V459" s="107">
        <f t="shared" si="54"/>
        <v>0</v>
      </c>
      <c r="W459" s="107">
        <f t="shared" si="54"/>
        <v>0</v>
      </c>
      <c r="X459" s="107">
        <f t="shared" si="54"/>
        <v>0</v>
      </c>
      <c r="Y459" s="107">
        <f t="shared" si="54"/>
        <v>0</v>
      </c>
      <c r="Z459" s="107">
        <f t="shared" si="54"/>
        <v>0</v>
      </c>
      <c r="AA459" s="107">
        <f t="shared" si="54"/>
        <v>0</v>
      </c>
      <c r="AB459" s="107">
        <f t="shared" si="54"/>
        <v>0</v>
      </c>
      <c r="AC459" s="108">
        <f t="shared" si="54"/>
        <v>0</v>
      </c>
      <c r="AE459" s="805">
        <f t="shared" si="47"/>
        <v>0</v>
      </c>
      <c r="AG459" s="805">
        <f t="shared" si="48"/>
        <v>0</v>
      </c>
      <c r="AI459" s="805">
        <f t="shared" si="49"/>
        <v>0</v>
      </c>
      <c r="AK459" s="300"/>
    </row>
    <row r="460" spans="4:37" ht="12.75" customHeight="1" outlineLevel="1" x14ac:dyDescent="0.25">
      <c r="D460" s="142" t="str">
        <f t="shared" si="45"/>
        <v>[Staff Functions Line 36]</v>
      </c>
      <c r="E460" s="106"/>
      <c r="F460" s="143" t="str">
        <f t="shared" si="50"/>
        <v>£000</v>
      </c>
      <c r="G460" s="107">
        <f t="shared" si="54"/>
        <v>0</v>
      </c>
      <c r="H460" s="107">
        <f t="shared" si="54"/>
        <v>0</v>
      </c>
      <c r="I460" s="107">
        <f t="shared" ref="I460:AC460" si="55">I370*I415</f>
        <v>0</v>
      </c>
      <c r="J460" s="107">
        <f t="shared" si="55"/>
        <v>0</v>
      </c>
      <c r="K460" s="107">
        <f t="shared" si="55"/>
        <v>0</v>
      </c>
      <c r="L460" s="107">
        <f t="shared" si="55"/>
        <v>0</v>
      </c>
      <c r="M460" s="107">
        <f t="shared" si="55"/>
        <v>0</v>
      </c>
      <c r="N460" s="107">
        <f t="shared" si="55"/>
        <v>0</v>
      </c>
      <c r="O460" s="107">
        <f t="shared" si="55"/>
        <v>0</v>
      </c>
      <c r="P460" s="107">
        <f t="shared" si="55"/>
        <v>0</v>
      </c>
      <c r="Q460" s="107">
        <f t="shared" si="55"/>
        <v>0</v>
      </c>
      <c r="R460" s="107">
        <f t="shared" si="55"/>
        <v>0</v>
      </c>
      <c r="S460" s="107">
        <f t="shared" si="55"/>
        <v>0</v>
      </c>
      <c r="T460" s="107">
        <f t="shared" si="55"/>
        <v>0</v>
      </c>
      <c r="U460" s="107">
        <f t="shared" si="55"/>
        <v>0</v>
      </c>
      <c r="V460" s="107">
        <f t="shared" si="55"/>
        <v>0</v>
      </c>
      <c r="W460" s="107">
        <f t="shared" si="55"/>
        <v>0</v>
      </c>
      <c r="X460" s="107">
        <f t="shared" si="55"/>
        <v>0</v>
      </c>
      <c r="Y460" s="107">
        <f t="shared" si="55"/>
        <v>0</v>
      </c>
      <c r="Z460" s="107">
        <f t="shared" si="55"/>
        <v>0</v>
      </c>
      <c r="AA460" s="107">
        <f t="shared" si="55"/>
        <v>0</v>
      </c>
      <c r="AB460" s="107">
        <f t="shared" si="55"/>
        <v>0</v>
      </c>
      <c r="AC460" s="108">
        <f t="shared" si="55"/>
        <v>0</v>
      </c>
      <c r="AE460" s="805">
        <f t="shared" si="47"/>
        <v>0</v>
      </c>
      <c r="AG460" s="805">
        <f t="shared" si="48"/>
        <v>0</v>
      </c>
      <c r="AI460" s="805">
        <f t="shared" si="49"/>
        <v>0</v>
      </c>
      <c r="AK460" s="300"/>
    </row>
    <row r="461" spans="4:37" ht="12.75" customHeight="1" outlineLevel="1" x14ac:dyDescent="0.25">
      <c r="D461" s="142" t="str">
        <f t="shared" si="45"/>
        <v>[Staff Functions Line 37]</v>
      </c>
      <c r="E461" s="106"/>
      <c r="F461" s="143" t="str">
        <f t="shared" si="50"/>
        <v>£000</v>
      </c>
      <c r="G461" s="107">
        <f t="shared" ref="G461:AC464" si="56">G371*G416</f>
        <v>0</v>
      </c>
      <c r="H461" s="107">
        <f t="shared" si="56"/>
        <v>0</v>
      </c>
      <c r="I461" s="107">
        <f t="shared" si="56"/>
        <v>0</v>
      </c>
      <c r="J461" s="107">
        <f t="shared" si="56"/>
        <v>0</v>
      </c>
      <c r="K461" s="107">
        <f t="shared" si="56"/>
        <v>0</v>
      </c>
      <c r="L461" s="107">
        <f t="shared" si="56"/>
        <v>0</v>
      </c>
      <c r="M461" s="107">
        <f t="shared" si="56"/>
        <v>0</v>
      </c>
      <c r="N461" s="107">
        <f t="shared" si="56"/>
        <v>0</v>
      </c>
      <c r="O461" s="107">
        <f t="shared" si="56"/>
        <v>0</v>
      </c>
      <c r="P461" s="107">
        <f t="shared" si="56"/>
        <v>0</v>
      </c>
      <c r="Q461" s="107">
        <f t="shared" si="56"/>
        <v>0</v>
      </c>
      <c r="R461" s="107">
        <f t="shared" si="56"/>
        <v>0</v>
      </c>
      <c r="S461" s="107">
        <f t="shared" si="56"/>
        <v>0</v>
      </c>
      <c r="T461" s="107">
        <f t="shared" si="56"/>
        <v>0</v>
      </c>
      <c r="U461" s="107">
        <f t="shared" si="56"/>
        <v>0</v>
      </c>
      <c r="V461" s="107">
        <f t="shared" si="56"/>
        <v>0</v>
      </c>
      <c r="W461" s="107">
        <f t="shared" si="56"/>
        <v>0</v>
      </c>
      <c r="X461" s="107">
        <f t="shared" si="56"/>
        <v>0</v>
      </c>
      <c r="Y461" s="107">
        <f t="shared" si="56"/>
        <v>0</v>
      </c>
      <c r="Z461" s="107">
        <f t="shared" si="56"/>
        <v>0</v>
      </c>
      <c r="AA461" s="107">
        <f t="shared" si="56"/>
        <v>0</v>
      </c>
      <c r="AB461" s="107">
        <f t="shared" si="56"/>
        <v>0</v>
      </c>
      <c r="AC461" s="108">
        <f t="shared" si="56"/>
        <v>0</v>
      </c>
      <c r="AE461" s="805">
        <f t="shared" si="47"/>
        <v>0</v>
      </c>
      <c r="AG461" s="805">
        <f t="shared" si="48"/>
        <v>0</v>
      </c>
      <c r="AI461" s="805">
        <f t="shared" si="49"/>
        <v>0</v>
      </c>
      <c r="AK461" s="300"/>
    </row>
    <row r="462" spans="4:37" ht="12.75" customHeight="1" outlineLevel="1" x14ac:dyDescent="0.25">
      <c r="D462" s="142" t="str">
        <f t="shared" si="45"/>
        <v>[Staff Functions Line 38]</v>
      </c>
      <c r="E462" s="106"/>
      <c r="F462" s="143" t="str">
        <f t="shared" si="50"/>
        <v>£000</v>
      </c>
      <c r="G462" s="107">
        <f t="shared" si="56"/>
        <v>0</v>
      </c>
      <c r="H462" s="107">
        <f t="shared" si="56"/>
        <v>0</v>
      </c>
      <c r="I462" s="107">
        <f t="shared" si="56"/>
        <v>0</v>
      </c>
      <c r="J462" s="107">
        <f t="shared" si="56"/>
        <v>0</v>
      </c>
      <c r="K462" s="107">
        <f t="shared" si="56"/>
        <v>0</v>
      </c>
      <c r="L462" s="107">
        <f t="shared" si="56"/>
        <v>0</v>
      </c>
      <c r="M462" s="107">
        <f t="shared" si="56"/>
        <v>0</v>
      </c>
      <c r="N462" s="107">
        <f t="shared" si="56"/>
        <v>0</v>
      </c>
      <c r="O462" s="107">
        <f t="shared" si="56"/>
        <v>0</v>
      </c>
      <c r="P462" s="107">
        <f t="shared" si="56"/>
        <v>0</v>
      </c>
      <c r="Q462" s="107">
        <f t="shared" si="56"/>
        <v>0</v>
      </c>
      <c r="R462" s="107">
        <f t="shared" si="56"/>
        <v>0</v>
      </c>
      <c r="S462" s="107">
        <f t="shared" si="56"/>
        <v>0</v>
      </c>
      <c r="T462" s="107">
        <f t="shared" si="56"/>
        <v>0</v>
      </c>
      <c r="U462" s="107">
        <f t="shared" si="56"/>
        <v>0</v>
      </c>
      <c r="V462" s="107">
        <f t="shared" si="56"/>
        <v>0</v>
      </c>
      <c r="W462" s="107">
        <f t="shared" si="56"/>
        <v>0</v>
      </c>
      <c r="X462" s="107">
        <f t="shared" si="56"/>
        <v>0</v>
      </c>
      <c r="Y462" s="107">
        <f t="shared" si="56"/>
        <v>0</v>
      </c>
      <c r="Z462" s="107">
        <f t="shared" si="56"/>
        <v>0</v>
      </c>
      <c r="AA462" s="107">
        <f t="shared" si="56"/>
        <v>0</v>
      </c>
      <c r="AB462" s="107">
        <f t="shared" si="56"/>
        <v>0</v>
      </c>
      <c r="AC462" s="108">
        <f t="shared" si="56"/>
        <v>0</v>
      </c>
      <c r="AE462" s="805">
        <f t="shared" si="47"/>
        <v>0</v>
      </c>
      <c r="AG462" s="805">
        <f t="shared" si="48"/>
        <v>0</v>
      </c>
      <c r="AI462" s="805">
        <f t="shared" si="49"/>
        <v>0</v>
      </c>
      <c r="AK462" s="300"/>
    </row>
    <row r="463" spans="4:37" ht="12.75" customHeight="1" outlineLevel="1" x14ac:dyDescent="0.25">
      <c r="D463" s="142" t="str">
        <f t="shared" si="45"/>
        <v>[Staff Functions Line 39]</v>
      </c>
      <c r="E463" s="106"/>
      <c r="F463" s="143" t="str">
        <f t="shared" si="50"/>
        <v>£000</v>
      </c>
      <c r="G463" s="107">
        <f t="shared" si="56"/>
        <v>0</v>
      </c>
      <c r="H463" s="107">
        <f t="shared" si="56"/>
        <v>0</v>
      </c>
      <c r="I463" s="107">
        <f t="shared" si="56"/>
        <v>0</v>
      </c>
      <c r="J463" s="107">
        <f t="shared" si="56"/>
        <v>0</v>
      </c>
      <c r="K463" s="107">
        <f t="shared" si="56"/>
        <v>0</v>
      </c>
      <c r="L463" s="107">
        <f t="shared" si="56"/>
        <v>0</v>
      </c>
      <c r="M463" s="107">
        <f t="shared" si="56"/>
        <v>0</v>
      </c>
      <c r="N463" s="107">
        <f t="shared" si="56"/>
        <v>0</v>
      </c>
      <c r="O463" s="107">
        <f t="shared" si="56"/>
        <v>0</v>
      </c>
      <c r="P463" s="107">
        <f t="shared" si="56"/>
        <v>0</v>
      </c>
      <c r="Q463" s="107">
        <f t="shared" si="56"/>
        <v>0</v>
      </c>
      <c r="R463" s="107">
        <f t="shared" si="56"/>
        <v>0</v>
      </c>
      <c r="S463" s="107">
        <f t="shared" si="56"/>
        <v>0</v>
      </c>
      <c r="T463" s="107">
        <f t="shared" si="56"/>
        <v>0</v>
      </c>
      <c r="U463" s="107">
        <f t="shared" si="56"/>
        <v>0</v>
      </c>
      <c r="V463" s="107">
        <f t="shared" si="56"/>
        <v>0</v>
      </c>
      <c r="W463" s="107">
        <f t="shared" si="56"/>
        <v>0</v>
      </c>
      <c r="X463" s="107">
        <f t="shared" si="56"/>
        <v>0</v>
      </c>
      <c r="Y463" s="107">
        <f t="shared" si="56"/>
        <v>0</v>
      </c>
      <c r="Z463" s="107">
        <f t="shared" si="56"/>
        <v>0</v>
      </c>
      <c r="AA463" s="107">
        <f t="shared" si="56"/>
        <v>0</v>
      </c>
      <c r="AB463" s="107">
        <f t="shared" si="56"/>
        <v>0</v>
      </c>
      <c r="AC463" s="108">
        <f t="shared" si="56"/>
        <v>0</v>
      </c>
      <c r="AE463" s="805">
        <f t="shared" si="47"/>
        <v>0</v>
      </c>
      <c r="AG463" s="805">
        <f t="shared" si="48"/>
        <v>0</v>
      </c>
      <c r="AI463" s="805">
        <f t="shared" si="49"/>
        <v>0</v>
      </c>
      <c r="AK463" s="300"/>
    </row>
    <row r="464" spans="4:37" ht="12.75" customHeight="1" outlineLevel="1" x14ac:dyDescent="0.25">
      <c r="D464" s="113" t="str">
        <f t="shared" si="45"/>
        <v>[Staff Functions Line 40]</v>
      </c>
      <c r="E464" s="286"/>
      <c r="F464" s="155" t="str">
        <f t="shared" si="50"/>
        <v>£000</v>
      </c>
      <c r="G464" s="115">
        <f t="shared" si="56"/>
        <v>0</v>
      </c>
      <c r="H464" s="115">
        <f t="shared" si="56"/>
        <v>0</v>
      </c>
      <c r="I464" s="115">
        <f t="shared" si="56"/>
        <v>0</v>
      </c>
      <c r="J464" s="115">
        <f t="shared" si="56"/>
        <v>0</v>
      </c>
      <c r="K464" s="115">
        <f t="shared" si="56"/>
        <v>0</v>
      </c>
      <c r="L464" s="115">
        <f t="shared" si="56"/>
        <v>0</v>
      </c>
      <c r="M464" s="115">
        <f t="shared" si="56"/>
        <v>0</v>
      </c>
      <c r="N464" s="115">
        <f t="shared" si="56"/>
        <v>0</v>
      </c>
      <c r="O464" s="115">
        <f t="shared" si="56"/>
        <v>0</v>
      </c>
      <c r="P464" s="115">
        <f t="shared" si="56"/>
        <v>0</v>
      </c>
      <c r="Q464" s="115">
        <f t="shared" si="56"/>
        <v>0</v>
      </c>
      <c r="R464" s="115">
        <f t="shared" si="56"/>
        <v>0</v>
      </c>
      <c r="S464" s="115">
        <f t="shared" si="56"/>
        <v>0</v>
      </c>
      <c r="T464" s="115">
        <f t="shared" si="56"/>
        <v>0</v>
      </c>
      <c r="U464" s="115">
        <f t="shared" si="56"/>
        <v>0</v>
      </c>
      <c r="V464" s="115">
        <f t="shared" si="56"/>
        <v>0</v>
      </c>
      <c r="W464" s="115">
        <f t="shared" si="56"/>
        <v>0</v>
      </c>
      <c r="X464" s="115">
        <f t="shared" si="56"/>
        <v>0</v>
      </c>
      <c r="Y464" s="115">
        <f t="shared" si="56"/>
        <v>0</v>
      </c>
      <c r="Z464" s="115">
        <f t="shared" si="56"/>
        <v>0</v>
      </c>
      <c r="AA464" s="115">
        <f t="shared" si="56"/>
        <v>0</v>
      </c>
      <c r="AB464" s="115">
        <f t="shared" si="56"/>
        <v>0</v>
      </c>
      <c r="AC464" s="116">
        <f t="shared" si="56"/>
        <v>0</v>
      </c>
      <c r="AE464" s="1058">
        <f t="shared" si="47"/>
        <v>0</v>
      </c>
      <c r="AG464" s="1058">
        <f t="shared" si="48"/>
        <v>0</v>
      </c>
      <c r="AI464" s="1058">
        <f t="shared" si="49"/>
        <v>0</v>
      </c>
      <c r="AK464" s="301"/>
    </row>
    <row r="465" spans="2:37" ht="12.75" customHeight="1" outlineLevel="1" x14ac:dyDescent="0.25">
      <c r="G465" s="107"/>
      <c r="H465" s="107"/>
      <c r="I465" s="107"/>
      <c r="J465" s="107"/>
      <c r="K465" s="107"/>
      <c r="L465" s="107"/>
      <c r="M465" s="107"/>
      <c r="N465" s="107"/>
      <c r="O465" s="107"/>
      <c r="P465" s="107"/>
      <c r="Q465" s="107"/>
      <c r="R465" s="107"/>
      <c r="S465" s="107"/>
      <c r="T465" s="107"/>
      <c r="U465" s="107"/>
      <c r="V465" s="107"/>
      <c r="W465" s="107"/>
      <c r="X465" s="107"/>
      <c r="Y465" s="107"/>
      <c r="Z465" s="107"/>
      <c r="AA465" s="107"/>
      <c r="AB465" s="107"/>
      <c r="AC465" s="107"/>
      <c r="AE465" s="107"/>
      <c r="AG465" s="107"/>
      <c r="AI465" s="107"/>
    </row>
    <row r="466" spans="2:37" ht="12.75" customHeight="1" outlineLevel="1" x14ac:dyDescent="0.25">
      <c r="D466" s="290" t="str">
        <f>B423</f>
        <v>Total Redundancy Compensation</v>
      </c>
      <c r="E466" s="291"/>
      <c r="F466" s="292" t="str">
        <f>F464</f>
        <v>£000</v>
      </c>
      <c r="G466" s="293">
        <f t="shared" ref="G466:AC466" si="57">SUM(G425:G464)</f>
        <v>0</v>
      </c>
      <c r="H466" s="293">
        <f t="shared" si="57"/>
        <v>0</v>
      </c>
      <c r="I466" s="293">
        <f t="shared" si="57"/>
        <v>0</v>
      </c>
      <c r="J466" s="293">
        <f t="shared" si="57"/>
        <v>0</v>
      </c>
      <c r="K466" s="293">
        <f t="shared" si="57"/>
        <v>0</v>
      </c>
      <c r="L466" s="293">
        <f t="shared" si="57"/>
        <v>0</v>
      </c>
      <c r="M466" s="293">
        <f t="shared" si="57"/>
        <v>0</v>
      </c>
      <c r="N466" s="293">
        <f t="shared" si="57"/>
        <v>0</v>
      </c>
      <c r="O466" s="293">
        <f t="shared" si="57"/>
        <v>0</v>
      </c>
      <c r="P466" s="293">
        <f t="shared" si="57"/>
        <v>0</v>
      </c>
      <c r="Q466" s="293">
        <f t="shared" si="57"/>
        <v>0</v>
      </c>
      <c r="R466" s="293">
        <f t="shared" si="57"/>
        <v>0</v>
      </c>
      <c r="S466" s="293">
        <f t="shared" si="57"/>
        <v>0</v>
      </c>
      <c r="T466" s="293">
        <f t="shared" si="57"/>
        <v>0</v>
      </c>
      <c r="U466" s="293">
        <f t="shared" si="57"/>
        <v>0</v>
      </c>
      <c r="V466" s="293">
        <f t="shared" si="57"/>
        <v>0</v>
      </c>
      <c r="W466" s="293">
        <f t="shared" si="57"/>
        <v>0</v>
      </c>
      <c r="X466" s="293">
        <f t="shared" si="57"/>
        <v>0</v>
      </c>
      <c r="Y466" s="293">
        <f t="shared" si="57"/>
        <v>0</v>
      </c>
      <c r="Z466" s="293">
        <f t="shared" si="57"/>
        <v>0</v>
      </c>
      <c r="AA466" s="293">
        <f t="shared" si="57"/>
        <v>0</v>
      </c>
      <c r="AB466" s="293">
        <f t="shared" si="57"/>
        <v>0</v>
      </c>
      <c r="AC466" s="294">
        <f t="shared" si="57"/>
        <v>0</v>
      </c>
      <c r="AE466" s="1062">
        <f>SUM(AE425:AE464)</f>
        <v>0</v>
      </c>
      <c r="AG466" s="1062">
        <f>SUM(AG425:AG464)</f>
        <v>0</v>
      </c>
      <c r="AI466" s="1062">
        <f>SUM(AI425:AI464)</f>
        <v>0</v>
      </c>
      <c r="AK466" s="295"/>
    </row>
    <row r="469" spans="2:37" ht="16.5" x14ac:dyDescent="0.25">
      <c r="B469" s="11" t="str">
        <f>"Total "&amp;B13</f>
        <v>Total Staff Costs</v>
      </c>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row>
    <row r="470" spans="2:37" ht="12.75" customHeight="1" outlineLevel="1" x14ac:dyDescent="0.25"/>
    <row r="471" spans="2:37" ht="12.75" customHeight="1" outlineLevel="1" x14ac:dyDescent="0.25">
      <c r="D471" s="276" t="str">
        <f>D328</f>
        <v>Total Cost</v>
      </c>
      <c r="E471" s="277"/>
      <c r="F471" s="296" t="str">
        <f t="shared" ref="F471:AC471" si="58">F328</f>
        <v>£000</v>
      </c>
      <c r="G471" s="297">
        <f t="shared" si="58"/>
        <v>0</v>
      </c>
      <c r="H471" s="297">
        <f t="shared" si="58"/>
        <v>0</v>
      </c>
      <c r="I471" s="297">
        <f t="shared" si="58"/>
        <v>0</v>
      </c>
      <c r="J471" s="297">
        <f t="shared" si="58"/>
        <v>0</v>
      </c>
      <c r="K471" s="297">
        <f t="shared" si="58"/>
        <v>0</v>
      </c>
      <c r="L471" s="297">
        <f t="shared" si="58"/>
        <v>0</v>
      </c>
      <c r="M471" s="297">
        <f t="shared" si="58"/>
        <v>0</v>
      </c>
      <c r="N471" s="297">
        <f t="shared" si="58"/>
        <v>0</v>
      </c>
      <c r="O471" s="297">
        <f t="shared" si="58"/>
        <v>0</v>
      </c>
      <c r="P471" s="297">
        <f t="shared" si="58"/>
        <v>0</v>
      </c>
      <c r="Q471" s="297">
        <f t="shared" si="58"/>
        <v>0</v>
      </c>
      <c r="R471" s="297">
        <f t="shared" si="58"/>
        <v>0</v>
      </c>
      <c r="S471" s="297">
        <f t="shared" si="58"/>
        <v>0</v>
      </c>
      <c r="T471" s="297">
        <f t="shared" si="58"/>
        <v>0</v>
      </c>
      <c r="U471" s="297">
        <f t="shared" si="58"/>
        <v>0</v>
      </c>
      <c r="V471" s="297">
        <f t="shared" si="58"/>
        <v>0</v>
      </c>
      <c r="W471" s="297">
        <f t="shared" si="58"/>
        <v>0</v>
      </c>
      <c r="X471" s="297">
        <f t="shared" si="58"/>
        <v>0</v>
      </c>
      <c r="Y471" s="297">
        <f t="shared" si="58"/>
        <v>0</v>
      </c>
      <c r="Z471" s="297">
        <f t="shared" si="58"/>
        <v>0</v>
      </c>
      <c r="AA471" s="297">
        <f t="shared" si="58"/>
        <v>0</v>
      </c>
      <c r="AB471" s="297">
        <f t="shared" si="58"/>
        <v>0</v>
      </c>
      <c r="AC471" s="298">
        <f t="shared" si="58"/>
        <v>0</v>
      </c>
      <c r="AE471" s="1057">
        <f>AE328</f>
        <v>0</v>
      </c>
      <c r="AG471" s="1057">
        <f>AG328</f>
        <v>0</v>
      </c>
      <c r="AI471" s="1057">
        <f>AI328</f>
        <v>0</v>
      </c>
      <c r="AK471" s="299"/>
    </row>
    <row r="472" spans="2:37" ht="12.75" customHeight="1" outlineLevel="1" x14ac:dyDescent="0.25">
      <c r="D472" s="113" t="str">
        <f>D466</f>
        <v>Total Redundancy Compensation</v>
      </c>
      <c r="E472" s="286"/>
      <c r="F472" s="155" t="str">
        <f t="shared" ref="F472:AC472" si="59">F466</f>
        <v>£000</v>
      </c>
      <c r="G472" s="115">
        <f t="shared" si="59"/>
        <v>0</v>
      </c>
      <c r="H472" s="115">
        <f t="shared" si="59"/>
        <v>0</v>
      </c>
      <c r="I472" s="115">
        <f t="shared" si="59"/>
        <v>0</v>
      </c>
      <c r="J472" s="115">
        <f t="shared" si="59"/>
        <v>0</v>
      </c>
      <c r="K472" s="115">
        <f t="shared" si="59"/>
        <v>0</v>
      </c>
      <c r="L472" s="115">
        <f t="shared" si="59"/>
        <v>0</v>
      </c>
      <c r="M472" s="115">
        <f t="shared" si="59"/>
        <v>0</v>
      </c>
      <c r="N472" s="115">
        <f t="shared" si="59"/>
        <v>0</v>
      </c>
      <c r="O472" s="115">
        <f t="shared" si="59"/>
        <v>0</v>
      </c>
      <c r="P472" s="115">
        <f t="shared" si="59"/>
        <v>0</v>
      </c>
      <c r="Q472" s="115">
        <f t="shared" si="59"/>
        <v>0</v>
      </c>
      <c r="R472" s="115">
        <f t="shared" si="59"/>
        <v>0</v>
      </c>
      <c r="S472" s="115">
        <f t="shared" si="59"/>
        <v>0</v>
      </c>
      <c r="T472" s="115">
        <f t="shared" si="59"/>
        <v>0</v>
      </c>
      <c r="U472" s="115">
        <f t="shared" si="59"/>
        <v>0</v>
      </c>
      <c r="V472" s="115">
        <f t="shared" si="59"/>
        <v>0</v>
      </c>
      <c r="W472" s="115">
        <f t="shared" si="59"/>
        <v>0</v>
      </c>
      <c r="X472" s="115">
        <f t="shared" si="59"/>
        <v>0</v>
      </c>
      <c r="Y472" s="115">
        <f t="shared" si="59"/>
        <v>0</v>
      </c>
      <c r="Z472" s="115">
        <f t="shared" si="59"/>
        <v>0</v>
      </c>
      <c r="AA472" s="115">
        <f t="shared" si="59"/>
        <v>0</v>
      </c>
      <c r="AB472" s="115">
        <f t="shared" si="59"/>
        <v>0</v>
      </c>
      <c r="AC472" s="116">
        <f t="shared" si="59"/>
        <v>0</v>
      </c>
      <c r="AE472" s="1058">
        <f>AE466</f>
        <v>0</v>
      </c>
      <c r="AG472" s="1058">
        <f>AG466</f>
        <v>0</v>
      </c>
      <c r="AI472" s="1058">
        <f>AI466</f>
        <v>0</v>
      </c>
      <c r="AK472" s="301"/>
    </row>
    <row r="473" spans="2:37" ht="12.75" customHeight="1" outlineLevel="1" x14ac:dyDescent="0.25">
      <c r="G473" s="107"/>
      <c r="H473" s="107"/>
      <c r="I473" s="107"/>
      <c r="J473" s="107"/>
      <c r="K473" s="107"/>
      <c r="L473" s="107"/>
      <c r="M473" s="107"/>
      <c r="N473" s="107"/>
      <c r="O473" s="107"/>
      <c r="P473" s="107"/>
      <c r="Q473" s="107"/>
      <c r="R473" s="107"/>
      <c r="S473" s="107"/>
      <c r="T473" s="107"/>
      <c r="U473" s="107"/>
      <c r="V473" s="107"/>
      <c r="W473" s="107"/>
      <c r="X473" s="107"/>
      <c r="Y473" s="107"/>
      <c r="Z473" s="107"/>
      <c r="AA473" s="107"/>
      <c r="AB473" s="107"/>
      <c r="AC473" s="107"/>
      <c r="AE473" s="107"/>
      <c r="AG473" s="107"/>
      <c r="AI473" s="107"/>
    </row>
    <row r="474" spans="2:37" ht="12.75" customHeight="1" outlineLevel="1" x14ac:dyDescent="0.25">
      <c r="D474" s="290" t="str">
        <f>B469</f>
        <v>Total Staff Costs</v>
      </c>
      <c r="E474" s="291"/>
      <c r="F474" s="292" t="str">
        <f>F472</f>
        <v>£000</v>
      </c>
      <c r="G474" s="293">
        <f t="shared" ref="G474:AC474" si="60">SUM(G471:G472)</f>
        <v>0</v>
      </c>
      <c r="H474" s="293">
        <f t="shared" si="60"/>
        <v>0</v>
      </c>
      <c r="I474" s="293">
        <f t="shared" si="60"/>
        <v>0</v>
      </c>
      <c r="J474" s="293">
        <f t="shared" si="60"/>
        <v>0</v>
      </c>
      <c r="K474" s="293">
        <f t="shared" si="60"/>
        <v>0</v>
      </c>
      <c r="L474" s="293">
        <f t="shared" si="60"/>
        <v>0</v>
      </c>
      <c r="M474" s="293">
        <f t="shared" si="60"/>
        <v>0</v>
      </c>
      <c r="N474" s="293">
        <f t="shared" si="60"/>
        <v>0</v>
      </c>
      <c r="O474" s="293">
        <f t="shared" si="60"/>
        <v>0</v>
      </c>
      <c r="P474" s="293">
        <f t="shared" si="60"/>
        <v>0</v>
      </c>
      <c r="Q474" s="293">
        <f t="shared" si="60"/>
        <v>0</v>
      </c>
      <c r="R474" s="293">
        <f t="shared" si="60"/>
        <v>0</v>
      </c>
      <c r="S474" s="293">
        <f t="shared" si="60"/>
        <v>0</v>
      </c>
      <c r="T474" s="293">
        <f t="shared" si="60"/>
        <v>0</v>
      </c>
      <c r="U474" s="293">
        <f t="shared" si="60"/>
        <v>0</v>
      </c>
      <c r="V474" s="293">
        <f t="shared" si="60"/>
        <v>0</v>
      </c>
      <c r="W474" s="293">
        <f t="shared" si="60"/>
        <v>0</v>
      </c>
      <c r="X474" s="293">
        <f t="shared" si="60"/>
        <v>0</v>
      </c>
      <c r="Y474" s="293">
        <f t="shared" si="60"/>
        <v>0</v>
      </c>
      <c r="Z474" s="293">
        <f t="shared" si="60"/>
        <v>0</v>
      </c>
      <c r="AA474" s="293">
        <f t="shared" si="60"/>
        <v>0</v>
      </c>
      <c r="AB474" s="293">
        <f t="shared" si="60"/>
        <v>0</v>
      </c>
      <c r="AC474" s="294">
        <f t="shared" si="60"/>
        <v>0</v>
      </c>
      <c r="AE474" s="1062">
        <f>SUM(AE471:AE472)</f>
        <v>0</v>
      </c>
      <c r="AG474" s="1062">
        <f>SUM(AG471:AG472)</f>
        <v>0</v>
      </c>
      <c r="AI474" s="1062">
        <f>SUM(AI471:AI472)</f>
        <v>0</v>
      </c>
      <c r="AK474" s="295"/>
    </row>
    <row r="477" spans="2:37" ht="16.5" x14ac:dyDescent="0.25">
      <c r="B477" s="11" t="s">
        <v>25</v>
      </c>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39" fitToHeight="99" orientation="landscape" r:id="rId1"/>
  <rowBreaks count="4" manualBreakCount="4">
    <brk id="103" max="16383" man="1"/>
    <brk id="193" max="16383" man="1"/>
    <brk id="284" max="16383" man="1"/>
    <brk id="421" max="16383" man="1"/>
  </rowBreaks>
  <ignoredErrors>
    <ignoredError sqref="F287 F425"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autoPageBreaks="0"/>
  </sheetPr>
  <dimension ref="A2:AK329"/>
  <sheetViews>
    <sheetView showGridLines="0" zoomScale="70" zoomScaleNormal="70" zoomScaleSheetLayoutView="70" workbookViewId="0">
      <pane xSplit="6" ySplit="12" topLeftCell="G13" activePane="bottomRight" state="frozen"/>
      <selection pane="topRight"/>
      <selection pane="bottomLeft"/>
      <selection pane="bottomRight"/>
    </sheetView>
  </sheetViews>
  <sheetFormatPr defaultColWidth="9" defaultRowHeight="12.75" outlineLevelRow="1" outlineLevelCol="1" x14ac:dyDescent="0.2"/>
  <cols>
    <col min="1" max="1" width="2.85546875" style="9" customWidth="1"/>
    <col min="2" max="3" width="2.5703125" style="9" customWidth="1"/>
    <col min="4" max="4" width="18.28515625" style="9" customWidth="1"/>
    <col min="5" max="5" width="22.28515625" style="9" customWidth="1"/>
    <col min="6" max="6" width="10.7109375" style="9" customWidth="1"/>
    <col min="7" max="22" width="11.42578125" style="9" customWidth="1"/>
    <col min="23" max="29" width="11.42578125" style="9" customWidth="1" outlineLevel="1"/>
    <col min="30" max="30" width="3.5703125" style="9" customWidth="1"/>
    <col min="31" max="31" width="11.42578125" style="9" customWidth="1" outlineLevel="1"/>
    <col min="32" max="32" width="3.5703125" style="9" customWidth="1" outlineLevel="1"/>
    <col min="33" max="33" width="11.42578125" style="9" customWidth="1" outlineLevel="1"/>
    <col min="34" max="34" width="3.5703125" style="9" customWidth="1" outlineLevel="1"/>
    <col min="35" max="35" width="11.42578125" style="9" customWidth="1" outlineLevel="1"/>
    <col min="36" max="36" width="3.5703125" style="9" customWidth="1" outlineLevel="1"/>
    <col min="37" max="37" width="100.140625" style="9" customWidth="1"/>
    <col min="38" max="16384" width="9" style="9"/>
  </cols>
  <sheetData>
    <row r="2" spans="1:37" x14ac:dyDescent="0.2">
      <c r="B2" s="7" t="str">
        <f>'Template Cover'!B2</f>
        <v>Owner:</v>
      </c>
      <c r="C2" s="8"/>
      <c r="D2" s="8"/>
      <c r="E2" s="8"/>
      <c r="F2" s="8"/>
      <c r="G2" s="8" t="str">
        <f>Owner</f>
        <v>Department for Transport</v>
      </c>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x14ac:dyDescent="0.2">
      <c r="B3" s="7" t="str">
        <f>'Template Cover'!B3</f>
        <v>Project:</v>
      </c>
      <c r="C3" s="8"/>
      <c r="D3" s="8"/>
      <c r="E3" s="8"/>
      <c r="F3" s="8"/>
      <c r="G3" s="8" t="str">
        <f>Project</f>
        <v>South Eastern Franchise</v>
      </c>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1:37" x14ac:dyDescent="0.2">
      <c r="B4" s="7" t="str">
        <f>'Template Cover'!B4</f>
        <v>Sheet:</v>
      </c>
      <c r="C4" s="8"/>
      <c r="D4" s="8"/>
      <c r="E4" s="8"/>
      <c r="F4" s="8"/>
      <c r="G4" s="8" t="str">
        <f ca="1">MID(CELL("filename",$A$1),FIND("]",CELL("filename",$A$1))+1,99)</f>
        <v>Other Opex</v>
      </c>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row>
    <row r="5" spans="1:37" x14ac:dyDescent="0.2">
      <c r="B5" s="7" t="str">
        <f>'Template Cover'!B5</f>
        <v>Version:</v>
      </c>
      <c r="C5" s="8"/>
      <c r="D5" s="8"/>
      <c r="E5" s="8"/>
      <c r="F5" s="8"/>
      <c r="G5" s="8">
        <f>Version</f>
        <v>1</v>
      </c>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row>
    <row r="6" spans="1:37" x14ac:dyDescent="0.2">
      <c r="B6" s="7" t="str">
        <f>'Template Cover'!B6</f>
        <v>Date:</v>
      </c>
      <c r="C6" s="10"/>
      <c r="D6" s="10"/>
      <c r="E6" s="10"/>
      <c r="F6" s="10"/>
      <c r="G6" s="10">
        <f ca="1">TODAY()</f>
        <v>43067</v>
      </c>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row>
    <row r="7" spans="1:37" x14ac:dyDescent="0.2">
      <c r="B7" s="7" t="str">
        <f>'Template Cover'!B7</f>
        <v>Filename:</v>
      </c>
      <c r="C7" s="8"/>
      <c r="D7" s="8"/>
      <c r="E7" s="8"/>
      <c r="F7" s="8"/>
      <c r="G7" s="8" t="str">
        <f ca="1">LEFT(CELL("FILENAME",$A$1),FIND("]",CELL("FILENAME",$A$1)))</f>
        <v>G:\AFP\RailGrpAll\FRP\002 Projects\009 South Eastern\0004 Finance\10_ITT\Financial Model Template\[SEF Financial Templates v4.01.xlsx]</v>
      </c>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row>
    <row r="9" spans="1:37" ht="25.5" x14ac:dyDescent="0.2">
      <c r="D9" s="1090" t="str">
        <f>RN_Switch</f>
        <v>Nominal</v>
      </c>
      <c r="E9" s="1091"/>
      <c r="F9" s="1092" t="s">
        <v>72</v>
      </c>
      <c r="G9" s="131" t="str">
        <f>Timeline!G29</f>
        <v>Blank</v>
      </c>
      <c r="H9" s="131" t="str">
        <f>Timeline!H29</f>
        <v>Blank</v>
      </c>
      <c r="I9" s="131" t="str">
        <f>Timeline!I29</f>
        <v>Year -3</v>
      </c>
      <c r="J9" s="131" t="str">
        <f>Timeline!J29</f>
        <v>Year -2</v>
      </c>
      <c r="K9" s="131" t="str">
        <f>Timeline!K29</f>
        <v>Year -1</v>
      </c>
      <c r="L9" s="131" t="str">
        <f>Timeline!L29</f>
        <v>Year 0</v>
      </c>
      <c r="M9" s="131" t="str">
        <f>Timeline!M29</f>
        <v>Year 1</v>
      </c>
      <c r="N9" s="131" t="str">
        <f>Timeline!N29</f>
        <v>Year 2</v>
      </c>
      <c r="O9" s="131" t="str">
        <f>Timeline!O29</f>
        <v>Year 3</v>
      </c>
      <c r="P9" s="131" t="str">
        <f>Timeline!P29</f>
        <v>Year 4</v>
      </c>
      <c r="Q9" s="131" t="str">
        <f>Timeline!Q29</f>
        <v>Year 5</v>
      </c>
      <c r="R9" s="131" t="str">
        <f>Timeline!R29</f>
        <v>Year 6</v>
      </c>
      <c r="S9" s="131" t="str">
        <f>Timeline!S29</f>
        <v>Year 7</v>
      </c>
      <c r="T9" s="131" t="str">
        <f>Timeline!T29</f>
        <v>Year 8</v>
      </c>
      <c r="U9" s="131" t="str">
        <f>Timeline!U29</f>
        <v>Year 9</v>
      </c>
      <c r="V9" s="131" t="str">
        <f>Timeline!V29</f>
        <v>Year 10</v>
      </c>
      <c r="W9" s="131" t="str">
        <f>Timeline!W29</f>
        <v>Year 11</v>
      </c>
      <c r="X9" s="131" t="str">
        <f>Timeline!X29</f>
        <v>Year 12</v>
      </c>
      <c r="Y9" s="131" t="str">
        <f>Timeline!Y29</f>
        <v>Year 13</v>
      </c>
      <c r="Z9" s="131" t="str">
        <f>Timeline!Z29</f>
        <v>Year 14</v>
      </c>
      <c r="AA9" s="131" t="str">
        <f>Timeline!AA29</f>
        <v>Year 15</v>
      </c>
      <c r="AB9" s="131" t="str">
        <f>Timeline!AB29</f>
        <v>Year 16</v>
      </c>
      <c r="AC9" s="131" t="str">
        <f>Timeline!AC29</f>
        <v>Year 17</v>
      </c>
      <c r="AE9" s="131" t="str">
        <f>Timeline!AE29</f>
        <v>Year 17 (Not Used)</v>
      </c>
      <c r="AG9" s="131" t="str">
        <f>Timeline!AG29</f>
        <v>Year 17 (Not Used)</v>
      </c>
      <c r="AI9" s="131" t="str">
        <f>Timeline!AI29</f>
        <v>Year 17 (Not Used)</v>
      </c>
      <c r="AK9" s="1092" t="s">
        <v>425</v>
      </c>
    </row>
    <row r="10" spans="1:37" ht="25.5" x14ac:dyDescent="0.2">
      <c r="D10" s="1100" t="str">
        <f>Option_Switch</f>
        <v>Base Model</v>
      </c>
      <c r="E10" s="1101"/>
      <c r="F10" s="1088"/>
      <c r="G10" s="131" t="str">
        <f>Timeline!G30</f>
        <v>For Bidder Use</v>
      </c>
      <c r="H10" s="131" t="str">
        <f>Timeline!H30</f>
        <v>For Bidder Use</v>
      </c>
      <c r="I10" s="131" t="str">
        <f>Timeline!I30</f>
        <v>Actual</v>
      </c>
      <c r="J10" s="131" t="str">
        <f>Timeline!J30</f>
        <v>Actual</v>
      </c>
      <c r="K10" s="131" t="str">
        <f>Timeline!K30</f>
        <v>Forecast</v>
      </c>
      <c r="L10" s="131" t="str">
        <f>Timeline!L30</f>
        <v>Forecast</v>
      </c>
      <c r="M10" s="131" t="str">
        <f>Timeline!M30</f>
        <v>Core</v>
      </c>
      <c r="N10" s="131" t="str">
        <f>Timeline!N30</f>
        <v>Core</v>
      </c>
      <c r="O10" s="131" t="str">
        <f>Timeline!O30</f>
        <v>Core</v>
      </c>
      <c r="P10" s="131" t="str">
        <f>Timeline!P30</f>
        <v>Core</v>
      </c>
      <c r="Q10" s="131" t="str">
        <f>Timeline!Q30</f>
        <v>Core</v>
      </c>
      <c r="R10" s="131" t="str">
        <f>Timeline!R30</f>
        <v>Core</v>
      </c>
      <c r="S10" s="131" t="str">
        <f>Timeline!S30</f>
        <v>Core</v>
      </c>
      <c r="T10" s="131" t="str">
        <f>Timeline!T30</f>
        <v>Core</v>
      </c>
      <c r="U10" s="131" t="str">
        <f>Timeline!U30</f>
        <v>Extension</v>
      </c>
      <c r="V10" s="131" t="str">
        <f>Timeline!V30</f>
        <v>Not Used</v>
      </c>
      <c r="W10" s="131" t="str">
        <f>Timeline!W30</f>
        <v>Not Used</v>
      </c>
      <c r="X10" s="131" t="str">
        <f>Timeline!X30</f>
        <v>Not Used</v>
      </c>
      <c r="Y10" s="131" t="str">
        <f>Timeline!Y30</f>
        <v>Not Used</v>
      </c>
      <c r="Z10" s="131" t="str">
        <f>Timeline!Z30</f>
        <v>Not Used</v>
      </c>
      <c r="AA10" s="131" t="str">
        <f>Timeline!AA30</f>
        <v>Not Used</v>
      </c>
      <c r="AB10" s="131" t="str">
        <f>Timeline!AB30</f>
        <v>Not Used</v>
      </c>
      <c r="AC10" s="131" t="str">
        <f>Timeline!AC30</f>
        <v>Not Used</v>
      </c>
      <c r="AE10" s="131" t="str">
        <f>Timeline!AE30</f>
        <v>Not used</v>
      </c>
      <c r="AG10" s="131" t="str">
        <f>Timeline!AG30</f>
        <v>Not Used</v>
      </c>
      <c r="AI10" s="131" t="str">
        <f>Timeline!AI30</f>
        <v>Not Used</v>
      </c>
      <c r="AK10" s="1093"/>
    </row>
    <row r="11" spans="1:37" ht="12.75" customHeight="1" x14ac:dyDescent="0.2">
      <c r="D11" s="1099"/>
      <c r="E11" s="1098"/>
      <c r="F11" s="1089" t="s">
        <v>72</v>
      </c>
      <c r="G11" s="132" t="str">
        <f>IF(Timeline!G31="","",Timeline!G31)</f>
        <v/>
      </c>
      <c r="H11" s="132" t="str">
        <f>IF(Timeline!H31="","",Timeline!H31)</f>
        <v/>
      </c>
      <c r="I11" s="132">
        <f>IF(Timeline!I31="","",Timeline!I31)</f>
        <v>42460</v>
      </c>
      <c r="J11" s="132">
        <f>IF(Timeline!J31="","",Timeline!J31)</f>
        <v>42825</v>
      </c>
      <c r="K11" s="132">
        <f>IF(Timeline!K31="","",Timeline!K31)</f>
        <v>43190</v>
      </c>
      <c r="L11" s="132">
        <f>IF(Timeline!L31="","",Timeline!L31)</f>
        <v>43555</v>
      </c>
      <c r="M11" s="132">
        <f>IF(Timeline!M31="","",Timeline!M31)</f>
        <v>43921</v>
      </c>
      <c r="N11" s="132">
        <f>IF(Timeline!N31="","",Timeline!N31)</f>
        <v>44286</v>
      </c>
      <c r="O11" s="132">
        <f>IF(Timeline!O31="","",Timeline!O31)</f>
        <v>44651</v>
      </c>
      <c r="P11" s="132">
        <f>IF(Timeline!P31="","",Timeline!P31)</f>
        <v>45016</v>
      </c>
      <c r="Q11" s="132">
        <f>IF(Timeline!Q31="","",Timeline!Q31)</f>
        <v>45382</v>
      </c>
      <c r="R11" s="132">
        <f>IF(Timeline!R31="","",Timeline!R31)</f>
        <v>45747</v>
      </c>
      <c r="S11" s="132">
        <f>IF(Timeline!S31="","",Timeline!S31)</f>
        <v>46112</v>
      </c>
      <c r="T11" s="132">
        <f>IF(Timeline!T31="","",Timeline!T31)</f>
        <v>46477</v>
      </c>
      <c r="U11" s="132">
        <f>IF(Timeline!U31="","",Timeline!U31)</f>
        <v>46843</v>
      </c>
      <c r="V11" s="132">
        <f>IF(Timeline!V31="","",Timeline!V31)</f>
        <v>47208</v>
      </c>
      <c r="W11" s="132">
        <f>IF(Timeline!W31="","",Timeline!W31)</f>
        <v>47573</v>
      </c>
      <c r="X11" s="132">
        <f>IF(Timeline!X31="","",Timeline!X31)</f>
        <v>47938</v>
      </c>
      <c r="Y11" s="132">
        <f>IF(Timeline!Y31="","",Timeline!Y31)</f>
        <v>48304</v>
      </c>
      <c r="Z11" s="132">
        <f>IF(Timeline!Z31="","",Timeline!Z31)</f>
        <v>48669</v>
      </c>
      <c r="AA11" s="132">
        <f>IF(Timeline!AA31="","",Timeline!AA31)</f>
        <v>49034</v>
      </c>
      <c r="AB11" s="132">
        <f>IF(Timeline!AB31="","",Timeline!AB31)</f>
        <v>49399</v>
      </c>
      <c r="AC11" s="132">
        <f>IF(Timeline!AC31="","",Timeline!AC31)</f>
        <v>49765</v>
      </c>
      <c r="AE11" s="132">
        <f>IF(Timeline!AE31="","",Timeline!AE31)</f>
        <v>49765</v>
      </c>
      <c r="AG11" s="132">
        <f>IF(Timeline!AG31="","",Timeline!AG31)</f>
        <v>49765</v>
      </c>
      <c r="AI11" s="132">
        <f>IF(Timeline!AI31="","",Timeline!AI31)</f>
        <v>49765</v>
      </c>
      <c r="AK11" s="1094"/>
    </row>
    <row r="13" spans="1:37" ht="16.5" x14ac:dyDescent="0.25">
      <c r="B13" s="11" t="s">
        <v>117</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row>
    <row r="15" spans="1:37" ht="15" x14ac:dyDescent="0.25">
      <c r="B15" s="272" t="str">
        <f>'Line Items'!B700</f>
        <v>Other Staff Costs</v>
      </c>
      <c r="C15" s="272"/>
      <c r="D15" s="275"/>
      <c r="E15" s="275"/>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2"/>
      <c r="AJ15" s="272"/>
      <c r="AK15" s="272"/>
    </row>
    <row r="16" spans="1:37" ht="12.75" customHeight="1" outlineLevel="1" x14ac:dyDescent="0.2">
      <c r="A16" s="75"/>
    </row>
    <row r="17" spans="4:37" ht="12.75" customHeight="1" outlineLevel="1" x14ac:dyDescent="0.2">
      <c r="D17" s="276" t="str">
        <f>'Line Items'!D702</f>
        <v>Uniforms &amp; Protective Clothing</v>
      </c>
      <c r="E17" s="277"/>
      <c r="F17" s="278" t="s">
        <v>428</v>
      </c>
      <c r="G17" s="279"/>
      <c r="H17" s="279"/>
      <c r="I17" s="279"/>
      <c r="J17" s="279"/>
      <c r="K17" s="279"/>
      <c r="L17" s="279"/>
      <c r="M17" s="279"/>
      <c r="N17" s="279"/>
      <c r="O17" s="279"/>
      <c r="P17" s="279"/>
      <c r="Q17" s="279"/>
      <c r="R17" s="279"/>
      <c r="S17" s="279"/>
      <c r="T17" s="279"/>
      <c r="U17" s="279"/>
      <c r="V17" s="279"/>
      <c r="W17" s="279"/>
      <c r="X17" s="279"/>
      <c r="Y17" s="279"/>
      <c r="Z17" s="279"/>
      <c r="AA17" s="279"/>
      <c r="AB17" s="279"/>
      <c r="AC17" s="281"/>
      <c r="AE17" s="1057"/>
      <c r="AG17" s="1057"/>
      <c r="AI17" s="1057"/>
      <c r="AK17" s="329"/>
    </row>
    <row r="18" spans="4:37" ht="12.75" customHeight="1" outlineLevel="1" x14ac:dyDescent="0.2">
      <c r="D18" s="142" t="str">
        <f>'Line Items'!D703</f>
        <v>Medical, Healthcare and Other Staff Benefits</v>
      </c>
      <c r="E18" s="106"/>
      <c r="F18" s="143" t="str">
        <f t="shared" ref="F18:F61" si="0">F17</f>
        <v>£000</v>
      </c>
      <c r="G18" s="283"/>
      <c r="H18" s="283"/>
      <c r="I18" s="283"/>
      <c r="J18" s="283"/>
      <c r="K18" s="283"/>
      <c r="L18" s="283"/>
      <c r="M18" s="283"/>
      <c r="N18" s="283"/>
      <c r="O18" s="283"/>
      <c r="P18" s="283"/>
      <c r="Q18" s="283"/>
      <c r="R18" s="283"/>
      <c r="S18" s="283"/>
      <c r="T18" s="283"/>
      <c r="U18" s="283"/>
      <c r="V18" s="283"/>
      <c r="W18" s="283"/>
      <c r="X18" s="283"/>
      <c r="Y18" s="283"/>
      <c r="Z18" s="283"/>
      <c r="AA18" s="283"/>
      <c r="AB18" s="283"/>
      <c r="AC18" s="284"/>
      <c r="AE18" s="805"/>
      <c r="AG18" s="805"/>
      <c r="AI18" s="805"/>
      <c r="AK18" s="330"/>
    </row>
    <row r="19" spans="4:37" ht="12.75" customHeight="1" outlineLevel="1" x14ac:dyDescent="0.2">
      <c r="D19" s="142" t="str">
        <f>'Line Items'!D704</f>
        <v>Ill Health Severance</v>
      </c>
      <c r="E19" s="106"/>
      <c r="F19" s="143" t="str">
        <f t="shared" si="0"/>
        <v>£000</v>
      </c>
      <c r="G19" s="283"/>
      <c r="H19" s="283"/>
      <c r="I19" s="283"/>
      <c r="J19" s="283"/>
      <c r="K19" s="283"/>
      <c r="L19" s="283"/>
      <c r="M19" s="283"/>
      <c r="N19" s="283"/>
      <c r="O19" s="283"/>
      <c r="P19" s="283"/>
      <c r="Q19" s="283"/>
      <c r="R19" s="283"/>
      <c r="S19" s="283"/>
      <c r="T19" s="283"/>
      <c r="U19" s="283"/>
      <c r="V19" s="283"/>
      <c r="W19" s="283"/>
      <c r="X19" s="283"/>
      <c r="Y19" s="283"/>
      <c r="Z19" s="283"/>
      <c r="AA19" s="283"/>
      <c r="AB19" s="283"/>
      <c r="AC19" s="284"/>
      <c r="AE19" s="805"/>
      <c r="AG19" s="805"/>
      <c r="AI19" s="805"/>
      <c r="AK19" s="330"/>
    </row>
    <row r="20" spans="4:37" ht="12.75" customHeight="1" outlineLevel="1" x14ac:dyDescent="0.2">
      <c r="D20" s="142" t="str">
        <f>'Line Items'!D705</f>
        <v>Motor Vehicle Expenses</v>
      </c>
      <c r="E20" s="106"/>
      <c r="F20" s="143" t="str">
        <f t="shared" si="0"/>
        <v>£000</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4"/>
      <c r="AE20" s="805"/>
      <c r="AG20" s="805"/>
      <c r="AI20" s="805"/>
      <c r="AK20" s="330"/>
    </row>
    <row r="21" spans="4:37" ht="12.75" customHeight="1" outlineLevel="1" x14ac:dyDescent="0.2">
      <c r="D21" s="142" t="str">
        <f>'Line Items'!D706</f>
        <v>Employee Expenses</v>
      </c>
      <c r="E21" s="106"/>
      <c r="F21" s="143" t="str">
        <f t="shared" si="0"/>
        <v>£000</v>
      </c>
      <c r="G21" s="283"/>
      <c r="H21" s="283"/>
      <c r="I21" s="283"/>
      <c r="J21" s="283"/>
      <c r="K21" s="283"/>
      <c r="L21" s="283"/>
      <c r="M21" s="283"/>
      <c r="N21" s="283"/>
      <c r="O21" s="283"/>
      <c r="P21" s="283"/>
      <c r="Q21" s="283"/>
      <c r="R21" s="283"/>
      <c r="S21" s="283"/>
      <c r="T21" s="283"/>
      <c r="U21" s="283"/>
      <c r="V21" s="283"/>
      <c r="W21" s="283"/>
      <c r="X21" s="283"/>
      <c r="Y21" s="283"/>
      <c r="Z21" s="283"/>
      <c r="AA21" s="283"/>
      <c r="AB21" s="283"/>
      <c r="AC21" s="284"/>
      <c r="AE21" s="805"/>
      <c r="AG21" s="805"/>
      <c r="AI21" s="805"/>
      <c r="AK21" s="330"/>
    </row>
    <row r="22" spans="4:37" ht="12.75" customHeight="1" outlineLevel="1" x14ac:dyDescent="0.2">
      <c r="D22" s="142" t="str">
        <f>'Line Items'!D707</f>
        <v>Bonuses</v>
      </c>
      <c r="E22" s="106"/>
      <c r="F22" s="143" t="str">
        <f t="shared" si="0"/>
        <v>£000</v>
      </c>
      <c r="G22" s="283"/>
      <c r="H22" s="283"/>
      <c r="I22" s="283"/>
      <c r="J22" s="283"/>
      <c r="K22" s="283"/>
      <c r="L22" s="283"/>
      <c r="M22" s="283"/>
      <c r="N22" s="283"/>
      <c r="O22" s="283"/>
      <c r="P22" s="283"/>
      <c r="Q22" s="283"/>
      <c r="R22" s="283"/>
      <c r="S22" s="283"/>
      <c r="T22" s="283"/>
      <c r="U22" s="283"/>
      <c r="V22" s="283"/>
      <c r="W22" s="283"/>
      <c r="X22" s="283"/>
      <c r="Y22" s="283"/>
      <c r="Z22" s="283"/>
      <c r="AA22" s="283"/>
      <c r="AB22" s="283"/>
      <c r="AC22" s="284"/>
      <c r="AE22" s="805"/>
      <c r="AG22" s="805"/>
      <c r="AI22" s="805"/>
      <c r="AK22" s="330"/>
    </row>
    <row r="23" spans="4:37" ht="12.75" customHeight="1" outlineLevel="1" x14ac:dyDescent="0.2">
      <c r="D23" s="142" t="str">
        <f>'Line Items'!D708</f>
        <v>Staff Recruitment</v>
      </c>
      <c r="E23" s="106"/>
      <c r="F23" s="143" t="str">
        <f t="shared" si="0"/>
        <v>£000</v>
      </c>
      <c r="G23" s="283"/>
      <c r="H23" s="283"/>
      <c r="I23" s="283"/>
      <c r="J23" s="283"/>
      <c r="K23" s="283"/>
      <c r="L23" s="283"/>
      <c r="M23" s="283"/>
      <c r="N23" s="283"/>
      <c r="O23" s="283"/>
      <c r="P23" s="283"/>
      <c r="Q23" s="283"/>
      <c r="R23" s="283"/>
      <c r="S23" s="283"/>
      <c r="T23" s="283"/>
      <c r="U23" s="283"/>
      <c r="V23" s="283"/>
      <c r="W23" s="283"/>
      <c r="X23" s="283"/>
      <c r="Y23" s="283"/>
      <c r="Z23" s="283"/>
      <c r="AA23" s="283"/>
      <c r="AB23" s="283"/>
      <c r="AC23" s="284"/>
      <c r="AE23" s="805"/>
      <c r="AG23" s="805"/>
      <c r="AI23" s="805"/>
      <c r="AK23" s="330"/>
    </row>
    <row r="24" spans="4:37" ht="12.75" customHeight="1" outlineLevel="1" x14ac:dyDescent="0.2">
      <c r="D24" s="142" t="str">
        <f>'Line Items'!D709</f>
        <v>Staff Training</v>
      </c>
      <c r="E24" s="106"/>
      <c r="F24" s="143" t="str">
        <f t="shared" si="0"/>
        <v>£000</v>
      </c>
      <c r="G24" s="283"/>
      <c r="H24" s="283"/>
      <c r="I24" s="283"/>
      <c r="J24" s="283"/>
      <c r="K24" s="283"/>
      <c r="L24" s="283"/>
      <c r="M24" s="283"/>
      <c r="N24" s="283"/>
      <c r="O24" s="283"/>
      <c r="P24" s="283"/>
      <c r="Q24" s="283"/>
      <c r="R24" s="283"/>
      <c r="S24" s="283"/>
      <c r="T24" s="283"/>
      <c r="U24" s="283"/>
      <c r="V24" s="283"/>
      <c r="W24" s="283"/>
      <c r="X24" s="283"/>
      <c r="Y24" s="283"/>
      <c r="Z24" s="283"/>
      <c r="AA24" s="283"/>
      <c r="AB24" s="283"/>
      <c r="AC24" s="284"/>
      <c r="AE24" s="805"/>
      <c r="AG24" s="805"/>
      <c r="AI24" s="805"/>
      <c r="AK24" s="330"/>
    </row>
    <row r="25" spans="4:37" ht="12.75" customHeight="1" outlineLevel="1" x14ac:dyDescent="0.2">
      <c r="D25" s="142" t="str">
        <f>'Line Items'!D710</f>
        <v>Staff Catering</v>
      </c>
      <c r="E25" s="106"/>
      <c r="F25" s="143" t="str">
        <f t="shared" si="0"/>
        <v>£000</v>
      </c>
      <c r="G25" s="283"/>
      <c r="H25" s="283"/>
      <c r="I25" s="283"/>
      <c r="J25" s="283"/>
      <c r="K25" s="283"/>
      <c r="L25" s="283"/>
      <c r="M25" s="283"/>
      <c r="N25" s="283"/>
      <c r="O25" s="283"/>
      <c r="P25" s="283"/>
      <c r="Q25" s="283"/>
      <c r="R25" s="283"/>
      <c r="S25" s="283"/>
      <c r="T25" s="283"/>
      <c r="U25" s="283"/>
      <c r="V25" s="283"/>
      <c r="W25" s="283"/>
      <c r="X25" s="283"/>
      <c r="Y25" s="283"/>
      <c r="Z25" s="283"/>
      <c r="AA25" s="283"/>
      <c r="AB25" s="283"/>
      <c r="AC25" s="284"/>
      <c r="AE25" s="805"/>
      <c r="AG25" s="805"/>
      <c r="AI25" s="805"/>
      <c r="AK25" s="330"/>
    </row>
    <row r="26" spans="4:37" ht="12.75" customHeight="1" outlineLevel="1" x14ac:dyDescent="0.2">
      <c r="D26" s="142" t="str">
        <f>'Line Items'!D711</f>
        <v>Staff Equipment</v>
      </c>
      <c r="E26" s="106"/>
      <c r="F26" s="143" t="str">
        <f t="shared" si="0"/>
        <v>£000</v>
      </c>
      <c r="G26" s="283"/>
      <c r="H26" s="283"/>
      <c r="I26" s="283"/>
      <c r="J26" s="283"/>
      <c r="K26" s="283"/>
      <c r="L26" s="283"/>
      <c r="M26" s="283"/>
      <c r="N26" s="283"/>
      <c r="O26" s="283"/>
      <c r="P26" s="283"/>
      <c r="Q26" s="283"/>
      <c r="R26" s="283"/>
      <c r="S26" s="283"/>
      <c r="T26" s="283"/>
      <c r="U26" s="283"/>
      <c r="V26" s="283"/>
      <c r="W26" s="283"/>
      <c r="X26" s="283"/>
      <c r="Y26" s="283"/>
      <c r="Z26" s="283"/>
      <c r="AA26" s="283"/>
      <c r="AB26" s="283"/>
      <c r="AC26" s="284"/>
      <c r="AE26" s="805"/>
      <c r="AG26" s="805"/>
      <c r="AI26" s="805"/>
      <c r="AK26" s="330"/>
    </row>
    <row r="27" spans="4:37" ht="12.75" customHeight="1" outlineLevel="1" x14ac:dyDescent="0.2">
      <c r="D27" s="142" t="str">
        <f>'Line Items'!D712</f>
        <v>Staff Travel</v>
      </c>
      <c r="E27" s="106"/>
      <c r="F27" s="143" t="str">
        <f t="shared" si="0"/>
        <v>£000</v>
      </c>
      <c r="G27" s="283"/>
      <c r="H27" s="283"/>
      <c r="I27" s="283"/>
      <c r="J27" s="283"/>
      <c r="K27" s="283"/>
      <c r="L27" s="283"/>
      <c r="M27" s="283"/>
      <c r="N27" s="283"/>
      <c r="O27" s="283"/>
      <c r="P27" s="283"/>
      <c r="Q27" s="283"/>
      <c r="R27" s="283"/>
      <c r="S27" s="283"/>
      <c r="T27" s="283"/>
      <c r="U27" s="283"/>
      <c r="V27" s="283"/>
      <c r="W27" s="283"/>
      <c r="X27" s="283"/>
      <c r="Y27" s="283"/>
      <c r="Z27" s="283"/>
      <c r="AA27" s="283"/>
      <c r="AB27" s="283"/>
      <c r="AC27" s="284"/>
      <c r="AE27" s="805"/>
      <c r="AG27" s="805"/>
      <c r="AI27" s="805"/>
      <c r="AK27" s="330"/>
    </row>
    <row r="28" spans="4:37" ht="12.75" customHeight="1" outlineLevel="1" x14ac:dyDescent="0.2">
      <c r="D28" s="142" t="str">
        <f>'Line Items'!D713</f>
        <v>Staff Accommodation</v>
      </c>
      <c r="E28" s="106"/>
      <c r="F28" s="143" t="str">
        <f t="shared" si="0"/>
        <v>£000</v>
      </c>
      <c r="G28" s="283"/>
      <c r="H28" s="283"/>
      <c r="I28" s="283"/>
      <c r="J28" s="283"/>
      <c r="K28" s="283"/>
      <c r="L28" s="283"/>
      <c r="M28" s="283"/>
      <c r="N28" s="283"/>
      <c r="O28" s="283"/>
      <c r="P28" s="283"/>
      <c r="Q28" s="283"/>
      <c r="R28" s="283"/>
      <c r="S28" s="283"/>
      <c r="T28" s="283"/>
      <c r="U28" s="283"/>
      <c r="V28" s="283"/>
      <c r="W28" s="283"/>
      <c r="X28" s="283"/>
      <c r="Y28" s="283"/>
      <c r="Z28" s="283"/>
      <c r="AA28" s="283"/>
      <c r="AB28" s="283"/>
      <c r="AC28" s="284"/>
      <c r="AE28" s="805"/>
      <c r="AG28" s="805"/>
      <c r="AI28" s="805"/>
      <c r="AK28" s="330"/>
    </row>
    <row r="29" spans="4:37" ht="12.75" customHeight="1" outlineLevel="1" x14ac:dyDescent="0.2">
      <c r="D29" s="142" t="str">
        <f>'Line Items'!D714</f>
        <v>Staff Entertainment</v>
      </c>
      <c r="E29" s="106"/>
      <c r="F29" s="143" t="str">
        <f t="shared" si="0"/>
        <v>£000</v>
      </c>
      <c r="G29" s="283"/>
      <c r="H29" s="283"/>
      <c r="I29" s="283"/>
      <c r="J29" s="283"/>
      <c r="K29" s="283"/>
      <c r="L29" s="283"/>
      <c r="M29" s="283"/>
      <c r="N29" s="283"/>
      <c r="O29" s="283"/>
      <c r="P29" s="283"/>
      <c r="Q29" s="283"/>
      <c r="R29" s="283"/>
      <c r="S29" s="283"/>
      <c r="T29" s="283"/>
      <c r="U29" s="283"/>
      <c r="V29" s="283"/>
      <c r="W29" s="283"/>
      <c r="X29" s="283"/>
      <c r="Y29" s="283"/>
      <c r="Z29" s="283"/>
      <c r="AA29" s="283"/>
      <c r="AB29" s="283"/>
      <c r="AC29" s="284"/>
      <c r="AE29" s="805"/>
      <c r="AG29" s="805"/>
      <c r="AI29" s="805"/>
      <c r="AK29" s="330"/>
    </row>
    <row r="30" spans="4:37" ht="12.75" customHeight="1" outlineLevel="1" x14ac:dyDescent="0.2">
      <c r="D30" s="142" t="str">
        <f>'Line Items'!D715</f>
        <v>Meeting Expenses</v>
      </c>
      <c r="E30" s="106"/>
      <c r="F30" s="143" t="str">
        <f t="shared" si="0"/>
        <v>£000</v>
      </c>
      <c r="G30" s="283"/>
      <c r="H30" s="283"/>
      <c r="I30" s="283"/>
      <c r="J30" s="283"/>
      <c r="K30" s="283"/>
      <c r="L30" s="283"/>
      <c r="M30" s="283"/>
      <c r="N30" s="283"/>
      <c r="O30" s="283"/>
      <c r="P30" s="283"/>
      <c r="Q30" s="283"/>
      <c r="R30" s="283"/>
      <c r="S30" s="283"/>
      <c r="T30" s="283"/>
      <c r="U30" s="283"/>
      <c r="V30" s="283"/>
      <c r="W30" s="283"/>
      <c r="X30" s="283"/>
      <c r="Y30" s="283"/>
      <c r="Z30" s="283"/>
      <c r="AA30" s="283"/>
      <c r="AB30" s="283"/>
      <c r="AC30" s="284"/>
      <c r="AE30" s="805"/>
      <c r="AG30" s="805"/>
      <c r="AI30" s="805"/>
      <c r="AK30" s="330"/>
    </row>
    <row r="31" spans="4:37" ht="12.75" customHeight="1" outlineLevel="1" x14ac:dyDescent="0.2">
      <c r="D31" s="142" t="str">
        <f>'Line Items'!D716</f>
        <v>Conferences and Events</v>
      </c>
      <c r="E31" s="106"/>
      <c r="F31" s="143" t="str">
        <f t="shared" si="0"/>
        <v>£000</v>
      </c>
      <c r="G31" s="283"/>
      <c r="H31" s="283"/>
      <c r="I31" s="283"/>
      <c r="J31" s="283"/>
      <c r="K31" s="283"/>
      <c r="L31" s="283"/>
      <c r="M31" s="283"/>
      <c r="N31" s="283"/>
      <c r="O31" s="283"/>
      <c r="P31" s="283"/>
      <c r="Q31" s="283"/>
      <c r="R31" s="283"/>
      <c r="S31" s="283"/>
      <c r="T31" s="283"/>
      <c r="U31" s="283"/>
      <c r="V31" s="283"/>
      <c r="W31" s="283"/>
      <c r="X31" s="283"/>
      <c r="Y31" s="283"/>
      <c r="Z31" s="283"/>
      <c r="AA31" s="283"/>
      <c r="AB31" s="283"/>
      <c r="AC31" s="284"/>
      <c r="AE31" s="805"/>
      <c r="AG31" s="805"/>
      <c r="AI31" s="805"/>
      <c r="AK31" s="330"/>
    </row>
    <row r="32" spans="4:37" ht="12.75" customHeight="1" outlineLevel="1" x14ac:dyDescent="0.2">
      <c r="D32" s="142" t="str">
        <f>'Line Items'!D717</f>
        <v>Reorganisation Costs</v>
      </c>
      <c r="E32" s="106"/>
      <c r="F32" s="143" t="str">
        <f t="shared" si="0"/>
        <v>£000</v>
      </c>
      <c r="G32" s="283"/>
      <c r="H32" s="283"/>
      <c r="I32" s="283"/>
      <c r="J32" s="283"/>
      <c r="K32" s="283"/>
      <c r="L32" s="283"/>
      <c r="M32" s="283"/>
      <c r="N32" s="283"/>
      <c r="O32" s="283"/>
      <c r="P32" s="283"/>
      <c r="Q32" s="283"/>
      <c r="R32" s="283"/>
      <c r="S32" s="283"/>
      <c r="T32" s="283"/>
      <c r="U32" s="283"/>
      <c r="V32" s="283"/>
      <c r="W32" s="283"/>
      <c r="X32" s="283"/>
      <c r="Y32" s="283"/>
      <c r="Z32" s="283"/>
      <c r="AA32" s="283"/>
      <c r="AB32" s="283"/>
      <c r="AC32" s="284"/>
      <c r="AE32" s="805"/>
      <c r="AG32" s="805"/>
      <c r="AI32" s="805"/>
      <c r="AK32" s="330"/>
    </row>
    <row r="33" spans="4:37" ht="12.75" customHeight="1" outlineLevel="1" x14ac:dyDescent="0.2">
      <c r="D33" s="142" t="str">
        <f>'Line Items'!D718</f>
        <v>Severance / Redundancy</v>
      </c>
      <c r="E33" s="106"/>
      <c r="F33" s="143" t="str">
        <f t="shared" si="0"/>
        <v>£000</v>
      </c>
      <c r="G33" s="283"/>
      <c r="H33" s="283"/>
      <c r="I33" s="283"/>
      <c r="J33" s="283"/>
      <c r="K33" s="283"/>
      <c r="L33" s="283"/>
      <c r="M33" s="283"/>
      <c r="N33" s="283"/>
      <c r="O33" s="283"/>
      <c r="P33" s="283"/>
      <c r="Q33" s="283"/>
      <c r="R33" s="283"/>
      <c r="S33" s="283"/>
      <c r="T33" s="283"/>
      <c r="U33" s="283"/>
      <c r="V33" s="283"/>
      <c r="W33" s="283"/>
      <c r="X33" s="283"/>
      <c r="Y33" s="283"/>
      <c r="Z33" s="283"/>
      <c r="AA33" s="283"/>
      <c r="AB33" s="283"/>
      <c r="AC33" s="284"/>
      <c r="AE33" s="805"/>
      <c r="AG33" s="805"/>
      <c r="AI33" s="805"/>
      <c r="AK33" s="330"/>
    </row>
    <row r="34" spans="4:37" ht="12.75" customHeight="1" outlineLevel="1" x14ac:dyDescent="0.2">
      <c r="D34" s="142" t="str">
        <f>'Line Items'!D719</f>
        <v>Employee Relocation costs</v>
      </c>
      <c r="E34" s="106"/>
      <c r="F34" s="143" t="str">
        <f t="shared" si="0"/>
        <v>£000</v>
      </c>
      <c r="G34" s="283"/>
      <c r="H34" s="283"/>
      <c r="I34" s="283"/>
      <c r="J34" s="283"/>
      <c r="K34" s="283"/>
      <c r="L34" s="283"/>
      <c r="M34" s="283"/>
      <c r="N34" s="283"/>
      <c r="O34" s="283"/>
      <c r="P34" s="283"/>
      <c r="Q34" s="283"/>
      <c r="R34" s="283"/>
      <c r="S34" s="283"/>
      <c r="T34" s="283"/>
      <c r="U34" s="283"/>
      <c r="V34" s="283"/>
      <c r="W34" s="283"/>
      <c r="X34" s="283"/>
      <c r="Y34" s="283"/>
      <c r="Z34" s="283"/>
      <c r="AA34" s="283"/>
      <c r="AB34" s="283"/>
      <c r="AC34" s="284"/>
      <c r="AE34" s="805"/>
      <c r="AG34" s="805"/>
      <c r="AI34" s="805"/>
      <c r="AK34" s="330"/>
    </row>
    <row r="35" spans="4:37" ht="12.75" customHeight="1" outlineLevel="1" x14ac:dyDescent="0.2">
      <c r="D35" s="142" t="str">
        <f>'Line Items'!D720</f>
        <v>Change Management</v>
      </c>
      <c r="E35" s="106"/>
      <c r="F35" s="143" t="str">
        <f t="shared" si="0"/>
        <v>£000</v>
      </c>
      <c r="G35" s="283"/>
      <c r="H35" s="283"/>
      <c r="I35" s="283"/>
      <c r="J35" s="283"/>
      <c r="K35" s="283"/>
      <c r="L35" s="283"/>
      <c r="M35" s="283"/>
      <c r="N35" s="283"/>
      <c r="O35" s="283"/>
      <c r="P35" s="283"/>
      <c r="Q35" s="283"/>
      <c r="R35" s="283"/>
      <c r="S35" s="283"/>
      <c r="T35" s="283"/>
      <c r="U35" s="283"/>
      <c r="V35" s="283"/>
      <c r="W35" s="283"/>
      <c r="X35" s="283"/>
      <c r="Y35" s="283"/>
      <c r="Z35" s="283"/>
      <c r="AA35" s="283"/>
      <c r="AB35" s="283"/>
      <c r="AC35" s="284"/>
      <c r="AE35" s="805"/>
      <c r="AG35" s="805"/>
      <c r="AI35" s="805"/>
      <c r="AK35" s="330"/>
    </row>
    <row r="36" spans="4:37" ht="12.75" customHeight="1" outlineLevel="1" x14ac:dyDescent="0.2">
      <c r="D36" s="142" t="str">
        <f>'Line Items'!D721</f>
        <v>Internal Communications</v>
      </c>
      <c r="E36" s="106"/>
      <c r="F36" s="143" t="str">
        <f t="shared" si="0"/>
        <v>£000</v>
      </c>
      <c r="G36" s="283"/>
      <c r="H36" s="283"/>
      <c r="I36" s="283"/>
      <c r="J36" s="283"/>
      <c r="K36" s="283"/>
      <c r="L36" s="283"/>
      <c r="M36" s="283"/>
      <c r="N36" s="283"/>
      <c r="O36" s="283"/>
      <c r="P36" s="283"/>
      <c r="Q36" s="283"/>
      <c r="R36" s="283"/>
      <c r="S36" s="283"/>
      <c r="T36" s="283"/>
      <c r="U36" s="283"/>
      <c r="V36" s="283"/>
      <c r="W36" s="283"/>
      <c r="X36" s="283"/>
      <c r="Y36" s="283"/>
      <c r="Z36" s="283"/>
      <c r="AA36" s="283"/>
      <c r="AB36" s="283"/>
      <c r="AC36" s="284"/>
      <c r="AE36" s="805"/>
      <c r="AG36" s="805"/>
      <c r="AI36" s="805"/>
      <c r="AK36" s="330"/>
    </row>
    <row r="37" spans="4:37" ht="12.75" customHeight="1" outlineLevel="1" x14ac:dyDescent="0.2">
      <c r="D37" s="142" t="str">
        <f>'Line Items'!D722</f>
        <v>Tribunals</v>
      </c>
      <c r="E37" s="106"/>
      <c r="F37" s="143" t="str">
        <f t="shared" si="0"/>
        <v>£000</v>
      </c>
      <c r="G37" s="283"/>
      <c r="H37" s="283"/>
      <c r="I37" s="283"/>
      <c r="J37" s="283"/>
      <c r="K37" s="283"/>
      <c r="L37" s="283"/>
      <c r="M37" s="283"/>
      <c r="N37" s="283"/>
      <c r="O37" s="283"/>
      <c r="P37" s="283"/>
      <c r="Q37" s="283"/>
      <c r="R37" s="283"/>
      <c r="S37" s="283"/>
      <c r="T37" s="283"/>
      <c r="U37" s="283"/>
      <c r="V37" s="283"/>
      <c r="W37" s="283"/>
      <c r="X37" s="283"/>
      <c r="Y37" s="283"/>
      <c r="Z37" s="283"/>
      <c r="AA37" s="283"/>
      <c r="AB37" s="283"/>
      <c r="AC37" s="284"/>
      <c r="AE37" s="805"/>
      <c r="AG37" s="805"/>
      <c r="AI37" s="805"/>
      <c r="AK37" s="300"/>
    </row>
    <row r="38" spans="4:37" ht="12.75" customHeight="1" outlineLevel="1" x14ac:dyDescent="0.2">
      <c r="D38" s="142" t="str">
        <f>'Line Items'!D723</f>
        <v>Petty cash</v>
      </c>
      <c r="E38" s="106"/>
      <c r="F38" s="143" t="str">
        <f t="shared" si="0"/>
        <v>£000</v>
      </c>
      <c r="G38" s="283"/>
      <c r="H38" s="283"/>
      <c r="I38" s="283"/>
      <c r="J38" s="283"/>
      <c r="K38" s="283"/>
      <c r="L38" s="283"/>
      <c r="M38" s="283"/>
      <c r="N38" s="283"/>
      <c r="O38" s="283"/>
      <c r="P38" s="283"/>
      <c r="Q38" s="283"/>
      <c r="R38" s="283"/>
      <c r="S38" s="283"/>
      <c r="T38" s="283"/>
      <c r="U38" s="283"/>
      <c r="V38" s="283"/>
      <c r="W38" s="283"/>
      <c r="X38" s="283"/>
      <c r="Y38" s="283"/>
      <c r="Z38" s="283"/>
      <c r="AA38" s="283"/>
      <c r="AB38" s="283"/>
      <c r="AC38" s="284"/>
      <c r="AE38" s="805"/>
      <c r="AG38" s="805"/>
      <c r="AI38" s="805"/>
      <c r="AK38" s="300"/>
    </row>
    <row r="39" spans="4:37" ht="12.75" customHeight="1" outlineLevel="1" x14ac:dyDescent="0.2">
      <c r="D39" s="142" t="str">
        <f>'Line Items'!D724</f>
        <v>Long Service awards</v>
      </c>
      <c r="E39" s="106"/>
      <c r="F39" s="143" t="str">
        <f t="shared" si="0"/>
        <v>£000</v>
      </c>
      <c r="G39" s="283"/>
      <c r="H39" s="283"/>
      <c r="I39" s="283"/>
      <c r="J39" s="283"/>
      <c r="K39" s="283"/>
      <c r="L39" s="283"/>
      <c r="M39" s="283"/>
      <c r="N39" s="283"/>
      <c r="O39" s="283"/>
      <c r="P39" s="283"/>
      <c r="Q39" s="283"/>
      <c r="R39" s="283"/>
      <c r="S39" s="283"/>
      <c r="T39" s="283"/>
      <c r="U39" s="283"/>
      <c r="V39" s="283"/>
      <c r="W39" s="283"/>
      <c r="X39" s="283"/>
      <c r="Y39" s="283"/>
      <c r="Z39" s="283"/>
      <c r="AA39" s="283"/>
      <c r="AB39" s="283"/>
      <c r="AC39" s="284"/>
      <c r="AE39" s="805"/>
      <c r="AG39" s="805"/>
      <c r="AI39" s="805"/>
      <c r="AK39" s="300"/>
    </row>
    <row r="40" spans="4:37" ht="12.75" customHeight="1" outlineLevel="1" x14ac:dyDescent="0.2">
      <c r="D40" s="142" t="str">
        <f>'Line Items'!D725</f>
        <v>Pensions - admin fee</v>
      </c>
      <c r="E40" s="106"/>
      <c r="F40" s="143" t="str">
        <f t="shared" si="0"/>
        <v>£000</v>
      </c>
      <c r="G40" s="283"/>
      <c r="H40" s="283"/>
      <c r="I40" s="283"/>
      <c r="J40" s="283"/>
      <c r="K40" s="283"/>
      <c r="L40" s="283"/>
      <c r="M40" s="283"/>
      <c r="N40" s="283"/>
      <c r="O40" s="283"/>
      <c r="P40" s="283"/>
      <c r="Q40" s="283"/>
      <c r="R40" s="283"/>
      <c r="S40" s="283"/>
      <c r="T40" s="283"/>
      <c r="U40" s="283"/>
      <c r="V40" s="283"/>
      <c r="W40" s="283"/>
      <c r="X40" s="283"/>
      <c r="Y40" s="283"/>
      <c r="Z40" s="283"/>
      <c r="AA40" s="283"/>
      <c r="AB40" s="283"/>
      <c r="AC40" s="284"/>
      <c r="AE40" s="805"/>
      <c r="AG40" s="805"/>
      <c r="AI40" s="805"/>
      <c r="AK40" s="300"/>
    </row>
    <row r="41" spans="4:37" ht="12.75" customHeight="1" outlineLevel="1" x14ac:dyDescent="0.2">
      <c r="D41" s="142" t="str">
        <f>'Line Items'!D726</f>
        <v>SSAP24/FRS17</v>
      </c>
      <c r="E41" s="106"/>
      <c r="F41" s="143" t="str">
        <f t="shared" si="0"/>
        <v>£000</v>
      </c>
      <c r="G41" s="283"/>
      <c r="H41" s="283"/>
      <c r="I41" s="283"/>
      <c r="J41" s="283"/>
      <c r="K41" s="283"/>
      <c r="L41" s="283"/>
      <c r="M41" s="283"/>
      <c r="N41" s="283"/>
      <c r="O41" s="283"/>
      <c r="P41" s="283"/>
      <c r="Q41" s="283"/>
      <c r="R41" s="283"/>
      <c r="S41" s="283"/>
      <c r="T41" s="283"/>
      <c r="U41" s="283"/>
      <c r="V41" s="283"/>
      <c r="W41" s="283"/>
      <c r="X41" s="283"/>
      <c r="Y41" s="283"/>
      <c r="Z41" s="283"/>
      <c r="AA41" s="283"/>
      <c r="AB41" s="283"/>
      <c r="AC41" s="284"/>
      <c r="AE41" s="805"/>
      <c r="AG41" s="805"/>
      <c r="AI41" s="805"/>
      <c r="AK41" s="300"/>
    </row>
    <row r="42" spans="4:37" ht="12.75" customHeight="1" outlineLevel="1" x14ac:dyDescent="0.2">
      <c r="D42" s="142" t="str">
        <f>'Line Items'!D727</f>
        <v>Pensions advisor</v>
      </c>
      <c r="E42" s="106"/>
      <c r="F42" s="143" t="str">
        <f t="shared" si="0"/>
        <v>£000</v>
      </c>
      <c r="G42" s="283"/>
      <c r="H42" s="283"/>
      <c r="I42" s="283"/>
      <c r="J42" s="283"/>
      <c r="K42" s="283"/>
      <c r="L42" s="283"/>
      <c r="M42" s="283"/>
      <c r="N42" s="283"/>
      <c r="O42" s="283"/>
      <c r="P42" s="283"/>
      <c r="Q42" s="283"/>
      <c r="R42" s="283"/>
      <c r="S42" s="283"/>
      <c r="T42" s="283"/>
      <c r="U42" s="283"/>
      <c r="V42" s="283"/>
      <c r="W42" s="283"/>
      <c r="X42" s="283"/>
      <c r="Y42" s="283"/>
      <c r="Z42" s="283"/>
      <c r="AA42" s="283"/>
      <c r="AB42" s="283"/>
      <c r="AC42" s="284"/>
      <c r="AE42" s="805"/>
      <c r="AG42" s="805"/>
      <c r="AI42" s="805"/>
      <c r="AK42" s="300"/>
    </row>
    <row r="43" spans="4:37" ht="12.75" customHeight="1" outlineLevel="1" x14ac:dyDescent="0.2">
      <c r="D43" s="142" t="str">
        <f>'Line Items'!D728</f>
        <v>Agency and Casual Staff - Cleaning</v>
      </c>
      <c r="E43" s="106"/>
      <c r="F43" s="143" t="str">
        <f t="shared" si="0"/>
        <v>£000</v>
      </c>
      <c r="G43" s="283"/>
      <c r="H43" s="283"/>
      <c r="I43" s="283"/>
      <c r="J43" s="283"/>
      <c r="K43" s="283"/>
      <c r="L43" s="283"/>
      <c r="M43" s="283"/>
      <c r="N43" s="283"/>
      <c r="O43" s="283"/>
      <c r="P43" s="283"/>
      <c r="Q43" s="283"/>
      <c r="R43" s="283"/>
      <c r="S43" s="283"/>
      <c r="T43" s="283"/>
      <c r="U43" s="283"/>
      <c r="V43" s="283"/>
      <c r="W43" s="283"/>
      <c r="X43" s="283"/>
      <c r="Y43" s="283"/>
      <c r="Z43" s="283"/>
      <c r="AA43" s="283"/>
      <c r="AB43" s="283"/>
      <c r="AC43" s="284"/>
      <c r="AE43" s="805"/>
      <c r="AG43" s="805"/>
      <c r="AI43" s="805"/>
      <c r="AK43" s="300"/>
    </row>
    <row r="44" spans="4:37" ht="12.75" customHeight="1" outlineLevel="1" x14ac:dyDescent="0.2">
      <c r="D44" s="142" t="str">
        <f>'Line Items'!D729</f>
        <v>Agency and Casual Staff - Engineering</v>
      </c>
      <c r="E44" s="106"/>
      <c r="F44" s="143" t="str">
        <f t="shared" si="0"/>
        <v>£000</v>
      </c>
      <c r="G44" s="283"/>
      <c r="H44" s="283"/>
      <c r="I44" s="283"/>
      <c r="J44" s="283"/>
      <c r="K44" s="283"/>
      <c r="L44" s="283"/>
      <c r="M44" s="283"/>
      <c r="N44" s="283"/>
      <c r="O44" s="283"/>
      <c r="P44" s="283"/>
      <c r="Q44" s="283"/>
      <c r="R44" s="283"/>
      <c r="S44" s="283"/>
      <c r="T44" s="283"/>
      <c r="U44" s="283"/>
      <c r="V44" s="283"/>
      <c r="W44" s="283"/>
      <c r="X44" s="283"/>
      <c r="Y44" s="283"/>
      <c r="Z44" s="283"/>
      <c r="AA44" s="283"/>
      <c r="AB44" s="283"/>
      <c r="AC44" s="284"/>
      <c r="AE44" s="805"/>
      <c r="AG44" s="805"/>
      <c r="AI44" s="805"/>
      <c r="AK44" s="300"/>
    </row>
    <row r="45" spans="4:37" ht="12.75" customHeight="1" outlineLevel="1" x14ac:dyDescent="0.2">
      <c r="D45" s="142" t="str">
        <f>'Line Items'!D730</f>
        <v>Agency and Casual Staff - Customer Services</v>
      </c>
      <c r="E45" s="106"/>
      <c r="F45" s="143" t="str">
        <f t="shared" si="0"/>
        <v>£000</v>
      </c>
      <c r="G45" s="283"/>
      <c r="H45" s="283"/>
      <c r="I45" s="283"/>
      <c r="J45" s="283"/>
      <c r="K45" s="283"/>
      <c r="L45" s="283"/>
      <c r="M45" s="283"/>
      <c r="N45" s="283"/>
      <c r="O45" s="283"/>
      <c r="P45" s="283"/>
      <c r="Q45" s="283"/>
      <c r="R45" s="283"/>
      <c r="S45" s="283"/>
      <c r="T45" s="283"/>
      <c r="U45" s="283"/>
      <c r="V45" s="283"/>
      <c r="W45" s="283"/>
      <c r="X45" s="283"/>
      <c r="Y45" s="283"/>
      <c r="Z45" s="283"/>
      <c r="AA45" s="283"/>
      <c r="AB45" s="283"/>
      <c r="AC45" s="284"/>
      <c r="AE45" s="805"/>
      <c r="AG45" s="805"/>
      <c r="AI45" s="805"/>
      <c r="AK45" s="300"/>
    </row>
    <row r="46" spans="4:37" ht="12.75" customHeight="1" outlineLevel="1" x14ac:dyDescent="0.2">
      <c r="D46" s="142" t="str">
        <f>'Line Items'!D731</f>
        <v>Agency and Casual Staff - Revenue Protection</v>
      </c>
      <c r="E46" s="106"/>
      <c r="F46" s="143" t="str">
        <f t="shared" si="0"/>
        <v>£000</v>
      </c>
      <c r="G46" s="283"/>
      <c r="H46" s="283"/>
      <c r="I46" s="283"/>
      <c r="J46" s="283"/>
      <c r="K46" s="283"/>
      <c r="L46" s="283"/>
      <c r="M46" s="283"/>
      <c r="N46" s="283"/>
      <c r="O46" s="283"/>
      <c r="P46" s="283"/>
      <c r="Q46" s="283"/>
      <c r="R46" s="283"/>
      <c r="S46" s="283"/>
      <c r="T46" s="283"/>
      <c r="U46" s="283"/>
      <c r="V46" s="283"/>
      <c r="W46" s="283"/>
      <c r="X46" s="283"/>
      <c r="Y46" s="283"/>
      <c r="Z46" s="283"/>
      <c r="AA46" s="283"/>
      <c r="AB46" s="283"/>
      <c r="AC46" s="284"/>
      <c r="AE46" s="805"/>
      <c r="AG46" s="805"/>
      <c r="AI46" s="805"/>
      <c r="AK46" s="330"/>
    </row>
    <row r="47" spans="4:37" ht="12.75" customHeight="1" outlineLevel="1" x14ac:dyDescent="0.2">
      <c r="D47" s="142" t="str">
        <f>'Line Items'!D732</f>
        <v>Agency and Casual Staff - Management</v>
      </c>
      <c r="E47" s="106"/>
      <c r="F47" s="143" t="str">
        <f t="shared" si="0"/>
        <v>£000</v>
      </c>
      <c r="G47" s="283"/>
      <c r="H47" s="283"/>
      <c r="I47" s="283"/>
      <c r="J47" s="283"/>
      <c r="K47" s="283"/>
      <c r="L47" s="283"/>
      <c r="M47" s="283"/>
      <c r="N47" s="283"/>
      <c r="O47" s="283"/>
      <c r="P47" s="283"/>
      <c r="Q47" s="283"/>
      <c r="R47" s="283"/>
      <c r="S47" s="283"/>
      <c r="T47" s="283"/>
      <c r="U47" s="283"/>
      <c r="V47" s="283"/>
      <c r="W47" s="283"/>
      <c r="X47" s="283"/>
      <c r="Y47" s="283"/>
      <c r="Z47" s="283"/>
      <c r="AA47" s="283"/>
      <c r="AB47" s="283"/>
      <c r="AC47" s="284"/>
      <c r="AE47" s="805"/>
      <c r="AG47" s="805"/>
      <c r="AI47" s="805"/>
      <c r="AK47" s="330"/>
    </row>
    <row r="48" spans="4:37" ht="12.75" customHeight="1" outlineLevel="1" x14ac:dyDescent="0.2">
      <c r="D48" s="142" t="str">
        <f>'Line Items'!D733</f>
        <v>Agency and Casual Staff - Other</v>
      </c>
      <c r="E48" s="106"/>
      <c r="F48" s="143" t="str">
        <f t="shared" si="0"/>
        <v>£000</v>
      </c>
      <c r="G48" s="283"/>
      <c r="H48" s="283"/>
      <c r="I48" s="283"/>
      <c r="J48" s="283"/>
      <c r="K48" s="283"/>
      <c r="L48" s="283"/>
      <c r="M48" s="283"/>
      <c r="N48" s="283"/>
      <c r="O48" s="283"/>
      <c r="P48" s="283"/>
      <c r="Q48" s="283"/>
      <c r="R48" s="283"/>
      <c r="S48" s="283"/>
      <c r="T48" s="283"/>
      <c r="U48" s="283"/>
      <c r="V48" s="283"/>
      <c r="W48" s="283"/>
      <c r="X48" s="283"/>
      <c r="Y48" s="283"/>
      <c r="Z48" s="283"/>
      <c r="AA48" s="283"/>
      <c r="AB48" s="283"/>
      <c r="AC48" s="284"/>
      <c r="AE48" s="805"/>
      <c r="AG48" s="805"/>
      <c r="AI48" s="805"/>
      <c r="AK48" s="300"/>
    </row>
    <row r="49" spans="4:37" ht="12.75" customHeight="1" outlineLevel="1" x14ac:dyDescent="0.2">
      <c r="D49" s="142" t="str">
        <f>'Line Items'!D734</f>
        <v>Salary Recharges / Overlays</v>
      </c>
      <c r="E49" s="106"/>
      <c r="F49" s="143" t="str">
        <f t="shared" si="0"/>
        <v>£000</v>
      </c>
      <c r="G49" s="283"/>
      <c r="H49" s="283"/>
      <c r="I49" s="283"/>
      <c r="J49" s="283"/>
      <c r="K49" s="283"/>
      <c r="L49" s="283"/>
      <c r="M49" s="283"/>
      <c r="N49" s="283"/>
      <c r="O49" s="283"/>
      <c r="P49" s="283"/>
      <c r="Q49" s="283"/>
      <c r="R49" s="283"/>
      <c r="S49" s="283"/>
      <c r="T49" s="283"/>
      <c r="U49" s="283"/>
      <c r="V49" s="283"/>
      <c r="W49" s="283"/>
      <c r="X49" s="283"/>
      <c r="Y49" s="283"/>
      <c r="Z49" s="283"/>
      <c r="AA49" s="283"/>
      <c r="AB49" s="283"/>
      <c r="AC49" s="284"/>
      <c r="AE49" s="805"/>
      <c r="AG49" s="805"/>
      <c r="AI49" s="805"/>
      <c r="AK49" s="300"/>
    </row>
    <row r="50" spans="4:37" ht="12.75" customHeight="1" outlineLevel="1" x14ac:dyDescent="0.2">
      <c r="D50" s="142" t="str">
        <f>'Line Items'!D735</f>
        <v>Other Employee Benefits</v>
      </c>
      <c r="E50" s="106"/>
      <c r="F50" s="143" t="str">
        <f t="shared" si="0"/>
        <v>£000</v>
      </c>
      <c r="G50" s="283"/>
      <c r="H50" s="283"/>
      <c r="I50" s="283"/>
      <c r="J50" s="283"/>
      <c r="K50" s="283"/>
      <c r="L50" s="283"/>
      <c r="M50" s="283"/>
      <c r="N50" s="283"/>
      <c r="O50" s="283"/>
      <c r="P50" s="283"/>
      <c r="Q50" s="283"/>
      <c r="R50" s="283"/>
      <c r="S50" s="283"/>
      <c r="T50" s="283"/>
      <c r="U50" s="283"/>
      <c r="V50" s="283"/>
      <c r="W50" s="283"/>
      <c r="X50" s="283"/>
      <c r="Y50" s="283"/>
      <c r="Z50" s="283"/>
      <c r="AA50" s="283"/>
      <c r="AB50" s="283"/>
      <c r="AC50" s="284"/>
      <c r="AE50" s="805"/>
      <c r="AG50" s="805"/>
      <c r="AI50" s="805"/>
      <c r="AK50" s="300"/>
    </row>
    <row r="51" spans="4:37" ht="12.75" customHeight="1" outlineLevel="1" x14ac:dyDescent="0.2">
      <c r="D51" s="142" t="str">
        <f>'Line Items'!D736</f>
        <v>Gifts</v>
      </c>
      <c r="E51" s="106"/>
      <c r="F51" s="143" t="str">
        <f t="shared" si="0"/>
        <v>£000</v>
      </c>
      <c r="G51" s="283"/>
      <c r="H51" s="283"/>
      <c r="I51" s="283"/>
      <c r="J51" s="283"/>
      <c r="K51" s="283"/>
      <c r="L51" s="283"/>
      <c r="M51" s="283"/>
      <c r="N51" s="283"/>
      <c r="O51" s="283"/>
      <c r="P51" s="283"/>
      <c r="Q51" s="283"/>
      <c r="R51" s="283"/>
      <c r="S51" s="283"/>
      <c r="T51" s="283"/>
      <c r="U51" s="283"/>
      <c r="V51" s="283"/>
      <c r="W51" s="283"/>
      <c r="X51" s="283"/>
      <c r="Y51" s="283"/>
      <c r="Z51" s="283"/>
      <c r="AA51" s="283"/>
      <c r="AB51" s="283"/>
      <c r="AC51" s="284"/>
      <c r="AE51" s="805"/>
      <c r="AG51" s="805"/>
      <c r="AI51" s="805"/>
      <c r="AK51" s="300"/>
    </row>
    <row r="52" spans="4:37" ht="12.75" customHeight="1" outlineLevel="1" x14ac:dyDescent="0.2">
      <c r="D52" s="142" t="str">
        <f>'Line Items'!D737</f>
        <v>Leave Provision</v>
      </c>
      <c r="E52" s="106"/>
      <c r="F52" s="143" t="str">
        <f t="shared" si="0"/>
        <v>£000</v>
      </c>
      <c r="G52" s="283"/>
      <c r="H52" s="283"/>
      <c r="I52" s="283"/>
      <c r="J52" s="283"/>
      <c r="K52" s="283"/>
      <c r="L52" s="283"/>
      <c r="M52" s="283"/>
      <c r="N52" s="283"/>
      <c r="O52" s="283"/>
      <c r="P52" s="283"/>
      <c r="Q52" s="283"/>
      <c r="R52" s="283"/>
      <c r="S52" s="283"/>
      <c r="T52" s="283"/>
      <c r="U52" s="283"/>
      <c r="V52" s="283"/>
      <c r="W52" s="283"/>
      <c r="X52" s="283"/>
      <c r="Y52" s="283"/>
      <c r="Z52" s="283"/>
      <c r="AA52" s="283"/>
      <c r="AB52" s="283"/>
      <c r="AC52" s="284"/>
      <c r="AE52" s="805"/>
      <c r="AG52" s="805"/>
      <c r="AI52" s="805"/>
      <c r="AK52" s="300"/>
    </row>
    <row r="53" spans="4:37" ht="12.75" customHeight="1" outlineLevel="1" x14ac:dyDescent="0.2">
      <c r="D53" s="142" t="str">
        <f>'Line Items'!D738</f>
        <v>BRASS Matching</v>
      </c>
      <c r="E53" s="106"/>
      <c r="F53" s="143" t="str">
        <f t="shared" si="0"/>
        <v>£000</v>
      </c>
      <c r="G53" s="283"/>
      <c r="H53" s="283"/>
      <c r="I53" s="283"/>
      <c r="J53" s="283"/>
      <c r="K53" s="283"/>
      <c r="L53" s="283"/>
      <c r="M53" s="283"/>
      <c r="N53" s="283"/>
      <c r="O53" s="283"/>
      <c r="P53" s="283"/>
      <c r="Q53" s="283"/>
      <c r="R53" s="283"/>
      <c r="S53" s="283"/>
      <c r="T53" s="283"/>
      <c r="U53" s="283"/>
      <c r="V53" s="283"/>
      <c r="W53" s="283"/>
      <c r="X53" s="283"/>
      <c r="Y53" s="283"/>
      <c r="Z53" s="283"/>
      <c r="AA53" s="283"/>
      <c r="AB53" s="283"/>
      <c r="AC53" s="284"/>
      <c r="AE53" s="805"/>
      <c r="AG53" s="805"/>
      <c r="AI53" s="805"/>
      <c r="AK53" s="300"/>
    </row>
    <row r="54" spans="4:37" ht="12.75" customHeight="1" outlineLevel="1" x14ac:dyDescent="0.2">
      <c r="D54" s="142" t="str">
        <f>'Line Items'!D739</f>
        <v>Apprenticeship Levy</v>
      </c>
      <c r="E54" s="106"/>
      <c r="F54" s="143" t="str">
        <f t="shared" si="0"/>
        <v>£000</v>
      </c>
      <c r="G54" s="283"/>
      <c r="H54" s="283"/>
      <c r="I54" s="283"/>
      <c r="J54" s="283"/>
      <c r="K54" s="283"/>
      <c r="L54" s="283"/>
      <c r="M54" s="283"/>
      <c r="N54" s="283"/>
      <c r="O54" s="283"/>
      <c r="P54" s="283"/>
      <c r="Q54" s="283"/>
      <c r="R54" s="283"/>
      <c r="S54" s="283"/>
      <c r="T54" s="283"/>
      <c r="U54" s="283"/>
      <c r="V54" s="283"/>
      <c r="W54" s="283"/>
      <c r="X54" s="283"/>
      <c r="Y54" s="283"/>
      <c r="Z54" s="283"/>
      <c r="AA54" s="283"/>
      <c r="AB54" s="283"/>
      <c r="AC54" s="284"/>
      <c r="AE54" s="805"/>
      <c r="AG54" s="805"/>
      <c r="AI54" s="805"/>
      <c r="AK54" s="300"/>
    </row>
    <row r="55" spans="4:37" ht="12.75" customHeight="1" outlineLevel="1" x14ac:dyDescent="0.2">
      <c r="D55" s="142" t="str">
        <f>'Line Items'!D740</f>
        <v>[Other Staff Costs Line 39]</v>
      </c>
      <c r="E55" s="106"/>
      <c r="F55" s="143" t="str">
        <f t="shared" si="0"/>
        <v>£000</v>
      </c>
      <c r="G55" s="283"/>
      <c r="H55" s="283"/>
      <c r="I55" s="283"/>
      <c r="J55" s="283"/>
      <c r="K55" s="283"/>
      <c r="L55" s="283"/>
      <c r="M55" s="283"/>
      <c r="N55" s="283"/>
      <c r="O55" s="283"/>
      <c r="P55" s="283"/>
      <c r="Q55" s="283"/>
      <c r="R55" s="283"/>
      <c r="S55" s="283"/>
      <c r="T55" s="283"/>
      <c r="U55" s="283"/>
      <c r="V55" s="283"/>
      <c r="W55" s="283"/>
      <c r="X55" s="283"/>
      <c r="Y55" s="283"/>
      <c r="Z55" s="283"/>
      <c r="AA55" s="283"/>
      <c r="AB55" s="283"/>
      <c r="AC55" s="284"/>
      <c r="AE55" s="805"/>
      <c r="AG55" s="805"/>
      <c r="AI55" s="805"/>
      <c r="AK55" s="300"/>
    </row>
    <row r="56" spans="4:37" ht="12.75" customHeight="1" outlineLevel="1" x14ac:dyDescent="0.2">
      <c r="D56" s="142" t="str">
        <f>'Line Items'!D741</f>
        <v>[Other Staff Costs Line 40]</v>
      </c>
      <c r="E56" s="106"/>
      <c r="F56" s="143" t="str">
        <f t="shared" si="0"/>
        <v>£000</v>
      </c>
      <c r="G56" s="283"/>
      <c r="H56" s="283"/>
      <c r="I56" s="283"/>
      <c r="J56" s="283"/>
      <c r="K56" s="283"/>
      <c r="L56" s="283"/>
      <c r="M56" s="283"/>
      <c r="N56" s="283"/>
      <c r="O56" s="283"/>
      <c r="P56" s="283"/>
      <c r="Q56" s="283"/>
      <c r="R56" s="283"/>
      <c r="S56" s="283"/>
      <c r="T56" s="283"/>
      <c r="U56" s="283"/>
      <c r="V56" s="283"/>
      <c r="W56" s="283"/>
      <c r="X56" s="283"/>
      <c r="Y56" s="283"/>
      <c r="Z56" s="283"/>
      <c r="AA56" s="283"/>
      <c r="AB56" s="283"/>
      <c r="AC56" s="284"/>
      <c r="AE56" s="805"/>
      <c r="AG56" s="805"/>
      <c r="AI56" s="805"/>
      <c r="AK56" s="300"/>
    </row>
    <row r="57" spans="4:37" ht="12.75" customHeight="1" outlineLevel="1" x14ac:dyDescent="0.2">
      <c r="D57" s="142" t="str">
        <f>'Line Items'!D742</f>
        <v>[Other Staff Costs Line 41]</v>
      </c>
      <c r="E57" s="106"/>
      <c r="F57" s="143" t="str">
        <f t="shared" si="0"/>
        <v>£000</v>
      </c>
      <c r="G57" s="283"/>
      <c r="H57" s="283"/>
      <c r="I57" s="283"/>
      <c r="J57" s="283"/>
      <c r="K57" s="283"/>
      <c r="L57" s="283"/>
      <c r="M57" s="283"/>
      <c r="N57" s="283"/>
      <c r="O57" s="283"/>
      <c r="P57" s="283"/>
      <c r="Q57" s="283"/>
      <c r="R57" s="283"/>
      <c r="S57" s="283"/>
      <c r="T57" s="283"/>
      <c r="U57" s="283"/>
      <c r="V57" s="283"/>
      <c r="W57" s="283"/>
      <c r="X57" s="283"/>
      <c r="Y57" s="283"/>
      <c r="Z57" s="283"/>
      <c r="AA57" s="283"/>
      <c r="AB57" s="283"/>
      <c r="AC57" s="284"/>
      <c r="AE57" s="805"/>
      <c r="AG57" s="805"/>
      <c r="AI57" s="805"/>
      <c r="AK57" s="330"/>
    </row>
    <row r="58" spans="4:37" ht="12.75" customHeight="1" outlineLevel="1" x14ac:dyDescent="0.2">
      <c r="D58" s="142" t="str">
        <f>'Line Items'!D743</f>
        <v>[Other Staff Costs Line 42]</v>
      </c>
      <c r="E58" s="106"/>
      <c r="F58" s="143" t="str">
        <f t="shared" si="0"/>
        <v>£000</v>
      </c>
      <c r="G58" s="283"/>
      <c r="H58" s="283"/>
      <c r="I58" s="283"/>
      <c r="J58" s="283"/>
      <c r="K58" s="283"/>
      <c r="L58" s="283"/>
      <c r="M58" s="283"/>
      <c r="N58" s="283"/>
      <c r="O58" s="283"/>
      <c r="P58" s="283"/>
      <c r="Q58" s="283"/>
      <c r="R58" s="283"/>
      <c r="S58" s="283"/>
      <c r="T58" s="283"/>
      <c r="U58" s="283"/>
      <c r="V58" s="283"/>
      <c r="W58" s="283"/>
      <c r="X58" s="283"/>
      <c r="Y58" s="283"/>
      <c r="Z58" s="283"/>
      <c r="AA58" s="283"/>
      <c r="AB58" s="283"/>
      <c r="AC58" s="284"/>
      <c r="AE58" s="805"/>
      <c r="AG58" s="805"/>
      <c r="AI58" s="805"/>
      <c r="AK58" s="330"/>
    </row>
    <row r="59" spans="4:37" ht="12.75" customHeight="1" outlineLevel="1" x14ac:dyDescent="0.2">
      <c r="D59" s="142" t="str">
        <f>'Line Items'!D744</f>
        <v>[Other Staff Costs Line 43]</v>
      </c>
      <c r="E59" s="106"/>
      <c r="F59" s="143" t="str">
        <f t="shared" si="0"/>
        <v>£000</v>
      </c>
      <c r="G59" s="283"/>
      <c r="H59" s="283"/>
      <c r="I59" s="283"/>
      <c r="J59" s="283"/>
      <c r="K59" s="283"/>
      <c r="L59" s="283"/>
      <c r="M59" s="283"/>
      <c r="N59" s="283"/>
      <c r="O59" s="283"/>
      <c r="P59" s="283"/>
      <c r="Q59" s="283"/>
      <c r="R59" s="283"/>
      <c r="S59" s="283"/>
      <c r="T59" s="283"/>
      <c r="U59" s="283"/>
      <c r="V59" s="283"/>
      <c r="W59" s="283"/>
      <c r="X59" s="283"/>
      <c r="Y59" s="283"/>
      <c r="Z59" s="283"/>
      <c r="AA59" s="283"/>
      <c r="AB59" s="283"/>
      <c r="AC59" s="284"/>
      <c r="AE59" s="805"/>
      <c r="AG59" s="805"/>
      <c r="AI59" s="805"/>
      <c r="AK59" s="300"/>
    </row>
    <row r="60" spans="4:37" ht="12.75" customHeight="1" outlineLevel="1" x14ac:dyDescent="0.2">
      <c r="D60" s="142" t="str">
        <f>'Line Items'!D745</f>
        <v>[Other Staff Costs Line 44]</v>
      </c>
      <c r="E60" s="106"/>
      <c r="F60" s="143" t="str">
        <f t="shared" si="0"/>
        <v>£000</v>
      </c>
      <c r="G60" s="283"/>
      <c r="H60" s="283"/>
      <c r="I60" s="283"/>
      <c r="J60" s="283"/>
      <c r="K60" s="283"/>
      <c r="L60" s="283"/>
      <c r="M60" s="283"/>
      <c r="N60" s="283"/>
      <c r="O60" s="283"/>
      <c r="P60" s="283"/>
      <c r="Q60" s="283"/>
      <c r="R60" s="283"/>
      <c r="S60" s="283"/>
      <c r="T60" s="283"/>
      <c r="U60" s="283"/>
      <c r="V60" s="283"/>
      <c r="W60" s="283"/>
      <c r="X60" s="283"/>
      <c r="Y60" s="283"/>
      <c r="Z60" s="283"/>
      <c r="AA60" s="283"/>
      <c r="AB60" s="283"/>
      <c r="AC60" s="284"/>
      <c r="AE60" s="805"/>
      <c r="AG60" s="805"/>
      <c r="AI60" s="805"/>
      <c r="AK60" s="300"/>
    </row>
    <row r="61" spans="4:37" ht="12.75" customHeight="1" outlineLevel="1" x14ac:dyDescent="0.2">
      <c r="D61" s="113" t="str">
        <f>'Line Items'!D746</f>
        <v>[Other Staff Costs Line 45]</v>
      </c>
      <c r="E61" s="286"/>
      <c r="F61" s="155" t="str">
        <f t="shared" si="0"/>
        <v>£000</v>
      </c>
      <c r="G61" s="331"/>
      <c r="H61" s="287"/>
      <c r="I61" s="287"/>
      <c r="J61" s="287"/>
      <c r="K61" s="287"/>
      <c r="L61" s="287"/>
      <c r="M61" s="287"/>
      <c r="N61" s="287"/>
      <c r="O61" s="287"/>
      <c r="P61" s="287"/>
      <c r="Q61" s="287"/>
      <c r="R61" s="287"/>
      <c r="S61" s="287"/>
      <c r="T61" s="287"/>
      <c r="U61" s="287"/>
      <c r="V61" s="287"/>
      <c r="W61" s="287"/>
      <c r="X61" s="287"/>
      <c r="Y61" s="287"/>
      <c r="Z61" s="287"/>
      <c r="AA61" s="287"/>
      <c r="AB61" s="287"/>
      <c r="AC61" s="288"/>
      <c r="AE61" s="1058"/>
      <c r="AG61" s="1058"/>
      <c r="AI61" s="1058"/>
      <c r="AK61" s="301"/>
    </row>
    <row r="62" spans="4:37" ht="12.75" customHeight="1" outlineLevel="1" x14ac:dyDescent="0.2">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E62" s="107"/>
      <c r="AG62" s="107"/>
      <c r="AI62" s="107"/>
    </row>
    <row r="63" spans="4:37" ht="12.75" customHeight="1" outlineLevel="1" x14ac:dyDescent="0.2">
      <c r="D63" s="290" t="str">
        <f>"Total "&amp;B15</f>
        <v>Total Other Staff Costs</v>
      </c>
      <c r="E63" s="291"/>
      <c r="F63" s="292" t="str">
        <f>F61</f>
        <v>£000</v>
      </c>
      <c r="G63" s="293">
        <f t="shared" ref="G63:AC63" si="1">SUM(G17:G61)</f>
        <v>0</v>
      </c>
      <c r="H63" s="293">
        <f t="shared" si="1"/>
        <v>0</v>
      </c>
      <c r="I63" s="293">
        <f t="shared" si="1"/>
        <v>0</v>
      </c>
      <c r="J63" s="293">
        <f t="shared" si="1"/>
        <v>0</v>
      </c>
      <c r="K63" s="293">
        <f t="shared" si="1"/>
        <v>0</v>
      </c>
      <c r="L63" s="293">
        <f t="shared" si="1"/>
        <v>0</v>
      </c>
      <c r="M63" s="293">
        <f t="shared" si="1"/>
        <v>0</v>
      </c>
      <c r="N63" s="293">
        <f t="shared" si="1"/>
        <v>0</v>
      </c>
      <c r="O63" s="293">
        <f t="shared" si="1"/>
        <v>0</v>
      </c>
      <c r="P63" s="293">
        <f t="shared" si="1"/>
        <v>0</v>
      </c>
      <c r="Q63" s="293">
        <f t="shared" si="1"/>
        <v>0</v>
      </c>
      <c r="R63" s="293">
        <f t="shared" si="1"/>
        <v>0</v>
      </c>
      <c r="S63" s="293">
        <f t="shared" si="1"/>
        <v>0</v>
      </c>
      <c r="T63" s="293">
        <f t="shared" si="1"/>
        <v>0</v>
      </c>
      <c r="U63" s="293">
        <f t="shared" si="1"/>
        <v>0</v>
      </c>
      <c r="V63" s="293">
        <f t="shared" si="1"/>
        <v>0</v>
      </c>
      <c r="W63" s="293">
        <f t="shared" si="1"/>
        <v>0</v>
      </c>
      <c r="X63" s="293">
        <f t="shared" si="1"/>
        <v>0</v>
      </c>
      <c r="Y63" s="293">
        <f t="shared" si="1"/>
        <v>0</v>
      </c>
      <c r="Z63" s="293">
        <f t="shared" si="1"/>
        <v>0</v>
      </c>
      <c r="AA63" s="293">
        <f t="shared" si="1"/>
        <v>0</v>
      </c>
      <c r="AB63" s="293">
        <f t="shared" si="1"/>
        <v>0</v>
      </c>
      <c r="AC63" s="294">
        <f t="shared" si="1"/>
        <v>0</v>
      </c>
      <c r="AE63" s="1062">
        <f>SUM(AE17:AE61)</f>
        <v>0</v>
      </c>
      <c r="AG63" s="1062">
        <f>SUM(AG17:AG61)</f>
        <v>0</v>
      </c>
      <c r="AI63" s="1062">
        <f>SUM(AI17:AI61)</f>
        <v>0</v>
      </c>
      <c r="AK63" s="295"/>
    </row>
    <row r="64" spans="4:37" x14ac:dyDescent="0.2">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E64" s="107"/>
      <c r="AG64" s="107"/>
      <c r="AI64" s="107"/>
    </row>
    <row r="65" spans="2:37" ht="15" x14ac:dyDescent="0.25">
      <c r="B65" s="272" t="str">
        <f>'Line Items'!B748</f>
        <v>Station &amp; Train Operations</v>
      </c>
      <c r="C65" s="272"/>
      <c r="D65" s="275"/>
      <c r="E65" s="275"/>
      <c r="F65" s="27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272"/>
      <c r="AE65" s="302"/>
      <c r="AF65" s="272"/>
      <c r="AG65" s="302"/>
      <c r="AH65" s="272"/>
      <c r="AI65" s="302"/>
      <c r="AJ65" s="272"/>
      <c r="AK65" s="272"/>
    </row>
    <row r="66" spans="2:37" ht="12.75" customHeight="1" outlineLevel="1" x14ac:dyDescent="0.2">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E66" s="107"/>
      <c r="AG66" s="107"/>
      <c r="AI66" s="107"/>
    </row>
    <row r="67" spans="2:37" ht="12.75" customHeight="1" outlineLevel="1" x14ac:dyDescent="0.2">
      <c r="D67" s="229" t="str">
        <f>'Line Items'!D750</f>
        <v>Diesel Fuel</v>
      </c>
      <c r="E67" s="312"/>
      <c r="F67" s="313" t="s">
        <v>428</v>
      </c>
      <c r="G67" s="315"/>
      <c r="H67" s="314"/>
      <c r="I67" s="315"/>
      <c r="J67" s="314"/>
      <c r="K67" s="315"/>
      <c r="L67" s="314"/>
      <c r="M67" s="314"/>
      <c r="N67" s="314"/>
      <c r="O67" s="314"/>
      <c r="P67" s="314"/>
      <c r="Q67" s="314"/>
      <c r="R67" s="314"/>
      <c r="S67" s="314"/>
      <c r="T67" s="314"/>
      <c r="U67" s="314"/>
      <c r="V67" s="314"/>
      <c r="W67" s="314"/>
      <c r="X67" s="314"/>
      <c r="Y67" s="314"/>
      <c r="Z67" s="314"/>
      <c r="AA67" s="314"/>
      <c r="AB67" s="314"/>
      <c r="AC67" s="332"/>
      <c r="AE67" s="1057"/>
      <c r="AG67" s="1057"/>
      <c r="AI67" s="1057"/>
      <c r="AK67" s="329"/>
    </row>
    <row r="68" spans="2:37" ht="12.75" customHeight="1" outlineLevel="1" x14ac:dyDescent="0.2">
      <c r="D68" s="142" t="str">
        <f>'Line Items'!D751</f>
        <v>Traincrew Hire Costs</v>
      </c>
      <c r="E68" s="106"/>
      <c r="F68" s="143" t="str">
        <f t="shared" ref="F68:F131" si="2">F67</f>
        <v>£000</v>
      </c>
      <c r="G68" s="283"/>
      <c r="H68" s="283"/>
      <c r="I68" s="283"/>
      <c r="J68" s="283"/>
      <c r="K68" s="283"/>
      <c r="L68" s="283"/>
      <c r="M68" s="283"/>
      <c r="N68" s="283"/>
      <c r="O68" s="283"/>
      <c r="P68" s="283"/>
      <c r="Q68" s="283"/>
      <c r="R68" s="283"/>
      <c r="S68" s="283"/>
      <c r="T68" s="283"/>
      <c r="U68" s="283"/>
      <c r="V68" s="283"/>
      <c r="W68" s="283"/>
      <c r="X68" s="283"/>
      <c r="Y68" s="283"/>
      <c r="Z68" s="283"/>
      <c r="AA68" s="283"/>
      <c r="AB68" s="283"/>
      <c r="AC68" s="333"/>
      <c r="AE68" s="805"/>
      <c r="AG68" s="805"/>
      <c r="AI68" s="805"/>
      <c r="AK68" s="330"/>
    </row>
    <row r="69" spans="2:37" ht="12.75" customHeight="1" outlineLevel="1" x14ac:dyDescent="0.2">
      <c r="D69" s="142" t="str">
        <f>'Line Items'!D752</f>
        <v>Rolling Stock Hire Costs</v>
      </c>
      <c r="E69" s="106"/>
      <c r="F69" s="143" t="str">
        <f t="shared" si="2"/>
        <v>£000</v>
      </c>
      <c r="G69" s="283"/>
      <c r="H69" s="283"/>
      <c r="I69" s="283"/>
      <c r="J69" s="283"/>
      <c r="K69" s="283"/>
      <c r="L69" s="283"/>
      <c r="M69" s="283"/>
      <c r="N69" s="283"/>
      <c r="O69" s="283"/>
      <c r="P69" s="283"/>
      <c r="Q69" s="283"/>
      <c r="R69" s="283"/>
      <c r="S69" s="283"/>
      <c r="T69" s="283"/>
      <c r="U69" s="283"/>
      <c r="V69" s="283"/>
      <c r="W69" s="283"/>
      <c r="X69" s="283"/>
      <c r="Y69" s="283"/>
      <c r="Z69" s="283"/>
      <c r="AA69" s="283"/>
      <c r="AB69" s="283"/>
      <c r="AC69" s="284"/>
      <c r="AE69" s="805"/>
      <c r="AG69" s="805"/>
      <c r="AI69" s="805"/>
      <c r="AK69" s="330"/>
    </row>
    <row r="70" spans="2:37" ht="12.75" customHeight="1" outlineLevel="1" x14ac:dyDescent="0.2">
      <c r="D70" s="142" t="str">
        <f>'Line Items'!D753</f>
        <v>Hire of Plant and Equipment</v>
      </c>
      <c r="E70" s="106"/>
      <c r="F70" s="143" t="str">
        <f t="shared" si="2"/>
        <v>£000</v>
      </c>
      <c r="G70" s="283"/>
      <c r="H70" s="283"/>
      <c r="I70" s="283"/>
      <c r="J70" s="283"/>
      <c r="K70" s="283"/>
      <c r="L70" s="283"/>
      <c r="M70" s="283"/>
      <c r="N70" s="283"/>
      <c r="O70" s="283"/>
      <c r="P70" s="283"/>
      <c r="Q70" s="283"/>
      <c r="R70" s="283"/>
      <c r="S70" s="283"/>
      <c r="T70" s="283"/>
      <c r="U70" s="283"/>
      <c r="V70" s="283"/>
      <c r="W70" s="283"/>
      <c r="X70" s="283"/>
      <c r="Y70" s="283"/>
      <c r="Z70" s="283"/>
      <c r="AA70" s="283"/>
      <c r="AB70" s="283"/>
      <c r="AC70" s="284"/>
      <c r="AE70" s="805"/>
      <c r="AG70" s="805"/>
      <c r="AI70" s="805"/>
      <c r="AK70" s="330"/>
    </row>
    <row r="71" spans="2:37" ht="12.75" customHeight="1" outlineLevel="1" x14ac:dyDescent="0.2">
      <c r="D71" s="142" t="str">
        <f>'Line Items'!D754</f>
        <v>Hire and Leasing of Road Transport</v>
      </c>
      <c r="E71" s="106"/>
      <c r="F71" s="143" t="str">
        <f t="shared" si="2"/>
        <v>£000</v>
      </c>
      <c r="G71" s="283"/>
      <c r="H71" s="283"/>
      <c r="I71" s="283"/>
      <c r="J71" s="283"/>
      <c r="K71" s="283"/>
      <c r="L71" s="283"/>
      <c r="M71" s="283"/>
      <c r="N71" s="283"/>
      <c r="O71" s="283"/>
      <c r="P71" s="283"/>
      <c r="Q71" s="283"/>
      <c r="R71" s="283"/>
      <c r="S71" s="283"/>
      <c r="T71" s="283"/>
      <c r="U71" s="283"/>
      <c r="V71" s="283"/>
      <c r="W71" s="283"/>
      <c r="X71" s="283"/>
      <c r="Y71" s="283"/>
      <c r="Z71" s="283"/>
      <c r="AA71" s="283"/>
      <c r="AB71" s="283"/>
      <c r="AC71" s="284"/>
      <c r="AE71" s="805"/>
      <c r="AG71" s="805"/>
      <c r="AI71" s="805"/>
      <c r="AK71" s="330"/>
    </row>
    <row r="72" spans="2:37" ht="12.75" customHeight="1" outlineLevel="1" x14ac:dyDescent="0.2">
      <c r="D72" s="142" t="str">
        <f>'Line Items'!D755</f>
        <v>Fuel for road vehicles</v>
      </c>
      <c r="E72" s="106"/>
      <c r="F72" s="143" t="str">
        <f t="shared" si="2"/>
        <v>£000</v>
      </c>
      <c r="G72" s="283"/>
      <c r="H72" s="283"/>
      <c r="I72" s="283"/>
      <c r="J72" s="283"/>
      <c r="K72" s="283"/>
      <c r="L72" s="283"/>
      <c r="M72" s="283"/>
      <c r="N72" s="283"/>
      <c r="O72" s="283"/>
      <c r="P72" s="283"/>
      <c r="Q72" s="283"/>
      <c r="R72" s="283"/>
      <c r="S72" s="283"/>
      <c r="T72" s="283"/>
      <c r="U72" s="283"/>
      <c r="V72" s="283"/>
      <c r="W72" s="283"/>
      <c r="X72" s="283"/>
      <c r="Y72" s="283"/>
      <c r="Z72" s="283"/>
      <c r="AA72" s="283"/>
      <c r="AB72" s="283"/>
      <c r="AC72" s="284"/>
      <c r="AE72" s="805"/>
      <c r="AG72" s="805"/>
      <c r="AI72" s="805"/>
      <c r="AK72" s="330"/>
    </row>
    <row r="73" spans="2:37" ht="12.75" customHeight="1" outlineLevel="1" x14ac:dyDescent="0.2">
      <c r="D73" s="142" t="str">
        <f>'Line Items'!D756</f>
        <v>Train Cleaning</v>
      </c>
      <c r="E73" s="106"/>
      <c r="F73" s="143" t="str">
        <f t="shared" si="2"/>
        <v>£000</v>
      </c>
      <c r="G73" s="283"/>
      <c r="H73" s="283"/>
      <c r="I73" s="283"/>
      <c r="J73" s="283"/>
      <c r="K73" s="283"/>
      <c r="L73" s="283"/>
      <c r="M73" s="283"/>
      <c r="N73" s="283"/>
      <c r="O73" s="283"/>
      <c r="P73" s="283"/>
      <c r="Q73" s="283"/>
      <c r="R73" s="283"/>
      <c r="S73" s="283"/>
      <c r="T73" s="283"/>
      <c r="U73" s="283"/>
      <c r="V73" s="283"/>
      <c r="W73" s="283"/>
      <c r="X73" s="283"/>
      <c r="Y73" s="283"/>
      <c r="Z73" s="283"/>
      <c r="AA73" s="283"/>
      <c r="AB73" s="283"/>
      <c r="AC73" s="284"/>
      <c r="AE73" s="805"/>
      <c r="AG73" s="805"/>
      <c r="AI73" s="805"/>
      <c r="AK73" s="330"/>
    </row>
    <row r="74" spans="2:37" ht="12.75" customHeight="1" outlineLevel="1" x14ac:dyDescent="0.2">
      <c r="D74" s="142" t="str">
        <f>'Line Items'!D757</f>
        <v>Train Maintenance</v>
      </c>
      <c r="E74" s="106"/>
      <c r="F74" s="143" t="str">
        <f t="shared" si="2"/>
        <v>£000</v>
      </c>
      <c r="G74" s="283"/>
      <c r="H74" s="283"/>
      <c r="I74" s="283"/>
      <c r="J74" s="283"/>
      <c r="K74" s="283"/>
      <c r="L74" s="283"/>
      <c r="M74" s="283"/>
      <c r="N74" s="283"/>
      <c r="O74" s="283"/>
      <c r="P74" s="283"/>
      <c r="Q74" s="283"/>
      <c r="R74" s="283"/>
      <c r="S74" s="283"/>
      <c r="T74" s="283"/>
      <c r="U74" s="283"/>
      <c r="V74" s="283"/>
      <c r="W74" s="283"/>
      <c r="X74" s="283"/>
      <c r="Y74" s="283"/>
      <c r="Z74" s="283"/>
      <c r="AA74" s="283"/>
      <c r="AB74" s="283"/>
      <c r="AC74" s="284"/>
      <c r="AE74" s="805"/>
      <c r="AG74" s="805"/>
      <c r="AI74" s="805"/>
      <c r="AK74" s="330"/>
    </row>
    <row r="75" spans="2:37" ht="12.75" customHeight="1" outlineLevel="1" x14ac:dyDescent="0.2">
      <c r="D75" s="142" t="str">
        <f>'Line Items'!D758</f>
        <v>Station Cleaning</v>
      </c>
      <c r="E75" s="106"/>
      <c r="F75" s="143" t="str">
        <f t="shared" si="2"/>
        <v>£000</v>
      </c>
      <c r="G75" s="283"/>
      <c r="H75" s="283"/>
      <c r="I75" s="283"/>
      <c r="J75" s="283"/>
      <c r="K75" s="283"/>
      <c r="L75" s="283"/>
      <c r="M75" s="283"/>
      <c r="N75" s="283"/>
      <c r="O75" s="283"/>
      <c r="P75" s="283"/>
      <c r="Q75" s="283"/>
      <c r="R75" s="283"/>
      <c r="S75" s="283"/>
      <c r="T75" s="283"/>
      <c r="U75" s="283"/>
      <c r="V75" s="283"/>
      <c r="W75" s="283"/>
      <c r="X75" s="283"/>
      <c r="Y75" s="283"/>
      <c r="Z75" s="283"/>
      <c r="AA75" s="283"/>
      <c r="AB75" s="283"/>
      <c r="AC75" s="284"/>
      <c r="AE75" s="805"/>
      <c r="AG75" s="805"/>
      <c r="AI75" s="805"/>
      <c r="AK75" s="330"/>
    </row>
    <row r="76" spans="2:37" ht="12.75" customHeight="1" outlineLevel="1" x14ac:dyDescent="0.2">
      <c r="D76" s="142" t="str">
        <f>'Line Items'!D759</f>
        <v>Station Security</v>
      </c>
      <c r="E76" s="106"/>
      <c r="F76" s="143" t="str">
        <f t="shared" si="2"/>
        <v>£000</v>
      </c>
      <c r="G76" s="283"/>
      <c r="H76" s="283"/>
      <c r="I76" s="283"/>
      <c r="J76" s="283"/>
      <c r="K76" s="283"/>
      <c r="L76" s="283"/>
      <c r="M76" s="283"/>
      <c r="N76" s="283"/>
      <c r="O76" s="283"/>
      <c r="P76" s="283"/>
      <c r="Q76" s="283"/>
      <c r="R76" s="283"/>
      <c r="S76" s="283"/>
      <c r="T76" s="283"/>
      <c r="U76" s="283"/>
      <c r="V76" s="283"/>
      <c r="W76" s="283"/>
      <c r="X76" s="283"/>
      <c r="Y76" s="283"/>
      <c r="Z76" s="283"/>
      <c r="AA76" s="283"/>
      <c r="AB76" s="283"/>
      <c r="AC76" s="284"/>
      <c r="AE76" s="805"/>
      <c r="AG76" s="805"/>
      <c r="AI76" s="805"/>
      <c r="AK76" s="330"/>
    </row>
    <row r="77" spans="2:37" ht="12.75" customHeight="1" outlineLevel="1" x14ac:dyDescent="0.2">
      <c r="D77" s="142" t="str">
        <f>'Line Items'!D760</f>
        <v>Station Maintenance</v>
      </c>
      <c r="E77" s="106"/>
      <c r="F77" s="143" t="str">
        <f t="shared" si="2"/>
        <v>£000</v>
      </c>
      <c r="G77" s="283"/>
      <c r="H77" s="283"/>
      <c r="I77" s="283"/>
      <c r="J77" s="283"/>
      <c r="K77" s="283"/>
      <c r="L77" s="283"/>
      <c r="M77" s="283"/>
      <c r="N77" s="283"/>
      <c r="O77" s="283"/>
      <c r="P77" s="283"/>
      <c r="Q77" s="283"/>
      <c r="R77" s="283"/>
      <c r="S77" s="283"/>
      <c r="T77" s="283"/>
      <c r="U77" s="283"/>
      <c r="V77" s="283"/>
      <c r="W77" s="283"/>
      <c r="X77" s="283"/>
      <c r="Y77" s="283"/>
      <c r="Z77" s="283"/>
      <c r="AA77" s="283"/>
      <c r="AB77" s="283"/>
      <c r="AC77" s="284"/>
      <c r="AE77" s="805"/>
      <c r="AG77" s="805"/>
      <c r="AI77" s="805"/>
      <c r="AK77" s="330"/>
    </row>
    <row r="78" spans="2:37" ht="12.75" customHeight="1" outlineLevel="1" x14ac:dyDescent="0.2">
      <c r="D78" s="142" t="str">
        <f>'Line Items'!D761</f>
        <v>Utilities - Electricity</v>
      </c>
      <c r="E78" s="106"/>
      <c r="F78" s="143" t="str">
        <f t="shared" si="2"/>
        <v>£000</v>
      </c>
      <c r="G78" s="283"/>
      <c r="H78" s="283"/>
      <c r="I78" s="283"/>
      <c r="J78" s="283"/>
      <c r="K78" s="283"/>
      <c r="L78" s="283"/>
      <c r="M78" s="283"/>
      <c r="N78" s="283"/>
      <c r="O78" s="283"/>
      <c r="P78" s="283"/>
      <c r="Q78" s="283"/>
      <c r="R78" s="283"/>
      <c r="S78" s="283"/>
      <c r="T78" s="283"/>
      <c r="U78" s="283"/>
      <c r="V78" s="283"/>
      <c r="W78" s="283"/>
      <c r="X78" s="283"/>
      <c r="Y78" s="283"/>
      <c r="Z78" s="283"/>
      <c r="AA78" s="283"/>
      <c r="AB78" s="283"/>
      <c r="AC78" s="284"/>
      <c r="AE78" s="805"/>
      <c r="AG78" s="805"/>
      <c r="AI78" s="805"/>
      <c r="AK78" s="330"/>
    </row>
    <row r="79" spans="2:37" ht="12.75" customHeight="1" outlineLevel="1" x14ac:dyDescent="0.2">
      <c r="D79" s="142" t="str">
        <f>'Line Items'!D762</f>
        <v>Utilities - Water</v>
      </c>
      <c r="E79" s="106"/>
      <c r="F79" s="143" t="str">
        <f t="shared" si="2"/>
        <v>£000</v>
      </c>
      <c r="G79" s="283"/>
      <c r="H79" s="283"/>
      <c r="I79" s="283"/>
      <c r="J79" s="283"/>
      <c r="K79" s="283"/>
      <c r="L79" s="283"/>
      <c r="M79" s="283"/>
      <c r="N79" s="283"/>
      <c r="O79" s="283"/>
      <c r="P79" s="283"/>
      <c r="Q79" s="283"/>
      <c r="R79" s="283"/>
      <c r="S79" s="283"/>
      <c r="T79" s="283"/>
      <c r="U79" s="283"/>
      <c r="V79" s="283"/>
      <c r="W79" s="283"/>
      <c r="X79" s="283"/>
      <c r="Y79" s="283"/>
      <c r="Z79" s="283"/>
      <c r="AA79" s="283"/>
      <c r="AB79" s="283"/>
      <c r="AC79" s="284"/>
      <c r="AE79" s="805"/>
      <c r="AG79" s="805"/>
      <c r="AI79" s="805"/>
      <c r="AK79" s="330"/>
    </row>
    <row r="80" spans="2:37" ht="12.75" customHeight="1" outlineLevel="1" x14ac:dyDescent="0.2">
      <c r="D80" s="142" t="str">
        <f>'Line Items'!D763</f>
        <v>Utilities - Gas</v>
      </c>
      <c r="E80" s="106"/>
      <c r="F80" s="143" t="str">
        <f t="shared" si="2"/>
        <v>£000</v>
      </c>
      <c r="G80" s="283"/>
      <c r="H80" s="283"/>
      <c r="I80" s="283"/>
      <c r="J80" s="283"/>
      <c r="K80" s="283"/>
      <c r="L80" s="283"/>
      <c r="M80" s="283"/>
      <c r="N80" s="283"/>
      <c r="O80" s="283"/>
      <c r="P80" s="283"/>
      <c r="Q80" s="283"/>
      <c r="R80" s="283"/>
      <c r="S80" s="283"/>
      <c r="T80" s="283"/>
      <c r="U80" s="283"/>
      <c r="V80" s="283"/>
      <c r="W80" s="283"/>
      <c r="X80" s="283"/>
      <c r="Y80" s="283"/>
      <c r="Z80" s="283"/>
      <c r="AA80" s="283"/>
      <c r="AB80" s="283"/>
      <c r="AC80" s="284"/>
      <c r="AE80" s="805"/>
      <c r="AG80" s="805"/>
      <c r="AI80" s="805"/>
      <c r="AK80" s="330"/>
    </row>
    <row r="81" spans="4:37" ht="12.75" customHeight="1" outlineLevel="1" x14ac:dyDescent="0.2">
      <c r="D81" s="142" t="str">
        <f>'Line Items'!D764</f>
        <v>Ticket Machine Leases</v>
      </c>
      <c r="E81" s="106"/>
      <c r="F81" s="143" t="str">
        <f t="shared" si="2"/>
        <v>£000</v>
      </c>
      <c r="G81" s="283"/>
      <c r="H81" s="283"/>
      <c r="I81" s="283"/>
      <c r="J81" s="283"/>
      <c r="K81" s="283"/>
      <c r="L81" s="283"/>
      <c r="M81" s="283"/>
      <c r="N81" s="283"/>
      <c r="O81" s="283"/>
      <c r="P81" s="283"/>
      <c r="Q81" s="283"/>
      <c r="R81" s="283"/>
      <c r="S81" s="283"/>
      <c r="T81" s="283"/>
      <c r="U81" s="283"/>
      <c r="V81" s="283"/>
      <c r="W81" s="283"/>
      <c r="X81" s="283"/>
      <c r="Y81" s="283"/>
      <c r="Z81" s="283"/>
      <c r="AA81" s="283"/>
      <c r="AB81" s="283"/>
      <c r="AC81" s="284"/>
      <c r="AE81" s="805"/>
      <c r="AG81" s="805"/>
      <c r="AI81" s="805"/>
      <c r="AK81" s="330"/>
    </row>
    <row r="82" spans="4:37" ht="12.75" customHeight="1" outlineLevel="1" x14ac:dyDescent="0.2">
      <c r="D82" s="142" t="str">
        <f>'Line Items'!D765</f>
        <v>Ticket Machine Maintenance</v>
      </c>
      <c r="E82" s="106"/>
      <c r="F82" s="143" t="str">
        <f t="shared" si="2"/>
        <v>£000</v>
      </c>
      <c r="G82" s="283"/>
      <c r="H82" s="283"/>
      <c r="I82" s="283"/>
      <c r="J82" s="283"/>
      <c r="K82" s="283"/>
      <c r="L82" s="283"/>
      <c r="M82" s="283"/>
      <c r="N82" s="283"/>
      <c r="O82" s="283"/>
      <c r="P82" s="283"/>
      <c r="Q82" s="283"/>
      <c r="R82" s="283"/>
      <c r="S82" s="283"/>
      <c r="T82" s="283"/>
      <c r="U82" s="283"/>
      <c r="V82" s="283"/>
      <c r="W82" s="283"/>
      <c r="X82" s="283"/>
      <c r="Y82" s="283"/>
      <c r="Z82" s="283"/>
      <c r="AA82" s="283"/>
      <c r="AB82" s="283"/>
      <c r="AC82" s="284"/>
      <c r="AE82" s="805"/>
      <c r="AG82" s="805"/>
      <c r="AI82" s="805"/>
      <c r="AK82" s="330"/>
    </row>
    <row r="83" spans="4:37" ht="12.75" customHeight="1" outlineLevel="1" x14ac:dyDescent="0.2">
      <c r="D83" s="142" t="str">
        <f>'Line Items'!D766</f>
        <v>Buildings Materials</v>
      </c>
      <c r="E83" s="106"/>
      <c r="F83" s="143" t="str">
        <f t="shared" si="2"/>
        <v>£000</v>
      </c>
      <c r="G83" s="283"/>
      <c r="H83" s="283"/>
      <c r="I83" s="283"/>
      <c r="J83" s="283"/>
      <c r="K83" s="283"/>
      <c r="L83" s="283"/>
      <c r="M83" s="283"/>
      <c r="N83" s="283"/>
      <c r="O83" s="283"/>
      <c r="P83" s="283"/>
      <c r="Q83" s="283"/>
      <c r="R83" s="283"/>
      <c r="S83" s="283"/>
      <c r="T83" s="283"/>
      <c r="U83" s="283"/>
      <c r="V83" s="283"/>
      <c r="W83" s="283"/>
      <c r="X83" s="283"/>
      <c r="Y83" s="283"/>
      <c r="Z83" s="283"/>
      <c r="AA83" s="283"/>
      <c r="AB83" s="283"/>
      <c r="AC83" s="284"/>
      <c r="AE83" s="805"/>
      <c r="AG83" s="805"/>
      <c r="AI83" s="805"/>
      <c r="AK83" s="330"/>
    </row>
    <row r="84" spans="4:37" ht="12.75" customHeight="1" outlineLevel="1" x14ac:dyDescent="0.2">
      <c r="D84" s="142" t="str">
        <f>'Line Items'!D767</f>
        <v>Buildings Maintenance</v>
      </c>
      <c r="E84" s="106"/>
      <c r="F84" s="143" t="str">
        <f t="shared" si="2"/>
        <v>£000</v>
      </c>
      <c r="G84" s="283"/>
      <c r="H84" s="283"/>
      <c r="I84" s="283"/>
      <c r="J84" s="283"/>
      <c r="K84" s="283"/>
      <c r="L84" s="283"/>
      <c r="M84" s="283"/>
      <c r="N84" s="283"/>
      <c r="O84" s="283"/>
      <c r="P84" s="283"/>
      <c r="Q84" s="283"/>
      <c r="R84" s="283"/>
      <c r="S84" s="283"/>
      <c r="T84" s="283"/>
      <c r="U84" s="283"/>
      <c r="V84" s="283"/>
      <c r="W84" s="283"/>
      <c r="X84" s="283"/>
      <c r="Y84" s="283"/>
      <c r="Z84" s="283"/>
      <c r="AA84" s="283"/>
      <c r="AB84" s="283"/>
      <c r="AC84" s="284"/>
      <c r="AE84" s="805"/>
      <c r="AG84" s="805"/>
      <c r="AI84" s="805"/>
      <c r="AK84" s="330"/>
    </row>
    <row r="85" spans="4:37" ht="12.75" customHeight="1" outlineLevel="1" x14ac:dyDescent="0.2">
      <c r="D85" s="142" t="str">
        <f>'Line Items'!D768</f>
        <v>Plant and Machinery Maintenance</v>
      </c>
      <c r="E85" s="106"/>
      <c r="F85" s="143" t="str">
        <f t="shared" si="2"/>
        <v>£000</v>
      </c>
      <c r="G85" s="283"/>
      <c r="H85" s="283"/>
      <c r="I85" s="283"/>
      <c r="J85" s="283"/>
      <c r="K85" s="283"/>
      <c r="L85" s="283"/>
      <c r="M85" s="283"/>
      <c r="N85" s="283"/>
      <c r="O85" s="283"/>
      <c r="P85" s="283"/>
      <c r="Q85" s="283"/>
      <c r="R85" s="283"/>
      <c r="S85" s="283"/>
      <c r="T85" s="283"/>
      <c r="U85" s="283"/>
      <c r="V85" s="283"/>
      <c r="W85" s="283"/>
      <c r="X85" s="283"/>
      <c r="Y85" s="283"/>
      <c r="Z85" s="283"/>
      <c r="AA85" s="283"/>
      <c r="AB85" s="283"/>
      <c r="AC85" s="284"/>
      <c r="AE85" s="805"/>
      <c r="AG85" s="805"/>
      <c r="AI85" s="805"/>
      <c r="AK85" s="330"/>
    </row>
    <row r="86" spans="4:37" ht="12.75" customHeight="1" outlineLevel="1" x14ac:dyDescent="0.2">
      <c r="D86" s="142" t="str">
        <f>'Line Items'!D769</f>
        <v>CCTV Maintenance</v>
      </c>
      <c r="E86" s="106"/>
      <c r="F86" s="143" t="str">
        <f t="shared" si="2"/>
        <v>£000</v>
      </c>
      <c r="G86" s="283"/>
      <c r="H86" s="283"/>
      <c r="I86" s="283"/>
      <c r="J86" s="283"/>
      <c r="K86" s="283"/>
      <c r="L86" s="283"/>
      <c r="M86" s="283"/>
      <c r="N86" s="283"/>
      <c r="O86" s="283"/>
      <c r="P86" s="283"/>
      <c r="Q86" s="283"/>
      <c r="R86" s="283"/>
      <c r="S86" s="283"/>
      <c r="T86" s="283"/>
      <c r="U86" s="283"/>
      <c r="V86" s="283"/>
      <c r="W86" s="283"/>
      <c r="X86" s="283"/>
      <c r="Y86" s="283"/>
      <c r="Z86" s="283"/>
      <c r="AA86" s="283"/>
      <c r="AB86" s="283"/>
      <c r="AC86" s="284"/>
      <c r="AE86" s="805"/>
      <c r="AG86" s="805"/>
      <c r="AI86" s="805"/>
      <c r="AK86" s="330"/>
    </row>
    <row r="87" spans="4:37" ht="12.75" customHeight="1" outlineLevel="1" x14ac:dyDescent="0.2">
      <c r="D87" s="142" t="str">
        <f>'Line Items'!D770</f>
        <v>CIS Maintenance</v>
      </c>
      <c r="E87" s="106"/>
      <c r="F87" s="143" t="str">
        <f t="shared" si="2"/>
        <v>£000</v>
      </c>
      <c r="G87" s="283"/>
      <c r="H87" s="283"/>
      <c r="I87" s="283"/>
      <c r="J87" s="283"/>
      <c r="K87" s="283"/>
      <c r="L87" s="283"/>
      <c r="M87" s="283"/>
      <c r="N87" s="283"/>
      <c r="O87" s="283"/>
      <c r="P87" s="283"/>
      <c r="Q87" s="283"/>
      <c r="R87" s="283"/>
      <c r="S87" s="283"/>
      <c r="T87" s="283"/>
      <c r="U87" s="283"/>
      <c r="V87" s="283"/>
      <c r="W87" s="283"/>
      <c r="X87" s="283"/>
      <c r="Y87" s="283"/>
      <c r="Z87" s="283"/>
      <c r="AA87" s="283"/>
      <c r="AB87" s="283"/>
      <c r="AC87" s="284"/>
      <c r="AE87" s="805"/>
      <c r="AG87" s="805"/>
      <c r="AI87" s="805"/>
      <c r="AK87" s="330"/>
    </row>
    <row r="88" spans="4:37" ht="12.75" customHeight="1" outlineLevel="1" x14ac:dyDescent="0.2">
      <c r="D88" s="142" t="str">
        <f>'Line Items'!D771</f>
        <v>Other Station Services</v>
      </c>
      <c r="E88" s="106"/>
      <c r="F88" s="143" t="str">
        <f t="shared" si="2"/>
        <v>£000</v>
      </c>
      <c r="G88" s="283"/>
      <c r="H88" s="283"/>
      <c r="I88" s="283"/>
      <c r="J88" s="283"/>
      <c r="K88" s="283"/>
      <c r="L88" s="283"/>
      <c r="M88" s="283"/>
      <c r="N88" s="283"/>
      <c r="O88" s="283"/>
      <c r="P88" s="283"/>
      <c r="Q88" s="283"/>
      <c r="R88" s="283"/>
      <c r="S88" s="283"/>
      <c r="T88" s="283"/>
      <c r="U88" s="283"/>
      <c r="V88" s="283"/>
      <c r="W88" s="283"/>
      <c r="X88" s="283"/>
      <c r="Y88" s="283"/>
      <c r="Z88" s="283"/>
      <c r="AA88" s="283"/>
      <c r="AB88" s="283"/>
      <c r="AC88" s="284"/>
      <c r="AE88" s="805"/>
      <c r="AG88" s="805"/>
      <c r="AI88" s="805"/>
      <c r="AK88" s="330"/>
    </row>
    <row r="89" spans="4:37" ht="12.75" customHeight="1" outlineLevel="1" x14ac:dyDescent="0.2">
      <c r="D89" s="142" t="str">
        <f>'Line Items'!D772</f>
        <v>On Board Costs</v>
      </c>
      <c r="E89" s="106"/>
      <c r="F89" s="143" t="str">
        <f t="shared" si="2"/>
        <v>£000</v>
      </c>
      <c r="G89" s="283"/>
      <c r="H89" s="283"/>
      <c r="I89" s="283"/>
      <c r="J89" s="283"/>
      <c r="K89" s="283"/>
      <c r="L89" s="283"/>
      <c r="M89" s="283"/>
      <c r="N89" s="283"/>
      <c r="O89" s="283"/>
      <c r="P89" s="283"/>
      <c r="Q89" s="283"/>
      <c r="R89" s="283"/>
      <c r="S89" s="283"/>
      <c r="T89" s="283"/>
      <c r="U89" s="283"/>
      <c r="V89" s="283"/>
      <c r="W89" s="283"/>
      <c r="X89" s="283"/>
      <c r="Y89" s="283"/>
      <c r="Z89" s="283"/>
      <c r="AA89" s="283"/>
      <c r="AB89" s="283"/>
      <c r="AC89" s="284"/>
      <c r="AE89" s="805"/>
      <c r="AG89" s="805"/>
      <c r="AI89" s="805"/>
      <c r="AK89" s="330"/>
    </row>
    <row r="90" spans="4:37" ht="12.75" customHeight="1" outlineLevel="1" x14ac:dyDescent="0.2">
      <c r="D90" s="142" t="str">
        <f>'Line Items'!D773</f>
        <v>Commissions Payable</v>
      </c>
      <c r="E90" s="106"/>
      <c r="F90" s="143" t="str">
        <f t="shared" si="2"/>
        <v>£000</v>
      </c>
      <c r="G90" s="283"/>
      <c r="H90" s="283"/>
      <c r="I90" s="283"/>
      <c r="J90" s="283"/>
      <c r="K90" s="283"/>
      <c r="L90" s="283"/>
      <c r="M90" s="283"/>
      <c r="N90" s="283"/>
      <c r="O90" s="283"/>
      <c r="P90" s="283"/>
      <c r="Q90" s="283"/>
      <c r="R90" s="283"/>
      <c r="S90" s="283"/>
      <c r="T90" s="283"/>
      <c r="U90" s="283"/>
      <c r="V90" s="283"/>
      <c r="W90" s="283"/>
      <c r="X90" s="283"/>
      <c r="Y90" s="283"/>
      <c r="Z90" s="283"/>
      <c r="AA90" s="283"/>
      <c r="AB90" s="283"/>
      <c r="AC90" s="284"/>
      <c r="AE90" s="805"/>
      <c r="AG90" s="805"/>
      <c r="AI90" s="805"/>
      <c r="AK90" s="330"/>
    </row>
    <row r="91" spans="4:37" ht="12.75" customHeight="1" outlineLevel="1" x14ac:dyDescent="0.2">
      <c r="D91" s="142" t="str">
        <f>'Line Items'!D774</f>
        <v>Ticket and Systems Costs</v>
      </c>
      <c r="E91" s="106"/>
      <c r="F91" s="143" t="str">
        <f t="shared" si="2"/>
        <v>£000</v>
      </c>
      <c r="G91" s="283"/>
      <c r="H91" s="283"/>
      <c r="I91" s="283"/>
      <c r="J91" s="283"/>
      <c r="K91" s="283"/>
      <c r="L91" s="283"/>
      <c r="M91" s="283"/>
      <c r="N91" s="283"/>
      <c r="O91" s="283"/>
      <c r="P91" s="283"/>
      <c r="Q91" s="283"/>
      <c r="R91" s="283"/>
      <c r="S91" s="283"/>
      <c r="T91" s="283"/>
      <c r="U91" s="283"/>
      <c r="V91" s="283"/>
      <c r="W91" s="283"/>
      <c r="X91" s="283"/>
      <c r="Y91" s="283"/>
      <c r="Z91" s="283"/>
      <c r="AA91" s="283"/>
      <c r="AB91" s="283"/>
      <c r="AC91" s="284"/>
      <c r="AE91" s="805"/>
      <c r="AG91" s="805"/>
      <c r="AI91" s="805"/>
      <c r="AK91" s="300"/>
    </row>
    <row r="92" spans="4:37" ht="12.75" customHeight="1" outlineLevel="1" x14ac:dyDescent="0.2">
      <c r="D92" s="142" t="str">
        <f>'Line Items'!D775</f>
        <v>Other Retailing Costs</v>
      </c>
      <c r="E92" s="106"/>
      <c r="F92" s="143" t="str">
        <f t="shared" si="2"/>
        <v>£000</v>
      </c>
      <c r="G92" s="283"/>
      <c r="H92" s="283"/>
      <c r="I92" s="283"/>
      <c r="J92" s="283"/>
      <c r="K92" s="283"/>
      <c r="L92" s="283"/>
      <c r="M92" s="283"/>
      <c r="N92" s="283"/>
      <c r="O92" s="283"/>
      <c r="P92" s="283"/>
      <c r="Q92" s="283"/>
      <c r="R92" s="283"/>
      <c r="S92" s="283"/>
      <c r="T92" s="283"/>
      <c r="U92" s="283"/>
      <c r="V92" s="283"/>
      <c r="W92" s="283"/>
      <c r="X92" s="283"/>
      <c r="Y92" s="283"/>
      <c r="Z92" s="283"/>
      <c r="AA92" s="283"/>
      <c r="AB92" s="283"/>
      <c r="AC92" s="284"/>
      <c r="AE92" s="805"/>
      <c r="AG92" s="805"/>
      <c r="AI92" s="805"/>
      <c r="AK92" s="300"/>
    </row>
    <row r="93" spans="4:37" ht="12.75" customHeight="1" outlineLevel="1" x14ac:dyDescent="0.2">
      <c r="D93" s="142" t="str">
        <f>'Line Items'!D776</f>
        <v>Compensation Claims (not delay repay)</v>
      </c>
      <c r="E93" s="106"/>
      <c r="F93" s="143" t="str">
        <f t="shared" si="2"/>
        <v>£000</v>
      </c>
      <c r="G93" s="283"/>
      <c r="H93" s="283"/>
      <c r="I93" s="283"/>
      <c r="J93" s="283"/>
      <c r="K93" s="283"/>
      <c r="L93" s="283"/>
      <c r="M93" s="283"/>
      <c r="N93" s="283"/>
      <c r="O93" s="283"/>
      <c r="P93" s="283"/>
      <c r="Q93" s="283"/>
      <c r="R93" s="283"/>
      <c r="S93" s="283"/>
      <c r="T93" s="283"/>
      <c r="U93" s="283"/>
      <c r="V93" s="283"/>
      <c r="W93" s="283"/>
      <c r="X93" s="283"/>
      <c r="Y93" s="283"/>
      <c r="Z93" s="283"/>
      <c r="AA93" s="283"/>
      <c r="AB93" s="283"/>
      <c r="AC93" s="284"/>
      <c r="AE93" s="805"/>
      <c r="AG93" s="805"/>
      <c r="AI93" s="805"/>
      <c r="AK93" s="300"/>
    </row>
    <row r="94" spans="4:37" ht="12.75" customHeight="1" outlineLevel="1" x14ac:dyDescent="0.2">
      <c r="D94" s="142" t="str">
        <f>'Line Items'!D777</f>
        <v>SEFT</v>
      </c>
      <c r="E94" s="106"/>
      <c r="F94" s="143" t="str">
        <f t="shared" si="2"/>
        <v>£000</v>
      </c>
      <c r="G94" s="283"/>
      <c r="H94" s="283"/>
      <c r="I94" s="283"/>
      <c r="J94" s="283"/>
      <c r="K94" s="283"/>
      <c r="L94" s="283"/>
      <c r="M94" s="283"/>
      <c r="N94" s="283"/>
      <c r="O94" s="283"/>
      <c r="P94" s="283"/>
      <c r="Q94" s="283"/>
      <c r="R94" s="283"/>
      <c r="S94" s="283"/>
      <c r="T94" s="283"/>
      <c r="U94" s="283"/>
      <c r="V94" s="283"/>
      <c r="W94" s="283"/>
      <c r="X94" s="283"/>
      <c r="Y94" s="283"/>
      <c r="Z94" s="283"/>
      <c r="AA94" s="283"/>
      <c r="AB94" s="283"/>
      <c r="AC94" s="284"/>
      <c r="AE94" s="805"/>
      <c r="AG94" s="805"/>
      <c r="AI94" s="805"/>
      <c r="AK94" s="300"/>
    </row>
    <row r="95" spans="4:37" ht="12.75" customHeight="1" outlineLevel="1" x14ac:dyDescent="0.2">
      <c r="D95" s="142" t="str">
        <f>'Line Items'!D778</f>
        <v>Station Travel Plans</v>
      </c>
      <c r="E95" s="106"/>
      <c r="F95" s="143" t="str">
        <f t="shared" si="2"/>
        <v>£000</v>
      </c>
      <c r="G95" s="283"/>
      <c r="H95" s="283"/>
      <c r="I95" s="283"/>
      <c r="J95" s="283"/>
      <c r="K95" s="283"/>
      <c r="L95" s="283"/>
      <c r="M95" s="283"/>
      <c r="N95" s="283"/>
      <c r="O95" s="283"/>
      <c r="P95" s="283"/>
      <c r="Q95" s="283"/>
      <c r="R95" s="283"/>
      <c r="S95" s="283"/>
      <c r="T95" s="283"/>
      <c r="U95" s="283"/>
      <c r="V95" s="283"/>
      <c r="W95" s="283"/>
      <c r="X95" s="283"/>
      <c r="Y95" s="283"/>
      <c r="Z95" s="283"/>
      <c r="AA95" s="283"/>
      <c r="AB95" s="283"/>
      <c r="AC95" s="284"/>
      <c r="AE95" s="805"/>
      <c r="AG95" s="805"/>
      <c r="AI95" s="805"/>
      <c r="AK95" s="300"/>
    </row>
    <row r="96" spans="4:37" ht="12.75" customHeight="1" outlineLevel="1" x14ac:dyDescent="0.2">
      <c r="D96" s="142" t="str">
        <f>'Line Items'!D779</f>
        <v>Station Car Parks</v>
      </c>
      <c r="E96" s="106"/>
      <c r="F96" s="143" t="str">
        <f t="shared" si="2"/>
        <v>£000</v>
      </c>
      <c r="G96" s="283"/>
      <c r="H96" s="283"/>
      <c r="I96" s="283"/>
      <c r="J96" s="283"/>
      <c r="K96" s="283"/>
      <c r="L96" s="283"/>
      <c r="M96" s="283"/>
      <c r="N96" s="283"/>
      <c r="O96" s="283"/>
      <c r="P96" s="283"/>
      <c r="Q96" s="283"/>
      <c r="R96" s="283"/>
      <c r="S96" s="283"/>
      <c r="T96" s="283"/>
      <c r="U96" s="283"/>
      <c r="V96" s="283"/>
      <c r="W96" s="283"/>
      <c r="X96" s="283"/>
      <c r="Y96" s="283"/>
      <c r="Z96" s="283"/>
      <c r="AA96" s="283"/>
      <c r="AB96" s="283"/>
      <c r="AC96" s="284"/>
      <c r="AE96" s="805"/>
      <c r="AG96" s="805"/>
      <c r="AI96" s="805"/>
      <c r="AK96" s="300"/>
    </row>
    <row r="97" spans="4:37" ht="12.75" customHeight="1" outlineLevel="1" x14ac:dyDescent="0.2">
      <c r="D97" s="142" t="str">
        <f>'Line Items'!D780</f>
        <v>Car Park Management Fees</v>
      </c>
      <c r="E97" s="106"/>
      <c r="F97" s="143" t="str">
        <f t="shared" si="2"/>
        <v>£000</v>
      </c>
      <c r="G97" s="283"/>
      <c r="H97" s="283"/>
      <c r="I97" s="283"/>
      <c r="J97" s="283"/>
      <c r="K97" s="283"/>
      <c r="L97" s="283"/>
      <c r="M97" s="283"/>
      <c r="N97" s="283"/>
      <c r="O97" s="283"/>
      <c r="P97" s="283"/>
      <c r="Q97" s="283"/>
      <c r="R97" s="283"/>
      <c r="S97" s="283"/>
      <c r="T97" s="283"/>
      <c r="U97" s="283"/>
      <c r="V97" s="283"/>
      <c r="W97" s="283"/>
      <c r="X97" s="283"/>
      <c r="Y97" s="283"/>
      <c r="Z97" s="283"/>
      <c r="AA97" s="283"/>
      <c r="AB97" s="283"/>
      <c r="AC97" s="284"/>
      <c r="AE97" s="805"/>
      <c r="AG97" s="805"/>
      <c r="AI97" s="805"/>
      <c r="AK97" s="330"/>
    </row>
    <row r="98" spans="4:37" ht="12.75" customHeight="1" outlineLevel="1" x14ac:dyDescent="0.2">
      <c r="D98" s="142" t="str">
        <f>'Line Items'!D781</f>
        <v>Other Contractor Charges</v>
      </c>
      <c r="E98" s="106"/>
      <c r="F98" s="143" t="str">
        <f t="shared" si="2"/>
        <v>£000</v>
      </c>
      <c r="G98" s="283"/>
      <c r="H98" s="283"/>
      <c r="I98" s="283"/>
      <c r="J98" s="283"/>
      <c r="K98" s="283"/>
      <c r="L98" s="283"/>
      <c r="M98" s="283"/>
      <c r="N98" s="283"/>
      <c r="O98" s="283"/>
      <c r="P98" s="283"/>
      <c r="Q98" s="283"/>
      <c r="R98" s="283"/>
      <c r="S98" s="283"/>
      <c r="T98" s="283"/>
      <c r="U98" s="283"/>
      <c r="V98" s="283"/>
      <c r="W98" s="283"/>
      <c r="X98" s="283"/>
      <c r="Y98" s="283"/>
      <c r="Z98" s="283"/>
      <c r="AA98" s="283"/>
      <c r="AB98" s="283"/>
      <c r="AC98" s="284"/>
      <c r="AE98" s="805"/>
      <c r="AG98" s="805"/>
      <c r="AI98" s="805"/>
      <c r="AK98" s="300"/>
    </row>
    <row r="99" spans="4:37" ht="12.75" customHeight="1" outlineLevel="1" x14ac:dyDescent="0.2">
      <c r="D99" s="142" t="str">
        <f>'Line Items'!D782</f>
        <v>Gate Lease</v>
      </c>
      <c r="E99" s="106"/>
      <c r="F99" s="143" t="str">
        <f t="shared" si="2"/>
        <v>£000</v>
      </c>
      <c r="G99" s="283"/>
      <c r="H99" s="283"/>
      <c r="I99" s="283"/>
      <c r="J99" s="283"/>
      <c r="K99" s="283"/>
      <c r="L99" s="283"/>
      <c r="M99" s="283"/>
      <c r="N99" s="283"/>
      <c r="O99" s="283"/>
      <c r="P99" s="283"/>
      <c r="Q99" s="283"/>
      <c r="R99" s="283"/>
      <c r="S99" s="283"/>
      <c r="T99" s="283"/>
      <c r="U99" s="283"/>
      <c r="V99" s="283"/>
      <c r="W99" s="283"/>
      <c r="X99" s="283"/>
      <c r="Y99" s="283"/>
      <c r="Z99" s="283"/>
      <c r="AA99" s="283"/>
      <c r="AB99" s="283"/>
      <c r="AC99" s="284"/>
      <c r="AE99" s="805"/>
      <c r="AG99" s="805"/>
      <c r="AI99" s="805"/>
      <c r="AK99" s="300"/>
    </row>
    <row r="100" spans="4:37" ht="12.75" customHeight="1" outlineLevel="1" x14ac:dyDescent="0.2">
      <c r="D100" s="142" t="str">
        <f>'Line Items'!D783</f>
        <v>Gate Maintenance</v>
      </c>
      <c r="E100" s="106"/>
      <c r="F100" s="143" t="str">
        <f t="shared" si="2"/>
        <v>£000</v>
      </c>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4"/>
      <c r="AE100" s="805"/>
      <c r="AG100" s="805"/>
      <c r="AI100" s="805"/>
      <c r="AK100" s="300"/>
    </row>
    <row r="101" spans="4:37" ht="12.75" customHeight="1" outlineLevel="1" x14ac:dyDescent="0.2">
      <c r="D101" s="142" t="str">
        <f>'Line Items'!D784</f>
        <v>Cycle Parking</v>
      </c>
      <c r="E101" s="106"/>
      <c r="F101" s="143" t="str">
        <f t="shared" si="2"/>
        <v>£000</v>
      </c>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4"/>
      <c r="AE101" s="805"/>
      <c r="AG101" s="805"/>
      <c r="AI101" s="805"/>
      <c r="AK101" s="300"/>
    </row>
    <row r="102" spans="4:37" ht="12.75" customHeight="1" outlineLevel="1" x14ac:dyDescent="0.2">
      <c r="D102" s="142" t="str">
        <f>'Line Items'!D785</f>
        <v>Track Litter clearance</v>
      </c>
      <c r="E102" s="106"/>
      <c r="F102" s="143" t="str">
        <f t="shared" si="2"/>
        <v>£000</v>
      </c>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4"/>
      <c r="AE102" s="805"/>
      <c r="AG102" s="805"/>
      <c r="AI102" s="805"/>
      <c r="AK102" s="300"/>
    </row>
    <row r="103" spans="4:37" ht="12.75" customHeight="1" outlineLevel="1" x14ac:dyDescent="0.2">
      <c r="D103" s="142" t="str">
        <f>'Line Items'!D786</f>
        <v>Oyster PAYG</v>
      </c>
      <c r="E103" s="106"/>
      <c r="F103" s="143" t="str">
        <f t="shared" si="2"/>
        <v>£000</v>
      </c>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4"/>
      <c r="AE103" s="805"/>
      <c r="AG103" s="805"/>
      <c r="AI103" s="805"/>
      <c r="AK103" s="300"/>
    </row>
    <row r="104" spans="4:37" ht="12.75" customHeight="1" outlineLevel="1" x14ac:dyDescent="0.2">
      <c r="D104" s="142" t="str">
        <f>'Line Items'!D787</f>
        <v>External service contracts</v>
      </c>
      <c r="E104" s="106"/>
      <c r="F104" s="143" t="str">
        <f t="shared" si="2"/>
        <v>£000</v>
      </c>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4"/>
      <c r="AE104" s="805"/>
      <c r="AG104" s="805"/>
      <c r="AI104" s="805"/>
      <c r="AK104" s="300"/>
    </row>
    <row r="105" spans="4:37" ht="12.75" customHeight="1" outlineLevel="1" x14ac:dyDescent="0.2">
      <c r="D105" s="142" t="str">
        <f>'Line Items'!D788</f>
        <v>DOO Equipment</v>
      </c>
      <c r="E105" s="106"/>
      <c r="F105" s="143" t="str">
        <f t="shared" si="2"/>
        <v>£000</v>
      </c>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4"/>
      <c r="AE105" s="805"/>
      <c r="AG105" s="805"/>
      <c r="AI105" s="805"/>
      <c r="AK105" s="300"/>
    </row>
    <row r="106" spans="4:37" ht="12.75" customHeight="1" outlineLevel="1" x14ac:dyDescent="0.2">
      <c r="D106" s="142" t="str">
        <f>'Line Items'!D789</f>
        <v>Stations DDA</v>
      </c>
      <c r="E106" s="106"/>
      <c r="F106" s="143" t="str">
        <f t="shared" si="2"/>
        <v>£000</v>
      </c>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4"/>
      <c r="AE106" s="805"/>
      <c r="AG106" s="805"/>
      <c r="AI106" s="805"/>
      <c r="AK106" s="330"/>
    </row>
    <row r="107" spans="4:37" ht="12.75" customHeight="1" outlineLevel="1" x14ac:dyDescent="0.2">
      <c r="D107" s="142" t="str">
        <f>'Line Items'!D790</f>
        <v>ERTMS</v>
      </c>
      <c r="E107" s="106"/>
      <c r="F107" s="143" t="str">
        <f t="shared" si="2"/>
        <v>£000</v>
      </c>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4"/>
      <c r="AE107" s="805"/>
      <c r="AG107" s="805"/>
      <c r="AI107" s="805"/>
      <c r="AK107" s="330"/>
    </row>
    <row r="108" spans="4:37" ht="12.75" customHeight="1" outlineLevel="1" x14ac:dyDescent="0.2">
      <c r="D108" s="142" t="str">
        <f>'Line Items'!D791</f>
        <v>Wifi - Opex</v>
      </c>
      <c r="E108" s="106"/>
      <c r="F108" s="143" t="str">
        <f t="shared" si="2"/>
        <v>£000</v>
      </c>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4"/>
      <c r="AE108" s="805"/>
      <c r="AG108" s="805"/>
      <c r="AI108" s="805"/>
      <c r="AK108" s="330"/>
    </row>
    <row r="109" spans="4:37" ht="12.75" customHeight="1" outlineLevel="1" x14ac:dyDescent="0.2">
      <c r="D109" s="142" t="str">
        <f>'Line Items'!D792</f>
        <v>Revenue protection (contracts)</v>
      </c>
      <c r="E109" s="106"/>
      <c r="F109" s="143" t="str">
        <f t="shared" si="2"/>
        <v>£000</v>
      </c>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4"/>
      <c r="AE109" s="805"/>
      <c r="AG109" s="805"/>
      <c r="AI109" s="805"/>
      <c r="AK109" s="330"/>
    </row>
    <row r="110" spans="4:37" ht="12.75" customHeight="1" outlineLevel="1" x14ac:dyDescent="0.2">
      <c r="D110" s="142" t="str">
        <f>'Line Items'!D793</f>
        <v>Fire and Crime Prevention</v>
      </c>
      <c r="E110" s="106"/>
      <c r="F110" s="143" t="str">
        <f t="shared" si="2"/>
        <v>£000</v>
      </c>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4"/>
      <c r="AE110" s="805"/>
      <c r="AG110" s="805"/>
      <c r="AI110" s="805"/>
      <c r="AK110" s="330"/>
    </row>
    <row r="111" spans="4:37" ht="12.75" customHeight="1" outlineLevel="1" x14ac:dyDescent="0.2">
      <c r="D111" s="142" t="str">
        <f>'Line Items'!D794</f>
        <v>Convenience Stores Supplies</v>
      </c>
      <c r="E111" s="106"/>
      <c r="F111" s="143" t="str">
        <f t="shared" si="2"/>
        <v>£000</v>
      </c>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4"/>
      <c r="AE111" s="805"/>
      <c r="AG111" s="805"/>
      <c r="AI111" s="805"/>
      <c r="AK111" s="300"/>
    </row>
    <row r="112" spans="4:37" ht="12.75" customHeight="1" outlineLevel="1" x14ac:dyDescent="0.2">
      <c r="D112" s="142" t="str">
        <f>'Line Items'!D795</f>
        <v>Station Improvement Fund - Opex</v>
      </c>
      <c r="E112" s="106"/>
      <c r="F112" s="143" t="str">
        <f t="shared" si="2"/>
        <v>£000</v>
      </c>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4"/>
      <c r="AE112" s="805"/>
      <c r="AG112" s="805"/>
      <c r="AI112" s="805"/>
      <c r="AK112" s="300"/>
    </row>
    <row r="113" spans="4:37" ht="12.75" customHeight="1" outlineLevel="1" x14ac:dyDescent="0.2">
      <c r="D113" s="142" t="str">
        <f>'Line Items'!D796</f>
        <v>Minor Works Budget</v>
      </c>
      <c r="E113" s="106"/>
      <c r="F113" s="143" t="str">
        <f t="shared" si="2"/>
        <v>£000</v>
      </c>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4"/>
      <c r="AE113" s="805"/>
      <c r="AG113" s="805"/>
      <c r="AI113" s="805"/>
      <c r="AK113" s="300"/>
    </row>
    <row r="114" spans="4:37" ht="12.75" customHeight="1" outlineLevel="1" x14ac:dyDescent="0.2">
      <c r="D114" s="142" t="str">
        <f>'Line Items'!D797</f>
        <v>Station Asset Management Plan Accreditation</v>
      </c>
      <c r="E114" s="106"/>
      <c r="F114" s="143" t="str">
        <f t="shared" si="2"/>
        <v>£000</v>
      </c>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4"/>
      <c r="AE114" s="805"/>
      <c r="AG114" s="805"/>
      <c r="AI114" s="805"/>
      <c r="AK114" s="300"/>
    </row>
    <row r="115" spans="4:37" ht="12.75" customHeight="1" outlineLevel="1" x14ac:dyDescent="0.2">
      <c r="D115" s="142" t="str">
        <f>'Line Items'!D798</f>
        <v>Depot and Stabling Works Fund</v>
      </c>
      <c r="E115" s="106"/>
      <c r="F115" s="143" t="str">
        <f t="shared" si="2"/>
        <v>£000</v>
      </c>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4"/>
      <c r="AE115" s="805"/>
      <c r="AG115" s="805"/>
      <c r="AI115" s="805"/>
      <c r="AK115" s="300"/>
    </row>
    <row r="116" spans="4:37" ht="12.75" customHeight="1" outlineLevel="1" x14ac:dyDescent="0.2">
      <c r="D116" s="142" t="str">
        <f>'Line Items'!D799</f>
        <v>Service Option Scheme Fund</v>
      </c>
      <c r="E116" s="106"/>
      <c r="F116" s="143" t="str">
        <f t="shared" si="2"/>
        <v>£000</v>
      </c>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4"/>
      <c r="AE116" s="805"/>
      <c r="AG116" s="805"/>
      <c r="AI116" s="805"/>
      <c r="AK116" s="300"/>
    </row>
    <row r="117" spans="4:37" ht="12.75" customHeight="1" outlineLevel="1" x14ac:dyDescent="0.2">
      <c r="D117" s="142" t="str">
        <f>'Line Items'!D800</f>
        <v>Miscellaneous Contracts</v>
      </c>
      <c r="E117" s="106"/>
      <c r="F117" s="143" t="str">
        <f t="shared" si="2"/>
        <v>£000</v>
      </c>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4"/>
      <c r="AE117" s="805"/>
      <c r="AG117" s="805"/>
      <c r="AI117" s="805"/>
      <c r="AK117" s="330"/>
    </row>
    <row r="118" spans="4:37" ht="12.75" customHeight="1" outlineLevel="1" x14ac:dyDescent="0.2">
      <c r="D118" s="142" t="str">
        <f>'Line Items'!D801</f>
        <v>SFO Station Repairing Lease: Civils - Planned</v>
      </c>
      <c r="E118" s="106"/>
      <c r="F118" s="143" t="str">
        <f t="shared" si="2"/>
        <v>£000</v>
      </c>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4"/>
      <c r="AE118" s="805"/>
      <c r="AG118" s="805"/>
      <c r="AI118" s="805"/>
      <c r="AK118" s="300"/>
    </row>
    <row r="119" spans="4:37" ht="12.75" customHeight="1" outlineLevel="1" x14ac:dyDescent="0.2">
      <c r="D119" s="142" t="str">
        <f>'Line Items'!D802</f>
        <v>SFO Station Repairing Lease: Civils - Unplanned</v>
      </c>
      <c r="E119" s="106"/>
      <c r="F119" s="143" t="str">
        <f t="shared" si="2"/>
        <v>£000</v>
      </c>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4"/>
      <c r="AE119" s="805"/>
      <c r="AG119" s="805"/>
      <c r="AI119" s="805"/>
      <c r="AK119" s="300"/>
    </row>
    <row r="120" spans="4:37" ht="12.75" customHeight="1" outlineLevel="1" x14ac:dyDescent="0.2">
      <c r="D120" s="142" t="str">
        <f>'Line Items'!D803</f>
        <v>SFO Station Repairing Lease: M&amp;E - Planned</v>
      </c>
      <c r="E120" s="106"/>
      <c r="F120" s="143" t="str">
        <f t="shared" si="2"/>
        <v>£000</v>
      </c>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4"/>
      <c r="AE120" s="805"/>
      <c r="AG120" s="805"/>
      <c r="AI120" s="805"/>
      <c r="AK120" s="300"/>
    </row>
    <row r="121" spans="4:37" ht="12.75" customHeight="1" outlineLevel="1" x14ac:dyDescent="0.2">
      <c r="D121" s="142" t="str">
        <f>'Line Items'!D804</f>
        <v>SFO Station Repairing Lease: M&amp;E - Unplanned</v>
      </c>
      <c r="E121" s="106"/>
      <c r="F121" s="143" t="str">
        <f t="shared" si="2"/>
        <v>£000</v>
      </c>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4"/>
      <c r="AE121" s="805"/>
      <c r="AG121" s="805"/>
      <c r="AI121" s="805"/>
      <c r="AK121" s="300"/>
    </row>
    <row r="122" spans="4:37" ht="12.75" customHeight="1" outlineLevel="1" x14ac:dyDescent="0.2">
      <c r="D122" s="142" t="str">
        <f>'Line Items'!D805</f>
        <v>SFO Station Repairing Lease: Lifts - Planned</v>
      </c>
      <c r="E122" s="106"/>
      <c r="F122" s="143" t="str">
        <f t="shared" si="2"/>
        <v>£000</v>
      </c>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4"/>
      <c r="AE122" s="805"/>
      <c r="AG122" s="805"/>
      <c r="AI122" s="805"/>
      <c r="AK122" s="300"/>
    </row>
    <row r="123" spans="4:37" ht="12.75" customHeight="1" outlineLevel="1" x14ac:dyDescent="0.2">
      <c r="D123" s="142" t="str">
        <f>'Line Items'!D806</f>
        <v>SFO Station Repairing Lease: Lifts - Unplanned</v>
      </c>
      <c r="E123" s="106"/>
      <c r="F123" s="143" t="str">
        <f t="shared" si="2"/>
        <v>£000</v>
      </c>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4"/>
      <c r="AE123" s="805"/>
      <c r="AG123" s="805"/>
      <c r="AI123" s="805"/>
      <c r="AK123" s="300"/>
    </row>
    <row r="124" spans="4:37" ht="12.75" customHeight="1" outlineLevel="1" x14ac:dyDescent="0.2">
      <c r="D124" s="142" t="str">
        <f>'Line Items'!D807</f>
        <v>[Station &amp; Train Operations Line 58]</v>
      </c>
      <c r="E124" s="106"/>
      <c r="F124" s="143" t="str">
        <f t="shared" si="2"/>
        <v>£000</v>
      </c>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4"/>
      <c r="AE124" s="805"/>
      <c r="AG124" s="805"/>
      <c r="AI124" s="805"/>
      <c r="AK124" s="300"/>
    </row>
    <row r="125" spans="4:37" ht="12.75" customHeight="1" outlineLevel="1" x14ac:dyDescent="0.2">
      <c r="D125" s="142" t="str">
        <f>'Line Items'!D808</f>
        <v>[Station &amp; Train Operations Line 59]</v>
      </c>
      <c r="E125" s="106"/>
      <c r="F125" s="143" t="str">
        <f t="shared" si="2"/>
        <v>£000</v>
      </c>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4"/>
      <c r="AE125" s="805"/>
      <c r="AG125" s="805"/>
      <c r="AI125" s="805"/>
      <c r="AK125" s="300"/>
    </row>
    <row r="126" spans="4:37" ht="12.75" customHeight="1" outlineLevel="1" x14ac:dyDescent="0.2">
      <c r="D126" s="142" t="str">
        <f>'Line Items'!D809</f>
        <v>[Station &amp; Train Operations Line 60]</v>
      </c>
      <c r="E126" s="106"/>
      <c r="F126" s="143" t="str">
        <f t="shared" si="2"/>
        <v>£000</v>
      </c>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4"/>
      <c r="AE126" s="805"/>
      <c r="AG126" s="805"/>
      <c r="AI126" s="805"/>
      <c r="AK126" s="300"/>
    </row>
    <row r="127" spans="4:37" ht="12.75" customHeight="1" outlineLevel="1" x14ac:dyDescent="0.2">
      <c r="D127" s="142" t="str">
        <f>'Line Items'!D810</f>
        <v>[Station &amp; Train Operations Line 61]</v>
      </c>
      <c r="E127" s="106"/>
      <c r="F127" s="143" t="str">
        <f t="shared" si="2"/>
        <v>£000</v>
      </c>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4"/>
      <c r="AE127" s="805"/>
      <c r="AG127" s="805"/>
      <c r="AI127" s="805"/>
      <c r="AK127" s="300"/>
    </row>
    <row r="128" spans="4:37" ht="12.75" customHeight="1" outlineLevel="1" x14ac:dyDescent="0.2">
      <c r="D128" s="142" t="str">
        <f>'Line Items'!D811</f>
        <v>[Station &amp; Train Operations Line 62]</v>
      </c>
      <c r="E128" s="106"/>
      <c r="F128" s="143" t="str">
        <f t="shared" si="2"/>
        <v>£000</v>
      </c>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4"/>
      <c r="AE128" s="805"/>
      <c r="AG128" s="805"/>
      <c r="AI128" s="805"/>
      <c r="AK128" s="300"/>
    </row>
    <row r="129" spans="2:37" ht="12.75" customHeight="1" outlineLevel="1" x14ac:dyDescent="0.2">
      <c r="D129" s="142" t="str">
        <f>'Line Items'!D812</f>
        <v>[Station &amp; Train Operations Line 63]</v>
      </c>
      <c r="E129" s="106"/>
      <c r="F129" s="143" t="str">
        <f t="shared" si="2"/>
        <v>£000</v>
      </c>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4"/>
      <c r="AE129" s="805"/>
      <c r="AG129" s="805"/>
      <c r="AI129" s="805"/>
      <c r="AK129" s="300"/>
    </row>
    <row r="130" spans="2:37" ht="12.75" customHeight="1" outlineLevel="1" x14ac:dyDescent="0.2">
      <c r="D130" s="142" t="str">
        <f>'Line Items'!D813</f>
        <v>[Station &amp; Train Operations Line 64]</v>
      </c>
      <c r="E130" s="106"/>
      <c r="F130" s="143" t="str">
        <f t="shared" si="2"/>
        <v>£000</v>
      </c>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4"/>
      <c r="AE130" s="805"/>
      <c r="AG130" s="805"/>
      <c r="AI130" s="805"/>
      <c r="AK130" s="300"/>
    </row>
    <row r="131" spans="2:37" ht="12.75" customHeight="1" outlineLevel="1" x14ac:dyDescent="0.2">
      <c r="D131" s="142" t="str">
        <f>'Line Items'!D814</f>
        <v>[Station &amp; Train Operations Line 65]</v>
      </c>
      <c r="E131" s="106"/>
      <c r="F131" s="143" t="str">
        <f t="shared" si="2"/>
        <v>£000</v>
      </c>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4"/>
      <c r="AE131" s="805"/>
      <c r="AG131" s="805"/>
      <c r="AI131" s="805"/>
      <c r="AK131" s="300"/>
    </row>
    <row r="132" spans="2:37" ht="12.75" customHeight="1" outlineLevel="1" x14ac:dyDescent="0.2">
      <c r="D132" s="142" t="str">
        <f>'Line Items'!D815</f>
        <v>[Station &amp; Train Operations Line 66]</v>
      </c>
      <c r="E132" s="106"/>
      <c r="F132" s="143" t="str">
        <f t="shared" ref="F132:F135" si="3">F131</f>
        <v>£000</v>
      </c>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4"/>
      <c r="AE132" s="805"/>
      <c r="AG132" s="805"/>
      <c r="AI132" s="805"/>
      <c r="AK132" s="300"/>
    </row>
    <row r="133" spans="2:37" ht="12.75" customHeight="1" outlineLevel="1" x14ac:dyDescent="0.2">
      <c r="D133" s="142" t="str">
        <f>'Line Items'!D816</f>
        <v>[Station &amp; Train Operations Line 67]</v>
      </c>
      <c r="E133" s="106"/>
      <c r="F133" s="143" t="str">
        <f t="shared" si="3"/>
        <v>£000</v>
      </c>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4"/>
      <c r="AE133" s="805"/>
      <c r="AG133" s="805"/>
      <c r="AI133" s="805"/>
      <c r="AK133" s="300"/>
    </row>
    <row r="134" spans="2:37" ht="12.75" customHeight="1" outlineLevel="1" x14ac:dyDescent="0.2">
      <c r="D134" s="142" t="str">
        <f>'Line Items'!D817</f>
        <v>[Station &amp; Train Operations Line 68]</v>
      </c>
      <c r="E134" s="106"/>
      <c r="F134" s="143" t="str">
        <f t="shared" si="3"/>
        <v>£000</v>
      </c>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4"/>
      <c r="AE134" s="805"/>
      <c r="AG134" s="805"/>
      <c r="AI134" s="805"/>
      <c r="AK134" s="300"/>
    </row>
    <row r="135" spans="2:37" ht="12.75" customHeight="1" outlineLevel="1" x14ac:dyDescent="0.2">
      <c r="D135" s="142" t="str">
        <f>'Line Items'!D818</f>
        <v>[Station &amp; Train Operations Line 69]</v>
      </c>
      <c r="E135" s="106"/>
      <c r="F135" s="143" t="str">
        <f t="shared" si="3"/>
        <v>£000</v>
      </c>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4"/>
      <c r="AE135" s="805"/>
      <c r="AG135" s="805"/>
      <c r="AI135" s="805"/>
      <c r="AK135" s="300"/>
    </row>
    <row r="136" spans="2:37" ht="12.75" customHeight="1" outlineLevel="1" x14ac:dyDescent="0.2">
      <c r="D136" s="113" t="str">
        <f>'Line Items'!D819</f>
        <v>[Station &amp; Train Operations Line 70]</v>
      </c>
      <c r="E136" s="334"/>
      <c r="F136" s="155" t="str">
        <f>F125</f>
        <v>£000</v>
      </c>
      <c r="G136" s="331"/>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8"/>
      <c r="AE136" s="1058"/>
      <c r="AG136" s="1058"/>
      <c r="AI136" s="1058"/>
      <c r="AK136" s="301"/>
    </row>
    <row r="137" spans="2:37" ht="12.75" customHeight="1" outlineLevel="1" x14ac:dyDescent="0.2">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E137" s="107"/>
      <c r="AG137" s="107"/>
      <c r="AI137" s="107"/>
    </row>
    <row r="138" spans="2:37" ht="12.75" customHeight="1" outlineLevel="1" x14ac:dyDescent="0.2">
      <c r="D138" s="290" t="str">
        <f>"Total "&amp;B65</f>
        <v>Total Station &amp; Train Operations</v>
      </c>
      <c r="E138" s="291"/>
      <c r="F138" s="292" t="str">
        <f>F136</f>
        <v>£000</v>
      </c>
      <c r="G138" s="293">
        <f t="shared" ref="G138:AC138" si="4">SUM(G67:G136)</f>
        <v>0</v>
      </c>
      <c r="H138" s="293">
        <f t="shared" si="4"/>
        <v>0</v>
      </c>
      <c r="I138" s="293">
        <f t="shared" si="4"/>
        <v>0</v>
      </c>
      <c r="J138" s="293">
        <f t="shared" si="4"/>
        <v>0</v>
      </c>
      <c r="K138" s="293">
        <f t="shared" si="4"/>
        <v>0</v>
      </c>
      <c r="L138" s="293">
        <f t="shared" si="4"/>
        <v>0</v>
      </c>
      <c r="M138" s="293">
        <f t="shared" si="4"/>
        <v>0</v>
      </c>
      <c r="N138" s="293">
        <f t="shared" si="4"/>
        <v>0</v>
      </c>
      <c r="O138" s="293">
        <f t="shared" si="4"/>
        <v>0</v>
      </c>
      <c r="P138" s="293">
        <f t="shared" si="4"/>
        <v>0</v>
      </c>
      <c r="Q138" s="293">
        <f t="shared" si="4"/>
        <v>0</v>
      </c>
      <c r="R138" s="293">
        <f t="shared" si="4"/>
        <v>0</v>
      </c>
      <c r="S138" s="293">
        <f t="shared" si="4"/>
        <v>0</v>
      </c>
      <c r="T138" s="293">
        <f t="shared" si="4"/>
        <v>0</v>
      </c>
      <c r="U138" s="293">
        <f t="shared" si="4"/>
        <v>0</v>
      </c>
      <c r="V138" s="293">
        <f t="shared" si="4"/>
        <v>0</v>
      </c>
      <c r="W138" s="293">
        <f t="shared" si="4"/>
        <v>0</v>
      </c>
      <c r="X138" s="293">
        <f t="shared" si="4"/>
        <v>0</v>
      </c>
      <c r="Y138" s="293">
        <f t="shared" si="4"/>
        <v>0</v>
      </c>
      <c r="Z138" s="293">
        <f t="shared" si="4"/>
        <v>0</v>
      </c>
      <c r="AA138" s="293">
        <f t="shared" si="4"/>
        <v>0</v>
      </c>
      <c r="AB138" s="293">
        <f t="shared" si="4"/>
        <v>0</v>
      </c>
      <c r="AC138" s="294">
        <f t="shared" si="4"/>
        <v>0</v>
      </c>
      <c r="AE138" s="1062">
        <f>SUM(AE67:AE136)</f>
        <v>0</v>
      </c>
      <c r="AG138" s="1062">
        <f>SUM(AG67:AG136)</f>
        <v>0</v>
      </c>
      <c r="AI138" s="1062">
        <f>SUM(AI67:AI136)</f>
        <v>0</v>
      </c>
      <c r="AK138" s="295"/>
    </row>
    <row r="139" spans="2:37" x14ac:dyDescent="0.2">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E139" s="107"/>
      <c r="AG139" s="107"/>
      <c r="AI139" s="107"/>
    </row>
    <row r="140" spans="2:37" ht="15" x14ac:dyDescent="0.25">
      <c r="B140" s="272" t="str">
        <f>'Line Items'!B821</f>
        <v>Rolling Stock Maintenance</v>
      </c>
      <c r="C140" s="272"/>
      <c r="D140" s="275"/>
      <c r="E140" s="275"/>
      <c r="F140" s="27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272"/>
      <c r="AE140" s="302"/>
      <c r="AF140" s="272"/>
      <c r="AG140" s="302"/>
      <c r="AH140" s="272"/>
      <c r="AI140" s="302"/>
      <c r="AJ140" s="272"/>
      <c r="AK140" s="272"/>
    </row>
    <row r="141" spans="2:37" ht="12.75" customHeight="1" outlineLevel="1" x14ac:dyDescent="0.2">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E141" s="107"/>
      <c r="AG141" s="107"/>
      <c r="AI141" s="107"/>
    </row>
    <row r="142" spans="2:37" ht="12.75" customHeight="1" outlineLevel="1" x14ac:dyDescent="0.2">
      <c r="D142" s="276" t="str">
        <f>'Line Items'!D823</f>
        <v>Fleet materials</v>
      </c>
      <c r="E142" s="277"/>
      <c r="F142" s="278" t="s">
        <v>428</v>
      </c>
      <c r="G142" s="280"/>
      <c r="H142" s="279"/>
      <c r="I142" s="279"/>
      <c r="J142" s="279"/>
      <c r="K142" s="279"/>
      <c r="L142" s="279"/>
      <c r="M142" s="279"/>
      <c r="N142" s="279"/>
      <c r="O142" s="279"/>
      <c r="P142" s="279"/>
      <c r="Q142" s="279"/>
      <c r="R142" s="279"/>
      <c r="S142" s="279"/>
      <c r="T142" s="279"/>
      <c r="U142" s="279"/>
      <c r="V142" s="279"/>
      <c r="W142" s="279"/>
      <c r="X142" s="279"/>
      <c r="Y142" s="279"/>
      <c r="Z142" s="279"/>
      <c r="AA142" s="279"/>
      <c r="AB142" s="279"/>
      <c r="AC142" s="281"/>
      <c r="AE142" s="1057"/>
      <c r="AG142" s="1057"/>
      <c r="AI142" s="1057"/>
      <c r="AK142" s="299"/>
    </row>
    <row r="143" spans="2:37" ht="12.75" customHeight="1" outlineLevel="1" x14ac:dyDescent="0.2">
      <c r="D143" s="142" t="str">
        <f>'Line Items'!D824</f>
        <v>Third party RS maintainer</v>
      </c>
      <c r="E143" s="106"/>
      <c r="F143" s="143" t="str">
        <f t="shared" ref="F143:F195" si="5">F142</f>
        <v>£000</v>
      </c>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4"/>
      <c r="AE143" s="805"/>
      <c r="AG143" s="805"/>
      <c r="AI143" s="805"/>
      <c r="AK143" s="300"/>
    </row>
    <row r="144" spans="2:37" ht="12.75" customHeight="1" outlineLevel="1" x14ac:dyDescent="0.2">
      <c r="D144" s="142" t="str">
        <f>'Line Items'!D825</f>
        <v>HQ Depot Costs</v>
      </c>
      <c r="E144" s="106"/>
      <c r="F144" s="143" t="str">
        <f t="shared" si="5"/>
        <v>£000</v>
      </c>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4"/>
      <c r="AE144" s="805"/>
      <c r="AG144" s="805"/>
      <c r="AI144" s="805"/>
      <c r="AK144" s="300"/>
    </row>
    <row r="145" spans="4:37" ht="12.75" customHeight="1" outlineLevel="1" x14ac:dyDescent="0.2">
      <c r="D145" s="142" t="str">
        <f>'Line Items'!D826</f>
        <v>Depot: Administrative Costs</v>
      </c>
      <c r="E145" s="106"/>
      <c r="F145" s="143" t="str">
        <f t="shared" si="5"/>
        <v>£000</v>
      </c>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4"/>
      <c r="AE145" s="805"/>
      <c r="AG145" s="805"/>
      <c r="AI145" s="805"/>
      <c r="AK145" s="300"/>
    </row>
    <row r="146" spans="4:37" ht="12.75" customHeight="1" outlineLevel="1" x14ac:dyDescent="0.2">
      <c r="D146" s="142" t="str">
        <f>'Line Items'!D827</f>
        <v>Depot: Security Costs</v>
      </c>
      <c r="E146" s="106"/>
      <c r="F146" s="143" t="str">
        <f t="shared" si="5"/>
        <v>£000</v>
      </c>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4"/>
      <c r="AE146" s="805"/>
      <c r="AG146" s="805"/>
      <c r="AI146" s="805"/>
      <c r="AK146" s="300"/>
    </row>
    <row r="147" spans="4:37" ht="12.75" customHeight="1" outlineLevel="1" x14ac:dyDescent="0.2">
      <c r="D147" s="142" t="str">
        <f>'Line Items'!D828</f>
        <v>Depot: Building Costs</v>
      </c>
      <c r="E147" s="106"/>
      <c r="F147" s="143" t="str">
        <f t="shared" si="5"/>
        <v>£000</v>
      </c>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4"/>
      <c r="AE147" s="805"/>
      <c r="AG147" s="805"/>
      <c r="AI147" s="805"/>
      <c r="AK147" s="300"/>
    </row>
    <row r="148" spans="4:37" ht="12.75" customHeight="1" outlineLevel="1" x14ac:dyDescent="0.2">
      <c r="D148" s="142" t="str">
        <f>'Line Items'!D829</f>
        <v>Depot: IT Equipment</v>
      </c>
      <c r="E148" s="106"/>
      <c r="F148" s="143" t="str">
        <f t="shared" si="5"/>
        <v>£000</v>
      </c>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4"/>
      <c r="AE148" s="805"/>
      <c r="AG148" s="805"/>
      <c r="AI148" s="805"/>
      <c r="AK148" s="300"/>
    </row>
    <row r="149" spans="4:37" ht="12.75" customHeight="1" outlineLevel="1" x14ac:dyDescent="0.2">
      <c r="D149" s="142" t="str">
        <f>'Line Items'!D830</f>
        <v>Depot: Industry Payments</v>
      </c>
      <c r="E149" s="106"/>
      <c r="F149" s="143" t="str">
        <f t="shared" si="5"/>
        <v>£000</v>
      </c>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4"/>
      <c r="AE149" s="805"/>
      <c r="AG149" s="805"/>
      <c r="AI149" s="805"/>
      <c r="AK149" s="300"/>
    </row>
    <row r="150" spans="4:37" ht="12.75" customHeight="1" outlineLevel="1" x14ac:dyDescent="0.2">
      <c r="D150" s="142" t="str">
        <f>'Line Items'!D831</f>
        <v>Depot: Plant</v>
      </c>
      <c r="E150" s="106"/>
      <c r="F150" s="143" t="str">
        <f t="shared" si="5"/>
        <v>£000</v>
      </c>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4"/>
      <c r="AE150" s="805"/>
      <c r="AG150" s="805"/>
      <c r="AI150" s="805"/>
      <c r="AK150" s="300"/>
    </row>
    <row r="151" spans="4:37" ht="12.75" customHeight="1" outlineLevel="1" x14ac:dyDescent="0.2">
      <c r="D151" s="142" t="str">
        <f>'Line Items'!D832</f>
        <v>Depot: Track</v>
      </c>
      <c r="E151" s="106"/>
      <c r="F151" s="143" t="str">
        <f t="shared" si="5"/>
        <v>£000</v>
      </c>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4"/>
      <c r="AE151" s="805"/>
      <c r="AG151" s="805"/>
      <c r="AI151" s="805"/>
      <c r="AK151" s="300"/>
    </row>
    <row r="152" spans="4:37" ht="12.75" customHeight="1" outlineLevel="1" x14ac:dyDescent="0.2">
      <c r="D152" s="142" t="str">
        <f>'Line Items'!D833</f>
        <v>Depot: Equipment</v>
      </c>
      <c r="E152" s="106"/>
      <c r="F152" s="143" t="str">
        <f t="shared" si="5"/>
        <v>£000</v>
      </c>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4"/>
      <c r="AE152" s="805"/>
      <c r="AG152" s="805"/>
      <c r="AI152" s="805"/>
      <c r="AK152" s="300"/>
    </row>
    <row r="153" spans="4:37" ht="12.75" customHeight="1" outlineLevel="1" x14ac:dyDescent="0.2">
      <c r="D153" s="142" t="str">
        <f>'Line Items'!D834</f>
        <v>Depot: Utilities</v>
      </c>
      <c r="E153" s="106"/>
      <c r="F153" s="143" t="str">
        <f t="shared" si="5"/>
        <v>£000</v>
      </c>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4"/>
      <c r="AE153" s="805"/>
      <c r="AG153" s="805"/>
      <c r="AI153" s="805"/>
      <c r="AK153" s="300"/>
    </row>
    <row r="154" spans="4:37" ht="12.75" customHeight="1" outlineLevel="1" x14ac:dyDescent="0.2">
      <c r="D154" s="142" t="str">
        <f>'Line Items'!D835</f>
        <v>Depot: M&amp;E maintenance</v>
      </c>
      <c r="E154" s="106"/>
      <c r="F154" s="143" t="str">
        <f t="shared" si="5"/>
        <v>£000</v>
      </c>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4"/>
      <c r="AE154" s="805"/>
      <c r="AG154" s="805"/>
      <c r="AI154" s="805"/>
      <c r="AK154" s="300"/>
    </row>
    <row r="155" spans="4:37" ht="12.75" customHeight="1" outlineLevel="1" x14ac:dyDescent="0.2">
      <c r="D155" s="142" t="str">
        <f>'Line Items'!D836</f>
        <v>Depot: Cleaning</v>
      </c>
      <c r="E155" s="106"/>
      <c r="F155" s="143" t="str">
        <f t="shared" si="5"/>
        <v>£000</v>
      </c>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4"/>
      <c r="AE155" s="805"/>
      <c r="AG155" s="805"/>
      <c r="AI155" s="805"/>
      <c r="AK155" s="300"/>
    </row>
    <row r="156" spans="4:37" ht="12.75" customHeight="1" outlineLevel="1" x14ac:dyDescent="0.2">
      <c r="D156" s="142" t="str">
        <f>'Line Items'!D837</f>
        <v>Depot Operating Lease Costs</v>
      </c>
      <c r="E156" s="106"/>
      <c r="F156" s="143" t="str">
        <f t="shared" si="5"/>
        <v>£000</v>
      </c>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4"/>
      <c r="AE156" s="805"/>
      <c r="AG156" s="805"/>
      <c r="AI156" s="805"/>
      <c r="AK156" s="300"/>
    </row>
    <row r="157" spans="4:37" ht="12.75" customHeight="1" outlineLevel="1" x14ac:dyDescent="0.2">
      <c r="D157" s="142" t="str">
        <f>'Line Items'!D838</f>
        <v>Stores materials</v>
      </c>
      <c r="E157" s="106"/>
      <c r="F157" s="143" t="str">
        <f t="shared" si="5"/>
        <v>£000</v>
      </c>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4"/>
      <c r="AE157" s="805"/>
      <c r="AG157" s="805"/>
      <c r="AI157" s="805"/>
      <c r="AK157" s="330"/>
    </row>
    <row r="158" spans="4:37" ht="12.75" customHeight="1" outlineLevel="1" x14ac:dyDescent="0.2">
      <c r="D158" s="142" t="str">
        <f>'Line Items'!D839</f>
        <v>Third party stores materials</v>
      </c>
      <c r="E158" s="106"/>
      <c r="F158" s="143" t="str">
        <f t="shared" si="5"/>
        <v>£000</v>
      </c>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4"/>
      <c r="AE158" s="805"/>
      <c r="AG158" s="805"/>
      <c r="AI158" s="805"/>
      <c r="AK158" s="300"/>
    </row>
    <row r="159" spans="4:37" ht="12.75" customHeight="1" outlineLevel="1" x14ac:dyDescent="0.2">
      <c r="D159" s="142" t="str">
        <f>'Line Items'!D840</f>
        <v>Cost of Goods Sold: Materials</v>
      </c>
      <c r="E159" s="106"/>
      <c r="F159" s="143" t="str">
        <f t="shared" si="5"/>
        <v>£000</v>
      </c>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4"/>
      <c r="AE159" s="805"/>
      <c r="AG159" s="805"/>
      <c r="AI159" s="805"/>
      <c r="AK159" s="300"/>
    </row>
    <row r="160" spans="4:37" ht="12.75" customHeight="1" outlineLevel="1" x14ac:dyDescent="0.2">
      <c r="D160" s="142" t="str">
        <f>'Line Items'!D841</f>
        <v>Cost of Goods Sold: Fuel</v>
      </c>
      <c r="E160" s="106"/>
      <c r="F160" s="143" t="str">
        <f t="shared" si="5"/>
        <v>£000</v>
      </c>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4"/>
      <c r="AE160" s="805"/>
      <c r="AG160" s="805"/>
      <c r="AI160" s="805"/>
      <c r="AK160" s="300"/>
    </row>
    <row r="161" spans="4:37" ht="12.75" customHeight="1" outlineLevel="1" x14ac:dyDescent="0.2">
      <c r="D161" s="142" t="str">
        <f>'Line Items'!D842</f>
        <v>Cost of Goods Sold: Contractors</v>
      </c>
      <c r="E161" s="106"/>
      <c r="F161" s="143" t="str">
        <f t="shared" si="5"/>
        <v>£000</v>
      </c>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4"/>
      <c r="AE161" s="805"/>
      <c r="AG161" s="805"/>
      <c r="AI161" s="805"/>
      <c r="AK161" s="300"/>
    </row>
    <row r="162" spans="4:37" ht="12.75" customHeight="1" outlineLevel="1" x14ac:dyDescent="0.2">
      <c r="D162" s="142" t="str">
        <f>'Line Items'!D843</f>
        <v>ROSCO Insurance</v>
      </c>
      <c r="E162" s="106"/>
      <c r="F162" s="143" t="str">
        <f t="shared" si="5"/>
        <v>£000</v>
      </c>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4"/>
      <c r="AE162" s="805"/>
      <c r="AG162" s="805"/>
      <c r="AI162" s="805"/>
      <c r="AK162" s="300"/>
    </row>
    <row r="163" spans="4:37" ht="12.75" customHeight="1" outlineLevel="1" x14ac:dyDescent="0.2">
      <c r="D163" s="142" t="str">
        <f>'Line Items'!D844</f>
        <v>Other Rolling Stock Maintenance Costs</v>
      </c>
      <c r="E163" s="106"/>
      <c r="F163" s="143" t="str">
        <f t="shared" si="5"/>
        <v>£000</v>
      </c>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4"/>
      <c r="AE163" s="805"/>
      <c r="AG163" s="805"/>
      <c r="AI163" s="805"/>
      <c r="AK163" s="300"/>
    </row>
    <row r="164" spans="4:37" ht="12.75" customHeight="1" outlineLevel="1" x14ac:dyDescent="0.2">
      <c r="D164" s="142" t="str">
        <f>'Line Items'!D845</f>
        <v>Track maintenance</v>
      </c>
      <c r="E164" s="106"/>
      <c r="F164" s="143" t="str">
        <f t="shared" si="5"/>
        <v>£000</v>
      </c>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4"/>
      <c r="AE164" s="805"/>
      <c r="AG164" s="805"/>
      <c r="AI164" s="805"/>
      <c r="AK164" s="300"/>
    </row>
    <row r="165" spans="4:37" ht="12.75" customHeight="1" outlineLevel="1" x14ac:dyDescent="0.2">
      <c r="D165" s="142" t="str">
        <f>'Line Items'!D846</f>
        <v>Technical and Engineering Support</v>
      </c>
      <c r="E165" s="106"/>
      <c r="F165" s="143" t="str">
        <f t="shared" si="5"/>
        <v>£000</v>
      </c>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4"/>
      <c r="AE165" s="805"/>
      <c r="AG165" s="805"/>
      <c r="AI165" s="805"/>
      <c r="AK165" s="300"/>
    </row>
    <row r="166" spans="4:37" ht="12.75" customHeight="1" outlineLevel="1" x14ac:dyDescent="0.2">
      <c r="D166" s="142" t="str">
        <f>'Line Items'!D847</f>
        <v>CET &amp; CWM</v>
      </c>
      <c r="E166" s="106"/>
      <c r="F166" s="143" t="str">
        <f t="shared" si="5"/>
        <v>£000</v>
      </c>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4"/>
      <c r="AE166" s="805"/>
      <c r="AG166" s="805"/>
      <c r="AI166" s="805"/>
      <c r="AK166" s="300"/>
    </row>
    <row r="167" spans="4:37" ht="12.75" customHeight="1" outlineLevel="1" x14ac:dyDescent="0.2">
      <c r="D167" s="142" t="str">
        <f>'Line Items'!D848</f>
        <v>Other Rolling Stock charges</v>
      </c>
      <c r="E167" s="106"/>
      <c r="F167" s="143" t="str">
        <f t="shared" si="5"/>
        <v>£000</v>
      </c>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4"/>
      <c r="AE167" s="805"/>
      <c r="AG167" s="805"/>
      <c r="AI167" s="805"/>
      <c r="AK167" s="300"/>
    </row>
    <row r="168" spans="4:37" ht="12.75" customHeight="1" outlineLevel="1" x14ac:dyDescent="0.2">
      <c r="D168" s="142" t="str">
        <f>'Line Items'!D849</f>
        <v>Overhead Line maintenance</v>
      </c>
      <c r="E168" s="106"/>
      <c r="F168" s="143" t="str">
        <f t="shared" si="5"/>
        <v>£000</v>
      </c>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4"/>
      <c r="AE168" s="805"/>
      <c r="AG168" s="805"/>
      <c r="AI168" s="805"/>
      <c r="AK168" s="300"/>
    </row>
    <row r="169" spans="4:37" ht="12.75" customHeight="1" outlineLevel="1" x14ac:dyDescent="0.2">
      <c r="D169" s="142" t="str">
        <f>'Line Items'!D850</f>
        <v>Accidental Damage: Rolling Stock</v>
      </c>
      <c r="E169" s="106"/>
      <c r="F169" s="143" t="str">
        <f t="shared" si="5"/>
        <v>£000</v>
      </c>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4"/>
      <c r="AE169" s="805"/>
      <c r="AG169" s="805"/>
      <c r="AI169" s="805"/>
      <c r="AK169" s="300"/>
    </row>
    <row r="170" spans="4:37" ht="12.75" customHeight="1" outlineLevel="1" x14ac:dyDescent="0.2">
      <c r="D170" s="142" t="str">
        <f>'Line Items'!D851</f>
        <v>Class 395 TSA Contract</v>
      </c>
      <c r="E170" s="106"/>
      <c r="F170" s="143" t="str">
        <f t="shared" si="5"/>
        <v>£000</v>
      </c>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4"/>
      <c r="AE170" s="805"/>
      <c r="AG170" s="805"/>
      <c r="AI170" s="805"/>
      <c r="AK170" s="300"/>
    </row>
    <row r="171" spans="4:37" ht="12.75" customHeight="1" outlineLevel="1" x14ac:dyDescent="0.2">
      <c r="D171" s="142" t="str">
        <f>'Line Items'!D852</f>
        <v>Class 395 Maintenance Supplemental Rental</v>
      </c>
      <c r="E171" s="106"/>
      <c r="F171" s="143" t="str">
        <f t="shared" si="5"/>
        <v>£000</v>
      </c>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4"/>
      <c r="AE171" s="805"/>
      <c r="AG171" s="805"/>
      <c r="AI171" s="805"/>
      <c r="AK171" s="300"/>
    </row>
    <row r="172" spans="4:37" ht="12.75" customHeight="1" outlineLevel="1" x14ac:dyDescent="0.2">
      <c r="D172" s="142" t="str">
        <f>'Line Items'!D853</f>
        <v>Class 395 TSA Mileage Adjustment</v>
      </c>
      <c r="E172" s="106"/>
      <c r="F172" s="143" t="str">
        <f t="shared" si="5"/>
        <v>£000</v>
      </c>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4"/>
      <c r="AE172" s="805"/>
      <c r="AG172" s="805"/>
      <c r="AI172" s="805"/>
      <c r="AK172" s="300"/>
    </row>
    <row r="173" spans="4:37" ht="12.75" customHeight="1" outlineLevel="1" x14ac:dyDescent="0.2">
      <c r="D173" s="142" t="str">
        <f>'Line Items'!D854</f>
        <v>Class 375/376 TSSSA Light Maintenance</v>
      </c>
      <c r="E173" s="106"/>
      <c r="F173" s="143" t="str">
        <f t="shared" si="5"/>
        <v>£000</v>
      </c>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4"/>
      <c r="AE173" s="805"/>
      <c r="AG173" s="805"/>
      <c r="AI173" s="805"/>
      <c r="AK173" s="300"/>
    </row>
    <row r="174" spans="4:37" ht="12.75" customHeight="1" outlineLevel="1" x14ac:dyDescent="0.2">
      <c r="D174" s="142" t="str">
        <f>'Line Items'!D855</f>
        <v>Class 375/376 TSSSA Heavy Maintenance</v>
      </c>
      <c r="E174" s="106"/>
      <c r="F174" s="143" t="str">
        <f t="shared" si="5"/>
        <v>£000</v>
      </c>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4"/>
      <c r="AE174" s="805"/>
      <c r="AG174" s="805"/>
      <c r="AI174" s="805"/>
      <c r="AK174" s="300"/>
    </row>
    <row r="175" spans="4:37" ht="12.75" customHeight="1" outlineLevel="1" x14ac:dyDescent="0.2">
      <c r="D175" s="142" t="str">
        <f>'Line Items'!D856</f>
        <v>Class 465/466 Fleet Materials</v>
      </c>
      <c r="E175" s="106"/>
      <c r="F175" s="143" t="str">
        <f t="shared" si="5"/>
        <v>£000</v>
      </c>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4"/>
      <c r="AE175" s="805"/>
      <c r="AG175" s="805"/>
      <c r="AI175" s="805"/>
      <c r="AK175" s="300"/>
    </row>
    <row r="176" spans="4:37" ht="12.75" customHeight="1" outlineLevel="1" x14ac:dyDescent="0.2">
      <c r="D176" s="142" t="str">
        <f>'Line Items'!D857</f>
        <v>Class 465/2 Rebate</v>
      </c>
      <c r="E176" s="106"/>
      <c r="F176" s="143" t="str">
        <f t="shared" si="5"/>
        <v>£000</v>
      </c>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4"/>
      <c r="AE176" s="805"/>
      <c r="AG176" s="805"/>
      <c r="AI176" s="805"/>
      <c r="AK176" s="300"/>
    </row>
    <row r="177" spans="4:37" ht="12.75" customHeight="1" outlineLevel="1" x14ac:dyDescent="0.2">
      <c r="D177" s="142" t="str">
        <f>'Line Items'!D858</f>
        <v>Class 465/466 Quarterly Mileage Adjustments</v>
      </c>
      <c r="E177" s="106"/>
      <c r="F177" s="143" t="str">
        <f t="shared" si="5"/>
        <v>£000</v>
      </c>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4"/>
      <c r="AE177" s="805"/>
      <c r="AG177" s="805"/>
      <c r="AI177" s="805"/>
      <c r="AK177" s="300"/>
    </row>
    <row r="178" spans="4:37" ht="12.75" customHeight="1" outlineLevel="1" x14ac:dyDescent="0.2">
      <c r="D178" s="142" t="str">
        <f>'Line Items'!D859</f>
        <v>Class 395 D&amp;V</v>
      </c>
      <c r="E178" s="106"/>
      <c r="F178" s="143" t="str">
        <f t="shared" si="5"/>
        <v>£000</v>
      </c>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4"/>
      <c r="AE178" s="805"/>
      <c r="AG178" s="805"/>
      <c r="AI178" s="805"/>
      <c r="AK178" s="300"/>
    </row>
    <row r="179" spans="4:37" ht="12.75" customHeight="1" outlineLevel="1" x14ac:dyDescent="0.2">
      <c r="D179" s="142" t="str">
        <f>'Line Items'!D860</f>
        <v>Class 375/376 TSSSA Excluded Damage</v>
      </c>
      <c r="E179" s="106"/>
      <c r="F179" s="143" t="str">
        <f t="shared" si="5"/>
        <v>£000</v>
      </c>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4"/>
      <c r="AE179" s="805"/>
      <c r="AG179" s="805"/>
      <c r="AI179" s="805"/>
      <c r="AK179" s="300"/>
    </row>
    <row r="180" spans="4:37" ht="12.75" customHeight="1" outlineLevel="1" x14ac:dyDescent="0.2">
      <c r="D180" s="142" t="str">
        <f>'Line Items'!D861</f>
        <v>[Rolling Stock Maintenance Line 39]</v>
      </c>
      <c r="E180" s="106"/>
      <c r="F180" s="143" t="str">
        <f t="shared" si="5"/>
        <v>£000</v>
      </c>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4"/>
      <c r="AE180" s="805"/>
      <c r="AG180" s="805"/>
      <c r="AI180" s="805"/>
      <c r="AK180" s="300"/>
    </row>
    <row r="181" spans="4:37" ht="12.75" customHeight="1" outlineLevel="1" x14ac:dyDescent="0.2">
      <c r="D181" s="142" t="str">
        <f>'Line Items'!D862</f>
        <v>[Rolling Stock Maintenance Line 40]</v>
      </c>
      <c r="E181" s="106"/>
      <c r="F181" s="143" t="str">
        <f t="shared" si="5"/>
        <v>£000</v>
      </c>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4"/>
      <c r="AE181" s="805"/>
      <c r="AG181" s="805"/>
      <c r="AI181" s="805"/>
      <c r="AK181" s="300"/>
    </row>
    <row r="182" spans="4:37" ht="12.75" customHeight="1" outlineLevel="1" x14ac:dyDescent="0.2">
      <c r="D182" s="142" t="str">
        <f>'Line Items'!D863</f>
        <v>[Rolling Stock Maintenance Line 41]</v>
      </c>
      <c r="E182" s="106"/>
      <c r="F182" s="143" t="str">
        <f t="shared" si="5"/>
        <v>£000</v>
      </c>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4"/>
      <c r="AE182" s="805"/>
      <c r="AG182" s="805"/>
      <c r="AI182" s="805"/>
      <c r="AK182" s="300"/>
    </row>
    <row r="183" spans="4:37" ht="12.75" customHeight="1" outlineLevel="1" x14ac:dyDescent="0.2">
      <c r="D183" s="142" t="str">
        <f>'Line Items'!D864</f>
        <v>[Rolling Stock Maintenance Line 42]</v>
      </c>
      <c r="E183" s="106"/>
      <c r="F183" s="143" t="str">
        <f t="shared" si="5"/>
        <v>£000</v>
      </c>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4"/>
      <c r="AE183" s="805"/>
      <c r="AG183" s="805"/>
      <c r="AI183" s="805"/>
      <c r="AK183" s="300"/>
    </row>
    <row r="184" spans="4:37" ht="12.75" customHeight="1" outlineLevel="1" x14ac:dyDescent="0.2">
      <c r="D184" s="142" t="str">
        <f>'Line Items'!D865</f>
        <v>[Rolling Stock Maintenance Line 43]</v>
      </c>
      <c r="E184" s="106"/>
      <c r="F184" s="143" t="str">
        <f t="shared" si="5"/>
        <v>£000</v>
      </c>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4"/>
      <c r="AE184" s="805"/>
      <c r="AG184" s="805"/>
      <c r="AI184" s="805"/>
      <c r="AK184" s="300"/>
    </row>
    <row r="185" spans="4:37" ht="12.75" customHeight="1" outlineLevel="1" x14ac:dyDescent="0.2">
      <c r="D185" s="142" t="str">
        <f>'Line Items'!D866</f>
        <v>[Rolling Stock Maintenance Line 44]</v>
      </c>
      <c r="E185" s="106"/>
      <c r="F185" s="143" t="str">
        <f t="shared" si="5"/>
        <v>£000</v>
      </c>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4"/>
      <c r="AE185" s="805"/>
      <c r="AG185" s="805"/>
      <c r="AI185" s="805"/>
      <c r="AK185" s="300"/>
    </row>
    <row r="186" spans="4:37" ht="12.75" customHeight="1" outlineLevel="1" x14ac:dyDescent="0.2">
      <c r="D186" s="142" t="str">
        <f>'Line Items'!D867</f>
        <v>[Rolling Stock Maintenance Line 45]</v>
      </c>
      <c r="E186" s="106"/>
      <c r="F186" s="143" t="str">
        <f t="shared" si="5"/>
        <v>£000</v>
      </c>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4"/>
      <c r="AE186" s="805"/>
      <c r="AG186" s="805"/>
      <c r="AI186" s="805"/>
      <c r="AK186" s="300"/>
    </row>
    <row r="187" spans="4:37" ht="12.75" customHeight="1" outlineLevel="1" x14ac:dyDescent="0.2">
      <c r="D187" s="142" t="str">
        <f>'Line Items'!D868</f>
        <v>[Rolling Stock Maintenance Line 46]</v>
      </c>
      <c r="E187" s="106"/>
      <c r="F187" s="143" t="str">
        <f t="shared" si="5"/>
        <v>£000</v>
      </c>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4"/>
      <c r="AE187" s="805"/>
      <c r="AG187" s="805"/>
      <c r="AI187" s="805"/>
      <c r="AK187" s="300"/>
    </row>
    <row r="188" spans="4:37" ht="12.75" customHeight="1" outlineLevel="1" x14ac:dyDescent="0.2">
      <c r="D188" s="142" t="str">
        <f>'Line Items'!D869</f>
        <v>[Rolling Stock Maintenance Line 47]</v>
      </c>
      <c r="E188" s="106"/>
      <c r="F188" s="143" t="str">
        <f t="shared" si="5"/>
        <v>£000</v>
      </c>
      <c r="G188" s="283"/>
      <c r="H188" s="283"/>
      <c r="I188" s="283"/>
      <c r="J188" s="283"/>
      <c r="K188" s="283"/>
      <c r="L188" s="283"/>
      <c r="M188" s="283"/>
      <c r="N188" s="283"/>
      <c r="O188" s="283"/>
      <c r="P188" s="283"/>
      <c r="Q188" s="283"/>
      <c r="R188" s="283"/>
      <c r="S188" s="283"/>
      <c r="T188" s="283"/>
      <c r="U188" s="283"/>
      <c r="V188" s="283"/>
      <c r="W188" s="283"/>
      <c r="X188" s="283"/>
      <c r="Y188" s="283"/>
      <c r="Z188" s="283"/>
      <c r="AA188" s="283"/>
      <c r="AB188" s="283"/>
      <c r="AC188" s="284"/>
      <c r="AE188" s="805"/>
      <c r="AG188" s="805"/>
      <c r="AI188" s="805"/>
      <c r="AK188" s="300"/>
    </row>
    <row r="189" spans="4:37" ht="12.75" customHeight="1" outlineLevel="1" x14ac:dyDescent="0.2">
      <c r="D189" s="142" t="str">
        <f>'Line Items'!D870</f>
        <v>[Rolling Stock Maintenance Line 48]</v>
      </c>
      <c r="E189" s="106"/>
      <c r="F189" s="143" t="str">
        <f t="shared" si="5"/>
        <v>£000</v>
      </c>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4"/>
      <c r="AE189" s="805"/>
      <c r="AG189" s="805"/>
      <c r="AI189" s="805"/>
      <c r="AK189" s="300"/>
    </row>
    <row r="190" spans="4:37" ht="12.75" customHeight="1" outlineLevel="1" x14ac:dyDescent="0.2">
      <c r="D190" s="142" t="str">
        <f>'Line Items'!D871</f>
        <v>[Rolling Stock Maintenance Line 49]</v>
      </c>
      <c r="E190" s="106"/>
      <c r="F190" s="143" t="str">
        <f t="shared" si="5"/>
        <v>£000</v>
      </c>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4"/>
      <c r="AE190" s="805"/>
      <c r="AG190" s="805"/>
      <c r="AI190" s="805"/>
      <c r="AK190" s="300"/>
    </row>
    <row r="191" spans="4:37" ht="12.75" customHeight="1" outlineLevel="1" x14ac:dyDescent="0.2">
      <c r="D191" s="142" t="str">
        <f>'Line Items'!D872</f>
        <v>[Rolling Stock Maintenance Line 50]</v>
      </c>
      <c r="E191" s="106"/>
      <c r="F191" s="143" t="str">
        <f t="shared" si="5"/>
        <v>£000</v>
      </c>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4"/>
      <c r="AE191" s="805"/>
      <c r="AG191" s="805"/>
      <c r="AI191" s="805"/>
      <c r="AK191" s="300"/>
    </row>
    <row r="192" spans="4:37" ht="12.75" customHeight="1" outlineLevel="1" x14ac:dyDescent="0.2">
      <c r="D192" s="142" t="str">
        <f>'Line Items'!D873</f>
        <v>[Rolling Stock Maintenance Line 51]</v>
      </c>
      <c r="E192" s="106"/>
      <c r="F192" s="143" t="str">
        <f t="shared" si="5"/>
        <v>£000</v>
      </c>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4"/>
      <c r="AE192" s="805"/>
      <c r="AG192" s="805"/>
      <c r="AI192" s="805"/>
      <c r="AK192" s="300"/>
    </row>
    <row r="193" spans="2:37" ht="12.75" customHeight="1" outlineLevel="1" x14ac:dyDescent="0.2">
      <c r="D193" s="142" t="str">
        <f>'Line Items'!D874</f>
        <v>[Rolling Stock Maintenance Line 52]</v>
      </c>
      <c r="E193" s="106"/>
      <c r="F193" s="143" t="str">
        <f t="shared" si="5"/>
        <v>£000</v>
      </c>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4"/>
      <c r="AE193" s="805"/>
      <c r="AG193" s="805"/>
      <c r="AI193" s="805"/>
      <c r="AK193" s="300"/>
    </row>
    <row r="194" spans="2:37" ht="12.75" customHeight="1" outlineLevel="1" x14ac:dyDescent="0.2">
      <c r="D194" s="142" t="str">
        <f>'Line Items'!D875</f>
        <v>[Rolling Stock Maintenance Line 53]</v>
      </c>
      <c r="E194" s="106"/>
      <c r="F194" s="143" t="str">
        <f t="shared" si="5"/>
        <v>£000</v>
      </c>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4"/>
      <c r="AE194" s="805"/>
      <c r="AG194" s="805"/>
      <c r="AI194" s="805"/>
      <c r="AK194" s="300"/>
    </row>
    <row r="195" spans="2:37" ht="12.75" customHeight="1" outlineLevel="1" x14ac:dyDescent="0.2">
      <c r="D195" s="142" t="str">
        <f>'Line Items'!D876</f>
        <v>[Rolling Stock Maintenance Line 54]</v>
      </c>
      <c r="E195" s="106"/>
      <c r="F195" s="143" t="str">
        <f t="shared" si="5"/>
        <v>£000</v>
      </c>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4"/>
      <c r="AE195" s="805"/>
      <c r="AG195" s="805"/>
      <c r="AI195" s="805"/>
      <c r="AK195" s="300"/>
    </row>
    <row r="196" spans="2:37" ht="12.75" customHeight="1" outlineLevel="1" x14ac:dyDescent="0.2">
      <c r="D196" s="113" t="str">
        <f>'Line Items'!D877</f>
        <v>[Rolling Stock Maintenance Line 55]</v>
      </c>
      <c r="E196" s="286"/>
      <c r="F196" s="155" t="str">
        <f>F185</f>
        <v>£000</v>
      </c>
      <c r="G196" s="287"/>
      <c r="H196" s="287"/>
      <c r="I196" s="287"/>
      <c r="J196" s="287"/>
      <c r="K196" s="287"/>
      <c r="L196" s="287"/>
      <c r="M196" s="287"/>
      <c r="N196" s="287"/>
      <c r="O196" s="287"/>
      <c r="P196" s="287"/>
      <c r="Q196" s="287"/>
      <c r="R196" s="287"/>
      <c r="S196" s="287"/>
      <c r="T196" s="287"/>
      <c r="U196" s="287"/>
      <c r="V196" s="287"/>
      <c r="W196" s="287"/>
      <c r="X196" s="287"/>
      <c r="Y196" s="287"/>
      <c r="Z196" s="287"/>
      <c r="AA196" s="287"/>
      <c r="AB196" s="287"/>
      <c r="AC196" s="288"/>
      <c r="AE196" s="1058"/>
      <c r="AG196" s="1058"/>
      <c r="AI196" s="1058"/>
      <c r="AK196" s="301"/>
    </row>
    <row r="197" spans="2:37" ht="12.75" customHeight="1" outlineLevel="1" x14ac:dyDescent="0.2">
      <c r="G197" s="107"/>
      <c r="H197" s="107"/>
      <c r="I197" s="107"/>
      <c r="J197" s="107"/>
      <c r="K197" s="107"/>
      <c r="L197" s="107"/>
      <c r="M197" s="107"/>
      <c r="N197" s="107"/>
      <c r="O197" s="107"/>
      <c r="P197" s="107"/>
      <c r="Q197" s="107"/>
      <c r="R197" s="107"/>
      <c r="S197" s="107"/>
      <c r="T197" s="107"/>
      <c r="U197" s="107"/>
      <c r="V197" s="107"/>
      <c r="W197" s="107"/>
      <c r="X197" s="107"/>
      <c r="Y197" s="107"/>
      <c r="Z197" s="107"/>
      <c r="AA197" s="107"/>
      <c r="AB197" s="107"/>
      <c r="AC197" s="107"/>
      <c r="AE197" s="107"/>
      <c r="AG197" s="107"/>
      <c r="AI197" s="107"/>
    </row>
    <row r="198" spans="2:37" ht="12.75" customHeight="1" outlineLevel="1" x14ac:dyDescent="0.2">
      <c r="D198" s="290" t="str">
        <f>"Total "&amp;B140</f>
        <v>Total Rolling Stock Maintenance</v>
      </c>
      <c r="E198" s="291"/>
      <c r="F198" s="292" t="str">
        <f>F196</f>
        <v>£000</v>
      </c>
      <c r="G198" s="293">
        <f t="shared" ref="G198:AC198" si="6">SUM(G142:G196)</f>
        <v>0</v>
      </c>
      <c r="H198" s="293">
        <f t="shared" si="6"/>
        <v>0</v>
      </c>
      <c r="I198" s="293">
        <f t="shared" si="6"/>
        <v>0</v>
      </c>
      <c r="J198" s="293">
        <f t="shared" si="6"/>
        <v>0</v>
      </c>
      <c r="K198" s="293">
        <f t="shared" si="6"/>
        <v>0</v>
      </c>
      <c r="L198" s="293">
        <f t="shared" si="6"/>
        <v>0</v>
      </c>
      <c r="M198" s="293">
        <f t="shared" si="6"/>
        <v>0</v>
      </c>
      <c r="N198" s="293">
        <f t="shared" si="6"/>
        <v>0</v>
      </c>
      <c r="O198" s="293">
        <f t="shared" si="6"/>
        <v>0</v>
      </c>
      <c r="P198" s="293">
        <f t="shared" si="6"/>
        <v>0</v>
      </c>
      <c r="Q198" s="293">
        <f t="shared" si="6"/>
        <v>0</v>
      </c>
      <c r="R198" s="293">
        <f t="shared" si="6"/>
        <v>0</v>
      </c>
      <c r="S198" s="293">
        <f t="shared" si="6"/>
        <v>0</v>
      </c>
      <c r="T198" s="293">
        <f t="shared" si="6"/>
        <v>0</v>
      </c>
      <c r="U198" s="293">
        <f t="shared" si="6"/>
        <v>0</v>
      </c>
      <c r="V198" s="293">
        <f t="shared" si="6"/>
        <v>0</v>
      </c>
      <c r="W198" s="293">
        <f t="shared" si="6"/>
        <v>0</v>
      </c>
      <c r="X198" s="293">
        <f t="shared" si="6"/>
        <v>0</v>
      </c>
      <c r="Y198" s="293">
        <f t="shared" si="6"/>
        <v>0</v>
      </c>
      <c r="Z198" s="293">
        <f t="shared" si="6"/>
        <v>0</v>
      </c>
      <c r="AA198" s="293">
        <f t="shared" si="6"/>
        <v>0</v>
      </c>
      <c r="AB198" s="293">
        <f t="shared" si="6"/>
        <v>0</v>
      </c>
      <c r="AC198" s="294">
        <f t="shared" si="6"/>
        <v>0</v>
      </c>
      <c r="AE198" s="1062">
        <f>SUM(AE142:AE196)</f>
        <v>0</v>
      </c>
      <c r="AG198" s="1062">
        <f>SUM(AG142:AG196)</f>
        <v>0</v>
      </c>
      <c r="AI198" s="1062">
        <f>SUM(AI142:AI196)</f>
        <v>0</v>
      </c>
      <c r="AK198" s="295"/>
    </row>
    <row r="199" spans="2:37" x14ac:dyDescent="0.2">
      <c r="G199" s="107"/>
      <c r="H199" s="107"/>
      <c r="I199" s="107"/>
      <c r="J199" s="107"/>
      <c r="K199" s="107"/>
      <c r="L199" s="107"/>
      <c r="M199" s="107"/>
      <c r="N199" s="107"/>
      <c r="O199" s="107"/>
      <c r="P199" s="107"/>
      <c r="Q199" s="107"/>
      <c r="R199" s="107"/>
      <c r="S199" s="107"/>
      <c r="T199" s="107"/>
      <c r="U199" s="107"/>
      <c r="V199" s="107"/>
      <c r="W199" s="107"/>
      <c r="X199" s="107"/>
      <c r="Y199" s="107"/>
      <c r="Z199" s="107"/>
      <c r="AA199" s="107"/>
      <c r="AB199" s="107"/>
      <c r="AC199" s="107"/>
      <c r="AE199" s="107"/>
      <c r="AG199" s="107"/>
      <c r="AI199" s="107"/>
    </row>
    <row r="200" spans="2:37" ht="15" x14ac:dyDescent="0.25">
      <c r="B200" s="272" t="str">
        <f>'Line Items'!B879</f>
        <v>Industry &amp; Professional Services</v>
      </c>
      <c r="C200" s="272"/>
      <c r="D200" s="275"/>
      <c r="E200" s="275"/>
      <c r="F200" s="272"/>
      <c r="G200" s="302"/>
      <c r="H200" s="302"/>
      <c r="I200" s="302"/>
      <c r="J200" s="302"/>
      <c r="K200" s="302"/>
      <c r="L200" s="302"/>
      <c r="M200" s="302"/>
      <c r="N200" s="302"/>
      <c r="O200" s="302"/>
      <c r="P200" s="302"/>
      <c r="Q200" s="302"/>
      <c r="R200" s="302"/>
      <c r="S200" s="302"/>
      <c r="T200" s="302"/>
      <c r="U200" s="302"/>
      <c r="V200" s="302"/>
      <c r="W200" s="302"/>
      <c r="X200" s="302"/>
      <c r="Y200" s="302"/>
      <c r="Z200" s="302"/>
      <c r="AA200" s="302"/>
      <c r="AB200" s="302"/>
      <c r="AC200" s="302"/>
      <c r="AD200" s="272"/>
      <c r="AE200" s="302"/>
      <c r="AF200" s="272"/>
      <c r="AG200" s="302"/>
      <c r="AH200" s="272"/>
      <c r="AI200" s="302"/>
      <c r="AJ200" s="272"/>
      <c r="AK200" s="272"/>
    </row>
    <row r="201" spans="2:37" ht="12.75" customHeight="1" outlineLevel="1" x14ac:dyDescent="0.2">
      <c r="G201" s="107"/>
      <c r="H201" s="107"/>
      <c r="I201" s="107"/>
      <c r="J201" s="107"/>
      <c r="K201" s="107"/>
      <c r="L201" s="107"/>
      <c r="M201" s="107"/>
      <c r="N201" s="107"/>
      <c r="O201" s="107"/>
      <c r="P201" s="107"/>
      <c r="Q201" s="107"/>
      <c r="R201" s="107"/>
      <c r="S201" s="107"/>
      <c r="T201" s="107"/>
      <c r="U201" s="107"/>
      <c r="V201" s="107"/>
      <c r="W201" s="107"/>
      <c r="X201" s="107"/>
      <c r="Y201" s="107"/>
      <c r="Z201" s="107"/>
      <c r="AA201" s="107"/>
      <c r="AB201" s="107"/>
      <c r="AC201" s="107"/>
      <c r="AE201" s="107"/>
      <c r="AG201" s="107"/>
      <c r="AI201" s="107"/>
    </row>
    <row r="202" spans="2:37" ht="12.75" customHeight="1" outlineLevel="1" x14ac:dyDescent="0.2">
      <c r="D202" s="276" t="str">
        <f>'Line Items'!D881</f>
        <v>British Transport Police</v>
      </c>
      <c r="E202" s="277"/>
      <c r="F202" s="278" t="s">
        <v>428</v>
      </c>
      <c r="G202" s="280"/>
      <c r="H202" s="279"/>
      <c r="I202" s="279"/>
      <c r="J202" s="279"/>
      <c r="K202" s="279"/>
      <c r="L202" s="279"/>
      <c r="M202" s="279"/>
      <c r="N202" s="279"/>
      <c r="O202" s="279"/>
      <c r="P202" s="279"/>
      <c r="Q202" s="279"/>
      <c r="R202" s="279"/>
      <c r="S202" s="279"/>
      <c r="T202" s="279"/>
      <c r="U202" s="279"/>
      <c r="V202" s="279"/>
      <c r="W202" s="279"/>
      <c r="X202" s="279"/>
      <c r="Y202" s="279"/>
      <c r="Z202" s="279"/>
      <c r="AA202" s="279"/>
      <c r="AB202" s="279"/>
      <c r="AC202" s="281"/>
      <c r="AE202" s="1057"/>
      <c r="AG202" s="1057"/>
      <c r="AI202" s="1057"/>
      <c r="AK202" s="299"/>
    </row>
    <row r="203" spans="2:37" ht="12.75" customHeight="1" outlineLevel="1" x14ac:dyDescent="0.2">
      <c r="D203" s="142" t="str">
        <f>'Line Items'!D882</f>
        <v>Hire of Buses</v>
      </c>
      <c r="E203" s="106"/>
      <c r="F203" s="143" t="str">
        <f t="shared" ref="F203:F246" si="7">F202</f>
        <v>£000</v>
      </c>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4"/>
      <c r="AE203" s="805"/>
      <c r="AG203" s="805"/>
      <c r="AI203" s="805"/>
      <c r="AK203" s="300"/>
    </row>
    <row r="204" spans="2:37" ht="12.75" customHeight="1" outlineLevel="1" x14ac:dyDescent="0.2">
      <c r="D204" s="142" t="str">
        <f>'Line Items'!D883</f>
        <v>Hire of Taxis</v>
      </c>
      <c r="E204" s="106"/>
      <c r="F204" s="143" t="str">
        <f t="shared" si="7"/>
        <v>£000</v>
      </c>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4"/>
      <c r="AE204" s="805"/>
      <c r="AG204" s="805"/>
      <c r="AI204" s="805"/>
      <c r="AK204" s="300"/>
    </row>
    <row r="205" spans="2:37" ht="12.75" customHeight="1" outlineLevel="1" x14ac:dyDescent="0.2">
      <c r="D205" s="142" t="str">
        <f>'Line Items'!D884</f>
        <v>Bus Feeder Charges</v>
      </c>
      <c r="E205" s="106"/>
      <c r="F205" s="143" t="str">
        <f t="shared" si="7"/>
        <v>£000</v>
      </c>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4"/>
      <c r="AE205" s="805"/>
      <c r="AG205" s="805"/>
      <c r="AI205" s="805"/>
      <c r="AK205" s="300"/>
    </row>
    <row r="206" spans="2:37" ht="12.75" customHeight="1" outlineLevel="1" x14ac:dyDescent="0.2">
      <c r="D206" s="142" t="str">
        <f>'Line Items'!D885</f>
        <v>Property Management</v>
      </c>
      <c r="E206" s="106"/>
      <c r="F206" s="143" t="str">
        <f t="shared" si="7"/>
        <v>£000</v>
      </c>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4"/>
      <c r="AE206" s="805"/>
      <c r="AG206" s="805"/>
      <c r="AI206" s="805"/>
      <c r="AK206" s="300"/>
    </row>
    <row r="207" spans="2:37" ht="12.75" customHeight="1" outlineLevel="1" x14ac:dyDescent="0.2">
      <c r="D207" s="142" t="str">
        <f>'Line Items'!D886</f>
        <v>Catering Contract</v>
      </c>
      <c r="E207" s="106"/>
      <c r="F207" s="143" t="str">
        <f t="shared" si="7"/>
        <v>£000</v>
      </c>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4"/>
      <c r="AE207" s="805"/>
      <c r="AG207" s="805"/>
      <c r="AI207" s="805"/>
      <c r="AK207" s="300"/>
    </row>
    <row r="208" spans="2:37" ht="12.75" customHeight="1" outlineLevel="1" x14ac:dyDescent="0.2">
      <c r="D208" s="142" t="str">
        <f>'Line Items'!D887</f>
        <v>Marketing</v>
      </c>
      <c r="E208" s="106"/>
      <c r="F208" s="143" t="str">
        <f t="shared" si="7"/>
        <v>£000</v>
      </c>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4"/>
      <c r="AE208" s="805"/>
      <c r="AG208" s="805"/>
      <c r="AI208" s="805"/>
      <c r="AK208" s="300"/>
    </row>
    <row r="209" spans="4:37" ht="12.75" customHeight="1" outlineLevel="1" x14ac:dyDescent="0.2">
      <c r="D209" s="142" t="str">
        <f>'Line Items'!D888</f>
        <v>Rail Division Transactions</v>
      </c>
      <c r="E209" s="106"/>
      <c r="F209" s="143" t="str">
        <f t="shared" si="7"/>
        <v>£000</v>
      </c>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4"/>
      <c r="AE209" s="805"/>
      <c r="AG209" s="805"/>
      <c r="AI209" s="805"/>
      <c r="AK209" s="300"/>
    </row>
    <row r="210" spans="4:37" ht="12.75" customHeight="1" outlineLevel="1" x14ac:dyDescent="0.2">
      <c r="D210" s="142" t="str">
        <f>'Line Items'!D889</f>
        <v>ATOC</v>
      </c>
      <c r="E210" s="106"/>
      <c r="F210" s="143" t="str">
        <f t="shared" si="7"/>
        <v>£000</v>
      </c>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4"/>
      <c r="AE210" s="805"/>
      <c r="AG210" s="805"/>
      <c r="AI210" s="805"/>
      <c r="AK210" s="300"/>
    </row>
    <row r="211" spans="4:37" ht="12.75" customHeight="1" outlineLevel="1" x14ac:dyDescent="0.2">
      <c r="D211" s="142" t="str">
        <f>'Line Items'!D890</f>
        <v>RSP</v>
      </c>
      <c r="E211" s="106"/>
      <c r="F211" s="143" t="str">
        <f t="shared" si="7"/>
        <v>£000</v>
      </c>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4"/>
      <c r="AE211" s="805"/>
      <c r="AG211" s="805"/>
      <c r="AI211" s="805"/>
      <c r="AK211" s="300"/>
    </row>
    <row r="212" spans="4:37" ht="12.75" customHeight="1" outlineLevel="1" x14ac:dyDescent="0.2">
      <c r="D212" s="142" t="str">
        <f>'Line Items'!D891</f>
        <v>NRES</v>
      </c>
      <c r="E212" s="106"/>
      <c r="F212" s="143" t="str">
        <f t="shared" si="7"/>
        <v>£000</v>
      </c>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4"/>
      <c r="AE212" s="805"/>
      <c r="AG212" s="805"/>
      <c r="AI212" s="805"/>
      <c r="AK212" s="300"/>
    </row>
    <row r="213" spans="4:37" ht="12.75" customHeight="1" outlineLevel="1" x14ac:dyDescent="0.2">
      <c r="D213" s="142" t="str">
        <f>'Line Items'!D892</f>
        <v>RSSB</v>
      </c>
      <c r="E213" s="106"/>
      <c r="F213" s="143" t="str">
        <f t="shared" si="7"/>
        <v>£000</v>
      </c>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4"/>
      <c r="AE213" s="805"/>
      <c r="AG213" s="805"/>
      <c r="AI213" s="805"/>
      <c r="AK213" s="300"/>
    </row>
    <row r="214" spans="4:37" ht="12.75" customHeight="1" outlineLevel="1" x14ac:dyDescent="0.2">
      <c r="D214" s="142" t="str">
        <f>'Line Items'!D893</f>
        <v>Rail Regulators Fees</v>
      </c>
      <c r="E214" s="106"/>
      <c r="F214" s="143" t="str">
        <f t="shared" si="7"/>
        <v>£000</v>
      </c>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4"/>
      <c r="AE214" s="805"/>
      <c r="AG214" s="805"/>
      <c r="AI214" s="805"/>
      <c r="AK214" s="300"/>
    </row>
    <row r="215" spans="4:37" ht="12.75" customHeight="1" outlineLevel="1" x14ac:dyDescent="0.2">
      <c r="D215" s="142" t="str">
        <f>'Line Items'!D894</f>
        <v>Other industry systems</v>
      </c>
      <c r="E215" s="106"/>
      <c r="F215" s="143" t="str">
        <f t="shared" si="7"/>
        <v>£000</v>
      </c>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4"/>
      <c r="AE215" s="805"/>
      <c r="AG215" s="805"/>
      <c r="AI215" s="805"/>
      <c r="AK215" s="300"/>
    </row>
    <row r="216" spans="4:37" ht="12.75" customHeight="1" outlineLevel="1" x14ac:dyDescent="0.2">
      <c r="D216" s="142" t="str">
        <f>'Line Items'!D895</f>
        <v>External Audit fees</v>
      </c>
      <c r="E216" s="106"/>
      <c r="F216" s="143" t="str">
        <f t="shared" si="7"/>
        <v>£000</v>
      </c>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4"/>
      <c r="AE216" s="805"/>
      <c r="AG216" s="805"/>
      <c r="AI216" s="805"/>
      <c r="AK216" s="300"/>
    </row>
    <row r="217" spans="4:37" ht="12.75" customHeight="1" outlineLevel="1" x14ac:dyDescent="0.2">
      <c r="D217" s="142" t="str">
        <f>'Line Items'!D896</f>
        <v>Other fees to Auditors</v>
      </c>
      <c r="E217" s="106"/>
      <c r="F217" s="143" t="str">
        <f t="shared" si="7"/>
        <v>£000</v>
      </c>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4"/>
      <c r="AE217" s="805"/>
      <c r="AG217" s="805"/>
      <c r="AI217" s="805"/>
      <c r="AK217" s="300"/>
    </row>
    <row r="218" spans="4:37" ht="12.75" customHeight="1" outlineLevel="1" x14ac:dyDescent="0.2">
      <c r="D218" s="142" t="str">
        <f>'Line Items'!D897</f>
        <v>Legal Fees</v>
      </c>
      <c r="E218" s="106"/>
      <c r="F218" s="143" t="str">
        <f t="shared" si="7"/>
        <v>£000</v>
      </c>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4"/>
      <c r="AE218" s="805"/>
      <c r="AG218" s="805"/>
      <c r="AI218" s="805"/>
      <c r="AK218" s="300"/>
    </row>
    <row r="219" spans="4:37" ht="12.75" customHeight="1" outlineLevel="1" x14ac:dyDescent="0.2">
      <c r="D219" s="142" t="str">
        <f>'Line Items'!D898</f>
        <v>Other Professional Services</v>
      </c>
      <c r="E219" s="106"/>
      <c r="F219" s="143" t="str">
        <f t="shared" si="7"/>
        <v>£000</v>
      </c>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4"/>
      <c r="AE219" s="805"/>
      <c r="AG219" s="805"/>
      <c r="AI219" s="805"/>
      <c r="AK219" s="300"/>
    </row>
    <row r="220" spans="4:37" ht="12.75" customHeight="1" outlineLevel="1" x14ac:dyDescent="0.2">
      <c r="D220" s="142" t="str">
        <f>'Line Items'!D899</f>
        <v>Other Contracted Services</v>
      </c>
      <c r="E220" s="106"/>
      <c r="F220" s="143" t="str">
        <f t="shared" si="7"/>
        <v>£000</v>
      </c>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4"/>
      <c r="AE220" s="805"/>
      <c r="AG220" s="805"/>
      <c r="AI220" s="805"/>
      <c r="AK220" s="300"/>
    </row>
    <row r="221" spans="4:37" ht="12.75" customHeight="1" outlineLevel="1" x14ac:dyDescent="0.2">
      <c r="D221" s="142" t="str">
        <f>'Line Items'!D900</f>
        <v>Additional Industry &amp; Professional Services</v>
      </c>
      <c r="E221" s="106"/>
      <c r="F221" s="143" t="str">
        <f t="shared" si="7"/>
        <v>£000</v>
      </c>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4"/>
      <c r="AE221" s="805"/>
      <c r="AG221" s="805"/>
      <c r="AI221" s="805"/>
      <c r="AK221" s="300"/>
    </row>
    <row r="222" spans="4:37" ht="12.75" customHeight="1" outlineLevel="1" x14ac:dyDescent="0.2">
      <c r="D222" s="142" t="str">
        <f>'Line Items'!D901</f>
        <v>Cash Collection</v>
      </c>
      <c r="E222" s="106"/>
      <c r="F222" s="143" t="str">
        <f t="shared" si="7"/>
        <v>£000</v>
      </c>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4"/>
      <c r="AE222" s="805"/>
      <c r="AG222" s="805"/>
      <c r="AI222" s="805"/>
      <c r="AK222" s="300"/>
    </row>
    <row r="223" spans="4:37" ht="12.75" customHeight="1" outlineLevel="1" x14ac:dyDescent="0.2">
      <c r="D223" s="142" t="str">
        <f>'Line Items'!D902</f>
        <v>Community Rail Partnership (CRP)</v>
      </c>
      <c r="E223" s="106"/>
      <c r="F223" s="143" t="str">
        <f t="shared" si="7"/>
        <v>£000</v>
      </c>
      <c r="G223" s="283"/>
      <c r="H223" s="283"/>
      <c r="I223" s="283"/>
      <c r="J223" s="283"/>
      <c r="K223" s="283"/>
      <c r="L223" s="283"/>
      <c r="M223" s="283"/>
      <c r="N223" s="283"/>
      <c r="O223" s="283"/>
      <c r="P223" s="283"/>
      <c r="Q223" s="283"/>
      <c r="R223" s="283"/>
      <c r="S223" s="283"/>
      <c r="T223" s="283"/>
      <c r="U223" s="283"/>
      <c r="V223" s="283"/>
      <c r="W223" s="283"/>
      <c r="X223" s="283"/>
      <c r="Y223" s="283"/>
      <c r="Z223" s="283"/>
      <c r="AA223" s="283"/>
      <c r="AB223" s="283"/>
      <c r="AC223" s="284"/>
      <c r="AE223" s="805"/>
      <c r="AG223" s="805"/>
      <c r="AI223" s="805"/>
      <c r="AK223" s="300"/>
    </row>
    <row r="224" spans="4:37" ht="12.75" customHeight="1" outlineLevel="1" x14ac:dyDescent="0.2">
      <c r="D224" s="142" t="str">
        <f>'Line Items'!D903</f>
        <v>Customer and Communities Improvement Fund (CCIF)</v>
      </c>
      <c r="E224" s="106"/>
      <c r="F224" s="143" t="str">
        <f t="shared" si="7"/>
        <v>£000</v>
      </c>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4"/>
      <c r="AE224" s="805"/>
      <c r="AG224" s="805"/>
      <c r="AI224" s="805"/>
      <c r="AK224" s="300"/>
    </row>
    <row r="225" spans="4:37" ht="12.75" customHeight="1" outlineLevel="1" x14ac:dyDescent="0.2">
      <c r="D225" s="142" t="str">
        <f>'Line Items'!D904</f>
        <v>Service Quality Regime</v>
      </c>
      <c r="E225" s="106"/>
      <c r="F225" s="143" t="str">
        <f t="shared" si="7"/>
        <v>£000</v>
      </c>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4"/>
      <c r="AE225" s="805"/>
      <c r="AG225" s="805"/>
      <c r="AI225" s="805"/>
      <c r="AK225" s="300"/>
    </row>
    <row r="226" spans="4:37" ht="12.75" customHeight="1" outlineLevel="1" x14ac:dyDescent="0.2">
      <c r="D226" s="142" t="str">
        <f>'Line Items'!D905</f>
        <v>Consultancy fees</v>
      </c>
      <c r="E226" s="106"/>
      <c r="F226" s="143" t="str">
        <f t="shared" si="7"/>
        <v>£000</v>
      </c>
      <c r="G226" s="283"/>
      <c r="H226" s="283"/>
      <c r="I226" s="283"/>
      <c r="J226" s="283"/>
      <c r="K226" s="283"/>
      <c r="L226" s="283"/>
      <c r="M226" s="283"/>
      <c r="N226" s="283"/>
      <c r="O226" s="283"/>
      <c r="P226" s="283"/>
      <c r="Q226" s="283"/>
      <c r="R226" s="283"/>
      <c r="S226" s="283"/>
      <c r="T226" s="283"/>
      <c r="U226" s="283"/>
      <c r="V226" s="283"/>
      <c r="W226" s="283"/>
      <c r="X226" s="283"/>
      <c r="Y226" s="283"/>
      <c r="Z226" s="283"/>
      <c r="AA226" s="283"/>
      <c r="AB226" s="283"/>
      <c r="AC226" s="284"/>
      <c r="AE226" s="805"/>
      <c r="AG226" s="805"/>
      <c r="AI226" s="805"/>
      <c r="AK226" s="300"/>
    </row>
    <row r="227" spans="4:37" ht="12.75" customHeight="1" outlineLevel="1" x14ac:dyDescent="0.2">
      <c r="D227" s="142" t="str">
        <f>'Line Items'!D906</f>
        <v>[Industry &amp; Professional Services Line 26]</v>
      </c>
      <c r="E227" s="106"/>
      <c r="F227" s="143" t="str">
        <f t="shared" si="7"/>
        <v>£000</v>
      </c>
      <c r="G227" s="283"/>
      <c r="H227" s="283"/>
      <c r="I227" s="283"/>
      <c r="J227" s="283"/>
      <c r="K227" s="283"/>
      <c r="L227" s="283"/>
      <c r="M227" s="283"/>
      <c r="N227" s="283"/>
      <c r="O227" s="283"/>
      <c r="P227" s="283"/>
      <c r="Q227" s="283"/>
      <c r="R227" s="283"/>
      <c r="S227" s="283"/>
      <c r="T227" s="283"/>
      <c r="U227" s="283"/>
      <c r="V227" s="283"/>
      <c r="W227" s="283"/>
      <c r="X227" s="283"/>
      <c r="Y227" s="283"/>
      <c r="Z227" s="283"/>
      <c r="AA227" s="283"/>
      <c r="AB227" s="283"/>
      <c r="AC227" s="284"/>
      <c r="AE227" s="805"/>
      <c r="AG227" s="805"/>
      <c r="AI227" s="805"/>
      <c r="AK227" s="300"/>
    </row>
    <row r="228" spans="4:37" ht="12.75" customHeight="1" outlineLevel="1" x14ac:dyDescent="0.2">
      <c r="D228" s="142" t="str">
        <f>'Line Items'!D907</f>
        <v>[Industry &amp; Professional Services Line 27]</v>
      </c>
      <c r="E228" s="106"/>
      <c r="F228" s="143" t="str">
        <f t="shared" si="7"/>
        <v>£000</v>
      </c>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4"/>
      <c r="AE228" s="805"/>
      <c r="AG228" s="805"/>
      <c r="AI228" s="805"/>
      <c r="AK228" s="300"/>
    </row>
    <row r="229" spans="4:37" ht="12.75" customHeight="1" outlineLevel="1" x14ac:dyDescent="0.2">
      <c r="D229" s="142" t="str">
        <f>'Line Items'!D908</f>
        <v>[Industry &amp; Professional Services Line 28]</v>
      </c>
      <c r="E229" s="106"/>
      <c r="F229" s="143" t="str">
        <f t="shared" si="7"/>
        <v>£000</v>
      </c>
      <c r="G229" s="283"/>
      <c r="H229" s="283"/>
      <c r="I229" s="283"/>
      <c r="J229" s="283"/>
      <c r="K229" s="283"/>
      <c r="L229" s="283"/>
      <c r="M229" s="283"/>
      <c r="N229" s="283"/>
      <c r="O229" s="283"/>
      <c r="P229" s="283"/>
      <c r="Q229" s="283"/>
      <c r="R229" s="283"/>
      <c r="S229" s="283"/>
      <c r="T229" s="283"/>
      <c r="U229" s="283"/>
      <c r="V229" s="283"/>
      <c r="W229" s="283"/>
      <c r="X229" s="283"/>
      <c r="Y229" s="283"/>
      <c r="Z229" s="283"/>
      <c r="AA229" s="283"/>
      <c r="AB229" s="283"/>
      <c r="AC229" s="284"/>
      <c r="AE229" s="805"/>
      <c r="AG229" s="805"/>
      <c r="AI229" s="805"/>
      <c r="AK229" s="300"/>
    </row>
    <row r="230" spans="4:37" ht="12.75" customHeight="1" outlineLevel="1" x14ac:dyDescent="0.2">
      <c r="D230" s="142" t="str">
        <f>'Line Items'!D909</f>
        <v>[Industry &amp; Professional Services Line 29]</v>
      </c>
      <c r="E230" s="106"/>
      <c r="F230" s="143" t="str">
        <f t="shared" si="7"/>
        <v>£000</v>
      </c>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4"/>
      <c r="AE230" s="805"/>
      <c r="AG230" s="805"/>
      <c r="AI230" s="805"/>
      <c r="AK230" s="300"/>
    </row>
    <row r="231" spans="4:37" ht="12.75" customHeight="1" outlineLevel="1" x14ac:dyDescent="0.2">
      <c r="D231" s="142" t="str">
        <f>'Line Items'!D910</f>
        <v>[Industry &amp; Professional Services Line 30]</v>
      </c>
      <c r="E231" s="106"/>
      <c r="F231" s="143" t="str">
        <f t="shared" si="7"/>
        <v>£000</v>
      </c>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4"/>
      <c r="AE231" s="805"/>
      <c r="AG231" s="805"/>
      <c r="AI231" s="805"/>
      <c r="AK231" s="300"/>
    </row>
    <row r="232" spans="4:37" ht="12.75" customHeight="1" outlineLevel="1" x14ac:dyDescent="0.2">
      <c r="D232" s="142" t="str">
        <f>'Line Items'!D911</f>
        <v>[Industry &amp; Professional Services Line 31]</v>
      </c>
      <c r="E232" s="106"/>
      <c r="F232" s="143" t="str">
        <f t="shared" si="7"/>
        <v>£000</v>
      </c>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4"/>
      <c r="AE232" s="805"/>
      <c r="AG232" s="805"/>
      <c r="AI232" s="805"/>
      <c r="AK232" s="300"/>
    </row>
    <row r="233" spans="4:37" ht="12.75" customHeight="1" outlineLevel="1" x14ac:dyDescent="0.2">
      <c r="D233" s="142" t="str">
        <f>'Line Items'!D912</f>
        <v>[Industry &amp; Professional Services Line 32]</v>
      </c>
      <c r="E233" s="106"/>
      <c r="F233" s="143" t="str">
        <f t="shared" si="7"/>
        <v>£000</v>
      </c>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4"/>
      <c r="AE233" s="805"/>
      <c r="AG233" s="805"/>
      <c r="AI233" s="805"/>
      <c r="AK233" s="300"/>
    </row>
    <row r="234" spans="4:37" ht="12.75" customHeight="1" outlineLevel="1" x14ac:dyDescent="0.2">
      <c r="D234" s="142" t="str">
        <f>'Line Items'!D913</f>
        <v>[Industry &amp; Professional Services Line 33]</v>
      </c>
      <c r="E234" s="106"/>
      <c r="F234" s="143" t="str">
        <f t="shared" si="7"/>
        <v>£000</v>
      </c>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4"/>
      <c r="AE234" s="805"/>
      <c r="AG234" s="805"/>
      <c r="AI234" s="805"/>
      <c r="AK234" s="300"/>
    </row>
    <row r="235" spans="4:37" ht="12.75" customHeight="1" outlineLevel="1" x14ac:dyDescent="0.2">
      <c r="D235" s="142" t="str">
        <f>'Line Items'!D914</f>
        <v>[Industry &amp; Professional Services Line 34]</v>
      </c>
      <c r="E235" s="106"/>
      <c r="F235" s="143" t="str">
        <f t="shared" si="7"/>
        <v>£000</v>
      </c>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4"/>
      <c r="AE235" s="805"/>
      <c r="AG235" s="805"/>
      <c r="AI235" s="805"/>
      <c r="AK235" s="300"/>
    </row>
    <row r="236" spans="4:37" ht="12.75" customHeight="1" outlineLevel="1" x14ac:dyDescent="0.2">
      <c r="D236" s="142" t="str">
        <f>'Line Items'!D915</f>
        <v>[Industry &amp; Professional Services Line 35]</v>
      </c>
      <c r="E236" s="106"/>
      <c r="F236" s="143" t="str">
        <f t="shared" si="7"/>
        <v>£000</v>
      </c>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4"/>
      <c r="AE236" s="805"/>
      <c r="AG236" s="805"/>
      <c r="AI236" s="805"/>
      <c r="AK236" s="300"/>
    </row>
    <row r="237" spans="4:37" ht="12.75" customHeight="1" outlineLevel="1" x14ac:dyDescent="0.2">
      <c r="D237" s="142" t="str">
        <f>'Line Items'!D916</f>
        <v>[Industry &amp; Professional Services Line 36]</v>
      </c>
      <c r="E237" s="106"/>
      <c r="F237" s="143" t="str">
        <f t="shared" si="7"/>
        <v>£000</v>
      </c>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4"/>
      <c r="AE237" s="805"/>
      <c r="AG237" s="805"/>
      <c r="AI237" s="805"/>
      <c r="AK237" s="300"/>
    </row>
    <row r="238" spans="4:37" ht="12.75" customHeight="1" outlineLevel="1" x14ac:dyDescent="0.2">
      <c r="D238" s="142" t="str">
        <f>'Line Items'!D917</f>
        <v>[Industry &amp; Professional Services Line 37]</v>
      </c>
      <c r="E238" s="106"/>
      <c r="F238" s="143" t="str">
        <f t="shared" si="7"/>
        <v>£000</v>
      </c>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4"/>
      <c r="AE238" s="805"/>
      <c r="AG238" s="805"/>
      <c r="AI238" s="805"/>
      <c r="AK238" s="300"/>
    </row>
    <row r="239" spans="4:37" ht="12.75" customHeight="1" outlineLevel="1" x14ac:dyDescent="0.2">
      <c r="D239" s="142" t="str">
        <f>'Line Items'!D918</f>
        <v>[Industry &amp; Professional Services Line 38]</v>
      </c>
      <c r="E239" s="106"/>
      <c r="F239" s="143" t="str">
        <f t="shared" si="7"/>
        <v>£000</v>
      </c>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4"/>
      <c r="AE239" s="805"/>
      <c r="AG239" s="805"/>
      <c r="AI239" s="805"/>
      <c r="AK239" s="300"/>
    </row>
    <row r="240" spans="4:37" ht="12.75" customHeight="1" outlineLevel="1" x14ac:dyDescent="0.2">
      <c r="D240" s="142" t="str">
        <f>'Line Items'!D919</f>
        <v>[Industry &amp; Professional Services Line 39]</v>
      </c>
      <c r="E240" s="106"/>
      <c r="F240" s="143" t="str">
        <f t="shared" si="7"/>
        <v>£000</v>
      </c>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4"/>
      <c r="AE240" s="805"/>
      <c r="AG240" s="805"/>
      <c r="AI240" s="805"/>
      <c r="AK240" s="300"/>
    </row>
    <row r="241" spans="2:37" ht="12.75" customHeight="1" outlineLevel="1" x14ac:dyDescent="0.2">
      <c r="D241" s="142" t="str">
        <f>'Line Items'!D920</f>
        <v>[Industry &amp; Professional Services Line 40]</v>
      </c>
      <c r="E241" s="106"/>
      <c r="F241" s="143" t="str">
        <f t="shared" si="7"/>
        <v>£000</v>
      </c>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4"/>
      <c r="AE241" s="805"/>
      <c r="AG241" s="805"/>
      <c r="AI241" s="805"/>
      <c r="AK241" s="300"/>
    </row>
    <row r="242" spans="2:37" ht="12.75" customHeight="1" outlineLevel="1" x14ac:dyDescent="0.2">
      <c r="D242" s="142" t="str">
        <f>'Line Items'!D921</f>
        <v>[Industry &amp; Professional Services Line 41]</v>
      </c>
      <c r="E242" s="106"/>
      <c r="F242" s="143" t="str">
        <f t="shared" si="7"/>
        <v>£000</v>
      </c>
      <c r="G242" s="283"/>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4"/>
      <c r="AE242" s="805"/>
      <c r="AG242" s="805"/>
      <c r="AI242" s="805"/>
      <c r="AK242" s="300"/>
    </row>
    <row r="243" spans="2:37" ht="12.75" customHeight="1" outlineLevel="1" x14ac:dyDescent="0.2">
      <c r="D243" s="142" t="str">
        <f>'Line Items'!D922</f>
        <v>[Industry &amp; Professional Services Line 42]</v>
      </c>
      <c r="E243" s="106"/>
      <c r="F243" s="143" t="str">
        <f t="shared" si="7"/>
        <v>£000</v>
      </c>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4"/>
      <c r="AE243" s="805"/>
      <c r="AG243" s="805"/>
      <c r="AI243" s="805"/>
      <c r="AK243" s="300"/>
    </row>
    <row r="244" spans="2:37" ht="12.75" customHeight="1" outlineLevel="1" x14ac:dyDescent="0.2">
      <c r="D244" s="142" t="str">
        <f>'Line Items'!D923</f>
        <v>[Industry &amp; Professional Services Line 43]</v>
      </c>
      <c r="E244" s="106"/>
      <c r="F244" s="143" t="str">
        <f t="shared" si="7"/>
        <v>£000</v>
      </c>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4"/>
      <c r="AE244" s="805"/>
      <c r="AG244" s="805"/>
      <c r="AI244" s="805"/>
      <c r="AK244" s="300"/>
    </row>
    <row r="245" spans="2:37" ht="12.75" customHeight="1" outlineLevel="1" x14ac:dyDescent="0.2">
      <c r="D245" s="142" t="str">
        <f>'Line Items'!D924</f>
        <v>[Industry &amp; Professional Services Line 44]</v>
      </c>
      <c r="E245" s="106"/>
      <c r="F245" s="143" t="str">
        <f t="shared" si="7"/>
        <v>£000</v>
      </c>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4"/>
      <c r="AE245" s="805"/>
      <c r="AG245" s="805"/>
      <c r="AI245" s="805"/>
      <c r="AK245" s="300"/>
    </row>
    <row r="246" spans="2:37" ht="12.75" customHeight="1" outlineLevel="1" x14ac:dyDescent="0.2">
      <c r="D246" s="113" t="str">
        <f>'Line Items'!D925</f>
        <v>[Industry &amp; Professional Services Line 45]</v>
      </c>
      <c r="E246" s="286"/>
      <c r="F246" s="155" t="str">
        <f t="shared" si="7"/>
        <v>£000</v>
      </c>
      <c r="G246" s="331"/>
      <c r="H246" s="287"/>
      <c r="I246" s="287"/>
      <c r="J246" s="287"/>
      <c r="K246" s="287"/>
      <c r="L246" s="287"/>
      <c r="M246" s="287"/>
      <c r="N246" s="287"/>
      <c r="O246" s="287"/>
      <c r="P246" s="287"/>
      <c r="Q246" s="287"/>
      <c r="R246" s="287"/>
      <c r="S246" s="287"/>
      <c r="T246" s="287"/>
      <c r="U246" s="287"/>
      <c r="V246" s="287"/>
      <c r="W246" s="287"/>
      <c r="X246" s="287"/>
      <c r="Y246" s="287"/>
      <c r="Z246" s="287"/>
      <c r="AA246" s="287"/>
      <c r="AB246" s="287"/>
      <c r="AC246" s="288"/>
      <c r="AE246" s="1058"/>
      <c r="AG246" s="1058"/>
      <c r="AI246" s="1058"/>
      <c r="AK246" s="301"/>
    </row>
    <row r="247" spans="2:37" ht="12.75" customHeight="1" outlineLevel="1" x14ac:dyDescent="0.2">
      <c r="G247" s="107"/>
      <c r="H247" s="107"/>
      <c r="I247" s="107"/>
      <c r="J247" s="107"/>
      <c r="K247" s="107"/>
      <c r="L247" s="107"/>
      <c r="M247" s="107"/>
      <c r="N247" s="107"/>
      <c r="O247" s="107"/>
      <c r="P247" s="107"/>
      <c r="Q247" s="107"/>
      <c r="R247" s="107"/>
      <c r="S247" s="107"/>
      <c r="T247" s="107"/>
      <c r="U247" s="107"/>
      <c r="V247" s="107"/>
      <c r="W247" s="107"/>
      <c r="X247" s="107"/>
      <c r="Y247" s="107"/>
      <c r="Z247" s="107"/>
      <c r="AA247" s="107"/>
      <c r="AB247" s="107"/>
      <c r="AC247" s="107"/>
      <c r="AE247" s="107"/>
      <c r="AG247" s="107"/>
      <c r="AI247" s="107"/>
    </row>
    <row r="248" spans="2:37" ht="12.75" customHeight="1" outlineLevel="1" x14ac:dyDescent="0.2">
      <c r="D248" s="290" t="str">
        <f>"Total "&amp;B200</f>
        <v>Total Industry &amp; Professional Services</v>
      </c>
      <c r="E248" s="291"/>
      <c r="F248" s="292" t="str">
        <f>F246</f>
        <v>£000</v>
      </c>
      <c r="G248" s="293">
        <f t="shared" ref="G248:AC248" si="8">SUM(G202:G246)</f>
        <v>0</v>
      </c>
      <c r="H248" s="293">
        <f t="shared" si="8"/>
        <v>0</v>
      </c>
      <c r="I248" s="293">
        <f t="shared" si="8"/>
        <v>0</v>
      </c>
      <c r="J248" s="293">
        <f t="shared" si="8"/>
        <v>0</v>
      </c>
      <c r="K248" s="293">
        <f t="shared" si="8"/>
        <v>0</v>
      </c>
      <c r="L248" s="293">
        <f t="shared" si="8"/>
        <v>0</v>
      </c>
      <c r="M248" s="293">
        <f t="shared" si="8"/>
        <v>0</v>
      </c>
      <c r="N248" s="293">
        <f t="shared" si="8"/>
        <v>0</v>
      </c>
      <c r="O248" s="293">
        <f t="shared" si="8"/>
        <v>0</v>
      </c>
      <c r="P248" s="293">
        <f t="shared" si="8"/>
        <v>0</v>
      </c>
      <c r="Q248" s="293">
        <f t="shared" si="8"/>
        <v>0</v>
      </c>
      <c r="R248" s="293">
        <f t="shared" si="8"/>
        <v>0</v>
      </c>
      <c r="S248" s="293">
        <f t="shared" si="8"/>
        <v>0</v>
      </c>
      <c r="T248" s="293">
        <f t="shared" si="8"/>
        <v>0</v>
      </c>
      <c r="U248" s="293">
        <f t="shared" si="8"/>
        <v>0</v>
      </c>
      <c r="V248" s="293">
        <f t="shared" si="8"/>
        <v>0</v>
      </c>
      <c r="W248" s="293">
        <f t="shared" si="8"/>
        <v>0</v>
      </c>
      <c r="X248" s="293">
        <f t="shared" si="8"/>
        <v>0</v>
      </c>
      <c r="Y248" s="293">
        <f t="shared" si="8"/>
        <v>0</v>
      </c>
      <c r="Z248" s="293">
        <f t="shared" si="8"/>
        <v>0</v>
      </c>
      <c r="AA248" s="293">
        <f t="shared" si="8"/>
        <v>0</v>
      </c>
      <c r="AB248" s="293">
        <f t="shared" si="8"/>
        <v>0</v>
      </c>
      <c r="AC248" s="294">
        <f t="shared" si="8"/>
        <v>0</v>
      </c>
      <c r="AE248" s="1062">
        <f>SUM(AE202:AE246)</f>
        <v>0</v>
      </c>
      <c r="AG248" s="1062">
        <f>SUM(AG202:AG246)</f>
        <v>0</v>
      </c>
      <c r="AI248" s="1062">
        <f>SUM(AI202:AI246)</f>
        <v>0</v>
      </c>
      <c r="AK248" s="295"/>
    </row>
    <row r="249" spans="2:37" x14ac:dyDescent="0.2">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107"/>
      <c r="AC249" s="107"/>
      <c r="AE249" s="107"/>
      <c r="AG249" s="107"/>
      <c r="AI249" s="107"/>
    </row>
    <row r="250" spans="2:37" ht="15" x14ac:dyDescent="0.25">
      <c r="B250" s="272" t="str">
        <f>'Line Items'!B927</f>
        <v>Administrative Costs &amp; Other</v>
      </c>
      <c r="C250" s="272"/>
      <c r="D250" s="275"/>
      <c r="E250" s="275"/>
      <c r="F250" s="27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272"/>
      <c r="AE250" s="302"/>
      <c r="AF250" s="272"/>
      <c r="AG250" s="302"/>
      <c r="AH250" s="272"/>
      <c r="AI250" s="302"/>
      <c r="AJ250" s="272"/>
      <c r="AK250" s="272"/>
    </row>
    <row r="251" spans="2:37" ht="12.75" customHeight="1" outlineLevel="1" x14ac:dyDescent="0.2">
      <c r="G251" s="107"/>
      <c r="H251" s="107"/>
      <c r="I251" s="107"/>
      <c r="J251" s="107"/>
      <c r="K251" s="107"/>
      <c r="L251" s="107"/>
      <c r="M251" s="107"/>
      <c r="N251" s="107"/>
      <c r="O251" s="107"/>
      <c r="P251" s="107"/>
      <c r="Q251" s="107"/>
      <c r="R251" s="107"/>
      <c r="S251" s="107"/>
      <c r="T251" s="107"/>
      <c r="U251" s="107"/>
      <c r="V251" s="107"/>
      <c r="W251" s="107"/>
      <c r="X251" s="107"/>
      <c r="Y251" s="107"/>
      <c r="Z251" s="107"/>
      <c r="AA251" s="107"/>
      <c r="AB251" s="107"/>
      <c r="AC251" s="107"/>
      <c r="AE251" s="107"/>
      <c r="AG251" s="107"/>
      <c r="AI251" s="107"/>
    </row>
    <row r="252" spans="2:37" ht="12.75" customHeight="1" outlineLevel="1" x14ac:dyDescent="0.2">
      <c r="D252" s="276" t="str">
        <f>'Line Items'!D929</f>
        <v>Telecoms</v>
      </c>
      <c r="E252" s="277"/>
      <c r="F252" s="278" t="s">
        <v>428</v>
      </c>
      <c r="G252" s="280"/>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81"/>
      <c r="AE252" s="1057"/>
      <c r="AG252" s="1057"/>
      <c r="AI252" s="1057"/>
      <c r="AK252" s="329"/>
    </row>
    <row r="253" spans="2:37" ht="12.75" customHeight="1" outlineLevel="1" x14ac:dyDescent="0.2">
      <c r="D253" s="142" t="str">
        <f>'Line Items'!D930</f>
        <v>Systems &amp; IT</v>
      </c>
      <c r="E253" s="106"/>
      <c r="F253" s="143" t="str">
        <f t="shared" ref="F253:F305" si="9">F252</f>
        <v>£000</v>
      </c>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4"/>
      <c r="AE253" s="805"/>
      <c r="AG253" s="805"/>
      <c r="AI253" s="805"/>
      <c r="AK253" s="330"/>
    </row>
    <row r="254" spans="2:37" ht="12.75" customHeight="1" outlineLevel="1" x14ac:dyDescent="0.2">
      <c r="D254" s="142" t="str">
        <f>'Line Items'!D931</f>
        <v>Office Equipment</v>
      </c>
      <c r="E254" s="106"/>
      <c r="F254" s="143" t="str">
        <f t="shared" si="9"/>
        <v>£000</v>
      </c>
      <c r="G254" s="283"/>
      <c r="H254" s="283"/>
      <c r="I254" s="283"/>
      <c r="J254" s="283"/>
      <c r="K254" s="283"/>
      <c r="L254" s="283"/>
      <c r="M254" s="283"/>
      <c r="N254" s="283"/>
      <c r="O254" s="283"/>
      <c r="P254" s="283"/>
      <c r="Q254" s="283"/>
      <c r="R254" s="283"/>
      <c r="S254" s="283"/>
      <c r="T254" s="283"/>
      <c r="U254" s="283"/>
      <c r="V254" s="283"/>
      <c r="W254" s="283"/>
      <c r="X254" s="283"/>
      <c r="Y254" s="283"/>
      <c r="Z254" s="283"/>
      <c r="AA254" s="283"/>
      <c r="AB254" s="283"/>
      <c r="AC254" s="284"/>
      <c r="AE254" s="805"/>
      <c r="AG254" s="805"/>
      <c r="AI254" s="805"/>
      <c r="AK254" s="330"/>
    </row>
    <row r="255" spans="2:37" ht="12.75" customHeight="1" outlineLevel="1" x14ac:dyDescent="0.2">
      <c r="D255" s="142" t="str">
        <f>'Line Items'!D932</f>
        <v>Postage &amp; Stationery</v>
      </c>
      <c r="E255" s="106"/>
      <c r="F255" s="143" t="str">
        <f t="shared" si="9"/>
        <v>£000</v>
      </c>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4"/>
      <c r="AE255" s="805"/>
      <c r="AG255" s="805"/>
      <c r="AI255" s="805"/>
      <c r="AK255" s="330"/>
    </row>
    <row r="256" spans="2:37" ht="12.75" customHeight="1" outlineLevel="1" x14ac:dyDescent="0.2">
      <c r="D256" s="142" t="str">
        <f>'Line Items'!D933</f>
        <v>Advertising</v>
      </c>
      <c r="E256" s="106"/>
      <c r="F256" s="143" t="str">
        <f t="shared" si="9"/>
        <v>£000</v>
      </c>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4"/>
      <c r="AE256" s="805"/>
      <c r="AG256" s="805"/>
      <c r="AI256" s="805"/>
      <c r="AK256" s="330"/>
    </row>
    <row r="257" spans="4:37" ht="12.75" customHeight="1" outlineLevel="1" x14ac:dyDescent="0.2">
      <c r="D257" s="142" t="str">
        <f>'Line Items'!D934</f>
        <v>Media</v>
      </c>
      <c r="E257" s="106"/>
      <c r="F257" s="143" t="str">
        <f t="shared" si="9"/>
        <v>£000</v>
      </c>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4"/>
      <c r="AE257" s="805"/>
      <c r="AG257" s="805"/>
      <c r="AI257" s="805"/>
      <c r="AK257" s="330"/>
    </row>
    <row r="258" spans="4:37" ht="12.75" customHeight="1" outlineLevel="1" x14ac:dyDescent="0.2">
      <c r="D258" s="142" t="str">
        <f>'Line Items'!D935</f>
        <v>Insurance</v>
      </c>
      <c r="E258" s="106"/>
      <c r="F258" s="143" t="str">
        <f t="shared" si="9"/>
        <v>£000</v>
      </c>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4"/>
      <c r="AE258" s="805"/>
      <c r="AG258" s="805"/>
      <c r="AI258" s="805"/>
      <c r="AK258" s="330"/>
    </row>
    <row r="259" spans="4:37" ht="12.75" customHeight="1" outlineLevel="1" x14ac:dyDescent="0.2">
      <c r="D259" s="142" t="str">
        <f>'Line Items'!D936</f>
        <v>Business Rates</v>
      </c>
      <c r="E259" s="106"/>
      <c r="F259" s="143" t="str">
        <f t="shared" si="9"/>
        <v>£000</v>
      </c>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4"/>
      <c r="AE259" s="805"/>
      <c r="AG259" s="805"/>
      <c r="AI259" s="805"/>
      <c r="AK259" s="330"/>
    </row>
    <row r="260" spans="4:37" ht="12.75" customHeight="1" outlineLevel="1" x14ac:dyDescent="0.2">
      <c r="D260" s="142" t="str">
        <f>'Line Items'!D937</f>
        <v>Building Rents</v>
      </c>
      <c r="E260" s="106"/>
      <c r="F260" s="143" t="str">
        <f t="shared" si="9"/>
        <v>£000</v>
      </c>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4"/>
      <c r="AE260" s="805"/>
      <c r="AG260" s="805"/>
      <c r="AI260" s="805"/>
      <c r="AK260" s="330"/>
    </row>
    <row r="261" spans="4:37" ht="12.75" customHeight="1" outlineLevel="1" x14ac:dyDescent="0.2">
      <c r="D261" s="142" t="str">
        <f>'Line Items'!D938</f>
        <v>Bank Charges</v>
      </c>
      <c r="E261" s="106"/>
      <c r="F261" s="143" t="str">
        <f t="shared" si="9"/>
        <v>£000</v>
      </c>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4"/>
      <c r="AE261" s="805"/>
      <c r="AG261" s="805"/>
      <c r="AI261" s="805"/>
      <c r="AK261" s="330"/>
    </row>
    <row r="262" spans="4:37" ht="12.75" customHeight="1" outlineLevel="1" x14ac:dyDescent="0.2">
      <c r="D262" s="142" t="str">
        <f>'Line Items'!D939</f>
        <v>Waste Disposal</v>
      </c>
      <c r="E262" s="106"/>
      <c r="F262" s="143" t="str">
        <f t="shared" si="9"/>
        <v>£000</v>
      </c>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4"/>
      <c r="AE262" s="805"/>
      <c r="AG262" s="805"/>
      <c r="AI262" s="805"/>
      <c r="AK262" s="330"/>
    </row>
    <row r="263" spans="4:37" ht="12.75" customHeight="1" outlineLevel="1" x14ac:dyDescent="0.2">
      <c r="D263" s="142" t="str">
        <f>'Line Items'!D940</f>
        <v>Subscriptions</v>
      </c>
      <c r="E263" s="106"/>
      <c r="F263" s="143" t="str">
        <f t="shared" si="9"/>
        <v>£000</v>
      </c>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4"/>
      <c r="AE263" s="805"/>
      <c r="AG263" s="805"/>
      <c r="AI263" s="805"/>
      <c r="AK263" s="330"/>
    </row>
    <row r="264" spans="4:37" ht="12.75" customHeight="1" outlineLevel="1" x14ac:dyDescent="0.2">
      <c r="D264" s="142" t="str">
        <f>'Line Items'!D941</f>
        <v>Road Vehicles</v>
      </c>
      <c r="E264" s="106"/>
      <c r="F264" s="143" t="str">
        <f t="shared" si="9"/>
        <v>£000</v>
      </c>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4"/>
      <c r="AE264" s="805"/>
      <c r="AG264" s="805"/>
      <c r="AI264" s="805"/>
      <c r="AK264" s="330"/>
    </row>
    <row r="265" spans="4:37" ht="12.75" customHeight="1" outlineLevel="1" x14ac:dyDescent="0.2">
      <c r="D265" s="142" t="str">
        <f>'Line Items'!D942</f>
        <v>Property</v>
      </c>
      <c r="E265" s="106"/>
      <c r="F265" s="143" t="str">
        <f t="shared" si="9"/>
        <v>£000</v>
      </c>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4"/>
      <c r="AE265" s="805"/>
      <c r="AG265" s="805"/>
      <c r="AI265" s="805"/>
      <c r="AK265" s="330"/>
    </row>
    <row r="266" spans="4:37" ht="12.75" customHeight="1" outlineLevel="1" x14ac:dyDescent="0.2">
      <c r="D266" s="142" t="str">
        <f>'Line Items'!D943</f>
        <v>Office Utilities &amp; Maintenance</v>
      </c>
      <c r="E266" s="106"/>
      <c r="F266" s="143" t="str">
        <f t="shared" si="9"/>
        <v>£000</v>
      </c>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4"/>
      <c r="AE266" s="805"/>
      <c r="AG266" s="805"/>
      <c r="AI266" s="805"/>
      <c r="AK266" s="330"/>
    </row>
    <row r="267" spans="4:37" ht="12.75" customHeight="1" outlineLevel="1" x14ac:dyDescent="0.2">
      <c r="D267" s="142" t="str">
        <f>'Line Items'!D944</f>
        <v>Office Security</v>
      </c>
      <c r="E267" s="106"/>
      <c r="F267" s="143" t="str">
        <f t="shared" si="9"/>
        <v>£000</v>
      </c>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4"/>
      <c r="AE267" s="805"/>
      <c r="AG267" s="805"/>
      <c r="AI267" s="805"/>
      <c r="AK267" s="330"/>
    </row>
    <row r="268" spans="4:37" ht="12.75" customHeight="1" outlineLevel="1" x14ac:dyDescent="0.2">
      <c r="D268" s="142" t="str">
        <f>'Line Items'!D945</f>
        <v>Management Fee</v>
      </c>
      <c r="E268" s="106"/>
      <c r="F268" s="143" t="str">
        <f t="shared" si="9"/>
        <v>£000</v>
      </c>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4"/>
      <c r="AE268" s="805"/>
      <c r="AG268" s="805"/>
      <c r="AI268" s="805"/>
      <c r="AK268" s="330"/>
    </row>
    <row r="269" spans="4:37" ht="12.75" customHeight="1" outlineLevel="1" x14ac:dyDescent="0.2">
      <c r="D269" s="142" t="str">
        <f>'Line Items'!D946</f>
        <v>NPS Contingency</v>
      </c>
      <c r="E269" s="106"/>
      <c r="F269" s="143" t="str">
        <f t="shared" si="9"/>
        <v>£000</v>
      </c>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4"/>
      <c r="AE269" s="805"/>
      <c r="AG269" s="805"/>
      <c r="AI269" s="805"/>
      <c r="AK269" s="330"/>
    </row>
    <row r="270" spans="4:37" ht="12.75" customHeight="1" outlineLevel="1" x14ac:dyDescent="0.2">
      <c r="D270" s="142" t="str">
        <f>'Line Items'!D947</f>
        <v>Bad Debts</v>
      </c>
      <c r="E270" s="106"/>
      <c r="F270" s="143" t="str">
        <f t="shared" si="9"/>
        <v>£000</v>
      </c>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4"/>
      <c r="AE270" s="805"/>
      <c r="AG270" s="805"/>
      <c r="AI270" s="805"/>
      <c r="AK270" s="330"/>
    </row>
    <row r="271" spans="4:37" ht="12.75" customHeight="1" outlineLevel="1" x14ac:dyDescent="0.2">
      <c r="D271" s="142" t="str">
        <f>'Line Items'!D948</f>
        <v>Customer Service Centre Costs</v>
      </c>
      <c r="E271" s="106"/>
      <c r="F271" s="143" t="str">
        <f t="shared" si="9"/>
        <v>£000</v>
      </c>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4"/>
      <c r="AE271" s="805"/>
      <c r="AG271" s="805"/>
      <c r="AI271" s="805"/>
      <c r="AK271" s="330"/>
    </row>
    <row r="272" spans="4:37" ht="12.75" customHeight="1" outlineLevel="1" x14ac:dyDescent="0.2">
      <c r="D272" s="142" t="str">
        <f>'Line Items'!D949</f>
        <v>Road Vehicle Maintenance</v>
      </c>
      <c r="E272" s="106"/>
      <c r="F272" s="143" t="str">
        <f t="shared" si="9"/>
        <v>£000</v>
      </c>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4"/>
      <c r="AE272" s="805"/>
      <c r="AG272" s="805"/>
      <c r="AI272" s="805"/>
      <c r="AK272" s="330"/>
    </row>
    <row r="273" spans="4:37" ht="12.75" customHeight="1" outlineLevel="1" x14ac:dyDescent="0.2">
      <c r="D273" s="142" t="str">
        <f>'Line Items'!D950</f>
        <v>Train counts and Ticketless travel surveys</v>
      </c>
      <c r="E273" s="106"/>
      <c r="F273" s="143" t="str">
        <f t="shared" si="9"/>
        <v>£000</v>
      </c>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4"/>
      <c r="AE273" s="805"/>
      <c r="AG273" s="805"/>
      <c r="AI273" s="805"/>
      <c r="AK273" s="300"/>
    </row>
    <row r="274" spans="4:37" ht="12.75" customHeight="1" outlineLevel="1" x14ac:dyDescent="0.2">
      <c r="D274" s="142" t="str">
        <f>'Line Items'!D951</f>
        <v>Stamp Duty</v>
      </c>
      <c r="E274" s="106"/>
      <c r="F274" s="143" t="str">
        <f t="shared" si="9"/>
        <v>£000</v>
      </c>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4"/>
      <c r="AE274" s="805"/>
      <c r="AG274" s="805"/>
      <c r="AI274" s="805"/>
      <c r="AK274" s="300"/>
    </row>
    <row r="275" spans="4:37" ht="12.75" customHeight="1" outlineLevel="1" x14ac:dyDescent="0.2">
      <c r="D275" s="142" t="str">
        <f>'Line Items'!D952</f>
        <v>Publications &amp; Periodicals</v>
      </c>
      <c r="E275" s="106"/>
      <c r="F275" s="143" t="str">
        <f t="shared" si="9"/>
        <v>£000</v>
      </c>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4"/>
      <c r="AE275" s="805"/>
      <c r="AG275" s="805"/>
      <c r="AI275" s="805"/>
      <c r="AK275" s="300"/>
    </row>
    <row r="276" spans="4:37" ht="12.75" customHeight="1" outlineLevel="1" x14ac:dyDescent="0.2">
      <c r="D276" s="142" t="str">
        <f>'Line Items'!D953</f>
        <v>Passenger Information</v>
      </c>
      <c r="E276" s="106"/>
      <c r="F276" s="143" t="str">
        <f t="shared" si="9"/>
        <v>£000</v>
      </c>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4"/>
      <c r="AE276" s="805"/>
      <c r="AG276" s="805"/>
      <c r="AI276" s="805"/>
      <c r="AK276" s="300"/>
    </row>
    <row r="277" spans="4:37" ht="12.75" customHeight="1" outlineLevel="1" x14ac:dyDescent="0.2">
      <c r="D277" s="142" t="str">
        <f>'Line Items'!D954</f>
        <v>Printing</v>
      </c>
      <c r="E277" s="106"/>
      <c r="F277" s="143" t="str">
        <f t="shared" si="9"/>
        <v>£000</v>
      </c>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4"/>
      <c r="AE277" s="805"/>
      <c r="AG277" s="805"/>
      <c r="AI277" s="805"/>
      <c r="AK277" s="300"/>
    </row>
    <row r="278" spans="4:37" ht="12.75" customHeight="1" outlineLevel="1" x14ac:dyDescent="0.2">
      <c r="D278" s="142" t="str">
        <f>'Line Items'!D955</f>
        <v>Quality and Safety</v>
      </c>
      <c r="E278" s="106"/>
      <c r="F278" s="143" t="str">
        <f t="shared" si="9"/>
        <v>£000</v>
      </c>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4"/>
      <c r="AE278" s="805"/>
      <c r="AG278" s="805"/>
      <c r="AI278" s="805"/>
      <c r="AK278" s="300"/>
    </row>
    <row r="279" spans="4:37" ht="12.75" customHeight="1" outlineLevel="1" x14ac:dyDescent="0.2">
      <c r="D279" s="142" t="str">
        <f>'Line Items'!D956</f>
        <v>Matched funding option</v>
      </c>
      <c r="E279" s="106"/>
      <c r="F279" s="143" t="str">
        <f t="shared" si="9"/>
        <v>£000</v>
      </c>
      <c r="G279" s="283"/>
      <c r="H279" s="283"/>
      <c r="I279" s="283"/>
      <c r="J279" s="283"/>
      <c r="K279" s="283"/>
      <c r="L279" s="335"/>
      <c r="M279" s="283"/>
      <c r="N279" s="283"/>
      <c r="O279" s="283"/>
      <c r="P279" s="283"/>
      <c r="Q279" s="283"/>
      <c r="R279" s="283"/>
      <c r="S279" s="283"/>
      <c r="T279" s="283"/>
      <c r="U279" s="283"/>
      <c r="V279" s="283"/>
      <c r="W279" s="283"/>
      <c r="X279" s="283"/>
      <c r="Y279" s="283"/>
      <c r="Z279" s="283"/>
      <c r="AA279" s="283"/>
      <c r="AB279" s="283"/>
      <c r="AC279" s="284"/>
      <c r="AE279" s="805"/>
      <c r="AG279" s="805"/>
      <c r="AI279" s="805"/>
      <c r="AK279" s="300"/>
    </row>
    <row r="280" spans="4:37" ht="12.75" customHeight="1" outlineLevel="1" x14ac:dyDescent="0.2">
      <c r="D280" s="142" t="str">
        <f>'Line Items'!D957</f>
        <v>Carbon Tax Levy</v>
      </c>
      <c r="E280" s="106"/>
      <c r="F280" s="143" t="str">
        <f t="shared" si="9"/>
        <v>£000</v>
      </c>
      <c r="G280" s="335"/>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4"/>
      <c r="AE280" s="805"/>
      <c r="AG280" s="805"/>
      <c r="AI280" s="805"/>
      <c r="AK280" s="300"/>
    </row>
    <row r="281" spans="4:37" ht="12.75" customHeight="1" outlineLevel="1" x14ac:dyDescent="0.2">
      <c r="D281" s="142" t="str">
        <f>'Line Items'!D958</f>
        <v>Credit Card Charges</v>
      </c>
      <c r="E281" s="106"/>
      <c r="F281" s="143" t="str">
        <f t="shared" si="9"/>
        <v>£000</v>
      </c>
      <c r="G281" s="335"/>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4"/>
      <c r="AE281" s="805"/>
      <c r="AG281" s="805"/>
      <c r="AI281" s="805"/>
      <c r="AK281" s="300"/>
    </row>
    <row r="282" spans="4:37" ht="12.75" customHeight="1" outlineLevel="1" x14ac:dyDescent="0.2">
      <c r="D282" s="142" t="str">
        <f>'Line Items'!D959</f>
        <v>Non Fleet Cleaning</v>
      </c>
      <c r="E282" s="106"/>
      <c r="F282" s="143" t="str">
        <f t="shared" si="9"/>
        <v>£000</v>
      </c>
      <c r="G282" s="335"/>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4"/>
      <c r="AE282" s="805"/>
      <c r="AG282" s="805"/>
      <c r="AI282" s="805"/>
      <c r="AK282" s="300"/>
    </row>
    <row r="283" spans="4:37" ht="12.75" customHeight="1" outlineLevel="1" x14ac:dyDescent="0.2">
      <c r="D283" s="142" t="str">
        <f>'Line Items'!D960</f>
        <v>Group Management Charges</v>
      </c>
      <c r="E283" s="106"/>
      <c r="F283" s="143" t="str">
        <f t="shared" si="9"/>
        <v>£000</v>
      </c>
      <c r="G283" s="335"/>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4"/>
      <c r="AE283" s="805"/>
      <c r="AG283" s="805"/>
      <c r="AI283" s="805"/>
      <c r="AK283" s="300"/>
    </row>
    <row r="284" spans="4:37" ht="12.75" customHeight="1" outlineLevel="1" x14ac:dyDescent="0.2">
      <c r="D284" s="142" t="str">
        <f>'Line Items'!D961</f>
        <v>Health &amp; Safety</v>
      </c>
      <c r="E284" s="106"/>
      <c r="F284" s="143" t="str">
        <f t="shared" si="9"/>
        <v>£000</v>
      </c>
      <c r="G284" s="335"/>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4"/>
      <c r="AE284" s="805"/>
      <c r="AG284" s="805"/>
      <c r="AI284" s="805"/>
      <c r="AK284" s="300"/>
    </row>
    <row r="285" spans="4:37" ht="12.75" customHeight="1" outlineLevel="1" x14ac:dyDescent="0.2">
      <c r="D285" s="142" t="str">
        <f>'Line Items'!D962</f>
        <v>Electrical Equipment</v>
      </c>
      <c r="E285" s="106"/>
      <c r="F285" s="143" t="str">
        <f t="shared" si="9"/>
        <v>£000</v>
      </c>
      <c r="G285" s="335"/>
      <c r="H285" s="335"/>
      <c r="I285" s="335"/>
      <c r="J285" s="335"/>
      <c r="K285" s="335"/>
      <c r="L285" s="335"/>
      <c r="M285" s="335"/>
      <c r="N285" s="335"/>
      <c r="O285" s="335"/>
      <c r="P285" s="335"/>
      <c r="Q285" s="335"/>
      <c r="R285" s="335"/>
      <c r="S285" s="335"/>
      <c r="T285" s="335"/>
      <c r="U285" s="335"/>
      <c r="V285" s="335"/>
      <c r="W285" s="335"/>
      <c r="X285" s="335"/>
      <c r="Y285" s="335"/>
      <c r="Z285" s="335"/>
      <c r="AA285" s="335"/>
      <c r="AB285" s="335"/>
      <c r="AC285" s="284"/>
      <c r="AE285" s="805"/>
      <c r="AG285" s="805"/>
      <c r="AI285" s="805"/>
      <c r="AK285" s="300"/>
    </row>
    <row r="286" spans="4:37" ht="12.75" customHeight="1" outlineLevel="1" x14ac:dyDescent="0.2">
      <c r="D286" s="142" t="str">
        <f>'Line Items'!D963</f>
        <v>Mobilisation and Transition Costs</v>
      </c>
      <c r="E286" s="106"/>
      <c r="F286" s="143" t="str">
        <f t="shared" si="9"/>
        <v>£000</v>
      </c>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4"/>
      <c r="AE286" s="805"/>
      <c r="AG286" s="805"/>
      <c r="AI286" s="805"/>
      <c r="AK286" s="330"/>
    </row>
    <row r="287" spans="4:37" ht="12.75" customHeight="1" outlineLevel="1" x14ac:dyDescent="0.2">
      <c r="D287" s="142" t="str">
        <f>'Line Items'!D964</f>
        <v>Fines and Similar Charges</v>
      </c>
      <c r="E287" s="106"/>
      <c r="F287" s="143" t="str">
        <f t="shared" si="9"/>
        <v>£000</v>
      </c>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4"/>
      <c r="AE287" s="805"/>
      <c r="AG287" s="805"/>
      <c r="AI287" s="805"/>
      <c r="AK287" s="300"/>
    </row>
    <row r="288" spans="4:37" ht="12.75" customHeight="1" outlineLevel="1" x14ac:dyDescent="0.2">
      <c r="D288" s="142" t="str">
        <f>'Line Items'!D965</f>
        <v>Penalty Fares Service</v>
      </c>
      <c r="E288" s="106"/>
      <c r="F288" s="143" t="str">
        <f t="shared" si="9"/>
        <v>£000</v>
      </c>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4"/>
      <c r="AE288" s="805"/>
      <c r="AG288" s="805"/>
      <c r="AI288" s="805"/>
      <c r="AK288" s="300"/>
    </row>
    <row r="289" spans="4:37" ht="12.75" customHeight="1" outlineLevel="1" x14ac:dyDescent="0.2">
      <c r="D289" s="142" t="str">
        <f>'Line Items'!D966</f>
        <v>Secure Carrier Charges</v>
      </c>
      <c r="E289" s="106"/>
      <c r="F289" s="143" t="str">
        <f t="shared" si="9"/>
        <v>£000</v>
      </c>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4"/>
      <c r="AE289" s="805"/>
      <c r="AG289" s="805"/>
      <c r="AI289" s="805"/>
      <c r="AK289" s="300"/>
    </row>
    <row r="290" spans="4:37" ht="12.75" customHeight="1" outlineLevel="1" x14ac:dyDescent="0.2">
      <c r="D290" s="142" t="str">
        <f>'Line Items'!D967</f>
        <v>Printed Tickets</v>
      </c>
      <c r="E290" s="106"/>
      <c r="F290" s="143" t="str">
        <f t="shared" si="9"/>
        <v>£000</v>
      </c>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4"/>
      <c r="AE290" s="805"/>
      <c r="AG290" s="805"/>
      <c r="AI290" s="805"/>
      <c r="AK290" s="300"/>
    </row>
    <row r="291" spans="4:37" ht="12.75" customHeight="1" outlineLevel="1" x14ac:dyDescent="0.2">
      <c r="D291" s="142" t="str">
        <f>'Line Items'!D968</f>
        <v>Distribution Costs</v>
      </c>
      <c r="E291" s="106"/>
      <c r="F291" s="143" t="str">
        <f t="shared" si="9"/>
        <v>£000</v>
      </c>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4"/>
      <c r="AE291" s="805"/>
      <c r="AG291" s="805"/>
      <c r="AI291" s="805"/>
      <c r="AK291" s="300"/>
    </row>
    <row r="292" spans="4:37" ht="12.75" customHeight="1" outlineLevel="1" x14ac:dyDescent="0.2">
      <c r="D292" s="142" t="str">
        <f>'Line Items'!D969</f>
        <v>Timetables</v>
      </c>
      <c r="E292" s="106"/>
      <c r="F292" s="143" t="str">
        <f t="shared" si="9"/>
        <v>£000</v>
      </c>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4"/>
      <c r="AE292" s="805"/>
      <c r="AG292" s="805"/>
      <c r="AI292" s="805"/>
      <c r="AK292" s="300"/>
    </row>
    <row r="293" spans="4:37" ht="12.75" customHeight="1" outlineLevel="1" x14ac:dyDescent="0.2">
      <c r="D293" s="142" t="str">
        <f>'Line Items'!D970</f>
        <v>Website</v>
      </c>
      <c r="E293" s="106"/>
      <c r="F293" s="143" t="str">
        <f t="shared" si="9"/>
        <v>£000</v>
      </c>
      <c r="G293" s="283"/>
      <c r="H293" s="283"/>
      <c r="I293" s="283"/>
      <c r="J293" s="283"/>
      <c r="K293" s="283"/>
      <c r="L293" s="335"/>
      <c r="M293" s="283"/>
      <c r="N293" s="283"/>
      <c r="O293" s="283"/>
      <c r="P293" s="283"/>
      <c r="Q293" s="283"/>
      <c r="R293" s="283"/>
      <c r="S293" s="283"/>
      <c r="T293" s="283"/>
      <c r="U293" s="283"/>
      <c r="V293" s="283"/>
      <c r="W293" s="283"/>
      <c r="X293" s="283"/>
      <c r="Y293" s="283"/>
      <c r="Z293" s="283"/>
      <c r="AA293" s="283"/>
      <c r="AB293" s="283"/>
      <c r="AC293" s="284"/>
      <c r="AE293" s="805"/>
      <c r="AG293" s="805"/>
      <c r="AI293" s="805"/>
      <c r="AK293" s="300"/>
    </row>
    <row r="294" spans="4:37" ht="12.75" customHeight="1" outlineLevel="1" x14ac:dyDescent="0.2">
      <c r="D294" s="142" t="str">
        <f>'Line Items'!D971</f>
        <v>Event Sponsorship/Donations</v>
      </c>
      <c r="E294" s="106"/>
      <c r="F294" s="143" t="str">
        <f t="shared" si="9"/>
        <v>£000</v>
      </c>
      <c r="G294" s="335"/>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4"/>
      <c r="AE294" s="805"/>
      <c r="AG294" s="805"/>
      <c r="AI294" s="805"/>
      <c r="AK294" s="300"/>
    </row>
    <row r="295" spans="4:37" ht="12.75" customHeight="1" outlineLevel="1" x14ac:dyDescent="0.2">
      <c r="D295" s="142" t="str">
        <f>'Line Items'!D972</f>
        <v xml:space="preserve">Radio Network                </v>
      </c>
      <c r="E295" s="106"/>
      <c r="F295" s="143" t="str">
        <f t="shared" si="9"/>
        <v>£000</v>
      </c>
      <c r="G295" s="335"/>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4"/>
      <c r="AE295" s="805"/>
      <c r="AG295" s="805"/>
      <c r="AI295" s="805"/>
      <c r="AK295" s="300"/>
    </row>
    <row r="296" spans="4:37" ht="12.75" customHeight="1" outlineLevel="1" x14ac:dyDescent="0.2">
      <c r="D296" s="142" t="str">
        <f>'Line Items'!D973</f>
        <v xml:space="preserve">Data Transmission            </v>
      </c>
      <c r="E296" s="106"/>
      <c r="F296" s="143" t="str">
        <f t="shared" si="9"/>
        <v>£000</v>
      </c>
      <c r="G296" s="335"/>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4"/>
      <c r="AE296" s="805"/>
      <c r="AG296" s="805"/>
      <c r="AI296" s="805"/>
      <c r="AK296" s="300"/>
    </row>
    <row r="297" spans="4:37" ht="12.75" customHeight="1" outlineLevel="1" x14ac:dyDescent="0.2">
      <c r="D297" s="142" t="str">
        <f>'Line Items'!D974</f>
        <v>Miscellaneous Write Offs</v>
      </c>
      <c r="E297" s="106"/>
      <c r="F297" s="143" t="str">
        <f t="shared" si="9"/>
        <v>£000</v>
      </c>
      <c r="G297" s="335"/>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4"/>
      <c r="AE297" s="805"/>
      <c r="AG297" s="805"/>
      <c r="AI297" s="805"/>
      <c r="AK297" s="300"/>
    </row>
    <row r="298" spans="4:37" ht="12.75" customHeight="1" outlineLevel="1" x14ac:dyDescent="0.2">
      <c r="D298" s="142" t="str">
        <f>'Line Items'!D975</f>
        <v>[Administrative Costs &amp; Other Line 47]</v>
      </c>
      <c r="E298" s="106"/>
      <c r="F298" s="143" t="str">
        <f t="shared" si="9"/>
        <v>£000</v>
      </c>
      <c r="G298" s="335"/>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4"/>
      <c r="AE298" s="805"/>
      <c r="AG298" s="805"/>
      <c r="AI298" s="805"/>
      <c r="AK298" s="300"/>
    </row>
    <row r="299" spans="4:37" ht="12.75" customHeight="1" outlineLevel="1" x14ac:dyDescent="0.2">
      <c r="D299" s="142" t="str">
        <f>'Line Items'!D976</f>
        <v>[Administrative Costs &amp; Other Line 48]</v>
      </c>
      <c r="E299" s="106"/>
      <c r="F299" s="143" t="str">
        <f t="shared" si="9"/>
        <v>£000</v>
      </c>
      <c r="G299" s="335"/>
      <c r="H299" s="335"/>
      <c r="I299" s="335"/>
      <c r="J299" s="335"/>
      <c r="K299" s="335"/>
      <c r="L299" s="335"/>
      <c r="M299" s="335"/>
      <c r="N299" s="335"/>
      <c r="O299" s="335"/>
      <c r="P299" s="335"/>
      <c r="Q299" s="335"/>
      <c r="R299" s="335"/>
      <c r="S299" s="335"/>
      <c r="T299" s="335"/>
      <c r="U299" s="335"/>
      <c r="V299" s="335"/>
      <c r="W299" s="335"/>
      <c r="X299" s="335"/>
      <c r="Y299" s="335"/>
      <c r="Z299" s="335"/>
      <c r="AA299" s="335"/>
      <c r="AB299" s="335"/>
      <c r="AC299" s="284"/>
      <c r="AE299" s="805"/>
      <c r="AG299" s="805"/>
      <c r="AI299" s="805"/>
      <c r="AK299" s="300"/>
    </row>
    <row r="300" spans="4:37" ht="12.75" customHeight="1" outlineLevel="1" x14ac:dyDescent="0.2">
      <c r="D300" s="142" t="str">
        <f>'Line Items'!D977</f>
        <v>[Administrative Costs &amp; Other Line 49]</v>
      </c>
      <c r="E300" s="106"/>
      <c r="F300" s="143" t="str">
        <f t="shared" si="9"/>
        <v>£000</v>
      </c>
      <c r="G300" s="335"/>
      <c r="H300" s="335"/>
      <c r="I300" s="335"/>
      <c r="J300" s="335"/>
      <c r="K300" s="335"/>
      <c r="L300" s="335"/>
      <c r="M300" s="335"/>
      <c r="N300" s="335"/>
      <c r="O300" s="335"/>
      <c r="P300" s="335"/>
      <c r="Q300" s="335"/>
      <c r="R300" s="335"/>
      <c r="S300" s="335"/>
      <c r="T300" s="335"/>
      <c r="U300" s="335"/>
      <c r="V300" s="335"/>
      <c r="W300" s="335"/>
      <c r="X300" s="335"/>
      <c r="Y300" s="335"/>
      <c r="Z300" s="335"/>
      <c r="AA300" s="335"/>
      <c r="AB300" s="335"/>
      <c r="AC300" s="284"/>
      <c r="AE300" s="805"/>
      <c r="AG300" s="805"/>
      <c r="AI300" s="805"/>
      <c r="AK300" s="300"/>
    </row>
    <row r="301" spans="4:37" ht="12.75" customHeight="1" outlineLevel="1" x14ac:dyDescent="0.2">
      <c r="D301" s="142" t="str">
        <f>'Line Items'!D978</f>
        <v>[Administrative Costs &amp; Other Line 50]</v>
      </c>
      <c r="E301" s="106"/>
      <c r="F301" s="143" t="str">
        <f t="shared" si="9"/>
        <v>£000</v>
      </c>
      <c r="G301" s="335"/>
      <c r="H301" s="335"/>
      <c r="I301" s="335"/>
      <c r="J301" s="335"/>
      <c r="K301" s="335"/>
      <c r="L301" s="335"/>
      <c r="M301" s="335"/>
      <c r="N301" s="335"/>
      <c r="O301" s="335"/>
      <c r="P301" s="335"/>
      <c r="Q301" s="335"/>
      <c r="R301" s="335"/>
      <c r="S301" s="335"/>
      <c r="T301" s="335"/>
      <c r="U301" s="335"/>
      <c r="V301" s="335"/>
      <c r="W301" s="335"/>
      <c r="X301" s="335"/>
      <c r="Y301" s="335"/>
      <c r="Z301" s="335"/>
      <c r="AA301" s="335"/>
      <c r="AB301" s="335"/>
      <c r="AC301" s="284"/>
      <c r="AE301" s="805"/>
      <c r="AG301" s="805"/>
      <c r="AI301" s="805"/>
      <c r="AK301" s="300"/>
    </row>
    <row r="302" spans="4:37" ht="12.75" customHeight="1" outlineLevel="1" x14ac:dyDescent="0.2">
      <c r="D302" s="142" t="str">
        <f>'Line Items'!D979</f>
        <v>[Administrative Costs &amp; Other Line 51]</v>
      </c>
      <c r="E302" s="106"/>
      <c r="F302" s="143" t="str">
        <f t="shared" si="9"/>
        <v>£000</v>
      </c>
      <c r="G302" s="335"/>
      <c r="H302" s="335"/>
      <c r="I302" s="335"/>
      <c r="J302" s="335"/>
      <c r="K302" s="335"/>
      <c r="L302" s="335"/>
      <c r="M302" s="335"/>
      <c r="N302" s="335"/>
      <c r="O302" s="335"/>
      <c r="P302" s="335"/>
      <c r="Q302" s="335"/>
      <c r="R302" s="335"/>
      <c r="S302" s="335"/>
      <c r="T302" s="335"/>
      <c r="U302" s="335"/>
      <c r="V302" s="335"/>
      <c r="W302" s="335"/>
      <c r="X302" s="335"/>
      <c r="Y302" s="335"/>
      <c r="Z302" s="335"/>
      <c r="AA302" s="335"/>
      <c r="AB302" s="335"/>
      <c r="AC302" s="284"/>
      <c r="AE302" s="805"/>
      <c r="AG302" s="805"/>
      <c r="AI302" s="805"/>
      <c r="AK302" s="300"/>
    </row>
    <row r="303" spans="4:37" ht="12.75" customHeight="1" outlineLevel="1" x14ac:dyDescent="0.2">
      <c r="D303" s="142" t="str">
        <f>'Line Items'!D980</f>
        <v>[Administrative Costs &amp; Other Line 52]</v>
      </c>
      <c r="E303" s="106"/>
      <c r="F303" s="143" t="str">
        <f t="shared" si="9"/>
        <v>£000</v>
      </c>
      <c r="G303" s="335"/>
      <c r="H303" s="335"/>
      <c r="I303" s="335"/>
      <c r="J303" s="335"/>
      <c r="K303" s="335"/>
      <c r="L303" s="335"/>
      <c r="M303" s="335"/>
      <c r="N303" s="335"/>
      <c r="O303" s="335"/>
      <c r="P303" s="335"/>
      <c r="Q303" s="335"/>
      <c r="R303" s="335"/>
      <c r="S303" s="335"/>
      <c r="T303" s="335"/>
      <c r="U303" s="335"/>
      <c r="V303" s="335"/>
      <c r="W303" s="335"/>
      <c r="X303" s="335"/>
      <c r="Y303" s="335"/>
      <c r="Z303" s="335"/>
      <c r="AA303" s="335"/>
      <c r="AB303" s="335"/>
      <c r="AC303" s="284"/>
      <c r="AE303" s="805"/>
      <c r="AG303" s="805"/>
      <c r="AI303" s="805"/>
      <c r="AK303" s="300"/>
    </row>
    <row r="304" spans="4:37" ht="12.75" customHeight="1" outlineLevel="1" x14ac:dyDescent="0.2">
      <c r="D304" s="142" t="str">
        <f>'Line Items'!D981</f>
        <v>[Administrative Costs &amp; Other Line 53]</v>
      </c>
      <c r="E304" s="106"/>
      <c r="F304" s="143" t="str">
        <f t="shared" si="9"/>
        <v>£000</v>
      </c>
      <c r="G304" s="335"/>
      <c r="H304" s="335"/>
      <c r="I304" s="335"/>
      <c r="J304" s="335"/>
      <c r="K304" s="335"/>
      <c r="L304" s="335"/>
      <c r="M304" s="335"/>
      <c r="N304" s="335"/>
      <c r="O304" s="335"/>
      <c r="P304" s="335"/>
      <c r="Q304" s="335"/>
      <c r="R304" s="335"/>
      <c r="S304" s="335"/>
      <c r="T304" s="335"/>
      <c r="U304" s="335"/>
      <c r="V304" s="335"/>
      <c r="W304" s="335"/>
      <c r="X304" s="335"/>
      <c r="Y304" s="335"/>
      <c r="Z304" s="335"/>
      <c r="AA304" s="335"/>
      <c r="AB304" s="335"/>
      <c r="AC304" s="284"/>
      <c r="AE304" s="805"/>
      <c r="AG304" s="805"/>
      <c r="AI304" s="805"/>
      <c r="AK304" s="300"/>
    </row>
    <row r="305" spans="2:37" ht="12.75" customHeight="1" outlineLevel="1" x14ac:dyDescent="0.2">
      <c r="D305" s="113" t="str">
        <f>'Line Items'!D982</f>
        <v>[Administrative Costs &amp; Other Line 54]</v>
      </c>
      <c r="E305" s="286"/>
      <c r="F305" s="155" t="str">
        <f t="shared" si="9"/>
        <v>£000</v>
      </c>
      <c r="G305" s="331"/>
      <c r="H305" s="287"/>
      <c r="I305" s="287"/>
      <c r="J305" s="287"/>
      <c r="K305" s="287"/>
      <c r="L305" s="287"/>
      <c r="M305" s="287"/>
      <c r="N305" s="287"/>
      <c r="O305" s="287"/>
      <c r="P305" s="287"/>
      <c r="Q305" s="287"/>
      <c r="R305" s="287"/>
      <c r="S305" s="287"/>
      <c r="T305" s="287"/>
      <c r="U305" s="287"/>
      <c r="V305" s="287"/>
      <c r="W305" s="287"/>
      <c r="X305" s="287"/>
      <c r="Y305" s="287"/>
      <c r="Z305" s="287"/>
      <c r="AA305" s="287"/>
      <c r="AB305" s="287"/>
      <c r="AC305" s="288"/>
      <c r="AE305" s="1058"/>
      <c r="AG305" s="1058"/>
      <c r="AI305" s="1058"/>
      <c r="AK305" s="301"/>
    </row>
    <row r="306" spans="2:37" ht="12.75" customHeight="1" outlineLevel="1" x14ac:dyDescent="0.2">
      <c r="G306" s="107"/>
      <c r="H306" s="107"/>
      <c r="I306" s="107"/>
      <c r="J306" s="107"/>
      <c r="K306" s="107"/>
      <c r="L306" s="107"/>
      <c r="M306" s="107"/>
      <c r="N306" s="107"/>
      <c r="O306" s="107"/>
      <c r="P306" s="107"/>
      <c r="Q306" s="107"/>
      <c r="R306" s="107"/>
      <c r="S306" s="107"/>
      <c r="T306" s="107"/>
      <c r="U306" s="107"/>
      <c r="V306" s="107"/>
      <c r="W306" s="107"/>
      <c r="X306" s="107"/>
      <c r="Y306" s="107"/>
      <c r="Z306" s="107"/>
      <c r="AA306" s="107"/>
      <c r="AB306" s="107"/>
      <c r="AC306" s="107"/>
      <c r="AE306" s="107"/>
      <c r="AG306" s="107"/>
      <c r="AI306" s="107"/>
    </row>
    <row r="307" spans="2:37" ht="12.75" customHeight="1" outlineLevel="1" x14ac:dyDescent="0.2">
      <c r="D307" s="290" t="str">
        <f>"Total "&amp;B250</f>
        <v>Total Administrative Costs &amp; Other</v>
      </c>
      <c r="E307" s="291"/>
      <c r="F307" s="292" t="str">
        <f>F305</f>
        <v>£000</v>
      </c>
      <c r="G307" s="293">
        <f t="shared" ref="G307:AC307" si="10">SUM(G252:G305)</f>
        <v>0</v>
      </c>
      <c r="H307" s="293">
        <f t="shared" si="10"/>
        <v>0</v>
      </c>
      <c r="I307" s="293">
        <f t="shared" si="10"/>
        <v>0</v>
      </c>
      <c r="J307" s="293">
        <f t="shared" si="10"/>
        <v>0</v>
      </c>
      <c r="K307" s="293">
        <f t="shared" si="10"/>
        <v>0</v>
      </c>
      <c r="L307" s="293">
        <f t="shared" si="10"/>
        <v>0</v>
      </c>
      <c r="M307" s="293">
        <f t="shared" si="10"/>
        <v>0</v>
      </c>
      <c r="N307" s="293">
        <f t="shared" si="10"/>
        <v>0</v>
      </c>
      <c r="O307" s="293">
        <f t="shared" si="10"/>
        <v>0</v>
      </c>
      <c r="P307" s="293">
        <f t="shared" si="10"/>
        <v>0</v>
      </c>
      <c r="Q307" s="293">
        <f t="shared" si="10"/>
        <v>0</v>
      </c>
      <c r="R307" s="293">
        <f t="shared" si="10"/>
        <v>0</v>
      </c>
      <c r="S307" s="293">
        <f t="shared" si="10"/>
        <v>0</v>
      </c>
      <c r="T307" s="293">
        <f t="shared" si="10"/>
        <v>0</v>
      </c>
      <c r="U307" s="293">
        <f t="shared" si="10"/>
        <v>0</v>
      </c>
      <c r="V307" s="293">
        <f t="shared" si="10"/>
        <v>0</v>
      </c>
      <c r="W307" s="293">
        <f t="shared" si="10"/>
        <v>0</v>
      </c>
      <c r="X307" s="293">
        <f t="shared" si="10"/>
        <v>0</v>
      </c>
      <c r="Y307" s="293">
        <f t="shared" si="10"/>
        <v>0</v>
      </c>
      <c r="Z307" s="293">
        <f t="shared" si="10"/>
        <v>0</v>
      </c>
      <c r="AA307" s="293">
        <f t="shared" si="10"/>
        <v>0</v>
      </c>
      <c r="AB307" s="293">
        <f t="shared" si="10"/>
        <v>0</v>
      </c>
      <c r="AC307" s="294">
        <f t="shared" si="10"/>
        <v>0</v>
      </c>
      <c r="AE307" s="1062">
        <f>SUM(AE252:AE305)</f>
        <v>0</v>
      </c>
      <c r="AG307" s="1062">
        <f>SUM(AG252:AG305)</f>
        <v>0</v>
      </c>
      <c r="AI307" s="1062">
        <f>SUM(AI252:AI305)</f>
        <v>0</v>
      </c>
      <c r="AK307" s="295"/>
    </row>
    <row r="308" spans="2:37" x14ac:dyDescent="0.2">
      <c r="G308" s="107"/>
      <c r="H308" s="107"/>
      <c r="I308" s="107"/>
      <c r="J308" s="107"/>
      <c r="K308" s="107"/>
      <c r="L308" s="107"/>
      <c r="M308" s="107"/>
      <c r="N308" s="107"/>
      <c r="O308" s="107"/>
      <c r="P308" s="107"/>
      <c r="Q308" s="107"/>
      <c r="R308" s="107"/>
      <c r="S308" s="107"/>
      <c r="T308" s="107"/>
      <c r="U308" s="107"/>
      <c r="V308" s="107"/>
      <c r="W308" s="107"/>
      <c r="X308" s="107"/>
      <c r="Y308" s="107"/>
      <c r="Z308" s="107"/>
      <c r="AA308" s="107"/>
      <c r="AB308" s="107"/>
      <c r="AC308" s="107"/>
      <c r="AE308" s="107"/>
      <c r="AG308" s="107"/>
      <c r="AI308" s="107"/>
    </row>
    <row r="309" spans="2:37" ht="15" x14ac:dyDescent="0.25">
      <c r="B309" s="272" t="str">
        <f>'Line Items'!B984</f>
        <v>Non-Cash Costs</v>
      </c>
      <c r="C309" s="272"/>
      <c r="D309" s="275"/>
      <c r="E309" s="275"/>
      <c r="F309" s="272"/>
      <c r="G309" s="302"/>
      <c r="H309" s="302"/>
      <c r="I309" s="302"/>
      <c r="J309" s="302"/>
      <c r="K309" s="302"/>
      <c r="L309" s="302"/>
      <c r="M309" s="302"/>
      <c r="N309" s="302"/>
      <c r="O309" s="302"/>
      <c r="P309" s="302"/>
      <c r="Q309" s="302"/>
      <c r="R309" s="302"/>
      <c r="S309" s="302"/>
      <c r="T309" s="302"/>
      <c r="U309" s="302"/>
      <c r="V309" s="302"/>
      <c r="W309" s="302"/>
      <c r="X309" s="302"/>
      <c r="Y309" s="302"/>
      <c r="Z309" s="302"/>
      <c r="AA309" s="302"/>
      <c r="AB309" s="302"/>
      <c r="AC309" s="302"/>
      <c r="AD309" s="272"/>
      <c r="AE309" s="302"/>
      <c r="AF309" s="272"/>
      <c r="AG309" s="302"/>
      <c r="AH309" s="272"/>
      <c r="AI309" s="302"/>
      <c r="AJ309" s="272"/>
      <c r="AK309" s="272"/>
    </row>
    <row r="310" spans="2:37" ht="12.75" customHeight="1" outlineLevel="1" x14ac:dyDescent="0.2">
      <c r="G310" s="107"/>
      <c r="H310" s="107"/>
      <c r="I310" s="107"/>
      <c r="J310" s="107"/>
      <c r="K310" s="107"/>
      <c r="L310" s="107"/>
      <c r="M310" s="107"/>
      <c r="N310" s="107"/>
      <c r="O310" s="107"/>
      <c r="P310" s="107"/>
      <c r="Q310" s="107"/>
      <c r="R310" s="107"/>
      <c r="S310" s="107"/>
      <c r="T310" s="107"/>
      <c r="U310" s="107"/>
      <c r="V310" s="107"/>
      <c r="W310" s="107"/>
      <c r="X310" s="107"/>
      <c r="Y310" s="107"/>
      <c r="Z310" s="107"/>
      <c r="AA310" s="107"/>
      <c r="AB310" s="107"/>
      <c r="AC310" s="107"/>
      <c r="AE310" s="107"/>
      <c r="AG310" s="107"/>
      <c r="AI310" s="107"/>
    </row>
    <row r="311" spans="2:37" ht="12.75" customHeight="1" outlineLevel="1" x14ac:dyDescent="0.2">
      <c r="D311" s="276" t="str">
        <f>'Line Items'!D986</f>
        <v>Amortisation</v>
      </c>
      <c r="E311" s="277"/>
      <c r="F311" s="278" t="s">
        <v>428</v>
      </c>
      <c r="G311" s="280"/>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81"/>
      <c r="AE311" s="1057"/>
      <c r="AG311" s="1057"/>
      <c r="AI311" s="1057"/>
      <c r="AK311" s="299"/>
    </row>
    <row r="312" spans="2:37" ht="12.75" customHeight="1" outlineLevel="1" x14ac:dyDescent="0.2">
      <c r="D312" s="113" t="str">
        <f>'Line Items'!D987</f>
        <v>Total Depreciation</v>
      </c>
      <c r="E312" s="286"/>
      <c r="F312" s="336" t="str">
        <f>F311</f>
        <v>£000</v>
      </c>
      <c r="G312" s="287"/>
      <c r="H312" s="331"/>
      <c r="I312" s="287"/>
      <c r="J312" s="287"/>
      <c r="K312" s="287"/>
      <c r="L312" s="287"/>
      <c r="M312" s="287"/>
      <c r="N312" s="287"/>
      <c r="O312" s="287"/>
      <c r="P312" s="287"/>
      <c r="Q312" s="287"/>
      <c r="R312" s="287"/>
      <c r="S312" s="287"/>
      <c r="T312" s="287"/>
      <c r="U312" s="287"/>
      <c r="V312" s="287"/>
      <c r="W312" s="287"/>
      <c r="X312" s="287"/>
      <c r="Y312" s="287"/>
      <c r="Z312" s="287"/>
      <c r="AA312" s="287"/>
      <c r="AB312" s="287"/>
      <c r="AC312" s="288"/>
      <c r="AE312" s="1058"/>
      <c r="AG312" s="1058"/>
      <c r="AI312" s="1058"/>
      <c r="AK312" s="301"/>
    </row>
    <row r="313" spans="2:37" ht="12.75" customHeight="1" outlineLevel="1" x14ac:dyDescent="0.2">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E313" s="107"/>
      <c r="AG313" s="107"/>
      <c r="AI313" s="107"/>
    </row>
    <row r="314" spans="2:37" ht="12.75" customHeight="1" outlineLevel="1" x14ac:dyDescent="0.2">
      <c r="D314" s="290" t="str">
        <f>"Total "&amp;B309</f>
        <v>Total Non-Cash Costs</v>
      </c>
      <c r="E314" s="291"/>
      <c r="F314" s="292" t="str">
        <f>F312</f>
        <v>£000</v>
      </c>
      <c r="G314" s="293">
        <f t="shared" ref="G314:AC314" si="11">SUM(G311:G312)</f>
        <v>0</v>
      </c>
      <c r="H314" s="293">
        <f t="shared" si="11"/>
        <v>0</v>
      </c>
      <c r="I314" s="293">
        <f t="shared" si="11"/>
        <v>0</v>
      </c>
      <c r="J314" s="293">
        <f t="shared" si="11"/>
        <v>0</v>
      </c>
      <c r="K314" s="293">
        <f t="shared" si="11"/>
        <v>0</v>
      </c>
      <c r="L314" s="293">
        <f t="shared" si="11"/>
        <v>0</v>
      </c>
      <c r="M314" s="293">
        <f t="shared" si="11"/>
        <v>0</v>
      </c>
      <c r="N314" s="293">
        <f t="shared" si="11"/>
        <v>0</v>
      </c>
      <c r="O314" s="293">
        <f t="shared" si="11"/>
        <v>0</v>
      </c>
      <c r="P314" s="293">
        <f t="shared" si="11"/>
        <v>0</v>
      </c>
      <c r="Q314" s="293">
        <f t="shared" si="11"/>
        <v>0</v>
      </c>
      <c r="R314" s="293">
        <f t="shared" si="11"/>
        <v>0</v>
      </c>
      <c r="S314" s="293">
        <f t="shared" si="11"/>
        <v>0</v>
      </c>
      <c r="T314" s="293">
        <f t="shared" si="11"/>
        <v>0</v>
      </c>
      <c r="U314" s="293">
        <f t="shared" si="11"/>
        <v>0</v>
      </c>
      <c r="V314" s="293">
        <f t="shared" si="11"/>
        <v>0</v>
      </c>
      <c r="W314" s="293">
        <f t="shared" si="11"/>
        <v>0</v>
      </c>
      <c r="X314" s="293">
        <f t="shared" si="11"/>
        <v>0</v>
      </c>
      <c r="Y314" s="293">
        <f t="shared" si="11"/>
        <v>0</v>
      </c>
      <c r="Z314" s="293">
        <f t="shared" si="11"/>
        <v>0</v>
      </c>
      <c r="AA314" s="293">
        <f t="shared" si="11"/>
        <v>0</v>
      </c>
      <c r="AB314" s="293">
        <f t="shared" si="11"/>
        <v>0</v>
      </c>
      <c r="AC314" s="293">
        <f t="shared" si="11"/>
        <v>0</v>
      </c>
      <c r="AE314" s="1062">
        <f>SUM(AE311:AE312)</f>
        <v>0</v>
      </c>
      <c r="AG314" s="1062">
        <f>SUM(AG311:AG312)</f>
        <v>0</v>
      </c>
      <c r="AI314" s="1062">
        <f>SUM(AI311:AI312)</f>
        <v>0</v>
      </c>
      <c r="AK314" s="295"/>
    </row>
    <row r="315" spans="2:37" x14ac:dyDescent="0.2">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E315" s="107"/>
      <c r="AG315" s="107"/>
      <c r="AI315" s="107"/>
    </row>
    <row r="316" spans="2:37" x14ac:dyDescent="0.2">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E316" s="107"/>
      <c r="AG316" s="107"/>
      <c r="AI316" s="107"/>
    </row>
    <row r="317" spans="2:37" ht="16.5" x14ac:dyDescent="0.25">
      <c r="B317" s="11" t="str">
        <f>"Total "&amp;B13</f>
        <v>Total Other Operating Costs</v>
      </c>
      <c r="C317" s="11"/>
      <c r="D317" s="11"/>
      <c r="E317" s="11"/>
      <c r="F317" s="11"/>
      <c r="G317" s="311"/>
      <c r="H317" s="311"/>
      <c r="I317" s="311"/>
      <c r="J317" s="311"/>
      <c r="K317" s="311"/>
      <c r="L317" s="311"/>
      <c r="M317" s="311"/>
      <c r="N317" s="311"/>
      <c r="O317" s="311"/>
      <c r="P317" s="311"/>
      <c r="Q317" s="311"/>
      <c r="R317" s="311"/>
      <c r="S317" s="311"/>
      <c r="T317" s="311"/>
      <c r="U317" s="311"/>
      <c r="V317" s="311"/>
      <c r="W317" s="311"/>
      <c r="X317" s="311"/>
      <c r="Y317" s="311"/>
      <c r="Z317" s="311"/>
      <c r="AA317" s="311"/>
      <c r="AB317" s="311"/>
      <c r="AC317" s="311"/>
      <c r="AD317" s="11"/>
      <c r="AE317" s="311"/>
      <c r="AF317" s="11"/>
      <c r="AG317" s="311"/>
      <c r="AH317" s="11"/>
      <c r="AI317" s="311"/>
      <c r="AJ317" s="11"/>
      <c r="AK317" s="11"/>
    </row>
    <row r="318" spans="2:37" ht="12.75" customHeight="1" outlineLevel="1" x14ac:dyDescent="0.2">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E318" s="107"/>
      <c r="AG318" s="107"/>
      <c r="AI318" s="107"/>
    </row>
    <row r="319" spans="2:37" ht="12.75" customHeight="1" outlineLevel="1" x14ac:dyDescent="0.2">
      <c r="D319" s="276" t="str">
        <f>D63</f>
        <v>Total Other Staff Costs</v>
      </c>
      <c r="E319" s="277"/>
      <c r="F319" s="296" t="str">
        <f t="shared" ref="F319:AC319" si="12">F63</f>
        <v>£000</v>
      </c>
      <c r="G319" s="297">
        <f t="shared" si="12"/>
        <v>0</v>
      </c>
      <c r="H319" s="297">
        <f t="shared" si="12"/>
        <v>0</v>
      </c>
      <c r="I319" s="297">
        <f t="shared" si="12"/>
        <v>0</v>
      </c>
      <c r="J319" s="297">
        <f t="shared" si="12"/>
        <v>0</v>
      </c>
      <c r="K319" s="297">
        <f t="shared" si="12"/>
        <v>0</v>
      </c>
      <c r="L319" s="297">
        <f t="shared" si="12"/>
        <v>0</v>
      </c>
      <c r="M319" s="297">
        <f t="shared" si="12"/>
        <v>0</v>
      </c>
      <c r="N319" s="297">
        <f t="shared" si="12"/>
        <v>0</v>
      </c>
      <c r="O319" s="297">
        <f t="shared" si="12"/>
        <v>0</v>
      </c>
      <c r="P319" s="297">
        <f t="shared" si="12"/>
        <v>0</v>
      </c>
      <c r="Q319" s="297">
        <f t="shared" si="12"/>
        <v>0</v>
      </c>
      <c r="R319" s="297">
        <f t="shared" si="12"/>
        <v>0</v>
      </c>
      <c r="S319" s="297">
        <f t="shared" si="12"/>
        <v>0</v>
      </c>
      <c r="T319" s="297">
        <f t="shared" si="12"/>
        <v>0</v>
      </c>
      <c r="U319" s="297">
        <f t="shared" si="12"/>
        <v>0</v>
      </c>
      <c r="V319" s="297">
        <f t="shared" si="12"/>
        <v>0</v>
      </c>
      <c r="W319" s="297">
        <f t="shared" si="12"/>
        <v>0</v>
      </c>
      <c r="X319" s="297">
        <f t="shared" si="12"/>
        <v>0</v>
      </c>
      <c r="Y319" s="297">
        <f t="shared" si="12"/>
        <v>0</v>
      </c>
      <c r="Z319" s="297">
        <f t="shared" si="12"/>
        <v>0</v>
      </c>
      <c r="AA319" s="297">
        <f t="shared" si="12"/>
        <v>0</v>
      </c>
      <c r="AB319" s="297">
        <f t="shared" si="12"/>
        <v>0</v>
      </c>
      <c r="AC319" s="298">
        <f t="shared" si="12"/>
        <v>0</v>
      </c>
      <c r="AE319" s="1057">
        <f>AE63</f>
        <v>0</v>
      </c>
      <c r="AG319" s="1057">
        <f>AG63</f>
        <v>0</v>
      </c>
      <c r="AI319" s="1057">
        <f>AI63</f>
        <v>0</v>
      </c>
      <c r="AK319" s="299"/>
    </row>
    <row r="320" spans="2:37" ht="12.75" customHeight="1" outlineLevel="1" x14ac:dyDescent="0.2">
      <c r="D320" s="142" t="str">
        <f>D138</f>
        <v>Total Station &amp; Train Operations</v>
      </c>
      <c r="E320" s="106"/>
      <c r="F320" s="143" t="str">
        <f t="shared" ref="F320:AC320" si="13">F138</f>
        <v>£000</v>
      </c>
      <c r="G320" s="107">
        <f t="shared" si="13"/>
        <v>0</v>
      </c>
      <c r="H320" s="107">
        <f t="shared" si="13"/>
        <v>0</v>
      </c>
      <c r="I320" s="107">
        <f t="shared" si="13"/>
        <v>0</v>
      </c>
      <c r="J320" s="107">
        <f t="shared" si="13"/>
        <v>0</v>
      </c>
      <c r="K320" s="107">
        <f t="shared" si="13"/>
        <v>0</v>
      </c>
      <c r="L320" s="107">
        <f t="shared" si="13"/>
        <v>0</v>
      </c>
      <c r="M320" s="107">
        <f t="shared" si="13"/>
        <v>0</v>
      </c>
      <c r="N320" s="107">
        <f t="shared" si="13"/>
        <v>0</v>
      </c>
      <c r="O320" s="107">
        <f t="shared" si="13"/>
        <v>0</v>
      </c>
      <c r="P320" s="107">
        <f t="shared" si="13"/>
        <v>0</v>
      </c>
      <c r="Q320" s="107">
        <f t="shared" si="13"/>
        <v>0</v>
      </c>
      <c r="R320" s="107">
        <f t="shared" si="13"/>
        <v>0</v>
      </c>
      <c r="S320" s="107">
        <f t="shared" si="13"/>
        <v>0</v>
      </c>
      <c r="T320" s="107">
        <f t="shared" si="13"/>
        <v>0</v>
      </c>
      <c r="U320" s="107">
        <f t="shared" si="13"/>
        <v>0</v>
      </c>
      <c r="V320" s="107">
        <f t="shared" si="13"/>
        <v>0</v>
      </c>
      <c r="W320" s="107">
        <f t="shared" si="13"/>
        <v>0</v>
      </c>
      <c r="X320" s="107">
        <f t="shared" si="13"/>
        <v>0</v>
      </c>
      <c r="Y320" s="107">
        <f t="shared" si="13"/>
        <v>0</v>
      </c>
      <c r="Z320" s="107">
        <f t="shared" si="13"/>
        <v>0</v>
      </c>
      <c r="AA320" s="107">
        <f t="shared" si="13"/>
        <v>0</v>
      </c>
      <c r="AB320" s="107">
        <f t="shared" si="13"/>
        <v>0</v>
      </c>
      <c r="AC320" s="108">
        <f t="shared" si="13"/>
        <v>0</v>
      </c>
      <c r="AE320" s="805">
        <f>AE138</f>
        <v>0</v>
      </c>
      <c r="AG320" s="805">
        <f>AG138</f>
        <v>0</v>
      </c>
      <c r="AI320" s="805">
        <f>AI138</f>
        <v>0</v>
      </c>
      <c r="AK320" s="300"/>
    </row>
    <row r="321" spans="2:37" ht="12.75" customHeight="1" outlineLevel="1" x14ac:dyDescent="0.2">
      <c r="D321" s="142" t="str">
        <f>D198</f>
        <v>Total Rolling Stock Maintenance</v>
      </c>
      <c r="E321" s="106"/>
      <c r="F321" s="143" t="str">
        <f t="shared" ref="F321:AC321" si="14">F198</f>
        <v>£000</v>
      </c>
      <c r="G321" s="107">
        <f t="shared" si="14"/>
        <v>0</v>
      </c>
      <c r="H321" s="107">
        <f t="shared" si="14"/>
        <v>0</v>
      </c>
      <c r="I321" s="107">
        <f t="shared" si="14"/>
        <v>0</v>
      </c>
      <c r="J321" s="107">
        <f t="shared" si="14"/>
        <v>0</v>
      </c>
      <c r="K321" s="107">
        <f t="shared" si="14"/>
        <v>0</v>
      </c>
      <c r="L321" s="107">
        <f t="shared" si="14"/>
        <v>0</v>
      </c>
      <c r="M321" s="107">
        <f t="shared" si="14"/>
        <v>0</v>
      </c>
      <c r="N321" s="107">
        <f t="shared" si="14"/>
        <v>0</v>
      </c>
      <c r="O321" s="107">
        <f t="shared" si="14"/>
        <v>0</v>
      </c>
      <c r="P321" s="107">
        <f t="shared" si="14"/>
        <v>0</v>
      </c>
      <c r="Q321" s="107">
        <f t="shared" si="14"/>
        <v>0</v>
      </c>
      <c r="R321" s="107">
        <f t="shared" si="14"/>
        <v>0</v>
      </c>
      <c r="S321" s="107">
        <f t="shared" si="14"/>
        <v>0</v>
      </c>
      <c r="T321" s="107">
        <f t="shared" si="14"/>
        <v>0</v>
      </c>
      <c r="U321" s="107">
        <f t="shared" si="14"/>
        <v>0</v>
      </c>
      <c r="V321" s="107">
        <f t="shared" si="14"/>
        <v>0</v>
      </c>
      <c r="W321" s="107">
        <f t="shared" si="14"/>
        <v>0</v>
      </c>
      <c r="X321" s="107">
        <f t="shared" si="14"/>
        <v>0</v>
      </c>
      <c r="Y321" s="107">
        <f t="shared" si="14"/>
        <v>0</v>
      </c>
      <c r="Z321" s="107">
        <f t="shared" si="14"/>
        <v>0</v>
      </c>
      <c r="AA321" s="107">
        <f t="shared" si="14"/>
        <v>0</v>
      </c>
      <c r="AB321" s="107">
        <f t="shared" si="14"/>
        <v>0</v>
      </c>
      <c r="AC321" s="108">
        <f t="shared" si="14"/>
        <v>0</v>
      </c>
      <c r="AE321" s="805">
        <f>AE198</f>
        <v>0</v>
      </c>
      <c r="AG321" s="805">
        <f>AG198</f>
        <v>0</v>
      </c>
      <c r="AI321" s="805">
        <f>AI198</f>
        <v>0</v>
      </c>
      <c r="AK321" s="300"/>
    </row>
    <row r="322" spans="2:37" ht="12.75" customHeight="1" outlineLevel="1" x14ac:dyDescent="0.2">
      <c r="D322" s="142" t="str">
        <f>D248</f>
        <v>Total Industry &amp; Professional Services</v>
      </c>
      <c r="E322" s="106"/>
      <c r="F322" s="143" t="str">
        <f t="shared" ref="F322:AC322" si="15">F248</f>
        <v>£000</v>
      </c>
      <c r="G322" s="107">
        <f t="shared" si="15"/>
        <v>0</v>
      </c>
      <c r="H322" s="107">
        <f t="shared" si="15"/>
        <v>0</v>
      </c>
      <c r="I322" s="107">
        <f t="shared" si="15"/>
        <v>0</v>
      </c>
      <c r="J322" s="107">
        <f t="shared" si="15"/>
        <v>0</v>
      </c>
      <c r="K322" s="107">
        <f t="shared" si="15"/>
        <v>0</v>
      </c>
      <c r="L322" s="107">
        <f t="shared" si="15"/>
        <v>0</v>
      </c>
      <c r="M322" s="107">
        <f t="shared" si="15"/>
        <v>0</v>
      </c>
      <c r="N322" s="107">
        <f t="shared" si="15"/>
        <v>0</v>
      </c>
      <c r="O322" s="107">
        <f t="shared" si="15"/>
        <v>0</v>
      </c>
      <c r="P322" s="107">
        <f t="shared" si="15"/>
        <v>0</v>
      </c>
      <c r="Q322" s="107">
        <f t="shared" si="15"/>
        <v>0</v>
      </c>
      <c r="R322" s="107">
        <f t="shared" si="15"/>
        <v>0</v>
      </c>
      <c r="S322" s="107">
        <f t="shared" si="15"/>
        <v>0</v>
      </c>
      <c r="T322" s="107">
        <f t="shared" si="15"/>
        <v>0</v>
      </c>
      <c r="U322" s="107">
        <f t="shared" si="15"/>
        <v>0</v>
      </c>
      <c r="V322" s="107">
        <f t="shared" si="15"/>
        <v>0</v>
      </c>
      <c r="W322" s="107">
        <f t="shared" si="15"/>
        <v>0</v>
      </c>
      <c r="X322" s="107">
        <f t="shared" si="15"/>
        <v>0</v>
      </c>
      <c r="Y322" s="107">
        <f t="shared" si="15"/>
        <v>0</v>
      </c>
      <c r="Z322" s="107">
        <f t="shared" si="15"/>
        <v>0</v>
      </c>
      <c r="AA322" s="107">
        <f t="shared" si="15"/>
        <v>0</v>
      </c>
      <c r="AB322" s="107">
        <f t="shared" si="15"/>
        <v>0</v>
      </c>
      <c r="AC322" s="108">
        <f t="shared" si="15"/>
        <v>0</v>
      </c>
      <c r="AE322" s="805">
        <f>AE248</f>
        <v>0</v>
      </c>
      <c r="AG322" s="805">
        <f>AG248</f>
        <v>0</v>
      </c>
      <c r="AI322" s="805">
        <f>AI248</f>
        <v>0</v>
      </c>
      <c r="AK322" s="300"/>
    </row>
    <row r="323" spans="2:37" ht="12.75" customHeight="1" outlineLevel="1" x14ac:dyDescent="0.2">
      <c r="D323" s="142" t="str">
        <f>D307</f>
        <v>Total Administrative Costs &amp; Other</v>
      </c>
      <c r="E323" s="106"/>
      <c r="F323" s="143" t="str">
        <f t="shared" ref="F323:AC323" si="16">F307</f>
        <v>£000</v>
      </c>
      <c r="G323" s="107">
        <f t="shared" si="16"/>
        <v>0</v>
      </c>
      <c r="H323" s="107">
        <f t="shared" si="16"/>
        <v>0</v>
      </c>
      <c r="I323" s="107">
        <f t="shared" si="16"/>
        <v>0</v>
      </c>
      <c r="J323" s="107">
        <f t="shared" si="16"/>
        <v>0</v>
      </c>
      <c r="K323" s="107">
        <f t="shared" si="16"/>
        <v>0</v>
      </c>
      <c r="L323" s="107">
        <f t="shared" si="16"/>
        <v>0</v>
      </c>
      <c r="M323" s="107">
        <f t="shared" si="16"/>
        <v>0</v>
      </c>
      <c r="N323" s="107">
        <f t="shared" si="16"/>
        <v>0</v>
      </c>
      <c r="O323" s="107">
        <f t="shared" si="16"/>
        <v>0</v>
      </c>
      <c r="P323" s="107">
        <f t="shared" si="16"/>
        <v>0</v>
      </c>
      <c r="Q323" s="107">
        <f t="shared" si="16"/>
        <v>0</v>
      </c>
      <c r="R323" s="107">
        <f t="shared" si="16"/>
        <v>0</v>
      </c>
      <c r="S323" s="107">
        <f t="shared" si="16"/>
        <v>0</v>
      </c>
      <c r="T323" s="107">
        <f t="shared" si="16"/>
        <v>0</v>
      </c>
      <c r="U323" s="107">
        <f t="shared" si="16"/>
        <v>0</v>
      </c>
      <c r="V323" s="107">
        <f t="shared" si="16"/>
        <v>0</v>
      </c>
      <c r="W323" s="107">
        <f t="shared" si="16"/>
        <v>0</v>
      </c>
      <c r="X323" s="107">
        <f t="shared" si="16"/>
        <v>0</v>
      </c>
      <c r="Y323" s="107">
        <f t="shared" si="16"/>
        <v>0</v>
      </c>
      <c r="Z323" s="107">
        <f t="shared" si="16"/>
        <v>0</v>
      </c>
      <c r="AA323" s="107">
        <f t="shared" si="16"/>
        <v>0</v>
      </c>
      <c r="AB323" s="107">
        <f t="shared" si="16"/>
        <v>0</v>
      </c>
      <c r="AC323" s="108">
        <f t="shared" si="16"/>
        <v>0</v>
      </c>
      <c r="AE323" s="805">
        <f>AE307</f>
        <v>0</v>
      </c>
      <c r="AG323" s="805">
        <f>AG307</f>
        <v>0</v>
      </c>
      <c r="AI323" s="805">
        <f>AI307</f>
        <v>0</v>
      </c>
      <c r="AK323" s="300"/>
    </row>
    <row r="324" spans="2:37" ht="12.75" customHeight="1" outlineLevel="1" x14ac:dyDescent="0.2">
      <c r="D324" s="113" t="str">
        <f>D314</f>
        <v>Total Non-Cash Costs</v>
      </c>
      <c r="E324" s="286"/>
      <c r="F324" s="155" t="str">
        <f>F314</f>
        <v>£000</v>
      </c>
      <c r="G324" s="115">
        <f>G314</f>
        <v>0</v>
      </c>
      <c r="H324" s="115">
        <f t="shared" ref="H324:AC324" si="17">H314</f>
        <v>0</v>
      </c>
      <c r="I324" s="115">
        <f t="shared" si="17"/>
        <v>0</v>
      </c>
      <c r="J324" s="115">
        <f t="shared" si="17"/>
        <v>0</v>
      </c>
      <c r="K324" s="115">
        <f t="shared" si="17"/>
        <v>0</v>
      </c>
      <c r="L324" s="115">
        <f t="shared" si="17"/>
        <v>0</v>
      </c>
      <c r="M324" s="115">
        <f t="shared" si="17"/>
        <v>0</v>
      </c>
      <c r="N324" s="115">
        <f t="shared" si="17"/>
        <v>0</v>
      </c>
      <c r="O324" s="115">
        <f t="shared" si="17"/>
        <v>0</v>
      </c>
      <c r="P324" s="115">
        <f t="shared" si="17"/>
        <v>0</v>
      </c>
      <c r="Q324" s="115">
        <f t="shared" si="17"/>
        <v>0</v>
      </c>
      <c r="R324" s="115">
        <f t="shared" si="17"/>
        <v>0</v>
      </c>
      <c r="S324" s="115">
        <f t="shared" si="17"/>
        <v>0</v>
      </c>
      <c r="T324" s="115">
        <f t="shared" si="17"/>
        <v>0</v>
      </c>
      <c r="U324" s="115">
        <f t="shared" si="17"/>
        <v>0</v>
      </c>
      <c r="V324" s="115">
        <f t="shared" si="17"/>
        <v>0</v>
      </c>
      <c r="W324" s="115">
        <f t="shared" si="17"/>
        <v>0</v>
      </c>
      <c r="X324" s="115">
        <f t="shared" si="17"/>
        <v>0</v>
      </c>
      <c r="Y324" s="115">
        <f t="shared" si="17"/>
        <v>0</v>
      </c>
      <c r="Z324" s="115">
        <f t="shared" si="17"/>
        <v>0</v>
      </c>
      <c r="AA324" s="115">
        <f t="shared" si="17"/>
        <v>0</v>
      </c>
      <c r="AB324" s="115">
        <f t="shared" si="17"/>
        <v>0</v>
      </c>
      <c r="AC324" s="116">
        <f t="shared" si="17"/>
        <v>0</v>
      </c>
      <c r="AE324" s="1058">
        <f>AE314</f>
        <v>0</v>
      </c>
      <c r="AG324" s="1058">
        <f>AG314</f>
        <v>0</v>
      </c>
      <c r="AI324" s="1058">
        <f>AI314</f>
        <v>0</v>
      </c>
      <c r="AK324" s="301"/>
    </row>
    <row r="325" spans="2:37" ht="12.75" customHeight="1" outlineLevel="1" x14ac:dyDescent="0.2">
      <c r="G325" s="107"/>
      <c r="H325" s="107"/>
      <c r="I325" s="107"/>
      <c r="J325" s="107"/>
      <c r="K325" s="107"/>
      <c r="L325" s="107"/>
      <c r="M325" s="107"/>
      <c r="N325" s="107"/>
      <c r="O325" s="107"/>
      <c r="P325" s="107"/>
      <c r="Q325" s="107"/>
      <c r="R325" s="107"/>
      <c r="S325" s="107"/>
      <c r="T325" s="107"/>
      <c r="U325" s="107"/>
      <c r="V325" s="107"/>
      <c r="W325" s="107"/>
      <c r="X325" s="107"/>
      <c r="Y325" s="107"/>
      <c r="Z325" s="107"/>
      <c r="AA325" s="107"/>
      <c r="AB325" s="107"/>
      <c r="AC325" s="107"/>
      <c r="AE325" s="107"/>
      <c r="AG325" s="107"/>
      <c r="AI325" s="107"/>
    </row>
    <row r="326" spans="2:37" ht="12.75" customHeight="1" outlineLevel="1" x14ac:dyDescent="0.2">
      <c r="D326" s="290" t="str">
        <f>B317</f>
        <v>Total Other Operating Costs</v>
      </c>
      <c r="E326" s="291"/>
      <c r="F326" s="292" t="str">
        <f>F324</f>
        <v>£000</v>
      </c>
      <c r="G326" s="293">
        <f t="shared" ref="G326:AC326" si="18">SUM(G319:G324)</f>
        <v>0</v>
      </c>
      <c r="H326" s="293">
        <f t="shared" si="18"/>
        <v>0</v>
      </c>
      <c r="I326" s="293">
        <f t="shared" si="18"/>
        <v>0</v>
      </c>
      <c r="J326" s="293">
        <f t="shared" si="18"/>
        <v>0</v>
      </c>
      <c r="K326" s="293">
        <f t="shared" si="18"/>
        <v>0</v>
      </c>
      <c r="L326" s="293">
        <f t="shared" si="18"/>
        <v>0</v>
      </c>
      <c r="M326" s="293">
        <f t="shared" si="18"/>
        <v>0</v>
      </c>
      <c r="N326" s="293">
        <f t="shared" si="18"/>
        <v>0</v>
      </c>
      <c r="O326" s="293">
        <f t="shared" si="18"/>
        <v>0</v>
      </c>
      <c r="P326" s="293">
        <f t="shared" si="18"/>
        <v>0</v>
      </c>
      <c r="Q326" s="293">
        <f t="shared" si="18"/>
        <v>0</v>
      </c>
      <c r="R326" s="293">
        <f t="shared" si="18"/>
        <v>0</v>
      </c>
      <c r="S326" s="293">
        <f t="shared" si="18"/>
        <v>0</v>
      </c>
      <c r="T326" s="293">
        <f t="shared" si="18"/>
        <v>0</v>
      </c>
      <c r="U326" s="293">
        <f t="shared" si="18"/>
        <v>0</v>
      </c>
      <c r="V326" s="293">
        <f t="shared" si="18"/>
        <v>0</v>
      </c>
      <c r="W326" s="293">
        <f t="shared" si="18"/>
        <v>0</v>
      </c>
      <c r="X326" s="293">
        <f t="shared" si="18"/>
        <v>0</v>
      </c>
      <c r="Y326" s="293">
        <f t="shared" si="18"/>
        <v>0</v>
      </c>
      <c r="Z326" s="293">
        <f t="shared" si="18"/>
        <v>0</v>
      </c>
      <c r="AA326" s="293">
        <f t="shared" si="18"/>
        <v>0</v>
      </c>
      <c r="AB326" s="293">
        <f t="shared" si="18"/>
        <v>0</v>
      </c>
      <c r="AC326" s="294">
        <f t="shared" si="18"/>
        <v>0</v>
      </c>
      <c r="AE326" s="1062">
        <f>SUM(AE319:AE324)</f>
        <v>0</v>
      </c>
      <c r="AG326" s="1062">
        <f>SUM(AG319:AG324)</f>
        <v>0</v>
      </c>
      <c r="AI326" s="1062">
        <f>SUM(AI319:AI324)</f>
        <v>0</v>
      </c>
      <c r="AK326" s="295"/>
    </row>
    <row r="329" spans="2:37" ht="16.5" x14ac:dyDescent="0.25">
      <c r="B329" s="11" t="s">
        <v>25</v>
      </c>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2" fitToHeight="99" orientation="landscape" r:id="rId1"/>
  <rowBreaks count="2" manualBreakCount="2">
    <brk id="139" max="16383" man="1"/>
    <brk id="249" max="16383" man="1"/>
  </rowBreaks>
  <ignoredErrors>
    <ignoredError sqref="F17 F67 F142 F202 F252 F311"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autoPageBreaks="0"/>
  </sheetPr>
  <dimension ref="B2:AM1661"/>
  <sheetViews>
    <sheetView showGridLines="0" zoomScale="70" zoomScaleNormal="70" zoomScaleSheetLayoutView="70" workbookViewId="0">
      <pane xSplit="6" ySplit="12" topLeftCell="G13" activePane="bottomRight" state="frozen"/>
      <selection pane="topRight"/>
      <selection pane="bottomLeft"/>
      <selection pane="bottomRight"/>
    </sheetView>
  </sheetViews>
  <sheetFormatPr defaultColWidth="9.140625" defaultRowHeight="15" outlineLevelRow="1" outlineLevelCol="1" x14ac:dyDescent="0.25"/>
  <cols>
    <col min="1" max="1" width="2.85546875" style="9" customWidth="1"/>
    <col min="2" max="3" width="2.7109375" style="9" customWidth="1"/>
    <col min="4" max="5" width="24.42578125" style="9" customWidth="1"/>
    <col min="6" max="6" width="14" style="9" customWidth="1"/>
    <col min="7" max="22" width="10.85546875" style="9" customWidth="1"/>
    <col min="23" max="29" width="10.85546875" style="9" customWidth="1" outlineLevel="1"/>
    <col min="30" max="30" width="3.42578125" style="9" customWidth="1"/>
    <col min="31" max="31" width="10.85546875" style="9" customWidth="1" outlineLevel="1"/>
    <col min="32" max="32" width="3.42578125" style="9" customWidth="1" outlineLevel="1"/>
    <col min="33" max="33" width="10.85546875" style="9" customWidth="1" outlineLevel="1"/>
    <col min="34" max="34" width="3.42578125" style="9" customWidth="1" outlineLevel="1"/>
    <col min="35" max="35" width="10.85546875" style="9" customWidth="1" outlineLevel="1"/>
    <col min="36" max="36" width="3.42578125" style="9" customWidth="1" outlineLevel="1"/>
    <col min="37" max="37" width="77.85546875" style="9" customWidth="1"/>
    <col min="38" max="38" width="9.140625" style="9"/>
    <col min="39" max="39" width="8.85546875" style="212" customWidth="1"/>
    <col min="40" max="16384" width="9.140625" style="9"/>
  </cols>
  <sheetData>
    <row r="2" spans="2:37" x14ac:dyDescent="0.25">
      <c r="B2" s="7" t="str">
        <f>'Template Cover'!B2</f>
        <v>Owner:</v>
      </c>
      <c r="C2" s="8"/>
      <c r="D2" s="8"/>
      <c r="E2" s="8"/>
      <c r="F2" s="8"/>
      <c r="G2" s="8" t="str">
        <f>Owner</f>
        <v>Department for Transport</v>
      </c>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2:37" x14ac:dyDescent="0.25">
      <c r="B3" s="7" t="str">
        <f>'Template Cover'!B3</f>
        <v>Project:</v>
      </c>
      <c r="C3" s="8"/>
      <c r="D3" s="8"/>
      <c r="E3" s="8"/>
      <c r="F3" s="8"/>
      <c r="G3" s="8" t="str">
        <f>Project</f>
        <v>South Eastern Franchise</v>
      </c>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2:37" x14ac:dyDescent="0.25">
      <c r="B4" s="7" t="str">
        <f>'Template Cover'!B4</f>
        <v>Sheet:</v>
      </c>
      <c r="C4" s="8"/>
      <c r="D4" s="8"/>
      <c r="E4" s="8"/>
      <c r="F4" s="8"/>
      <c r="G4" s="8" t="str">
        <f ca="1">MID(CELL("filename",$A$1),FIND("]",CELL("filename",$A$1))+1,99)</f>
        <v>RS Charges</v>
      </c>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row>
    <row r="5" spans="2:37" x14ac:dyDescent="0.25">
      <c r="B5" s="7" t="str">
        <f>'Template Cover'!B5</f>
        <v>Version:</v>
      </c>
      <c r="C5" s="8"/>
      <c r="D5" s="8"/>
      <c r="E5" s="8"/>
      <c r="F5" s="8"/>
      <c r="G5" s="8">
        <f>Version</f>
        <v>1</v>
      </c>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row>
    <row r="6" spans="2:37" x14ac:dyDescent="0.25">
      <c r="B6" s="7" t="str">
        <f>'Template Cover'!B6</f>
        <v>Date:</v>
      </c>
      <c r="C6" s="10"/>
      <c r="D6" s="10"/>
      <c r="E6" s="10"/>
      <c r="F6" s="10"/>
      <c r="G6" s="10">
        <f ca="1">TODAY()</f>
        <v>43067</v>
      </c>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row>
    <row r="7" spans="2:37" x14ac:dyDescent="0.25">
      <c r="B7" s="7" t="str">
        <f>'Template Cover'!B7</f>
        <v>Filename:</v>
      </c>
      <c r="C7" s="8"/>
      <c r="D7" s="8"/>
      <c r="E7" s="8"/>
      <c r="F7" s="8"/>
      <c r="G7" s="8" t="str">
        <f ca="1">LEFT(CELL("FILENAME",$A$1),FIND("]",CELL("FILENAME",$A$1)))</f>
        <v>G:\AFP\RailGrpAll\FRP\002 Projects\009 South Eastern\0004 Finance\10_ITT\Financial Model Template\[SEF Financial Templates v4.01.xlsx]</v>
      </c>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row>
    <row r="9" spans="2:37" ht="25.5" x14ac:dyDescent="0.25">
      <c r="D9" s="1090" t="str">
        <f>RN_Switch</f>
        <v>Nominal</v>
      </c>
      <c r="E9" s="1091"/>
      <c r="F9" s="1092" t="s">
        <v>72</v>
      </c>
      <c r="G9" s="131" t="str">
        <f>Timeline!G29</f>
        <v>Blank</v>
      </c>
      <c r="H9" s="131" t="str">
        <f>Timeline!H29</f>
        <v>Blank</v>
      </c>
      <c r="I9" s="131" t="str">
        <f>Timeline!I29</f>
        <v>Year -3</v>
      </c>
      <c r="J9" s="131" t="str">
        <f>Timeline!J29</f>
        <v>Year -2</v>
      </c>
      <c r="K9" s="131" t="str">
        <f>Timeline!K29</f>
        <v>Year -1</v>
      </c>
      <c r="L9" s="131" t="str">
        <f>Timeline!L29</f>
        <v>Year 0</v>
      </c>
      <c r="M9" s="131" t="str">
        <f>Timeline!M29</f>
        <v>Year 1</v>
      </c>
      <c r="N9" s="131" t="str">
        <f>Timeline!N29</f>
        <v>Year 2</v>
      </c>
      <c r="O9" s="131" t="str">
        <f>Timeline!O29</f>
        <v>Year 3</v>
      </c>
      <c r="P9" s="131" t="str">
        <f>Timeline!P29</f>
        <v>Year 4</v>
      </c>
      <c r="Q9" s="131" t="str">
        <f>Timeline!Q29</f>
        <v>Year 5</v>
      </c>
      <c r="R9" s="131" t="str">
        <f>Timeline!R29</f>
        <v>Year 6</v>
      </c>
      <c r="S9" s="131" t="str">
        <f>Timeline!S29</f>
        <v>Year 7</v>
      </c>
      <c r="T9" s="131" t="str">
        <f>Timeline!T29</f>
        <v>Year 8</v>
      </c>
      <c r="U9" s="131" t="str">
        <f>Timeline!U29</f>
        <v>Year 9</v>
      </c>
      <c r="V9" s="131" t="str">
        <f>Timeline!V29</f>
        <v>Year 10</v>
      </c>
      <c r="W9" s="131" t="str">
        <f>Timeline!W29</f>
        <v>Year 11</v>
      </c>
      <c r="X9" s="131" t="str">
        <f>Timeline!X29</f>
        <v>Year 12</v>
      </c>
      <c r="Y9" s="131" t="str">
        <f>Timeline!Y29</f>
        <v>Year 13</v>
      </c>
      <c r="Z9" s="131" t="str">
        <f>Timeline!Z29</f>
        <v>Year 14</v>
      </c>
      <c r="AA9" s="131" t="str">
        <f>Timeline!AA29</f>
        <v>Year 15</v>
      </c>
      <c r="AB9" s="131" t="str">
        <f>Timeline!AB29</f>
        <v>Year 16</v>
      </c>
      <c r="AC9" s="131" t="str">
        <f>Timeline!AC29</f>
        <v>Year 17</v>
      </c>
      <c r="AE9" s="131" t="str">
        <f>Timeline!AE29</f>
        <v>Year 17 (Not Used)</v>
      </c>
      <c r="AG9" s="131" t="str">
        <f>Timeline!AG29</f>
        <v>Year 17 (Not Used)</v>
      </c>
      <c r="AI9" s="131" t="str">
        <f>Timeline!AI29</f>
        <v>Year 17 (Not Used)</v>
      </c>
      <c r="AK9" s="1092" t="s">
        <v>425</v>
      </c>
    </row>
    <row r="10" spans="2:37" ht="25.5" x14ac:dyDescent="0.25">
      <c r="D10" s="1095" t="str">
        <f>Option_Switch</f>
        <v>Base Model</v>
      </c>
      <c r="E10" s="1096"/>
      <c r="F10" s="1088"/>
      <c r="G10" s="131" t="str">
        <f>Timeline!G30</f>
        <v>For Bidder Use</v>
      </c>
      <c r="H10" s="131" t="str">
        <f>Timeline!H30</f>
        <v>For Bidder Use</v>
      </c>
      <c r="I10" s="131" t="str">
        <f>Timeline!I30</f>
        <v>Actual</v>
      </c>
      <c r="J10" s="131" t="str">
        <f>Timeline!J30</f>
        <v>Actual</v>
      </c>
      <c r="K10" s="131" t="str">
        <f>Timeline!K30</f>
        <v>Forecast</v>
      </c>
      <c r="L10" s="131" t="str">
        <f>Timeline!L30</f>
        <v>Forecast</v>
      </c>
      <c r="M10" s="131" t="str">
        <f>Timeline!M30</f>
        <v>Core</v>
      </c>
      <c r="N10" s="131" t="str">
        <f>Timeline!N30</f>
        <v>Core</v>
      </c>
      <c r="O10" s="131" t="str">
        <f>Timeline!O30</f>
        <v>Core</v>
      </c>
      <c r="P10" s="131" t="str">
        <f>Timeline!P30</f>
        <v>Core</v>
      </c>
      <c r="Q10" s="131" t="str">
        <f>Timeline!Q30</f>
        <v>Core</v>
      </c>
      <c r="R10" s="131" t="str">
        <f>Timeline!R30</f>
        <v>Core</v>
      </c>
      <c r="S10" s="131" t="str">
        <f>Timeline!S30</f>
        <v>Core</v>
      </c>
      <c r="T10" s="131" t="str">
        <f>Timeline!T30</f>
        <v>Core</v>
      </c>
      <c r="U10" s="131" t="str">
        <f>Timeline!U30</f>
        <v>Extension</v>
      </c>
      <c r="V10" s="131" t="str">
        <f>Timeline!V30</f>
        <v>Not Used</v>
      </c>
      <c r="W10" s="131" t="str">
        <f>Timeline!W30</f>
        <v>Not Used</v>
      </c>
      <c r="X10" s="131" t="str">
        <f>Timeline!X30</f>
        <v>Not Used</v>
      </c>
      <c r="Y10" s="131" t="str">
        <f>Timeline!Y30</f>
        <v>Not Used</v>
      </c>
      <c r="Z10" s="131" t="str">
        <f>Timeline!Z30</f>
        <v>Not Used</v>
      </c>
      <c r="AA10" s="131" t="str">
        <f>Timeline!AA30</f>
        <v>Not Used</v>
      </c>
      <c r="AB10" s="131" t="str">
        <f>Timeline!AB30</f>
        <v>Not Used</v>
      </c>
      <c r="AC10" s="131" t="str">
        <f>Timeline!AC30</f>
        <v>Not Used</v>
      </c>
      <c r="AE10" s="131" t="str">
        <f>Timeline!AE30</f>
        <v>Not used</v>
      </c>
      <c r="AG10" s="131" t="str">
        <f>Timeline!AG30</f>
        <v>Not Used</v>
      </c>
      <c r="AI10" s="131" t="str">
        <f>Timeline!AI30</f>
        <v>Not Used</v>
      </c>
      <c r="AK10" s="1093"/>
    </row>
    <row r="11" spans="2:37" x14ac:dyDescent="0.25">
      <c r="D11" s="1099"/>
      <c r="E11" s="1098"/>
      <c r="F11" s="1089" t="s">
        <v>72</v>
      </c>
      <c r="G11" s="132" t="str">
        <f>IF(Timeline!G31="","",Timeline!G31)</f>
        <v/>
      </c>
      <c r="H11" s="132" t="str">
        <f>IF(Timeline!H31="","",Timeline!H31)</f>
        <v/>
      </c>
      <c r="I11" s="132">
        <f>IF(Timeline!I31="","",Timeline!I31)</f>
        <v>42460</v>
      </c>
      <c r="J11" s="132">
        <f>IF(Timeline!J31="","",Timeline!J31)</f>
        <v>42825</v>
      </c>
      <c r="K11" s="132">
        <f>IF(Timeline!K31="","",Timeline!K31)</f>
        <v>43190</v>
      </c>
      <c r="L11" s="132">
        <f>IF(Timeline!L31="","",Timeline!L31)</f>
        <v>43555</v>
      </c>
      <c r="M11" s="132">
        <f>IF(Timeline!M31="","",Timeline!M31)</f>
        <v>43921</v>
      </c>
      <c r="N11" s="132">
        <f>IF(Timeline!N31="","",Timeline!N31)</f>
        <v>44286</v>
      </c>
      <c r="O11" s="132">
        <f>IF(Timeline!O31="","",Timeline!O31)</f>
        <v>44651</v>
      </c>
      <c r="P11" s="132">
        <f>IF(Timeline!P31="","",Timeline!P31)</f>
        <v>45016</v>
      </c>
      <c r="Q11" s="132">
        <f>IF(Timeline!Q31="","",Timeline!Q31)</f>
        <v>45382</v>
      </c>
      <c r="R11" s="132">
        <f>IF(Timeline!R31="","",Timeline!R31)</f>
        <v>45747</v>
      </c>
      <c r="S11" s="132">
        <f>IF(Timeline!S31="","",Timeline!S31)</f>
        <v>46112</v>
      </c>
      <c r="T11" s="132">
        <f>IF(Timeline!T31="","",Timeline!T31)</f>
        <v>46477</v>
      </c>
      <c r="U11" s="132">
        <f>IF(Timeline!U31="","",Timeline!U31)</f>
        <v>46843</v>
      </c>
      <c r="V11" s="132">
        <f>IF(Timeline!V31="","",Timeline!V31)</f>
        <v>47208</v>
      </c>
      <c r="W11" s="132">
        <f>IF(Timeline!W31="","",Timeline!W31)</f>
        <v>47573</v>
      </c>
      <c r="X11" s="132">
        <f>IF(Timeline!X31="","",Timeline!X31)</f>
        <v>47938</v>
      </c>
      <c r="Y11" s="132">
        <f>IF(Timeline!Y31="","",Timeline!Y31)</f>
        <v>48304</v>
      </c>
      <c r="Z11" s="132">
        <f>IF(Timeline!Z31="","",Timeline!Z31)</f>
        <v>48669</v>
      </c>
      <c r="AA11" s="132">
        <f>IF(Timeline!AA31="","",Timeline!AA31)</f>
        <v>49034</v>
      </c>
      <c r="AB11" s="132">
        <f>IF(Timeline!AB31="","",Timeline!AB31)</f>
        <v>49399</v>
      </c>
      <c r="AC11" s="132">
        <f>IF(Timeline!AC31="","",Timeline!AC31)</f>
        <v>49765</v>
      </c>
      <c r="AE11" s="132">
        <f>IF(Timeline!AE31="","",Timeline!AE31)</f>
        <v>49765</v>
      </c>
      <c r="AG11" s="132">
        <f>IF(Timeline!AG31="","",Timeline!AG31)</f>
        <v>49765</v>
      </c>
      <c r="AI11" s="132">
        <f>IF(Timeline!AI31="","",Timeline!AI31)</f>
        <v>49765</v>
      </c>
      <c r="AK11" s="1094"/>
    </row>
    <row r="13" spans="2:37" ht="16.5" x14ac:dyDescent="0.25">
      <c r="B13" s="11" t="s">
        <v>469</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row>
    <row r="15" spans="2:37" x14ac:dyDescent="0.25">
      <c r="B15" s="272" t="s">
        <v>470</v>
      </c>
      <c r="C15" s="272"/>
      <c r="D15" s="275"/>
      <c r="E15" s="275"/>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2"/>
      <c r="AJ15" s="272"/>
      <c r="AK15" s="272"/>
    </row>
    <row r="16" spans="2:37" ht="12.75" customHeight="1" outlineLevel="1" x14ac:dyDescent="0.25"/>
    <row r="17" spans="3:37" ht="12.75" customHeight="1" outlineLevel="1" x14ac:dyDescent="0.25">
      <c r="C17" s="217" t="s">
        <v>471</v>
      </c>
    </row>
    <row r="18" spans="3:37" ht="12.75" customHeight="1" outlineLevel="1" x14ac:dyDescent="0.25">
      <c r="D18" s="276" t="str">
        <f>'Line Items'!D1057</f>
        <v>Class 375/3 Eversholt Rail</v>
      </c>
      <c r="E18" s="277"/>
      <c r="F18" s="278" t="s">
        <v>472</v>
      </c>
      <c r="G18" s="279"/>
      <c r="H18" s="279"/>
      <c r="I18" s="279"/>
      <c r="J18" s="279"/>
      <c r="K18" s="279"/>
      <c r="L18" s="279"/>
      <c r="M18" s="279"/>
      <c r="N18" s="279"/>
      <c r="O18" s="279"/>
      <c r="P18" s="279"/>
      <c r="Q18" s="279"/>
      <c r="R18" s="279"/>
      <c r="S18" s="279"/>
      <c r="T18" s="279"/>
      <c r="U18" s="279"/>
      <c r="V18" s="279"/>
      <c r="W18" s="279"/>
      <c r="X18" s="279"/>
      <c r="Y18" s="279"/>
      <c r="Z18" s="279"/>
      <c r="AA18" s="279"/>
      <c r="AB18" s="279"/>
      <c r="AC18" s="304"/>
      <c r="AE18" s="1057"/>
      <c r="AG18" s="1057"/>
      <c r="AI18" s="1057"/>
      <c r="AK18" s="321"/>
    </row>
    <row r="19" spans="3:37" ht="12.75" customHeight="1" outlineLevel="1" x14ac:dyDescent="0.25">
      <c r="D19" s="142" t="str">
        <f>'Line Items'!D1058</f>
        <v>Class 375/6 Eversholt Rail</v>
      </c>
      <c r="E19" s="106"/>
      <c r="F19" s="143" t="str">
        <f t="shared" ref="F19:F77" si="0">F18</f>
        <v>Veh</v>
      </c>
      <c r="G19" s="283"/>
      <c r="H19" s="283"/>
      <c r="I19" s="283"/>
      <c r="J19" s="283"/>
      <c r="K19" s="283"/>
      <c r="L19" s="283"/>
      <c r="M19" s="283"/>
      <c r="N19" s="283"/>
      <c r="O19" s="283"/>
      <c r="P19" s="283"/>
      <c r="Q19" s="283"/>
      <c r="R19" s="283"/>
      <c r="S19" s="283"/>
      <c r="T19" s="283"/>
      <c r="U19" s="283"/>
      <c r="V19" s="283"/>
      <c r="W19" s="283"/>
      <c r="X19" s="283"/>
      <c r="Y19" s="283"/>
      <c r="Z19" s="283"/>
      <c r="AA19" s="283"/>
      <c r="AB19" s="283"/>
      <c r="AC19" s="284"/>
      <c r="AE19" s="805"/>
      <c r="AG19" s="805"/>
      <c r="AI19" s="805"/>
      <c r="AK19" s="300"/>
    </row>
    <row r="20" spans="3:37" ht="12.75" customHeight="1" outlineLevel="1" x14ac:dyDescent="0.25">
      <c r="D20" s="142" t="str">
        <f>'Line Items'!D1059</f>
        <v>Class 375/7 Eversholt Rail</v>
      </c>
      <c r="E20" s="106"/>
      <c r="F20" s="143" t="str">
        <f t="shared" si="0"/>
        <v>Veh</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4"/>
      <c r="AE20" s="805"/>
      <c r="AG20" s="805"/>
      <c r="AI20" s="805"/>
      <c r="AK20" s="300"/>
    </row>
    <row r="21" spans="3:37" ht="12.75" customHeight="1" outlineLevel="1" x14ac:dyDescent="0.25">
      <c r="D21" s="142" t="str">
        <f>'Line Items'!D1060</f>
        <v>Class 375/8 Eversholt Rail</v>
      </c>
      <c r="E21" s="106"/>
      <c r="F21" s="143" t="str">
        <f t="shared" si="0"/>
        <v>Veh</v>
      </c>
      <c r="G21" s="283"/>
      <c r="H21" s="283"/>
      <c r="I21" s="283"/>
      <c r="J21" s="283"/>
      <c r="K21" s="283"/>
      <c r="L21" s="283"/>
      <c r="M21" s="283"/>
      <c r="N21" s="283"/>
      <c r="O21" s="283"/>
      <c r="P21" s="283"/>
      <c r="Q21" s="283"/>
      <c r="R21" s="283"/>
      <c r="S21" s="283"/>
      <c r="T21" s="283"/>
      <c r="U21" s="283"/>
      <c r="V21" s="283"/>
      <c r="W21" s="283"/>
      <c r="X21" s="283"/>
      <c r="Y21" s="283"/>
      <c r="Z21" s="283"/>
      <c r="AA21" s="283"/>
      <c r="AB21" s="283"/>
      <c r="AC21" s="284"/>
      <c r="AE21" s="805"/>
      <c r="AG21" s="805"/>
      <c r="AI21" s="805"/>
      <c r="AK21" s="300"/>
    </row>
    <row r="22" spans="3:37" ht="12.75" customHeight="1" outlineLevel="1" x14ac:dyDescent="0.25">
      <c r="D22" s="142" t="str">
        <f>'Line Items'!D1061</f>
        <v>Class 375/9 Eversholt Rail</v>
      </c>
      <c r="E22" s="106"/>
      <c r="F22" s="143" t="str">
        <f t="shared" si="0"/>
        <v>Veh</v>
      </c>
      <c r="G22" s="283"/>
      <c r="H22" s="283"/>
      <c r="I22" s="283"/>
      <c r="J22" s="283"/>
      <c r="K22" s="283"/>
      <c r="L22" s="283"/>
      <c r="M22" s="283"/>
      <c r="N22" s="283"/>
      <c r="O22" s="283"/>
      <c r="P22" s="283"/>
      <c r="Q22" s="283"/>
      <c r="R22" s="283"/>
      <c r="S22" s="283"/>
      <c r="T22" s="283"/>
      <c r="U22" s="283"/>
      <c r="V22" s="283"/>
      <c r="W22" s="283"/>
      <c r="X22" s="283"/>
      <c r="Y22" s="283"/>
      <c r="Z22" s="283"/>
      <c r="AA22" s="283"/>
      <c r="AB22" s="283"/>
      <c r="AC22" s="284"/>
      <c r="AE22" s="805"/>
      <c r="AG22" s="805"/>
      <c r="AI22" s="805"/>
      <c r="AK22" s="300"/>
    </row>
    <row r="23" spans="3:37" ht="12.75" customHeight="1" outlineLevel="1" x14ac:dyDescent="0.25">
      <c r="D23" s="142" t="str">
        <f>'Line Items'!D1062</f>
        <v>Class 376/0 Eversholt Rail</v>
      </c>
      <c r="E23" s="106"/>
      <c r="F23" s="143" t="str">
        <f t="shared" si="0"/>
        <v>Veh</v>
      </c>
      <c r="G23" s="283"/>
      <c r="H23" s="283"/>
      <c r="I23" s="283"/>
      <c r="J23" s="283"/>
      <c r="K23" s="283"/>
      <c r="L23" s="283"/>
      <c r="M23" s="283"/>
      <c r="N23" s="283"/>
      <c r="O23" s="283"/>
      <c r="P23" s="283"/>
      <c r="Q23" s="283"/>
      <c r="R23" s="283"/>
      <c r="S23" s="283"/>
      <c r="T23" s="283"/>
      <c r="U23" s="283"/>
      <c r="V23" s="283"/>
      <c r="W23" s="283"/>
      <c r="X23" s="283"/>
      <c r="Y23" s="283"/>
      <c r="Z23" s="283"/>
      <c r="AA23" s="283"/>
      <c r="AB23" s="283"/>
      <c r="AC23" s="284"/>
      <c r="AE23" s="805"/>
      <c r="AG23" s="805"/>
      <c r="AI23" s="805"/>
      <c r="AK23" s="300"/>
    </row>
    <row r="24" spans="3:37" ht="12.75" customHeight="1" outlineLevel="1" x14ac:dyDescent="0.25">
      <c r="D24" s="142" t="str">
        <f>'Line Items'!D1063</f>
        <v>Class 465/0 Eversholt Rail</v>
      </c>
      <c r="E24" s="106"/>
      <c r="F24" s="143" t="str">
        <f t="shared" si="0"/>
        <v>Veh</v>
      </c>
      <c r="G24" s="283"/>
      <c r="H24" s="283"/>
      <c r="I24" s="283"/>
      <c r="J24" s="283"/>
      <c r="K24" s="283"/>
      <c r="L24" s="283"/>
      <c r="M24" s="283"/>
      <c r="N24" s="283"/>
      <c r="O24" s="283"/>
      <c r="P24" s="283"/>
      <c r="Q24" s="283"/>
      <c r="R24" s="283"/>
      <c r="S24" s="283"/>
      <c r="T24" s="283"/>
      <c r="U24" s="283"/>
      <c r="V24" s="283"/>
      <c r="W24" s="283"/>
      <c r="X24" s="283"/>
      <c r="Y24" s="283"/>
      <c r="Z24" s="283"/>
      <c r="AA24" s="283"/>
      <c r="AB24" s="283"/>
      <c r="AC24" s="284"/>
      <c r="AE24" s="805"/>
      <c r="AG24" s="805"/>
      <c r="AI24" s="805"/>
      <c r="AK24" s="300"/>
    </row>
    <row r="25" spans="3:37" ht="12.75" customHeight="1" outlineLevel="1" x14ac:dyDescent="0.25">
      <c r="D25" s="142" t="str">
        <f>'Line Items'!D1064</f>
        <v>Class 465/1 Eversholt Rail</v>
      </c>
      <c r="E25" s="106"/>
      <c r="F25" s="143" t="str">
        <f t="shared" si="0"/>
        <v>Veh</v>
      </c>
      <c r="G25" s="283"/>
      <c r="H25" s="283"/>
      <c r="I25" s="283"/>
      <c r="J25" s="283"/>
      <c r="K25" s="283"/>
      <c r="L25" s="283"/>
      <c r="M25" s="283"/>
      <c r="N25" s="283"/>
      <c r="O25" s="283"/>
      <c r="P25" s="283"/>
      <c r="Q25" s="283"/>
      <c r="R25" s="283"/>
      <c r="S25" s="283"/>
      <c r="T25" s="283"/>
      <c r="U25" s="283"/>
      <c r="V25" s="283"/>
      <c r="W25" s="283"/>
      <c r="X25" s="283"/>
      <c r="Y25" s="283"/>
      <c r="Z25" s="283"/>
      <c r="AA25" s="283"/>
      <c r="AB25" s="283"/>
      <c r="AC25" s="284"/>
      <c r="AE25" s="805"/>
      <c r="AG25" s="805"/>
      <c r="AI25" s="805"/>
      <c r="AK25" s="300"/>
    </row>
    <row r="26" spans="3:37" ht="12.75" customHeight="1" outlineLevel="1" x14ac:dyDescent="0.25">
      <c r="D26" s="142" t="str">
        <f>'Line Items'!D1065</f>
        <v>Class 465/2 Angel</v>
      </c>
      <c r="E26" s="106"/>
      <c r="F26" s="143" t="str">
        <f t="shared" si="0"/>
        <v>Veh</v>
      </c>
      <c r="G26" s="283"/>
      <c r="H26" s="283"/>
      <c r="I26" s="283"/>
      <c r="J26" s="283"/>
      <c r="K26" s="283"/>
      <c r="L26" s="283"/>
      <c r="M26" s="283"/>
      <c r="N26" s="283"/>
      <c r="O26" s="283"/>
      <c r="P26" s="283"/>
      <c r="Q26" s="283"/>
      <c r="R26" s="283"/>
      <c r="S26" s="283"/>
      <c r="T26" s="283"/>
      <c r="U26" s="283"/>
      <c r="V26" s="283"/>
      <c r="W26" s="283"/>
      <c r="X26" s="283"/>
      <c r="Y26" s="283"/>
      <c r="Z26" s="283"/>
      <c r="AA26" s="283"/>
      <c r="AB26" s="283"/>
      <c r="AC26" s="284"/>
      <c r="AE26" s="805"/>
      <c r="AG26" s="805"/>
      <c r="AI26" s="805"/>
      <c r="AK26" s="300"/>
    </row>
    <row r="27" spans="3:37" ht="12.75" customHeight="1" outlineLevel="1" x14ac:dyDescent="0.25">
      <c r="D27" s="142" t="str">
        <f>'Line Items'!D1066</f>
        <v>Class 465/9 Angel</v>
      </c>
      <c r="E27" s="106"/>
      <c r="F27" s="143" t="str">
        <f t="shared" si="0"/>
        <v>Veh</v>
      </c>
      <c r="G27" s="283"/>
      <c r="H27" s="283"/>
      <c r="I27" s="283"/>
      <c r="J27" s="283"/>
      <c r="K27" s="283"/>
      <c r="L27" s="283"/>
      <c r="M27" s="283"/>
      <c r="N27" s="283"/>
      <c r="O27" s="283"/>
      <c r="P27" s="283"/>
      <c r="Q27" s="283"/>
      <c r="R27" s="283"/>
      <c r="S27" s="283"/>
      <c r="T27" s="283"/>
      <c r="U27" s="283"/>
      <c r="V27" s="283"/>
      <c r="W27" s="283"/>
      <c r="X27" s="283"/>
      <c r="Y27" s="283"/>
      <c r="Z27" s="283"/>
      <c r="AA27" s="283"/>
      <c r="AB27" s="283"/>
      <c r="AC27" s="284"/>
      <c r="AE27" s="805"/>
      <c r="AG27" s="805"/>
      <c r="AI27" s="805"/>
      <c r="AK27" s="300"/>
    </row>
    <row r="28" spans="3:37" ht="12.75" customHeight="1" outlineLevel="1" x14ac:dyDescent="0.25">
      <c r="D28" s="142" t="str">
        <f>'Line Items'!D1067</f>
        <v>Class 466 Angel</v>
      </c>
      <c r="E28" s="106"/>
      <c r="F28" s="143" t="str">
        <f t="shared" si="0"/>
        <v>Veh</v>
      </c>
      <c r="G28" s="283"/>
      <c r="H28" s="283"/>
      <c r="I28" s="283"/>
      <c r="J28" s="283"/>
      <c r="K28" s="283"/>
      <c r="L28" s="283"/>
      <c r="M28" s="283"/>
      <c r="N28" s="283"/>
      <c r="O28" s="283"/>
      <c r="P28" s="283"/>
      <c r="Q28" s="283"/>
      <c r="R28" s="283"/>
      <c r="S28" s="283"/>
      <c r="T28" s="283"/>
      <c r="U28" s="283"/>
      <c r="V28" s="283"/>
      <c r="W28" s="283"/>
      <c r="X28" s="283"/>
      <c r="Y28" s="283"/>
      <c r="Z28" s="283"/>
      <c r="AA28" s="283"/>
      <c r="AB28" s="283"/>
      <c r="AC28" s="284"/>
      <c r="AE28" s="805"/>
      <c r="AG28" s="805"/>
      <c r="AI28" s="805"/>
      <c r="AK28" s="300"/>
    </row>
    <row r="29" spans="3:37" ht="12.75" customHeight="1" outlineLevel="1" x14ac:dyDescent="0.25">
      <c r="D29" s="142" t="str">
        <f>'Line Items'!D1068</f>
        <v>Class 395 Eversholt Rail</v>
      </c>
      <c r="E29" s="106"/>
      <c r="F29" s="143" t="str">
        <f t="shared" si="0"/>
        <v>Veh</v>
      </c>
      <c r="G29" s="283"/>
      <c r="H29" s="283"/>
      <c r="I29" s="283"/>
      <c r="J29" s="283"/>
      <c r="K29" s="283"/>
      <c r="L29" s="283"/>
      <c r="M29" s="283"/>
      <c r="N29" s="283"/>
      <c r="O29" s="283"/>
      <c r="P29" s="283"/>
      <c r="Q29" s="283"/>
      <c r="R29" s="283"/>
      <c r="S29" s="283"/>
      <c r="T29" s="283"/>
      <c r="U29" s="283"/>
      <c r="V29" s="283"/>
      <c r="W29" s="283"/>
      <c r="X29" s="283"/>
      <c r="Y29" s="283"/>
      <c r="Z29" s="283"/>
      <c r="AA29" s="283"/>
      <c r="AB29" s="283"/>
      <c r="AC29" s="284"/>
      <c r="AE29" s="805"/>
      <c r="AG29" s="805"/>
      <c r="AI29" s="805"/>
      <c r="AK29" s="300"/>
    </row>
    <row r="30" spans="3:37" ht="12.75" customHeight="1" outlineLevel="1" x14ac:dyDescent="0.25">
      <c r="D30" s="142" t="str">
        <f>'Line Items'!D1069</f>
        <v>Class 377 Sub Leased from GTR</v>
      </c>
      <c r="E30" s="106"/>
      <c r="F30" s="143" t="str">
        <f t="shared" si="0"/>
        <v>Veh</v>
      </c>
      <c r="G30" s="283"/>
      <c r="H30" s="283"/>
      <c r="I30" s="283"/>
      <c r="J30" s="283"/>
      <c r="K30" s="283"/>
      <c r="L30" s="283"/>
      <c r="M30" s="283"/>
      <c r="N30" s="283"/>
      <c r="O30" s="283"/>
      <c r="P30" s="283"/>
      <c r="Q30" s="283"/>
      <c r="R30" s="283"/>
      <c r="S30" s="283"/>
      <c r="T30" s="283"/>
      <c r="U30" s="283"/>
      <c r="V30" s="283"/>
      <c r="W30" s="283"/>
      <c r="X30" s="283"/>
      <c r="Y30" s="283"/>
      <c r="Z30" s="283"/>
      <c r="AA30" s="283"/>
      <c r="AB30" s="283"/>
      <c r="AC30" s="284"/>
      <c r="AE30" s="805"/>
      <c r="AG30" s="805"/>
      <c r="AI30" s="805"/>
      <c r="AK30" s="300"/>
    </row>
    <row r="31" spans="3:37" ht="12.75" customHeight="1" outlineLevel="1" x14ac:dyDescent="0.25">
      <c r="D31" s="142" t="str">
        <f>'Line Items'!D1070</f>
        <v>Class 319 Sub Leased to GTR</v>
      </c>
      <c r="E31" s="106"/>
      <c r="F31" s="143" t="str">
        <f t="shared" si="0"/>
        <v>Veh</v>
      </c>
      <c r="G31" s="283"/>
      <c r="H31" s="283"/>
      <c r="I31" s="283"/>
      <c r="J31" s="283"/>
      <c r="K31" s="283"/>
      <c r="L31" s="283"/>
      <c r="M31" s="283"/>
      <c r="N31" s="283"/>
      <c r="O31" s="283"/>
      <c r="P31" s="283"/>
      <c r="Q31" s="283"/>
      <c r="R31" s="283"/>
      <c r="S31" s="283"/>
      <c r="T31" s="283"/>
      <c r="U31" s="283"/>
      <c r="V31" s="283"/>
      <c r="W31" s="283"/>
      <c r="X31" s="283"/>
      <c r="Y31" s="283"/>
      <c r="Z31" s="283"/>
      <c r="AA31" s="283"/>
      <c r="AB31" s="283"/>
      <c r="AC31" s="284"/>
      <c r="AE31" s="805"/>
      <c r="AG31" s="805"/>
      <c r="AI31" s="805"/>
      <c r="AK31" s="300"/>
    </row>
    <row r="32" spans="3:37" ht="12.75" customHeight="1" outlineLevel="1" x14ac:dyDescent="0.25">
      <c r="D32" s="142" t="str">
        <f>'Line Items'!D1071</f>
        <v>[Rolling Stock Line 15]</v>
      </c>
      <c r="E32" s="106"/>
      <c r="F32" s="143" t="str">
        <f t="shared" si="0"/>
        <v>Veh</v>
      </c>
      <c r="G32" s="283"/>
      <c r="H32" s="283"/>
      <c r="I32" s="283"/>
      <c r="J32" s="283"/>
      <c r="K32" s="283"/>
      <c r="L32" s="283"/>
      <c r="M32" s="283"/>
      <c r="N32" s="283"/>
      <c r="O32" s="283"/>
      <c r="P32" s="283"/>
      <c r="Q32" s="283"/>
      <c r="R32" s="283"/>
      <c r="S32" s="283"/>
      <c r="T32" s="283"/>
      <c r="U32" s="283"/>
      <c r="V32" s="283"/>
      <c r="W32" s="283"/>
      <c r="X32" s="283"/>
      <c r="Y32" s="283"/>
      <c r="Z32" s="283"/>
      <c r="AA32" s="283"/>
      <c r="AB32" s="283"/>
      <c r="AC32" s="284"/>
      <c r="AE32" s="805"/>
      <c r="AG32" s="805"/>
      <c r="AI32" s="805"/>
      <c r="AK32" s="300"/>
    </row>
    <row r="33" spans="4:37" ht="12.75" customHeight="1" outlineLevel="1" x14ac:dyDescent="0.25">
      <c r="D33" s="142" t="str">
        <f>'Line Items'!D1072</f>
        <v>[Rolling Stock Line 16]</v>
      </c>
      <c r="E33" s="106"/>
      <c r="F33" s="143" t="str">
        <f t="shared" si="0"/>
        <v>Veh</v>
      </c>
      <c r="G33" s="283"/>
      <c r="H33" s="283"/>
      <c r="I33" s="283"/>
      <c r="J33" s="283"/>
      <c r="K33" s="283"/>
      <c r="L33" s="283"/>
      <c r="M33" s="283"/>
      <c r="N33" s="283"/>
      <c r="O33" s="283"/>
      <c r="P33" s="283"/>
      <c r="Q33" s="283"/>
      <c r="R33" s="283"/>
      <c r="S33" s="283"/>
      <c r="T33" s="283"/>
      <c r="U33" s="283"/>
      <c r="V33" s="283"/>
      <c r="W33" s="283"/>
      <c r="X33" s="283"/>
      <c r="Y33" s="283"/>
      <c r="Z33" s="283"/>
      <c r="AA33" s="283"/>
      <c r="AB33" s="283"/>
      <c r="AC33" s="284"/>
      <c r="AE33" s="805"/>
      <c r="AG33" s="805"/>
      <c r="AI33" s="805"/>
      <c r="AK33" s="300"/>
    </row>
    <row r="34" spans="4:37" ht="12.75" customHeight="1" outlineLevel="1" x14ac:dyDescent="0.25">
      <c r="D34" s="142" t="str">
        <f>'Line Items'!D1073</f>
        <v>[Rolling Stock Line 17]</v>
      </c>
      <c r="E34" s="106"/>
      <c r="F34" s="143" t="str">
        <f t="shared" si="0"/>
        <v>Veh</v>
      </c>
      <c r="G34" s="283"/>
      <c r="H34" s="283"/>
      <c r="I34" s="283"/>
      <c r="J34" s="283"/>
      <c r="K34" s="283"/>
      <c r="L34" s="283"/>
      <c r="M34" s="283"/>
      <c r="N34" s="283"/>
      <c r="O34" s="283"/>
      <c r="P34" s="283"/>
      <c r="Q34" s="283"/>
      <c r="R34" s="283"/>
      <c r="S34" s="283"/>
      <c r="T34" s="283"/>
      <c r="U34" s="283"/>
      <c r="V34" s="283"/>
      <c r="W34" s="283"/>
      <c r="X34" s="283"/>
      <c r="Y34" s="283"/>
      <c r="Z34" s="283"/>
      <c r="AA34" s="283"/>
      <c r="AB34" s="283"/>
      <c r="AC34" s="284"/>
      <c r="AE34" s="805"/>
      <c r="AG34" s="805"/>
      <c r="AI34" s="805"/>
      <c r="AK34" s="300"/>
    </row>
    <row r="35" spans="4:37" ht="12.75" customHeight="1" outlineLevel="1" x14ac:dyDescent="0.25">
      <c r="D35" s="142" t="str">
        <f>'Line Items'!D1074</f>
        <v>[Rolling Stock Line 18]</v>
      </c>
      <c r="E35" s="106"/>
      <c r="F35" s="143" t="str">
        <f t="shared" si="0"/>
        <v>Veh</v>
      </c>
      <c r="G35" s="283"/>
      <c r="H35" s="283"/>
      <c r="I35" s="283"/>
      <c r="J35" s="283"/>
      <c r="K35" s="283"/>
      <c r="L35" s="283"/>
      <c r="M35" s="283"/>
      <c r="N35" s="283"/>
      <c r="O35" s="283"/>
      <c r="P35" s="283"/>
      <c r="Q35" s="283"/>
      <c r="R35" s="283"/>
      <c r="S35" s="283"/>
      <c r="T35" s="283"/>
      <c r="U35" s="283"/>
      <c r="V35" s="283"/>
      <c r="W35" s="283"/>
      <c r="X35" s="283"/>
      <c r="Y35" s="283"/>
      <c r="Z35" s="283"/>
      <c r="AA35" s="283"/>
      <c r="AB35" s="283"/>
      <c r="AC35" s="284"/>
      <c r="AE35" s="805"/>
      <c r="AG35" s="805"/>
      <c r="AI35" s="805"/>
      <c r="AK35" s="300"/>
    </row>
    <row r="36" spans="4:37" ht="12.75" customHeight="1" outlineLevel="1" x14ac:dyDescent="0.25">
      <c r="D36" s="142" t="str">
        <f>'Line Items'!D1075</f>
        <v>[Rolling Stock Line 19]</v>
      </c>
      <c r="E36" s="106"/>
      <c r="F36" s="143" t="str">
        <f t="shared" si="0"/>
        <v>Veh</v>
      </c>
      <c r="G36" s="283"/>
      <c r="H36" s="283"/>
      <c r="I36" s="283"/>
      <c r="J36" s="283"/>
      <c r="K36" s="283"/>
      <c r="L36" s="283"/>
      <c r="M36" s="283"/>
      <c r="N36" s="283"/>
      <c r="O36" s="283"/>
      <c r="P36" s="283"/>
      <c r="Q36" s="283"/>
      <c r="R36" s="283"/>
      <c r="S36" s="283"/>
      <c r="T36" s="283"/>
      <c r="U36" s="283"/>
      <c r="V36" s="283"/>
      <c r="W36" s="283"/>
      <c r="X36" s="283"/>
      <c r="Y36" s="283"/>
      <c r="Z36" s="283"/>
      <c r="AA36" s="283"/>
      <c r="AB36" s="283"/>
      <c r="AC36" s="284"/>
      <c r="AE36" s="805"/>
      <c r="AG36" s="805"/>
      <c r="AI36" s="805"/>
      <c r="AK36" s="300"/>
    </row>
    <row r="37" spans="4:37" ht="12.75" customHeight="1" outlineLevel="1" x14ac:dyDescent="0.25">
      <c r="D37" s="142" t="str">
        <f>'Line Items'!D1076</f>
        <v>[Rolling Stock Line 20]</v>
      </c>
      <c r="E37" s="106"/>
      <c r="F37" s="143" t="str">
        <f t="shared" si="0"/>
        <v>Veh</v>
      </c>
      <c r="G37" s="283"/>
      <c r="H37" s="283"/>
      <c r="I37" s="283"/>
      <c r="J37" s="283"/>
      <c r="K37" s="283"/>
      <c r="L37" s="283"/>
      <c r="M37" s="283"/>
      <c r="N37" s="283"/>
      <c r="O37" s="283"/>
      <c r="P37" s="283"/>
      <c r="Q37" s="283"/>
      <c r="R37" s="283"/>
      <c r="S37" s="283"/>
      <c r="T37" s="283"/>
      <c r="U37" s="283"/>
      <c r="V37" s="283"/>
      <c r="W37" s="283"/>
      <c r="X37" s="283"/>
      <c r="Y37" s="283"/>
      <c r="Z37" s="283"/>
      <c r="AA37" s="283"/>
      <c r="AB37" s="283"/>
      <c r="AC37" s="284"/>
      <c r="AE37" s="805"/>
      <c r="AG37" s="805"/>
      <c r="AI37" s="805"/>
      <c r="AK37" s="300"/>
    </row>
    <row r="38" spans="4:37" ht="12.75" customHeight="1" outlineLevel="1" x14ac:dyDescent="0.25">
      <c r="D38" s="142" t="str">
        <f>'Line Items'!D1077</f>
        <v>[Rolling Stock Line 21]</v>
      </c>
      <c r="E38" s="106"/>
      <c r="F38" s="143" t="str">
        <f t="shared" si="0"/>
        <v>Veh</v>
      </c>
      <c r="G38" s="283"/>
      <c r="H38" s="283"/>
      <c r="I38" s="283"/>
      <c r="J38" s="283"/>
      <c r="K38" s="283"/>
      <c r="L38" s="283"/>
      <c r="M38" s="283"/>
      <c r="N38" s="283"/>
      <c r="O38" s="283"/>
      <c r="P38" s="283"/>
      <c r="Q38" s="283"/>
      <c r="R38" s="283"/>
      <c r="S38" s="283"/>
      <c r="T38" s="283"/>
      <c r="U38" s="283"/>
      <c r="V38" s="283"/>
      <c r="W38" s="283"/>
      <c r="X38" s="283"/>
      <c r="Y38" s="283"/>
      <c r="Z38" s="283"/>
      <c r="AA38" s="283"/>
      <c r="AB38" s="283"/>
      <c r="AC38" s="284"/>
      <c r="AE38" s="805"/>
      <c r="AG38" s="805"/>
      <c r="AI38" s="805"/>
      <c r="AK38" s="300"/>
    </row>
    <row r="39" spans="4:37" ht="12.75" customHeight="1" outlineLevel="1" x14ac:dyDescent="0.25">
      <c r="D39" s="142" t="str">
        <f>'Line Items'!D1078</f>
        <v>[Rolling Stock Line 22]</v>
      </c>
      <c r="E39" s="106"/>
      <c r="F39" s="143" t="str">
        <f t="shared" si="0"/>
        <v>Veh</v>
      </c>
      <c r="G39" s="283"/>
      <c r="H39" s="283"/>
      <c r="I39" s="283"/>
      <c r="J39" s="283"/>
      <c r="K39" s="283"/>
      <c r="L39" s="283"/>
      <c r="M39" s="283"/>
      <c r="N39" s="283"/>
      <c r="O39" s="283"/>
      <c r="P39" s="283"/>
      <c r="Q39" s="283"/>
      <c r="R39" s="283"/>
      <c r="S39" s="283"/>
      <c r="T39" s="283"/>
      <c r="U39" s="283"/>
      <c r="V39" s="283"/>
      <c r="W39" s="283"/>
      <c r="X39" s="283"/>
      <c r="Y39" s="283"/>
      <c r="Z39" s="283"/>
      <c r="AA39" s="283"/>
      <c r="AB39" s="283"/>
      <c r="AC39" s="284"/>
      <c r="AE39" s="805"/>
      <c r="AG39" s="805"/>
      <c r="AI39" s="805"/>
      <c r="AK39" s="300"/>
    </row>
    <row r="40" spans="4:37" ht="12.75" customHeight="1" outlineLevel="1" x14ac:dyDescent="0.25">
      <c r="D40" s="142" t="str">
        <f>'Line Items'!D1079</f>
        <v>[Rolling Stock Line 23]</v>
      </c>
      <c r="E40" s="106"/>
      <c r="F40" s="143" t="str">
        <f t="shared" si="0"/>
        <v>Veh</v>
      </c>
      <c r="G40" s="283"/>
      <c r="H40" s="283"/>
      <c r="I40" s="283"/>
      <c r="J40" s="283"/>
      <c r="K40" s="283"/>
      <c r="L40" s="283"/>
      <c r="M40" s="283"/>
      <c r="N40" s="283"/>
      <c r="O40" s="283"/>
      <c r="P40" s="283"/>
      <c r="Q40" s="283"/>
      <c r="R40" s="283"/>
      <c r="S40" s="283"/>
      <c r="T40" s="283"/>
      <c r="U40" s="283"/>
      <c r="V40" s="283"/>
      <c r="W40" s="283"/>
      <c r="X40" s="283"/>
      <c r="Y40" s="283"/>
      <c r="Z40" s="283"/>
      <c r="AA40" s="283"/>
      <c r="AB40" s="283"/>
      <c r="AC40" s="284"/>
      <c r="AE40" s="805"/>
      <c r="AG40" s="805"/>
      <c r="AI40" s="805"/>
      <c r="AK40" s="300"/>
    </row>
    <row r="41" spans="4:37" ht="12.75" customHeight="1" outlineLevel="1" x14ac:dyDescent="0.25">
      <c r="D41" s="142" t="str">
        <f>'Line Items'!D1080</f>
        <v>[Rolling Stock Line 24]</v>
      </c>
      <c r="E41" s="106"/>
      <c r="F41" s="143" t="str">
        <f t="shared" si="0"/>
        <v>Veh</v>
      </c>
      <c r="G41" s="283"/>
      <c r="H41" s="283"/>
      <c r="I41" s="283"/>
      <c r="J41" s="283"/>
      <c r="K41" s="283"/>
      <c r="L41" s="283"/>
      <c r="M41" s="283"/>
      <c r="N41" s="283"/>
      <c r="O41" s="283"/>
      <c r="P41" s="283"/>
      <c r="Q41" s="283"/>
      <c r="R41" s="283"/>
      <c r="S41" s="283"/>
      <c r="T41" s="283"/>
      <c r="U41" s="283"/>
      <c r="V41" s="283"/>
      <c r="W41" s="283"/>
      <c r="X41" s="283"/>
      <c r="Y41" s="283"/>
      <c r="Z41" s="283"/>
      <c r="AA41" s="283"/>
      <c r="AB41" s="283"/>
      <c r="AC41" s="284"/>
      <c r="AE41" s="805"/>
      <c r="AG41" s="805"/>
      <c r="AI41" s="805"/>
      <c r="AK41" s="300"/>
    </row>
    <row r="42" spans="4:37" ht="12.75" customHeight="1" outlineLevel="1" x14ac:dyDescent="0.25">
      <c r="D42" s="142" t="str">
        <f>'Line Items'!D1081</f>
        <v>[Rolling Stock Line 25]</v>
      </c>
      <c r="E42" s="106"/>
      <c r="F42" s="143" t="str">
        <f t="shared" si="0"/>
        <v>Veh</v>
      </c>
      <c r="G42" s="283"/>
      <c r="H42" s="283"/>
      <c r="I42" s="283"/>
      <c r="J42" s="283"/>
      <c r="K42" s="283"/>
      <c r="L42" s="283"/>
      <c r="M42" s="283"/>
      <c r="N42" s="283"/>
      <c r="O42" s="283"/>
      <c r="P42" s="283"/>
      <c r="Q42" s="283"/>
      <c r="R42" s="283"/>
      <c r="S42" s="283"/>
      <c r="T42" s="283"/>
      <c r="U42" s="283"/>
      <c r="V42" s="283"/>
      <c r="W42" s="283"/>
      <c r="X42" s="283"/>
      <c r="Y42" s="283"/>
      <c r="Z42" s="283"/>
      <c r="AA42" s="283"/>
      <c r="AB42" s="283"/>
      <c r="AC42" s="284"/>
      <c r="AE42" s="805"/>
      <c r="AG42" s="805"/>
      <c r="AI42" s="805"/>
      <c r="AK42" s="300"/>
    </row>
    <row r="43" spans="4:37" ht="12.75" customHeight="1" outlineLevel="1" x14ac:dyDescent="0.25">
      <c r="D43" s="142" t="str">
        <f>'Line Items'!D1082</f>
        <v>[Rolling Stock Line 26]</v>
      </c>
      <c r="E43" s="106"/>
      <c r="F43" s="143" t="str">
        <f t="shared" si="0"/>
        <v>Veh</v>
      </c>
      <c r="G43" s="283"/>
      <c r="H43" s="283"/>
      <c r="I43" s="283"/>
      <c r="J43" s="283"/>
      <c r="K43" s="283"/>
      <c r="L43" s="283"/>
      <c r="M43" s="283"/>
      <c r="N43" s="283"/>
      <c r="O43" s="283"/>
      <c r="P43" s="283"/>
      <c r="Q43" s="283"/>
      <c r="R43" s="283"/>
      <c r="S43" s="283"/>
      <c r="T43" s="283"/>
      <c r="U43" s="283"/>
      <c r="V43" s="283"/>
      <c r="W43" s="283"/>
      <c r="X43" s="283"/>
      <c r="Y43" s="283"/>
      <c r="Z43" s="283"/>
      <c r="AA43" s="283"/>
      <c r="AB43" s="283"/>
      <c r="AC43" s="284"/>
      <c r="AE43" s="805"/>
      <c r="AG43" s="805"/>
      <c r="AI43" s="805"/>
      <c r="AK43" s="300"/>
    </row>
    <row r="44" spans="4:37" ht="12.75" customHeight="1" outlineLevel="1" x14ac:dyDescent="0.25">
      <c r="D44" s="142" t="str">
        <f>'Line Items'!D1083</f>
        <v>[Rolling Stock Line 27]</v>
      </c>
      <c r="E44" s="106"/>
      <c r="F44" s="143" t="str">
        <f t="shared" si="0"/>
        <v>Veh</v>
      </c>
      <c r="G44" s="283"/>
      <c r="H44" s="283"/>
      <c r="I44" s="283"/>
      <c r="J44" s="283"/>
      <c r="K44" s="283"/>
      <c r="L44" s="283"/>
      <c r="M44" s="283"/>
      <c r="N44" s="283"/>
      <c r="O44" s="283"/>
      <c r="P44" s="283"/>
      <c r="Q44" s="283"/>
      <c r="R44" s="283"/>
      <c r="S44" s="283"/>
      <c r="T44" s="283"/>
      <c r="U44" s="283"/>
      <c r="V44" s="283"/>
      <c r="W44" s="283"/>
      <c r="X44" s="283"/>
      <c r="Y44" s="283"/>
      <c r="Z44" s="283"/>
      <c r="AA44" s="283"/>
      <c r="AB44" s="283"/>
      <c r="AC44" s="284"/>
      <c r="AE44" s="805"/>
      <c r="AG44" s="805"/>
      <c r="AI44" s="805"/>
      <c r="AK44" s="300"/>
    </row>
    <row r="45" spans="4:37" ht="12.75" customHeight="1" outlineLevel="1" x14ac:dyDescent="0.25">
      <c r="D45" s="142" t="str">
        <f>'Line Items'!D1084</f>
        <v>[Rolling Stock Line 28]</v>
      </c>
      <c r="E45" s="106"/>
      <c r="F45" s="143" t="str">
        <f t="shared" si="0"/>
        <v>Veh</v>
      </c>
      <c r="G45" s="283"/>
      <c r="H45" s="283"/>
      <c r="I45" s="283"/>
      <c r="J45" s="283"/>
      <c r="K45" s="283"/>
      <c r="L45" s="283"/>
      <c r="M45" s="283"/>
      <c r="N45" s="283"/>
      <c r="O45" s="283"/>
      <c r="P45" s="283"/>
      <c r="Q45" s="283"/>
      <c r="R45" s="283"/>
      <c r="S45" s="283"/>
      <c r="T45" s="283"/>
      <c r="U45" s="283"/>
      <c r="V45" s="283"/>
      <c r="W45" s="283"/>
      <c r="X45" s="283"/>
      <c r="Y45" s="283"/>
      <c r="Z45" s="283"/>
      <c r="AA45" s="283"/>
      <c r="AB45" s="283"/>
      <c r="AC45" s="284"/>
      <c r="AE45" s="805"/>
      <c r="AG45" s="805"/>
      <c r="AI45" s="805"/>
      <c r="AK45" s="300"/>
    </row>
    <row r="46" spans="4:37" ht="12.75" customHeight="1" outlineLevel="1" x14ac:dyDescent="0.25">
      <c r="D46" s="142" t="str">
        <f>'Line Items'!D1085</f>
        <v>[Rolling Stock Line 29]</v>
      </c>
      <c r="E46" s="106"/>
      <c r="F46" s="143" t="str">
        <f t="shared" si="0"/>
        <v>Veh</v>
      </c>
      <c r="G46" s="283"/>
      <c r="H46" s="283"/>
      <c r="I46" s="283"/>
      <c r="J46" s="283"/>
      <c r="K46" s="283"/>
      <c r="L46" s="283"/>
      <c r="M46" s="283"/>
      <c r="N46" s="283"/>
      <c r="O46" s="283"/>
      <c r="P46" s="283"/>
      <c r="Q46" s="283"/>
      <c r="R46" s="283"/>
      <c r="S46" s="283"/>
      <c r="T46" s="283"/>
      <c r="U46" s="283"/>
      <c r="V46" s="283"/>
      <c r="W46" s="283"/>
      <c r="X46" s="283"/>
      <c r="Y46" s="283"/>
      <c r="Z46" s="283"/>
      <c r="AA46" s="283"/>
      <c r="AB46" s="283"/>
      <c r="AC46" s="284"/>
      <c r="AE46" s="805"/>
      <c r="AG46" s="805"/>
      <c r="AI46" s="805"/>
      <c r="AK46" s="300"/>
    </row>
    <row r="47" spans="4:37" ht="12.75" customHeight="1" outlineLevel="1" x14ac:dyDescent="0.25">
      <c r="D47" s="142" t="str">
        <f>'Line Items'!D1086</f>
        <v>[Rolling Stock Line 30]</v>
      </c>
      <c r="E47" s="106"/>
      <c r="F47" s="143" t="str">
        <f t="shared" si="0"/>
        <v>Veh</v>
      </c>
      <c r="G47" s="283"/>
      <c r="H47" s="283"/>
      <c r="I47" s="283"/>
      <c r="J47" s="283"/>
      <c r="K47" s="283"/>
      <c r="L47" s="283"/>
      <c r="M47" s="283"/>
      <c r="N47" s="283"/>
      <c r="O47" s="283"/>
      <c r="P47" s="283"/>
      <c r="Q47" s="283"/>
      <c r="R47" s="283"/>
      <c r="S47" s="283"/>
      <c r="T47" s="283"/>
      <c r="U47" s="283"/>
      <c r="V47" s="283"/>
      <c r="W47" s="283"/>
      <c r="X47" s="283"/>
      <c r="Y47" s="283"/>
      <c r="Z47" s="283"/>
      <c r="AA47" s="283"/>
      <c r="AB47" s="283"/>
      <c r="AC47" s="284"/>
      <c r="AE47" s="805"/>
      <c r="AG47" s="805"/>
      <c r="AI47" s="805"/>
      <c r="AK47" s="300"/>
    </row>
    <row r="48" spans="4:37" ht="12.75" customHeight="1" outlineLevel="1" x14ac:dyDescent="0.25">
      <c r="D48" s="142" t="str">
        <f>'Line Items'!D1087</f>
        <v>[Rolling Stock Line 31]</v>
      </c>
      <c r="E48" s="106"/>
      <c r="F48" s="143" t="str">
        <f t="shared" si="0"/>
        <v>Veh</v>
      </c>
      <c r="G48" s="283"/>
      <c r="H48" s="283"/>
      <c r="I48" s="283"/>
      <c r="J48" s="283"/>
      <c r="K48" s="283"/>
      <c r="L48" s="283"/>
      <c r="M48" s="283"/>
      <c r="N48" s="283"/>
      <c r="O48" s="283"/>
      <c r="P48" s="283"/>
      <c r="Q48" s="283"/>
      <c r="R48" s="283"/>
      <c r="S48" s="283"/>
      <c r="T48" s="283"/>
      <c r="U48" s="283"/>
      <c r="V48" s="283"/>
      <c r="W48" s="283"/>
      <c r="X48" s="283"/>
      <c r="Y48" s="283"/>
      <c r="Z48" s="283"/>
      <c r="AA48" s="283"/>
      <c r="AB48" s="283"/>
      <c r="AC48" s="284"/>
      <c r="AE48" s="805"/>
      <c r="AG48" s="805"/>
      <c r="AI48" s="805"/>
      <c r="AK48" s="300"/>
    </row>
    <row r="49" spans="4:37" ht="12.75" customHeight="1" outlineLevel="1" x14ac:dyDescent="0.25">
      <c r="D49" s="142" t="str">
        <f>'Line Items'!D1088</f>
        <v>[Rolling Stock Line 32]</v>
      </c>
      <c r="E49" s="106"/>
      <c r="F49" s="143" t="str">
        <f t="shared" si="0"/>
        <v>Veh</v>
      </c>
      <c r="G49" s="283"/>
      <c r="H49" s="283"/>
      <c r="I49" s="283"/>
      <c r="J49" s="283"/>
      <c r="K49" s="283"/>
      <c r="L49" s="283"/>
      <c r="M49" s="283"/>
      <c r="N49" s="283"/>
      <c r="O49" s="283"/>
      <c r="P49" s="283"/>
      <c r="Q49" s="283"/>
      <c r="R49" s="283"/>
      <c r="S49" s="283"/>
      <c r="T49" s="283"/>
      <c r="U49" s="283"/>
      <c r="V49" s="283"/>
      <c r="W49" s="283"/>
      <c r="X49" s="283"/>
      <c r="Y49" s="283"/>
      <c r="Z49" s="283"/>
      <c r="AA49" s="283"/>
      <c r="AB49" s="283"/>
      <c r="AC49" s="284"/>
      <c r="AE49" s="805"/>
      <c r="AG49" s="805"/>
      <c r="AI49" s="805"/>
      <c r="AK49" s="300"/>
    </row>
    <row r="50" spans="4:37" ht="12.75" customHeight="1" outlineLevel="1" x14ac:dyDescent="0.25">
      <c r="D50" s="142" t="str">
        <f>'Line Items'!D1089</f>
        <v>[Rolling Stock Line 33]</v>
      </c>
      <c r="E50" s="106"/>
      <c r="F50" s="143" t="str">
        <f t="shared" si="0"/>
        <v>Veh</v>
      </c>
      <c r="G50" s="283"/>
      <c r="H50" s="283"/>
      <c r="I50" s="283"/>
      <c r="J50" s="283"/>
      <c r="K50" s="283"/>
      <c r="L50" s="283"/>
      <c r="M50" s="283"/>
      <c r="N50" s="283"/>
      <c r="O50" s="283"/>
      <c r="P50" s="283"/>
      <c r="Q50" s="283"/>
      <c r="R50" s="283"/>
      <c r="S50" s="283"/>
      <c r="T50" s="283"/>
      <c r="U50" s="283"/>
      <c r="V50" s="283"/>
      <c r="W50" s="283"/>
      <c r="X50" s="283"/>
      <c r="Y50" s="283"/>
      <c r="Z50" s="283"/>
      <c r="AA50" s="283"/>
      <c r="AB50" s="283"/>
      <c r="AC50" s="284"/>
      <c r="AE50" s="805"/>
      <c r="AG50" s="805"/>
      <c r="AI50" s="805"/>
      <c r="AK50" s="300"/>
    </row>
    <row r="51" spans="4:37" ht="12.75" customHeight="1" outlineLevel="1" x14ac:dyDescent="0.25">
      <c r="D51" s="142" t="str">
        <f>'Line Items'!D1090</f>
        <v>[Rolling Stock Line 34]</v>
      </c>
      <c r="E51" s="106"/>
      <c r="F51" s="143" t="str">
        <f t="shared" si="0"/>
        <v>Veh</v>
      </c>
      <c r="G51" s="283"/>
      <c r="H51" s="283"/>
      <c r="I51" s="283"/>
      <c r="J51" s="283"/>
      <c r="K51" s="283"/>
      <c r="L51" s="283"/>
      <c r="M51" s="283"/>
      <c r="N51" s="283"/>
      <c r="O51" s="283"/>
      <c r="P51" s="283"/>
      <c r="Q51" s="283"/>
      <c r="R51" s="283"/>
      <c r="S51" s="283"/>
      <c r="T51" s="283"/>
      <c r="U51" s="283"/>
      <c r="V51" s="283"/>
      <c r="W51" s="283"/>
      <c r="X51" s="283"/>
      <c r="Y51" s="283"/>
      <c r="Z51" s="283"/>
      <c r="AA51" s="283"/>
      <c r="AB51" s="283"/>
      <c r="AC51" s="284"/>
      <c r="AE51" s="805"/>
      <c r="AG51" s="805"/>
      <c r="AI51" s="805"/>
      <c r="AK51" s="300"/>
    </row>
    <row r="52" spans="4:37" ht="12.75" customHeight="1" outlineLevel="1" x14ac:dyDescent="0.25">
      <c r="D52" s="142" t="str">
        <f>'Line Items'!D1091</f>
        <v>[Rolling Stock Line 35]</v>
      </c>
      <c r="E52" s="106"/>
      <c r="F52" s="143" t="str">
        <f t="shared" si="0"/>
        <v>Veh</v>
      </c>
      <c r="G52" s="283"/>
      <c r="H52" s="283"/>
      <c r="I52" s="283"/>
      <c r="J52" s="283"/>
      <c r="K52" s="283"/>
      <c r="L52" s="283"/>
      <c r="M52" s="283"/>
      <c r="N52" s="283"/>
      <c r="O52" s="283"/>
      <c r="P52" s="283"/>
      <c r="Q52" s="283"/>
      <c r="R52" s="283"/>
      <c r="S52" s="283"/>
      <c r="T52" s="283"/>
      <c r="U52" s="283"/>
      <c r="V52" s="283"/>
      <c r="W52" s="283"/>
      <c r="X52" s="283"/>
      <c r="Y52" s="283"/>
      <c r="Z52" s="283"/>
      <c r="AA52" s="283"/>
      <c r="AB52" s="283"/>
      <c r="AC52" s="284"/>
      <c r="AE52" s="805"/>
      <c r="AG52" s="805"/>
      <c r="AI52" s="805"/>
      <c r="AK52" s="300"/>
    </row>
    <row r="53" spans="4:37" ht="12.75" customHeight="1" outlineLevel="1" x14ac:dyDescent="0.25">
      <c r="D53" s="142" t="str">
        <f>'Line Items'!D1092</f>
        <v>[Rolling Stock Line 36]</v>
      </c>
      <c r="E53" s="106"/>
      <c r="F53" s="143" t="str">
        <f t="shared" si="0"/>
        <v>Veh</v>
      </c>
      <c r="G53" s="283"/>
      <c r="H53" s="283"/>
      <c r="I53" s="283"/>
      <c r="J53" s="283"/>
      <c r="K53" s="283"/>
      <c r="L53" s="283"/>
      <c r="M53" s="283"/>
      <c r="N53" s="283"/>
      <c r="O53" s="283"/>
      <c r="P53" s="283"/>
      <c r="Q53" s="283"/>
      <c r="R53" s="283"/>
      <c r="S53" s="283"/>
      <c r="T53" s="283"/>
      <c r="U53" s="283"/>
      <c r="V53" s="283"/>
      <c r="W53" s="283"/>
      <c r="X53" s="283"/>
      <c r="Y53" s="283"/>
      <c r="Z53" s="283"/>
      <c r="AA53" s="283"/>
      <c r="AB53" s="283"/>
      <c r="AC53" s="284"/>
      <c r="AE53" s="805"/>
      <c r="AG53" s="805"/>
      <c r="AI53" s="805"/>
      <c r="AK53" s="300"/>
    </row>
    <row r="54" spans="4:37" ht="12.75" customHeight="1" outlineLevel="1" x14ac:dyDescent="0.25">
      <c r="D54" s="142" t="str">
        <f>'Line Items'!D1093</f>
        <v>[Rolling Stock Line 37]</v>
      </c>
      <c r="E54" s="106"/>
      <c r="F54" s="143" t="str">
        <f t="shared" si="0"/>
        <v>Veh</v>
      </c>
      <c r="G54" s="283"/>
      <c r="H54" s="283"/>
      <c r="I54" s="283"/>
      <c r="J54" s="283"/>
      <c r="K54" s="283"/>
      <c r="L54" s="283"/>
      <c r="M54" s="283"/>
      <c r="N54" s="283"/>
      <c r="O54" s="283"/>
      <c r="P54" s="283"/>
      <c r="Q54" s="283"/>
      <c r="R54" s="283"/>
      <c r="S54" s="283"/>
      <c r="T54" s="283"/>
      <c r="U54" s="283"/>
      <c r="V54" s="283"/>
      <c r="W54" s="283"/>
      <c r="X54" s="283"/>
      <c r="Y54" s="283"/>
      <c r="Z54" s="283"/>
      <c r="AA54" s="283"/>
      <c r="AB54" s="283"/>
      <c r="AC54" s="284"/>
      <c r="AE54" s="805"/>
      <c r="AG54" s="805"/>
      <c r="AI54" s="805"/>
      <c r="AK54" s="300"/>
    </row>
    <row r="55" spans="4:37" ht="12.75" customHeight="1" outlineLevel="1" x14ac:dyDescent="0.25">
      <c r="D55" s="142" t="str">
        <f>'Line Items'!D1094</f>
        <v>[Rolling Stock Line 38]</v>
      </c>
      <c r="E55" s="106"/>
      <c r="F55" s="143" t="str">
        <f t="shared" si="0"/>
        <v>Veh</v>
      </c>
      <c r="G55" s="283"/>
      <c r="H55" s="283"/>
      <c r="I55" s="283"/>
      <c r="J55" s="283"/>
      <c r="K55" s="283"/>
      <c r="L55" s="283"/>
      <c r="M55" s="283"/>
      <c r="N55" s="283"/>
      <c r="O55" s="283"/>
      <c r="P55" s="283"/>
      <c r="Q55" s="283"/>
      <c r="R55" s="283"/>
      <c r="S55" s="283"/>
      <c r="T55" s="283"/>
      <c r="U55" s="283"/>
      <c r="V55" s="283"/>
      <c r="W55" s="283"/>
      <c r="X55" s="283"/>
      <c r="Y55" s="283"/>
      <c r="Z55" s="283"/>
      <c r="AA55" s="283"/>
      <c r="AB55" s="283"/>
      <c r="AC55" s="284"/>
      <c r="AE55" s="805"/>
      <c r="AG55" s="805"/>
      <c r="AI55" s="805"/>
      <c r="AK55" s="300"/>
    </row>
    <row r="56" spans="4:37" ht="12.75" customHeight="1" outlineLevel="1" x14ac:dyDescent="0.25">
      <c r="D56" s="142" t="str">
        <f>'Line Items'!D1095</f>
        <v>[Rolling Stock Line 39]</v>
      </c>
      <c r="E56" s="106"/>
      <c r="F56" s="143" t="str">
        <f t="shared" si="0"/>
        <v>Veh</v>
      </c>
      <c r="G56" s="283"/>
      <c r="H56" s="283"/>
      <c r="I56" s="283"/>
      <c r="J56" s="283"/>
      <c r="K56" s="283"/>
      <c r="L56" s="283"/>
      <c r="M56" s="283"/>
      <c r="N56" s="283"/>
      <c r="O56" s="283"/>
      <c r="P56" s="283"/>
      <c r="Q56" s="283"/>
      <c r="R56" s="283"/>
      <c r="S56" s="283"/>
      <c r="T56" s="283"/>
      <c r="U56" s="283"/>
      <c r="V56" s="283"/>
      <c r="W56" s="283"/>
      <c r="X56" s="283"/>
      <c r="Y56" s="283"/>
      <c r="Z56" s="283"/>
      <c r="AA56" s="283"/>
      <c r="AB56" s="283"/>
      <c r="AC56" s="284"/>
      <c r="AE56" s="805"/>
      <c r="AG56" s="805"/>
      <c r="AI56" s="805"/>
      <c r="AK56" s="300"/>
    </row>
    <row r="57" spans="4:37" ht="12.75" customHeight="1" outlineLevel="1" x14ac:dyDescent="0.25">
      <c r="D57" s="142" t="str">
        <f>'Line Items'!D1096</f>
        <v>[Rolling Stock Line 40]</v>
      </c>
      <c r="E57" s="106"/>
      <c r="F57" s="143" t="str">
        <f t="shared" si="0"/>
        <v>Veh</v>
      </c>
      <c r="G57" s="283"/>
      <c r="H57" s="283"/>
      <c r="I57" s="283"/>
      <c r="J57" s="283"/>
      <c r="K57" s="283"/>
      <c r="L57" s="283"/>
      <c r="M57" s="283"/>
      <c r="N57" s="283"/>
      <c r="O57" s="283"/>
      <c r="P57" s="283"/>
      <c r="Q57" s="283"/>
      <c r="R57" s="283"/>
      <c r="S57" s="283"/>
      <c r="T57" s="283"/>
      <c r="U57" s="283"/>
      <c r="V57" s="283"/>
      <c r="W57" s="283"/>
      <c r="X57" s="283"/>
      <c r="Y57" s="283"/>
      <c r="Z57" s="283"/>
      <c r="AA57" s="283"/>
      <c r="AB57" s="283"/>
      <c r="AC57" s="284"/>
      <c r="AE57" s="805"/>
      <c r="AG57" s="805"/>
      <c r="AI57" s="805"/>
      <c r="AK57" s="300"/>
    </row>
    <row r="58" spans="4:37" ht="12.75" customHeight="1" outlineLevel="1" x14ac:dyDescent="0.25">
      <c r="D58" s="142" t="str">
        <f>'Line Items'!D1097</f>
        <v>[Rolling Stock Line 41]</v>
      </c>
      <c r="E58" s="106"/>
      <c r="F58" s="143" t="str">
        <f t="shared" si="0"/>
        <v>Veh</v>
      </c>
      <c r="G58" s="283"/>
      <c r="H58" s="283"/>
      <c r="I58" s="283"/>
      <c r="J58" s="283"/>
      <c r="K58" s="283"/>
      <c r="L58" s="283"/>
      <c r="M58" s="283"/>
      <c r="N58" s="283"/>
      <c r="O58" s="283"/>
      <c r="P58" s="283"/>
      <c r="Q58" s="283"/>
      <c r="R58" s="283"/>
      <c r="S58" s="283"/>
      <c r="T58" s="283"/>
      <c r="U58" s="283"/>
      <c r="V58" s="283"/>
      <c r="W58" s="283"/>
      <c r="X58" s="283"/>
      <c r="Y58" s="283"/>
      <c r="Z58" s="283"/>
      <c r="AA58" s="283"/>
      <c r="AB58" s="283"/>
      <c r="AC58" s="284"/>
      <c r="AE58" s="805"/>
      <c r="AG58" s="805"/>
      <c r="AI58" s="805"/>
      <c r="AK58" s="300"/>
    </row>
    <row r="59" spans="4:37" ht="12.75" customHeight="1" outlineLevel="1" x14ac:dyDescent="0.25">
      <c r="D59" s="142" t="str">
        <f>'Line Items'!D1098</f>
        <v>[Rolling Stock Line 42]</v>
      </c>
      <c r="E59" s="106"/>
      <c r="F59" s="143" t="str">
        <f t="shared" si="0"/>
        <v>Veh</v>
      </c>
      <c r="G59" s="283"/>
      <c r="H59" s="283"/>
      <c r="I59" s="283"/>
      <c r="J59" s="283"/>
      <c r="K59" s="283"/>
      <c r="L59" s="283"/>
      <c r="M59" s="283"/>
      <c r="N59" s="283"/>
      <c r="O59" s="283"/>
      <c r="P59" s="283"/>
      <c r="Q59" s="283"/>
      <c r="R59" s="283"/>
      <c r="S59" s="283"/>
      <c r="T59" s="283"/>
      <c r="U59" s="283"/>
      <c r="V59" s="283"/>
      <c r="W59" s="283"/>
      <c r="X59" s="283"/>
      <c r="Y59" s="283"/>
      <c r="Z59" s="283"/>
      <c r="AA59" s="283"/>
      <c r="AB59" s="283"/>
      <c r="AC59" s="284"/>
      <c r="AE59" s="805"/>
      <c r="AG59" s="805"/>
      <c r="AI59" s="805"/>
      <c r="AK59" s="300"/>
    </row>
    <row r="60" spans="4:37" ht="12.75" customHeight="1" outlineLevel="1" x14ac:dyDescent="0.25">
      <c r="D60" s="142" t="str">
        <f>'Line Items'!D1099</f>
        <v>[Rolling Stock Line 43]</v>
      </c>
      <c r="E60" s="106"/>
      <c r="F60" s="143" t="str">
        <f t="shared" si="0"/>
        <v>Veh</v>
      </c>
      <c r="G60" s="283"/>
      <c r="H60" s="283"/>
      <c r="I60" s="283"/>
      <c r="J60" s="283"/>
      <c r="K60" s="283"/>
      <c r="L60" s="283"/>
      <c r="M60" s="283"/>
      <c r="N60" s="283"/>
      <c r="O60" s="283"/>
      <c r="P60" s="283"/>
      <c r="Q60" s="283"/>
      <c r="R60" s="283"/>
      <c r="S60" s="283"/>
      <c r="T60" s="283"/>
      <c r="U60" s="283"/>
      <c r="V60" s="283"/>
      <c r="W60" s="283"/>
      <c r="X60" s="283"/>
      <c r="Y60" s="283"/>
      <c r="Z60" s="283"/>
      <c r="AA60" s="283"/>
      <c r="AB60" s="283"/>
      <c r="AC60" s="284"/>
      <c r="AE60" s="805"/>
      <c r="AG60" s="805"/>
      <c r="AI60" s="805"/>
      <c r="AK60" s="300"/>
    </row>
    <row r="61" spans="4:37" ht="12.75" customHeight="1" outlineLevel="1" x14ac:dyDescent="0.25">
      <c r="D61" s="142" t="str">
        <f>'Line Items'!D1100</f>
        <v>[Rolling Stock Line 44]</v>
      </c>
      <c r="E61" s="106"/>
      <c r="F61" s="143" t="str">
        <f t="shared" si="0"/>
        <v>Veh</v>
      </c>
      <c r="G61" s="283"/>
      <c r="H61" s="283"/>
      <c r="I61" s="283"/>
      <c r="J61" s="283"/>
      <c r="K61" s="283"/>
      <c r="L61" s="283"/>
      <c r="M61" s="283"/>
      <c r="N61" s="283"/>
      <c r="O61" s="283"/>
      <c r="P61" s="283"/>
      <c r="Q61" s="283"/>
      <c r="R61" s="283"/>
      <c r="S61" s="283"/>
      <c r="T61" s="283"/>
      <c r="U61" s="283"/>
      <c r="V61" s="283"/>
      <c r="W61" s="283"/>
      <c r="X61" s="283"/>
      <c r="Y61" s="283"/>
      <c r="Z61" s="283"/>
      <c r="AA61" s="283"/>
      <c r="AB61" s="283"/>
      <c r="AC61" s="284"/>
      <c r="AE61" s="805"/>
      <c r="AG61" s="805"/>
      <c r="AI61" s="805"/>
      <c r="AK61" s="300"/>
    </row>
    <row r="62" spans="4:37" ht="12.75" customHeight="1" outlineLevel="1" x14ac:dyDescent="0.25">
      <c r="D62" s="142" t="str">
        <f>'Line Items'!D1101</f>
        <v>[Rolling Stock Line 45]</v>
      </c>
      <c r="E62" s="106"/>
      <c r="F62" s="143" t="str">
        <f t="shared" si="0"/>
        <v>Veh</v>
      </c>
      <c r="G62" s="283"/>
      <c r="H62" s="283"/>
      <c r="I62" s="283"/>
      <c r="J62" s="283"/>
      <c r="K62" s="283"/>
      <c r="L62" s="283"/>
      <c r="M62" s="283"/>
      <c r="N62" s="283"/>
      <c r="O62" s="283"/>
      <c r="P62" s="283"/>
      <c r="Q62" s="283"/>
      <c r="R62" s="283"/>
      <c r="S62" s="283"/>
      <c r="T62" s="283"/>
      <c r="U62" s="283"/>
      <c r="V62" s="283"/>
      <c r="W62" s="283"/>
      <c r="X62" s="283"/>
      <c r="Y62" s="283"/>
      <c r="Z62" s="283"/>
      <c r="AA62" s="283"/>
      <c r="AB62" s="283"/>
      <c r="AC62" s="284"/>
      <c r="AE62" s="805"/>
      <c r="AG62" s="805"/>
      <c r="AI62" s="805"/>
      <c r="AK62" s="300"/>
    </row>
    <row r="63" spans="4:37" ht="12.75" customHeight="1" outlineLevel="1" x14ac:dyDescent="0.25">
      <c r="D63" s="142" t="str">
        <f>'Line Items'!D1102</f>
        <v>[Rolling Stock Line 46]</v>
      </c>
      <c r="E63" s="106"/>
      <c r="F63" s="143" t="str">
        <f t="shared" si="0"/>
        <v>Veh</v>
      </c>
      <c r="G63" s="283"/>
      <c r="H63" s="283"/>
      <c r="I63" s="283"/>
      <c r="J63" s="283"/>
      <c r="K63" s="283"/>
      <c r="L63" s="283"/>
      <c r="M63" s="283"/>
      <c r="N63" s="283"/>
      <c r="O63" s="283"/>
      <c r="P63" s="283"/>
      <c r="Q63" s="283"/>
      <c r="R63" s="283"/>
      <c r="S63" s="283"/>
      <c r="T63" s="283"/>
      <c r="U63" s="283"/>
      <c r="V63" s="283"/>
      <c r="W63" s="283"/>
      <c r="X63" s="283"/>
      <c r="Y63" s="283"/>
      <c r="Z63" s="283"/>
      <c r="AA63" s="283"/>
      <c r="AB63" s="283"/>
      <c r="AC63" s="284"/>
      <c r="AE63" s="805"/>
      <c r="AG63" s="805"/>
      <c r="AI63" s="805"/>
      <c r="AK63" s="300"/>
    </row>
    <row r="64" spans="4:37" ht="12.75" customHeight="1" outlineLevel="1" x14ac:dyDescent="0.25">
      <c r="D64" s="142" t="str">
        <f>'Line Items'!D1103</f>
        <v>[Rolling Stock Line 47]</v>
      </c>
      <c r="E64" s="106"/>
      <c r="F64" s="143" t="str">
        <f t="shared" si="0"/>
        <v>Veh</v>
      </c>
      <c r="G64" s="283"/>
      <c r="H64" s="283"/>
      <c r="I64" s="283"/>
      <c r="J64" s="283"/>
      <c r="K64" s="283"/>
      <c r="L64" s="283"/>
      <c r="M64" s="283"/>
      <c r="N64" s="283"/>
      <c r="O64" s="283"/>
      <c r="P64" s="283"/>
      <c r="Q64" s="283"/>
      <c r="R64" s="283"/>
      <c r="S64" s="283"/>
      <c r="T64" s="283"/>
      <c r="U64" s="283"/>
      <c r="V64" s="283"/>
      <c r="W64" s="283"/>
      <c r="X64" s="283"/>
      <c r="Y64" s="283"/>
      <c r="Z64" s="283"/>
      <c r="AA64" s="283"/>
      <c r="AB64" s="283"/>
      <c r="AC64" s="284"/>
      <c r="AE64" s="805"/>
      <c r="AG64" s="805"/>
      <c r="AI64" s="805"/>
      <c r="AK64" s="300"/>
    </row>
    <row r="65" spans="4:37" ht="12.75" customHeight="1" outlineLevel="1" x14ac:dyDescent="0.25">
      <c r="D65" s="142" t="str">
        <f>'Line Items'!D1104</f>
        <v>[Rolling Stock Line 48]</v>
      </c>
      <c r="E65" s="106"/>
      <c r="F65" s="143" t="str">
        <f t="shared" si="0"/>
        <v>Veh</v>
      </c>
      <c r="G65" s="283"/>
      <c r="H65" s="283"/>
      <c r="I65" s="283"/>
      <c r="J65" s="283"/>
      <c r="K65" s="283"/>
      <c r="L65" s="283"/>
      <c r="M65" s="283"/>
      <c r="N65" s="283"/>
      <c r="O65" s="283"/>
      <c r="P65" s="283"/>
      <c r="Q65" s="283"/>
      <c r="R65" s="283"/>
      <c r="S65" s="283"/>
      <c r="T65" s="283"/>
      <c r="U65" s="283"/>
      <c r="V65" s="283"/>
      <c r="W65" s="283"/>
      <c r="X65" s="283"/>
      <c r="Y65" s="283"/>
      <c r="Z65" s="283"/>
      <c r="AA65" s="283"/>
      <c r="AB65" s="283"/>
      <c r="AC65" s="284"/>
      <c r="AE65" s="805"/>
      <c r="AG65" s="805"/>
      <c r="AI65" s="805"/>
      <c r="AK65" s="300"/>
    </row>
    <row r="66" spans="4:37" ht="12.75" customHeight="1" outlineLevel="1" x14ac:dyDescent="0.25">
      <c r="D66" s="142" t="str">
        <f>'Line Items'!D1105</f>
        <v>[Rolling Stock Line 49]</v>
      </c>
      <c r="E66" s="106"/>
      <c r="F66" s="143" t="str">
        <f t="shared" si="0"/>
        <v>Veh</v>
      </c>
      <c r="G66" s="283"/>
      <c r="H66" s="283"/>
      <c r="I66" s="283"/>
      <c r="J66" s="283"/>
      <c r="K66" s="283"/>
      <c r="L66" s="283"/>
      <c r="M66" s="283"/>
      <c r="N66" s="283"/>
      <c r="O66" s="283"/>
      <c r="P66" s="283"/>
      <c r="Q66" s="283"/>
      <c r="R66" s="283"/>
      <c r="S66" s="283"/>
      <c r="T66" s="283"/>
      <c r="U66" s="283"/>
      <c r="V66" s="283"/>
      <c r="W66" s="283"/>
      <c r="X66" s="283"/>
      <c r="Y66" s="283"/>
      <c r="Z66" s="283"/>
      <c r="AA66" s="283"/>
      <c r="AB66" s="283"/>
      <c r="AC66" s="284"/>
      <c r="AE66" s="805"/>
      <c r="AG66" s="805"/>
      <c r="AI66" s="805"/>
      <c r="AK66" s="300"/>
    </row>
    <row r="67" spans="4:37" ht="12.75" customHeight="1" outlineLevel="1" x14ac:dyDescent="0.25">
      <c r="D67" s="142" t="str">
        <f>'Line Items'!D1106</f>
        <v>[Rolling Stock Line 50]</v>
      </c>
      <c r="E67" s="106"/>
      <c r="F67" s="143" t="str">
        <f t="shared" si="0"/>
        <v>Veh</v>
      </c>
      <c r="G67" s="283"/>
      <c r="H67" s="283"/>
      <c r="I67" s="283"/>
      <c r="J67" s="283"/>
      <c r="K67" s="283"/>
      <c r="L67" s="283"/>
      <c r="M67" s="283"/>
      <c r="N67" s="283"/>
      <c r="O67" s="283"/>
      <c r="P67" s="283"/>
      <c r="Q67" s="283"/>
      <c r="R67" s="283"/>
      <c r="S67" s="283"/>
      <c r="T67" s="283"/>
      <c r="U67" s="283"/>
      <c r="V67" s="283"/>
      <c r="W67" s="283"/>
      <c r="X67" s="283"/>
      <c r="Y67" s="283"/>
      <c r="Z67" s="283"/>
      <c r="AA67" s="283"/>
      <c r="AB67" s="283"/>
      <c r="AC67" s="284"/>
      <c r="AE67" s="805"/>
      <c r="AG67" s="805"/>
      <c r="AI67" s="805"/>
      <c r="AK67" s="300"/>
    </row>
    <row r="68" spans="4:37" ht="12.75" customHeight="1" outlineLevel="1" x14ac:dyDescent="0.25">
      <c r="D68" s="142" t="str">
        <f>'Line Items'!D1107</f>
        <v>[Rolling Stock Line 51]</v>
      </c>
      <c r="E68" s="106"/>
      <c r="F68" s="143" t="str">
        <f t="shared" si="0"/>
        <v>Veh</v>
      </c>
      <c r="G68" s="283"/>
      <c r="H68" s="283"/>
      <c r="I68" s="283"/>
      <c r="J68" s="283"/>
      <c r="K68" s="283"/>
      <c r="L68" s="283"/>
      <c r="M68" s="283"/>
      <c r="N68" s="283"/>
      <c r="O68" s="283"/>
      <c r="P68" s="283"/>
      <c r="Q68" s="283"/>
      <c r="R68" s="283"/>
      <c r="S68" s="283"/>
      <c r="T68" s="283"/>
      <c r="U68" s="283"/>
      <c r="V68" s="283"/>
      <c r="W68" s="283"/>
      <c r="X68" s="283"/>
      <c r="Y68" s="283"/>
      <c r="Z68" s="283"/>
      <c r="AA68" s="283"/>
      <c r="AB68" s="283"/>
      <c r="AC68" s="284"/>
      <c r="AE68" s="805"/>
      <c r="AG68" s="805"/>
      <c r="AI68" s="805"/>
      <c r="AK68" s="300"/>
    </row>
    <row r="69" spans="4:37" ht="12.75" customHeight="1" outlineLevel="1" x14ac:dyDescent="0.25">
      <c r="D69" s="142" t="str">
        <f>'Line Items'!D1108</f>
        <v>[Rolling Stock Line 52]</v>
      </c>
      <c r="E69" s="106"/>
      <c r="F69" s="143" t="str">
        <f t="shared" si="0"/>
        <v>Veh</v>
      </c>
      <c r="G69" s="283"/>
      <c r="H69" s="283"/>
      <c r="I69" s="283"/>
      <c r="J69" s="283"/>
      <c r="K69" s="283"/>
      <c r="L69" s="283"/>
      <c r="M69" s="283"/>
      <c r="N69" s="283"/>
      <c r="O69" s="283"/>
      <c r="P69" s="283"/>
      <c r="Q69" s="283"/>
      <c r="R69" s="283"/>
      <c r="S69" s="283"/>
      <c r="T69" s="283"/>
      <c r="U69" s="283"/>
      <c r="V69" s="283"/>
      <c r="W69" s="283"/>
      <c r="X69" s="283"/>
      <c r="Y69" s="283"/>
      <c r="Z69" s="283"/>
      <c r="AA69" s="283"/>
      <c r="AB69" s="283"/>
      <c r="AC69" s="284"/>
      <c r="AE69" s="805"/>
      <c r="AG69" s="805"/>
      <c r="AI69" s="805"/>
      <c r="AK69" s="300"/>
    </row>
    <row r="70" spans="4:37" ht="12.75" customHeight="1" outlineLevel="1" x14ac:dyDescent="0.25">
      <c r="D70" s="142" t="str">
        <f>'Line Items'!D1109</f>
        <v>[Rolling Stock Line 53]</v>
      </c>
      <c r="E70" s="106"/>
      <c r="F70" s="143" t="str">
        <f t="shared" si="0"/>
        <v>Veh</v>
      </c>
      <c r="G70" s="283"/>
      <c r="H70" s="283"/>
      <c r="I70" s="283"/>
      <c r="J70" s="283"/>
      <c r="K70" s="283"/>
      <c r="L70" s="283"/>
      <c r="M70" s="283"/>
      <c r="N70" s="283"/>
      <c r="O70" s="283"/>
      <c r="P70" s="283"/>
      <c r="Q70" s="283"/>
      <c r="R70" s="283"/>
      <c r="S70" s="283"/>
      <c r="T70" s="283"/>
      <c r="U70" s="283"/>
      <c r="V70" s="283"/>
      <c r="W70" s="283"/>
      <c r="X70" s="283"/>
      <c r="Y70" s="283"/>
      <c r="Z70" s="283"/>
      <c r="AA70" s="283"/>
      <c r="AB70" s="283"/>
      <c r="AC70" s="284"/>
      <c r="AE70" s="805"/>
      <c r="AG70" s="805"/>
      <c r="AI70" s="805"/>
      <c r="AK70" s="300"/>
    </row>
    <row r="71" spans="4:37" ht="12.75" customHeight="1" outlineLevel="1" x14ac:dyDescent="0.25">
      <c r="D71" s="142" t="str">
        <f>'Line Items'!D1110</f>
        <v>[Rolling Stock Line 54]</v>
      </c>
      <c r="E71" s="106"/>
      <c r="F71" s="143" t="str">
        <f t="shared" si="0"/>
        <v>Veh</v>
      </c>
      <c r="G71" s="283"/>
      <c r="H71" s="283"/>
      <c r="I71" s="283"/>
      <c r="J71" s="283"/>
      <c r="K71" s="283"/>
      <c r="L71" s="283"/>
      <c r="M71" s="283"/>
      <c r="N71" s="283"/>
      <c r="O71" s="283"/>
      <c r="P71" s="283"/>
      <c r="Q71" s="283"/>
      <c r="R71" s="283"/>
      <c r="S71" s="283"/>
      <c r="T71" s="283"/>
      <c r="U71" s="283"/>
      <c r="V71" s="283"/>
      <c r="W71" s="283"/>
      <c r="X71" s="283"/>
      <c r="Y71" s="283"/>
      <c r="Z71" s="283"/>
      <c r="AA71" s="283"/>
      <c r="AB71" s="283"/>
      <c r="AC71" s="284"/>
      <c r="AE71" s="805"/>
      <c r="AG71" s="805"/>
      <c r="AI71" s="805"/>
      <c r="AK71" s="300"/>
    </row>
    <row r="72" spans="4:37" ht="12.75" customHeight="1" outlineLevel="1" x14ac:dyDescent="0.25">
      <c r="D72" s="142" t="str">
        <f>'Line Items'!D1111</f>
        <v>[Rolling Stock Line 55]</v>
      </c>
      <c r="E72" s="106"/>
      <c r="F72" s="143" t="str">
        <f t="shared" si="0"/>
        <v>Veh</v>
      </c>
      <c r="G72" s="283"/>
      <c r="H72" s="283"/>
      <c r="I72" s="283"/>
      <c r="J72" s="283"/>
      <c r="K72" s="283"/>
      <c r="L72" s="283"/>
      <c r="M72" s="283"/>
      <c r="N72" s="283"/>
      <c r="O72" s="283"/>
      <c r="P72" s="283"/>
      <c r="Q72" s="283"/>
      <c r="R72" s="283"/>
      <c r="S72" s="283"/>
      <c r="T72" s="283"/>
      <c r="U72" s="283"/>
      <c r="V72" s="283"/>
      <c r="W72" s="283"/>
      <c r="X72" s="283"/>
      <c r="Y72" s="283"/>
      <c r="Z72" s="283"/>
      <c r="AA72" s="283"/>
      <c r="AB72" s="283"/>
      <c r="AC72" s="284"/>
      <c r="AE72" s="805"/>
      <c r="AG72" s="805"/>
      <c r="AI72" s="805"/>
      <c r="AK72" s="300"/>
    </row>
    <row r="73" spans="4:37" ht="12.75" customHeight="1" outlineLevel="1" x14ac:dyDescent="0.25">
      <c r="D73" s="142" t="str">
        <f>'Line Items'!D1112</f>
        <v>[Rolling Stock Line 56]</v>
      </c>
      <c r="E73" s="106"/>
      <c r="F73" s="143" t="str">
        <f t="shared" si="0"/>
        <v>Veh</v>
      </c>
      <c r="G73" s="283"/>
      <c r="H73" s="283"/>
      <c r="I73" s="283"/>
      <c r="J73" s="283"/>
      <c r="K73" s="283"/>
      <c r="L73" s="283"/>
      <c r="M73" s="283"/>
      <c r="N73" s="283"/>
      <c r="O73" s="283"/>
      <c r="P73" s="283"/>
      <c r="Q73" s="283"/>
      <c r="R73" s="283"/>
      <c r="S73" s="283"/>
      <c r="T73" s="283"/>
      <c r="U73" s="283"/>
      <c r="V73" s="283"/>
      <c r="W73" s="283"/>
      <c r="X73" s="283"/>
      <c r="Y73" s="283"/>
      <c r="Z73" s="283"/>
      <c r="AA73" s="283"/>
      <c r="AB73" s="283"/>
      <c r="AC73" s="284"/>
      <c r="AE73" s="805"/>
      <c r="AG73" s="805"/>
      <c r="AI73" s="805"/>
      <c r="AK73" s="300"/>
    </row>
    <row r="74" spans="4:37" ht="12.75" customHeight="1" outlineLevel="1" x14ac:dyDescent="0.25">
      <c r="D74" s="142" t="str">
        <f>'Line Items'!D1113</f>
        <v>[Rolling Stock Line 57]</v>
      </c>
      <c r="E74" s="106"/>
      <c r="F74" s="143" t="str">
        <f t="shared" si="0"/>
        <v>Veh</v>
      </c>
      <c r="G74" s="283"/>
      <c r="H74" s="283"/>
      <c r="I74" s="283"/>
      <c r="J74" s="283"/>
      <c r="K74" s="283"/>
      <c r="L74" s="283"/>
      <c r="M74" s="283"/>
      <c r="N74" s="283"/>
      <c r="O74" s="283"/>
      <c r="P74" s="283"/>
      <c r="Q74" s="283"/>
      <c r="R74" s="283"/>
      <c r="S74" s="283"/>
      <c r="T74" s="283"/>
      <c r="U74" s="283"/>
      <c r="V74" s="283"/>
      <c r="W74" s="283"/>
      <c r="X74" s="283"/>
      <c r="Y74" s="283"/>
      <c r="Z74" s="283"/>
      <c r="AA74" s="283"/>
      <c r="AB74" s="283"/>
      <c r="AC74" s="284"/>
      <c r="AE74" s="805"/>
      <c r="AG74" s="805"/>
      <c r="AI74" s="805"/>
      <c r="AK74" s="300"/>
    </row>
    <row r="75" spans="4:37" ht="12.75" customHeight="1" outlineLevel="1" x14ac:dyDescent="0.25">
      <c r="D75" s="142" t="str">
        <f>'Line Items'!D1114</f>
        <v>[Rolling Stock Line 58]</v>
      </c>
      <c r="E75" s="106"/>
      <c r="F75" s="143" t="str">
        <f t="shared" si="0"/>
        <v>Veh</v>
      </c>
      <c r="G75" s="283"/>
      <c r="H75" s="283"/>
      <c r="I75" s="283"/>
      <c r="J75" s="283"/>
      <c r="K75" s="283"/>
      <c r="L75" s="283"/>
      <c r="M75" s="283"/>
      <c r="N75" s="283"/>
      <c r="O75" s="283"/>
      <c r="P75" s="283"/>
      <c r="Q75" s="283"/>
      <c r="R75" s="283"/>
      <c r="S75" s="283"/>
      <c r="T75" s="283"/>
      <c r="U75" s="283"/>
      <c r="V75" s="283"/>
      <c r="W75" s="283"/>
      <c r="X75" s="283"/>
      <c r="Y75" s="283"/>
      <c r="Z75" s="283"/>
      <c r="AA75" s="283"/>
      <c r="AB75" s="283"/>
      <c r="AC75" s="284"/>
      <c r="AE75" s="805"/>
      <c r="AG75" s="805"/>
      <c r="AI75" s="805"/>
      <c r="AK75" s="300"/>
    </row>
    <row r="76" spans="4:37" ht="12.75" customHeight="1" outlineLevel="1" x14ac:dyDescent="0.25">
      <c r="D76" s="142" t="str">
        <f>'Line Items'!D1115</f>
        <v>[Rolling Stock Line 59]</v>
      </c>
      <c r="E76" s="106"/>
      <c r="F76" s="143" t="str">
        <f t="shared" si="0"/>
        <v>Veh</v>
      </c>
      <c r="G76" s="283"/>
      <c r="H76" s="283"/>
      <c r="I76" s="283"/>
      <c r="J76" s="283"/>
      <c r="K76" s="283"/>
      <c r="L76" s="283"/>
      <c r="M76" s="283"/>
      <c r="N76" s="283"/>
      <c r="O76" s="283"/>
      <c r="P76" s="283"/>
      <c r="Q76" s="283"/>
      <c r="R76" s="283"/>
      <c r="S76" s="283"/>
      <c r="T76" s="283"/>
      <c r="U76" s="283"/>
      <c r="V76" s="283"/>
      <c r="W76" s="283"/>
      <c r="X76" s="283"/>
      <c r="Y76" s="283"/>
      <c r="Z76" s="283"/>
      <c r="AA76" s="283"/>
      <c r="AB76" s="283"/>
      <c r="AC76" s="284"/>
      <c r="AE76" s="805"/>
      <c r="AG76" s="805"/>
      <c r="AI76" s="805"/>
      <c r="AK76" s="300"/>
    </row>
    <row r="77" spans="4:37" ht="12.75" customHeight="1" outlineLevel="1" x14ac:dyDescent="0.25">
      <c r="D77" s="113" t="str">
        <f>'Line Items'!D1116</f>
        <v>[Rolling Stock Line 60]</v>
      </c>
      <c r="E77" s="286"/>
      <c r="F77" s="155" t="str">
        <f t="shared" si="0"/>
        <v>Veh</v>
      </c>
      <c r="G77" s="287"/>
      <c r="H77" s="287"/>
      <c r="I77" s="287"/>
      <c r="J77" s="287"/>
      <c r="K77" s="287"/>
      <c r="L77" s="287"/>
      <c r="M77" s="287"/>
      <c r="N77" s="287"/>
      <c r="O77" s="287"/>
      <c r="P77" s="287"/>
      <c r="Q77" s="287"/>
      <c r="R77" s="287"/>
      <c r="S77" s="287"/>
      <c r="T77" s="287"/>
      <c r="U77" s="287"/>
      <c r="V77" s="287"/>
      <c r="W77" s="287"/>
      <c r="X77" s="287"/>
      <c r="Y77" s="287"/>
      <c r="Z77" s="287"/>
      <c r="AA77" s="287"/>
      <c r="AB77" s="287"/>
      <c r="AC77" s="288"/>
      <c r="AE77" s="1058"/>
      <c r="AG77" s="1058"/>
      <c r="AI77" s="1058"/>
      <c r="AK77" s="320"/>
    </row>
    <row r="78" spans="4:37" ht="12.75" customHeight="1" outlineLevel="1" x14ac:dyDescent="0.25">
      <c r="G78" s="107"/>
      <c r="H78" s="107"/>
      <c r="I78" s="107"/>
      <c r="J78" s="107"/>
      <c r="K78" s="107"/>
      <c r="L78" s="107"/>
      <c r="M78" s="107"/>
      <c r="N78" s="107"/>
      <c r="O78" s="107"/>
      <c r="P78" s="107"/>
      <c r="Q78" s="107"/>
      <c r="R78" s="107"/>
      <c r="S78" s="107"/>
      <c r="T78" s="107"/>
      <c r="U78" s="107"/>
      <c r="V78" s="107"/>
      <c r="W78" s="107"/>
      <c r="X78" s="107"/>
      <c r="Y78" s="107"/>
      <c r="Z78" s="107"/>
      <c r="AA78" s="107"/>
      <c r="AB78" s="107"/>
      <c r="AC78" s="107"/>
      <c r="AE78" s="107"/>
      <c r="AG78" s="107"/>
      <c r="AI78" s="107"/>
    </row>
    <row r="79" spans="4:37" ht="12.75" customHeight="1" outlineLevel="1" x14ac:dyDescent="0.25">
      <c r="D79" s="290" t="str">
        <f>"Total "&amp;C17</f>
        <v>Total Number of Vehicles in Fleet</v>
      </c>
      <c r="E79" s="291"/>
      <c r="F79" s="292" t="str">
        <f>F77</f>
        <v>Veh</v>
      </c>
      <c r="G79" s="293">
        <f t="shared" ref="G79:AC79" si="1">SUM(G18:G77)</f>
        <v>0</v>
      </c>
      <c r="H79" s="293">
        <f t="shared" si="1"/>
        <v>0</v>
      </c>
      <c r="I79" s="293">
        <f t="shared" si="1"/>
        <v>0</v>
      </c>
      <c r="J79" s="293">
        <f t="shared" si="1"/>
        <v>0</v>
      </c>
      <c r="K79" s="293">
        <f t="shared" si="1"/>
        <v>0</v>
      </c>
      <c r="L79" s="293">
        <f t="shared" si="1"/>
        <v>0</v>
      </c>
      <c r="M79" s="293">
        <f t="shared" si="1"/>
        <v>0</v>
      </c>
      <c r="N79" s="293">
        <f t="shared" si="1"/>
        <v>0</v>
      </c>
      <c r="O79" s="293">
        <f t="shared" si="1"/>
        <v>0</v>
      </c>
      <c r="P79" s="293">
        <f t="shared" si="1"/>
        <v>0</v>
      </c>
      <c r="Q79" s="293">
        <f t="shared" si="1"/>
        <v>0</v>
      </c>
      <c r="R79" s="293">
        <f t="shared" si="1"/>
        <v>0</v>
      </c>
      <c r="S79" s="293">
        <f t="shared" si="1"/>
        <v>0</v>
      </c>
      <c r="T79" s="293">
        <f t="shared" si="1"/>
        <v>0</v>
      </c>
      <c r="U79" s="293">
        <f t="shared" si="1"/>
        <v>0</v>
      </c>
      <c r="V79" s="293">
        <f t="shared" si="1"/>
        <v>0</v>
      </c>
      <c r="W79" s="293">
        <f t="shared" si="1"/>
        <v>0</v>
      </c>
      <c r="X79" s="293">
        <f t="shared" si="1"/>
        <v>0</v>
      </c>
      <c r="Y79" s="293">
        <f t="shared" si="1"/>
        <v>0</v>
      </c>
      <c r="Z79" s="293">
        <f t="shared" si="1"/>
        <v>0</v>
      </c>
      <c r="AA79" s="293">
        <f t="shared" si="1"/>
        <v>0</v>
      </c>
      <c r="AB79" s="293">
        <f t="shared" si="1"/>
        <v>0</v>
      </c>
      <c r="AC79" s="294">
        <f t="shared" si="1"/>
        <v>0</v>
      </c>
      <c r="AE79" s="1062">
        <f>SUM(AE18:AE77)</f>
        <v>0</v>
      </c>
      <c r="AG79" s="1062">
        <f>SUM(AG18:AG77)</f>
        <v>0</v>
      </c>
      <c r="AI79" s="1062">
        <f>SUM(AI18:AI77)</f>
        <v>0</v>
      </c>
      <c r="AK79" s="295"/>
    </row>
    <row r="80" spans="4:37" ht="12.75" customHeight="1" outlineLevel="1" x14ac:dyDescent="0.25">
      <c r="G80" s="107"/>
      <c r="H80" s="107"/>
      <c r="I80" s="107"/>
      <c r="J80" s="107"/>
      <c r="K80" s="107"/>
      <c r="L80" s="107"/>
      <c r="M80" s="107"/>
      <c r="N80" s="107"/>
      <c r="O80" s="107"/>
      <c r="P80" s="107"/>
      <c r="Q80" s="107"/>
      <c r="R80" s="107"/>
      <c r="S80" s="107"/>
      <c r="T80" s="107"/>
      <c r="U80" s="107"/>
      <c r="V80" s="107"/>
      <c r="W80" s="107"/>
      <c r="X80" s="107"/>
      <c r="Y80" s="107"/>
      <c r="Z80" s="107"/>
      <c r="AA80" s="107"/>
      <c r="AB80" s="107"/>
      <c r="AC80" s="107"/>
      <c r="AE80" s="107"/>
      <c r="AG80" s="107"/>
      <c r="AI80" s="107"/>
    </row>
    <row r="81" spans="3:37" ht="12.75" customHeight="1" outlineLevel="1" x14ac:dyDescent="0.25">
      <c r="C81" s="200" t="s">
        <v>473</v>
      </c>
      <c r="G81" s="107"/>
      <c r="H81" s="107"/>
      <c r="I81" s="107"/>
      <c r="J81" s="107"/>
      <c r="K81" s="107"/>
      <c r="L81" s="107"/>
      <c r="M81" s="107"/>
      <c r="N81" s="107"/>
      <c r="O81" s="107"/>
      <c r="P81" s="107"/>
      <c r="Q81" s="107"/>
      <c r="R81" s="107"/>
      <c r="S81" s="107"/>
      <c r="T81" s="107"/>
      <c r="U81" s="107"/>
      <c r="V81" s="107"/>
      <c r="W81" s="107"/>
      <c r="X81" s="107"/>
      <c r="Y81" s="107"/>
      <c r="Z81" s="107"/>
      <c r="AA81" s="107"/>
      <c r="AB81" s="107"/>
      <c r="AC81" s="107"/>
      <c r="AE81" s="107"/>
      <c r="AG81" s="107"/>
      <c r="AI81" s="107"/>
    </row>
    <row r="82" spans="3:37" ht="12.75" customHeight="1" outlineLevel="1" x14ac:dyDescent="0.25">
      <c r="D82" s="276" t="str">
        <f>'Line Items'!D1057</f>
        <v>Class 375/3 Eversholt Rail</v>
      </c>
      <c r="E82" s="277"/>
      <c r="F82" s="278" t="s">
        <v>72</v>
      </c>
      <c r="G82" s="279"/>
      <c r="H82" s="279"/>
      <c r="I82" s="279"/>
      <c r="J82" s="279"/>
      <c r="K82" s="279"/>
      <c r="L82" s="279"/>
      <c r="M82" s="279"/>
      <c r="N82" s="279"/>
      <c r="O82" s="279"/>
      <c r="P82" s="279"/>
      <c r="Q82" s="279"/>
      <c r="R82" s="279"/>
      <c r="S82" s="279"/>
      <c r="T82" s="279"/>
      <c r="U82" s="279"/>
      <c r="V82" s="279"/>
      <c r="W82" s="279"/>
      <c r="X82" s="279"/>
      <c r="Y82" s="279"/>
      <c r="Z82" s="279"/>
      <c r="AA82" s="279"/>
      <c r="AB82" s="279"/>
      <c r="AC82" s="304"/>
      <c r="AE82" s="1057"/>
      <c r="AG82" s="1057"/>
      <c r="AI82" s="1057"/>
      <c r="AK82" s="321"/>
    </row>
    <row r="83" spans="3:37" ht="12.75" customHeight="1" outlineLevel="1" x14ac:dyDescent="0.25">
      <c r="D83" s="142" t="str">
        <f>'Line Items'!D1058</f>
        <v>Class 375/6 Eversholt Rail</v>
      </c>
      <c r="E83" s="106"/>
      <c r="F83" s="143" t="str">
        <f t="shared" ref="F83:F141" si="2">F82</f>
        <v>Unit</v>
      </c>
      <c r="G83" s="283"/>
      <c r="H83" s="283"/>
      <c r="I83" s="283"/>
      <c r="J83" s="283"/>
      <c r="K83" s="283"/>
      <c r="L83" s="283"/>
      <c r="M83" s="283"/>
      <c r="N83" s="283"/>
      <c r="O83" s="283"/>
      <c r="P83" s="283"/>
      <c r="Q83" s="283"/>
      <c r="R83" s="283"/>
      <c r="S83" s="283"/>
      <c r="T83" s="283"/>
      <c r="U83" s="283"/>
      <c r="V83" s="283"/>
      <c r="W83" s="283"/>
      <c r="X83" s="283"/>
      <c r="Y83" s="283"/>
      <c r="Z83" s="283"/>
      <c r="AA83" s="283"/>
      <c r="AB83" s="283"/>
      <c r="AC83" s="284"/>
      <c r="AE83" s="805"/>
      <c r="AG83" s="805"/>
      <c r="AI83" s="805"/>
      <c r="AK83" s="300"/>
    </row>
    <row r="84" spans="3:37" ht="12.75" customHeight="1" outlineLevel="1" x14ac:dyDescent="0.25">
      <c r="D84" s="142" t="str">
        <f>'Line Items'!D1059</f>
        <v>Class 375/7 Eversholt Rail</v>
      </c>
      <c r="E84" s="106"/>
      <c r="F84" s="143" t="str">
        <f t="shared" si="2"/>
        <v>Unit</v>
      </c>
      <c r="G84" s="283"/>
      <c r="H84" s="283"/>
      <c r="I84" s="283"/>
      <c r="J84" s="283"/>
      <c r="K84" s="283"/>
      <c r="L84" s="283"/>
      <c r="M84" s="283"/>
      <c r="N84" s="283"/>
      <c r="O84" s="283"/>
      <c r="P84" s="283"/>
      <c r="Q84" s="283"/>
      <c r="R84" s="283"/>
      <c r="S84" s="283"/>
      <c r="T84" s="283"/>
      <c r="U84" s="283"/>
      <c r="V84" s="283"/>
      <c r="W84" s="283"/>
      <c r="X84" s="283"/>
      <c r="Y84" s="283"/>
      <c r="Z84" s="283"/>
      <c r="AA84" s="283"/>
      <c r="AB84" s="283"/>
      <c r="AC84" s="284"/>
      <c r="AE84" s="805"/>
      <c r="AG84" s="805"/>
      <c r="AI84" s="805"/>
      <c r="AK84" s="300"/>
    </row>
    <row r="85" spans="3:37" ht="12.75" customHeight="1" outlineLevel="1" x14ac:dyDescent="0.25">
      <c r="D85" s="142" t="str">
        <f>'Line Items'!D1060</f>
        <v>Class 375/8 Eversholt Rail</v>
      </c>
      <c r="E85" s="106"/>
      <c r="F85" s="143" t="str">
        <f t="shared" si="2"/>
        <v>Unit</v>
      </c>
      <c r="G85" s="283"/>
      <c r="H85" s="283"/>
      <c r="I85" s="283"/>
      <c r="J85" s="283"/>
      <c r="K85" s="283"/>
      <c r="L85" s="283"/>
      <c r="M85" s="283"/>
      <c r="N85" s="283"/>
      <c r="O85" s="283"/>
      <c r="P85" s="283"/>
      <c r="Q85" s="283"/>
      <c r="R85" s="283"/>
      <c r="S85" s="283"/>
      <c r="T85" s="283"/>
      <c r="U85" s="283"/>
      <c r="V85" s="283"/>
      <c r="W85" s="283"/>
      <c r="X85" s="283"/>
      <c r="Y85" s="283"/>
      <c r="Z85" s="283"/>
      <c r="AA85" s="283"/>
      <c r="AB85" s="283"/>
      <c r="AC85" s="284"/>
      <c r="AE85" s="805"/>
      <c r="AG85" s="805"/>
      <c r="AI85" s="805"/>
      <c r="AK85" s="300"/>
    </row>
    <row r="86" spans="3:37" ht="12.75" customHeight="1" outlineLevel="1" x14ac:dyDescent="0.25">
      <c r="D86" s="142" t="str">
        <f>'Line Items'!D1061</f>
        <v>Class 375/9 Eversholt Rail</v>
      </c>
      <c r="E86" s="106"/>
      <c r="F86" s="143" t="str">
        <f t="shared" si="2"/>
        <v>Unit</v>
      </c>
      <c r="G86" s="283"/>
      <c r="H86" s="283"/>
      <c r="I86" s="283"/>
      <c r="J86" s="283"/>
      <c r="K86" s="283"/>
      <c r="L86" s="283"/>
      <c r="M86" s="283"/>
      <c r="N86" s="283"/>
      <c r="O86" s="283"/>
      <c r="P86" s="283"/>
      <c r="Q86" s="283"/>
      <c r="R86" s="283"/>
      <c r="S86" s="283"/>
      <c r="T86" s="283"/>
      <c r="U86" s="283"/>
      <c r="V86" s="283"/>
      <c r="W86" s="283"/>
      <c r="X86" s="283"/>
      <c r="Y86" s="283"/>
      <c r="Z86" s="283"/>
      <c r="AA86" s="283"/>
      <c r="AB86" s="283"/>
      <c r="AC86" s="284"/>
      <c r="AE86" s="805"/>
      <c r="AG86" s="805"/>
      <c r="AI86" s="805"/>
      <c r="AK86" s="300"/>
    </row>
    <row r="87" spans="3:37" ht="12.75" customHeight="1" outlineLevel="1" x14ac:dyDescent="0.25">
      <c r="D87" s="142" t="str">
        <f>'Line Items'!D1062</f>
        <v>Class 376/0 Eversholt Rail</v>
      </c>
      <c r="E87" s="106"/>
      <c r="F87" s="143" t="str">
        <f t="shared" si="2"/>
        <v>Unit</v>
      </c>
      <c r="G87" s="283"/>
      <c r="H87" s="283"/>
      <c r="I87" s="283"/>
      <c r="J87" s="283"/>
      <c r="K87" s="283"/>
      <c r="L87" s="283"/>
      <c r="M87" s="283"/>
      <c r="N87" s="283"/>
      <c r="O87" s="283"/>
      <c r="P87" s="283"/>
      <c r="Q87" s="283"/>
      <c r="R87" s="283"/>
      <c r="S87" s="283"/>
      <c r="T87" s="283"/>
      <c r="U87" s="283"/>
      <c r="V87" s="283"/>
      <c r="W87" s="283"/>
      <c r="X87" s="283"/>
      <c r="Y87" s="283"/>
      <c r="Z87" s="283"/>
      <c r="AA87" s="283"/>
      <c r="AB87" s="283"/>
      <c r="AC87" s="284"/>
      <c r="AE87" s="805"/>
      <c r="AG87" s="805"/>
      <c r="AI87" s="805"/>
      <c r="AK87" s="300"/>
    </row>
    <row r="88" spans="3:37" ht="12.75" customHeight="1" outlineLevel="1" x14ac:dyDescent="0.25">
      <c r="D88" s="142" t="str">
        <f>'Line Items'!D1063</f>
        <v>Class 465/0 Eversholt Rail</v>
      </c>
      <c r="E88" s="106"/>
      <c r="F88" s="143" t="str">
        <f t="shared" si="2"/>
        <v>Unit</v>
      </c>
      <c r="G88" s="283"/>
      <c r="H88" s="283"/>
      <c r="I88" s="283"/>
      <c r="J88" s="283"/>
      <c r="K88" s="283"/>
      <c r="L88" s="283"/>
      <c r="M88" s="283"/>
      <c r="N88" s="283"/>
      <c r="O88" s="283"/>
      <c r="P88" s="283"/>
      <c r="Q88" s="283"/>
      <c r="R88" s="283"/>
      <c r="S88" s="283"/>
      <c r="T88" s="283"/>
      <c r="U88" s="283"/>
      <c r="V88" s="283"/>
      <c r="W88" s="283"/>
      <c r="X88" s="283"/>
      <c r="Y88" s="283"/>
      <c r="Z88" s="283"/>
      <c r="AA88" s="283"/>
      <c r="AB88" s="283"/>
      <c r="AC88" s="284"/>
      <c r="AE88" s="805"/>
      <c r="AG88" s="805"/>
      <c r="AI88" s="805"/>
      <c r="AK88" s="300"/>
    </row>
    <row r="89" spans="3:37" ht="12.75" customHeight="1" outlineLevel="1" x14ac:dyDescent="0.25">
      <c r="D89" s="142" t="str">
        <f>'Line Items'!D1064</f>
        <v>Class 465/1 Eversholt Rail</v>
      </c>
      <c r="E89" s="106"/>
      <c r="F89" s="143" t="str">
        <f t="shared" si="2"/>
        <v>Unit</v>
      </c>
      <c r="G89" s="283"/>
      <c r="H89" s="283"/>
      <c r="I89" s="283"/>
      <c r="J89" s="283"/>
      <c r="K89" s="283"/>
      <c r="L89" s="283"/>
      <c r="M89" s="283"/>
      <c r="N89" s="283"/>
      <c r="O89" s="283"/>
      <c r="P89" s="283"/>
      <c r="Q89" s="283"/>
      <c r="R89" s="283"/>
      <c r="S89" s="283"/>
      <c r="T89" s="283"/>
      <c r="U89" s="283"/>
      <c r="V89" s="283"/>
      <c r="W89" s="283"/>
      <c r="X89" s="283"/>
      <c r="Y89" s="283"/>
      <c r="Z89" s="283"/>
      <c r="AA89" s="283"/>
      <c r="AB89" s="283"/>
      <c r="AC89" s="284"/>
      <c r="AE89" s="805"/>
      <c r="AG89" s="805"/>
      <c r="AI89" s="805"/>
      <c r="AK89" s="300"/>
    </row>
    <row r="90" spans="3:37" ht="12.75" customHeight="1" outlineLevel="1" x14ac:dyDescent="0.25">
      <c r="D90" s="142" t="str">
        <f>'Line Items'!D1065</f>
        <v>Class 465/2 Angel</v>
      </c>
      <c r="E90" s="106"/>
      <c r="F90" s="143" t="str">
        <f t="shared" si="2"/>
        <v>Unit</v>
      </c>
      <c r="G90" s="283"/>
      <c r="H90" s="283"/>
      <c r="I90" s="283"/>
      <c r="J90" s="283"/>
      <c r="K90" s="283"/>
      <c r="L90" s="283"/>
      <c r="M90" s="283"/>
      <c r="N90" s="283"/>
      <c r="O90" s="283"/>
      <c r="P90" s="283"/>
      <c r="Q90" s="283"/>
      <c r="R90" s="283"/>
      <c r="S90" s="283"/>
      <c r="T90" s="283"/>
      <c r="U90" s="283"/>
      <c r="V90" s="283"/>
      <c r="W90" s="283"/>
      <c r="X90" s="283"/>
      <c r="Y90" s="283"/>
      <c r="Z90" s="283"/>
      <c r="AA90" s="283"/>
      <c r="AB90" s="283"/>
      <c r="AC90" s="284"/>
      <c r="AE90" s="805"/>
      <c r="AG90" s="805"/>
      <c r="AI90" s="805"/>
      <c r="AK90" s="300"/>
    </row>
    <row r="91" spans="3:37" ht="12.75" customHeight="1" outlineLevel="1" x14ac:dyDescent="0.25">
      <c r="D91" s="142" t="str">
        <f>'Line Items'!D1066</f>
        <v>Class 465/9 Angel</v>
      </c>
      <c r="E91" s="106"/>
      <c r="F91" s="143" t="str">
        <f t="shared" si="2"/>
        <v>Unit</v>
      </c>
      <c r="G91" s="283"/>
      <c r="H91" s="283"/>
      <c r="I91" s="283"/>
      <c r="J91" s="283"/>
      <c r="K91" s="283"/>
      <c r="L91" s="283"/>
      <c r="M91" s="283"/>
      <c r="N91" s="283"/>
      <c r="O91" s="283"/>
      <c r="P91" s="283"/>
      <c r="Q91" s="283"/>
      <c r="R91" s="283"/>
      <c r="S91" s="283"/>
      <c r="T91" s="283"/>
      <c r="U91" s="283"/>
      <c r="V91" s="283"/>
      <c r="W91" s="283"/>
      <c r="X91" s="283"/>
      <c r="Y91" s="283"/>
      <c r="Z91" s="283"/>
      <c r="AA91" s="283"/>
      <c r="AB91" s="283"/>
      <c r="AC91" s="284"/>
      <c r="AE91" s="805"/>
      <c r="AG91" s="805"/>
      <c r="AI91" s="805"/>
      <c r="AK91" s="300"/>
    </row>
    <row r="92" spans="3:37" ht="12.75" customHeight="1" outlineLevel="1" x14ac:dyDescent="0.25">
      <c r="D92" s="142" t="str">
        <f>'Line Items'!D1067</f>
        <v>Class 466 Angel</v>
      </c>
      <c r="E92" s="106"/>
      <c r="F92" s="143" t="str">
        <f t="shared" si="2"/>
        <v>Unit</v>
      </c>
      <c r="G92" s="283"/>
      <c r="H92" s="283"/>
      <c r="I92" s="283"/>
      <c r="J92" s="283"/>
      <c r="K92" s="283"/>
      <c r="L92" s="283"/>
      <c r="M92" s="283"/>
      <c r="N92" s="283"/>
      <c r="O92" s="283"/>
      <c r="P92" s="283"/>
      <c r="Q92" s="283"/>
      <c r="R92" s="283"/>
      <c r="S92" s="283"/>
      <c r="T92" s="283"/>
      <c r="U92" s="283"/>
      <c r="V92" s="283"/>
      <c r="W92" s="283"/>
      <c r="X92" s="283"/>
      <c r="Y92" s="283"/>
      <c r="Z92" s="283"/>
      <c r="AA92" s="283"/>
      <c r="AB92" s="283"/>
      <c r="AC92" s="284"/>
      <c r="AE92" s="805"/>
      <c r="AG92" s="805"/>
      <c r="AI92" s="805"/>
      <c r="AK92" s="300"/>
    </row>
    <row r="93" spans="3:37" ht="12.75" customHeight="1" outlineLevel="1" x14ac:dyDescent="0.25">
      <c r="D93" s="142" t="str">
        <f>'Line Items'!D1068</f>
        <v>Class 395 Eversholt Rail</v>
      </c>
      <c r="E93" s="106"/>
      <c r="F93" s="143" t="str">
        <f t="shared" si="2"/>
        <v>Unit</v>
      </c>
      <c r="G93" s="283"/>
      <c r="H93" s="283"/>
      <c r="I93" s="283"/>
      <c r="J93" s="283"/>
      <c r="K93" s="283"/>
      <c r="L93" s="283"/>
      <c r="M93" s="283"/>
      <c r="N93" s="283"/>
      <c r="O93" s="283"/>
      <c r="P93" s="283"/>
      <c r="Q93" s="283"/>
      <c r="R93" s="283"/>
      <c r="S93" s="283"/>
      <c r="T93" s="283"/>
      <c r="U93" s="283"/>
      <c r="V93" s="283"/>
      <c r="W93" s="283"/>
      <c r="X93" s="283"/>
      <c r="Y93" s="283"/>
      <c r="Z93" s="283"/>
      <c r="AA93" s="283"/>
      <c r="AB93" s="283"/>
      <c r="AC93" s="284"/>
      <c r="AE93" s="805"/>
      <c r="AG93" s="805"/>
      <c r="AI93" s="805"/>
      <c r="AK93" s="300"/>
    </row>
    <row r="94" spans="3:37" ht="12.75" customHeight="1" outlineLevel="1" x14ac:dyDescent="0.25">
      <c r="D94" s="142" t="str">
        <f>'Line Items'!D1069</f>
        <v>Class 377 Sub Leased from GTR</v>
      </c>
      <c r="E94" s="106"/>
      <c r="F94" s="143" t="str">
        <f t="shared" si="2"/>
        <v>Unit</v>
      </c>
      <c r="G94" s="283"/>
      <c r="H94" s="283"/>
      <c r="I94" s="283"/>
      <c r="J94" s="283"/>
      <c r="K94" s="283"/>
      <c r="L94" s="283"/>
      <c r="M94" s="283"/>
      <c r="N94" s="283"/>
      <c r="O94" s="283"/>
      <c r="P94" s="283"/>
      <c r="Q94" s="283"/>
      <c r="R94" s="283"/>
      <c r="S94" s="283"/>
      <c r="T94" s="283"/>
      <c r="U94" s="283"/>
      <c r="V94" s="283"/>
      <c r="W94" s="283"/>
      <c r="X94" s="283"/>
      <c r="Y94" s="283"/>
      <c r="Z94" s="283"/>
      <c r="AA94" s="283"/>
      <c r="AB94" s="283"/>
      <c r="AC94" s="284"/>
      <c r="AE94" s="805"/>
      <c r="AG94" s="805"/>
      <c r="AI94" s="805"/>
      <c r="AK94" s="300"/>
    </row>
    <row r="95" spans="3:37" ht="12.75" customHeight="1" outlineLevel="1" x14ac:dyDescent="0.25">
      <c r="D95" s="142" t="str">
        <f>'Line Items'!D1070</f>
        <v>Class 319 Sub Leased to GTR</v>
      </c>
      <c r="E95" s="106"/>
      <c r="F95" s="143" t="str">
        <f t="shared" si="2"/>
        <v>Unit</v>
      </c>
      <c r="G95" s="283"/>
      <c r="H95" s="283"/>
      <c r="I95" s="283"/>
      <c r="J95" s="283"/>
      <c r="K95" s="283"/>
      <c r="L95" s="283"/>
      <c r="M95" s="283"/>
      <c r="N95" s="283"/>
      <c r="O95" s="283"/>
      <c r="P95" s="283"/>
      <c r="Q95" s="283"/>
      <c r="R95" s="283"/>
      <c r="S95" s="283"/>
      <c r="T95" s="283"/>
      <c r="U95" s="283"/>
      <c r="V95" s="283"/>
      <c r="W95" s="283"/>
      <c r="X95" s="283"/>
      <c r="Y95" s="283"/>
      <c r="Z95" s="283"/>
      <c r="AA95" s="283"/>
      <c r="AB95" s="283"/>
      <c r="AC95" s="284"/>
      <c r="AE95" s="805"/>
      <c r="AG95" s="805"/>
      <c r="AI95" s="805"/>
      <c r="AK95" s="300"/>
    </row>
    <row r="96" spans="3:37" ht="12.75" customHeight="1" outlineLevel="1" x14ac:dyDescent="0.25">
      <c r="D96" s="142" t="str">
        <f>'Line Items'!D1071</f>
        <v>[Rolling Stock Line 15]</v>
      </c>
      <c r="E96" s="106"/>
      <c r="F96" s="143" t="str">
        <f t="shared" si="2"/>
        <v>Unit</v>
      </c>
      <c r="G96" s="283"/>
      <c r="H96" s="283"/>
      <c r="I96" s="283"/>
      <c r="J96" s="283"/>
      <c r="K96" s="283"/>
      <c r="L96" s="283"/>
      <c r="M96" s="283"/>
      <c r="N96" s="283"/>
      <c r="O96" s="283"/>
      <c r="P96" s="283"/>
      <c r="Q96" s="283"/>
      <c r="R96" s="283"/>
      <c r="S96" s="283"/>
      <c r="T96" s="283"/>
      <c r="U96" s="283"/>
      <c r="V96" s="283"/>
      <c r="W96" s="283"/>
      <c r="X96" s="283"/>
      <c r="Y96" s="283"/>
      <c r="Z96" s="283"/>
      <c r="AA96" s="283"/>
      <c r="AB96" s="283"/>
      <c r="AC96" s="284"/>
      <c r="AE96" s="805"/>
      <c r="AG96" s="805"/>
      <c r="AI96" s="805"/>
      <c r="AK96" s="300"/>
    </row>
    <row r="97" spans="4:37" ht="12.75" customHeight="1" outlineLevel="1" x14ac:dyDescent="0.25">
      <c r="D97" s="142" t="str">
        <f>'Line Items'!D1072</f>
        <v>[Rolling Stock Line 16]</v>
      </c>
      <c r="E97" s="106"/>
      <c r="F97" s="143" t="str">
        <f t="shared" si="2"/>
        <v>Unit</v>
      </c>
      <c r="G97" s="283"/>
      <c r="H97" s="283"/>
      <c r="I97" s="283"/>
      <c r="J97" s="283"/>
      <c r="K97" s="283"/>
      <c r="L97" s="283"/>
      <c r="M97" s="283"/>
      <c r="N97" s="283"/>
      <c r="O97" s="283"/>
      <c r="P97" s="283"/>
      <c r="Q97" s="283"/>
      <c r="R97" s="283"/>
      <c r="S97" s="283"/>
      <c r="T97" s="283"/>
      <c r="U97" s="283"/>
      <c r="V97" s="283"/>
      <c r="W97" s="283"/>
      <c r="X97" s="283"/>
      <c r="Y97" s="283"/>
      <c r="Z97" s="283"/>
      <c r="AA97" s="283"/>
      <c r="AB97" s="283"/>
      <c r="AC97" s="284"/>
      <c r="AE97" s="805"/>
      <c r="AG97" s="805"/>
      <c r="AI97" s="805"/>
      <c r="AK97" s="300"/>
    </row>
    <row r="98" spans="4:37" ht="12.75" customHeight="1" outlineLevel="1" x14ac:dyDescent="0.25">
      <c r="D98" s="142" t="str">
        <f>'Line Items'!D1073</f>
        <v>[Rolling Stock Line 17]</v>
      </c>
      <c r="E98" s="106"/>
      <c r="F98" s="143" t="str">
        <f t="shared" si="2"/>
        <v>Unit</v>
      </c>
      <c r="G98" s="283"/>
      <c r="H98" s="283"/>
      <c r="I98" s="283"/>
      <c r="J98" s="283"/>
      <c r="K98" s="283"/>
      <c r="L98" s="283"/>
      <c r="M98" s="283"/>
      <c r="N98" s="283"/>
      <c r="O98" s="283"/>
      <c r="P98" s="283"/>
      <c r="Q98" s="283"/>
      <c r="R98" s="283"/>
      <c r="S98" s="283"/>
      <c r="T98" s="283"/>
      <c r="U98" s="283"/>
      <c r="V98" s="283"/>
      <c r="W98" s="283"/>
      <c r="X98" s="283"/>
      <c r="Y98" s="283"/>
      <c r="Z98" s="283"/>
      <c r="AA98" s="283"/>
      <c r="AB98" s="283"/>
      <c r="AC98" s="284"/>
      <c r="AE98" s="805"/>
      <c r="AG98" s="805"/>
      <c r="AI98" s="805"/>
      <c r="AK98" s="300"/>
    </row>
    <row r="99" spans="4:37" ht="12.75" customHeight="1" outlineLevel="1" x14ac:dyDescent="0.25">
      <c r="D99" s="142" t="str">
        <f>'Line Items'!D1074</f>
        <v>[Rolling Stock Line 18]</v>
      </c>
      <c r="E99" s="106"/>
      <c r="F99" s="143" t="str">
        <f t="shared" si="2"/>
        <v>Unit</v>
      </c>
      <c r="G99" s="283"/>
      <c r="H99" s="283"/>
      <c r="I99" s="283"/>
      <c r="J99" s="283"/>
      <c r="K99" s="283"/>
      <c r="L99" s="283"/>
      <c r="M99" s="283"/>
      <c r="N99" s="283"/>
      <c r="O99" s="283"/>
      <c r="P99" s="283"/>
      <c r="Q99" s="283"/>
      <c r="R99" s="283"/>
      <c r="S99" s="283"/>
      <c r="T99" s="283"/>
      <c r="U99" s="283"/>
      <c r="V99" s="283"/>
      <c r="W99" s="283"/>
      <c r="X99" s="283"/>
      <c r="Y99" s="283"/>
      <c r="Z99" s="283"/>
      <c r="AA99" s="283"/>
      <c r="AB99" s="283"/>
      <c r="AC99" s="284"/>
      <c r="AE99" s="805"/>
      <c r="AG99" s="805"/>
      <c r="AI99" s="805"/>
      <c r="AK99" s="300"/>
    </row>
    <row r="100" spans="4:37" ht="12.75" customHeight="1" outlineLevel="1" x14ac:dyDescent="0.25">
      <c r="D100" s="142" t="str">
        <f>'Line Items'!D1075</f>
        <v>[Rolling Stock Line 19]</v>
      </c>
      <c r="E100" s="106"/>
      <c r="F100" s="143" t="str">
        <f t="shared" si="2"/>
        <v>Unit</v>
      </c>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4"/>
      <c r="AE100" s="805"/>
      <c r="AG100" s="805"/>
      <c r="AI100" s="805"/>
      <c r="AK100" s="300"/>
    </row>
    <row r="101" spans="4:37" ht="12.75" customHeight="1" outlineLevel="1" x14ac:dyDescent="0.25">
      <c r="D101" s="142" t="str">
        <f>'Line Items'!D1076</f>
        <v>[Rolling Stock Line 20]</v>
      </c>
      <c r="E101" s="106"/>
      <c r="F101" s="143" t="str">
        <f t="shared" si="2"/>
        <v>Unit</v>
      </c>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4"/>
      <c r="AE101" s="805"/>
      <c r="AG101" s="805"/>
      <c r="AI101" s="805"/>
      <c r="AK101" s="300"/>
    </row>
    <row r="102" spans="4:37" ht="12.75" customHeight="1" outlineLevel="1" x14ac:dyDescent="0.25">
      <c r="D102" s="142" t="str">
        <f>'Line Items'!D1077</f>
        <v>[Rolling Stock Line 21]</v>
      </c>
      <c r="E102" s="106"/>
      <c r="F102" s="143" t="str">
        <f t="shared" si="2"/>
        <v>Unit</v>
      </c>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4"/>
      <c r="AE102" s="805"/>
      <c r="AG102" s="805"/>
      <c r="AI102" s="805"/>
      <c r="AK102" s="300"/>
    </row>
    <row r="103" spans="4:37" ht="12.75" customHeight="1" outlineLevel="1" x14ac:dyDescent="0.25">
      <c r="D103" s="142" t="str">
        <f>'Line Items'!D1078</f>
        <v>[Rolling Stock Line 22]</v>
      </c>
      <c r="E103" s="106"/>
      <c r="F103" s="143" t="str">
        <f t="shared" si="2"/>
        <v>Unit</v>
      </c>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4"/>
      <c r="AE103" s="805"/>
      <c r="AG103" s="805"/>
      <c r="AI103" s="805"/>
      <c r="AK103" s="300"/>
    </row>
    <row r="104" spans="4:37" ht="12.75" customHeight="1" outlineLevel="1" x14ac:dyDescent="0.25">
      <c r="D104" s="142" t="str">
        <f>'Line Items'!D1079</f>
        <v>[Rolling Stock Line 23]</v>
      </c>
      <c r="E104" s="106"/>
      <c r="F104" s="143" t="str">
        <f t="shared" si="2"/>
        <v>Unit</v>
      </c>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4"/>
      <c r="AE104" s="805"/>
      <c r="AG104" s="805"/>
      <c r="AI104" s="805"/>
      <c r="AK104" s="300"/>
    </row>
    <row r="105" spans="4:37" ht="12.75" customHeight="1" outlineLevel="1" x14ac:dyDescent="0.25">
      <c r="D105" s="142" t="str">
        <f>'Line Items'!D1080</f>
        <v>[Rolling Stock Line 24]</v>
      </c>
      <c r="E105" s="106"/>
      <c r="F105" s="143" t="str">
        <f t="shared" si="2"/>
        <v>Unit</v>
      </c>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4"/>
      <c r="AE105" s="805"/>
      <c r="AG105" s="805"/>
      <c r="AI105" s="805"/>
      <c r="AK105" s="300"/>
    </row>
    <row r="106" spans="4:37" ht="12.75" customHeight="1" outlineLevel="1" x14ac:dyDescent="0.25">
      <c r="D106" s="142" t="str">
        <f>'Line Items'!D1081</f>
        <v>[Rolling Stock Line 25]</v>
      </c>
      <c r="E106" s="106"/>
      <c r="F106" s="143" t="str">
        <f t="shared" si="2"/>
        <v>Unit</v>
      </c>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4"/>
      <c r="AE106" s="805"/>
      <c r="AG106" s="805"/>
      <c r="AI106" s="805"/>
      <c r="AK106" s="300"/>
    </row>
    <row r="107" spans="4:37" ht="12.75" customHeight="1" outlineLevel="1" x14ac:dyDescent="0.25">
      <c r="D107" s="142" t="str">
        <f>'Line Items'!D1082</f>
        <v>[Rolling Stock Line 26]</v>
      </c>
      <c r="E107" s="106"/>
      <c r="F107" s="143" t="str">
        <f t="shared" si="2"/>
        <v>Unit</v>
      </c>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4"/>
      <c r="AE107" s="805"/>
      <c r="AG107" s="805"/>
      <c r="AI107" s="805"/>
      <c r="AK107" s="300"/>
    </row>
    <row r="108" spans="4:37" ht="12.75" customHeight="1" outlineLevel="1" x14ac:dyDescent="0.25">
      <c r="D108" s="142" t="str">
        <f>'Line Items'!D1083</f>
        <v>[Rolling Stock Line 27]</v>
      </c>
      <c r="E108" s="106"/>
      <c r="F108" s="143" t="str">
        <f t="shared" si="2"/>
        <v>Unit</v>
      </c>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4"/>
      <c r="AE108" s="805"/>
      <c r="AG108" s="805"/>
      <c r="AI108" s="805"/>
      <c r="AK108" s="300"/>
    </row>
    <row r="109" spans="4:37" ht="12.75" customHeight="1" outlineLevel="1" x14ac:dyDescent="0.25">
      <c r="D109" s="142" t="str">
        <f>'Line Items'!D1084</f>
        <v>[Rolling Stock Line 28]</v>
      </c>
      <c r="E109" s="106"/>
      <c r="F109" s="143" t="str">
        <f t="shared" si="2"/>
        <v>Unit</v>
      </c>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4"/>
      <c r="AE109" s="805"/>
      <c r="AG109" s="805"/>
      <c r="AI109" s="805"/>
      <c r="AK109" s="300"/>
    </row>
    <row r="110" spans="4:37" ht="12.75" customHeight="1" outlineLevel="1" x14ac:dyDescent="0.25">
      <c r="D110" s="142" t="str">
        <f>'Line Items'!D1085</f>
        <v>[Rolling Stock Line 29]</v>
      </c>
      <c r="E110" s="106"/>
      <c r="F110" s="143" t="str">
        <f t="shared" si="2"/>
        <v>Unit</v>
      </c>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4"/>
      <c r="AE110" s="805"/>
      <c r="AG110" s="805"/>
      <c r="AI110" s="805"/>
      <c r="AK110" s="300"/>
    </row>
    <row r="111" spans="4:37" ht="12.75" customHeight="1" outlineLevel="1" x14ac:dyDescent="0.25">
      <c r="D111" s="142" t="str">
        <f>'Line Items'!D1086</f>
        <v>[Rolling Stock Line 30]</v>
      </c>
      <c r="E111" s="106"/>
      <c r="F111" s="143" t="str">
        <f t="shared" si="2"/>
        <v>Unit</v>
      </c>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4"/>
      <c r="AE111" s="805"/>
      <c r="AG111" s="805"/>
      <c r="AI111" s="805"/>
      <c r="AK111" s="300"/>
    </row>
    <row r="112" spans="4:37" ht="12.75" customHeight="1" outlineLevel="1" x14ac:dyDescent="0.25">
      <c r="D112" s="142" t="str">
        <f>'Line Items'!D1087</f>
        <v>[Rolling Stock Line 31]</v>
      </c>
      <c r="E112" s="106"/>
      <c r="F112" s="143" t="str">
        <f t="shared" si="2"/>
        <v>Unit</v>
      </c>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4"/>
      <c r="AE112" s="805"/>
      <c r="AG112" s="805"/>
      <c r="AI112" s="805"/>
      <c r="AK112" s="300"/>
    </row>
    <row r="113" spans="4:37" ht="12.75" customHeight="1" outlineLevel="1" x14ac:dyDescent="0.25">
      <c r="D113" s="142" t="str">
        <f>'Line Items'!D1088</f>
        <v>[Rolling Stock Line 32]</v>
      </c>
      <c r="E113" s="106"/>
      <c r="F113" s="143" t="str">
        <f t="shared" si="2"/>
        <v>Unit</v>
      </c>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4"/>
      <c r="AE113" s="805"/>
      <c r="AG113" s="805"/>
      <c r="AI113" s="805"/>
      <c r="AK113" s="300"/>
    </row>
    <row r="114" spans="4:37" ht="12.75" customHeight="1" outlineLevel="1" x14ac:dyDescent="0.25">
      <c r="D114" s="142" t="str">
        <f>'Line Items'!D1089</f>
        <v>[Rolling Stock Line 33]</v>
      </c>
      <c r="E114" s="106"/>
      <c r="F114" s="143" t="str">
        <f t="shared" si="2"/>
        <v>Unit</v>
      </c>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4"/>
      <c r="AE114" s="805"/>
      <c r="AG114" s="805"/>
      <c r="AI114" s="805"/>
      <c r="AK114" s="300"/>
    </row>
    <row r="115" spans="4:37" ht="12.75" customHeight="1" outlineLevel="1" x14ac:dyDescent="0.25">
      <c r="D115" s="142" t="str">
        <f>'Line Items'!D1090</f>
        <v>[Rolling Stock Line 34]</v>
      </c>
      <c r="E115" s="106"/>
      <c r="F115" s="143" t="str">
        <f t="shared" si="2"/>
        <v>Unit</v>
      </c>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4"/>
      <c r="AE115" s="805"/>
      <c r="AG115" s="805"/>
      <c r="AI115" s="805"/>
      <c r="AK115" s="300"/>
    </row>
    <row r="116" spans="4:37" ht="12.75" customHeight="1" outlineLevel="1" x14ac:dyDescent="0.25">
      <c r="D116" s="142" t="str">
        <f>'Line Items'!D1091</f>
        <v>[Rolling Stock Line 35]</v>
      </c>
      <c r="E116" s="106"/>
      <c r="F116" s="143" t="str">
        <f t="shared" si="2"/>
        <v>Unit</v>
      </c>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4"/>
      <c r="AE116" s="805"/>
      <c r="AG116" s="805"/>
      <c r="AI116" s="805"/>
      <c r="AK116" s="300"/>
    </row>
    <row r="117" spans="4:37" ht="12.75" customHeight="1" outlineLevel="1" x14ac:dyDescent="0.25">
      <c r="D117" s="142" t="str">
        <f>'Line Items'!D1092</f>
        <v>[Rolling Stock Line 36]</v>
      </c>
      <c r="E117" s="106"/>
      <c r="F117" s="143" t="str">
        <f t="shared" si="2"/>
        <v>Unit</v>
      </c>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4"/>
      <c r="AE117" s="805"/>
      <c r="AG117" s="805"/>
      <c r="AI117" s="805"/>
      <c r="AK117" s="300"/>
    </row>
    <row r="118" spans="4:37" ht="12.75" customHeight="1" outlineLevel="1" x14ac:dyDescent="0.25">
      <c r="D118" s="142" t="str">
        <f>'Line Items'!D1093</f>
        <v>[Rolling Stock Line 37]</v>
      </c>
      <c r="E118" s="106"/>
      <c r="F118" s="143" t="str">
        <f t="shared" si="2"/>
        <v>Unit</v>
      </c>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4"/>
      <c r="AE118" s="805"/>
      <c r="AG118" s="805"/>
      <c r="AI118" s="805"/>
      <c r="AK118" s="300"/>
    </row>
    <row r="119" spans="4:37" ht="12.75" customHeight="1" outlineLevel="1" x14ac:dyDescent="0.25">
      <c r="D119" s="142" t="str">
        <f>'Line Items'!D1094</f>
        <v>[Rolling Stock Line 38]</v>
      </c>
      <c r="E119" s="106"/>
      <c r="F119" s="143" t="str">
        <f t="shared" si="2"/>
        <v>Unit</v>
      </c>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4"/>
      <c r="AE119" s="805"/>
      <c r="AG119" s="805"/>
      <c r="AI119" s="805"/>
      <c r="AK119" s="300"/>
    </row>
    <row r="120" spans="4:37" ht="12.75" customHeight="1" outlineLevel="1" x14ac:dyDescent="0.25">
      <c r="D120" s="142" t="str">
        <f>'Line Items'!D1095</f>
        <v>[Rolling Stock Line 39]</v>
      </c>
      <c r="E120" s="106"/>
      <c r="F120" s="143" t="str">
        <f t="shared" si="2"/>
        <v>Unit</v>
      </c>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4"/>
      <c r="AE120" s="805"/>
      <c r="AG120" s="805"/>
      <c r="AI120" s="805"/>
      <c r="AK120" s="300"/>
    </row>
    <row r="121" spans="4:37" ht="12.75" customHeight="1" outlineLevel="1" x14ac:dyDescent="0.25">
      <c r="D121" s="142" t="str">
        <f>'Line Items'!D1096</f>
        <v>[Rolling Stock Line 40]</v>
      </c>
      <c r="E121" s="106"/>
      <c r="F121" s="143" t="str">
        <f t="shared" si="2"/>
        <v>Unit</v>
      </c>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4"/>
      <c r="AE121" s="805"/>
      <c r="AG121" s="805"/>
      <c r="AI121" s="805"/>
      <c r="AK121" s="300"/>
    </row>
    <row r="122" spans="4:37" ht="12.75" customHeight="1" outlineLevel="1" x14ac:dyDescent="0.25">
      <c r="D122" s="142" t="str">
        <f>'Line Items'!D1097</f>
        <v>[Rolling Stock Line 41]</v>
      </c>
      <c r="E122" s="106"/>
      <c r="F122" s="143" t="str">
        <f t="shared" si="2"/>
        <v>Unit</v>
      </c>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4"/>
      <c r="AE122" s="805"/>
      <c r="AG122" s="805"/>
      <c r="AI122" s="805"/>
      <c r="AK122" s="300"/>
    </row>
    <row r="123" spans="4:37" ht="12.75" customHeight="1" outlineLevel="1" x14ac:dyDescent="0.25">
      <c r="D123" s="142" t="str">
        <f>'Line Items'!D1098</f>
        <v>[Rolling Stock Line 42]</v>
      </c>
      <c r="E123" s="106"/>
      <c r="F123" s="143" t="str">
        <f t="shared" si="2"/>
        <v>Unit</v>
      </c>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4"/>
      <c r="AE123" s="805"/>
      <c r="AG123" s="805"/>
      <c r="AI123" s="805"/>
      <c r="AK123" s="300"/>
    </row>
    <row r="124" spans="4:37" ht="12.75" customHeight="1" outlineLevel="1" x14ac:dyDescent="0.25">
      <c r="D124" s="142" t="str">
        <f>'Line Items'!D1099</f>
        <v>[Rolling Stock Line 43]</v>
      </c>
      <c r="E124" s="106"/>
      <c r="F124" s="143" t="str">
        <f t="shared" si="2"/>
        <v>Unit</v>
      </c>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4"/>
      <c r="AE124" s="805"/>
      <c r="AG124" s="805"/>
      <c r="AI124" s="805"/>
      <c r="AK124" s="300"/>
    </row>
    <row r="125" spans="4:37" ht="12.75" customHeight="1" outlineLevel="1" x14ac:dyDescent="0.25">
      <c r="D125" s="142" t="str">
        <f>'Line Items'!D1100</f>
        <v>[Rolling Stock Line 44]</v>
      </c>
      <c r="E125" s="106"/>
      <c r="F125" s="143" t="str">
        <f t="shared" si="2"/>
        <v>Unit</v>
      </c>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4"/>
      <c r="AE125" s="805"/>
      <c r="AG125" s="805"/>
      <c r="AI125" s="805"/>
      <c r="AK125" s="300"/>
    </row>
    <row r="126" spans="4:37" ht="12.75" customHeight="1" outlineLevel="1" x14ac:dyDescent="0.25">
      <c r="D126" s="142" t="str">
        <f>'Line Items'!D1101</f>
        <v>[Rolling Stock Line 45]</v>
      </c>
      <c r="E126" s="106"/>
      <c r="F126" s="143" t="str">
        <f t="shared" si="2"/>
        <v>Unit</v>
      </c>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4"/>
      <c r="AE126" s="805"/>
      <c r="AG126" s="805"/>
      <c r="AI126" s="805"/>
      <c r="AK126" s="300"/>
    </row>
    <row r="127" spans="4:37" ht="12.75" customHeight="1" outlineLevel="1" x14ac:dyDescent="0.25">
      <c r="D127" s="142" t="str">
        <f>'Line Items'!D1102</f>
        <v>[Rolling Stock Line 46]</v>
      </c>
      <c r="E127" s="106"/>
      <c r="F127" s="143" t="str">
        <f t="shared" si="2"/>
        <v>Unit</v>
      </c>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4"/>
      <c r="AE127" s="805"/>
      <c r="AG127" s="805"/>
      <c r="AI127" s="805"/>
      <c r="AK127" s="300"/>
    </row>
    <row r="128" spans="4:37" ht="12.75" customHeight="1" outlineLevel="1" x14ac:dyDescent="0.25">
      <c r="D128" s="142" t="str">
        <f>'Line Items'!D1103</f>
        <v>[Rolling Stock Line 47]</v>
      </c>
      <c r="E128" s="106"/>
      <c r="F128" s="143" t="str">
        <f t="shared" si="2"/>
        <v>Unit</v>
      </c>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4"/>
      <c r="AE128" s="805"/>
      <c r="AG128" s="805"/>
      <c r="AI128" s="805"/>
      <c r="AK128" s="300"/>
    </row>
    <row r="129" spans="4:37" ht="12.75" customHeight="1" outlineLevel="1" x14ac:dyDescent="0.25">
      <c r="D129" s="142" t="str">
        <f>'Line Items'!D1104</f>
        <v>[Rolling Stock Line 48]</v>
      </c>
      <c r="E129" s="106"/>
      <c r="F129" s="143" t="str">
        <f t="shared" si="2"/>
        <v>Unit</v>
      </c>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4"/>
      <c r="AE129" s="805"/>
      <c r="AG129" s="805"/>
      <c r="AI129" s="805"/>
      <c r="AK129" s="300"/>
    </row>
    <row r="130" spans="4:37" ht="12.75" customHeight="1" outlineLevel="1" x14ac:dyDescent="0.25">
      <c r="D130" s="142" t="str">
        <f>'Line Items'!D1105</f>
        <v>[Rolling Stock Line 49]</v>
      </c>
      <c r="E130" s="106"/>
      <c r="F130" s="143" t="str">
        <f t="shared" si="2"/>
        <v>Unit</v>
      </c>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4"/>
      <c r="AE130" s="805"/>
      <c r="AG130" s="805"/>
      <c r="AI130" s="805"/>
      <c r="AK130" s="300"/>
    </row>
    <row r="131" spans="4:37" ht="12.75" customHeight="1" outlineLevel="1" x14ac:dyDescent="0.25">
      <c r="D131" s="142" t="str">
        <f>'Line Items'!D1106</f>
        <v>[Rolling Stock Line 50]</v>
      </c>
      <c r="E131" s="106"/>
      <c r="F131" s="143" t="str">
        <f t="shared" si="2"/>
        <v>Unit</v>
      </c>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4"/>
      <c r="AE131" s="805"/>
      <c r="AG131" s="805"/>
      <c r="AI131" s="805"/>
      <c r="AK131" s="300"/>
    </row>
    <row r="132" spans="4:37" ht="12.75" customHeight="1" outlineLevel="1" x14ac:dyDescent="0.25">
      <c r="D132" s="142" t="str">
        <f>'Line Items'!D1107</f>
        <v>[Rolling Stock Line 51]</v>
      </c>
      <c r="E132" s="106"/>
      <c r="F132" s="143" t="str">
        <f t="shared" si="2"/>
        <v>Unit</v>
      </c>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4"/>
      <c r="AE132" s="805"/>
      <c r="AG132" s="805"/>
      <c r="AI132" s="805"/>
      <c r="AK132" s="300"/>
    </row>
    <row r="133" spans="4:37" ht="12.75" customHeight="1" outlineLevel="1" x14ac:dyDescent="0.25">
      <c r="D133" s="142" t="str">
        <f>'Line Items'!D1108</f>
        <v>[Rolling Stock Line 52]</v>
      </c>
      <c r="E133" s="106"/>
      <c r="F133" s="143" t="str">
        <f t="shared" si="2"/>
        <v>Unit</v>
      </c>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4"/>
      <c r="AE133" s="805"/>
      <c r="AG133" s="805"/>
      <c r="AI133" s="805"/>
      <c r="AK133" s="300"/>
    </row>
    <row r="134" spans="4:37" ht="12.75" customHeight="1" outlineLevel="1" x14ac:dyDescent="0.25">
      <c r="D134" s="142" t="str">
        <f>'Line Items'!D1109</f>
        <v>[Rolling Stock Line 53]</v>
      </c>
      <c r="E134" s="106"/>
      <c r="F134" s="143" t="str">
        <f t="shared" si="2"/>
        <v>Unit</v>
      </c>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4"/>
      <c r="AE134" s="805"/>
      <c r="AG134" s="805"/>
      <c r="AI134" s="805"/>
      <c r="AK134" s="300"/>
    </row>
    <row r="135" spans="4:37" ht="12.75" customHeight="1" outlineLevel="1" x14ac:dyDescent="0.25">
      <c r="D135" s="142" t="str">
        <f>'Line Items'!D1110</f>
        <v>[Rolling Stock Line 54]</v>
      </c>
      <c r="E135" s="106"/>
      <c r="F135" s="143" t="str">
        <f t="shared" si="2"/>
        <v>Unit</v>
      </c>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4"/>
      <c r="AE135" s="805"/>
      <c r="AG135" s="805"/>
      <c r="AI135" s="805"/>
      <c r="AK135" s="300"/>
    </row>
    <row r="136" spans="4:37" ht="12.75" customHeight="1" outlineLevel="1" x14ac:dyDescent="0.25">
      <c r="D136" s="142" t="str">
        <f>'Line Items'!D1111</f>
        <v>[Rolling Stock Line 55]</v>
      </c>
      <c r="E136" s="106"/>
      <c r="F136" s="143" t="str">
        <f t="shared" si="2"/>
        <v>Unit</v>
      </c>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4"/>
      <c r="AE136" s="805"/>
      <c r="AG136" s="805"/>
      <c r="AI136" s="805"/>
      <c r="AK136" s="300"/>
    </row>
    <row r="137" spans="4:37" ht="12.75" customHeight="1" outlineLevel="1" x14ac:dyDescent="0.25">
      <c r="D137" s="142" t="str">
        <f>'Line Items'!D1112</f>
        <v>[Rolling Stock Line 56]</v>
      </c>
      <c r="E137" s="106"/>
      <c r="F137" s="143" t="str">
        <f t="shared" si="2"/>
        <v>Unit</v>
      </c>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4"/>
      <c r="AE137" s="805"/>
      <c r="AG137" s="805"/>
      <c r="AI137" s="805"/>
      <c r="AK137" s="300"/>
    </row>
    <row r="138" spans="4:37" ht="12.75" customHeight="1" outlineLevel="1" x14ac:dyDescent="0.25">
      <c r="D138" s="142" t="str">
        <f>'Line Items'!D1113</f>
        <v>[Rolling Stock Line 57]</v>
      </c>
      <c r="E138" s="106"/>
      <c r="F138" s="143" t="str">
        <f t="shared" si="2"/>
        <v>Unit</v>
      </c>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4"/>
      <c r="AE138" s="805"/>
      <c r="AG138" s="805"/>
      <c r="AI138" s="805"/>
      <c r="AK138" s="300"/>
    </row>
    <row r="139" spans="4:37" ht="12.75" customHeight="1" outlineLevel="1" x14ac:dyDescent="0.25">
      <c r="D139" s="142" t="str">
        <f>'Line Items'!D1114</f>
        <v>[Rolling Stock Line 58]</v>
      </c>
      <c r="E139" s="106"/>
      <c r="F139" s="143" t="str">
        <f t="shared" si="2"/>
        <v>Unit</v>
      </c>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4"/>
      <c r="AE139" s="805"/>
      <c r="AG139" s="805"/>
      <c r="AI139" s="805"/>
      <c r="AK139" s="300"/>
    </row>
    <row r="140" spans="4:37" ht="12.75" customHeight="1" outlineLevel="1" x14ac:dyDescent="0.25">
      <c r="D140" s="142" t="str">
        <f>'Line Items'!D1115</f>
        <v>[Rolling Stock Line 59]</v>
      </c>
      <c r="E140" s="106"/>
      <c r="F140" s="143" t="str">
        <f t="shared" si="2"/>
        <v>Unit</v>
      </c>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4"/>
      <c r="AE140" s="805"/>
      <c r="AG140" s="805"/>
      <c r="AI140" s="805"/>
      <c r="AK140" s="300"/>
    </row>
    <row r="141" spans="4:37" ht="12.75" customHeight="1" outlineLevel="1" x14ac:dyDescent="0.25">
      <c r="D141" s="113" t="str">
        <f>'Line Items'!D1116</f>
        <v>[Rolling Stock Line 60]</v>
      </c>
      <c r="E141" s="286"/>
      <c r="F141" s="155" t="str">
        <f t="shared" si="2"/>
        <v>Unit</v>
      </c>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8"/>
      <c r="AE141" s="1058"/>
      <c r="AG141" s="1058"/>
      <c r="AI141" s="1058"/>
      <c r="AK141" s="320"/>
    </row>
    <row r="142" spans="4:37" ht="12.75" customHeight="1" outlineLevel="1" x14ac:dyDescent="0.25">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E142" s="107"/>
      <c r="AG142" s="107"/>
      <c r="AI142" s="107"/>
    </row>
    <row r="143" spans="4:37" ht="12.75" customHeight="1" outlineLevel="1" x14ac:dyDescent="0.25">
      <c r="D143" s="290" t="str">
        <f>"Total "&amp;C81</f>
        <v>Total Number of Units in Fleet</v>
      </c>
      <c r="E143" s="291"/>
      <c r="F143" s="292" t="str">
        <f>F141</f>
        <v>Unit</v>
      </c>
      <c r="G143" s="293">
        <f t="shared" ref="G143:AC143" si="3">SUM(G82:G141)</f>
        <v>0</v>
      </c>
      <c r="H143" s="293">
        <f t="shared" si="3"/>
        <v>0</v>
      </c>
      <c r="I143" s="293">
        <f t="shared" si="3"/>
        <v>0</v>
      </c>
      <c r="J143" s="293">
        <f t="shared" si="3"/>
        <v>0</v>
      </c>
      <c r="K143" s="293">
        <f t="shared" si="3"/>
        <v>0</v>
      </c>
      <c r="L143" s="293">
        <f t="shared" si="3"/>
        <v>0</v>
      </c>
      <c r="M143" s="293">
        <f t="shared" si="3"/>
        <v>0</v>
      </c>
      <c r="N143" s="293">
        <f t="shared" si="3"/>
        <v>0</v>
      </c>
      <c r="O143" s="293">
        <f t="shared" si="3"/>
        <v>0</v>
      </c>
      <c r="P143" s="293">
        <f t="shared" si="3"/>
        <v>0</v>
      </c>
      <c r="Q143" s="293">
        <f t="shared" si="3"/>
        <v>0</v>
      </c>
      <c r="R143" s="293">
        <f t="shared" si="3"/>
        <v>0</v>
      </c>
      <c r="S143" s="293">
        <f t="shared" si="3"/>
        <v>0</v>
      </c>
      <c r="T143" s="293">
        <f t="shared" si="3"/>
        <v>0</v>
      </c>
      <c r="U143" s="293">
        <f t="shared" si="3"/>
        <v>0</v>
      </c>
      <c r="V143" s="293">
        <f t="shared" si="3"/>
        <v>0</v>
      </c>
      <c r="W143" s="293">
        <f t="shared" si="3"/>
        <v>0</v>
      </c>
      <c r="X143" s="293">
        <f t="shared" si="3"/>
        <v>0</v>
      </c>
      <c r="Y143" s="293">
        <f t="shared" si="3"/>
        <v>0</v>
      </c>
      <c r="Z143" s="293">
        <f t="shared" si="3"/>
        <v>0</v>
      </c>
      <c r="AA143" s="293">
        <f t="shared" si="3"/>
        <v>0</v>
      </c>
      <c r="AB143" s="293">
        <f t="shared" si="3"/>
        <v>0</v>
      </c>
      <c r="AC143" s="293">
        <f t="shared" si="3"/>
        <v>0</v>
      </c>
      <c r="AE143" s="1062">
        <f>SUM(AE82:AE141)</f>
        <v>0</v>
      </c>
      <c r="AG143" s="1062">
        <f>SUM(AG82:AG141)</f>
        <v>0</v>
      </c>
      <c r="AI143" s="1062">
        <f>SUM(AI82:AI141)</f>
        <v>0</v>
      </c>
      <c r="AK143" s="295"/>
    </row>
    <row r="144" spans="4:37" x14ac:dyDescent="0.25">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E144" s="107"/>
      <c r="AG144" s="107"/>
      <c r="AI144" s="107"/>
    </row>
    <row r="145" spans="2:37" x14ac:dyDescent="0.25">
      <c r="B145" s="272" t="s">
        <v>474</v>
      </c>
      <c r="C145" s="272"/>
      <c r="D145" s="275"/>
      <c r="E145" s="275"/>
      <c r="F145" s="27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272"/>
      <c r="AE145" s="302"/>
      <c r="AF145" s="272"/>
      <c r="AG145" s="302"/>
      <c r="AH145" s="272"/>
      <c r="AI145" s="302"/>
      <c r="AJ145" s="272"/>
      <c r="AK145" s="272"/>
    </row>
    <row r="146" spans="2:37" ht="12.75" customHeight="1" outlineLevel="1" x14ac:dyDescent="0.25">
      <c r="B146" s="76"/>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E146" s="107"/>
      <c r="AG146" s="107"/>
      <c r="AI146" s="107"/>
    </row>
    <row r="147" spans="2:37" ht="12.75" customHeight="1" outlineLevel="1" x14ac:dyDescent="0.25">
      <c r="C147" s="217" t="s">
        <v>2800</v>
      </c>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E147" s="107"/>
      <c r="AG147" s="107"/>
      <c r="AI147" s="107"/>
    </row>
    <row r="148" spans="2:37" ht="12.75" customHeight="1" outlineLevel="1" x14ac:dyDescent="0.25">
      <c r="D148" s="276" t="str">
        <f>'Line Items'!D1057</f>
        <v>Class 375/3 Eversholt Rail</v>
      </c>
      <c r="E148" s="277"/>
      <c r="F148" s="278" t="s">
        <v>472</v>
      </c>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304"/>
      <c r="AE148" s="1057"/>
      <c r="AG148" s="1057"/>
      <c r="AI148" s="1057"/>
      <c r="AK148" s="321"/>
    </row>
    <row r="149" spans="2:37" ht="12.75" customHeight="1" outlineLevel="1" x14ac:dyDescent="0.25">
      <c r="D149" s="142" t="str">
        <f>'Line Items'!D1058</f>
        <v>Class 375/6 Eversholt Rail</v>
      </c>
      <c r="E149" s="106"/>
      <c r="F149" s="143" t="str">
        <f t="shared" ref="F149:F207" si="4">F148</f>
        <v>Veh</v>
      </c>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4"/>
      <c r="AE149" s="805"/>
      <c r="AG149" s="805"/>
      <c r="AI149" s="805"/>
      <c r="AK149" s="300"/>
    </row>
    <row r="150" spans="2:37" ht="12.75" customHeight="1" outlineLevel="1" x14ac:dyDescent="0.25">
      <c r="D150" s="142" t="str">
        <f>'Line Items'!D1059</f>
        <v>Class 375/7 Eversholt Rail</v>
      </c>
      <c r="E150" s="106"/>
      <c r="F150" s="143" t="str">
        <f t="shared" si="4"/>
        <v>Veh</v>
      </c>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4"/>
      <c r="AE150" s="805"/>
      <c r="AG150" s="805"/>
      <c r="AI150" s="805"/>
      <c r="AK150" s="300"/>
    </row>
    <row r="151" spans="2:37" ht="12.75" customHeight="1" outlineLevel="1" x14ac:dyDescent="0.25">
      <c r="D151" s="142" t="str">
        <f>'Line Items'!D1060</f>
        <v>Class 375/8 Eversholt Rail</v>
      </c>
      <c r="E151" s="106"/>
      <c r="F151" s="143" t="str">
        <f t="shared" si="4"/>
        <v>Veh</v>
      </c>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4"/>
      <c r="AE151" s="805"/>
      <c r="AG151" s="805"/>
      <c r="AI151" s="805"/>
      <c r="AK151" s="300"/>
    </row>
    <row r="152" spans="2:37" ht="12.75" customHeight="1" outlineLevel="1" x14ac:dyDescent="0.25">
      <c r="D152" s="142" t="str">
        <f>'Line Items'!D1061</f>
        <v>Class 375/9 Eversholt Rail</v>
      </c>
      <c r="E152" s="106"/>
      <c r="F152" s="143" t="str">
        <f t="shared" si="4"/>
        <v>Veh</v>
      </c>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4"/>
      <c r="AE152" s="805"/>
      <c r="AG152" s="805"/>
      <c r="AI152" s="805"/>
      <c r="AK152" s="300"/>
    </row>
    <row r="153" spans="2:37" ht="12.75" customHeight="1" outlineLevel="1" x14ac:dyDescent="0.25">
      <c r="D153" s="142" t="str">
        <f>'Line Items'!D1062</f>
        <v>Class 376/0 Eversholt Rail</v>
      </c>
      <c r="E153" s="106"/>
      <c r="F153" s="143" t="str">
        <f t="shared" si="4"/>
        <v>Veh</v>
      </c>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4"/>
      <c r="AE153" s="805"/>
      <c r="AG153" s="805"/>
      <c r="AI153" s="805"/>
      <c r="AK153" s="300"/>
    </row>
    <row r="154" spans="2:37" ht="12.75" customHeight="1" outlineLevel="1" x14ac:dyDescent="0.25">
      <c r="D154" s="142" t="str">
        <f>'Line Items'!D1063</f>
        <v>Class 465/0 Eversholt Rail</v>
      </c>
      <c r="E154" s="106"/>
      <c r="F154" s="143" t="str">
        <f t="shared" si="4"/>
        <v>Veh</v>
      </c>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4"/>
      <c r="AE154" s="805"/>
      <c r="AG154" s="805"/>
      <c r="AI154" s="805"/>
      <c r="AK154" s="300"/>
    </row>
    <row r="155" spans="2:37" ht="12.75" customHeight="1" outlineLevel="1" x14ac:dyDescent="0.25">
      <c r="D155" s="142" t="str">
        <f>'Line Items'!D1064</f>
        <v>Class 465/1 Eversholt Rail</v>
      </c>
      <c r="E155" s="106"/>
      <c r="F155" s="143" t="str">
        <f t="shared" si="4"/>
        <v>Veh</v>
      </c>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4"/>
      <c r="AE155" s="805"/>
      <c r="AG155" s="805"/>
      <c r="AI155" s="805"/>
      <c r="AK155" s="300"/>
    </row>
    <row r="156" spans="2:37" ht="12.75" customHeight="1" outlineLevel="1" x14ac:dyDescent="0.25">
      <c r="D156" s="142" t="str">
        <f>'Line Items'!D1065</f>
        <v>Class 465/2 Angel</v>
      </c>
      <c r="E156" s="106"/>
      <c r="F156" s="143" t="str">
        <f t="shared" si="4"/>
        <v>Veh</v>
      </c>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4"/>
      <c r="AE156" s="805"/>
      <c r="AG156" s="805"/>
      <c r="AI156" s="805"/>
      <c r="AK156" s="300"/>
    </row>
    <row r="157" spans="2:37" ht="12.75" customHeight="1" outlineLevel="1" x14ac:dyDescent="0.25">
      <c r="D157" s="142" t="str">
        <f>'Line Items'!D1066</f>
        <v>Class 465/9 Angel</v>
      </c>
      <c r="E157" s="106"/>
      <c r="F157" s="143" t="str">
        <f t="shared" si="4"/>
        <v>Veh</v>
      </c>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4"/>
      <c r="AE157" s="805"/>
      <c r="AG157" s="805"/>
      <c r="AI157" s="805"/>
      <c r="AK157" s="300"/>
    </row>
    <row r="158" spans="2:37" ht="12.75" customHeight="1" outlineLevel="1" x14ac:dyDescent="0.25">
      <c r="D158" s="142" t="str">
        <f>'Line Items'!D1067</f>
        <v>Class 466 Angel</v>
      </c>
      <c r="E158" s="106"/>
      <c r="F158" s="143" t="str">
        <f t="shared" si="4"/>
        <v>Veh</v>
      </c>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4"/>
      <c r="AE158" s="805"/>
      <c r="AG158" s="805"/>
      <c r="AI158" s="805"/>
      <c r="AK158" s="300"/>
    </row>
    <row r="159" spans="2:37" ht="12.75" customHeight="1" outlineLevel="1" x14ac:dyDescent="0.25">
      <c r="D159" s="142" t="str">
        <f>'Line Items'!D1068</f>
        <v>Class 395 Eversholt Rail</v>
      </c>
      <c r="E159" s="106"/>
      <c r="F159" s="143" t="str">
        <f t="shared" si="4"/>
        <v>Veh</v>
      </c>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4"/>
      <c r="AE159" s="805"/>
      <c r="AG159" s="805"/>
      <c r="AI159" s="805"/>
      <c r="AK159" s="300"/>
    </row>
    <row r="160" spans="2:37" ht="12.75" customHeight="1" outlineLevel="1" x14ac:dyDescent="0.25">
      <c r="D160" s="142" t="str">
        <f>'Line Items'!D1069</f>
        <v>Class 377 Sub Leased from GTR</v>
      </c>
      <c r="E160" s="106"/>
      <c r="F160" s="143" t="str">
        <f t="shared" si="4"/>
        <v>Veh</v>
      </c>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4"/>
      <c r="AE160" s="805"/>
      <c r="AG160" s="805"/>
      <c r="AI160" s="805"/>
      <c r="AK160" s="300"/>
    </row>
    <row r="161" spans="4:37" ht="12.75" customHeight="1" outlineLevel="1" x14ac:dyDescent="0.25">
      <c r="D161" s="142" t="str">
        <f>'Line Items'!D1070</f>
        <v>Class 319 Sub Leased to GTR</v>
      </c>
      <c r="E161" s="106"/>
      <c r="F161" s="143" t="str">
        <f t="shared" si="4"/>
        <v>Veh</v>
      </c>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4"/>
      <c r="AE161" s="805"/>
      <c r="AG161" s="805"/>
      <c r="AI161" s="805"/>
      <c r="AK161" s="300"/>
    </row>
    <row r="162" spans="4:37" ht="12.75" customHeight="1" outlineLevel="1" x14ac:dyDescent="0.25">
      <c r="D162" s="142" t="str">
        <f>'Line Items'!D1071</f>
        <v>[Rolling Stock Line 15]</v>
      </c>
      <c r="E162" s="106"/>
      <c r="F162" s="143" t="str">
        <f t="shared" si="4"/>
        <v>Veh</v>
      </c>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4"/>
      <c r="AE162" s="805"/>
      <c r="AG162" s="805"/>
      <c r="AI162" s="805"/>
      <c r="AK162" s="300"/>
    </row>
    <row r="163" spans="4:37" ht="12.75" customHeight="1" outlineLevel="1" x14ac:dyDescent="0.25">
      <c r="D163" s="142" t="str">
        <f>'Line Items'!D1072</f>
        <v>[Rolling Stock Line 16]</v>
      </c>
      <c r="E163" s="106"/>
      <c r="F163" s="143" t="str">
        <f t="shared" si="4"/>
        <v>Veh</v>
      </c>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4"/>
      <c r="AE163" s="805"/>
      <c r="AG163" s="805"/>
      <c r="AI163" s="805"/>
      <c r="AK163" s="300"/>
    </row>
    <row r="164" spans="4:37" ht="12.75" customHeight="1" outlineLevel="1" x14ac:dyDescent="0.25">
      <c r="D164" s="142" t="str">
        <f>'Line Items'!D1073</f>
        <v>[Rolling Stock Line 17]</v>
      </c>
      <c r="E164" s="106"/>
      <c r="F164" s="143" t="str">
        <f t="shared" si="4"/>
        <v>Veh</v>
      </c>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4"/>
      <c r="AE164" s="805"/>
      <c r="AG164" s="805"/>
      <c r="AI164" s="805"/>
      <c r="AK164" s="300"/>
    </row>
    <row r="165" spans="4:37" ht="12.75" customHeight="1" outlineLevel="1" x14ac:dyDescent="0.25">
      <c r="D165" s="142" t="str">
        <f>'Line Items'!D1074</f>
        <v>[Rolling Stock Line 18]</v>
      </c>
      <c r="E165" s="106"/>
      <c r="F165" s="143" t="str">
        <f t="shared" si="4"/>
        <v>Veh</v>
      </c>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4"/>
      <c r="AE165" s="805"/>
      <c r="AG165" s="805"/>
      <c r="AI165" s="805"/>
      <c r="AK165" s="300"/>
    </row>
    <row r="166" spans="4:37" ht="12.75" customHeight="1" outlineLevel="1" x14ac:dyDescent="0.25">
      <c r="D166" s="142" t="str">
        <f>'Line Items'!D1075</f>
        <v>[Rolling Stock Line 19]</v>
      </c>
      <c r="E166" s="106"/>
      <c r="F166" s="143" t="str">
        <f t="shared" si="4"/>
        <v>Veh</v>
      </c>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4"/>
      <c r="AE166" s="805"/>
      <c r="AG166" s="805"/>
      <c r="AI166" s="805"/>
      <c r="AK166" s="300"/>
    </row>
    <row r="167" spans="4:37" ht="12.75" customHeight="1" outlineLevel="1" x14ac:dyDescent="0.25">
      <c r="D167" s="142" t="str">
        <f>'Line Items'!D1076</f>
        <v>[Rolling Stock Line 20]</v>
      </c>
      <c r="E167" s="106"/>
      <c r="F167" s="143" t="str">
        <f t="shared" si="4"/>
        <v>Veh</v>
      </c>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4"/>
      <c r="AE167" s="805"/>
      <c r="AG167" s="805"/>
      <c r="AI167" s="805"/>
      <c r="AK167" s="300"/>
    </row>
    <row r="168" spans="4:37" ht="12.75" customHeight="1" outlineLevel="1" x14ac:dyDescent="0.25">
      <c r="D168" s="142" t="str">
        <f>'Line Items'!D1077</f>
        <v>[Rolling Stock Line 21]</v>
      </c>
      <c r="E168" s="106"/>
      <c r="F168" s="143" t="str">
        <f t="shared" si="4"/>
        <v>Veh</v>
      </c>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4"/>
      <c r="AE168" s="805"/>
      <c r="AG168" s="805"/>
      <c r="AI168" s="805"/>
      <c r="AK168" s="300"/>
    </row>
    <row r="169" spans="4:37" ht="12.75" customHeight="1" outlineLevel="1" x14ac:dyDescent="0.25">
      <c r="D169" s="142" t="str">
        <f>'Line Items'!D1078</f>
        <v>[Rolling Stock Line 22]</v>
      </c>
      <c r="E169" s="106"/>
      <c r="F169" s="143" t="str">
        <f t="shared" si="4"/>
        <v>Veh</v>
      </c>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4"/>
      <c r="AE169" s="805"/>
      <c r="AG169" s="805"/>
      <c r="AI169" s="805"/>
      <c r="AK169" s="300"/>
    </row>
    <row r="170" spans="4:37" ht="12.75" customHeight="1" outlineLevel="1" x14ac:dyDescent="0.25">
      <c r="D170" s="142" t="str">
        <f>'Line Items'!D1079</f>
        <v>[Rolling Stock Line 23]</v>
      </c>
      <c r="E170" s="106"/>
      <c r="F170" s="143" t="str">
        <f t="shared" si="4"/>
        <v>Veh</v>
      </c>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4"/>
      <c r="AE170" s="805"/>
      <c r="AG170" s="805"/>
      <c r="AI170" s="805"/>
      <c r="AK170" s="300"/>
    </row>
    <row r="171" spans="4:37" ht="12.75" customHeight="1" outlineLevel="1" x14ac:dyDescent="0.25">
      <c r="D171" s="142" t="str">
        <f>'Line Items'!D1080</f>
        <v>[Rolling Stock Line 24]</v>
      </c>
      <c r="E171" s="106"/>
      <c r="F171" s="143" t="str">
        <f t="shared" si="4"/>
        <v>Veh</v>
      </c>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4"/>
      <c r="AE171" s="805"/>
      <c r="AG171" s="805"/>
      <c r="AI171" s="805"/>
      <c r="AK171" s="300"/>
    </row>
    <row r="172" spans="4:37" ht="12.75" customHeight="1" outlineLevel="1" x14ac:dyDescent="0.25">
      <c r="D172" s="142" t="str">
        <f>'Line Items'!D1081</f>
        <v>[Rolling Stock Line 25]</v>
      </c>
      <c r="E172" s="106"/>
      <c r="F172" s="143" t="str">
        <f t="shared" si="4"/>
        <v>Veh</v>
      </c>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4"/>
      <c r="AE172" s="805"/>
      <c r="AG172" s="805"/>
      <c r="AI172" s="805"/>
      <c r="AK172" s="300"/>
    </row>
    <row r="173" spans="4:37" ht="12.75" customHeight="1" outlineLevel="1" x14ac:dyDescent="0.25">
      <c r="D173" s="142" t="str">
        <f>'Line Items'!D1082</f>
        <v>[Rolling Stock Line 26]</v>
      </c>
      <c r="E173" s="106"/>
      <c r="F173" s="143" t="str">
        <f t="shared" si="4"/>
        <v>Veh</v>
      </c>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4"/>
      <c r="AE173" s="805"/>
      <c r="AG173" s="805"/>
      <c r="AI173" s="805"/>
      <c r="AK173" s="300"/>
    </row>
    <row r="174" spans="4:37" ht="12.75" customHeight="1" outlineLevel="1" x14ac:dyDescent="0.25">
      <c r="D174" s="142" t="str">
        <f>'Line Items'!D1083</f>
        <v>[Rolling Stock Line 27]</v>
      </c>
      <c r="E174" s="106"/>
      <c r="F174" s="143" t="str">
        <f t="shared" si="4"/>
        <v>Veh</v>
      </c>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4"/>
      <c r="AE174" s="805"/>
      <c r="AG174" s="805"/>
      <c r="AI174" s="805"/>
      <c r="AK174" s="300"/>
    </row>
    <row r="175" spans="4:37" ht="12.75" customHeight="1" outlineLevel="1" x14ac:dyDescent="0.25">
      <c r="D175" s="142" t="str">
        <f>'Line Items'!D1084</f>
        <v>[Rolling Stock Line 28]</v>
      </c>
      <c r="E175" s="106"/>
      <c r="F175" s="143" t="str">
        <f t="shared" si="4"/>
        <v>Veh</v>
      </c>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4"/>
      <c r="AE175" s="805"/>
      <c r="AG175" s="805"/>
      <c r="AI175" s="805"/>
      <c r="AK175" s="300"/>
    </row>
    <row r="176" spans="4:37" ht="12.75" customHeight="1" outlineLevel="1" x14ac:dyDescent="0.25">
      <c r="D176" s="142" t="str">
        <f>'Line Items'!D1085</f>
        <v>[Rolling Stock Line 29]</v>
      </c>
      <c r="E176" s="106"/>
      <c r="F176" s="143" t="str">
        <f t="shared" si="4"/>
        <v>Veh</v>
      </c>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4"/>
      <c r="AE176" s="805"/>
      <c r="AG176" s="805"/>
      <c r="AI176" s="805"/>
      <c r="AK176" s="300"/>
    </row>
    <row r="177" spans="4:37" ht="12.75" customHeight="1" outlineLevel="1" x14ac:dyDescent="0.25">
      <c r="D177" s="142" t="str">
        <f>'Line Items'!D1086</f>
        <v>[Rolling Stock Line 30]</v>
      </c>
      <c r="E177" s="106"/>
      <c r="F177" s="143" t="str">
        <f t="shared" si="4"/>
        <v>Veh</v>
      </c>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4"/>
      <c r="AE177" s="805"/>
      <c r="AG177" s="805"/>
      <c r="AI177" s="805"/>
      <c r="AK177" s="300"/>
    </row>
    <row r="178" spans="4:37" ht="12.75" customHeight="1" outlineLevel="1" x14ac:dyDescent="0.25">
      <c r="D178" s="142" t="str">
        <f>'Line Items'!D1087</f>
        <v>[Rolling Stock Line 31]</v>
      </c>
      <c r="E178" s="106"/>
      <c r="F178" s="143" t="str">
        <f t="shared" si="4"/>
        <v>Veh</v>
      </c>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4"/>
      <c r="AE178" s="805"/>
      <c r="AG178" s="805"/>
      <c r="AI178" s="805"/>
      <c r="AK178" s="300"/>
    </row>
    <row r="179" spans="4:37" ht="12.75" customHeight="1" outlineLevel="1" x14ac:dyDescent="0.25">
      <c r="D179" s="142" t="str">
        <f>'Line Items'!D1088</f>
        <v>[Rolling Stock Line 32]</v>
      </c>
      <c r="E179" s="106"/>
      <c r="F179" s="143" t="str">
        <f t="shared" si="4"/>
        <v>Veh</v>
      </c>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4"/>
      <c r="AE179" s="805"/>
      <c r="AG179" s="805"/>
      <c r="AI179" s="805"/>
      <c r="AK179" s="300"/>
    </row>
    <row r="180" spans="4:37" ht="12.75" customHeight="1" outlineLevel="1" x14ac:dyDescent="0.25">
      <c r="D180" s="142" t="str">
        <f>'Line Items'!D1089</f>
        <v>[Rolling Stock Line 33]</v>
      </c>
      <c r="E180" s="106"/>
      <c r="F180" s="143" t="str">
        <f t="shared" si="4"/>
        <v>Veh</v>
      </c>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4"/>
      <c r="AE180" s="805"/>
      <c r="AG180" s="805"/>
      <c r="AI180" s="805"/>
      <c r="AK180" s="300"/>
    </row>
    <row r="181" spans="4:37" ht="12.75" customHeight="1" outlineLevel="1" x14ac:dyDescent="0.25">
      <c r="D181" s="142" t="str">
        <f>'Line Items'!D1090</f>
        <v>[Rolling Stock Line 34]</v>
      </c>
      <c r="E181" s="106"/>
      <c r="F181" s="143" t="str">
        <f t="shared" si="4"/>
        <v>Veh</v>
      </c>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4"/>
      <c r="AE181" s="805"/>
      <c r="AG181" s="805"/>
      <c r="AI181" s="805"/>
      <c r="AK181" s="300"/>
    </row>
    <row r="182" spans="4:37" ht="12.75" customHeight="1" outlineLevel="1" x14ac:dyDescent="0.25">
      <c r="D182" s="142" t="str">
        <f>'Line Items'!D1091</f>
        <v>[Rolling Stock Line 35]</v>
      </c>
      <c r="E182" s="106"/>
      <c r="F182" s="143" t="str">
        <f t="shared" si="4"/>
        <v>Veh</v>
      </c>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4"/>
      <c r="AE182" s="805"/>
      <c r="AG182" s="805"/>
      <c r="AI182" s="805"/>
      <c r="AK182" s="300"/>
    </row>
    <row r="183" spans="4:37" ht="12.75" customHeight="1" outlineLevel="1" x14ac:dyDescent="0.25">
      <c r="D183" s="142" t="str">
        <f>'Line Items'!D1092</f>
        <v>[Rolling Stock Line 36]</v>
      </c>
      <c r="E183" s="106"/>
      <c r="F183" s="143" t="str">
        <f t="shared" si="4"/>
        <v>Veh</v>
      </c>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4"/>
      <c r="AE183" s="805"/>
      <c r="AG183" s="805"/>
      <c r="AI183" s="805"/>
      <c r="AK183" s="300"/>
    </row>
    <row r="184" spans="4:37" ht="12.75" customHeight="1" outlineLevel="1" x14ac:dyDescent="0.25">
      <c r="D184" s="142" t="str">
        <f>'Line Items'!D1093</f>
        <v>[Rolling Stock Line 37]</v>
      </c>
      <c r="E184" s="106"/>
      <c r="F184" s="143" t="str">
        <f t="shared" si="4"/>
        <v>Veh</v>
      </c>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4"/>
      <c r="AE184" s="805"/>
      <c r="AG184" s="805"/>
      <c r="AI184" s="805"/>
      <c r="AK184" s="300"/>
    </row>
    <row r="185" spans="4:37" ht="12.75" customHeight="1" outlineLevel="1" x14ac:dyDescent="0.25">
      <c r="D185" s="142" t="str">
        <f>'Line Items'!D1094</f>
        <v>[Rolling Stock Line 38]</v>
      </c>
      <c r="E185" s="106"/>
      <c r="F185" s="143" t="str">
        <f t="shared" si="4"/>
        <v>Veh</v>
      </c>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4"/>
      <c r="AE185" s="805"/>
      <c r="AG185" s="805"/>
      <c r="AI185" s="805"/>
      <c r="AK185" s="300"/>
    </row>
    <row r="186" spans="4:37" ht="12.75" customHeight="1" outlineLevel="1" x14ac:dyDescent="0.25">
      <c r="D186" s="142" t="str">
        <f>'Line Items'!D1095</f>
        <v>[Rolling Stock Line 39]</v>
      </c>
      <c r="E186" s="106"/>
      <c r="F186" s="143" t="str">
        <f t="shared" si="4"/>
        <v>Veh</v>
      </c>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4"/>
      <c r="AE186" s="805"/>
      <c r="AG186" s="805"/>
      <c r="AI186" s="805"/>
      <c r="AK186" s="300"/>
    </row>
    <row r="187" spans="4:37" ht="12.75" customHeight="1" outlineLevel="1" x14ac:dyDescent="0.25">
      <c r="D187" s="142" t="str">
        <f>'Line Items'!D1096</f>
        <v>[Rolling Stock Line 40]</v>
      </c>
      <c r="E187" s="106"/>
      <c r="F187" s="143" t="str">
        <f t="shared" si="4"/>
        <v>Veh</v>
      </c>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4"/>
      <c r="AE187" s="805"/>
      <c r="AG187" s="805"/>
      <c r="AI187" s="805"/>
      <c r="AK187" s="300"/>
    </row>
    <row r="188" spans="4:37" ht="12.75" customHeight="1" outlineLevel="1" x14ac:dyDescent="0.25">
      <c r="D188" s="142" t="str">
        <f>'Line Items'!D1097</f>
        <v>[Rolling Stock Line 41]</v>
      </c>
      <c r="E188" s="106"/>
      <c r="F188" s="143" t="str">
        <f t="shared" si="4"/>
        <v>Veh</v>
      </c>
      <c r="G188" s="283"/>
      <c r="H188" s="283"/>
      <c r="I188" s="283"/>
      <c r="J188" s="283"/>
      <c r="K188" s="283"/>
      <c r="L188" s="283"/>
      <c r="M188" s="283"/>
      <c r="N188" s="283"/>
      <c r="O188" s="283"/>
      <c r="P188" s="283"/>
      <c r="Q188" s="283"/>
      <c r="R188" s="283"/>
      <c r="S188" s="283"/>
      <c r="T188" s="283"/>
      <c r="U188" s="283"/>
      <c r="V188" s="283"/>
      <c r="W188" s="283"/>
      <c r="X188" s="283"/>
      <c r="Y188" s="283"/>
      <c r="Z188" s="283"/>
      <c r="AA188" s="283"/>
      <c r="AB188" s="283"/>
      <c r="AC188" s="284"/>
      <c r="AE188" s="805"/>
      <c r="AG188" s="805"/>
      <c r="AI188" s="805"/>
      <c r="AK188" s="300"/>
    </row>
    <row r="189" spans="4:37" ht="12.75" customHeight="1" outlineLevel="1" x14ac:dyDescent="0.25">
      <c r="D189" s="142" t="str">
        <f>'Line Items'!D1098</f>
        <v>[Rolling Stock Line 42]</v>
      </c>
      <c r="E189" s="106"/>
      <c r="F189" s="143" t="str">
        <f t="shared" si="4"/>
        <v>Veh</v>
      </c>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4"/>
      <c r="AE189" s="805"/>
      <c r="AG189" s="805"/>
      <c r="AI189" s="805"/>
      <c r="AK189" s="300"/>
    </row>
    <row r="190" spans="4:37" ht="12.75" customHeight="1" outlineLevel="1" x14ac:dyDescent="0.25">
      <c r="D190" s="142" t="str">
        <f>'Line Items'!D1099</f>
        <v>[Rolling Stock Line 43]</v>
      </c>
      <c r="E190" s="106"/>
      <c r="F190" s="143" t="str">
        <f t="shared" si="4"/>
        <v>Veh</v>
      </c>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4"/>
      <c r="AE190" s="805"/>
      <c r="AG190" s="805"/>
      <c r="AI190" s="805"/>
      <c r="AK190" s="300"/>
    </row>
    <row r="191" spans="4:37" ht="12.75" customHeight="1" outlineLevel="1" x14ac:dyDescent="0.25">
      <c r="D191" s="142" t="str">
        <f>'Line Items'!D1100</f>
        <v>[Rolling Stock Line 44]</v>
      </c>
      <c r="E191" s="106"/>
      <c r="F191" s="143" t="str">
        <f t="shared" si="4"/>
        <v>Veh</v>
      </c>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4"/>
      <c r="AE191" s="805"/>
      <c r="AG191" s="805"/>
      <c r="AI191" s="805"/>
      <c r="AK191" s="300"/>
    </row>
    <row r="192" spans="4:37" ht="12.75" customHeight="1" outlineLevel="1" x14ac:dyDescent="0.25">
      <c r="D192" s="142" t="str">
        <f>'Line Items'!D1101</f>
        <v>[Rolling Stock Line 45]</v>
      </c>
      <c r="E192" s="106"/>
      <c r="F192" s="143" t="str">
        <f t="shared" si="4"/>
        <v>Veh</v>
      </c>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4"/>
      <c r="AE192" s="805"/>
      <c r="AG192" s="805"/>
      <c r="AI192" s="805"/>
      <c r="AK192" s="300"/>
    </row>
    <row r="193" spans="4:37" ht="12.75" customHeight="1" outlineLevel="1" x14ac:dyDescent="0.25">
      <c r="D193" s="142" t="str">
        <f>'Line Items'!D1102</f>
        <v>[Rolling Stock Line 46]</v>
      </c>
      <c r="E193" s="106"/>
      <c r="F193" s="143" t="str">
        <f t="shared" si="4"/>
        <v>Veh</v>
      </c>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4"/>
      <c r="AE193" s="805"/>
      <c r="AG193" s="805"/>
      <c r="AI193" s="805"/>
      <c r="AK193" s="300"/>
    </row>
    <row r="194" spans="4:37" ht="12.75" customHeight="1" outlineLevel="1" x14ac:dyDescent="0.25">
      <c r="D194" s="142" t="str">
        <f>'Line Items'!D1103</f>
        <v>[Rolling Stock Line 47]</v>
      </c>
      <c r="E194" s="106"/>
      <c r="F194" s="143" t="str">
        <f t="shared" si="4"/>
        <v>Veh</v>
      </c>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4"/>
      <c r="AE194" s="805"/>
      <c r="AG194" s="805"/>
      <c r="AI194" s="805"/>
      <c r="AK194" s="300"/>
    </row>
    <row r="195" spans="4:37" ht="12.75" customHeight="1" outlineLevel="1" x14ac:dyDescent="0.25">
      <c r="D195" s="142" t="str">
        <f>'Line Items'!D1104</f>
        <v>[Rolling Stock Line 48]</v>
      </c>
      <c r="E195" s="106"/>
      <c r="F195" s="143" t="str">
        <f t="shared" si="4"/>
        <v>Veh</v>
      </c>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4"/>
      <c r="AE195" s="805"/>
      <c r="AG195" s="805"/>
      <c r="AI195" s="805"/>
      <c r="AK195" s="300"/>
    </row>
    <row r="196" spans="4:37" ht="12.75" customHeight="1" outlineLevel="1" x14ac:dyDescent="0.25">
      <c r="D196" s="142" t="str">
        <f>'Line Items'!D1105</f>
        <v>[Rolling Stock Line 49]</v>
      </c>
      <c r="E196" s="106"/>
      <c r="F196" s="143" t="str">
        <f t="shared" si="4"/>
        <v>Veh</v>
      </c>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4"/>
      <c r="AE196" s="805"/>
      <c r="AG196" s="805"/>
      <c r="AI196" s="805"/>
      <c r="AK196" s="300"/>
    </row>
    <row r="197" spans="4:37" ht="12.75" customHeight="1" outlineLevel="1" x14ac:dyDescent="0.25">
      <c r="D197" s="142" t="str">
        <f>'Line Items'!D1106</f>
        <v>[Rolling Stock Line 50]</v>
      </c>
      <c r="E197" s="106"/>
      <c r="F197" s="143" t="str">
        <f t="shared" si="4"/>
        <v>Veh</v>
      </c>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4"/>
      <c r="AE197" s="805"/>
      <c r="AG197" s="805"/>
      <c r="AI197" s="805"/>
      <c r="AK197" s="300"/>
    </row>
    <row r="198" spans="4:37" ht="12.75" customHeight="1" outlineLevel="1" x14ac:dyDescent="0.25">
      <c r="D198" s="142" t="str">
        <f>'Line Items'!D1107</f>
        <v>[Rolling Stock Line 51]</v>
      </c>
      <c r="E198" s="106"/>
      <c r="F198" s="143" t="str">
        <f t="shared" si="4"/>
        <v>Veh</v>
      </c>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4"/>
      <c r="AE198" s="805"/>
      <c r="AG198" s="805"/>
      <c r="AI198" s="805"/>
      <c r="AK198" s="300"/>
    </row>
    <row r="199" spans="4:37" ht="12.75" customHeight="1" outlineLevel="1" x14ac:dyDescent="0.25">
      <c r="D199" s="142" t="str">
        <f>'Line Items'!D1108</f>
        <v>[Rolling Stock Line 52]</v>
      </c>
      <c r="E199" s="106"/>
      <c r="F199" s="143" t="str">
        <f t="shared" si="4"/>
        <v>Veh</v>
      </c>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4"/>
      <c r="AE199" s="805"/>
      <c r="AG199" s="805"/>
      <c r="AI199" s="805"/>
      <c r="AK199" s="300"/>
    </row>
    <row r="200" spans="4:37" ht="12.75" customHeight="1" outlineLevel="1" x14ac:dyDescent="0.25">
      <c r="D200" s="142" t="str">
        <f>'Line Items'!D1109</f>
        <v>[Rolling Stock Line 53]</v>
      </c>
      <c r="E200" s="106"/>
      <c r="F200" s="143" t="str">
        <f t="shared" si="4"/>
        <v>Veh</v>
      </c>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4"/>
      <c r="AE200" s="805"/>
      <c r="AG200" s="805"/>
      <c r="AI200" s="805"/>
      <c r="AK200" s="300"/>
    </row>
    <row r="201" spans="4:37" ht="12.75" customHeight="1" outlineLevel="1" x14ac:dyDescent="0.25">
      <c r="D201" s="142" t="str">
        <f>'Line Items'!D1110</f>
        <v>[Rolling Stock Line 54]</v>
      </c>
      <c r="E201" s="106"/>
      <c r="F201" s="143" t="str">
        <f t="shared" si="4"/>
        <v>Veh</v>
      </c>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4"/>
      <c r="AE201" s="805"/>
      <c r="AG201" s="805"/>
      <c r="AI201" s="805"/>
      <c r="AK201" s="300"/>
    </row>
    <row r="202" spans="4:37" ht="12.75" customHeight="1" outlineLevel="1" x14ac:dyDescent="0.25">
      <c r="D202" s="142" t="str">
        <f>'Line Items'!D1111</f>
        <v>[Rolling Stock Line 55]</v>
      </c>
      <c r="E202" s="106"/>
      <c r="F202" s="143" t="str">
        <f t="shared" si="4"/>
        <v>Veh</v>
      </c>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4"/>
      <c r="AE202" s="805"/>
      <c r="AG202" s="805"/>
      <c r="AI202" s="805"/>
      <c r="AK202" s="300"/>
    </row>
    <row r="203" spans="4:37" ht="12.75" customHeight="1" outlineLevel="1" x14ac:dyDescent="0.25">
      <c r="D203" s="142" t="str">
        <f>'Line Items'!D1112</f>
        <v>[Rolling Stock Line 56]</v>
      </c>
      <c r="E203" s="106"/>
      <c r="F203" s="143" t="str">
        <f t="shared" si="4"/>
        <v>Veh</v>
      </c>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4"/>
      <c r="AE203" s="805"/>
      <c r="AG203" s="805"/>
      <c r="AI203" s="805"/>
      <c r="AK203" s="300"/>
    </row>
    <row r="204" spans="4:37" ht="12.75" customHeight="1" outlineLevel="1" x14ac:dyDescent="0.25">
      <c r="D204" s="142" t="str">
        <f>'Line Items'!D1113</f>
        <v>[Rolling Stock Line 57]</v>
      </c>
      <c r="E204" s="106"/>
      <c r="F204" s="143" t="str">
        <f t="shared" si="4"/>
        <v>Veh</v>
      </c>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4"/>
      <c r="AE204" s="805"/>
      <c r="AG204" s="805"/>
      <c r="AI204" s="805"/>
      <c r="AK204" s="300"/>
    </row>
    <row r="205" spans="4:37" ht="12.75" customHeight="1" outlineLevel="1" x14ac:dyDescent="0.25">
      <c r="D205" s="142" t="str">
        <f>'Line Items'!D1114</f>
        <v>[Rolling Stock Line 58]</v>
      </c>
      <c r="E205" s="106"/>
      <c r="F205" s="143" t="str">
        <f t="shared" si="4"/>
        <v>Veh</v>
      </c>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4"/>
      <c r="AE205" s="805"/>
      <c r="AG205" s="805"/>
      <c r="AI205" s="805"/>
      <c r="AK205" s="300"/>
    </row>
    <row r="206" spans="4:37" ht="12.75" customHeight="1" outlineLevel="1" x14ac:dyDescent="0.25">
      <c r="D206" s="142" t="str">
        <f>'Line Items'!D1115</f>
        <v>[Rolling Stock Line 59]</v>
      </c>
      <c r="E206" s="106"/>
      <c r="F206" s="143" t="str">
        <f t="shared" si="4"/>
        <v>Veh</v>
      </c>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4"/>
      <c r="AE206" s="805"/>
      <c r="AG206" s="805"/>
      <c r="AI206" s="805"/>
      <c r="AK206" s="300"/>
    </row>
    <row r="207" spans="4:37" ht="12.75" customHeight="1" outlineLevel="1" x14ac:dyDescent="0.25">
      <c r="D207" s="113" t="str">
        <f>'Line Items'!D1116</f>
        <v>[Rolling Stock Line 60]</v>
      </c>
      <c r="E207" s="286"/>
      <c r="F207" s="155" t="str">
        <f t="shared" si="4"/>
        <v>Veh</v>
      </c>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8"/>
      <c r="AE207" s="1058"/>
      <c r="AG207" s="1058"/>
      <c r="AI207" s="1058"/>
      <c r="AK207" s="320"/>
    </row>
    <row r="208" spans="4:37" ht="12.75" customHeight="1" outlineLevel="1" x14ac:dyDescent="0.25">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E208" s="107"/>
      <c r="AG208" s="107"/>
      <c r="AI208" s="107"/>
    </row>
    <row r="209" spans="3:37" ht="12.75" customHeight="1" outlineLevel="1" x14ac:dyDescent="0.25">
      <c r="D209" s="290" t="str">
        <f>"Total "&amp;C147</f>
        <v>Total Daily Number of Vehicles Diagrammed - Excluding Spare Diagrams</v>
      </c>
      <c r="E209" s="291"/>
      <c r="F209" s="292" t="str">
        <f>F207</f>
        <v>Veh</v>
      </c>
      <c r="G209" s="293">
        <f t="shared" ref="G209:AC209" si="5">SUM(G148:G207)</f>
        <v>0</v>
      </c>
      <c r="H209" s="293">
        <f t="shared" si="5"/>
        <v>0</v>
      </c>
      <c r="I209" s="293">
        <f t="shared" si="5"/>
        <v>0</v>
      </c>
      <c r="J209" s="293">
        <f t="shared" si="5"/>
        <v>0</v>
      </c>
      <c r="K209" s="293">
        <f t="shared" si="5"/>
        <v>0</v>
      </c>
      <c r="L209" s="293">
        <f t="shared" si="5"/>
        <v>0</v>
      </c>
      <c r="M209" s="293">
        <f t="shared" si="5"/>
        <v>0</v>
      </c>
      <c r="N209" s="293">
        <f t="shared" si="5"/>
        <v>0</v>
      </c>
      <c r="O209" s="293">
        <f t="shared" si="5"/>
        <v>0</v>
      </c>
      <c r="P209" s="293">
        <f t="shared" si="5"/>
        <v>0</v>
      </c>
      <c r="Q209" s="293">
        <f t="shared" si="5"/>
        <v>0</v>
      </c>
      <c r="R209" s="293">
        <f t="shared" si="5"/>
        <v>0</v>
      </c>
      <c r="S209" s="293">
        <f t="shared" si="5"/>
        <v>0</v>
      </c>
      <c r="T209" s="293">
        <f t="shared" si="5"/>
        <v>0</v>
      </c>
      <c r="U209" s="293">
        <f t="shared" si="5"/>
        <v>0</v>
      </c>
      <c r="V209" s="293">
        <f t="shared" si="5"/>
        <v>0</v>
      </c>
      <c r="W209" s="293">
        <f t="shared" si="5"/>
        <v>0</v>
      </c>
      <c r="X209" s="293">
        <f t="shared" si="5"/>
        <v>0</v>
      </c>
      <c r="Y209" s="293">
        <f t="shared" si="5"/>
        <v>0</v>
      </c>
      <c r="Z209" s="293">
        <f t="shared" si="5"/>
        <v>0</v>
      </c>
      <c r="AA209" s="293">
        <f t="shared" si="5"/>
        <v>0</v>
      </c>
      <c r="AB209" s="293">
        <f t="shared" si="5"/>
        <v>0</v>
      </c>
      <c r="AC209" s="294">
        <f t="shared" si="5"/>
        <v>0</v>
      </c>
      <c r="AE209" s="1062">
        <f>SUM(AE148:AE207)</f>
        <v>0</v>
      </c>
      <c r="AG209" s="1062">
        <f>SUM(AG148:AG207)</f>
        <v>0</v>
      </c>
      <c r="AI209" s="1062">
        <f>SUM(AI148:AI207)</f>
        <v>0</v>
      </c>
      <c r="AK209" s="295"/>
    </row>
    <row r="210" spans="3:37" ht="12.75" customHeight="1" outlineLevel="1" x14ac:dyDescent="0.25">
      <c r="G210" s="107"/>
      <c r="H210" s="107"/>
      <c r="I210" s="107"/>
      <c r="J210" s="107"/>
      <c r="K210" s="107"/>
      <c r="L210" s="107"/>
      <c r="M210" s="107"/>
      <c r="N210" s="107"/>
      <c r="O210" s="107"/>
      <c r="P210" s="107"/>
      <c r="Q210" s="107"/>
      <c r="R210" s="107"/>
      <c r="S210" s="107"/>
      <c r="T210" s="107"/>
      <c r="U210" s="107"/>
      <c r="V210" s="107"/>
      <c r="W210" s="107"/>
      <c r="X210" s="107"/>
      <c r="Y210" s="107"/>
      <c r="Z210" s="107"/>
      <c r="AA210" s="107"/>
      <c r="AB210" s="107"/>
      <c r="AC210" s="107"/>
      <c r="AE210" s="107"/>
      <c r="AG210" s="107"/>
      <c r="AI210" s="107"/>
    </row>
    <row r="211" spans="3:37" ht="12.75" customHeight="1" outlineLevel="1" x14ac:dyDescent="0.25">
      <c r="C211" s="200" t="s">
        <v>2801</v>
      </c>
      <c r="G211" s="107"/>
      <c r="H211" s="107"/>
      <c r="I211" s="107"/>
      <c r="J211" s="107"/>
      <c r="K211" s="107"/>
      <c r="L211" s="107"/>
      <c r="M211" s="107"/>
      <c r="N211" s="107"/>
      <c r="O211" s="107"/>
      <c r="P211" s="107"/>
      <c r="Q211" s="107"/>
      <c r="R211" s="107"/>
      <c r="S211" s="107"/>
      <c r="T211" s="107"/>
      <c r="U211" s="107"/>
      <c r="V211" s="107"/>
      <c r="W211" s="107"/>
      <c r="X211" s="107"/>
      <c r="Y211" s="107"/>
      <c r="Z211" s="107"/>
      <c r="AA211" s="107"/>
      <c r="AB211" s="107"/>
      <c r="AC211" s="107"/>
      <c r="AE211" s="107"/>
      <c r="AG211" s="107"/>
      <c r="AI211" s="107"/>
    </row>
    <row r="212" spans="3:37" ht="12.75" customHeight="1" outlineLevel="1" x14ac:dyDescent="0.25">
      <c r="D212" s="276" t="str">
        <f>'Line Items'!D1057</f>
        <v>Class 375/3 Eversholt Rail</v>
      </c>
      <c r="E212" s="277"/>
      <c r="F212" s="278" t="s">
        <v>72</v>
      </c>
      <c r="G212" s="279"/>
      <c r="H212" s="279"/>
      <c r="I212" s="279"/>
      <c r="J212" s="279"/>
      <c r="K212" s="279"/>
      <c r="L212" s="279"/>
      <c r="M212" s="279"/>
      <c r="N212" s="279"/>
      <c r="O212" s="279"/>
      <c r="P212" s="279"/>
      <c r="Q212" s="279"/>
      <c r="R212" s="279"/>
      <c r="S212" s="279"/>
      <c r="T212" s="279"/>
      <c r="U212" s="279"/>
      <c r="V212" s="279"/>
      <c r="W212" s="279"/>
      <c r="X212" s="279"/>
      <c r="Y212" s="279"/>
      <c r="Z212" s="279"/>
      <c r="AA212" s="279"/>
      <c r="AB212" s="279"/>
      <c r="AC212" s="304"/>
      <c r="AE212" s="1057"/>
      <c r="AG212" s="1057"/>
      <c r="AI212" s="1057"/>
      <c r="AK212" s="321"/>
    </row>
    <row r="213" spans="3:37" ht="12.75" customHeight="1" outlineLevel="1" x14ac:dyDescent="0.25">
      <c r="D213" s="142" t="str">
        <f>'Line Items'!D1058</f>
        <v>Class 375/6 Eversholt Rail</v>
      </c>
      <c r="E213" s="106"/>
      <c r="F213" s="143" t="str">
        <f t="shared" ref="F213:F271" si="6">F212</f>
        <v>Unit</v>
      </c>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4"/>
      <c r="AE213" s="805"/>
      <c r="AG213" s="805"/>
      <c r="AI213" s="805"/>
      <c r="AK213" s="300"/>
    </row>
    <row r="214" spans="3:37" ht="12.75" customHeight="1" outlineLevel="1" x14ac:dyDescent="0.25">
      <c r="D214" s="142" t="str">
        <f>'Line Items'!D1059</f>
        <v>Class 375/7 Eversholt Rail</v>
      </c>
      <c r="E214" s="106"/>
      <c r="F214" s="143" t="str">
        <f t="shared" si="6"/>
        <v>Unit</v>
      </c>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4"/>
      <c r="AE214" s="805"/>
      <c r="AG214" s="805"/>
      <c r="AI214" s="805"/>
      <c r="AK214" s="300"/>
    </row>
    <row r="215" spans="3:37" ht="12.75" customHeight="1" outlineLevel="1" x14ac:dyDescent="0.25">
      <c r="D215" s="142" t="str">
        <f>'Line Items'!D1060</f>
        <v>Class 375/8 Eversholt Rail</v>
      </c>
      <c r="E215" s="106"/>
      <c r="F215" s="143" t="str">
        <f t="shared" si="6"/>
        <v>Unit</v>
      </c>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4"/>
      <c r="AE215" s="805"/>
      <c r="AG215" s="805"/>
      <c r="AI215" s="805"/>
      <c r="AK215" s="300"/>
    </row>
    <row r="216" spans="3:37" ht="12.75" customHeight="1" outlineLevel="1" x14ac:dyDescent="0.25">
      <c r="D216" s="142" t="str">
        <f>'Line Items'!D1061</f>
        <v>Class 375/9 Eversholt Rail</v>
      </c>
      <c r="E216" s="106"/>
      <c r="F216" s="143" t="str">
        <f t="shared" si="6"/>
        <v>Unit</v>
      </c>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4"/>
      <c r="AE216" s="805"/>
      <c r="AG216" s="805"/>
      <c r="AI216" s="805"/>
      <c r="AK216" s="300"/>
    </row>
    <row r="217" spans="3:37" ht="12.75" customHeight="1" outlineLevel="1" x14ac:dyDescent="0.25">
      <c r="D217" s="142" t="str">
        <f>'Line Items'!D1062</f>
        <v>Class 376/0 Eversholt Rail</v>
      </c>
      <c r="E217" s="106"/>
      <c r="F217" s="143" t="str">
        <f t="shared" si="6"/>
        <v>Unit</v>
      </c>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4"/>
      <c r="AE217" s="805"/>
      <c r="AG217" s="805"/>
      <c r="AI217" s="805"/>
      <c r="AK217" s="300"/>
    </row>
    <row r="218" spans="3:37" ht="12.75" customHeight="1" outlineLevel="1" x14ac:dyDescent="0.25">
      <c r="D218" s="142" t="str">
        <f>'Line Items'!D1063</f>
        <v>Class 465/0 Eversholt Rail</v>
      </c>
      <c r="E218" s="106"/>
      <c r="F218" s="143" t="str">
        <f t="shared" si="6"/>
        <v>Unit</v>
      </c>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4"/>
      <c r="AE218" s="805"/>
      <c r="AG218" s="805"/>
      <c r="AI218" s="805"/>
      <c r="AK218" s="300"/>
    </row>
    <row r="219" spans="3:37" ht="12.75" customHeight="1" outlineLevel="1" x14ac:dyDescent="0.25">
      <c r="D219" s="142" t="str">
        <f>'Line Items'!D1064</f>
        <v>Class 465/1 Eversholt Rail</v>
      </c>
      <c r="E219" s="106"/>
      <c r="F219" s="143" t="str">
        <f t="shared" si="6"/>
        <v>Unit</v>
      </c>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4"/>
      <c r="AE219" s="805"/>
      <c r="AG219" s="805"/>
      <c r="AI219" s="805"/>
      <c r="AK219" s="300"/>
    </row>
    <row r="220" spans="3:37" ht="12.75" customHeight="1" outlineLevel="1" x14ac:dyDescent="0.25">
      <c r="D220" s="142" t="str">
        <f>'Line Items'!D1065</f>
        <v>Class 465/2 Angel</v>
      </c>
      <c r="E220" s="106"/>
      <c r="F220" s="143" t="str">
        <f t="shared" si="6"/>
        <v>Unit</v>
      </c>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4"/>
      <c r="AE220" s="805"/>
      <c r="AG220" s="805"/>
      <c r="AI220" s="805"/>
      <c r="AK220" s="300"/>
    </row>
    <row r="221" spans="3:37" ht="12.75" customHeight="1" outlineLevel="1" x14ac:dyDescent="0.25">
      <c r="D221" s="142" t="str">
        <f>'Line Items'!D1066</f>
        <v>Class 465/9 Angel</v>
      </c>
      <c r="E221" s="106"/>
      <c r="F221" s="143" t="str">
        <f t="shared" si="6"/>
        <v>Unit</v>
      </c>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4"/>
      <c r="AE221" s="805"/>
      <c r="AG221" s="805"/>
      <c r="AI221" s="805"/>
      <c r="AK221" s="300"/>
    </row>
    <row r="222" spans="3:37" ht="12.75" customHeight="1" outlineLevel="1" x14ac:dyDescent="0.25">
      <c r="D222" s="142" t="str">
        <f>'Line Items'!D1067</f>
        <v>Class 466 Angel</v>
      </c>
      <c r="E222" s="106"/>
      <c r="F222" s="143" t="str">
        <f t="shared" si="6"/>
        <v>Unit</v>
      </c>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4"/>
      <c r="AE222" s="805"/>
      <c r="AG222" s="805"/>
      <c r="AI222" s="805"/>
      <c r="AK222" s="300"/>
    </row>
    <row r="223" spans="3:37" ht="12.75" customHeight="1" outlineLevel="1" x14ac:dyDescent="0.25">
      <c r="D223" s="142" t="str">
        <f>'Line Items'!D1068</f>
        <v>Class 395 Eversholt Rail</v>
      </c>
      <c r="E223" s="106"/>
      <c r="F223" s="143" t="str">
        <f t="shared" si="6"/>
        <v>Unit</v>
      </c>
      <c r="G223" s="283"/>
      <c r="H223" s="283"/>
      <c r="I223" s="283"/>
      <c r="J223" s="283"/>
      <c r="K223" s="283"/>
      <c r="L223" s="283"/>
      <c r="M223" s="283"/>
      <c r="N223" s="283"/>
      <c r="O223" s="283"/>
      <c r="P223" s="283"/>
      <c r="Q223" s="283"/>
      <c r="R223" s="283"/>
      <c r="S223" s="283"/>
      <c r="T223" s="283"/>
      <c r="U223" s="283"/>
      <c r="V223" s="283"/>
      <c r="W223" s="283"/>
      <c r="X223" s="283"/>
      <c r="Y223" s="283"/>
      <c r="Z223" s="283"/>
      <c r="AA223" s="283"/>
      <c r="AB223" s="283"/>
      <c r="AC223" s="284"/>
      <c r="AE223" s="805"/>
      <c r="AG223" s="805"/>
      <c r="AI223" s="805"/>
      <c r="AK223" s="300"/>
    </row>
    <row r="224" spans="3:37" ht="12.75" customHeight="1" outlineLevel="1" x14ac:dyDescent="0.25">
      <c r="D224" s="142" t="str">
        <f>'Line Items'!D1069</f>
        <v>Class 377 Sub Leased from GTR</v>
      </c>
      <c r="E224" s="106"/>
      <c r="F224" s="143" t="str">
        <f t="shared" si="6"/>
        <v>Unit</v>
      </c>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4"/>
      <c r="AE224" s="805"/>
      <c r="AG224" s="805"/>
      <c r="AI224" s="805"/>
      <c r="AK224" s="300"/>
    </row>
    <row r="225" spans="4:37" ht="12.75" customHeight="1" outlineLevel="1" x14ac:dyDescent="0.25">
      <c r="D225" s="142" t="str">
        <f>'Line Items'!D1070</f>
        <v>Class 319 Sub Leased to GTR</v>
      </c>
      <c r="E225" s="106"/>
      <c r="F225" s="143" t="str">
        <f t="shared" si="6"/>
        <v>Unit</v>
      </c>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4"/>
      <c r="AE225" s="805"/>
      <c r="AG225" s="805"/>
      <c r="AI225" s="805"/>
      <c r="AK225" s="300"/>
    </row>
    <row r="226" spans="4:37" ht="12.75" customHeight="1" outlineLevel="1" x14ac:dyDescent="0.25">
      <c r="D226" s="142" t="str">
        <f>'Line Items'!D1071</f>
        <v>[Rolling Stock Line 15]</v>
      </c>
      <c r="E226" s="106"/>
      <c r="F226" s="143" t="str">
        <f t="shared" si="6"/>
        <v>Unit</v>
      </c>
      <c r="G226" s="283"/>
      <c r="H226" s="283"/>
      <c r="I226" s="283"/>
      <c r="J226" s="283"/>
      <c r="K226" s="283"/>
      <c r="L226" s="283"/>
      <c r="M226" s="283"/>
      <c r="N226" s="283"/>
      <c r="O226" s="283"/>
      <c r="P226" s="283"/>
      <c r="Q226" s="283"/>
      <c r="R226" s="283"/>
      <c r="S226" s="283"/>
      <c r="T226" s="283"/>
      <c r="U226" s="283"/>
      <c r="V226" s="283"/>
      <c r="W226" s="283"/>
      <c r="X226" s="283"/>
      <c r="Y226" s="283"/>
      <c r="Z226" s="283"/>
      <c r="AA226" s="283"/>
      <c r="AB226" s="283"/>
      <c r="AC226" s="284"/>
      <c r="AE226" s="805"/>
      <c r="AG226" s="805"/>
      <c r="AI226" s="805"/>
      <c r="AK226" s="300"/>
    </row>
    <row r="227" spans="4:37" ht="12.75" customHeight="1" outlineLevel="1" x14ac:dyDescent="0.25">
      <c r="D227" s="142" t="str">
        <f>'Line Items'!D1072</f>
        <v>[Rolling Stock Line 16]</v>
      </c>
      <c r="E227" s="106"/>
      <c r="F227" s="143" t="str">
        <f t="shared" si="6"/>
        <v>Unit</v>
      </c>
      <c r="G227" s="283"/>
      <c r="H227" s="283"/>
      <c r="I227" s="283"/>
      <c r="J227" s="283"/>
      <c r="K227" s="283"/>
      <c r="L227" s="283"/>
      <c r="M227" s="283"/>
      <c r="N227" s="283"/>
      <c r="O227" s="283"/>
      <c r="P227" s="283"/>
      <c r="Q227" s="283"/>
      <c r="R227" s="283"/>
      <c r="S227" s="283"/>
      <c r="T227" s="283"/>
      <c r="U227" s="283"/>
      <c r="V227" s="283"/>
      <c r="W227" s="283"/>
      <c r="X227" s="283"/>
      <c r="Y227" s="283"/>
      <c r="Z227" s="283"/>
      <c r="AA227" s="283"/>
      <c r="AB227" s="283"/>
      <c r="AC227" s="284"/>
      <c r="AE227" s="805"/>
      <c r="AG227" s="805"/>
      <c r="AI227" s="805"/>
      <c r="AK227" s="300"/>
    </row>
    <row r="228" spans="4:37" ht="12.75" customHeight="1" outlineLevel="1" x14ac:dyDescent="0.25">
      <c r="D228" s="142" t="str">
        <f>'Line Items'!D1073</f>
        <v>[Rolling Stock Line 17]</v>
      </c>
      <c r="E228" s="106"/>
      <c r="F228" s="143" t="str">
        <f t="shared" si="6"/>
        <v>Unit</v>
      </c>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4"/>
      <c r="AE228" s="805"/>
      <c r="AG228" s="805"/>
      <c r="AI228" s="805"/>
      <c r="AK228" s="300"/>
    </row>
    <row r="229" spans="4:37" ht="12.75" customHeight="1" outlineLevel="1" x14ac:dyDescent="0.25">
      <c r="D229" s="142" t="str">
        <f>'Line Items'!D1074</f>
        <v>[Rolling Stock Line 18]</v>
      </c>
      <c r="E229" s="106"/>
      <c r="F229" s="143" t="str">
        <f t="shared" si="6"/>
        <v>Unit</v>
      </c>
      <c r="G229" s="283"/>
      <c r="H229" s="283"/>
      <c r="I229" s="283"/>
      <c r="J229" s="283"/>
      <c r="K229" s="283"/>
      <c r="L229" s="283"/>
      <c r="M229" s="283"/>
      <c r="N229" s="283"/>
      <c r="O229" s="283"/>
      <c r="P229" s="283"/>
      <c r="Q229" s="283"/>
      <c r="R229" s="283"/>
      <c r="S229" s="283"/>
      <c r="T229" s="283"/>
      <c r="U229" s="283"/>
      <c r="V229" s="283"/>
      <c r="W229" s="283"/>
      <c r="X229" s="283"/>
      <c r="Y229" s="283"/>
      <c r="Z229" s="283"/>
      <c r="AA229" s="283"/>
      <c r="AB229" s="283"/>
      <c r="AC229" s="284"/>
      <c r="AE229" s="805"/>
      <c r="AG229" s="805"/>
      <c r="AI229" s="805"/>
      <c r="AK229" s="300"/>
    </row>
    <row r="230" spans="4:37" ht="12.75" customHeight="1" outlineLevel="1" x14ac:dyDescent="0.25">
      <c r="D230" s="142" t="str">
        <f>'Line Items'!D1075</f>
        <v>[Rolling Stock Line 19]</v>
      </c>
      <c r="E230" s="106"/>
      <c r="F230" s="143" t="str">
        <f t="shared" si="6"/>
        <v>Unit</v>
      </c>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4"/>
      <c r="AE230" s="805"/>
      <c r="AG230" s="805"/>
      <c r="AI230" s="805"/>
      <c r="AK230" s="300"/>
    </row>
    <row r="231" spans="4:37" ht="12.75" customHeight="1" outlineLevel="1" x14ac:dyDescent="0.25">
      <c r="D231" s="142" t="str">
        <f>'Line Items'!D1076</f>
        <v>[Rolling Stock Line 20]</v>
      </c>
      <c r="E231" s="106"/>
      <c r="F231" s="143" t="str">
        <f t="shared" si="6"/>
        <v>Unit</v>
      </c>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4"/>
      <c r="AE231" s="805"/>
      <c r="AG231" s="805"/>
      <c r="AI231" s="805"/>
      <c r="AK231" s="300"/>
    </row>
    <row r="232" spans="4:37" ht="12.75" customHeight="1" outlineLevel="1" x14ac:dyDescent="0.25">
      <c r="D232" s="142" t="str">
        <f>'Line Items'!D1077</f>
        <v>[Rolling Stock Line 21]</v>
      </c>
      <c r="E232" s="106"/>
      <c r="F232" s="143" t="str">
        <f t="shared" si="6"/>
        <v>Unit</v>
      </c>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4"/>
      <c r="AE232" s="805"/>
      <c r="AG232" s="805"/>
      <c r="AI232" s="805"/>
      <c r="AK232" s="300"/>
    </row>
    <row r="233" spans="4:37" ht="12.75" customHeight="1" outlineLevel="1" x14ac:dyDescent="0.25">
      <c r="D233" s="142" t="str">
        <f>'Line Items'!D1078</f>
        <v>[Rolling Stock Line 22]</v>
      </c>
      <c r="E233" s="106"/>
      <c r="F233" s="143" t="str">
        <f t="shared" si="6"/>
        <v>Unit</v>
      </c>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4"/>
      <c r="AE233" s="805"/>
      <c r="AG233" s="805"/>
      <c r="AI233" s="805"/>
      <c r="AK233" s="300"/>
    </row>
    <row r="234" spans="4:37" ht="12.75" customHeight="1" outlineLevel="1" x14ac:dyDescent="0.25">
      <c r="D234" s="142" t="str">
        <f>'Line Items'!D1079</f>
        <v>[Rolling Stock Line 23]</v>
      </c>
      <c r="E234" s="106"/>
      <c r="F234" s="143" t="str">
        <f t="shared" si="6"/>
        <v>Unit</v>
      </c>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4"/>
      <c r="AE234" s="805"/>
      <c r="AG234" s="805"/>
      <c r="AI234" s="805"/>
      <c r="AK234" s="300"/>
    </row>
    <row r="235" spans="4:37" ht="12.75" customHeight="1" outlineLevel="1" x14ac:dyDescent="0.25">
      <c r="D235" s="142" t="str">
        <f>'Line Items'!D1080</f>
        <v>[Rolling Stock Line 24]</v>
      </c>
      <c r="E235" s="106"/>
      <c r="F235" s="143" t="str">
        <f t="shared" si="6"/>
        <v>Unit</v>
      </c>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4"/>
      <c r="AE235" s="805"/>
      <c r="AG235" s="805"/>
      <c r="AI235" s="805"/>
      <c r="AK235" s="300"/>
    </row>
    <row r="236" spans="4:37" ht="12.75" customHeight="1" outlineLevel="1" x14ac:dyDescent="0.25">
      <c r="D236" s="142" t="str">
        <f>'Line Items'!D1081</f>
        <v>[Rolling Stock Line 25]</v>
      </c>
      <c r="E236" s="106"/>
      <c r="F236" s="143" t="str">
        <f t="shared" si="6"/>
        <v>Unit</v>
      </c>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4"/>
      <c r="AE236" s="805"/>
      <c r="AG236" s="805"/>
      <c r="AI236" s="805"/>
      <c r="AK236" s="300"/>
    </row>
    <row r="237" spans="4:37" ht="12.75" customHeight="1" outlineLevel="1" x14ac:dyDescent="0.25">
      <c r="D237" s="142" t="str">
        <f>'Line Items'!D1082</f>
        <v>[Rolling Stock Line 26]</v>
      </c>
      <c r="E237" s="106"/>
      <c r="F237" s="143" t="str">
        <f t="shared" si="6"/>
        <v>Unit</v>
      </c>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4"/>
      <c r="AE237" s="805"/>
      <c r="AG237" s="805"/>
      <c r="AI237" s="805"/>
      <c r="AK237" s="300"/>
    </row>
    <row r="238" spans="4:37" ht="12.75" customHeight="1" outlineLevel="1" x14ac:dyDescent="0.25">
      <c r="D238" s="142" t="str">
        <f>'Line Items'!D1083</f>
        <v>[Rolling Stock Line 27]</v>
      </c>
      <c r="E238" s="106"/>
      <c r="F238" s="143" t="str">
        <f t="shared" si="6"/>
        <v>Unit</v>
      </c>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4"/>
      <c r="AE238" s="805"/>
      <c r="AG238" s="805"/>
      <c r="AI238" s="805"/>
      <c r="AK238" s="300"/>
    </row>
    <row r="239" spans="4:37" ht="12.75" customHeight="1" outlineLevel="1" x14ac:dyDescent="0.25">
      <c r="D239" s="142" t="str">
        <f>'Line Items'!D1084</f>
        <v>[Rolling Stock Line 28]</v>
      </c>
      <c r="E239" s="106"/>
      <c r="F239" s="143" t="str">
        <f t="shared" si="6"/>
        <v>Unit</v>
      </c>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4"/>
      <c r="AE239" s="805"/>
      <c r="AG239" s="805"/>
      <c r="AI239" s="805"/>
      <c r="AK239" s="300"/>
    </row>
    <row r="240" spans="4:37" ht="12.75" customHeight="1" outlineLevel="1" x14ac:dyDescent="0.25">
      <c r="D240" s="142" t="str">
        <f>'Line Items'!D1085</f>
        <v>[Rolling Stock Line 29]</v>
      </c>
      <c r="E240" s="106"/>
      <c r="F240" s="143" t="str">
        <f t="shared" si="6"/>
        <v>Unit</v>
      </c>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4"/>
      <c r="AE240" s="805"/>
      <c r="AG240" s="805"/>
      <c r="AI240" s="805"/>
      <c r="AK240" s="300"/>
    </row>
    <row r="241" spans="4:37" ht="12.75" customHeight="1" outlineLevel="1" x14ac:dyDescent="0.25">
      <c r="D241" s="142" t="str">
        <f>'Line Items'!D1086</f>
        <v>[Rolling Stock Line 30]</v>
      </c>
      <c r="E241" s="106"/>
      <c r="F241" s="143" t="str">
        <f t="shared" si="6"/>
        <v>Unit</v>
      </c>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4"/>
      <c r="AE241" s="805"/>
      <c r="AG241" s="805"/>
      <c r="AI241" s="805"/>
      <c r="AK241" s="300"/>
    </row>
    <row r="242" spans="4:37" ht="12.75" customHeight="1" outlineLevel="1" x14ac:dyDescent="0.25">
      <c r="D242" s="142" t="str">
        <f>'Line Items'!D1087</f>
        <v>[Rolling Stock Line 31]</v>
      </c>
      <c r="E242" s="106"/>
      <c r="F242" s="143" t="str">
        <f t="shared" si="6"/>
        <v>Unit</v>
      </c>
      <c r="G242" s="283"/>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4"/>
      <c r="AE242" s="805"/>
      <c r="AG242" s="805"/>
      <c r="AI242" s="805"/>
      <c r="AK242" s="300"/>
    </row>
    <row r="243" spans="4:37" ht="12.75" customHeight="1" outlineLevel="1" x14ac:dyDescent="0.25">
      <c r="D243" s="142" t="str">
        <f>'Line Items'!D1088</f>
        <v>[Rolling Stock Line 32]</v>
      </c>
      <c r="E243" s="106"/>
      <c r="F243" s="143" t="str">
        <f t="shared" si="6"/>
        <v>Unit</v>
      </c>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4"/>
      <c r="AE243" s="805"/>
      <c r="AG243" s="805"/>
      <c r="AI243" s="805"/>
      <c r="AK243" s="300"/>
    </row>
    <row r="244" spans="4:37" ht="12.75" customHeight="1" outlineLevel="1" x14ac:dyDescent="0.25">
      <c r="D244" s="142" t="str">
        <f>'Line Items'!D1089</f>
        <v>[Rolling Stock Line 33]</v>
      </c>
      <c r="E244" s="106"/>
      <c r="F244" s="143" t="str">
        <f t="shared" si="6"/>
        <v>Unit</v>
      </c>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4"/>
      <c r="AE244" s="805"/>
      <c r="AG244" s="805"/>
      <c r="AI244" s="805"/>
      <c r="AK244" s="300"/>
    </row>
    <row r="245" spans="4:37" ht="12.75" customHeight="1" outlineLevel="1" x14ac:dyDescent="0.25">
      <c r="D245" s="142" t="str">
        <f>'Line Items'!D1090</f>
        <v>[Rolling Stock Line 34]</v>
      </c>
      <c r="E245" s="106"/>
      <c r="F245" s="143" t="str">
        <f t="shared" si="6"/>
        <v>Unit</v>
      </c>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4"/>
      <c r="AE245" s="805"/>
      <c r="AG245" s="805"/>
      <c r="AI245" s="805"/>
      <c r="AK245" s="300"/>
    </row>
    <row r="246" spans="4:37" ht="12.75" customHeight="1" outlineLevel="1" x14ac:dyDescent="0.25">
      <c r="D246" s="142" t="str">
        <f>'Line Items'!D1091</f>
        <v>[Rolling Stock Line 35]</v>
      </c>
      <c r="E246" s="106"/>
      <c r="F246" s="143" t="str">
        <f t="shared" si="6"/>
        <v>Unit</v>
      </c>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4"/>
      <c r="AE246" s="805"/>
      <c r="AG246" s="805"/>
      <c r="AI246" s="805"/>
      <c r="AK246" s="300"/>
    </row>
    <row r="247" spans="4:37" ht="12.75" customHeight="1" outlineLevel="1" x14ac:dyDescent="0.25">
      <c r="D247" s="142" t="str">
        <f>'Line Items'!D1092</f>
        <v>[Rolling Stock Line 36]</v>
      </c>
      <c r="E247" s="106"/>
      <c r="F247" s="143" t="str">
        <f t="shared" si="6"/>
        <v>Unit</v>
      </c>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4"/>
      <c r="AE247" s="805"/>
      <c r="AG247" s="805"/>
      <c r="AI247" s="805"/>
      <c r="AK247" s="300"/>
    </row>
    <row r="248" spans="4:37" ht="12.75" customHeight="1" outlineLevel="1" x14ac:dyDescent="0.25">
      <c r="D248" s="142" t="str">
        <f>'Line Items'!D1093</f>
        <v>[Rolling Stock Line 37]</v>
      </c>
      <c r="E248" s="106"/>
      <c r="F248" s="143" t="str">
        <f t="shared" si="6"/>
        <v>Unit</v>
      </c>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4"/>
      <c r="AE248" s="805"/>
      <c r="AG248" s="805"/>
      <c r="AI248" s="805"/>
      <c r="AK248" s="300"/>
    </row>
    <row r="249" spans="4:37" ht="12.75" customHeight="1" outlineLevel="1" x14ac:dyDescent="0.25">
      <c r="D249" s="142" t="str">
        <f>'Line Items'!D1094</f>
        <v>[Rolling Stock Line 38]</v>
      </c>
      <c r="E249" s="106"/>
      <c r="F249" s="143" t="str">
        <f t="shared" si="6"/>
        <v>Unit</v>
      </c>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4"/>
      <c r="AE249" s="805"/>
      <c r="AG249" s="805"/>
      <c r="AI249" s="805"/>
      <c r="AK249" s="300"/>
    </row>
    <row r="250" spans="4:37" ht="12.75" customHeight="1" outlineLevel="1" x14ac:dyDescent="0.25">
      <c r="D250" s="142" t="str">
        <f>'Line Items'!D1095</f>
        <v>[Rolling Stock Line 39]</v>
      </c>
      <c r="E250" s="106"/>
      <c r="F250" s="143" t="str">
        <f t="shared" si="6"/>
        <v>Unit</v>
      </c>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4"/>
      <c r="AE250" s="805"/>
      <c r="AG250" s="805"/>
      <c r="AI250" s="805"/>
      <c r="AK250" s="300"/>
    </row>
    <row r="251" spans="4:37" ht="12.75" customHeight="1" outlineLevel="1" x14ac:dyDescent="0.25">
      <c r="D251" s="142" t="str">
        <f>'Line Items'!D1096</f>
        <v>[Rolling Stock Line 40]</v>
      </c>
      <c r="E251" s="106"/>
      <c r="F251" s="143" t="str">
        <f t="shared" si="6"/>
        <v>Unit</v>
      </c>
      <c r="G251" s="283"/>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4"/>
      <c r="AE251" s="805"/>
      <c r="AG251" s="805"/>
      <c r="AI251" s="805"/>
      <c r="AK251" s="300"/>
    </row>
    <row r="252" spans="4:37" ht="12.75" customHeight="1" outlineLevel="1" x14ac:dyDescent="0.25">
      <c r="D252" s="142" t="str">
        <f>'Line Items'!D1097</f>
        <v>[Rolling Stock Line 41]</v>
      </c>
      <c r="E252" s="106"/>
      <c r="F252" s="143" t="str">
        <f t="shared" si="6"/>
        <v>Unit</v>
      </c>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4"/>
      <c r="AE252" s="805"/>
      <c r="AG252" s="805"/>
      <c r="AI252" s="805"/>
      <c r="AK252" s="300"/>
    </row>
    <row r="253" spans="4:37" ht="12.75" customHeight="1" outlineLevel="1" x14ac:dyDescent="0.25">
      <c r="D253" s="142" t="str">
        <f>'Line Items'!D1098</f>
        <v>[Rolling Stock Line 42]</v>
      </c>
      <c r="E253" s="106"/>
      <c r="F253" s="143" t="str">
        <f t="shared" si="6"/>
        <v>Unit</v>
      </c>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4"/>
      <c r="AE253" s="805"/>
      <c r="AG253" s="805"/>
      <c r="AI253" s="805"/>
      <c r="AK253" s="300"/>
    </row>
    <row r="254" spans="4:37" ht="12.75" customHeight="1" outlineLevel="1" x14ac:dyDescent="0.25">
      <c r="D254" s="142" t="str">
        <f>'Line Items'!D1099</f>
        <v>[Rolling Stock Line 43]</v>
      </c>
      <c r="E254" s="106"/>
      <c r="F254" s="143" t="str">
        <f t="shared" si="6"/>
        <v>Unit</v>
      </c>
      <c r="G254" s="283"/>
      <c r="H254" s="283"/>
      <c r="I254" s="283"/>
      <c r="J254" s="283"/>
      <c r="K254" s="283"/>
      <c r="L254" s="283"/>
      <c r="M254" s="283"/>
      <c r="N254" s="283"/>
      <c r="O254" s="283"/>
      <c r="P254" s="283"/>
      <c r="Q254" s="283"/>
      <c r="R254" s="283"/>
      <c r="S254" s="283"/>
      <c r="T254" s="283"/>
      <c r="U254" s="283"/>
      <c r="V254" s="283"/>
      <c r="W254" s="283"/>
      <c r="X254" s="283"/>
      <c r="Y254" s="283"/>
      <c r="Z254" s="283"/>
      <c r="AA254" s="283"/>
      <c r="AB254" s="283"/>
      <c r="AC254" s="284"/>
      <c r="AE254" s="805"/>
      <c r="AG254" s="805"/>
      <c r="AI254" s="805"/>
      <c r="AK254" s="300"/>
    </row>
    <row r="255" spans="4:37" ht="12.75" customHeight="1" outlineLevel="1" x14ac:dyDescent="0.25">
      <c r="D255" s="142" t="str">
        <f>'Line Items'!D1100</f>
        <v>[Rolling Stock Line 44]</v>
      </c>
      <c r="E255" s="106"/>
      <c r="F255" s="143" t="str">
        <f t="shared" si="6"/>
        <v>Unit</v>
      </c>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4"/>
      <c r="AE255" s="805"/>
      <c r="AG255" s="805"/>
      <c r="AI255" s="805"/>
      <c r="AK255" s="300"/>
    </row>
    <row r="256" spans="4:37" ht="12.75" customHeight="1" outlineLevel="1" x14ac:dyDescent="0.25">
      <c r="D256" s="142" t="str">
        <f>'Line Items'!D1101</f>
        <v>[Rolling Stock Line 45]</v>
      </c>
      <c r="E256" s="106"/>
      <c r="F256" s="143" t="str">
        <f t="shared" si="6"/>
        <v>Unit</v>
      </c>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4"/>
      <c r="AE256" s="805"/>
      <c r="AG256" s="805"/>
      <c r="AI256" s="805"/>
      <c r="AK256" s="300"/>
    </row>
    <row r="257" spans="4:37" ht="12.75" customHeight="1" outlineLevel="1" x14ac:dyDescent="0.25">
      <c r="D257" s="142" t="str">
        <f>'Line Items'!D1102</f>
        <v>[Rolling Stock Line 46]</v>
      </c>
      <c r="E257" s="106"/>
      <c r="F257" s="143" t="str">
        <f t="shared" si="6"/>
        <v>Unit</v>
      </c>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4"/>
      <c r="AE257" s="805"/>
      <c r="AG257" s="805"/>
      <c r="AI257" s="805"/>
      <c r="AK257" s="300"/>
    </row>
    <row r="258" spans="4:37" ht="12.75" customHeight="1" outlineLevel="1" x14ac:dyDescent="0.25">
      <c r="D258" s="142" t="str">
        <f>'Line Items'!D1103</f>
        <v>[Rolling Stock Line 47]</v>
      </c>
      <c r="E258" s="106"/>
      <c r="F258" s="143" t="str">
        <f t="shared" si="6"/>
        <v>Unit</v>
      </c>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4"/>
      <c r="AE258" s="805"/>
      <c r="AG258" s="805"/>
      <c r="AI258" s="805"/>
      <c r="AK258" s="300"/>
    </row>
    <row r="259" spans="4:37" ht="12.75" customHeight="1" outlineLevel="1" x14ac:dyDescent="0.25">
      <c r="D259" s="142" t="str">
        <f>'Line Items'!D1104</f>
        <v>[Rolling Stock Line 48]</v>
      </c>
      <c r="E259" s="106"/>
      <c r="F259" s="143" t="str">
        <f t="shared" si="6"/>
        <v>Unit</v>
      </c>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4"/>
      <c r="AE259" s="805"/>
      <c r="AG259" s="805"/>
      <c r="AI259" s="805"/>
      <c r="AK259" s="300"/>
    </row>
    <row r="260" spans="4:37" ht="12.75" customHeight="1" outlineLevel="1" x14ac:dyDescent="0.25">
      <c r="D260" s="142" t="str">
        <f>'Line Items'!D1105</f>
        <v>[Rolling Stock Line 49]</v>
      </c>
      <c r="E260" s="106"/>
      <c r="F260" s="143" t="str">
        <f t="shared" si="6"/>
        <v>Unit</v>
      </c>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4"/>
      <c r="AE260" s="805"/>
      <c r="AG260" s="805"/>
      <c r="AI260" s="805"/>
      <c r="AK260" s="300"/>
    </row>
    <row r="261" spans="4:37" ht="12.75" customHeight="1" outlineLevel="1" x14ac:dyDescent="0.25">
      <c r="D261" s="142" t="str">
        <f>'Line Items'!D1106</f>
        <v>[Rolling Stock Line 50]</v>
      </c>
      <c r="E261" s="106"/>
      <c r="F261" s="143" t="str">
        <f t="shared" si="6"/>
        <v>Unit</v>
      </c>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4"/>
      <c r="AE261" s="805"/>
      <c r="AG261" s="805"/>
      <c r="AI261" s="805"/>
      <c r="AK261" s="300"/>
    </row>
    <row r="262" spans="4:37" ht="12.75" customHeight="1" outlineLevel="1" x14ac:dyDescent="0.25">
      <c r="D262" s="142" t="str">
        <f>'Line Items'!D1107</f>
        <v>[Rolling Stock Line 51]</v>
      </c>
      <c r="E262" s="106"/>
      <c r="F262" s="143" t="str">
        <f t="shared" si="6"/>
        <v>Unit</v>
      </c>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4"/>
      <c r="AE262" s="805"/>
      <c r="AG262" s="805"/>
      <c r="AI262" s="805"/>
      <c r="AK262" s="300"/>
    </row>
    <row r="263" spans="4:37" ht="12.75" customHeight="1" outlineLevel="1" x14ac:dyDescent="0.25">
      <c r="D263" s="142" t="str">
        <f>'Line Items'!D1108</f>
        <v>[Rolling Stock Line 52]</v>
      </c>
      <c r="E263" s="106"/>
      <c r="F263" s="143" t="str">
        <f t="shared" si="6"/>
        <v>Unit</v>
      </c>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4"/>
      <c r="AE263" s="805"/>
      <c r="AG263" s="805"/>
      <c r="AI263" s="805"/>
      <c r="AK263" s="300"/>
    </row>
    <row r="264" spans="4:37" ht="12.75" customHeight="1" outlineLevel="1" x14ac:dyDescent="0.25">
      <c r="D264" s="142" t="str">
        <f>'Line Items'!D1109</f>
        <v>[Rolling Stock Line 53]</v>
      </c>
      <c r="E264" s="106"/>
      <c r="F264" s="143" t="str">
        <f t="shared" si="6"/>
        <v>Unit</v>
      </c>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4"/>
      <c r="AE264" s="805"/>
      <c r="AG264" s="805"/>
      <c r="AI264" s="805"/>
      <c r="AK264" s="300"/>
    </row>
    <row r="265" spans="4:37" ht="12.75" customHeight="1" outlineLevel="1" x14ac:dyDescent="0.25">
      <c r="D265" s="142" t="str">
        <f>'Line Items'!D1110</f>
        <v>[Rolling Stock Line 54]</v>
      </c>
      <c r="E265" s="106"/>
      <c r="F265" s="143" t="str">
        <f t="shared" si="6"/>
        <v>Unit</v>
      </c>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4"/>
      <c r="AE265" s="805"/>
      <c r="AG265" s="805"/>
      <c r="AI265" s="805"/>
      <c r="AK265" s="300"/>
    </row>
    <row r="266" spans="4:37" ht="12.75" customHeight="1" outlineLevel="1" x14ac:dyDescent="0.25">
      <c r="D266" s="142" t="str">
        <f>'Line Items'!D1111</f>
        <v>[Rolling Stock Line 55]</v>
      </c>
      <c r="E266" s="106"/>
      <c r="F266" s="143" t="str">
        <f t="shared" si="6"/>
        <v>Unit</v>
      </c>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4"/>
      <c r="AE266" s="805"/>
      <c r="AG266" s="805"/>
      <c r="AI266" s="805"/>
      <c r="AK266" s="300"/>
    </row>
    <row r="267" spans="4:37" ht="12.75" customHeight="1" outlineLevel="1" x14ac:dyDescent="0.25">
      <c r="D267" s="142" t="str">
        <f>'Line Items'!D1112</f>
        <v>[Rolling Stock Line 56]</v>
      </c>
      <c r="E267" s="106"/>
      <c r="F267" s="143" t="str">
        <f t="shared" si="6"/>
        <v>Unit</v>
      </c>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4"/>
      <c r="AE267" s="805"/>
      <c r="AG267" s="805"/>
      <c r="AI267" s="805"/>
      <c r="AK267" s="300"/>
    </row>
    <row r="268" spans="4:37" ht="12.75" customHeight="1" outlineLevel="1" x14ac:dyDescent="0.25">
      <c r="D268" s="142" t="str">
        <f>'Line Items'!D1113</f>
        <v>[Rolling Stock Line 57]</v>
      </c>
      <c r="E268" s="106"/>
      <c r="F268" s="143" t="str">
        <f t="shared" si="6"/>
        <v>Unit</v>
      </c>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4"/>
      <c r="AE268" s="805"/>
      <c r="AG268" s="805"/>
      <c r="AI268" s="805"/>
      <c r="AK268" s="300"/>
    </row>
    <row r="269" spans="4:37" ht="12.75" customHeight="1" outlineLevel="1" x14ac:dyDescent="0.25">
      <c r="D269" s="142" t="str">
        <f>'Line Items'!D1114</f>
        <v>[Rolling Stock Line 58]</v>
      </c>
      <c r="E269" s="106"/>
      <c r="F269" s="143" t="str">
        <f t="shared" si="6"/>
        <v>Unit</v>
      </c>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4"/>
      <c r="AE269" s="805"/>
      <c r="AG269" s="805"/>
      <c r="AI269" s="805"/>
      <c r="AK269" s="300"/>
    </row>
    <row r="270" spans="4:37" ht="12.75" customHeight="1" outlineLevel="1" x14ac:dyDescent="0.25">
      <c r="D270" s="142" t="str">
        <f>'Line Items'!D1115</f>
        <v>[Rolling Stock Line 59]</v>
      </c>
      <c r="E270" s="106"/>
      <c r="F270" s="143" t="str">
        <f t="shared" si="6"/>
        <v>Unit</v>
      </c>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4"/>
      <c r="AE270" s="805"/>
      <c r="AG270" s="805"/>
      <c r="AI270" s="805"/>
      <c r="AK270" s="300"/>
    </row>
    <row r="271" spans="4:37" ht="12.75" customHeight="1" outlineLevel="1" x14ac:dyDescent="0.25">
      <c r="D271" s="113" t="str">
        <f>'Line Items'!D1116</f>
        <v>[Rolling Stock Line 60]</v>
      </c>
      <c r="E271" s="286"/>
      <c r="F271" s="155" t="str">
        <f t="shared" si="6"/>
        <v>Unit</v>
      </c>
      <c r="G271" s="287"/>
      <c r="H271" s="287"/>
      <c r="I271" s="287"/>
      <c r="J271" s="287"/>
      <c r="K271" s="287"/>
      <c r="L271" s="287"/>
      <c r="M271" s="287"/>
      <c r="N271" s="287"/>
      <c r="O271" s="287"/>
      <c r="P271" s="287"/>
      <c r="Q271" s="287"/>
      <c r="R271" s="287"/>
      <c r="S271" s="287"/>
      <c r="T271" s="287"/>
      <c r="U271" s="287"/>
      <c r="V271" s="287"/>
      <c r="W271" s="287"/>
      <c r="X271" s="287"/>
      <c r="Y271" s="287"/>
      <c r="Z271" s="287"/>
      <c r="AA271" s="287"/>
      <c r="AB271" s="287"/>
      <c r="AC271" s="288"/>
      <c r="AE271" s="1058"/>
      <c r="AG271" s="1058"/>
      <c r="AI271" s="1058"/>
      <c r="AK271" s="320"/>
    </row>
    <row r="272" spans="4:37" ht="12.75" customHeight="1" outlineLevel="1" x14ac:dyDescent="0.25">
      <c r="G272" s="107"/>
      <c r="H272" s="107"/>
      <c r="I272" s="107"/>
      <c r="J272" s="107"/>
      <c r="K272" s="107"/>
      <c r="L272" s="107"/>
      <c r="M272" s="107"/>
      <c r="N272" s="107"/>
      <c r="O272" s="107"/>
      <c r="P272" s="107"/>
      <c r="Q272" s="107"/>
      <c r="R272" s="107"/>
      <c r="S272" s="107"/>
      <c r="T272" s="107"/>
      <c r="U272" s="107"/>
      <c r="V272" s="107"/>
      <c r="W272" s="107"/>
      <c r="X272" s="107"/>
      <c r="Y272" s="107"/>
      <c r="Z272" s="107"/>
      <c r="AA272" s="107"/>
      <c r="AB272" s="107"/>
      <c r="AC272" s="107"/>
      <c r="AE272" s="107"/>
      <c r="AG272" s="107"/>
      <c r="AI272" s="107"/>
    </row>
    <row r="273" spans="2:37" ht="12.75" customHeight="1" outlineLevel="1" x14ac:dyDescent="0.25">
      <c r="D273" s="290" t="str">
        <f>"Total "&amp;C211</f>
        <v>Total Daily Number of Units Diagrammed - Excluding Spare Diagrams</v>
      </c>
      <c r="E273" s="291"/>
      <c r="F273" s="292" t="str">
        <f>F271</f>
        <v>Unit</v>
      </c>
      <c r="G273" s="293">
        <f t="shared" ref="G273:AC273" si="7">SUM(G212:G271)</f>
        <v>0</v>
      </c>
      <c r="H273" s="293">
        <f t="shared" si="7"/>
        <v>0</v>
      </c>
      <c r="I273" s="293">
        <f t="shared" si="7"/>
        <v>0</v>
      </c>
      <c r="J273" s="293">
        <f t="shared" si="7"/>
        <v>0</v>
      </c>
      <c r="K273" s="293">
        <f t="shared" si="7"/>
        <v>0</v>
      </c>
      <c r="L273" s="293">
        <f t="shared" si="7"/>
        <v>0</v>
      </c>
      <c r="M273" s="293">
        <f t="shared" si="7"/>
        <v>0</v>
      </c>
      <c r="N273" s="293">
        <f t="shared" si="7"/>
        <v>0</v>
      </c>
      <c r="O273" s="293">
        <f t="shared" si="7"/>
        <v>0</v>
      </c>
      <c r="P273" s="293">
        <f t="shared" si="7"/>
        <v>0</v>
      </c>
      <c r="Q273" s="293">
        <f t="shared" si="7"/>
        <v>0</v>
      </c>
      <c r="R273" s="293">
        <f t="shared" si="7"/>
        <v>0</v>
      </c>
      <c r="S273" s="293">
        <f t="shared" si="7"/>
        <v>0</v>
      </c>
      <c r="T273" s="293">
        <f t="shared" si="7"/>
        <v>0</v>
      </c>
      <c r="U273" s="293">
        <f t="shared" si="7"/>
        <v>0</v>
      </c>
      <c r="V273" s="293">
        <f t="shared" si="7"/>
        <v>0</v>
      </c>
      <c r="W273" s="293">
        <f t="shared" si="7"/>
        <v>0</v>
      </c>
      <c r="X273" s="293">
        <f t="shared" si="7"/>
        <v>0</v>
      </c>
      <c r="Y273" s="293">
        <f t="shared" si="7"/>
        <v>0</v>
      </c>
      <c r="Z273" s="293">
        <f t="shared" si="7"/>
        <v>0</v>
      </c>
      <c r="AA273" s="293">
        <f t="shared" si="7"/>
        <v>0</v>
      </c>
      <c r="AB273" s="293">
        <f t="shared" si="7"/>
        <v>0</v>
      </c>
      <c r="AC273" s="294">
        <f t="shared" si="7"/>
        <v>0</v>
      </c>
      <c r="AE273" s="1062">
        <f>SUM(AE212:AE271)</f>
        <v>0</v>
      </c>
      <c r="AG273" s="1062">
        <f>SUM(AG212:AG271)</f>
        <v>0</v>
      </c>
      <c r="AI273" s="1062">
        <f>SUM(AI212:AI271)</f>
        <v>0</v>
      </c>
      <c r="AK273" s="295"/>
    </row>
    <row r="274" spans="2:37" x14ac:dyDescent="0.25">
      <c r="G274" s="107"/>
      <c r="H274" s="107"/>
      <c r="I274" s="107"/>
      <c r="J274" s="107"/>
      <c r="K274" s="107"/>
      <c r="L274" s="107"/>
      <c r="M274" s="107"/>
      <c r="N274" s="107"/>
      <c r="O274" s="107"/>
      <c r="P274" s="107"/>
      <c r="Q274" s="107"/>
      <c r="R274" s="107"/>
      <c r="S274" s="107"/>
      <c r="T274" s="107"/>
      <c r="U274" s="107"/>
      <c r="V274" s="107"/>
      <c r="W274" s="107"/>
      <c r="X274" s="107"/>
      <c r="Y274" s="107"/>
      <c r="Z274" s="107"/>
      <c r="AA274" s="107"/>
      <c r="AB274" s="107"/>
      <c r="AC274" s="107"/>
      <c r="AE274" s="107"/>
      <c r="AG274" s="107"/>
      <c r="AI274" s="107"/>
    </row>
    <row r="275" spans="2:37" x14ac:dyDescent="0.25">
      <c r="B275" s="272" t="s">
        <v>475</v>
      </c>
      <c r="C275" s="272"/>
      <c r="D275" s="275"/>
      <c r="E275" s="275"/>
      <c r="F275" s="272"/>
      <c r="G275" s="302"/>
      <c r="H275" s="302"/>
      <c r="I275" s="302"/>
      <c r="J275" s="302"/>
      <c r="K275" s="302"/>
      <c r="L275" s="302"/>
      <c r="M275" s="302"/>
      <c r="N275" s="302"/>
      <c r="O275" s="302"/>
      <c r="P275" s="302"/>
      <c r="Q275" s="302"/>
      <c r="R275" s="302"/>
      <c r="S275" s="302"/>
      <c r="T275" s="302"/>
      <c r="U275" s="302"/>
      <c r="V275" s="302"/>
      <c r="W275" s="302"/>
      <c r="X275" s="302"/>
      <c r="Y275" s="302"/>
      <c r="Z275" s="302"/>
      <c r="AA275" s="302"/>
      <c r="AB275" s="302"/>
      <c r="AC275" s="302"/>
      <c r="AD275" s="272"/>
      <c r="AE275" s="302"/>
      <c r="AF275" s="272"/>
      <c r="AG275" s="302"/>
      <c r="AH275" s="272"/>
      <c r="AI275" s="302"/>
      <c r="AJ275" s="272"/>
      <c r="AK275" s="272"/>
    </row>
    <row r="276" spans="2:37" ht="12.75" customHeight="1" outlineLevel="1" x14ac:dyDescent="0.25">
      <c r="G276" s="107"/>
      <c r="H276" s="107"/>
      <c r="I276" s="107"/>
      <c r="J276" s="107"/>
      <c r="K276" s="107"/>
      <c r="L276" s="107"/>
      <c r="M276" s="107"/>
      <c r="N276" s="107"/>
      <c r="O276" s="107"/>
      <c r="P276" s="107"/>
      <c r="Q276" s="107"/>
      <c r="R276" s="107"/>
      <c r="S276" s="107"/>
      <c r="T276" s="107"/>
      <c r="U276" s="107"/>
      <c r="V276" s="107"/>
      <c r="W276" s="107"/>
      <c r="X276" s="107"/>
      <c r="Y276" s="107"/>
      <c r="Z276" s="107"/>
      <c r="AA276" s="107"/>
      <c r="AB276" s="107"/>
      <c r="AC276" s="107"/>
      <c r="AE276" s="107"/>
      <c r="AG276" s="107"/>
      <c r="AI276" s="107"/>
    </row>
    <row r="277" spans="2:37" ht="12.75" customHeight="1" outlineLevel="1" x14ac:dyDescent="0.25">
      <c r="C277" s="217"/>
      <c r="G277" s="107"/>
      <c r="H277" s="107"/>
      <c r="I277" s="107"/>
      <c r="J277" s="107"/>
      <c r="K277" s="107"/>
      <c r="L277" s="107"/>
      <c r="M277" s="107"/>
      <c r="N277" s="107"/>
      <c r="O277" s="107"/>
      <c r="P277" s="107"/>
      <c r="Q277" s="107"/>
      <c r="R277" s="107"/>
      <c r="S277" s="107"/>
      <c r="T277" s="107"/>
      <c r="U277" s="107"/>
      <c r="V277" s="107"/>
      <c r="W277" s="107"/>
      <c r="X277" s="107"/>
      <c r="Y277" s="107"/>
      <c r="Z277" s="107"/>
      <c r="AA277" s="107"/>
      <c r="AB277" s="107"/>
      <c r="AC277" s="107"/>
      <c r="AE277" s="107"/>
      <c r="AG277" s="107"/>
      <c r="AI277" s="107"/>
    </row>
    <row r="278" spans="2:37" ht="12.75" customHeight="1" outlineLevel="1" x14ac:dyDescent="0.25">
      <c r="D278" s="276" t="str">
        <f>'Line Items'!D1057</f>
        <v>Class 375/3 Eversholt Rail</v>
      </c>
      <c r="E278" s="277"/>
      <c r="F278" s="278" t="s">
        <v>76</v>
      </c>
      <c r="G278" s="337">
        <f t="shared" ref="G278:AC278" si="8">IF(G18=0,0,G148/G18)</f>
        <v>0</v>
      </c>
      <c r="H278" s="337">
        <f t="shared" si="8"/>
        <v>0</v>
      </c>
      <c r="I278" s="337">
        <f t="shared" si="8"/>
        <v>0</v>
      </c>
      <c r="J278" s="337">
        <f t="shared" si="8"/>
        <v>0</v>
      </c>
      <c r="K278" s="337">
        <f t="shared" si="8"/>
        <v>0</v>
      </c>
      <c r="L278" s="337">
        <f t="shared" si="8"/>
        <v>0</v>
      </c>
      <c r="M278" s="337">
        <f t="shared" si="8"/>
        <v>0</v>
      </c>
      <c r="N278" s="337">
        <f t="shared" si="8"/>
        <v>0</v>
      </c>
      <c r="O278" s="337">
        <f t="shared" si="8"/>
        <v>0</v>
      </c>
      <c r="P278" s="337">
        <f t="shared" si="8"/>
        <v>0</v>
      </c>
      <c r="Q278" s="337">
        <f t="shared" si="8"/>
        <v>0</v>
      </c>
      <c r="R278" s="337">
        <f t="shared" si="8"/>
        <v>0</v>
      </c>
      <c r="S278" s="337">
        <f t="shared" si="8"/>
        <v>0</v>
      </c>
      <c r="T278" s="337">
        <f t="shared" si="8"/>
        <v>0</v>
      </c>
      <c r="U278" s="337">
        <f t="shared" si="8"/>
        <v>0</v>
      </c>
      <c r="V278" s="337">
        <f t="shared" si="8"/>
        <v>0</v>
      </c>
      <c r="W278" s="337">
        <f t="shared" si="8"/>
        <v>0</v>
      </c>
      <c r="X278" s="337">
        <f t="shared" si="8"/>
        <v>0</v>
      </c>
      <c r="Y278" s="337">
        <f t="shared" si="8"/>
        <v>0</v>
      </c>
      <c r="Z278" s="337">
        <f t="shared" si="8"/>
        <v>0</v>
      </c>
      <c r="AA278" s="337">
        <f t="shared" si="8"/>
        <v>0</v>
      </c>
      <c r="AB278" s="337">
        <f t="shared" si="8"/>
        <v>0</v>
      </c>
      <c r="AC278" s="338">
        <f t="shared" si="8"/>
        <v>0</v>
      </c>
      <c r="AE278" s="1057">
        <f t="shared" ref="AE278:AE309" si="9">IF(AE18=0,0,AE148/AE18)</f>
        <v>0</v>
      </c>
      <c r="AG278" s="1057">
        <f t="shared" ref="AG278:AG309" si="10">IF(AG18=0,0,AG148/AG18)</f>
        <v>0</v>
      </c>
      <c r="AI278" s="1057">
        <f t="shared" ref="AI278:AI309" si="11">IF(AI18=0,0,AI148/AI18)</f>
        <v>0</v>
      </c>
      <c r="AK278" s="339"/>
    </row>
    <row r="279" spans="2:37" ht="12.75" customHeight="1" outlineLevel="1" x14ac:dyDescent="0.25">
      <c r="D279" s="142" t="str">
        <f>'Line Items'!D1058</f>
        <v>Class 375/6 Eversholt Rail</v>
      </c>
      <c r="E279" s="106"/>
      <c r="F279" s="143" t="str">
        <f t="shared" ref="F279:F337" si="12">F278</f>
        <v>%</v>
      </c>
      <c r="G279" s="340">
        <f t="shared" ref="G279:AC279" si="13">IF(G19=0,0,G149/G19)</f>
        <v>0</v>
      </c>
      <c r="H279" s="340">
        <f t="shared" si="13"/>
        <v>0</v>
      </c>
      <c r="I279" s="340">
        <f t="shared" si="13"/>
        <v>0</v>
      </c>
      <c r="J279" s="340">
        <f t="shared" si="13"/>
        <v>0</v>
      </c>
      <c r="K279" s="340">
        <f t="shared" si="13"/>
        <v>0</v>
      </c>
      <c r="L279" s="340">
        <f t="shared" si="13"/>
        <v>0</v>
      </c>
      <c r="M279" s="340">
        <f t="shared" si="13"/>
        <v>0</v>
      </c>
      <c r="N279" s="340">
        <f t="shared" si="13"/>
        <v>0</v>
      </c>
      <c r="O279" s="340">
        <f t="shared" si="13"/>
        <v>0</v>
      </c>
      <c r="P279" s="340">
        <f t="shared" si="13"/>
        <v>0</v>
      </c>
      <c r="Q279" s="340">
        <f t="shared" si="13"/>
        <v>0</v>
      </c>
      <c r="R279" s="340">
        <f t="shared" si="13"/>
        <v>0</v>
      </c>
      <c r="S279" s="340">
        <f t="shared" si="13"/>
        <v>0</v>
      </c>
      <c r="T279" s="340">
        <f t="shared" si="13"/>
        <v>0</v>
      </c>
      <c r="U279" s="340">
        <f t="shared" si="13"/>
        <v>0</v>
      </c>
      <c r="V279" s="340">
        <f t="shared" si="13"/>
        <v>0</v>
      </c>
      <c r="W279" s="340">
        <f t="shared" si="13"/>
        <v>0</v>
      </c>
      <c r="X279" s="340">
        <f t="shared" si="13"/>
        <v>0</v>
      </c>
      <c r="Y279" s="340">
        <f t="shared" si="13"/>
        <v>0</v>
      </c>
      <c r="Z279" s="340">
        <f t="shared" si="13"/>
        <v>0</v>
      </c>
      <c r="AA279" s="340">
        <f t="shared" si="13"/>
        <v>0</v>
      </c>
      <c r="AB279" s="340">
        <f t="shared" si="13"/>
        <v>0</v>
      </c>
      <c r="AC279" s="341">
        <f t="shared" si="13"/>
        <v>0</v>
      </c>
      <c r="AE279" s="805">
        <f t="shared" si="9"/>
        <v>0</v>
      </c>
      <c r="AG279" s="805">
        <f t="shared" si="10"/>
        <v>0</v>
      </c>
      <c r="AI279" s="805">
        <f t="shared" si="11"/>
        <v>0</v>
      </c>
      <c r="AK279" s="342"/>
    </row>
    <row r="280" spans="2:37" ht="12.75" customHeight="1" outlineLevel="1" x14ac:dyDescent="0.25">
      <c r="D280" s="142" t="str">
        <f>'Line Items'!D1059</f>
        <v>Class 375/7 Eversholt Rail</v>
      </c>
      <c r="E280" s="106"/>
      <c r="F280" s="143" t="str">
        <f t="shared" si="12"/>
        <v>%</v>
      </c>
      <c r="G280" s="340">
        <f t="shared" ref="G280:AC280" si="14">IF(G20=0,0,G150/G20)</f>
        <v>0</v>
      </c>
      <c r="H280" s="340">
        <f t="shared" si="14"/>
        <v>0</v>
      </c>
      <c r="I280" s="340">
        <f t="shared" si="14"/>
        <v>0</v>
      </c>
      <c r="J280" s="340">
        <f t="shared" si="14"/>
        <v>0</v>
      </c>
      <c r="K280" s="340">
        <f t="shared" si="14"/>
        <v>0</v>
      </c>
      <c r="L280" s="340">
        <f t="shared" si="14"/>
        <v>0</v>
      </c>
      <c r="M280" s="340">
        <f t="shared" si="14"/>
        <v>0</v>
      </c>
      <c r="N280" s="340">
        <f t="shared" si="14"/>
        <v>0</v>
      </c>
      <c r="O280" s="340">
        <f t="shared" si="14"/>
        <v>0</v>
      </c>
      <c r="P280" s="340">
        <f t="shared" si="14"/>
        <v>0</v>
      </c>
      <c r="Q280" s="340">
        <f t="shared" si="14"/>
        <v>0</v>
      </c>
      <c r="R280" s="340">
        <f t="shared" si="14"/>
        <v>0</v>
      </c>
      <c r="S280" s="340">
        <f t="shared" si="14"/>
        <v>0</v>
      </c>
      <c r="T280" s="340">
        <f t="shared" si="14"/>
        <v>0</v>
      </c>
      <c r="U280" s="340">
        <f t="shared" si="14"/>
        <v>0</v>
      </c>
      <c r="V280" s="340">
        <f t="shared" si="14"/>
        <v>0</v>
      </c>
      <c r="W280" s="340">
        <f t="shared" si="14"/>
        <v>0</v>
      </c>
      <c r="X280" s="340">
        <f t="shared" si="14"/>
        <v>0</v>
      </c>
      <c r="Y280" s="340">
        <f t="shared" si="14"/>
        <v>0</v>
      </c>
      <c r="Z280" s="340">
        <f t="shared" si="14"/>
        <v>0</v>
      </c>
      <c r="AA280" s="340">
        <f t="shared" si="14"/>
        <v>0</v>
      </c>
      <c r="AB280" s="340">
        <f t="shared" si="14"/>
        <v>0</v>
      </c>
      <c r="AC280" s="341">
        <f t="shared" si="14"/>
        <v>0</v>
      </c>
      <c r="AE280" s="805">
        <f t="shared" si="9"/>
        <v>0</v>
      </c>
      <c r="AG280" s="805">
        <f t="shared" si="10"/>
        <v>0</v>
      </c>
      <c r="AI280" s="805">
        <f t="shared" si="11"/>
        <v>0</v>
      </c>
      <c r="AK280" s="342"/>
    </row>
    <row r="281" spans="2:37" ht="12.75" customHeight="1" outlineLevel="1" x14ac:dyDescent="0.25">
      <c r="D281" s="142" t="str">
        <f>'Line Items'!D1060</f>
        <v>Class 375/8 Eversholt Rail</v>
      </c>
      <c r="E281" s="106"/>
      <c r="F281" s="143" t="str">
        <f t="shared" si="12"/>
        <v>%</v>
      </c>
      <c r="G281" s="340">
        <f t="shared" ref="G281:AC281" si="15">IF(G21=0,0,G151/G21)</f>
        <v>0</v>
      </c>
      <c r="H281" s="340">
        <f t="shared" si="15"/>
        <v>0</v>
      </c>
      <c r="I281" s="340">
        <f t="shared" si="15"/>
        <v>0</v>
      </c>
      <c r="J281" s="340">
        <f t="shared" si="15"/>
        <v>0</v>
      </c>
      <c r="K281" s="340">
        <f t="shared" si="15"/>
        <v>0</v>
      </c>
      <c r="L281" s="340">
        <f t="shared" si="15"/>
        <v>0</v>
      </c>
      <c r="M281" s="340">
        <f t="shared" si="15"/>
        <v>0</v>
      </c>
      <c r="N281" s="340">
        <f t="shared" si="15"/>
        <v>0</v>
      </c>
      <c r="O281" s="340">
        <f t="shared" si="15"/>
        <v>0</v>
      </c>
      <c r="P281" s="340">
        <f t="shared" si="15"/>
        <v>0</v>
      </c>
      <c r="Q281" s="340">
        <f t="shared" si="15"/>
        <v>0</v>
      </c>
      <c r="R281" s="340">
        <f t="shared" si="15"/>
        <v>0</v>
      </c>
      <c r="S281" s="340">
        <f t="shared" si="15"/>
        <v>0</v>
      </c>
      <c r="T281" s="340">
        <f t="shared" si="15"/>
        <v>0</v>
      </c>
      <c r="U281" s="340">
        <f t="shared" si="15"/>
        <v>0</v>
      </c>
      <c r="V281" s="340">
        <f t="shared" si="15"/>
        <v>0</v>
      </c>
      <c r="W281" s="340">
        <f t="shared" si="15"/>
        <v>0</v>
      </c>
      <c r="X281" s="340">
        <f t="shared" si="15"/>
        <v>0</v>
      </c>
      <c r="Y281" s="340">
        <f t="shared" si="15"/>
        <v>0</v>
      </c>
      <c r="Z281" s="340">
        <f t="shared" si="15"/>
        <v>0</v>
      </c>
      <c r="AA281" s="340">
        <f t="shared" si="15"/>
        <v>0</v>
      </c>
      <c r="AB281" s="340">
        <f t="shared" si="15"/>
        <v>0</v>
      </c>
      <c r="AC281" s="341">
        <f t="shared" si="15"/>
        <v>0</v>
      </c>
      <c r="AE281" s="805">
        <f t="shared" si="9"/>
        <v>0</v>
      </c>
      <c r="AG281" s="805">
        <f t="shared" si="10"/>
        <v>0</v>
      </c>
      <c r="AI281" s="805">
        <f t="shared" si="11"/>
        <v>0</v>
      </c>
      <c r="AK281" s="342"/>
    </row>
    <row r="282" spans="2:37" ht="12.75" customHeight="1" outlineLevel="1" x14ac:dyDescent="0.25">
      <c r="D282" s="142" t="str">
        <f>'Line Items'!D1061</f>
        <v>Class 375/9 Eversholt Rail</v>
      </c>
      <c r="E282" s="106"/>
      <c r="F282" s="143" t="str">
        <f t="shared" si="12"/>
        <v>%</v>
      </c>
      <c r="G282" s="340">
        <f t="shared" ref="G282:AC282" si="16">IF(G22=0,0,G152/G22)</f>
        <v>0</v>
      </c>
      <c r="H282" s="340">
        <f t="shared" si="16"/>
        <v>0</v>
      </c>
      <c r="I282" s="340">
        <f t="shared" si="16"/>
        <v>0</v>
      </c>
      <c r="J282" s="340">
        <f t="shared" si="16"/>
        <v>0</v>
      </c>
      <c r="K282" s="340">
        <f t="shared" si="16"/>
        <v>0</v>
      </c>
      <c r="L282" s="340">
        <f t="shared" si="16"/>
        <v>0</v>
      </c>
      <c r="M282" s="340">
        <f t="shared" si="16"/>
        <v>0</v>
      </c>
      <c r="N282" s="340">
        <f t="shared" si="16"/>
        <v>0</v>
      </c>
      <c r="O282" s="340">
        <f t="shared" si="16"/>
        <v>0</v>
      </c>
      <c r="P282" s="340">
        <f t="shared" si="16"/>
        <v>0</v>
      </c>
      <c r="Q282" s="340">
        <f t="shared" si="16"/>
        <v>0</v>
      </c>
      <c r="R282" s="340">
        <f t="shared" si="16"/>
        <v>0</v>
      </c>
      <c r="S282" s="340">
        <f t="shared" si="16"/>
        <v>0</v>
      </c>
      <c r="T282" s="340">
        <f t="shared" si="16"/>
        <v>0</v>
      </c>
      <c r="U282" s="340">
        <f t="shared" si="16"/>
        <v>0</v>
      </c>
      <c r="V282" s="340">
        <f t="shared" si="16"/>
        <v>0</v>
      </c>
      <c r="W282" s="340">
        <f t="shared" si="16"/>
        <v>0</v>
      </c>
      <c r="X282" s="340">
        <f t="shared" si="16"/>
        <v>0</v>
      </c>
      <c r="Y282" s="340">
        <f t="shared" si="16"/>
        <v>0</v>
      </c>
      <c r="Z282" s="340">
        <f t="shared" si="16"/>
        <v>0</v>
      </c>
      <c r="AA282" s="340">
        <f t="shared" si="16"/>
        <v>0</v>
      </c>
      <c r="AB282" s="340">
        <f t="shared" si="16"/>
        <v>0</v>
      </c>
      <c r="AC282" s="341">
        <f t="shared" si="16"/>
        <v>0</v>
      </c>
      <c r="AE282" s="805">
        <f t="shared" si="9"/>
        <v>0</v>
      </c>
      <c r="AG282" s="805">
        <f t="shared" si="10"/>
        <v>0</v>
      </c>
      <c r="AI282" s="805">
        <f t="shared" si="11"/>
        <v>0</v>
      </c>
      <c r="AK282" s="342"/>
    </row>
    <row r="283" spans="2:37" ht="12.75" customHeight="1" outlineLevel="1" x14ac:dyDescent="0.25">
      <c r="D283" s="142" t="str">
        <f>'Line Items'!D1062</f>
        <v>Class 376/0 Eversholt Rail</v>
      </c>
      <c r="E283" s="106"/>
      <c r="F283" s="143" t="str">
        <f t="shared" si="12"/>
        <v>%</v>
      </c>
      <c r="G283" s="340">
        <f t="shared" ref="G283:AC283" si="17">IF(G23=0,0,G153/G23)</f>
        <v>0</v>
      </c>
      <c r="H283" s="340">
        <f t="shared" si="17"/>
        <v>0</v>
      </c>
      <c r="I283" s="340">
        <f t="shared" si="17"/>
        <v>0</v>
      </c>
      <c r="J283" s="340">
        <f t="shared" si="17"/>
        <v>0</v>
      </c>
      <c r="K283" s="340">
        <f t="shared" si="17"/>
        <v>0</v>
      </c>
      <c r="L283" s="340">
        <f t="shared" si="17"/>
        <v>0</v>
      </c>
      <c r="M283" s="340">
        <f t="shared" si="17"/>
        <v>0</v>
      </c>
      <c r="N283" s="340">
        <f t="shared" si="17"/>
        <v>0</v>
      </c>
      <c r="O283" s="340">
        <f t="shared" si="17"/>
        <v>0</v>
      </c>
      <c r="P283" s="340">
        <f t="shared" si="17"/>
        <v>0</v>
      </c>
      <c r="Q283" s="340">
        <f t="shared" si="17"/>
        <v>0</v>
      </c>
      <c r="R283" s="340">
        <f t="shared" si="17"/>
        <v>0</v>
      </c>
      <c r="S283" s="340">
        <f t="shared" si="17"/>
        <v>0</v>
      </c>
      <c r="T283" s="340">
        <f t="shared" si="17"/>
        <v>0</v>
      </c>
      <c r="U283" s="340">
        <f t="shared" si="17"/>
        <v>0</v>
      </c>
      <c r="V283" s="340">
        <f t="shared" si="17"/>
        <v>0</v>
      </c>
      <c r="W283" s="340">
        <f t="shared" si="17"/>
        <v>0</v>
      </c>
      <c r="X283" s="340">
        <f t="shared" si="17"/>
        <v>0</v>
      </c>
      <c r="Y283" s="340">
        <f t="shared" si="17"/>
        <v>0</v>
      </c>
      <c r="Z283" s="340">
        <f t="shared" si="17"/>
        <v>0</v>
      </c>
      <c r="AA283" s="340">
        <f t="shared" si="17"/>
        <v>0</v>
      </c>
      <c r="AB283" s="340">
        <f t="shared" si="17"/>
        <v>0</v>
      </c>
      <c r="AC283" s="341">
        <f t="shared" si="17"/>
        <v>0</v>
      </c>
      <c r="AE283" s="805">
        <f t="shared" si="9"/>
        <v>0</v>
      </c>
      <c r="AG283" s="805">
        <f t="shared" si="10"/>
        <v>0</v>
      </c>
      <c r="AI283" s="805">
        <f t="shared" si="11"/>
        <v>0</v>
      </c>
      <c r="AK283" s="342"/>
    </row>
    <row r="284" spans="2:37" ht="12.75" customHeight="1" outlineLevel="1" x14ac:dyDescent="0.25">
      <c r="D284" s="142" t="str">
        <f>'Line Items'!D1063</f>
        <v>Class 465/0 Eversholt Rail</v>
      </c>
      <c r="E284" s="106"/>
      <c r="F284" s="143" t="str">
        <f t="shared" si="12"/>
        <v>%</v>
      </c>
      <c r="G284" s="340">
        <f t="shared" ref="G284:AC284" si="18">IF(G24=0,0,G154/G24)</f>
        <v>0</v>
      </c>
      <c r="H284" s="340">
        <f t="shared" si="18"/>
        <v>0</v>
      </c>
      <c r="I284" s="340">
        <f t="shared" si="18"/>
        <v>0</v>
      </c>
      <c r="J284" s="340">
        <f t="shared" si="18"/>
        <v>0</v>
      </c>
      <c r="K284" s="340">
        <f t="shared" si="18"/>
        <v>0</v>
      </c>
      <c r="L284" s="340">
        <f t="shared" si="18"/>
        <v>0</v>
      </c>
      <c r="M284" s="340">
        <f t="shared" si="18"/>
        <v>0</v>
      </c>
      <c r="N284" s="340">
        <f t="shared" si="18"/>
        <v>0</v>
      </c>
      <c r="O284" s="340">
        <f t="shared" si="18"/>
        <v>0</v>
      </c>
      <c r="P284" s="340">
        <f t="shared" si="18"/>
        <v>0</v>
      </c>
      <c r="Q284" s="340">
        <f t="shared" si="18"/>
        <v>0</v>
      </c>
      <c r="R284" s="340">
        <f t="shared" si="18"/>
        <v>0</v>
      </c>
      <c r="S284" s="340">
        <f t="shared" si="18"/>
        <v>0</v>
      </c>
      <c r="T284" s="340">
        <f t="shared" si="18"/>
        <v>0</v>
      </c>
      <c r="U284" s="340">
        <f t="shared" si="18"/>
        <v>0</v>
      </c>
      <c r="V284" s="340">
        <f t="shared" si="18"/>
        <v>0</v>
      </c>
      <c r="W284" s="340">
        <f t="shared" si="18"/>
        <v>0</v>
      </c>
      <c r="X284" s="340">
        <f t="shared" si="18"/>
        <v>0</v>
      </c>
      <c r="Y284" s="340">
        <f t="shared" si="18"/>
        <v>0</v>
      </c>
      <c r="Z284" s="340">
        <f t="shared" si="18"/>
        <v>0</v>
      </c>
      <c r="AA284" s="340">
        <f t="shared" si="18"/>
        <v>0</v>
      </c>
      <c r="AB284" s="340">
        <f t="shared" si="18"/>
        <v>0</v>
      </c>
      <c r="AC284" s="341">
        <f t="shared" si="18"/>
        <v>0</v>
      </c>
      <c r="AE284" s="805">
        <f t="shared" si="9"/>
        <v>0</v>
      </c>
      <c r="AG284" s="805">
        <f t="shared" si="10"/>
        <v>0</v>
      </c>
      <c r="AI284" s="805">
        <f t="shared" si="11"/>
        <v>0</v>
      </c>
      <c r="AK284" s="342"/>
    </row>
    <row r="285" spans="2:37" ht="12.75" customHeight="1" outlineLevel="1" x14ac:dyDescent="0.25">
      <c r="D285" s="142" t="str">
        <f>'Line Items'!D1064</f>
        <v>Class 465/1 Eversholt Rail</v>
      </c>
      <c r="E285" s="106"/>
      <c r="F285" s="143" t="str">
        <f t="shared" si="12"/>
        <v>%</v>
      </c>
      <c r="G285" s="340">
        <f t="shared" ref="G285:AC285" si="19">IF(G25=0,0,G155/G25)</f>
        <v>0</v>
      </c>
      <c r="H285" s="340">
        <f t="shared" si="19"/>
        <v>0</v>
      </c>
      <c r="I285" s="340">
        <f t="shared" si="19"/>
        <v>0</v>
      </c>
      <c r="J285" s="340">
        <f t="shared" si="19"/>
        <v>0</v>
      </c>
      <c r="K285" s="340">
        <f t="shared" si="19"/>
        <v>0</v>
      </c>
      <c r="L285" s="340">
        <f t="shared" si="19"/>
        <v>0</v>
      </c>
      <c r="M285" s="340">
        <f t="shared" si="19"/>
        <v>0</v>
      </c>
      <c r="N285" s="340">
        <f t="shared" si="19"/>
        <v>0</v>
      </c>
      <c r="O285" s="340">
        <f t="shared" si="19"/>
        <v>0</v>
      </c>
      <c r="P285" s="340">
        <f t="shared" si="19"/>
        <v>0</v>
      </c>
      <c r="Q285" s="340">
        <f t="shared" si="19"/>
        <v>0</v>
      </c>
      <c r="R285" s="340">
        <f t="shared" si="19"/>
        <v>0</v>
      </c>
      <c r="S285" s="340">
        <f t="shared" si="19"/>
        <v>0</v>
      </c>
      <c r="T285" s="340">
        <f t="shared" si="19"/>
        <v>0</v>
      </c>
      <c r="U285" s="340">
        <f t="shared" si="19"/>
        <v>0</v>
      </c>
      <c r="V285" s="340">
        <f t="shared" si="19"/>
        <v>0</v>
      </c>
      <c r="W285" s="340">
        <f t="shared" si="19"/>
        <v>0</v>
      </c>
      <c r="X285" s="340">
        <f t="shared" si="19"/>
        <v>0</v>
      </c>
      <c r="Y285" s="340">
        <f t="shared" si="19"/>
        <v>0</v>
      </c>
      <c r="Z285" s="340">
        <f t="shared" si="19"/>
        <v>0</v>
      </c>
      <c r="AA285" s="340">
        <f t="shared" si="19"/>
        <v>0</v>
      </c>
      <c r="AB285" s="340">
        <f t="shared" si="19"/>
        <v>0</v>
      </c>
      <c r="AC285" s="341">
        <f t="shared" si="19"/>
        <v>0</v>
      </c>
      <c r="AE285" s="805">
        <f t="shared" si="9"/>
        <v>0</v>
      </c>
      <c r="AG285" s="805">
        <f t="shared" si="10"/>
        <v>0</v>
      </c>
      <c r="AI285" s="805">
        <f t="shared" si="11"/>
        <v>0</v>
      </c>
      <c r="AK285" s="342"/>
    </row>
    <row r="286" spans="2:37" ht="12.75" customHeight="1" outlineLevel="1" x14ac:dyDescent="0.25">
      <c r="D286" s="142" t="str">
        <f>'Line Items'!D1065</f>
        <v>Class 465/2 Angel</v>
      </c>
      <c r="E286" s="106"/>
      <c r="F286" s="143" t="str">
        <f t="shared" si="12"/>
        <v>%</v>
      </c>
      <c r="G286" s="340">
        <f t="shared" ref="G286:AC286" si="20">IF(G26=0,0,G156/G26)</f>
        <v>0</v>
      </c>
      <c r="H286" s="340">
        <f t="shared" si="20"/>
        <v>0</v>
      </c>
      <c r="I286" s="340">
        <f t="shared" si="20"/>
        <v>0</v>
      </c>
      <c r="J286" s="340">
        <f t="shared" si="20"/>
        <v>0</v>
      </c>
      <c r="K286" s="340">
        <f t="shared" si="20"/>
        <v>0</v>
      </c>
      <c r="L286" s="340">
        <f t="shared" si="20"/>
        <v>0</v>
      </c>
      <c r="M286" s="340">
        <f t="shared" si="20"/>
        <v>0</v>
      </c>
      <c r="N286" s="340">
        <f t="shared" si="20"/>
        <v>0</v>
      </c>
      <c r="O286" s="340">
        <f t="shared" si="20"/>
        <v>0</v>
      </c>
      <c r="P286" s="340">
        <f t="shared" si="20"/>
        <v>0</v>
      </c>
      <c r="Q286" s="340">
        <f t="shared" si="20"/>
        <v>0</v>
      </c>
      <c r="R286" s="340">
        <f t="shared" si="20"/>
        <v>0</v>
      </c>
      <c r="S286" s="340">
        <f t="shared" si="20"/>
        <v>0</v>
      </c>
      <c r="T286" s="340">
        <f t="shared" si="20"/>
        <v>0</v>
      </c>
      <c r="U286" s="340">
        <f t="shared" si="20"/>
        <v>0</v>
      </c>
      <c r="V286" s="340">
        <f t="shared" si="20"/>
        <v>0</v>
      </c>
      <c r="W286" s="340">
        <f t="shared" si="20"/>
        <v>0</v>
      </c>
      <c r="X286" s="340">
        <f t="shared" si="20"/>
        <v>0</v>
      </c>
      <c r="Y286" s="340">
        <f t="shared" si="20"/>
        <v>0</v>
      </c>
      <c r="Z286" s="340">
        <f t="shared" si="20"/>
        <v>0</v>
      </c>
      <c r="AA286" s="340">
        <f t="shared" si="20"/>
        <v>0</v>
      </c>
      <c r="AB286" s="340">
        <f t="shared" si="20"/>
        <v>0</v>
      </c>
      <c r="AC286" s="341">
        <f t="shared" si="20"/>
        <v>0</v>
      </c>
      <c r="AE286" s="805">
        <f t="shared" si="9"/>
        <v>0</v>
      </c>
      <c r="AG286" s="805">
        <f t="shared" si="10"/>
        <v>0</v>
      </c>
      <c r="AI286" s="805">
        <f t="shared" si="11"/>
        <v>0</v>
      </c>
      <c r="AK286" s="342"/>
    </row>
    <row r="287" spans="2:37" ht="12.75" customHeight="1" outlineLevel="1" x14ac:dyDescent="0.25">
      <c r="D287" s="142" t="str">
        <f>'Line Items'!D1066</f>
        <v>Class 465/9 Angel</v>
      </c>
      <c r="E287" s="106"/>
      <c r="F287" s="143" t="str">
        <f t="shared" si="12"/>
        <v>%</v>
      </c>
      <c r="G287" s="340">
        <f t="shared" ref="G287:AC287" si="21">IF(G27=0,0,G157/G27)</f>
        <v>0</v>
      </c>
      <c r="H287" s="340">
        <f t="shared" si="21"/>
        <v>0</v>
      </c>
      <c r="I287" s="340">
        <f t="shared" si="21"/>
        <v>0</v>
      </c>
      <c r="J287" s="340">
        <f t="shared" si="21"/>
        <v>0</v>
      </c>
      <c r="K287" s="340">
        <f t="shared" si="21"/>
        <v>0</v>
      </c>
      <c r="L287" s="340">
        <f t="shared" si="21"/>
        <v>0</v>
      </c>
      <c r="M287" s="340">
        <f t="shared" si="21"/>
        <v>0</v>
      </c>
      <c r="N287" s="340">
        <f t="shared" si="21"/>
        <v>0</v>
      </c>
      <c r="O287" s="340">
        <f t="shared" si="21"/>
        <v>0</v>
      </c>
      <c r="P287" s="340">
        <f t="shared" si="21"/>
        <v>0</v>
      </c>
      <c r="Q287" s="340">
        <f t="shared" si="21"/>
        <v>0</v>
      </c>
      <c r="R287" s="340">
        <f t="shared" si="21"/>
        <v>0</v>
      </c>
      <c r="S287" s="340">
        <f t="shared" si="21"/>
        <v>0</v>
      </c>
      <c r="T287" s="340">
        <f t="shared" si="21"/>
        <v>0</v>
      </c>
      <c r="U287" s="340">
        <f t="shared" si="21"/>
        <v>0</v>
      </c>
      <c r="V287" s="340">
        <f t="shared" si="21"/>
        <v>0</v>
      </c>
      <c r="W287" s="340">
        <f t="shared" si="21"/>
        <v>0</v>
      </c>
      <c r="X287" s="340">
        <f t="shared" si="21"/>
        <v>0</v>
      </c>
      <c r="Y287" s="340">
        <f t="shared" si="21"/>
        <v>0</v>
      </c>
      <c r="Z287" s="340">
        <f t="shared" si="21"/>
        <v>0</v>
      </c>
      <c r="AA287" s="340">
        <f t="shared" si="21"/>
        <v>0</v>
      </c>
      <c r="AB287" s="340">
        <f t="shared" si="21"/>
        <v>0</v>
      </c>
      <c r="AC287" s="341">
        <f t="shared" si="21"/>
        <v>0</v>
      </c>
      <c r="AE287" s="805">
        <f t="shared" si="9"/>
        <v>0</v>
      </c>
      <c r="AG287" s="805">
        <f t="shared" si="10"/>
        <v>0</v>
      </c>
      <c r="AI287" s="805">
        <f t="shared" si="11"/>
        <v>0</v>
      </c>
      <c r="AK287" s="342"/>
    </row>
    <row r="288" spans="2:37" ht="12.75" customHeight="1" outlineLevel="1" x14ac:dyDescent="0.25">
      <c r="D288" s="142" t="str">
        <f>'Line Items'!D1067</f>
        <v>Class 466 Angel</v>
      </c>
      <c r="E288" s="106"/>
      <c r="F288" s="143" t="str">
        <f t="shared" si="12"/>
        <v>%</v>
      </c>
      <c r="G288" s="340">
        <f t="shared" ref="G288:AC288" si="22">IF(G28=0,0,G158/G28)</f>
        <v>0</v>
      </c>
      <c r="H288" s="340">
        <f t="shared" si="22"/>
        <v>0</v>
      </c>
      <c r="I288" s="340">
        <f t="shared" si="22"/>
        <v>0</v>
      </c>
      <c r="J288" s="340">
        <f t="shared" si="22"/>
        <v>0</v>
      </c>
      <c r="K288" s="340">
        <f t="shared" si="22"/>
        <v>0</v>
      </c>
      <c r="L288" s="340">
        <f t="shared" si="22"/>
        <v>0</v>
      </c>
      <c r="M288" s="340">
        <f t="shared" si="22"/>
        <v>0</v>
      </c>
      <c r="N288" s="340">
        <f t="shared" si="22"/>
        <v>0</v>
      </c>
      <c r="O288" s="340">
        <f t="shared" si="22"/>
        <v>0</v>
      </c>
      <c r="P288" s="340">
        <f t="shared" si="22"/>
        <v>0</v>
      </c>
      <c r="Q288" s="340">
        <f t="shared" si="22"/>
        <v>0</v>
      </c>
      <c r="R288" s="340">
        <f t="shared" si="22"/>
        <v>0</v>
      </c>
      <c r="S288" s="340">
        <f t="shared" si="22"/>
        <v>0</v>
      </c>
      <c r="T288" s="340">
        <f t="shared" si="22"/>
        <v>0</v>
      </c>
      <c r="U288" s="340">
        <f t="shared" si="22"/>
        <v>0</v>
      </c>
      <c r="V288" s="340">
        <f t="shared" si="22"/>
        <v>0</v>
      </c>
      <c r="W288" s="340">
        <f t="shared" si="22"/>
        <v>0</v>
      </c>
      <c r="X288" s="340">
        <f t="shared" si="22"/>
        <v>0</v>
      </c>
      <c r="Y288" s="340">
        <f t="shared" si="22"/>
        <v>0</v>
      </c>
      <c r="Z288" s="340">
        <f t="shared" si="22"/>
        <v>0</v>
      </c>
      <c r="AA288" s="340">
        <f t="shared" si="22"/>
        <v>0</v>
      </c>
      <c r="AB288" s="340">
        <f t="shared" si="22"/>
        <v>0</v>
      </c>
      <c r="AC288" s="341">
        <f t="shared" si="22"/>
        <v>0</v>
      </c>
      <c r="AE288" s="805">
        <f t="shared" si="9"/>
        <v>0</v>
      </c>
      <c r="AG288" s="805">
        <f t="shared" si="10"/>
        <v>0</v>
      </c>
      <c r="AI288" s="805">
        <f t="shared" si="11"/>
        <v>0</v>
      </c>
      <c r="AK288" s="342"/>
    </row>
    <row r="289" spans="4:37" ht="12.75" customHeight="1" outlineLevel="1" x14ac:dyDescent="0.25">
      <c r="D289" s="142" t="str">
        <f>'Line Items'!D1068</f>
        <v>Class 395 Eversholt Rail</v>
      </c>
      <c r="E289" s="106"/>
      <c r="F289" s="143" t="str">
        <f t="shared" si="12"/>
        <v>%</v>
      </c>
      <c r="G289" s="340">
        <f t="shared" ref="G289:AC289" si="23">IF(G29=0,0,G159/G29)</f>
        <v>0</v>
      </c>
      <c r="H289" s="340">
        <f t="shared" si="23"/>
        <v>0</v>
      </c>
      <c r="I289" s="340">
        <f t="shared" si="23"/>
        <v>0</v>
      </c>
      <c r="J289" s="340">
        <f t="shared" si="23"/>
        <v>0</v>
      </c>
      <c r="K289" s="340">
        <f t="shared" si="23"/>
        <v>0</v>
      </c>
      <c r="L289" s="340">
        <f t="shared" si="23"/>
        <v>0</v>
      </c>
      <c r="M289" s="340">
        <f t="shared" si="23"/>
        <v>0</v>
      </c>
      <c r="N289" s="340">
        <f t="shared" si="23"/>
        <v>0</v>
      </c>
      <c r="O289" s="340">
        <f t="shared" si="23"/>
        <v>0</v>
      </c>
      <c r="P289" s="340">
        <f t="shared" si="23"/>
        <v>0</v>
      </c>
      <c r="Q289" s="340">
        <f t="shared" si="23"/>
        <v>0</v>
      </c>
      <c r="R289" s="340">
        <f t="shared" si="23"/>
        <v>0</v>
      </c>
      <c r="S289" s="340">
        <f t="shared" si="23"/>
        <v>0</v>
      </c>
      <c r="T289" s="340">
        <f t="shared" si="23"/>
        <v>0</v>
      </c>
      <c r="U289" s="340">
        <f t="shared" si="23"/>
        <v>0</v>
      </c>
      <c r="V289" s="340">
        <f t="shared" si="23"/>
        <v>0</v>
      </c>
      <c r="W289" s="340">
        <f t="shared" si="23"/>
        <v>0</v>
      </c>
      <c r="X289" s="340">
        <f t="shared" si="23"/>
        <v>0</v>
      </c>
      <c r="Y289" s="340">
        <f t="shared" si="23"/>
        <v>0</v>
      </c>
      <c r="Z289" s="340">
        <f t="shared" si="23"/>
        <v>0</v>
      </c>
      <c r="AA289" s="340">
        <f t="shared" si="23"/>
        <v>0</v>
      </c>
      <c r="AB289" s="340">
        <f t="shared" si="23"/>
        <v>0</v>
      </c>
      <c r="AC289" s="341">
        <f t="shared" si="23"/>
        <v>0</v>
      </c>
      <c r="AE289" s="805">
        <f t="shared" si="9"/>
        <v>0</v>
      </c>
      <c r="AG289" s="805">
        <f t="shared" si="10"/>
        <v>0</v>
      </c>
      <c r="AI289" s="805">
        <f t="shared" si="11"/>
        <v>0</v>
      </c>
      <c r="AK289" s="342"/>
    </row>
    <row r="290" spans="4:37" ht="12.75" customHeight="1" outlineLevel="1" x14ac:dyDescent="0.25">
      <c r="D290" s="142" t="str">
        <f>'Line Items'!D1069</f>
        <v>Class 377 Sub Leased from GTR</v>
      </c>
      <c r="E290" s="106"/>
      <c r="F290" s="143" t="str">
        <f t="shared" si="12"/>
        <v>%</v>
      </c>
      <c r="G290" s="340">
        <f t="shared" ref="G290:AC290" si="24">IF(G30=0,0,G160/G30)</f>
        <v>0</v>
      </c>
      <c r="H290" s="340">
        <f t="shared" si="24"/>
        <v>0</v>
      </c>
      <c r="I290" s="340">
        <f t="shared" si="24"/>
        <v>0</v>
      </c>
      <c r="J290" s="340">
        <f t="shared" si="24"/>
        <v>0</v>
      </c>
      <c r="K290" s="340">
        <f t="shared" si="24"/>
        <v>0</v>
      </c>
      <c r="L290" s="340">
        <f t="shared" si="24"/>
        <v>0</v>
      </c>
      <c r="M290" s="340">
        <f t="shared" si="24"/>
        <v>0</v>
      </c>
      <c r="N290" s="340">
        <f t="shared" si="24"/>
        <v>0</v>
      </c>
      <c r="O290" s="340">
        <f t="shared" si="24"/>
        <v>0</v>
      </c>
      <c r="P290" s="340">
        <f t="shared" si="24"/>
        <v>0</v>
      </c>
      <c r="Q290" s="340">
        <f t="shared" si="24"/>
        <v>0</v>
      </c>
      <c r="R290" s="340">
        <f t="shared" si="24"/>
        <v>0</v>
      </c>
      <c r="S290" s="340">
        <f t="shared" si="24"/>
        <v>0</v>
      </c>
      <c r="T290" s="340">
        <f t="shared" si="24"/>
        <v>0</v>
      </c>
      <c r="U290" s="340">
        <f t="shared" si="24"/>
        <v>0</v>
      </c>
      <c r="V290" s="340">
        <f t="shared" si="24"/>
        <v>0</v>
      </c>
      <c r="W290" s="340">
        <f t="shared" si="24"/>
        <v>0</v>
      </c>
      <c r="X290" s="340">
        <f t="shared" si="24"/>
        <v>0</v>
      </c>
      <c r="Y290" s="340">
        <f t="shared" si="24"/>
        <v>0</v>
      </c>
      <c r="Z290" s="340">
        <f t="shared" si="24"/>
        <v>0</v>
      </c>
      <c r="AA290" s="340">
        <f t="shared" si="24"/>
        <v>0</v>
      </c>
      <c r="AB290" s="340">
        <f t="shared" si="24"/>
        <v>0</v>
      </c>
      <c r="AC290" s="341">
        <f t="shared" si="24"/>
        <v>0</v>
      </c>
      <c r="AE290" s="805">
        <f t="shared" si="9"/>
        <v>0</v>
      </c>
      <c r="AG290" s="805">
        <f t="shared" si="10"/>
        <v>0</v>
      </c>
      <c r="AI290" s="805">
        <f t="shared" si="11"/>
        <v>0</v>
      </c>
      <c r="AK290" s="342"/>
    </row>
    <row r="291" spans="4:37" ht="12.75" customHeight="1" outlineLevel="1" x14ac:dyDescent="0.25">
      <c r="D291" s="142" t="str">
        <f>'Line Items'!D1070</f>
        <v>Class 319 Sub Leased to GTR</v>
      </c>
      <c r="E291" s="106"/>
      <c r="F291" s="143" t="str">
        <f t="shared" si="12"/>
        <v>%</v>
      </c>
      <c r="G291" s="340">
        <f t="shared" ref="G291:AC291" si="25">IF(G31=0,0,G161/G31)</f>
        <v>0</v>
      </c>
      <c r="H291" s="340">
        <f t="shared" si="25"/>
        <v>0</v>
      </c>
      <c r="I291" s="340">
        <f t="shared" si="25"/>
        <v>0</v>
      </c>
      <c r="J291" s="340">
        <f t="shared" si="25"/>
        <v>0</v>
      </c>
      <c r="K291" s="340">
        <f t="shared" si="25"/>
        <v>0</v>
      </c>
      <c r="L291" s="340">
        <f t="shared" si="25"/>
        <v>0</v>
      </c>
      <c r="M291" s="340">
        <f t="shared" si="25"/>
        <v>0</v>
      </c>
      <c r="N291" s="340">
        <f t="shared" si="25"/>
        <v>0</v>
      </c>
      <c r="O291" s="340">
        <f t="shared" si="25"/>
        <v>0</v>
      </c>
      <c r="P291" s="340">
        <f t="shared" si="25"/>
        <v>0</v>
      </c>
      <c r="Q291" s="340">
        <f t="shared" si="25"/>
        <v>0</v>
      </c>
      <c r="R291" s="340">
        <f t="shared" si="25"/>
        <v>0</v>
      </c>
      <c r="S291" s="340">
        <f t="shared" si="25"/>
        <v>0</v>
      </c>
      <c r="T291" s="340">
        <f t="shared" si="25"/>
        <v>0</v>
      </c>
      <c r="U291" s="340">
        <f t="shared" si="25"/>
        <v>0</v>
      </c>
      <c r="V291" s="340">
        <f t="shared" si="25"/>
        <v>0</v>
      </c>
      <c r="W291" s="340">
        <f t="shared" si="25"/>
        <v>0</v>
      </c>
      <c r="X291" s="340">
        <f t="shared" si="25"/>
        <v>0</v>
      </c>
      <c r="Y291" s="340">
        <f t="shared" si="25"/>
        <v>0</v>
      </c>
      <c r="Z291" s="340">
        <f t="shared" si="25"/>
        <v>0</v>
      </c>
      <c r="AA291" s="340">
        <f t="shared" si="25"/>
        <v>0</v>
      </c>
      <c r="AB291" s="340">
        <f t="shared" si="25"/>
        <v>0</v>
      </c>
      <c r="AC291" s="341">
        <f t="shared" si="25"/>
        <v>0</v>
      </c>
      <c r="AE291" s="805">
        <f t="shared" si="9"/>
        <v>0</v>
      </c>
      <c r="AG291" s="805">
        <f t="shared" si="10"/>
        <v>0</v>
      </c>
      <c r="AI291" s="805">
        <f t="shared" si="11"/>
        <v>0</v>
      </c>
      <c r="AK291" s="342"/>
    </row>
    <row r="292" spans="4:37" ht="12.75" customHeight="1" outlineLevel="1" x14ac:dyDescent="0.25">
      <c r="D292" s="142" t="str">
        <f>'Line Items'!D1071</f>
        <v>[Rolling Stock Line 15]</v>
      </c>
      <c r="E292" s="106"/>
      <c r="F292" s="143" t="str">
        <f t="shared" si="12"/>
        <v>%</v>
      </c>
      <c r="G292" s="340">
        <f t="shared" ref="G292:AC292" si="26">IF(G32=0,0,G162/G32)</f>
        <v>0</v>
      </c>
      <c r="H292" s="340">
        <f t="shared" si="26"/>
        <v>0</v>
      </c>
      <c r="I292" s="340">
        <f t="shared" si="26"/>
        <v>0</v>
      </c>
      <c r="J292" s="340">
        <f t="shared" si="26"/>
        <v>0</v>
      </c>
      <c r="K292" s="340">
        <f t="shared" si="26"/>
        <v>0</v>
      </c>
      <c r="L292" s="340">
        <f t="shared" si="26"/>
        <v>0</v>
      </c>
      <c r="M292" s="340">
        <f t="shared" si="26"/>
        <v>0</v>
      </c>
      <c r="N292" s="340">
        <f t="shared" si="26"/>
        <v>0</v>
      </c>
      <c r="O292" s="340">
        <f t="shared" si="26"/>
        <v>0</v>
      </c>
      <c r="P292" s="340">
        <f t="shared" si="26"/>
        <v>0</v>
      </c>
      <c r="Q292" s="340">
        <f t="shared" si="26"/>
        <v>0</v>
      </c>
      <c r="R292" s="340">
        <f t="shared" si="26"/>
        <v>0</v>
      </c>
      <c r="S292" s="340">
        <f t="shared" si="26"/>
        <v>0</v>
      </c>
      <c r="T292" s="340">
        <f t="shared" si="26"/>
        <v>0</v>
      </c>
      <c r="U292" s="340">
        <f t="shared" si="26"/>
        <v>0</v>
      </c>
      <c r="V292" s="340">
        <f t="shared" si="26"/>
        <v>0</v>
      </c>
      <c r="W292" s="340">
        <f t="shared" si="26"/>
        <v>0</v>
      </c>
      <c r="X292" s="340">
        <f t="shared" si="26"/>
        <v>0</v>
      </c>
      <c r="Y292" s="340">
        <f t="shared" si="26"/>
        <v>0</v>
      </c>
      <c r="Z292" s="340">
        <f t="shared" si="26"/>
        <v>0</v>
      </c>
      <c r="AA292" s="340">
        <f t="shared" si="26"/>
        <v>0</v>
      </c>
      <c r="AB292" s="340">
        <f t="shared" si="26"/>
        <v>0</v>
      </c>
      <c r="AC292" s="341">
        <f t="shared" si="26"/>
        <v>0</v>
      </c>
      <c r="AE292" s="805">
        <f t="shared" si="9"/>
        <v>0</v>
      </c>
      <c r="AG292" s="805">
        <f t="shared" si="10"/>
        <v>0</v>
      </c>
      <c r="AI292" s="805">
        <f t="shared" si="11"/>
        <v>0</v>
      </c>
      <c r="AK292" s="342"/>
    </row>
    <row r="293" spans="4:37" ht="12.75" customHeight="1" outlineLevel="1" x14ac:dyDescent="0.25">
      <c r="D293" s="142" t="str">
        <f>'Line Items'!D1072</f>
        <v>[Rolling Stock Line 16]</v>
      </c>
      <c r="E293" s="106"/>
      <c r="F293" s="143" t="str">
        <f t="shared" si="12"/>
        <v>%</v>
      </c>
      <c r="G293" s="340">
        <f t="shared" ref="G293:AC293" si="27">IF(G33=0,0,G163/G33)</f>
        <v>0</v>
      </c>
      <c r="H293" s="340">
        <f t="shared" si="27"/>
        <v>0</v>
      </c>
      <c r="I293" s="340">
        <f t="shared" si="27"/>
        <v>0</v>
      </c>
      <c r="J293" s="340">
        <f t="shared" si="27"/>
        <v>0</v>
      </c>
      <c r="K293" s="340">
        <f t="shared" si="27"/>
        <v>0</v>
      </c>
      <c r="L293" s="340">
        <f t="shared" si="27"/>
        <v>0</v>
      </c>
      <c r="M293" s="340">
        <f t="shared" si="27"/>
        <v>0</v>
      </c>
      <c r="N293" s="340">
        <f t="shared" si="27"/>
        <v>0</v>
      </c>
      <c r="O293" s="340">
        <f t="shared" si="27"/>
        <v>0</v>
      </c>
      <c r="P293" s="340">
        <f t="shared" si="27"/>
        <v>0</v>
      </c>
      <c r="Q293" s="340">
        <f t="shared" si="27"/>
        <v>0</v>
      </c>
      <c r="R293" s="340">
        <f t="shared" si="27"/>
        <v>0</v>
      </c>
      <c r="S293" s="340">
        <f t="shared" si="27"/>
        <v>0</v>
      </c>
      <c r="T293" s="340">
        <f t="shared" si="27"/>
        <v>0</v>
      </c>
      <c r="U293" s="340">
        <f t="shared" si="27"/>
        <v>0</v>
      </c>
      <c r="V293" s="340">
        <f t="shared" si="27"/>
        <v>0</v>
      </c>
      <c r="W293" s="340">
        <f t="shared" si="27"/>
        <v>0</v>
      </c>
      <c r="X293" s="340">
        <f t="shared" si="27"/>
        <v>0</v>
      </c>
      <c r="Y293" s="340">
        <f t="shared" si="27"/>
        <v>0</v>
      </c>
      <c r="Z293" s="340">
        <f t="shared" si="27"/>
        <v>0</v>
      </c>
      <c r="AA293" s="340">
        <f t="shared" si="27"/>
        <v>0</v>
      </c>
      <c r="AB293" s="340">
        <f t="shared" si="27"/>
        <v>0</v>
      </c>
      <c r="AC293" s="341">
        <f t="shared" si="27"/>
        <v>0</v>
      </c>
      <c r="AE293" s="805">
        <f t="shared" si="9"/>
        <v>0</v>
      </c>
      <c r="AG293" s="805">
        <f t="shared" si="10"/>
        <v>0</v>
      </c>
      <c r="AI293" s="805">
        <f t="shared" si="11"/>
        <v>0</v>
      </c>
      <c r="AK293" s="342"/>
    </row>
    <row r="294" spans="4:37" ht="12.75" customHeight="1" outlineLevel="1" x14ac:dyDescent="0.25">
      <c r="D294" s="142" t="str">
        <f>'Line Items'!D1073</f>
        <v>[Rolling Stock Line 17]</v>
      </c>
      <c r="E294" s="106"/>
      <c r="F294" s="143" t="str">
        <f t="shared" si="12"/>
        <v>%</v>
      </c>
      <c r="G294" s="340">
        <f t="shared" ref="G294:AC294" si="28">IF(G34=0,0,G164/G34)</f>
        <v>0</v>
      </c>
      <c r="H294" s="340">
        <f t="shared" si="28"/>
        <v>0</v>
      </c>
      <c r="I294" s="340">
        <f t="shared" si="28"/>
        <v>0</v>
      </c>
      <c r="J294" s="340">
        <f t="shared" si="28"/>
        <v>0</v>
      </c>
      <c r="K294" s="340">
        <f t="shared" si="28"/>
        <v>0</v>
      </c>
      <c r="L294" s="340">
        <f t="shared" si="28"/>
        <v>0</v>
      </c>
      <c r="M294" s="340">
        <f t="shared" si="28"/>
        <v>0</v>
      </c>
      <c r="N294" s="340">
        <f t="shared" si="28"/>
        <v>0</v>
      </c>
      <c r="O294" s="340">
        <f t="shared" si="28"/>
        <v>0</v>
      </c>
      <c r="P294" s="340">
        <f t="shared" si="28"/>
        <v>0</v>
      </c>
      <c r="Q294" s="340">
        <f t="shared" si="28"/>
        <v>0</v>
      </c>
      <c r="R294" s="340">
        <f t="shared" si="28"/>
        <v>0</v>
      </c>
      <c r="S294" s="340">
        <f t="shared" si="28"/>
        <v>0</v>
      </c>
      <c r="T294" s="340">
        <f t="shared" si="28"/>
        <v>0</v>
      </c>
      <c r="U294" s="340">
        <f t="shared" si="28"/>
        <v>0</v>
      </c>
      <c r="V294" s="340">
        <f t="shared" si="28"/>
        <v>0</v>
      </c>
      <c r="W294" s="340">
        <f t="shared" si="28"/>
        <v>0</v>
      </c>
      <c r="X294" s="340">
        <f t="shared" si="28"/>
        <v>0</v>
      </c>
      <c r="Y294" s="340">
        <f t="shared" si="28"/>
        <v>0</v>
      </c>
      <c r="Z294" s="340">
        <f t="shared" si="28"/>
        <v>0</v>
      </c>
      <c r="AA294" s="340">
        <f t="shared" si="28"/>
        <v>0</v>
      </c>
      <c r="AB294" s="340">
        <f t="shared" si="28"/>
        <v>0</v>
      </c>
      <c r="AC294" s="341">
        <f t="shared" si="28"/>
        <v>0</v>
      </c>
      <c r="AE294" s="805">
        <f t="shared" si="9"/>
        <v>0</v>
      </c>
      <c r="AG294" s="805">
        <f t="shared" si="10"/>
        <v>0</v>
      </c>
      <c r="AI294" s="805">
        <f t="shared" si="11"/>
        <v>0</v>
      </c>
      <c r="AK294" s="342"/>
    </row>
    <row r="295" spans="4:37" ht="13.5" customHeight="1" outlineLevel="1" x14ac:dyDescent="0.25">
      <c r="D295" s="142" t="str">
        <f>'Line Items'!D1074</f>
        <v>[Rolling Stock Line 18]</v>
      </c>
      <c r="E295" s="106"/>
      <c r="F295" s="143" t="str">
        <f t="shared" si="12"/>
        <v>%</v>
      </c>
      <c r="G295" s="340">
        <f t="shared" ref="G295:AC295" si="29">IF(G35=0,0,G165/G35)</f>
        <v>0</v>
      </c>
      <c r="H295" s="340">
        <f t="shared" si="29"/>
        <v>0</v>
      </c>
      <c r="I295" s="340">
        <f t="shared" si="29"/>
        <v>0</v>
      </c>
      <c r="J295" s="340">
        <f t="shared" si="29"/>
        <v>0</v>
      </c>
      <c r="K295" s="340">
        <f t="shared" si="29"/>
        <v>0</v>
      </c>
      <c r="L295" s="340">
        <f t="shared" si="29"/>
        <v>0</v>
      </c>
      <c r="M295" s="340">
        <f t="shared" si="29"/>
        <v>0</v>
      </c>
      <c r="N295" s="340">
        <f t="shared" si="29"/>
        <v>0</v>
      </c>
      <c r="O295" s="340">
        <f t="shared" si="29"/>
        <v>0</v>
      </c>
      <c r="P295" s="340">
        <f t="shared" si="29"/>
        <v>0</v>
      </c>
      <c r="Q295" s="340">
        <f t="shared" si="29"/>
        <v>0</v>
      </c>
      <c r="R295" s="340">
        <f t="shared" si="29"/>
        <v>0</v>
      </c>
      <c r="S295" s="340">
        <f t="shared" si="29"/>
        <v>0</v>
      </c>
      <c r="T295" s="340">
        <f t="shared" si="29"/>
        <v>0</v>
      </c>
      <c r="U295" s="340">
        <f t="shared" si="29"/>
        <v>0</v>
      </c>
      <c r="V295" s="340">
        <f t="shared" si="29"/>
        <v>0</v>
      </c>
      <c r="W295" s="340">
        <f t="shared" si="29"/>
        <v>0</v>
      </c>
      <c r="X295" s="340">
        <f t="shared" si="29"/>
        <v>0</v>
      </c>
      <c r="Y295" s="340">
        <f t="shared" si="29"/>
        <v>0</v>
      </c>
      <c r="Z295" s="340">
        <f t="shared" si="29"/>
        <v>0</v>
      </c>
      <c r="AA295" s="340">
        <f t="shared" si="29"/>
        <v>0</v>
      </c>
      <c r="AB295" s="340">
        <f t="shared" si="29"/>
        <v>0</v>
      </c>
      <c r="AC295" s="341">
        <f t="shared" si="29"/>
        <v>0</v>
      </c>
      <c r="AE295" s="805">
        <f t="shared" si="9"/>
        <v>0</v>
      </c>
      <c r="AG295" s="805">
        <f t="shared" si="10"/>
        <v>0</v>
      </c>
      <c r="AI295" s="805">
        <f t="shared" si="11"/>
        <v>0</v>
      </c>
      <c r="AK295" s="342"/>
    </row>
    <row r="296" spans="4:37" ht="12.75" customHeight="1" outlineLevel="1" x14ac:dyDescent="0.25">
      <c r="D296" s="142" t="str">
        <f>'Line Items'!D1075</f>
        <v>[Rolling Stock Line 19]</v>
      </c>
      <c r="E296" s="106"/>
      <c r="F296" s="143" t="str">
        <f t="shared" si="12"/>
        <v>%</v>
      </c>
      <c r="G296" s="340">
        <f t="shared" ref="G296:AC296" si="30">IF(G36=0,0,G166/G36)</f>
        <v>0</v>
      </c>
      <c r="H296" s="340">
        <f t="shared" si="30"/>
        <v>0</v>
      </c>
      <c r="I296" s="340">
        <f t="shared" si="30"/>
        <v>0</v>
      </c>
      <c r="J296" s="340">
        <f t="shared" si="30"/>
        <v>0</v>
      </c>
      <c r="K296" s="340">
        <f t="shared" si="30"/>
        <v>0</v>
      </c>
      <c r="L296" s="340">
        <f t="shared" si="30"/>
        <v>0</v>
      </c>
      <c r="M296" s="340">
        <f t="shared" si="30"/>
        <v>0</v>
      </c>
      <c r="N296" s="340">
        <f t="shared" si="30"/>
        <v>0</v>
      </c>
      <c r="O296" s="340">
        <f t="shared" si="30"/>
        <v>0</v>
      </c>
      <c r="P296" s="340">
        <f t="shared" si="30"/>
        <v>0</v>
      </c>
      <c r="Q296" s="340">
        <f t="shared" si="30"/>
        <v>0</v>
      </c>
      <c r="R296" s="340">
        <f t="shared" si="30"/>
        <v>0</v>
      </c>
      <c r="S296" s="340">
        <f t="shared" si="30"/>
        <v>0</v>
      </c>
      <c r="T296" s="340">
        <f t="shared" si="30"/>
        <v>0</v>
      </c>
      <c r="U296" s="340">
        <f t="shared" si="30"/>
        <v>0</v>
      </c>
      <c r="V296" s="340">
        <f t="shared" si="30"/>
        <v>0</v>
      </c>
      <c r="W296" s="340">
        <f t="shared" si="30"/>
        <v>0</v>
      </c>
      <c r="X296" s="340">
        <f t="shared" si="30"/>
        <v>0</v>
      </c>
      <c r="Y296" s="340">
        <f t="shared" si="30"/>
        <v>0</v>
      </c>
      <c r="Z296" s="340">
        <f t="shared" si="30"/>
        <v>0</v>
      </c>
      <c r="AA296" s="340">
        <f t="shared" si="30"/>
        <v>0</v>
      </c>
      <c r="AB296" s="340">
        <f t="shared" si="30"/>
        <v>0</v>
      </c>
      <c r="AC296" s="341">
        <f t="shared" si="30"/>
        <v>0</v>
      </c>
      <c r="AE296" s="805">
        <f t="shared" si="9"/>
        <v>0</v>
      </c>
      <c r="AG296" s="805">
        <f t="shared" si="10"/>
        <v>0</v>
      </c>
      <c r="AI296" s="805">
        <f t="shared" si="11"/>
        <v>0</v>
      </c>
      <c r="AK296" s="342"/>
    </row>
    <row r="297" spans="4:37" ht="12.75" customHeight="1" outlineLevel="1" x14ac:dyDescent="0.25">
      <c r="D297" s="142" t="str">
        <f>'Line Items'!D1076</f>
        <v>[Rolling Stock Line 20]</v>
      </c>
      <c r="E297" s="106"/>
      <c r="F297" s="143" t="str">
        <f t="shared" si="12"/>
        <v>%</v>
      </c>
      <c r="G297" s="340">
        <f t="shared" ref="G297:AC297" si="31">IF(G37=0,0,G167/G37)</f>
        <v>0</v>
      </c>
      <c r="H297" s="340">
        <f t="shared" si="31"/>
        <v>0</v>
      </c>
      <c r="I297" s="340">
        <f t="shared" si="31"/>
        <v>0</v>
      </c>
      <c r="J297" s="340">
        <f t="shared" si="31"/>
        <v>0</v>
      </c>
      <c r="K297" s="340">
        <f t="shared" si="31"/>
        <v>0</v>
      </c>
      <c r="L297" s="340">
        <f t="shared" si="31"/>
        <v>0</v>
      </c>
      <c r="M297" s="340">
        <f t="shared" si="31"/>
        <v>0</v>
      </c>
      <c r="N297" s="340">
        <f t="shared" si="31"/>
        <v>0</v>
      </c>
      <c r="O297" s="340">
        <f t="shared" si="31"/>
        <v>0</v>
      </c>
      <c r="P297" s="340">
        <f t="shared" si="31"/>
        <v>0</v>
      </c>
      <c r="Q297" s="340">
        <f t="shared" si="31"/>
        <v>0</v>
      </c>
      <c r="R297" s="340">
        <f t="shared" si="31"/>
        <v>0</v>
      </c>
      <c r="S297" s="340">
        <f t="shared" si="31"/>
        <v>0</v>
      </c>
      <c r="T297" s="340">
        <f t="shared" si="31"/>
        <v>0</v>
      </c>
      <c r="U297" s="340">
        <f t="shared" si="31"/>
        <v>0</v>
      </c>
      <c r="V297" s="340">
        <f t="shared" si="31"/>
        <v>0</v>
      </c>
      <c r="W297" s="340">
        <f t="shared" si="31"/>
        <v>0</v>
      </c>
      <c r="X297" s="340">
        <f t="shared" si="31"/>
        <v>0</v>
      </c>
      <c r="Y297" s="340">
        <f t="shared" si="31"/>
        <v>0</v>
      </c>
      <c r="Z297" s="340">
        <f t="shared" si="31"/>
        <v>0</v>
      </c>
      <c r="AA297" s="340">
        <f t="shared" si="31"/>
        <v>0</v>
      </c>
      <c r="AB297" s="340">
        <f t="shared" si="31"/>
        <v>0</v>
      </c>
      <c r="AC297" s="341">
        <f t="shared" si="31"/>
        <v>0</v>
      </c>
      <c r="AE297" s="805">
        <f t="shared" si="9"/>
        <v>0</v>
      </c>
      <c r="AG297" s="805">
        <f t="shared" si="10"/>
        <v>0</v>
      </c>
      <c r="AI297" s="805">
        <f t="shared" si="11"/>
        <v>0</v>
      </c>
      <c r="AK297" s="342"/>
    </row>
    <row r="298" spans="4:37" ht="12.75" customHeight="1" outlineLevel="1" x14ac:dyDescent="0.25">
      <c r="D298" s="142" t="str">
        <f>'Line Items'!D1077</f>
        <v>[Rolling Stock Line 21]</v>
      </c>
      <c r="E298" s="106"/>
      <c r="F298" s="143" t="str">
        <f t="shared" si="12"/>
        <v>%</v>
      </c>
      <c r="G298" s="340">
        <f t="shared" ref="G298:AC298" si="32">IF(G38=0,0,G168/G38)</f>
        <v>0</v>
      </c>
      <c r="H298" s="340">
        <f t="shared" si="32"/>
        <v>0</v>
      </c>
      <c r="I298" s="340">
        <f t="shared" si="32"/>
        <v>0</v>
      </c>
      <c r="J298" s="340">
        <f t="shared" si="32"/>
        <v>0</v>
      </c>
      <c r="K298" s="340">
        <f t="shared" si="32"/>
        <v>0</v>
      </c>
      <c r="L298" s="340">
        <f t="shared" si="32"/>
        <v>0</v>
      </c>
      <c r="M298" s="340">
        <f t="shared" si="32"/>
        <v>0</v>
      </c>
      <c r="N298" s="340">
        <f t="shared" si="32"/>
        <v>0</v>
      </c>
      <c r="O298" s="340">
        <f t="shared" si="32"/>
        <v>0</v>
      </c>
      <c r="P298" s="340">
        <f t="shared" si="32"/>
        <v>0</v>
      </c>
      <c r="Q298" s="340">
        <f t="shared" si="32"/>
        <v>0</v>
      </c>
      <c r="R298" s="340">
        <f t="shared" si="32"/>
        <v>0</v>
      </c>
      <c r="S298" s="340">
        <f t="shared" si="32"/>
        <v>0</v>
      </c>
      <c r="T298" s="340">
        <f t="shared" si="32"/>
        <v>0</v>
      </c>
      <c r="U298" s="340">
        <f t="shared" si="32"/>
        <v>0</v>
      </c>
      <c r="V298" s="340">
        <f t="shared" si="32"/>
        <v>0</v>
      </c>
      <c r="W298" s="340">
        <f t="shared" si="32"/>
        <v>0</v>
      </c>
      <c r="X298" s="340">
        <f t="shared" si="32"/>
        <v>0</v>
      </c>
      <c r="Y298" s="340">
        <f t="shared" si="32"/>
        <v>0</v>
      </c>
      <c r="Z298" s="340">
        <f t="shared" si="32"/>
        <v>0</v>
      </c>
      <c r="AA298" s="340">
        <f t="shared" si="32"/>
        <v>0</v>
      </c>
      <c r="AB298" s="340">
        <f t="shared" si="32"/>
        <v>0</v>
      </c>
      <c r="AC298" s="341">
        <f t="shared" si="32"/>
        <v>0</v>
      </c>
      <c r="AE298" s="805">
        <f t="shared" si="9"/>
        <v>0</v>
      </c>
      <c r="AG298" s="805">
        <f t="shared" si="10"/>
        <v>0</v>
      </c>
      <c r="AI298" s="805">
        <f t="shared" si="11"/>
        <v>0</v>
      </c>
      <c r="AK298" s="342"/>
    </row>
    <row r="299" spans="4:37" ht="12.75" customHeight="1" outlineLevel="1" x14ac:dyDescent="0.25">
      <c r="D299" s="142" t="str">
        <f>'Line Items'!D1078</f>
        <v>[Rolling Stock Line 22]</v>
      </c>
      <c r="E299" s="106"/>
      <c r="F299" s="143" t="str">
        <f t="shared" si="12"/>
        <v>%</v>
      </c>
      <c r="G299" s="340">
        <f t="shared" ref="G299:AC299" si="33">IF(G39=0,0,G169/G39)</f>
        <v>0</v>
      </c>
      <c r="H299" s="340">
        <f t="shared" si="33"/>
        <v>0</v>
      </c>
      <c r="I299" s="340">
        <f t="shared" si="33"/>
        <v>0</v>
      </c>
      <c r="J299" s="340">
        <f t="shared" si="33"/>
        <v>0</v>
      </c>
      <c r="K299" s="340">
        <f t="shared" si="33"/>
        <v>0</v>
      </c>
      <c r="L299" s="340">
        <f t="shared" si="33"/>
        <v>0</v>
      </c>
      <c r="M299" s="340">
        <f t="shared" si="33"/>
        <v>0</v>
      </c>
      <c r="N299" s="340">
        <f t="shared" si="33"/>
        <v>0</v>
      </c>
      <c r="O299" s="340">
        <f t="shared" si="33"/>
        <v>0</v>
      </c>
      <c r="P299" s="340">
        <f t="shared" si="33"/>
        <v>0</v>
      </c>
      <c r="Q299" s="340">
        <f t="shared" si="33"/>
        <v>0</v>
      </c>
      <c r="R299" s="340">
        <f t="shared" si="33"/>
        <v>0</v>
      </c>
      <c r="S299" s="340">
        <f t="shared" si="33"/>
        <v>0</v>
      </c>
      <c r="T299" s="340">
        <f t="shared" si="33"/>
        <v>0</v>
      </c>
      <c r="U299" s="340">
        <f t="shared" si="33"/>
        <v>0</v>
      </c>
      <c r="V299" s="340">
        <f t="shared" si="33"/>
        <v>0</v>
      </c>
      <c r="W299" s="340">
        <f t="shared" si="33"/>
        <v>0</v>
      </c>
      <c r="X299" s="340">
        <f t="shared" si="33"/>
        <v>0</v>
      </c>
      <c r="Y299" s="340">
        <f t="shared" si="33"/>
        <v>0</v>
      </c>
      <c r="Z299" s="340">
        <f t="shared" si="33"/>
        <v>0</v>
      </c>
      <c r="AA299" s="340">
        <f t="shared" si="33"/>
        <v>0</v>
      </c>
      <c r="AB299" s="340">
        <f t="shared" si="33"/>
        <v>0</v>
      </c>
      <c r="AC299" s="341">
        <f t="shared" si="33"/>
        <v>0</v>
      </c>
      <c r="AE299" s="805">
        <f t="shared" si="9"/>
        <v>0</v>
      </c>
      <c r="AG299" s="805">
        <f t="shared" si="10"/>
        <v>0</v>
      </c>
      <c r="AI299" s="805">
        <f t="shared" si="11"/>
        <v>0</v>
      </c>
      <c r="AK299" s="342"/>
    </row>
    <row r="300" spans="4:37" ht="12.75" customHeight="1" outlineLevel="1" x14ac:dyDescent="0.25">
      <c r="D300" s="142" t="str">
        <f>'Line Items'!D1079</f>
        <v>[Rolling Stock Line 23]</v>
      </c>
      <c r="E300" s="106"/>
      <c r="F300" s="143" t="str">
        <f t="shared" si="12"/>
        <v>%</v>
      </c>
      <c r="G300" s="340">
        <f t="shared" ref="G300:AC300" si="34">IF(G40=0,0,G170/G40)</f>
        <v>0</v>
      </c>
      <c r="H300" s="340">
        <f t="shared" si="34"/>
        <v>0</v>
      </c>
      <c r="I300" s="340">
        <f t="shared" si="34"/>
        <v>0</v>
      </c>
      <c r="J300" s="340">
        <f t="shared" si="34"/>
        <v>0</v>
      </c>
      <c r="K300" s="340">
        <f t="shared" si="34"/>
        <v>0</v>
      </c>
      <c r="L300" s="340">
        <f t="shared" si="34"/>
        <v>0</v>
      </c>
      <c r="M300" s="340">
        <f t="shared" si="34"/>
        <v>0</v>
      </c>
      <c r="N300" s="340">
        <f t="shared" si="34"/>
        <v>0</v>
      </c>
      <c r="O300" s="340">
        <f t="shared" si="34"/>
        <v>0</v>
      </c>
      <c r="P300" s="340">
        <f t="shared" si="34"/>
        <v>0</v>
      </c>
      <c r="Q300" s="340">
        <f t="shared" si="34"/>
        <v>0</v>
      </c>
      <c r="R300" s="340">
        <f t="shared" si="34"/>
        <v>0</v>
      </c>
      <c r="S300" s="340">
        <f t="shared" si="34"/>
        <v>0</v>
      </c>
      <c r="T300" s="340">
        <f t="shared" si="34"/>
        <v>0</v>
      </c>
      <c r="U300" s="340">
        <f t="shared" si="34"/>
        <v>0</v>
      </c>
      <c r="V300" s="340">
        <f t="shared" si="34"/>
        <v>0</v>
      </c>
      <c r="W300" s="340">
        <f t="shared" si="34"/>
        <v>0</v>
      </c>
      <c r="X300" s="340">
        <f t="shared" si="34"/>
        <v>0</v>
      </c>
      <c r="Y300" s="340">
        <f t="shared" si="34"/>
        <v>0</v>
      </c>
      <c r="Z300" s="340">
        <f t="shared" si="34"/>
        <v>0</v>
      </c>
      <c r="AA300" s="340">
        <f t="shared" si="34"/>
        <v>0</v>
      </c>
      <c r="AB300" s="340">
        <f t="shared" si="34"/>
        <v>0</v>
      </c>
      <c r="AC300" s="341">
        <f t="shared" si="34"/>
        <v>0</v>
      </c>
      <c r="AE300" s="805">
        <f t="shared" si="9"/>
        <v>0</v>
      </c>
      <c r="AG300" s="805">
        <f t="shared" si="10"/>
        <v>0</v>
      </c>
      <c r="AI300" s="805">
        <f t="shared" si="11"/>
        <v>0</v>
      </c>
      <c r="AK300" s="342"/>
    </row>
    <row r="301" spans="4:37" ht="12.75" customHeight="1" outlineLevel="1" x14ac:dyDescent="0.25">
      <c r="D301" s="142" t="str">
        <f>'Line Items'!D1080</f>
        <v>[Rolling Stock Line 24]</v>
      </c>
      <c r="E301" s="106"/>
      <c r="F301" s="143" t="str">
        <f t="shared" si="12"/>
        <v>%</v>
      </c>
      <c r="G301" s="340">
        <f t="shared" ref="G301:AC301" si="35">IF(G41=0,0,G171/G41)</f>
        <v>0</v>
      </c>
      <c r="H301" s="340">
        <f t="shared" si="35"/>
        <v>0</v>
      </c>
      <c r="I301" s="340">
        <f t="shared" si="35"/>
        <v>0</v>
      </c>
      <c r="J301" s="340">
        <f t="shared" si="35"/>
        <v>0</v>
      </c>
      <c r="K301" s="340">
        <f t="shared" si="35"/>
        <v>0</v>
      </c>
      <c r="L301" s="340">
        <f t="shared" si="35"/>
        <v>0</v>
      </c>
      <c r="M301" s="340">
        <f t="shared" si="35"/>
        <v>0</v>
      </c>
      <c r="N301" s="340">
        <f t="shared" si="35"/>
        <v>0</v>
      </c>
      <c r="O301" s="340">
        <f t="shared" si="35"/>
        <v>0</v>
      </c>
      <c r="P301" s="340">
        <f t="shared" si="35"/>
        <v>0</v>
      </c>
      <c r="Q301" s="340">
        <f t="shared" si="35"/>
        <v>0</v>
      </c>
      <c r="R301" s="340">
        <f t="shared" si="35"/>
        <v>0</v>
      </c>
      <c r="S301" s="340">
        <f t="shared" si="35"/>
        <v>0</v>
      </c>
      <c r="T301" s="340">
        <f t="shared" si="35"/>
        <v>0</v>
      </c>
      <c r="U301" s="340">
        <f t="shared" si="35"/>
        <v>0</v>
      </c>
      <c r="V301" s="340">
        <f t="shared" si="35"/>
        <v>0</v>
      </c>
      <c r="W301" s="340">
        <f t="shared" si="35"/>
        <v>0</v>
      </c>
      <c r="X301" s="340">
        <f t="shared" si="35"/>
        <v>0</v>
      </c>
      <c r="Y301" s="340">
        <f t="shared" si="35"/>
        <v>0</v>
      </c>
      <c r="Z301" s="340">
        <f t="shared" si="35"/>
        <v>0</v>
      </c>
      <c r="AA301" s="340">
        <f t="shared" si="35"/>
        <v>0</v>
      </c>
      <c r="AB301" s="340">
        <f t="shared" si="35"/>
        <v>0</v>
      </c>
      <c r="AC301" s="341">
        <f t="shared" si="35"/>
        <v>0</v>
      </c>
      <c r="AE301" s="805">
        <f t="shared" si="9"/>
        <v>0</v>
      </c>
      <c r="AG301" s="805">
        <f t="shared" si="10"/>
        <v>0</v>
      </c>
      <c r="AI301" s="805">
        <f t="shared" si="11"/>
        <v>0</v>
      </c>
      <c r="AK301" s="342"/>
    </row>
    <row r="302" spans="4:37" ht="12.75" customHeight="1" outlineLevel="1" x14ac:dyDescent="0.25">
      <c r="D302" s="142" t="str">
        <f>'Line Items'!D1081</f>
        <v>[Rolling Stock Line 25]</v>
      </c>
      <c r="E302" s="106"/>
      <c r="F302" s="143" t="str">
        <f t="shared" si="12"/>
        <v>%</v>
      </c>
      <c r="G302" s="340">
        <f t="shared" ref="G302:AC302" si="36">IF(G42=0,0,G172/G42)</f>
        <v>0</v>
      </c>
      <c r="H302" s="340">
        <f t="shared" si="36"/>
        <v>0</v>
      </c>
      <c r="I302" s="340">
        <f t="shared" si="36"/>
        <v>0</v>
      </c>
      <c r="J302" s="340">
        <f t="shared" si="36"/>
        <v>0</v>
      </c>
      <c r="K302" s="340">
        <f t="shared" si="36"/>
        <v>0</v>
      </c>
      <c r="L302" s="340">
        <f t="shared" si="36"/>
        <v>0</v>
      </c>
      <c r="M302" s="340">
        <f t="shared" si="36"/>
        <v>0</v>
      </c>
      <c r="N302" s="340">
        <f t="shared" si="36"/>
        <v>0</v>
      </c>
      <c r="O302" s="340">
        <f t="shared" si="36"/>
        <v>0</v>
      </c>
      <c r="P302" s="340">
        <f t="shared" si="36"/>
        <v>0</v>
      </c>
      <c r="Q302" s="340">
        <f t="shared" si="36"/>
        <v>0</v>
      </c>
      <c r="R302" s="340">
        <f t="shared" si="36"/>
        <v>0</v>
      </c>
      <c r="S302" s="340">
        <f t="shared" si="36"/>
        <v>0</v>
      </c>
      <c r="T302" s="340">
        <f t="shared" si="36"/>
        <v>0</v>
      </c>
      <c r="U302" s="340">
        <f t="shared" si="36"/>
        <v>0</v>
      </c>
      <c r="V302" s="340">
        <f t="shared" si="36"/>
        <v>0</v>
      </c>
      <c r="W302" s="340">
        <f t="shared" si="36"/>
        <v>0</v>
      </c>
      <c r="X302" s="340">
        <f t="shared" si="36"/>
        <v>0</v>
      </c>
      <c r="Y302" s="340">
        <f t="shared" si="36"/>
        <v>0</v>
      </c>
      <c r="Z302" s="340">
        <f t="shared" si="36"/>
        <v>0</v>
      </c>
      <c r="AA302" s="340">
        <f t="shared" si="36"/>
        <v>0</v>
      </c>
      <c r="AB302" s="340">
        <f t="shared" si="36"/>
        <v>0</v>
      </c>
      <c r="AC302" s="341">
        <f t="shared" si="36"/>
        <v>0</v>
      </c>
      <c r="AE302" s="805">
        <f t="shared" si="9"/>
        <v>0</v>
      </c>
      <c r="AG302" s="805">
        <f t="shared" si="10"/>
        <v>0</v>
      </c>
      <c r="AI302" s="805">
        <f t="shared" si="11"/>
        <v>0</v>
      </c>
      <c r="AK302" s="342"/>
    </row>
    <row r="303" spans="4:37" ht="12.75" customHeight="1" outlineLevel="1" x14ac:dyDescent="0.25">
      <c r="D303" s="142" t="str">
        <f>'Line Items'!D1082</f>
        <v>[Rolling Stock Line 26]</v>
      </c>
      <c r="E303" s="106"/>
      <c r="F303" s="143" t="str">
        <f t="shared" si="12"/>
        <v>%</v>
      </c>
      <c r="G303" s="340">
        <f t="shared" ref="G303:AC303" si="37">IF(G43=0,0,G173/G43)</f>
        <v>0</v>
      </c>
      <c r="H303" s="340">
        <f t="shared" si="37"/>
        <v>0</v>
      </c>
      <c r="I303" s="340">
        <f t="shared" si="37"/>
        <v>0</v>
      </c>
      <c r="J303" s="340">
        <f t="shared" si="37"/>
        <v>0</v>
      </c>
      <c r="K303" s="340">
        <f t="shared" si="37"/>
        <v>0</v>
      </c>
      <c r="L303" s="340">
        <f t="shared" si="37"/>
        <v>0</v>
      </c>
      <c r="M303" s="340">
        <f t="shared" si="37"/>
        <v>0</v>
      </c>
      <c r="N303" s="340">
        <f t="shared" si="37"/>
        <v>0</v>
      </c>
      <c r="O303" s="340">
        <f t="shared" si="37"/>
        <v>0</v>
      </c>
      <c r="P303" s="340">
        <f t="shared" si="37"/>
        <v>0</v>
      </c>
      <c r="Q303" s="340">
        <f t="shared" si="37"/>
        <v>0</v>
      </c>
      <c r="R303" s="340">
        <f t="shared" si="37"/>
        <v>0</v>
      </c>
      <c r="S303" s="340">
        <f t="shared" si="37"/>
        <v>0</v>
      </c>
      <c r="T303" s="340">
        <f t="shared" si="37"/>
        <v>0</v>
      </c>
      <c r="U303" s="340">
        <f t="shared" si="37"/>
        <v>0</v>
      </c>
      <c r="V303" s="340">
        <f t="shared" si="37"/>
        <v>0</v>
      </c>
      <c r="W303" s="340">
        <f t="shared" si="37"/>
        <v>0</v>
      </c>
      <c r="X303" s="340">
        <f t="shared" si="37"/>
        <v>0</v>
      </c>
      <c r="Y303" s="340">
        <f t="shared" si="37"/>
        <v>0</v>
      </c>
      <c r="Z303" s="340">
        <f t="shared" si="37"/>
        <v>0</v>
      </c>
      <c r="AA303" s="340">
        <f t="shared" si="37"/>
        <v>0</v>
      </c>
      <c r="AB303" s="340">
        <f t="shared" si="37"/>
        <v>0</v>
      </c>
      <c r="AC303" s="341">
        <f t="shared" si="37"/>
        <v>0</v>
      </c>
      <c r="AE303" s="805">
        <f t="shared" si="9"/>
        <v>0</v>
      </c>
      <c r="AG303" s="805">
        <f t="shared" si="10"/>
        <v>0</v>
      </c>
      <c r="AI303" s="805">
        <f t="shared" si="11"/>
        <v>0</v>
      </c>
      <c r="AK303" s="342"/>
    </row>
    <row r="304" spans="4:37" ht="12.75" customHeight="1" outlineLevel="1" x14ac:dyDescent="0.25">
      <c r="D304" s="142" t="str">
        <f>'Line Items'!D1083</f>
        <v>[Rolling Stock Line 27]</v>
      </c>
      <c r="E304" s="106"/>
      <c r="F304" s="143" t="str">
        <f t="shared" si="12"/>
        <v>%</v>
      </c>
      <c r="G304" s="340">
        <f t="shared" ref="G304:AC304" si="38">IF(G44=0,0,G174/G44)</f>
        <v>0</v>
      </c>
      <c r="H304" s="340">
        <f t="shared" si="38"/>
        <v>0</v>
      </c>
      <c r="I304" s="340">
        <f t="shared" si="38"/>
        <v>0</v>
      </c>
      <c r="J304" s="340">
        <f t="shared" si="38"/>
        <v>0</v>
      </c>
      <c r="K304" s="340">
        <f t="shared" si="38"/>
        <v>0</v>
      </c>
      <c r="L304" s="340">
        <f t="shared" si="38"/>
        <v>0</v>
      </c>
      <c r="M304" s="340">
        <f t="shared" si="38"/>
        <v>0</v>
      </c>
      <c r="N304" s="340">
        <f t="shared" si="38"/>
        <v>0</v>
      </c>
      <c r="O304" s="340">
        <f t="shared" si="38"/>
        <v>0</v>
      </c>
      <c r="P304" s="340">
        <f t="shared" si="38"/>
        <v>0</v>
      </c>
      <c r="Q304" s="340">
        <f t="shared" si="38"/>
        <v>0</v>
      </c>
      <c r="R304" s="340">
        <f t="shared" si="38"/>
        <v>0</v>
      </c>
      <c r="S304" s="340">
        <f t="shared" si="38"/>
        <v>0</v>
      </c>
      <c r="T304" s="340">
        <f t="shared" si="38"/>
        <v>0</v>
      </c>
      <c r="U304" s="340">
        <f t="shared" si="38"/>
        <v>0</v>
      </c>
      <c r="V304" s="340">
        <f t="shared" si="38"/>
        <v>0</v>
      </c>
      <c r="W304" s="340">
        <f t="shared" si="38"/>
        <v>0</v>
      </c>
      <c r="X304" s="340">
        <f t="shared" si="38"/>
        <v>0</v>
      </c>
      <c r="Y304" s="340">
        <f t="shared" si="38"/>
        <v>0</v>
      </c>
      <c r="Z304" s="340">
        <f t="shared" si="38"/>
        <v>0</v>
      </c>
      <c r="AA304" s="340">
        <f t="shared" si="38"/>
        <v>0</v>
      </c>
      <c r="AB304" s="340">
        <f t="shared" si="38"/>
        <v>0</v>
      </c>
      <c r="AC304" s="341">
        <f t="shared" si="38"/>
        <v>0</v>
      </c>
      <c r="AE304" s="805">
        <f t="shared" si="9"/>
        <v>0</v>
      </c>
      <c r="AG304" s="805">
        <f t="shared" si="10"/>
        <v>0</v>
      </c>
      <c r="AI304" s="805">
        <f t="shared" si="11"/>
        <v>0</v>
      </c>
      <c r="AK304" s="342"/>
    </row>
    <row r="305" spans="4:37" ht="12.75" customHeight="1" outlineLevel="1" x14ac:dyDescent="0.25">
      <c r="D305" s="142" t="str">
        <f>'Line Items'!D1084</f>
        <v>[Rolling Stock Line 28]</v>
      </c>
      <c r="E305" s="106"/>
      <c r="F305" s="143" t="str">
        <f t="shared" si="12"/>
        <v>%</v>
      </c>
      <c r="G305" s="340">
        <f t="shared" ref="G305:AC305" si="39">IF(G45=0,0,G175/G45)</f>
        <v>0</v>
      </c>
      <c r="H305" s="340">
        <f t="shared" si="39"/>
        <v>0</v>
      </c>
      <c r="I305" s="340">
        <f t="shared" si="39"/>
        <v>0</v>
      </c>
      <c r="J305" s="340">
        <f t="shared" si="39"/>
        <v>0</v>
      </c>
      <c r="K305" s="340">
        <f t="shared" si="39"/>
        <v>0</v>
      </c>
      <c r="L305" s="340">
        <f t="shared" si="39"/>
        <v>0</v>
      </c>
      <c r="M305" s="340">
        <f t="shared" si="39"/>
        <v>0</v>
      </c>
      <c r="N305" s="340">
        <f t="shared" si="39"/>
        <v>0</v>
      </c>
      <c r="O305" s="340">
        <f t="shared" si="39"/>
        <v>0</v>
      </c>
      <c r="P305" s="340">
        <f t="shared" si="39"/>
        <v>0</v>
      </c>
      <c r="Q305" s="340">
        <f t="shared" si="39"/>
        <v>0</v>
      </c>
      <c r="R305" s="340">
        <f t="shared" si="39"/>
        <v>0</v>
      </c>
      <c r="S305" s="340">
        <f t="shared" si="39"/>
        <v>0</v>
      </c>
      <c r="T305" s="340">
        <f t="shared" si="39"/>
        <v>0</v>
      </c>
      <c r="U305" s="340">
        <f t="shared" si="39"/>
        <v>0</v>
      </c>
      <c r="V305" s="340">
        <f t="shared" si="39"/>
        <v>0</v>
      </c>
      <c r="W305" s="340">
        <f t="shared" si="39"/>
        <v>0</v>
      </c>
      <c r="X305" s="340">
        <f t="shared" si="39"/>
        <v>0</v>
      </c>
      <c r="Y305" s="340">
        <f t="shared" si="39"/>
        <v>0</v>
      </c>
      <c r="Z305" s="340">
        <f t="shared" si="39"/>
        <v>0</v>
      </c>
      <c r="AA305" s="340">
        <f t="shared" si="39"/>
        <v>0</v>
      </c>
      <c r="AB305" s="340">
        <f t="shared" si="39"/>
        <v>0</v>
      </c>
      <c r="AC305" s="341">
        <f t="shared" si="39"/>
        <v>0</v>
      </c>
      <c r="AE305" s="805">
        <f t="shared" si="9"/>
        <v>0</v>
      </c>
      <c r="AG305" s="805">
        <f t="shared" si="10"/>
        <v>0</v>
      </c>
      <c r="AI305" s="805">
        <f t="shared" si="11"/>
        <v>0</v>
      </c>
      <c r="AK305" s="342"/>
    </row>
    <row r="306" spans="4:37" ht="12.75" customHeight="1" outlineLevel="1" x14ac:dyDescent="0.25">
      <c r="D306" s="142" t="str">
        <f>'Line Items'!D1085</f>
        <v>[Rolling Stock Line 29]</v>
      </c>
      <c r="E306" s="106"/>
      <c r="F306" s="143" t="str">
        <f t="shared" si="12"/>
        <v>%</v>
      </c>
      <c r="G306" s="340">
        <f t="shared" ref="G306:AC306" si="40">IF(G46=0,0,G176/G46)</f>
        <v>0</v>
      </c>
      <c r="H306" s="340">
        <f t="shared" si="40"/>
        <v>0</v>
      </c>
      <c r="I306" s="340">
        <f t="shared" si="40"/>
        <v>0</v>
      </c>
      <c r="J306" s="340">
        <f t="shared" si="40"/>
        <v>0</v>
      </c>
      <c r="K306" s="340">
        <f t="shared" si="40"/>
        <v>0</v>
      </c>
      <c r="L306" s="340">
        <f t="shared" si="40"/>
        <v>0</v>
      </c>
      <c r="M306" s="340">
        <f t="shared" si="40"/>
        <v>0</v>
      </c>
      <c r="N306" s="340">
        <f t="shared" si="40"/>
        <v>0</v>
      </c>
      <c r="O306" s="340">
        <f t="shared" si="40"/>
        <v>0</v>
      </c>
      <c r="P306" s="340">
        <f t="shared" si="40"/>
        <v>0</v>
      </c>
      <c r="Q306" s="340">
        <f t="shared" si="40"/>
        <v>0</v>
      </c>
      <c r="R306" s="340">
        <f t="shared" si="40"/>
        <v>0</v>
      </c>
      <c r="S306" s="340">
        <f t="shared" si="40"/>
        <v>0</v>
      </c>
      <c r="T306" s="340">
        <f t="shared" si="40"/>
        <v>0</v>
      </c>
      <c r="U306" s="340">
        <f t="shared" si="40"/>
        <v>0</v>
      </c>
      <c r="V306" s="340">
        <f t="shared" si="40"/>
        <v>0</v>
      </c>
      <c r="W306" s="340">
        <f t="shared" si="40"/>
        <v>0</v>
      </c>
      <c r="X306" s="340">
        <f t="shared" si="40"/>
        <v>0</v>
      </c>
      <c r="Y306" s="340">
        <f t="shared" si="40"/>
        <v>0</v>
      </c>
      <c r="Z306" s="340">
        <f t="shared" si="40"/>
        <v>0</v>
      </c>
      <c r="AA306" s="340">
        <f t="shared" si="40"/>
        <v>0</v>
      </c>
      <c r="AB306" s="340">
        <f t="shared" si="40"/>
        <v>0</v>
      </c>
      <c r="AC306" s="341">
        <f t="shared" si="40"/>
        <v>0</v>
      </c>
      <c r="AE306" s="805">
        <f t="shared" si="9"/>
        <v>0</v>
      </c>
      <c r="AG306" s="805">
        <f t="shared" si="10"/>
        <v>0</v>
      </c>
      <c r="AI306" s="805">
        <f t="shared" si="11"/>
        <v>0</v>
      </c>
      <c r="AK306" s="342"/>
    </row>
    <row r="307" spans="4:37" ht="12.75" customHeight="1" outlineLevel="1" x14ac:dyDescent="0.25">
      <c r="D307" s="142" t="str">
        <f>'Line Items'!D1086</f>
        <v>[Rolling Stock Line 30]</v>
      </c>
      <c r="E307" s="106"/>
      <c r="F307" s="143" t="str">
        <f t="shared" si="12"/>
        <v>%</v>
      </c>
      <c r="G307" s="340">
        <f t="shared" ref="G307:AC307" si="41">IF(G47=0,0,G177/G47)</f>
        <v>0</v>
      </c>
      <c r="H307" s="340">
        <f t="shared" si="41"/>
        <v>0</v>
      </c>
      <c r="I307" s="340">
        <f t="shared" si="41"/>
        <v>0</v>
      </c>
      <c r="J307" s="340">
        <f t="shared" si="41"/>
        <v>0</v>
      </c>
      <c r="K307" s="340">
        <f t="shared" si="41"/>
        <v>0</v>
      </c>
      <c r="L307" s="340">
        <f t="shared" si="41"/>
        <v>0</v>
      </c>
      <c r="M307" s="340">
        <f t="shared" si="41"/>
        <v>0</v>
      </c>
      <c r="N307" s="340">
        <f t="shared" si="41"/>
        <v>0</v>
      </c>
      <c r="O307" s="340">
        <f t="shared" si="41"/>
        <v>0</v>
      </c>
      <c r="P307" s="340">
        <f t="shared" si="41"/>
        <v>0</v>
      </c>
      <c r="Q307" s="340">
        <f t="shared" si="41"/>
        <v>0</v>
      </c>
      <c r="R307" s="340">
        <f t="shared" si="41"/>
        <v>0</v>
      </c>
      <c r="S307" s="340">
        <f t="shared" si="41"/>
        <v>0</v>
      </c>
      <c r="T307" s="340">
        <f t="shared" si="41"/>
        <v>0</v>
      </c>
      <c r="U307" s="340">
        <f t="shared" si="41"/>
        <v>0</v>
      </c>
      <c r="V307" s="340">
        <f t="shared" si="41"/>
        <v>0</v>
      </c>
      <c r="W307" s="340">
        <f t="shared" si="41"/>
        <v>0</v>
      </c>
      <c r="X307" s="340">
        <f t="shared" si="41"/>
        <v>0</v>
      </c>
      <c r="Y307" s="340">
        <f t="shared" si="41"/>
        <v>0</v>
      </c>
      <c r="Z307" s="340">
        <f t="shared" si="41"/>
        <v>0</v>
      </c>
      <c r="AA307" s="340">
        <f t="shared" si="41"/>
        <v>0</v>
      </c>
      <c r="AB307" s="340">
        <f t="shared" si="41"/>
        <v>0</v>
      </c>
      <c r="AC307" s="341">
        <f t="shared" si="41"/>
        <v>0</v>
      </c>
      <c r="AE307" s="805">
        <f t="shared" si="9"/>
        <v>0</v>
      </c>
      <c r="AG307" s="805">
        <f t="shared" si="10"/>
        <v>0</v>
      </c>
      <c r="AI307" s="805">
        <f t="shared" si="11"/>
        <v>0</v>
      </c>
      <c r="AK307" s="342"/>
    </row>
    <row r="308" spans="4:37" ht="12.75" customHeight="1" outlineLevel="1" x14ac:dyDescent="0.25">
      <c r="D308" s="142" t="str">
        <f>'Line Items'!D1087</f>
        <v>[Rolling Stock Line 31]</v>
      </c>
      <c r="E308" s="106"/>
      <c r="F308" s="143" t="str">
        <f t="shared" si="12"/>
        <v>%</v>
      </c>
      <c r="G308" s="340">
        <f t="shared" ref="G308:AC308" si="42">IF(G48=0,0,G178/G48)</f>
        <v>0</v>
      </c>
      <c r="H308" s="340">
        <f t="shared" si="42"/>
        <v>0</v>
      </c>
      <c r="I308" s="340">
        <f t="shared" si="42"/>
        <v>0</v>
      </c>
      <c r="J308" s="340">
        <f t="shared" si="42"/>
        <v>0</v>
      </c>
      <c r="K308" s="340">
        <f t="shared" si="42"/>
        <v>0</v>
      </c>
      <c r="L308" s="340">
        <f t="shared" si="42"/>
        <v>0</v>
      </c>
      <c r="M308" s="340">
        <f t="shared" si="42"/>
        <v>0</v>
      </c>
      <c r="N308" s="340">
        <f t="shared" si="42"/>
        <v>0</v>
      </c>
      <c r="O308" s="340">
        <f t="shared" si="42"/>
        <v>0</v>
      </c>
      <c r="P308" s="340">
        <f t="shared" si="42"/>
        <v>0</v>
      </c>
      <c r="Q308" s="340">
        <f t="shared" si="42"/>
        <v>0</v>
      </c>
      <c r="R308" s="340">
        <f t="shared" si="42"/>
        <v>0</v>
      </c>
      <c r="S308" s="340">
        <f t="shared" si="42"/>
        <v>0</v>
      </c>
      <c r="T308" s="340">
        <f t="shared" si="42"/>
        <v>0</v>
      </c>
      <c r="U308" s="340">
        <f t="shared" si="42"/>
        <v>0</v>
      </c>
      <c r="V308" s="340">
        <f t="shared" si="42"/>
        <v>0</v>
      </c>
      <c r="W308" s="340">
        <f t="shared" si="42"/>
        <v>0</v>
      </c>
      <c r="X308" s="340">
        <f t="shared" si="42"/>
        <v>0</v>
      </c>
      <c r="Y308" s="340">
        <f t="shared" si="42"/>
        <v>0</v>
      </c>
      <c r="Z308" s="340">
        <f t="shared" si="42"/>
        <v>0</v>
      </c>
      <c r="AA308" s="340">
        <f t="shared" si="42"/>
        <v>0</v>
      </c>
      <c r="AB308" s="340">
        <f t="shared" si="42"/>
        <v>0</v>
      </c>
      <c r="AC308" s="341">
        <f t="shared" si="42"/>
        <v>0</v>
      </c>
      <c r="AE308" s="805">
        <f t="shared" si="9"/>
        <v>0</v>
      </c>
      <c r="AG308" s="805">
        <f t="shared" si="10"/>
        <v>0</v>
      </c>
      <c r="AI308" s="805">
        <f t="shared" si="11"/>
        <v>0</v>
      </c>
      <c r="AK308" s="342"/>
    </row>
    <row r="309" spans="4:37" ht="12.75" customHeight="1" outlineLevel="1" x14ac:dyDescent="0.25">
      <c r="D309" s="142" t="str">
        <f>'Line Items'!D1088</f>
        <v>[Rolling Stock Line 32]</v>
      </c>
      <c r="E309" s="106"/>
      <c r="F309" s="143" t="str">
        <f t="shared" si="12"/>
        <v>%</v>
      </c>
      <c r="G309" s="340">
        <f t="shared" ref="G309:AC309" si="43">IF(G49=0,0,G179/G49)</f>
        <v>0</v>
      </c>
      <c r="H309" s="340">
        <f t="shared" si="43"/>
        <v>0</v>
      </c>
      <c r="I309" s="340">
        <f t="shared" si="43"/>
        <v>0</v>
      </c>
      <c r="J309" s="340">
        <f t="shared" si="43"/>
        <v>0</v>
      </c>
      <c r="K309" s="340">
        <f t="shared" si="43"/>
        <v>0</v>
      </c>
      <c r="L309" s="340">
        <f t="shared" si="43"/>
        <v>0</v>
      </c>
      <c r="M309" s="340">
        <f t="shared" si="43"/>
        <v>0</v>
      </c>
      <c r="N309" s="340">
        <f t="shared" si="43"/>
        <v>0</v>
      </c>
      <c r="O309" s="340">
        <f t="shared" si="43"/>
        <v>0</v>
      </c>
      <c r="P309" s="340">
        <f t="shared" si="43"/>
        <v>0</v>
      </c>
      <c r="Q309" s="340">
        <f t="shared" si="43"/>
        <v>0</v>
      </c>
      <c r="R309" s="340">
        <f t="shared" si="43"/>
        <v>0</v>
      </c>
      <c r="S309" s="340">
        <f t="shared" si="43"/>
        <v>0</v>
      </c>
      <c r="T309" s="340">
        <f t="shared" si="43"/>
        <v>0</v>
      </c>
      <c r="U309" s="340">
        <f t="shared" si="43"/>
        <v>0</v>
      </c>
      <c r="V309" s="340">
        <f t="shared" si="43"/>
        <v>0</v>
      </c>
      <c r="W309" s="340">
        <f t="shared" si="43"/>
        <v>0</v>
      </c>
      <c r="X309" s="340">
        <f t="shared" si="43"/>
        <v>0</v>
      </c>
      <c r="Y309" s="340">
        <f t="shared" si="43"/>
        <v>0</v>
      </c>
      <c r="Z309" s="340">
        <f t="shared" si="43"/>
        <v>0</v>
      </c>
      <c r="AA309" s="340">
        <f t="shared" si="43"/>
        <v>0</v>
      </c>
      <c r="AB309" s="340">
        <f t="shared" si="43"/>
        <v>0</v>
      </c>
      <c r="AC309" s="341">
        <f t="shared" si="43"/>
        <v>0</v>
      </c>
      <c r="AE309" s="805">
        <f t="shared" si="9"/>
        <v>0</v>
      </c>
      <c r="AG309" s="805">
        <f t="shared" si="10"/>
        <v>0</v>
      </c>
      <c r="AI309" s="805">
        <f t="shared" si="11"/>
        <v>0</v>
      </c>
      <c r="AK309" s="342"/>
    </row>
    <row r="310" spans="4:37" ht="12.75" customHeight="1" outlineLevel="1" x14ac:dyDescent="0.25">
      <c r="D310" s="142" t="str">
        <f>'Line Items'!D1089</f>
        <v>[Rolling Stock Line 33]</v>
      </c>
      <c r="E310" s="106"/>
      <c r="F310" s="143" t="str">
        <f t="shared" si="12"/>
        <v>%</v>
      </c>
      <c r="G310" s="340">
        <f t="shared" ref="G310:AC310" si="44">IF(G50=0,0,G180/G50)</f>
        <v>0</v>
      </c>
      <c r="H310" s="340">
        <f t="shared" si="44"/>
        <v>0</v>
      </c>
      <c r="I310" s="340">
        <f t="shared" si="44"/>
        <v>0</v>
      </c>
      <c r="J310" s="340">
        <f t="shared" si="44"/>
        <v>0</v>
      </c>
      <c r="K310" s="340">
        <f t="shared" si="44"/>
        <v>0</v>
      </c>
      <c r="L310" s="340">
        <f t="shared" si="44"/>
        <v>0</v>
      </c>
      <c r="M310" s="340">
        <f t="shared" si="44"/>
        <v>0</v>
      </c>
      <c r="N310" s="340">
        <f t="shared" si="44"/>
        <v>0</v>
      </c>
      <c r="O310" s="340">
        <f t="shared" si="44"/>
        <v>0</v>
      </c>
      <c r="P310" s="340">
        <f t="shared" si="44"/>
        <v>0</v>
      </c>
      <c r="Q310" s="340">
        <f t="shared" si="44"/>
        <v>0</v>
      </c>
      <c r="R310" s="340">
        <f t="shared" si="44"/>
        <v>0</v>
      </c>
      <c r="S310" s="340">
        <f t="shared" si="44"/>
        <v>0</v>
      </c>
      <c r="T310" s="340">
        <f t="shared" si="44"/>
        <v>0</v>
      </c>
      <c r="U310" s="340">
        <f t="shared" si="44"/>
        <v>0</v>
      </c>
      <c r="V310" s="340">
        <f t="shared" si="44"/>
        <v>0</v>
      </c>
      <c r="W310" s="340">
        <f t="shared" si="44"/>
        <v>0</v>
      </c>
      <c r="X310" s="340">
        <f t="shared" si="44"/>
        <v>0</v>
      </c>
      <c r="Y310" s="340">
        <f t="shared" si="44"/>
        <v>0</v>
      </c>
      <c r="Z310" s="340">
        <f t="shared" si="44"/>
        <v>0</v>
      </c>
      <c r="AA310" s="340">
        <f t="shared" si="44"/>
        <v>0</v>
      </c>
      <c r="AB310" s="340">
        <f t="shared" si="44"/>
        <v>0</v>
      </c>
      <c r="AC310" s="341">
        <f t="shared" si="44"/>
        <v>0</v>
      </c>
      <c r="AE310" s="805">
        <f t="shared" ref="AE310:AE337" si="45">IF(AE50=0,0,AE180/AE50)</f>
        <v>0</v>
      </c>
      <c r="AG310" s="805">
        <f t="shared" ref="AG310:AG337" si="46">IF(AG50=0,0,AG180/AG50)</f>
        <v>0</v>
      </c>
      <c r="AI310" s="805">
        <f t="shared" ref="AI310:AI337" si="47">IF(AI50=0,0,AI180/AI50)</f>
        <v>0</v>
      </c>
      <c r="AK310" s="342"/>
    </row>
    <row r="311" spans="4:37" ht="12.75" customHeight="1" outlineLevel="1" x14ac:dyDescent="0.25">
      <c r="D311" s="142" t="str">
        <f>'Line Items'!D1090</f>
        <v>[Rolling Stock Line 34]</v>
      </c>
      <c r="E311" s="106"/>
      <c r="F311" s="143" t="str">
        <f t="shared" si="12"/>
        <v>%</v>
      </c>
      <c r="G311" s="340">
        <f t="shared" ref="G311:AC311" si="48">IF(G51=0,0,G181/G51)</f>
        <v>0</v>
      </c>
      <c r="H311" s="340">
        <f t="shared" si="48"/>
        <v>0</v>
      </c>
      <c r="I311" s="340">
        <f t="shared" si="48"/>
        <v>0</v>
      </c>
      <c r="J311" s="340">
        <f t="shared" si="48"/>
        <v>0</v>
      </c>
      <c r="K311" s="340">
        <f t="shared" si="48"/>
        <v>0</v>
      </c>
      <c r="L311" s="340">
        <f t="shared" si="48"/>
        <v>0</v>
      </c>
      <c r="M311" s="340">
        <f t="shared" si="48"/>
        <v>0</v>
      </c>
      <c r="N311" s="340">
        <f t="shared" si="48"/>
        <v>0</v>
      </c>
      <c r="O311" s="340">
        <f t="shared" si="48"/>
        <v>0</v>
      </c>
      <c r="P311" s="340">
        <f t="shared" si="48"/>
        <v>0</v>
      </c>
      <c r="Q311" s="340">
        <f t="shared" si="48"/>
        <v>0</v>
      </c>
      <c r="R311" s="340">
        <f t="shared" si="48"/>
        <v>0</v>
      </c>
      <c r="S311" s="340">
        <f t="shared" si="48"/>
        <v>0</v>
      </c>
      <c r="T311" s="340">
        <f t="shared" si="48"/>
        <v>0</v>
      </c>
      <c r="U311" s="340">
        <f t="shared" si="48"/>
        <v>0</v>
      </c>
      <c r="V311" s="340">
        <f t="shared" si="48"/>
        <v>0</v>
      </c>
      <c r="W311" s="340">
        <f t="shared" si="48"/>
        <v>0</v>
      </c>
      <c r="X311" s="340">
        <f t="shared" si="48"/>
        <v>0</v>
      </c>
      <c r="Y311" s="340">
        <f t="shared" si="48"/>
        <v>0</v>
      </c>
      <c r="Z311" s="340">
        <f t="shared" si="48"/>
        <v>0</v>
      </c>
      <c r="AA311" s="340">
        <f t="shared" si="48"/>
        <v>0</v>
      </c>
      <c r="AB311" s="340">
        <f t="shared" si="48"/>
        <v>0</v>
      </c>
      <c r="AC311" s="341">
        <f t="shared" si="48"/>
        <v>0</v>
      </c>
      <c r="AE311" s="805">
        <f t="shared" si="45"/>
        <v>0</v>
      </c>
      <c r="AG311" s="805">
        <f t="shared" si="46"/>
        <v>0</v>
      </c>
      <c r="AI311" s="805">
        <f t="shared" si="47"/>
        <v>0</v>
      </c>
      <c r="AK311" s="342"/>
    </row>
    <row r="312" spans="4:37" ht="12.75" customHeight="1" outlineLevel="1" x14ac:dyDescent="0.25">
      <c r="D312" s="142" t="str">
        <f>'Line Items'!D1091</f>
        <v>[Rolling Stock Line 35]</v>
      </c>
      <c r="E312" s="106"/>
      <c r="F312" s="143" t="str">
        <f t="shared" si="12"/>
        <v>%</v>
      </c>
      <c r="G312" s="340">
        <f t="shared" ref="G312:AC312" si="49">IF(G52=0,0,G182/G52)</f>
        <v>0</v>
      </c>
      <c r="H312" s="340">
        <f t="shared" si="49"/>
        <v>0</v>
      </c>
      <c r="I312" s="340">
        <f t="shared" si="49"/>
        <v>0</v>
      </c>
      <c r="J312" s="340">
        <f t="shared" si="49"/>
        <v>0</v>
      </c>
      <c r="K312" s="340">
        <f t="shared" si="49"/>
        <v>0</v>
      </c>
      <c r="L312" s="340">
        <f t="shared" si="49"/>
        <v>0</v>
      </c>
      <c r="M312" s="340">
        <f t="shared" si="49"/>
        <v>0</v>
      </c>
      <c r="N312" s="340">
        <f t="shared" si="49"/>
        <v>0</v>
      </c>
      <c r="O312" s="340">
        <f t="shared" si="49"/>
        <v>0</v>
      </c>
      <c r="P312" s="340">
        <f t="shared" si="49"/>
        <v>0</v>
      </c>
      <c r="Q312" s="340">
        <f t="shared" si="49"/>
        <v>0</v>
      </c>
      <c r="R312" s="340">
        <f t="shared" si="49"/>
        <v>0</v>
      </c>
      <c r="S312" s="340">
        <f t="shared" si="49"/>
        <v>0</v>
      </c>
      <c r="T312" s="340">
        <f t="shared" si="49"/>
        <v>0</v>
      </c>
      <c r="U312" s="340">
        <f t="shared" si="49"/>
        <v>0</v>
      </c>
      <c r="V312" s="340">
        <f t="shared" si="49"/>
        <v>0</v>
      </c>
      <c r="W312" s="340">
        <f t="shared" si="49"/>
        <v>0</v>
      </c>
      <c r="X312" s="340">
        <f t="shared" si="49"/>
        <v>0</v>
      </c>
      <c r="Y312" s="340">
        <f t="shared" si="49"/>
        <v>0</v>
      </c>
      <c r="Z312" s="340">
        <f t="shared" si="49"/>
        <v>0</v>
      </c>
      <c r="AA312" s="340">
        <f t="shared" si="49"/>
        <v>0</v>
      </c>
      <c r="AB312" s="340">
        <f t="shared" si="49"/>
        <v>0</v>
      </c>
      <c r="AC312" s="341">
        <f t="shared" si="49"/>
        <v>0</v>
      </c>
      <c r="AE312" s="805">
        <f t="shared" si="45"/>
        <v>0</v>
      </c>
      <c r="AG312" s="805">
        <f t="shared" si="46"/>
        <v>0</v>
      </c>
      <c r="AI312" s="805">
        <f t="shared" si="47"/>
        <v>0</v>
      </c>
      <c r="AK312" s="342"/>
    </row>
    <row r="313" spans="4:37" ht="12.75" customHeight="1" outlineLevel="1" x14ac:dyDescent="0.25">
      <c r="D313" s="142" t="str">
        <f>'Line Items'!D1092</f>
        <v>[Rolling Stock Line 36]</v>
      </c>
      <c r="E313" s="106"/>
      <c r="F313" s="143" t="str">
        <f t="shared" si="12"/>
        <v>%</v>
      </c>
      <c r="G313" s="340">
        <f t="shared" ref="G313:AC313" si="50">IF(G53=0,0,G183/G53)</f>
        <v>0</v>
      </c>
      <c r="H313" s="340">
        <f t="shared" si="50"/>
        <v>0</v>
      </c>
      <c r="I313" s="340">
        <f t="shared" si="50"/>
        <v>0</v>
      </c>
      <c r="J313" s="340">
        <f t="shared" si="50"/>
        <v>0</v>
      </c>
      <c r="K313" s="340">
        <f t="shared" si="50"/>
        <v>0</v>
      </c>
      <c r="L313" s="340">
        <f t="shared" si="50"/>
        <v>0</v>
      </c>
      <c r="M313" s="340">
        <f t="shared" si="50"/>
        <v>0</v>
      </c>
      <c r="N313" s="340">
        <f t="shared" si="50"/>
        <v>0</v>
      </c>
      <c r="O313" s="340">
        <f t="shared" si="50"/>
        <v>0</v>
      </c>
      <c r="P313" s="340">
        <f t="shared" si="50"/>
        <v>0</v>
      </c>
      <c r="Q313" s="340">
        <f t="shared" si="50"/>
        <v>0</v>
      </c>
      <c r="R313" s="340">
        <f t="shared" si="50"/>
        <v>0</v>
      </c>
      <c r="S313" s="340">
        <f t="shared" si="50"/>
        <v>0</v>
      </c>
      <c r="T313" s="340">
        <f t="shared" si="50"/>
        <v>0</v>
      </c>
      <c r="U313" s="340">
        <f t="shared" si="50"/>
        <v>0</v>
      </c>
      <c r="V313" s="340">
        <f t="shared" si="50"/>
        <v>0</v>
      </c>
      <c r="W313" s="340">
        <f t="shared" si="50"/>
        <v>0</v>
      </c>
      <c r="X313" s="340">
        <f t="shared" si="50"/>
        <v>0</v>
      </c>
      <c r="Y313" s="340">
        <f t="shared" si="50"/>
        <v>0</v>
      </c>
      <c r="Z313" s="340">
        <f t="shared" si="50"/>
        <v>0</v>
      </c>
      <c r="AA313" s="340">
        <f t="shared" si="50"/>
        <v>0</v>
      </c>
      <c r="AB313" s="340">
        <f t="shared" si="50"/>
        <v>0</v>
      </c>
      <c r="AC313" s="341">
        <f t="shared" si="50"/>
        <v>0</v>
      </c>
      <c r="AE313" s="805">
        <f t="shared" si="45"/>
        <v>0</v>
      </c>
      <c r="AG313" s="805">
        <f t="shared" si="46"/>
        <v>0</v>
      </c>
      <c r="AI313" s="805">
        <f t="shared" si="47"/>
        <v>0</v>
      </c>
      <c r="AK313" s="342"/>
    </row>
    <row r="314" spans="4:37" ht="12.75" customHeight="1" outlineLevel="1" x14ac:dyDescent="0.25">
      <c r="D314" s="142" t="str">
        <f>'Line Items'!D1093</f>
        <v>[Rolling Stock Line 37]</v>
      </c>
      <c r="E314" s="106"/>
      <c r="F314" s="143" t="str">
        <f t="shared" si="12"/>
        <v>%</v>
      </c>
      <c r="G314" s="340">
        <f t="shared" ref="G314:AC314" si="51">IF(G54=0,0,G184/G54)</f>
        <v>0</v>
      </c>
      <c r="H314" s="340">
        <f t="shared" si="51"/>
        <v>0</v>
      </c>
      <c r="I314" s="340">
        <f t="shared" si="51"/>
        <v>0</v>
      </c>
      <c r="J314" s="340">
        <f t="shared" si="51"/>
        <v>0</v>
      </c>
      <c r="K314" s="340">
        <f t="shared" si="51"/>
        <v>0</v>
      </c>
      <c r="L314" s="340">
        <f t="shared" si="51"/>
        <v>0</v>
      </c>
      <c r="M314" s="340">
        <f t="shared" si="51"/>
        <v>0</v>
      </c>
      <c r="N314" s="340">
        <f t="shared" si="51"/>
        <v>0</v>
      </c>
      <c r="O314" s="340">
        <f t="shared" si="51"/>
        <v>0</v>
      </c>
      <c r="P314" s="340">
        <f t="shared" si="51"/>
        <v>0</v>
      </c>
      <c r="Q314" s="340">
        <f t="shared" si="51"/>
        <v>0</v>
      </c>
      <c r="R314" s="340">
        <f t="shared" si="51"/>
        <v>0</v>
      </c>
      <c r="S314" s="340">
        <f t="shared" si="51"/>
        <v>0</v>
      </c>
      <c r="T314" s="340">
        <f t="shared" si="51"/>
        <v>0</v>
      </c>
      <c r="U314" s="340">
        <f t="shared" si="51"/>
        <v>0</v>
      </c>
      <c r="V314" s="340">
        <f t="shared" si="51"/>
        <v>0</v>
      </c>
      <c r="W314" s="340">
        <f t="shared" si="51"/>
        <v>0</v>
      </c>
      <c r="X314" s="340">
        <f t="shared" si="51"/>
        <v>0</v>
      </c>
      <c r="Y314" s="340">
        <f t="shared" si="51"/>
        <v>0</v>
      </c>
      <c r="Z314" s="340">
        <f t="shared" si="51"/>
        <v>0</v>
      </c>
      <c r="AA314" s="340">
        <f t="shared" si="51"/>
        <v>0</v>
      </c>
      <c r="AB314" s="340">
        <f t="shared" si="51"/>
        <v>0</v>
      </c>
      <c r="AC314" s="341">
        <f t="shared" si="51"/>
        <v>0</v>
      </c>
      <c r="AE314" s="805">
        <f t="shared" si="45"/>
        <v>0</v>
      </c>
      <c r="AG314" s="805">
        <f t="shared" si="46"/>
        <v>0</v>
      </c>
      <c r="AI314" s="805">
        <f t="shared" si="47"/>
        <v>0</v>
      </c>
      <c r="AK314" s="342"/>
    </row>
    <row r="315" spans="4:37" ht="12.75" customHeight="1" outlineLevel="1" x14ac:dyDescent="0.25">
      <c r="D315" s="142" t="str">
        <f>'Line Items'!D1094</f>
        <v>[Rolling Stock Line 38]</v>
      </c>
      <c r="E315" s="106"/>
      <c r="F315" s="143" t="str">
        <f t="shared" si="12"/>
        <v>%</v>
      </c>
      <c r="G315" s="340">
        <f t="shared" ref="G315:AC315" si="52">IF(G55=0,0,G185/G55)</f>
        <v>0</v>
      </c>
      <c r="H315" s="340">
        <f t="shared" si="52"/>
        <v>0</v>
      </c>
      <c r="I315" s="340">
        <f t="shared" si="52"/>
        <v>0</v>
      </c>
      <c r="J315" s="340">
        <f t="shared" si="52"/>
        <v>0</v>
      </c>
      <c r="K315" s="340">
        <f t="shared" si="52"/>
        <v>0</v>
      </c>
      <c r="L315" s="340">
        <f t="shared" si="52"/>
        <v>0</v>
      </c>
      <c r="M315" s="340">
        <f t="shared" si="52"/>
        <v>0</v>
      </c>
      <c r="N315" s="340">
        <f t="shared" si="52"/>
        <v>0</v>
      </c>
      <c r="O315" s="340">
        <f t="shared" si="52"/>
        <v>0</v>
      </c>
      <c r="P315" s="340">
        <f t="shared" si="52"/>
        <v>0</v>
      </c>
      <c r="Q315" s="340">
        <f t="shared" si="52"/>
        <v>0</v>
      </c>
      <c r="R315" s="340">
        <f t="shared" si="52"/>
        <v>0</v>
      </c>
      <c r="S315" s="340">
        <f t="shared" si="52"/>
        <v>0</v>
      </c>
      <c r="T315" s="340">
        <f t="shared" si="52"/>
        <v>0</v>
      </c>
      <c r="U315" s="340">
        <f t="shared" si="52"/>
        <v>0</v>
      </c>
      <c r="V315" s="340">
        <f t="shared" si="52"/>
        <v>0</v>
      </c>
      <c r="W315" s="340">
        <f t="shared" si="52"/>
        <v>0</v>
      </c>
      <c r="X315" s="340">
        <f t="shared" si="52"/>
        <v>0</v>
      </c>
      <c r="Y315" s="340">
        <f t="shared" si="52"/>
        <v>0</v>
      </c>
      <c r="Z315" s="340">
        <f t="shared" si="52"/>
        <v>0</v>
      </c>
      <c r="AA315" s="340">
        <f t="shared" si="52"/>
        <v>0</v>
      </c>
      <c r="AB315" s="340">
        <f t="shared" si="52"/>
        <v>0</v>
      </c>
      <c r="AC315" s="341">
        <f t="shared" si="52"/>
        <v>0</v>
      </c>
      <c r="AE315" s="805">
        <f t="shared" si="45"/>
        <v>0</v>
      </c>
      <c r="AG315" s="805">
        <f t="shared" si="46"/>
        <v>0</v>
      </c>
      <c r="AI315" s="805">
        <f t="shared" si="47"/>
        <v>0</v>
      </c>
      <c r="AK315" s="342"/>
    </row>
    <row r="316" spans="4:37" ht="12.75" customHeight="1" outlineLevel="1" x14ac:dyDescent="0.25">
      <c r="D316" s="142" t="str">
        <f>'Line Items'!D1095</f>
        <v>[Rolling Stock Line 39]</v>
      </c>
      <c r="E316" s="106"/>
      <c r="F316" s="143" t="str">
        <f t="shared" si="12"/>
        <v>%</v>
      </c>
      <c r="G316" s="340">
        <f t="shared" ref="G316:AC316" si="53">IF(G56=0,0,G186/G56)</f>
        <v>0</v>
      </c>
      <c r="H316" s="340">
        <f t="shared" si="53"/>
        <v>0</v>
      </c>
      <c r="I316" s="340">
        <f t="shared" si="53"/>
        <v>0</v>
      </c>
      <c r="J316" s="340">
        <f t="shared" si="53"/>
        <v>0</v>
      </c>
      <c r="K316" s="340">
        <f t="shared" si="53"/>
        <v>0</v>
      </c>
      <c r="L316" s="340">
        <f t="shared" si="53"/>
        <v>0</v>
      </c>
      <c r="M316" s="340">
        <f t="shared" si="53"/>
        <v>0</v>
      </c>
      <c r="N316" s="340">
        <f t="shared" si="53"/>
        <v>0</v>
      </c>
      <c r="O316" s="340">
        <f t="shared" si="53"/>
        <v>0</v>
      </c>
      <c r="P316" s="340">
        <f t="shared" si="53"/>
        <v>0</v>
      </c>
      <c r="Q316" s="340">
        <f t="shared" si="53"/>
        <v>0</v>
      </c>
      <c r="R316" s="340">
        <f t="shared" si="53"/>
        <v>0</v>
      </c>
      <c r="S316" s="340">
        <f t="shared" si="53"/>
        <v>0</v>
      </c>
      <c r="T316" s="340">
        <f t="shared" si="53"/>
        <v>0</v>
      </c>
      <c r="U316" s="340">
        <f t="shared" si="53"/>
        <v>0</v>
      </c>
      <c r="V316" s="340">
        <f t="shared" si="53"/>
        <v>0</v>
      </c>
      <c r="W316" s="340">
        <f t="shared" si="53"/>
        <v>0</v>
      </c>
      <c r="X316" s="340">
        <f t="shared" si="53"/>
        <v>0</v>
      </c>
      <c r="Y316" s="340">
        <f t="shared" si="53"/>
        <v>0</v>
      </c>
      <c r="Z316" s="340">
        <f t="shared" si="53"/>
        <v>0</v>
      </c>
      <c r="AA316" s="340">
        <f t="shared" si="53"/>
        <v>0</v>
      </c>
      <c r="AB316" s="340">
        <f t="shared" si="53"/>
        <v>0</v>
      </c>
      <c r="AC316" s="341">
        <f t="shared" si="53"/>
        <v>0</v>
      </c>
      <c r="AE316" s="805">
        <f t="shared" si="45"/>
        <v>0</v>
      </c>
      <c r="AG316" s="805">
        <f t="shared" si="46"/>
        <v>0</v>
      </c>
      <c r="AI316" s="805">
        <f t="shared" si="47"/>
        <v>0</v>
      </c>
      <c r="AK316" s="342"/>
    </row>
    <row r="317" spans="4:37" ht="12.75" customHeight="1" outlineLevel="1" x14ac:dyDescent="0.25">
      <c r="D317" s="142" t="str">
        <f>'Line Items'!D1096</f>
        <v>[Rolling Stock Line 40]</v>
      </c>
      <c r="E317" s="106"/>
      <c r="F317" s="143" t="str">
        <f t="shared" si="12"/>
        <v>%</v>
      </c>
      <c r="G317" s="340">
        <f t="shared" ref="G317:AC317" si="54">IF(G57=0,0,G187/G57)</f>
        <v>0</v>
      </c>
      <c r="H317" s="340">
        <f t="shared" si="54"/>
        <v>0</v>
      </c>
      <c r="I317" s="340">
        <f t="shared" si="54"/>
        <v>0</v>
      </c>
      <c r="J317" s="340">
        <f t="shared" si="54"/>
        <v>0</v>
      </c>
      <c r="K317" s="340">
        <f t="shared" si="54"/>
        <v>0</v>
      </c>
      <c r="L317" s="340">
        <f t="shared" si="54"/>
        <v>0</v>
      </c>
      <c r="M317" s="340">
        <f t="shared" si="54"/>
        <v>0</v>
      </c>
      <c r="N317" s="340">
        <f t="shared" si="54"/>
        <v>0</v>
      </c>
      <c r="O317" s="340">
        <f t="shared" si="54"/>
        <v>0</v>
      </c>
      <c r="P317" s="340">
        <f t="shared" si="54"/>
        <v>0</v>
      </c>
      <c r="Q317" s="340">
        <f t="shared" si="54"/>
        <v>0</v>
      </c>
      <c r="R317" s="340">
        <f t="shared" si="54"/>
        <v>0</v>
      </c>
      <c r="S317" s="340">
        <f t="shared" si="54"/>
        <v>0</v>
      </c>
      <c r="T317" s="340">
        <f t="shared" si="54"/>
        <v>0</v>
      </c>
      <c r="U317" s="340">
        <f t="shared" si="54"/>
        <v>0</v>
      </c>
      <c r="V317" s="340">
        <f t="shared" si="54"/>
        <v>0</v>
      </c>
      <c r="W317" s="340">
        <f t="shared" si="54"/>
        <v>0</v>
      </c>
      <c r="X317" s="340">
        <f t="shared" si="54"/>
        <v>0</v>
      </c>
      <c r="Y317" s="340">
        <f t="shared" si="54"/>
        <v>0</v>
      </c>
      <c r="Z317" s="340">
        <f t="shared" si="54"/>
        <v>0</v>
      </c>
      <c r="AA317" s="340">
        <f t="shared" si="54"/>
        <v>0</v>
      </c>
      <c r="AB317" s="340">
        <f t="shared" si="54"/>
        <v>0</v>
      </c>
      <c r="AC317" s="341">
        <f t="shared" si="54"/>
        <v>0</v>
      </c>
      <c r="AE317" s="805">
        <f t="shared" si="45"/>
        <v>0</v>
      </c>
      <c r="AG317" s="805">
        <f t="shared" si="46"/>
        <v>0</v>
      </c>
      <c r="AI317" s="805">
        <f t="shared" si="47"/>
        <v>0</v>
      </c>
      <c r="AK317" s="342"/>
    </row>
    <row r="318" spans="4:37" ht="12.75" customHeight="1" outlineLevel="1" x14ac:dyDescent="0.25">
      <c r="D318" s="142" t="str">
        <f>'Line Items'!D1097</f>
        <v>[Rolling Stock Line 41]</v>
      </c>
      <c r="E318" s="106"/>
      <c r="F318" s="143" t="str">
        <f t="shared" si="12"/>
        <v>%</v>
      </c>
      <c r="G318" s="340">
        <f t="shared" ref="G318:AC318" si="55">IF(G58=0,0,G188/G58)</f>
        <v>0</v>
      </c>
      <c r="H318" s="340">
        <f t="shared" si="55"/>
        <v>0</v>
      </c>
      <c r="I318" s="340">
        <f t="shared" si="55"/>
        <v>0</v>
      </c>
      <c r="J318" s="340">
        <f t="shared" si="55"/>
        <v>0</v>
      </c>
      <c r="K318" s="340">
        <f t="shared" si="55"/>
        <v>0</v>
      </c>
      <c r="L318" s="340">
        <f t="shared" si="55"/>
        <v>0</v>
      </c>
      <c r="M318" s="340">
        <f t="shared" si="55"/>
        <v>0</v>
      </c>
      <c r="N318" s="340">
        <f t="shared" si="55"/>
        <v>0</v>
      </c>
      <c r="O318" s="340">
        <f t="shared" si="55"/>
        <v>0</v>
      </c>
      <c r="P318" s="340">
        <f t="shared" si="55"/>
        <v>0</v>
      </c>
      <c r="Q318" s="340">
        <f t="shared" si="55"/>
        <v>0</v>
      </c>
      <c r="R318" s="340">
        <f t="shared" si="55"/>
        <v>0</v>
      </c>
      <c r="S318" s="340">
        <f t="shared" si="55"/>
        <v>0</v>
      </c>
      <c r="T318" s="340">
        <f t="shared" si="55"/>
        <v>0</v>
      </c>
      <c r="U318" s="340">
        <f t="shared" si="55"/>
        <v>0</v>
      </c>
      <c r="V318" s="340">
        <f t="shared" si="55"/>
        <v>0</v>
      </c>
      <c r="W318" s="340">
        <f t="shared" si="55"/>
        <v>0</v>
      </c>
      <c r="X318" s="340">
        <f t="shared" si="55"/>
        <v>0</v>
      </c>
      <c r="Y318" s="340">
        <f t="shared" si="55"/>
        <v>0</v>
      </c>
      <c r="Z318" s="340">
        <f t="shared" si="55"/>
        <v>0</v>
      </c>
      <c r="AA318" s="340">
        <f t="shared" si="55"/>
        <v>0</v>
      </c>
      <c r="AB318" s="340">
        <f t="shared" si="55"/>
        <v>0</v>
      </c>
      <c r="AC318" s="341">
        <f t="shared" si="55"/>
        <v>0</v>
      </c>
      <c r="AE318" s="805">
        <f t="shared" si="45"/>
        <v>0</v>
      </c>
      <c r="AG318" s="805">
        <f t="shared" si="46"/>
        <v>0</v>
      </c>
      <c r="AI318" s="805">
        <f t="shared" si="47"/>
        <v>0</v>
      </c>
      <c r="AK318" s="342"/>
    </row>
    <row r="319" spans="4:37" ht="12.75" customHeight="1" outlineLevel="1" x14ac:dyDescent="0.25">
      <c r="D319" s="142" t="str">
        <f>'Line Items'!D1098</f>
        <v>[Rolling Stock Line 42]</v>
      </c>
      <c r="E319" s="106"/>
      <c r="F319" s="143" t="str">
        <f t="shared" si="12"/>
        <v>%</v>
      </c>
      <c r="G319" s="340">
        <f t="shared" ref="G319:AC319" si="56">IF(G59=0,0,G189/G59)</f>
        <v>0</v>
      </c>
      <c r="H319" s="340">
        <f t="shared" si="56"/>
        <v>0</v>
      </c>
      <c r="I319" s="340">
        <f t="shared" si="56"/>
        <v>0</v>
      </c>
      <c r="J319" s="340">
        <f t="shared" si="56"/>
        <v>0</v>
      </c>
      <c r="K319" s="340">
        <f t="shared" si="56"/>
        <v>0</v>
      </c>
      <c r="L319" s="340">
        <f t="shared" si="56"/>
        <v>0</v>
      </c>
      <c r="M319" s="340">
        <f t="shared" si="56"/>
        <v>0</v>
      </c>
      <c r="N319" s="340">
        <f t="shared" si="56"/>
        <v>0</v>
      </c>
      <c r="O319" s="340">
        <f t="shared" si="56"/>
        <v>0</v>
      </c>
      <c r="P319" s="340">
        <f t="shared" si="56"/>
        <v>0</v>
      </c>
      <c r="Q319" s="340">
        <f t="shared" si="56"/>
        <v>0</v>
      </c>
      <c r="R319" s="340">
        <f t="shared" si="56"/>
        <v>0</v>
      </c>
      <c r="S319" s="340">
        <f t="shared" si="56"/>
        <v>0</v>
      </c>
      <c r="T319" s="340">
        <f t="shared" si="56"/>
        <v>0</v>
      </c>
      <c r="U319" s="340">
        <f t="shared" si="56"/>
        <v>0</v>
      </c>
      <c r="V319" s="340">
        <f t="shared" si="56"/>
        <v>0</v>
      </c>
      <c r="W319" s="340">
        <f t="shared" si="56"/>
        <v>0</v>
      </c>
      <c r="X319" s="340">
        <f t="shared" si="56"/>
        <v>0</v>
      </c>
      <c r="Y319" s="340">
        <f t="shared" si="56"/>
        <v>0</v>
      </c>
      <c r="Z319" s="340">
        <f t="shared" si="56"/>
        <v>0</v>
      </c>
      <c r="AA319" s="340">
        <f t="shared" si="56"/>
        <v>0</v>
      </c>
      <c r="AB319" s="340">
        <f t="shared" si="56"/>
        <v>0</v>
      </c>
      <c r="AC319" s="341">
        <f t="shared" si="56"/>
        <v>0</v>
      </c>
      <c r="AE319" s="805">
        <f t="shared" si="45"/>
        <v>0</v>
      </c>
      <c r="AG319" s="805">
        <f t="shared" si="46"/>
        <v>0</v>
      </c>
      <c r="AI319" s="805">
        <f t="shared" si="47"/>
        <v>0</v>
      </c>
      <c r="AK319" s="342"/>
    </row>
    <row r="320" spans="4:37" ht="12.75" customHeight="1" outlineLevel="1" x14ac:dyDescent="0.25">
      <c r="D320" s="142" t="str">
        <f>'Line Items'!D1099</f>
        <v>[Rolling Stock Line 43]</v>
      </c>
      <c r="E320" s="106"/>
      <c r="F320" s="143" t="str">
        <f t="shared" si="12"/>
        <v>%</v>
      </c>
      <c r="G320" s="340">
        <f t="shared" ref="G320:AC320" si="57">IF(G60=0,0,G190/G60)</f>
        <v>0</v>
      </c>
      <c r="H320" s="340">
        <f t="shared" si="57"/>
        <v>0</v>
      </c>
      <c r="I320" s="340">
        <f t="shared" si="57"/>
        <v>0</v>
      </c>
      <c r="J320" s="340">
        <f t="shared" si="57"/>
        <v>0</v>
      </c>
      <c r="K320" s="340">
        <f t="shared" si="57"/>
        <v>0</v>
      </c>
      <c r="L320" s="340">
        <f t="shared" si="57"/>
        <v>0</v>
      </c>
      <c r="M320" s="340">
        <f t="shared" si="57"/>
        <v>0</v>
      </c>
      <c r="N320" s="340">
        <f t="shared" si="57"/>
        <v>0</v>
      </c>
      <c r="O320" s="340">
        <f t="shared" si="57"/>
        <v>0</v>
      </c>
      <c r="P320" s="340">
        <f t="shared" si="57"/>
        <v>0</v>
      </c>
      <c r="Q320" s="340">
        <f t="shared" si="57"/>
        <v>0</v>
      </c>
      <c r="R320" s="340">
        <f t="shared" si="57"/>
        <v>0</v>
      </c>
      <c r="S320" s="340">
        <f t="shared" si="57"/>
        <v>0</v>
      </c>
      <c r="T320" s="340">
        <f t="shared" si="57"/>
        <v>0</v>
      </c>
      <c r="U320" s="340">
        <f t="shared" si="57"/>
        <v>0</v>
      </c>
      <c r="V320" s="340">
        <f t="shared" si="57"/>
        <v>0</v>
      </c>
      <c r="W320" s="340">
        <f t="shared" si="57"/>
        <v>0</v>
      </c>
      <c r="X320" s="340">
        <f t="shared" si="57"/>
        <v>0</v>
      </c>
      <c r="Y320" s="340">
        <f t="shared" si="57"/>
        <v>0</v>
      </c>
      <c r="Z320" s="340">
        <f t="shared" si="57"/>
        <v>0</v>
      </c>
      <c r="AA320" s="340">
        <f t="shared" si="57"/>
        <v>0</v>
      </c>
      <c r="AB320" s="340">
        <f t="shared" si="57"/>
        <v>0</v>
      </c>
      <c r="AC320" s="341">
        <f t="shared" si="57"/>
        <v>0</v>
      </c>
      <c r="AE320" s="805">
        <f t="shared" si="45"/>
        <v>0</v>
      </c>
      <c r="AG320" s="805">
        <f t="shared" si="46"/>
        <v>0</v>
      </c>
      <c r="AI320" s="805">
        <f t="shared" si="47"/>
        <v>0</v>
      </c>
      <c r="AK320" s="342"/>
    </row>
    <row r="321" spans="4:37" ht="12.75" customHeight="1" outlineLevel="1" x14ac:dyDescent="0.25">
      <c r="D321" s="142" t="str">
        <f>'Line Items'!D1100</f>
        <v>[Rolling Stock Line 44]</v>
      </c>
      <c r="E321" s="106"/>
      <c r="F321" s="143" t="str">
        <f t="shared" si="12"/>
        <v>%</v>
      </c>
      <c r="G321" s="340">
        <f t="shared" ref="G321:AC321" si="58">IF(G61=0,0,G191/G61)</f>
        <v>0</v>
      </c>
      <c r="H321" s="340">
        <f t="shared" si="58"/>
        <v>0</v>
      </c>
      <c r="I321" s="340">
        <f t="shared" si="58"/>
        <v>0</v>
      </c>
      <c r="J321" s="340">
        <f t="shared" si="58"/>
        <v>0</v>
      </c>
      <c r="K321" s="340">
        <f t="shared" si="58"/>
        <v>0</v>
      </c>
      <c r="L321" s="340">
        <f t="shared" si="58"/>
        <v>0</v>
      </c>
      <c r="M321" s="340">
        <f t="shared" si="58"/>
        <v>0</v>
      </c>
      <c r="N321" s="340">
        <f t="shared" si="58"/>
        <v>0</v>
      </c>
      <c r="O321" s="340">
        <f t="shared" si="58"/>
        <v>0</v>
      </c>
      <c r="P321" s="340">
        <f t="shared" si="58"/>
        <v>0</v>
      </c>
      <c r="Q321" s="340">
        <f t="shared" si="58"/>
        <v>0</v>
      </c>
      <c r="R321" s="340">
        <f t="shared" si="58"/>
        <v>0</v>
      </c>
      <c r="S321" s="340">
        <f t="shared" si="58"/>
        <v>0</v>
      </c>
      <c r="T321" s="340">
        <f t="shared" si="58"/>
        <v>0</v>
      </c>
      <c r="U321" s="340">
        <f t="shared" si="58"/>
        <v>0</v>
      </c>
      <c r="V321" s="340">
        <f t="shared" si="58"/>
        <v>0</v>
      </c>
      <c r="W321" s="340">
        <f t="shared" si="58"/>
        <v>0</v>
      </c>
      <c r="X321" s="340">
        <f t="shared" si="58"/>
        <v>0</v>
      </c>
      <c r="Y321" s="340">
        <f t="shared" si="58"/>
        <v>0</v>
      </c>
      <c r="Z321" s="340">
        <f t="shared" si="58"/>
        <v>0</v>
      </c>
      <c r="AA321" s="340">
        <f t="shared" si="58"/>
        <v>0</v>
      </c>
      <c r="AB321" s="340">
        <f t="shared" si="58"/>
        <v>0</v>
      </c>
      <c r="AC321" s="341">
        <f t="shared" si="58"/>
        <v>0</v>
      </c>
      <c r="AE321" s="805">
        <f t="shared" si="45"/>
        <v>0</v>
      </c>
      <c r="AG321" s="805">
        <f t="shared" si="46"/>
        <v>0</v>
      </c>
      <c r="AI321" s="805">
        <f t="shared" si="47"/>
        <v>0</v>
      </c>
      <c r="AK321" s="342"/>
    </row>
    <row r="322" spans="4:37" ht="12.75" customHeight="1" outlineLevel="1" x14ac:dyDescent="0.25">
      <c r="D322" s="142" t="str">
        <f>'Line Items'!D1101</f>
        <v>[Rolling Stock Line 45]</v>
      </c>
      <c r="E322" s="106"/>
      <c r="F322" s="143" t="str">
        <f t="shared" si="12"/>
        <v>%</v>
      </c>
      <c r="G322" s="340">
        <f t="shared" ref="G322:AC322" si="59">IF(G62=0,0,G192/G62)</f>
        <v>0</v>
      </c>
      <c r="H322" s="340">
        <f t="shared" si="59"/>
        <v>0</v>
      </c>
      <c r="I322" s="340">
        <f t="shared" si="59"/>
        <v>0</v>
      </c>
      <c r="J322" s="340">
        <f t="shared" si="59"/>
        <v>0</v>
      </c>
      <c r="K322" s="340">
        <f t="shared" si="59"/>
        <v>0</v>
      </c>
      <c r="L322" s="340">
        <f t="shared" si="59"/>
        <v>0</v>
      </c>
      <c r="M322" s="340">
        <f t="shared" si="59"/>
        <v>0</v>
      </c>
      <c r="N322" s="340">
        <f t="shared" si="59"/>
        <v>0</v>
      </c>
      <c r="O322" s="340">
        <f t="shared" si="59"/>
        <v>0</v>
      </c>
      <c r="P322" s="340">
        <f t="shared" si="59"/>
        <v>0</v>
      </c>
      <c r="Q322" s="340">
        <f t="shared" si="59"/>
        <v>0</v>
      </c>
      <c r="R322" s="340">
        <f t="shared" si="59"/>
        <v>0</v>
      </c>
      <c r="S322" s="340">
        <f t="shared" si="59"/>
        <v>0</v>
      </c>
      <c r="T322" s="340">
        <f t="shared" si="59"/>
        <v>0</v>
      </c>
      <c r="U322" s="340">
        <f t="shared" si="59"/>
        <v>0</v>
      </c>
      <c r="V322" s="340">
        <f t="shared" si="59"/>
        <v>0</v>
      </c>
      <c r="W322" s="340">
        <f t="shared" si="59"/>
        <v>0</v>
      </c>
      <c r="X322" s="340">
        <f t="shared" si="59"/>
        <v>0</v>
      </c>
      <c r="Y322" s="340">
        <f t="shared" si="59"/>
        <v>0</v>
      </c>
      <c r="Z322" s="340">
        <f t="shared" si="59"/>
        <v>0</v>
      </c>
      <c r="AA322" s="340">
        <f t="shared" si="59"/>
        <v>0</v>
      </c>
      <c r="AB322" s="340">
        <f t="shared" si="59"/>
        <v>0</v>
      </c>
      <c r="AC322" s="341">
        <f t="shared" si="59"/>
        <v>0</v>
      </c>
      <c r="AE322" s="805">
        <f t="shared" si="45"/>
        <v>0</v>
      </c>
      <c r="AG322" s="805">
        <f t="shared" si="46"/>
        <v>0</v>
      </c>
      <c r="AI322" s="805">
        <f t="shared" si="47"/>
        <v>0</v>
      </c>
      <c r="AK322" s="342"/>
    </row>
    <row r="323" spans="4:37" ht="12.75" customHeight="1" outlineLevel="1" x14ac:dyDescent="0.25">
      <c r="D323" s="142" t="str">
        <f>'Line Items'!D1102</f>
        <v>[Rolling Stock Line 46]</v>
      </c>
      <c r="E323" s="106"/>
      <c r="F323" s="143" t="str">
        <f t="shared" si="12"/>
        <v>%</v>
      </c>
      <c r="G323" s="340">
        <f t="shared" ref="G323:AC323" si="60">IF(G63=0,0,G193/G63)</f>
        <v>0</v>
      </c>
      <c r="H323" s="340">
        <f t="shared" si="60"/>
        <v>0</v>
      </c>
      <c r="I323" s="340">
        <f t="shared" si="60"/>
        <v>0</v>
      </c>
      <c r="J323" s="340">
        <f t="shared" si="60"/>
        <v>0</v>
      </c>
      <c r="K323" s="340">
        <f t="shared" si="60"/>
        <v>0</v>
      </c>
      <c r="L323" s="340">
        <f t="shared" si="60"/>
        <v>0</v>
      </c>
      <c r="M323" s="340">
        <f t="shared" si="60"/>
        <v>0</v>
      </c>
      <c r="N323" s="340">
        <f t="shared" si="60"/>
        <v>0</v>
      </c>
      <c r="O323" s="340">
        <f t="shared" si="60"/>
        <v>0</v>
      </c>
      <c r="P323" s="340">
        <f t="shared" si="60"/>
        <v>0</v>
      </c>
      <c r="Q323" s="340">
        <f t="shared" si="60"/>
        <v>0</v>
      </c>
      <c r="R323" s="340">
        <f t="shared" si="60"/>
        <v>0</v>
      </c>
      <c r="S323" s="340">
        <f t="shared" si="60"/>
        <v>0</v>
      </c>
      <c r="T323" s="340">
        <f t="shared" si="60"/>
        <v>0</v>
      </c>
      <c r="U323" s="340">
        <f t="shared" si="60"/>
        <v>0</v>
      </c>
      <c r="V323" s="340">
        <f t="shared" si="60"/>
        <v>0</v>
      </c>
      <c r="W323" s="340">
        <f t="shared" si="60"/>
        <v>0</v>
      </c>
      <c r="X323" s="340">
        <f t="shared" si="60"/>
        <v>0</v>
      </c>
      <c r="Y323" s="340">
        <f t="shared" si="60"/>
        <v>0</v>
      </c>
      <c r="Z323" s="340">
        <f t="shared" si="60"/>
        <v>0</v>
      </c>
      <c r="AA323" s="340">
        <f t="shared" si="60"/>
        <v>0</v>
      </c>
      <c r="AB323" s="340">
        <f t="shared" si="60"/>
        <v>0</v>
      </c>
      <c r="AC323" s="341">
        <f t="shared" si="60"/>
        <v>0</v>
      </c>
      <c r="AE323" s="805">
        <f t="shared" si="45"/>
        <v>0</v>
      </c>
      <c r="AG323" s="805">
        <f t="shared" si="46"/>
        <v>0</v>
      </c>
      <c r="AI323" s="805">
        <f t="shared" si="47"/>
        <v>0</v>
      </c>
      <c r="AK323" s="342"/>
    </row>
    <row r="324" spans="4:37" ht="12.75" customHeight="1" outlineLevel="1" x14ac:dyDescent="0.25">
      <c r="D324" s="142" t="str">
        <f>'Line Items'!D1103</f>
        <v>[Rolling Stock Line 47]</v>
      </c>
      <c r="E324" s="106"/>
      <c r="F324" s="143" t="str">
        <f t="shared" si="12"/>
        <v>%</v>
      </c>
      <c r="G324" s="340">
        <f t="shared" ref="G324:AC324" si="61">IF(G64=0,0,G194/G64)</f>
        <v>0</v>
      </c>
      <c r="H324" s="340">
        <f t="shared" si="61"/>
        <v>0</v>
      </c>
      <c r="I324" s="340">
        <f t="shared" si="61"/>
        <v>0</v>
      </c>
      <c r="J324" s="340">
        <f t="shared" si="61"/>
        <v>0</v>
      </c>
      <c r="K324" s="340">
        <f t="shared" si="61"/>
        <v>0</v>
      </c>
      <c r="L324" s="340">
        <f t="shared" si="61"/>
        <v>0</v>
      </c>
      <c r="M324" s="340">
        <f t="shared" si="61"/>
        <v>0</v>
      </c>
      <c r="N324" s="340">
        <f t="shared" si="61"/>
        <v>0</v>
      </c>
      <c r="O324" s="340">
        <f t="shared" si="61"/>
        <v>0</v>
      </c>
      <c r="P324" s="340">
        <f t="shared" si="61"/>
        <v>0</v>
      </c>
      <c r="Q324" s="340">
        <f t="shared" si="61"/>
        <v>0</v>
      </c>
      <c r="R324" s="340">
        <f t="shared" si="61"/>
        <v>0</v>
      </c>
      <c r="S324" s="340">
        <f t="shared" si="61"/>
        <v>0</v>
      </c>
      <c r="T324" s="340">
        <f t="shared" si="61"/>
        <v>0</v>
      </c>
      <c r="U324" s="340">
        <f t="shared" si="61"/>
        <v>0</v>
      </c>
      <c r="V324" s="340">
        <f t="shared" si="61"/>
        <v>0</v>
      </c>
      <c r="W324" s="340">
        <f t="shared" si="61"/>
        <v>0</v>
      </c>
      <c r="X324" s="340">
        <f t="shared" si="61"/>
        <v>0</v>
      </c>
      <c r="Y324" s="340">
        <f t="shared" si="61"/>
        <v>0</v>
      </c>
      <c r="Z324" s="340">
        <f t="shared" si="61"/>
        <v>0</v>
      </c>
      <c r="AA324" s="340">
        <f t="shared" si="61"/>
        <v>0</v>
      </c>
      <c r="AB324" s="340">
        <f t="shared" si="61"/>
        <v>0</v>
      </c>
      <c r="AC324" s="341">
        <f t="shared" si="61"/>
        <v>0</v>
      </c>
      <c r="AE324" s="805">
        <f t="shared" si="45"/>
        <v>0</v>
      </c>
      <c r="AG324" s="805">
        <f t="shared" si="46"/>
        <v>0</v>
      </c>
      <c r="AI324" s="805">
        <f t="shared" si="47"/>
        <v>0</v>
      </c>
      <c r="AK324" s="342"/>
    </row>
    <row r="325" spans="4:37" ht="12.75" customHeight="1" outlineLevel="1" x14ac:dyDescent="0.25">
      <c r="D325" s="142" t="str">
        <f>'Line Items'!D1104</f>
        <v>[Rolling Stock Line 48]</v>
      </c>
      <c r="E325" s="106"/>
      <c r="F325" s="143" t="str">
        <f t="shared" si="12"/>
        <v>%</v>
      </c>
      <c r="G325" s="340">
        <f t="shared" ref="G325:AC325" si="62">IF(G65=0,0,G195/G65)</f>
        <v>0</v>
      </c>
      <c r="H325" s="340">
        <f t="shared" si="62"/>
        <v>0</v>
      </c>
      <c r="I325" s="340">
        <f t="shared" si="62"/>
        <v>0</v>
      </c>
      <c r="J325" s="340">
        <f t="shared" si="62"/>
        <v>0</v>
      </c>
      <c r="K325" s="340">
        <f t="shared" si="62"/>
        <v>0</v>
      </c>
      <c r="L325" s="340">
        <f t="shared" si="62"/>
        <v>0</v>
      </c>
      <c r="M325" s="340">
        <f t="shared" si="62"/>
        <v>0</v>
      </c>
      <c r="N325" s="340">
        <f t="shared" si="62"/>
        <v>0</v>
      </c>
      <c r="O325" s="340">
        <f t="shared" si="62"/>
        <v>0</v>
      </c>
      <c r="P325" s="340">
        <f t="shared" si="62"/>
        <v>0</v>
      </c>
      <c r="Q325" s="340">
        <f t="shared" si="62"/>
        <v>0</v>
      </c>
      <c r="R325" s="340">
        <f t="shared" si="62"/>
        <v>0</v>
      </c>
      <c r="S325" s="340">
        <f t="shared" si="62"/>
        <v>0</v>
      </c>
      <c r="T325" s="340">
        <f t="shared" si="62"/>
        <v>0</v>
      </c>
      <c r="U325" s="340">
        <f t="shared" si="62"/>
        <v>0</v>
      </c>
      <c r="V325" s="340">
        <f t="shared" si="62"/>
        <v>0</v>
      </c>
      <c r="W325" s="340">
        <f t="shared" si="62"/>
        <v>0</v>
      </c>
      <c r="X325" s="340">
        <f t="shared" si="62"/>
        <v>0</v>
      </c>
      <c r="Y325" s="340">
        <f t="shared" si="62"/>
        <v>0</v>
      </c>
      <c r="Z325" s="340">
        <f t="shared" si="62"/>
        <v>0</v>
      </c>
      <c r="AA325" s="340">
        <f t="shared" si="62"/>
        <v>0</v>
      </c>
      <c r="AB325" s="340">
        <f t="shared" si="62"/>
        <v>0</v>
      </c>
      <c r="AC325" s="341">
        <f t="shared" si="62"/>
        <v>0</v>
      </c>
      <c r="AE325" s="805">
        <f t="shared" si="45"/>
        <v>0</v>
      </c>
      <c r="AG325" s="805">
        <f t="shared" si="46"/>
        <v>0</v>
      </c>
      <c r="AI325" s="805">
        <f t="shared" si="47"/>
        <v>0</v>
      </c>
      <c r="AK325" s="342"/>
    </row>
    <row r="326" spans="4:37" ht="12.75" customHeight="1" outlineLevel="1" x14ac:dyDescent="0.25">
      <c r="D326" s="142" t="str">
        <f>'Line Items'!D1105</f>
        <v>[Rolling Stock Line 49]</v>
      </c>
      <c r="E326" s="106"/>
      <c r="F326" s="143" t="str">
        <f t="shared" si="12"/>
        <v>%</v>
      </c>
      <c r="G326" s="340">
        <f t="shared" ref="G326:AC326" si="63">IF(G66=0,0,G196/G66)</f>
        <v>0</v>
      </c>
      <c r="H326" s="340">
        <f t="shared" si="63"/>
        <v>0</v>
      </c>
      <c r="I326" s="340">
        <f t="shared" si="63"/>
        <v>0</v>
      </c>
      <c r="J326" s="340">
        <f t="shared" si="63"/>
        <v>0</v>
      </c>
      <c r="K326" s="340">
        <f t="shared" si="63"/>
        <v>0</v>
      </c>
      <c r="L326" s="340">
        <f t="shared" si="63"/>
        <v>0</v>
      </c>
      <c r="M326" s="340">
        <f t="shared" si="63"/>
        <v>0</v>
      </c>
      <c r="N326" s="340">
        <f t="shared" si="63"/>
        <v>0</v>
      </c>
      <c r="O326" s="340">
        <f t="shared" si="63"/>
        <v>0</v>
      </c>
      <c r="P326" s="340">
        <f t="shared" si="63"/>
        <v>0</v>
      </c>
      <c r="Q326" s="340">
        <f t="shared" si="63"/>
        <v>0</v>
      </c>
      <c r="R326" s="340">
        <f t="shared" si="63"/>
        <v>0</v>
      </c>
      <c r="S326" s="340">
        <f t="shared" si="63"/>
        <v>0</v>
      </c>
      <c r="T326" s="340">
        <f t="shared" si="63"/>
        <v>0</v>
      </c>
      <c r="U326" s="340">
        <f t="shared" si="63"/>
        <v>0</v>
      </c>
      <c r="V326" s="340">
        <f t="shared" si="63"/>
        <v>0</v>
      </c>
      <c r="W326" s="340">
        <f t="shared" si="63"/>
        <v>0</v>
      </c>
      <c r="X326" s="340">
        <f t="shared" si="63"/>
        <v>0</v>
      </c>
      <c r="Y326" s="340">
        <f t="shared" si="63"/>
        <v>0</v>
      </c>
      <c r="Z326" s="340">
        <f t="shared" si="63"/>
        <v>0</v>
      </c>
      <c r="AA326" s="340">
        <f t="shared" si="63"/>
        <v>0</v>
      </c>
      <c r="AB326" s="340">
        <f t="shared" si="63"/>
        <v>0</v>
      </c>
      <c r="AC326" s="341">
        <f t="shared" si="63"/>
        <v>0</v>
      </c>
      <c r="AE326" s="805">
        <f t="shared" si="45"/>
        <v>0</v>
      </c>
      <c r="AG326" s="805">
        <f t="shared" si="46"/>
        <v>0</v>
      </c>
      <c r="AI326" s="805">
        <f t="shared" si="47"/>
        <v>0</v>
      </c>
      <c r="AK326" s="342"/>
    </row>
    <row r="327" spans="4:37" ht="12.75" customHeight="1" outlineLevel="1" x14ac:dyDescent="0.25">
      <c r="D327" s="142" t="str">
        <f>'Line Items'!D1106</f>
        <v>[Rolling Stock Line 50]</v>
      </c>
      <c r="E327" s="106"/>
      <c r="F327" s="143" t="str">
        <f t="shared" si="12"/>
        <v>%</v>
      </c>
      <c r="G327" s="340">
        <f t="shared" ref="G327:AC327" si="64">IF(G67=0,0,G197/G67)</f>
        <v>0</v>
      </c>
      <c r="H327" s="340">
        <f t="shared" si="64"/>
        <v>0</v>
      </c>
      <c r="I327" s="340">
        <f t="shared" si="64"/>
        <v>0</v>
      </c>
      <c r="J327" s="340">
        <f t="shared" si="64"/>
        <v>0</v>
      </c>
      <c r="K327" s="340">
        <f t="shared" si="64"/>
        <v>0</v>
      </c>
      <c r="L327" s="340">
        <f t="shared" si="64"/>
        <v>0</v>
      </c>
      <c r="M327" s="340">
        <f t="shared" si="64"/>
        <v>0</v>
      </c>
      <c r="N327" s="340">
        <f t="shared" si="64"/>
        <v>0</v>
      </c>
      <c r="O327" s="340">
        <f t="shared" si="64"/>
        <v>0</v>
      </c>
      <c r="P327" s="340">
        <f t="shared" si="64"/>
        <v>0</v>
      </c>
      <c r="Q327" s="340">
        <f t="shared" si="64"/>
        <v>0</v>
      </c>
      <c r="R327" s="340">
        <f t="shared" si="64"/>
        <v>0</v>
      </c>
      <c r="S327" s="340">
        <f t="shared" si="64"/>
        <v>0</v>
      </c>
      <c r="T327" s="340">
        <f t="shared" si="64"/>
        <v>0</v>
      </c>
      <c r="U327" s="340">
        <f t="shared" si="64"/>
        <v>0</v>
      </c>
      <c r="V327" s="340">
        <f t="shared" si="64"/>
        <v>0</v>
      </c>
      <c r="W327" s="340">
        <f t="shared" si="64"/>
        <v>0</v>
      </c>
      <c r="X327" s="340">
        <f t="shared" si="64"/>
        <v>0</v>
      </c>
      <c r="Y327" s="340">
        <f t="shared" si="64"/>
        <v>0</v>
      </c>
      <c r="Z327" s="340">
        <f t="shared" si="64"/>
        <v>0</v>
      </c>
      <c r="AA327" s="340">
        <f t="shared" si="64"/>
        <v>0</v>
      </c>
      <c r="AB327" s="340">
        <f t="shared" si="64"/>
        <v>0</v>
      </c>
      <c r="AC327" s="341">
        <f t="shared" si="64"/>
        <v>0</v>
      </c>
      <c r="AE327" s="805">
        <f t="shared" si="45"/>
        <v>0</v>
      </c>
      <c r="AG327" s="805">
        <f t="shared" si="46"/>
        <v>0</v>
      </c>
      <c r="AI327" s="805">
        <f t="shared" si="47"/>
        <v>0</v>
      </c>
      <c r="AK327" s="342"/>
    </row>
    <row r="328" spans="4:37" ht="12.75" customHeight="1" outlineLevel="1" x14ac:dyDescent="0.25">
      <c r="D328" s="142" t="str">
        <f>'Line Items'!D1107</f>
        <v>[Rolling Stock Line 51]</v>
      </c>
      <c r="E328" s="106"/>
      <c r="F328" s="143" t="str">
        <f t="shared" si="12"/>
        <v>%</v>
      </c>
      <c r="G328" s="340">
        <f t="shared" ref="G328:AC328" si="65">IF(G68=0,0,G198/G68)</f>
        <v>0</v>
      </c>
      <c r="H328" s="340">
        <f t="shared" si="65"/>
        <v>0</v>
      </c>
      <c r="I328" s="340">
        <f t="shared" si="65"/>
        <v>0</v>
      </c>
      <c r="J328" s="340">
        <f t="shared" si="65"/>
        <v>0</v>
      </c>
      <c r="K328" s="340">
        <f t="shared" si="65"/>
        <v>0</v>
      </c>
      <c r="L328" s="340">
        <f t="shared" si="65"/>
        <v>0</v>
      </c>
      <c r="M328" s="340">
        <f t="shared" si="65"/>
        <v>0</v>
      </c>
      <c r="N328" s="340">
        <f t="shared" si="65"/>
        <v>0</v>
      </c>
      <c r="O328" s="340">
        <f t="shared" si="65"/>
        <v>0</v>
      </c>
      <c r="P328" s="340">
        <f t="shared" si="65"/>
        <v>0</v>
      </c>
      <c r="Q328" s="340">
        <f t="shared" si="65"/>
        <v>0</v>
      </c>
      <c r="R328" s="340">
        <f t="shared" si="65"/>
        <v>0</v>
      </c>
      <c r="S328" s="340">
        <f t="shared" si="65"/>
        <v>0</v>
      </c>
      <c r="T328" s="340">
        <f t="shared" si="65"/>
        <v>0</v>
      </c>
      <c r="U328" s="340">
        <f t="shared" si="65"/>
        <v>0</v>
      </c>
      <c r="V328" s="340">
        <f t="shared" si="65"/>
        <v>0</v>
      </c>
      <c r="W328" s="340">
        <f t="shared" si="65"/>
        <v>0</v>
      </c>
      <c r="X328" s="340">
        <f t="shared" si="65"/>
        <v>0</v>
      </c>
      <c r="Y328" s="340">
        <f t="shared" si="65"/>
        <v>0</v>
      </c>
      <c r="Z328" s="340">
        <f t="shared" si="65"/>
        <v>0</v>
      </c>
      <c r="AA328" s="340">
        <f t="shared" si="65"/>
        <v>0</v>
      </c>
      <c r="AB328" s="340">
        <f t="shared" si="65"/>
        <v>0</v>
      </c>
      <c r="AC328" s="341">
        <f t="shared" si="65"/>
        <v>0</v>
      </c>
      <c r="AE328" s="805">
        <f t="shared" si="45"/>
        <v>0</v>
      </c>
      <c r="AG328" s="805">
        <f t="shared" si="46"/>
        <v>0</v>
      </c>
      <c r="AI328" s="805">
        <f t="shared" si="47"/>
        <v>0</v>
      </c>
      <c r="AK328" s="342"/>
    </row>
    <row r="329" spans="4:37" ht="12.75" customHeight="1" outlineLevel="1" x14ac:dyDescent="0.25">
      <c r="D329" s="142" t="str">
        <f>'Line Items'!D1108</f>
        <v>[Rolling Stock Line 52]</v>
      </c>
      <c r="E329" s="106"/>
      <c r="F329" s="143" t="str">
        <f t="shared" si="12"/>
        <v>%</v>
      </c>
      <c r="G329" s="340">
        <f t="shared" ref="G329:AC329" si="66">IF(G69=0,0,G199/G69)</f>
        <v>0</v>
      </c>
      <c r="H329" s="340">
        <f t="shared" si="66"/>
        <v>0</v>
      </c>
      <c r="I329" s="340">
        <f t="shared" si="66"/>
        <v>0</v>
      </c>
      <c r="J329" s="340">
        <f t="shared" si="66"/>
        <v>0</v>
      </c>
      <c r="K329" s="340">
        <f t="shared" si="66"/>
        <v>0</v>
      </c>
      <c r="L329" s="340">
        <f t="shared" si="66"/>
        <v>0</v>
      </c>
      <c r="M329" s="340">
        <f t="shared" si="66"/>
        <v>0</v>
      </c>
      <c r="N329" s="340">
        <f t="shared" si="66"/>
        <v>0</v>
      </c>
      <c r="O329" s="340">
        <f t="shared" si="66"/>
        <v>0</v>
      </c>
      <c r="P329" s="340">
        <f t="shared" si="66"/>
        <v>0</v>
      </c>
      <c r="Q329" s="340">
        <f t="shared" si="66"/>
        <v>0</v>
      </c>
      <c r="R329" s="340">
        <f t="shared" si="66"/>
        <v>0</v>
      </c>
      <c r="S329" s="340">
        <f t="shared" si="66"/>
        <v>0</v>
      </c>
      <c r="T329" s="340">
        <f t="shared" si="66"/>
        <v>0</v>
      </c>
      <c r="U329" s="340">
        <f t="shared" si="66"/>
        <v>0</v>
      </c>
      <c r="V329" s="340">
        <f t="shared" si="66"/>
        <v>0</v>
      </c>
      <c r="W329" s="340">
        <f t="shared" si="66"/>
        <v>0</v>
      </c>
      <c r="X329" s="340">
        <f t="shared" si="66"/>
        <v>0</v>
      </c>
      <c r="Y329" s="340">
        <f t="shared" si="66"/>
        <v>0</v>
      </c>
      <c r="Z329" s="340">
        <f t="shared" si="66"/>
        <v>0</v>
      </c>
      <c r="AA329" s="340">
        <f t="shared" si="66"/>
        <v>0</v>
      </c>
      <c r="AB329" s="340">
        <f t="shared" si="66"/>
        <v>0</v>
      </c>
      <c r="AC329" s="341">
        <f t="shared" si="66"/>
        <v>0</v>
      </c>
      <c r="AE329" s="805">
        <f t="shared" si="45"/>
        <v>0</v>
      </c>
      <c r="AG329" s="805">
        <f t="shared" si="46"/>
        <v>0</v>
      </c>
      <c r="AI329" s="805">
        <f t="shared" si="47"/>
        <v>0</v>
      </c>
      <c r="AK329" s="342"/>
    </row>
    <row r="330" spans="4:37" ht="12.75" customHeight="1" outlineLevel="1" x14ac:dyDescent="0.25">
      <c r="D330" s="142" t="str">
        <f>'Line Items'!D1109</f>
        <v>[Rolling Stock Line 53]</v>
      </c>
      <c r="E330" s="106"/>
      <c r="F330" s="143" t="str">
        <f t="shared" si="12"/>
        <v>%</v>
      </c>
      <c r="G330" s="340">
        <f t="shared" ref="G330:AC330" si="67">IF(G70=0,0,G200/G70)</f>
        <v>0</v>
      </c>
      <c r="H330" s="340">
        <f t="shared" si="67"/>
        <v>0</v>
      </c>
      <c r="I330" s="340">
        <f t="shared" si="67"/>
        <v>0</v>
      </c>
      <c r="J330" s="340">
        <f t="shared" si="67"/>
        <v>0</v>
      </c>
      <c r="K330" s="340">
        <f t="shared" si="67"/>
        <v>0</v>
      </c>
      <c r="L330" s="340">
        <f t="shared" si="67"/>
        <v>0</v>
      </c>
      <c r="M330" s="340">
        <f t="shared" si="67"/>
        <v>0</v>
      </c>
      <c r="N330" s="340">
        <f t="shared" si="67"/>
        <v>0</v>
      </c>
      <c r="O330" s="340">
        <f t="shared" si="67"/>
        <v>0</v>
      </c>
      <c r="P330" s="340">
        <f t="shared" si="67"/>
        <v>0</v>
      </c>
      <c r="Q330" s="340">
        <f t="shared" si="67"/>
        <v>0</v>
      </c>
      <c r="R330" s="340">
        <f t="shared" si="67"/>
        <v>0</v>
      </c>
      <c r="S330" s="340">
        <f t="shared" si="67"/>
        <v>0</v>
      </c>
      <c r="T330" s="340">
        <f t="shared" si="67"/>
        <v>0</v>
      </c>
      <c r="U330" s="340">
        <f t="shared" si="67"/>
        <v>0</v>
      </c>
      <c r="V330" s="340">
        <f t="shared" si="67"/>
        <v>0</v>
      </c>
      <c r="W330" s="340">
        <f t="shared" si="67"/>
        <v>0</v>
      </c>
      <c r="X330" s="340">
        <f t="shared" si="67"/>
        <v>0</v>
      </c>
      <c r="Y330" s="340">
        <f t="shared" si="67"/>
        <v>0</v>
      </c>
      <c r="Z330" s="340">
        <f t="shared" si="67"/>
        <v>0</v>
      </c>
      <c r="AA330" s="340">
        <f t="shared" si="67"/>
        <v>0</v>
      </c>
      <c r="AB330" s="340">
        <f t="shared" si="67"/>
        <v>0</v>
      </c>
      <c r="AC330" s="341">
        <f t="shared" si="67"/>
        <v>0</v>
      </c>
      <c r="AE330" s="805">
        <f t="shared" si="45"/>
        <v>0</v>
      </c>
      <c r="AG330" s="805">
        <f t="shared" si="46"/>
        <v>0</v>
      </c>
      <c r="AI330" s="805">
        <f t="shared" si="47"/>
        <v>0</v>
      </c>
      <c r="AK330" s="342"/>
    </row>
    <row r="331" spans="4:37" ht="12.75" customHeight="1" outlineLevel="1" x14ac:dyDescent="0.25">
      <c r="D331" s="142" t="str">
        <f>'Line Items'!D1110</f>
        <v>[Rolling Stock Line 54]</v>
      </c>
      <c r="E331" s="106"/>
      <c r="F331" s="143" t="str">
        <f t="shared" si="12"/>
        <v>%</v>
      </c>
      <c r="G331" s="340">
        <f t="shared" ref="G331:AC331" si="68">IF(G71=0,0,G201/G71)</f>
        <v>0</v>
      </c>
      <c r="H331" s="340">
        <f t="shared" si="68"/>
        <v>0</v>
      </c>
      <c r="I331" s="340">
        <f t="shared" si="68"/>
        <v>0</v>
      </c>
      <c r="J331" s="340">
        <f t="shared" si="68"/>
        <v>0</v>
      </c>
      <c r="K331" s="340">
        <f t="shared" si="68"/>
        <v>0</v>
      </c>
      <c r="L331" s="340">
        <f t="shared" si="68"/>
        <v>0</v>
      </c>
      <c r="M331" s="340">
        <f t="shared" si="68"/>
        <v>0</v>
      </c>
      <c r="N331" s="340">
        <f t="shared" si="68"/>
        <v>0</v>
      </c>
      <c r="O331" s="340">
        <f t="shared" si="68"/>
        <v>0</v>
      </c>
      <c r="P331" s="340">
        <f t="shared" si="68"/>
        <v>0</v>
      </c>
      <c r="Q331" s="340">
        <f t="shared" si="68"/>
        <v>0</v>
      </c>
      <c r="R331" s="340">
        <f t="shared" si="68"/>
        <v>0</v>
      </c>
      <c r="S331" s="340">
        <f t="shared" si="68"/>
        <v>0</v>
      </c>
      <c r="T331" s="340">
        <f t="shared" si="68"/>
        <v>0</v>
      </c>
      <c r="U331" s="340">
        <f t="shared" si="68"/>
        <v>0</v>
      </c>
      <c r="V331" s="340">
        <f t="shared" si="68"/>
        <v>0</v>
      </c>
      <c r="W331" s="340">
        <f t="shared" si="68"/>
        <v>0</v>
      </c>
      <c r="X331" s="340">
        <f t="shared" si="68"/>
        <v>0</v>
      </c>
      <c r="Y331" s="340">
        <f t="shared" si="68"/>
        <v>0</v>
      </c>
      <c r="Z331" s="340">
        <f t="shared" si="68"/>
        <v>0</v>
      </c>
      <c r="AA331" s="340">
        <f t="shared" si="68"/>
        <v>0</v>
      </c>
      <c r="AB331" s="340">
        <f t="shared" si="68"/>
        <v>0</v>
      </c>
      <c r="AC331" s="341">
        <f t="shared" si="68"/>
        <v>0</v>
      </c>
      <c r="AE331" s="805">
        <f t="shared" si="45"/>
        <v>0</v>
      </c>
      <c r="AG331" s="805">
        <f t="shared" si="46"/>
        <v>0</v>
      </c>
      <c r="AI331" s="805">
        <f t="shared" si="47"/>
        <v>0</v>
      </c>
      <c r="AK331" s="342"/>
    </row>
    <row r="332" spans="4:37" ht="12.75" customHeight="1" outlineLevel="1" x14ac:dyDescent="0.25">
      <c r="D332" s="142" t="str">
        <f>'Line Items'!D1111</f>
        <v>[Rolling Stock Line 55]</v>
      </c>
      <c r="E332" s="106"/>
      <c r="F332" s="143" t="str">
        <f t="shared" si="12"/>
        <v>%</v>
      </c>
      <c r="G332" s="340">
        <f t="shared" ref="G332:AC332" si="69">IF(G72=0,0,G202/G72)</f>
        <v>0</v>
      </c>
      <c r="H332" s="340">
        <f t="shared" si="69"/>
        <v>0</v>
      </c>
      <c r="I332" s="340">
        <f t="shared" si="69"/>
        <v>0</v>
      </c>
      <c r="J332" s="340">
        <f t="shared" si="69"/>
        <v>0</v>
      </c>
      <c r="K332" s="340">
        <f t="shared" si="69"/>
        <v>0</v>
      </c>
      <c r="L332" s="340">
        <f t="shared" si="69"/>
        <v>0</v>
      </c>
      <c r="M332" s="340">
        <f t="shared" si="69"/>
        <v>0</v>
      </c>
      <c r="N332" s="340">
        <f t="shared" si="69"/>
        <v>0</v>
      </c>
      <c r="O332" s="340">
        <f t="shared" si="69"/>
        <v>0</v>
      </c>
      <c r="P332" s="340">
        <f t="shared" si="69"/>
        <v>0</v>
      </c>
      <c r="Q332" s="340">
        <f t="shared" si="69"/>
        <v>0</v>
      </c>
      <c r="R332" s="340">
        <f t="shared" si="69"/>
        <v>0</v>
      </c>
      <c r="S332" s="340">
        <f t="shared" si="69"/>
        <v>0</v>
      </c>
      <c r="T332" s="340">
        <f t="shared" si="69"/>
        <v>0</v>
      </c>
      <c r="U332" s="340">
        <f t="shared" si="69"/>
        <v>0</v>
      </c>
      <c r="V332" s="340">
        <f t="shared" si="69"/>
        <v>0</v>
      </c>
      <c r="W332" s="340">
        <f t="shared" si="69"/>
        <v>0</v>
      </c>
      <c r="X332" s="340">
        <f t="shared" si="69"/>
        <v>0</v>
      </c>
      <c r="Y332" s="340">
        <f t="shared" si="69"/>
        <v>0</v>
      </c>
      <c r="Z332" s="340">
        <f t="shared" si="69"/>
        <v>0</v>
      </c>
      <c r="AA332" s="340">
        <f t="shared" si="69"/>
        <v>0</v>
      </c>
      <c r="AB332" s="340">
        <f t="shared" si="69"/>
        <v>0</v>
      </c>
      <c r="AC332" s="341">
        <f t="shared" si="69"/>
        <v>0</v>
      </c>
      <c r="AE332" s="805">
        <f t="shared" si="45"/>
        <v>0</v>
      </c>
      <c r="AG332" s="805">
        <f t="shared" si="46"/>
        <v>0</v>
      </c>
      <c r="AI332" s="805">
        <f t="shared" si="47"/>
        <v>0</v>
      </c>
      <c r="AK332" s="342"/>
    </row>
    <row r="333" spans="4:37" ht="12.75" customHeight="1" outlineLevel="1" x14ac:dyDescent="0.25">
      <c r="D333" s="142" t="str">
        <f>'Line Items'!D1112</f>
        <v>[Rolling Stock Line 56]</v>
      </c>
      <c r="E333" s="106"/>
      <c r="F333" s="143" t="str">
        <f t="shared" si="12"/>
        <v>%</v>
      </c>
      <c r="G333" s="340">
        <f t="shared" ref="G333:AC333" si="70">IF(G73=0,0,G203/G73)</f>
        <v>0</v>
      </c>
      <c r="H333" s="340">
        <f t="shared" si="70"/>
        <v>0</v>
      </c>
      <c r="I333" s="340">
        <f t="shared" si="70"/>
        <v>0</v>
      </c>
      <c r="J333" s="340">
        <f t="shared" si="70"/>
        <v>0</v>
      </c>
      <c r="K333" s="340">
        <f t="shared" si="70"/>
        <v>0</v>
      </c>
      <c r="L333" s="340">
        <f t="shared" si="70"/>
        <v>0</v>
      </c>
      <c r="M333" s="340">
        <f t="shared" si="70"/>
        <v>0</v>
      </c>
      <c r="N333" s="340">
        <f t="shared" si="70"/>
        <v>0</v>
      </c>
      <c r="O333" s="340">
        <f t="shared" si="70"/>
        <v>0</v>
      </c>
      <c r="P333" s="340">
        <f t="shared" si="70"/>
        <v>0</v>
      </c>
      <c r="Q333" s="340">
        <f t="shared" si="70"/>
        <v>0</v>
      </c>
      <c r="R333" s="340">
        <f t="shared" si="70"/>
        <v>0</v>
      </c>
      <c r="S333" s="340">
        <f t="shared" si="70"/>
        <v>0</v>
      </c>
      <c r="T333" s="340">
        <f t="shared" si="70"/>
        <v>0</v>
      </c>
      <c r="U333" s="340">
        <f t="shared" si="70"/>
        <v>0</v>
      </c>
      <c r="V333" s="340">
        <f t="shared" si="70"/>
        <v>0</v>
      </c>
      <c r="W333" s="340">
        <f t="shared" si="70"/>
        <v>0</v>
      </c>
      <c r="X333" s="340">
        <f t="shared" si="70"/>
        <v>0</v>
      </c>
      <c r="Y333" s="340">
        <f t="shared" si="70"/>
        <v>0</v>
      </c>
      <c r="Z333" s="340">
        <f t="shared" si="70"/>
        <v>0</v>
      </c>
      <c r="AA333" s="340">
        <f t="shared" si="70"/>
        <v>0</v>
      </c>
      <c r="AB333" s="340">
        <f t="shared" si="70"/>
        <v>0</v>
      </c>
      <c r="AC333" s="341">
        <f t="shared" si="70"/>
        <v>0</v>
      </c>
      <c r="AE333" s="805">
        <f t="shared" si="45"/>
        <v>0</v>
      </c>
      <c r="AG333" s="805">
        <f t="shared" si="46"/>
        <v>0</v>
      </c>
      <c r="AI333" s="805">
        <f t="shared" si="47"/>
        <v>0</v>
      </c>
      <c r="AK333" s="342"/>
    </row>
    <row r="334" spans="4:37" ht="12.75" customHeight="1" outlineLevel="1" x14ac:dyDescent="0.25">
      <c r="D334" s="142" t="str">
        <f>'Line Items'!D1113</f>
        <v>[Rolling Stock Line 57]</v>
      </c>
      <c r="E334" s="106"/>
      <c r="F334" s="143" t="str">
        <f t="shared" si="12"/>
        <v>%</v>
      </c>
      <c r="G334" s="340">
        <f t="shared" ref="G334:AC334" si="71">IF(G74=0,0,G204/G74)</f>
        <v>0</v>
      </c>
      <c r="H334" s="340">
        <f t="shared" si="71"/>
        <v>0</v>
      </c>
      <c r="I334" s="340">
        <f t="shared" si="71"/>
        <v>0</v>
      </c>
      <c r="J334" s="340">
        <f t="shared" si="71"/>
        <v>0</v>
      </c>
      <c r="K334" s="340">
        <f t="shared" si="71"/>
        <v>0</v>
      </c>
      <c r="L334" s="340">
        <f t="shared" si="71"/>
        <v>0</v>
      </c>
      <c r="M334" s="340">
        <f t="shared" si="71"/>
        <v>0</v>
      </c>
      <c r="N334" s="340">
        <f t="shared" si="71"/>
        <v>0</v>
      </c>
      <c r="O334" s="340">
        <f t="shared" si="71"/>
        <v>0</v>
      </c>
      <c r="P334" s="340">
        <f t="shared" si="71"/>
        <v>0</v>
      </c>
      <c r="Q334" s="340">
        <f t="shared" si="71"/>
        <v>0</v>
      </c>
      <c r="R334" s="340">
        <f t="shared" si="71"/>
        <v>0</v>
      </c>
      <c r="S334" s="340">
        <f t="shared" si="71"/>
        <v>0</v>
      </c>
      <c r="T334" s="340">
        <f t="shared" si="71"/>
        <v>0</v>
      </c>
      <c r="U334" s="340">
        <f t="shared" si="71"/>
        <v>0</v>
      </c>
      <c r="V334" s="340">
        <f t="shared" si="71"/>
        <v>0</v>
      </c>
      <c r="W334" s="340">
        <f t="shared" si="71"/>
        <v>0</v>
      </c>
      <c r="X334" s="340">
        <f t="shared" si="71"/>
        <v>0</v>
      </c>
      <c r="Y334" s="340">
        <f t="shared" si="71"/>
        <v>0</v>
      </c>
      <c r="Z334" s="340">
        <f t="shared" si="71"/>
        <v>0</v>
      </c>
      <c r="AA334" s="340">
        <f t="shared" si="71"/>
        <v>0</v>
      </c>
      <c r="AB334" s="340">
        <f t="shared" si="71"/>
        <v>0</v>
      </c>
      <c r="AC334" s="341">
        <f t="shared" si="71"/>
        <v>0</v>
      </c>
      <c r="AE334" s="805">
        <f t="shared" si="45"/>
        <v>0</v>
      </c>
      <c r="AG334" s="805">
        <f t="shared" si="46"/>
        <v>0</v>
      </c>
      <c r="AI334" s="805">
        <f t="shared" si="47"/>
        <v>0</v>
      </c>
      <c r="AK334" s="342"/>
    </row>
    <row r="335" spans="4:37" ht="12.75" customHeight="1" outlineLevel="1" x14ac:dyDescent="0.25">
      <c r="D335" s="142" t="str">
        <f>'Line Items'!D1114</f>
        <v>[Rolling Stock Line 58]</v>
      </c>
      <c r="E335" s="106"/>
      <c r="F335" s="143" t="str">
        <f t="shared" si="12"/>
        <v>%</v>
      </c>
      <c r="G335" s="340">
        <f t="shared" ref="G335:AC335" si="72">IF(G75=0,0,G205/G75)</f>
        <v>0</v>
      </c>
      <c r="H335" s="340">
        <f t="shared" si="72"/>
        <v>0</v>
      </c>
      <c r="I335" s="340">
        <f t="shared" si="72"/>
        <v>0</v>
      </c>
      <c r="J335" s="340">
        <f t="shared" si="72"/>
        <v>0</v>
      </c>
      <c r="K335" s="340">
        <f t="shared" si="72"/>
        <v>0</v>
      </c>
      <c r="L335" s="340">
        <f t="shared" si="72"/>
        <v>0</v>
      </c>
      <c r="M335" s="340">
        <f t="shared" si="72"/>
        <v>0</v>
      </c>
      <c r="N335" s="340">
        <f t="shared" si="72"/>
        <v>0</v>
      </c>
      <c r="O335" s="340">
        <f t="shared" si="72"/>
        <v>0</v>
      </c>
      <c r="P335" s="340">
        <f t="shared" si="72"/>
        <v>0</v>
      </c>
      <c r="Q335" s="340">
        <f t="shared" si="72"/>
        <v>0</v>
      </c>
      <c r="R335" s="340">
        <f t="shared" si="72"/>
        <v>0</v>
      </c>
      <c r="S335" s="340">
        <f t="shared" si="72"/>
        <v>0</v>
      </c>
      <c r="T335" s="340">
        <f t="shared" si="72"/>
        <v>0</v>
      </c>
      <c r="U335" s="340">
        <f t="shared" si="72"/>
        <v>0</v>
      </c>
      <c r="V335" s="340">
        <f t="shared" si="72"/>
        <v>0</v>
      </c>
      <c r="W335" s="340">
        <f t="shared" si="72"/>
        <v>0</v>
      </c>
      <c r="X335" s="340">
        <f t="shared" si="72"/>
        <v>0</v>
      </c>
      <c r="Y335" s="340">
        <f t="shared" si="72"/>
        <v>0</v>
      </c>
      <c r="Z335" s="340">
        <f t="shared" si="72"/>
        <v>0</v>
      </c>
      <c r="AA335" s="340">
        <f t="shared" si="72"/>
        <v>0</v>
      </c>
      <c r="AB335" s="340">
        <f t="shared" si="72"/>
        <v>0</v>
      </c>
      <c r="AC335" s="341">
        <f t="shared" si="72"/>
        <v>0</v>
      </c>
      <c r="AE335" s="805">
        <f t="shared" si="45"/>
        <v>0</v>
      </c>
      <c r="AG335" s="805">
        <f t="shared" si="46"/>
        <v>0</v>
      </c>
      <c r="AI335" s="805">
        <f t="shared" si="47"/>
        <v>0</v>
      </c>
      <c r="AK335" s="342"/>
    </row>
    <row r="336" spans="4:37" ht="12.75" customHeight="1" outlineLevel="1" x14ac:dyDescent="0.25">
      <c r="D336" s="142" t="str">
        <f>'Line Items'!D1115</f>
        <v>[Rolling Stock Line 59]</v>
      </c>
      <c r="E336" s="106"/>
      <c r="F336" s="143" t="str">
        <f t="shared" si="12"/>
        <v>%</v>
      </c>
      <c r="G336" s="340">
        <f t="shared" ref="G336:AC336" si="73">IF(G76=0,0,G206/G76)</f>
        <v>0</v>
      </c>
      <c r="H336" s="340">
        <f t="shared" si="73"/>
        <v>0</v>
      </c>
      <c r="I336" s="340">
        <f t="shared" si="73"/>
        <v>0</v>
      </c>
      <c r="J336" s="340">
        <f t="shared" si="73"/>
        <v>0</v>
      </c>
      <c r="K336" s="340">
        <f t="shared" si="73"/>
        <v>0</v>
      </c>
      <c r="L336" s="340">
        <f t="shared" si="73"/>
        <v>0</v>
      </c>
      <c r="M336" s="340">
        <f t="shared" si="73"/>
        <v>0</v>
      </c>
      <c r="N336" s="340">
        <f t="shared" si="73"/>
        <v>0</v>
      </c>
      <c r="O336" s="340">
        <f t="shared" si="73"/>
        <v>0</v>
      </c>
      <c r="P336" s="340">
        <f t="shared" si="73"/>
        <v>0</v>
      </c>
      <c r="Q336" s="340">
        <f t="shared" si="73"/>
        <v>0</v>
      </c>
      <c r="R336" s="340">
        <f t="shared" si="73"/>
        <v>0</v>
      </c>
      <c r="S336" s="340">
        <f t="shared" si="73"/>
        <v>0</v>
      </c>
      <c r="T336" s="340">
        <f t="shared" si="73"/>
        <v>0</v>
      </c>
      <c r="U336" s="340">
        <f t="shared" si="73"/>
        <v>0</v>
      </c>
      <c r="V336" s="340">
        <f t="shared" si="73"/>
        <v>0</v>
      </c>
      <c r="W336" s="340">
        <f t="shared" si="73"/>
        <v>0</v>
      </c>
      <c r="X336" s="340">
        <f t="shared" si="73"/>
        <v>0</v>
      </c>
      <c r="Y336" s="340">
        <f t="shared" si="73"/>
        <v>0</v>
      </c>
      <c r="Z336" s="340">
        <f t="shared" si="73"/>
        <v>0</v>
      </c>
      <c r="AA336" s="340">
        <f t="shared" si="73"/>
        <v>0</v>
      </c>
      <c r="AB336" s="340">
        <f t="shared" si="73"/>
        <v>0</v>
      </c>
      <c r="AC336" s="341">
        <f t="shared" si="73"/>
        <v>0</v>
      </c>
      <c r="AE336" s="805">
        <f t="shared" si="45"/>
        <v>0</v>
      </c>
      <c r="AG336" s="805">
        <f t="shared" si="46"/>
        <v>0</v>
      </c>
      <c r="AI336" s="805">
        <f t="shared" si="47"/>
        <v>0</v>
      </c>
      <c r="AK336" s="342"/>
    </row>
    <row r="337" spans="2:37" ht="12.75" customHeight="1" outlineLevel="1" x14ac:dyDescent="0.25">
      <c r="D337" s="113" t="str">
        <f>'Line Items'!D1116</f>
        <v>[Rolling Stock Line 60]</v>
      </c>
      <c r="E337" s="286"/>
      <c r="F337" s="155" t="str">
        <f t="shared" si="12"/>
        <v>%</v>
      </c>
      <c r="G337" s="343">
        <f t="shared" ref="G337:AC337" si="74">IF(G77=0,0,G207/G77)</f>
        <v>0</v>
      </c>
      <c r="H337" s="343">
        <f t="shared" si="74"/>
        <v>0</v>
      </c>
      <c r="I337" s="343">
        <f t="shared" si="74"/>
        <v>0</v>
      </c>
      <c r="J337" s="343">
        <f t="shared" si="74"/>
        <v>0</v>
      </c>
      <c r="K337" s="343">
        <f t="shared" si="74"/>
        <v>0</v>
      </c>
      <c r="L337" s="343">
        <f t="shared" si="74"/>
        <v>0</v>
      </c>
      <c r="M337" s="343">
        <f t="shared" si="74"/>
        <v>0</v>
      </c>
      <c r="N337" s="343">
        <f t="shared" si="74"/>
        <v>0</v>
      </c>
      <c r="O337" s="343">
        <f t="shared" si="74"/>
        <v>0</v>
      </c>
      <c r="P337" s="343">
        <f t="shared" si="74"/>
        <v>0</v>
      </c>
      <c r="Q337" s="343">
        <f t="shared" si="74"/>
        <v>0</v>
      </c>
      <c r="R337" s="343">
        <f t="shared" si="74"/>
        <v>0</v>
      </c>
      <c r="S337" s="343">
        <f t="shared" si="74"/>
        <v>0</v>
      </c>
      <c r="T337" s="343">
        <f t="shared" si="74"/>
        <v>0</v>
      </c>
      <c r="U337" s="343">
        <f t="shared" si="74"/>
        <v>0</v>
      </c>
      <c r="V337" s="343">
        <f t="shared" si="74"/>
        <v>0</v>
      </c>
      <c r="W337" s="343">
        <f t="shared" si="74"/>
        <v>0</v>
      </c>
      <c r="X337" s="343">
        <f t="shared" si="74"/>
        <v>0</v>
      </c>
      <c r="Y337" s="343">
        <f t="shared" si="74"/>
        <v>0</v>
      </c>
      <c r="Z337" s="343">
        <f t="shared" si="74"/>
        <v>0</v>
      </c>
      <c r="AA337" s="343">
        <f t="shared" si="74"/>
        <v>0</v>
      </c>
      <c r="AB337" s="343">
        <f t="shared" si="74"/>
        <v>0</v>
      </c>
      <c r="AC337" s="344">
        <f t="shared" si="74"/>
        <v>0</v>
      </c>
      <c r="AE337" s="1058">
        <f t="shared" si="45"/>
        <v>0</v>
      </c>
      <c r="AG337" s="1058">
        <f t="shared" si="46"/>
        <v>0</v>
      </c>
      <c r="AI337" s="1058">
        <f t="shared" si="47"/>
        <v>0</v>
      </c>
      <c r="AK337" s="320"/>
    </row>
    <row r="338" spans="2:37" ht="12.75" customHeight="1" outlineLevel="1" x14ac:dyDescent="0.25">
      <c r="G338" s="107"/>
      <c r="H338" s="107"/>
      <c r="I338" s="107"/>
      <c r="J338" s="107"/>
      <c r="K338" s="107"/>
      <c r="L338" s="107"/>
      <c r="M338" s="107"/>
      <c r="N338" s="107"/>
      <c r="O338" s="107"/>
      <c r="P338" s="107"/>
      <c r="Q338" s="107"/>
      <c r="R338" s="107"/>
      <c r="S338" s="107"/>
      <c r="T338" s="107"/>
      <c r="U338" s="107"/>
      <c r="V338" s="107"/>
      <c r="W338" s="107"/>
      <c r="X338" s="107"/>
      <c r="Y338" s="107"/>
      <c r="Z338" s="107"/>
      <c r="AA338" s="107"/>
      <c r="AB338" s="107"/>
      <c r="AC338" s="107"/>
      <c r="AE338" s="107"/>
      <c r="AG338" s="107"/>
      <c r="AI338" s="107"/>
    </row>
    <row r="339" spans="2:37" ht="12.75" customHeight="1" outlineLevel="1" x14ac:dyDescent="0.25">
      <c r="D339" s="290" t="str">
        <f>"Average "&amp;B275</f>
        <v>Average Implied Vehicle Availability Percentage</v>
      </c>
      <c r="E339" s="291"/>
      <c r="F339" s="292" t="str">
        <f>F337</f>
        <v>%</v>
      </c>
      <c r="G339" s="345">
        <f t="shared" ref="G339:AC339" si="75">IF(G$79=0,0,SUMPRODUCT(G$18:G$77,G278:G337)/G$79)</f>
        <v>0</v>
      </c>
      <c r="H339" s="345">
        <f t="shared" si="75"/>
        <v>0</v>
      </c>
      <c r="I339" s="345">
        <f t="shared" si="75"/>
        <v>0</v>
      </c>
      <c r="J339" s="345">
        <f t="shared" si="75"/>
        <v>0</v>
      </c>
      <c r="K339" s="345">
        <f t="shared" si="75"/>
        <v>0</v>
      </c>
      <c r="L339" s="345">
        <f t="shared" si="75"/>
        <v>0</v>
      </c>
      <c r="M339" s="345">
        <f t="shared" si="75"/>
        <v>0</v>
      </c>
      <c r="N339" s="345">
        <f t="shared" si="75"/>
        <v>0</v>
      </c>
      <c r="O339" s="345">
        <f t="shared" si="75"/>
        <v>0</v>
      </c>
      <c r="P339" s="345">
        <f t="shared" si="75"/>
        <v>0</v>
      </c>
      <c r="Q339" s="345">
        <f t="shared" si="75"/>
        <v>0</v>
      </c>
      <c r="R339" s="345">
        <f t="shared" si="75"/>
        <v>0</v>
      </c>
      <c r="S339" s="345">
        <f t="shared" si="75"/>
        <v>0</v>
      </c>
      <c r="T339" s="345">
        <f t="shared" si="75"/>
        <v>0</v>
      </c>
      <c r="U339" s="345">
        <f t="shared" si="75"/>
        <v>0</v>
      </c>
      <c r="V339" s="345">
        <f t="shared" si="75"/>
        <v>0</v>
      </c>
      <c r="W339" s="345">
        <f t="shared" si="75"/>
        <v>0</v>
      </c>
      <c r="X339" s="345">
        <f t="shared" si="75"/>
        <v>0</v>
      </c>
      <c r="Y339" s="345">
        <f t="shared" si="75"/>
        <v>0</v>
      </c>
      <c r="Z339" s="345">
        <f t="shared" si="75"/>
        <v>0</v>
      </c>
      <c r="AA339" s="345">
        <f t="shared" si="75"/>
        <v>0</v>
      </c>
      <c r="AB339" s="345">
        <f t="shared" si="75"/>
        <v>0</v>
      </c>
      <c r="AC339" s="346">
        <f t="shared" si="75"/>
        <v>0</v>
      </c>
      <c r="AE339" s="1062">
        <f>IF(AE$79=0,0,SUMPRODUCT(AE$18:AE$77,AE278:AE337)/AE$79)</f>
        <v>0</v>
      </c>
      <c r="AG339" s="1062">
        <f>IF(AG$79=0,0,SUMPRODUCT(AG$18:AG$77,AG278:AG337)/AG$79)</f>
        <v>0</v>
      </c>
      <c r="AI339" s="1062">
        <f>IF(AI$79=0,0,SUMPRODUCT(AI$18:AI$77,AI278:AI337)/AI$79)</f>
        <v>0</v>
      </c>
      <c r="AK339" s="295"/>
    </row>
    <row r="340" spans="2:37" x14ac:dyDescent="0.25">
      <c r="G340" s="107"/>
      <c r="H340" s="107"/>
      <c r="I340" s="107"/>
      <c r="J340" s="107"/>
      <c r="K340" s="107"/>
      <c r="L340" s="107"/>
      <c r="M340" s="107"/>
      <c r="N340" s="107"/>
      <c r="O340" s="107"/>
      <c r="P340" s="107"/>
      <c r="Q340" s="107"/>
      <c r="R340" s="107"/>
      <c r="S340" s="107"/>
      <c r="T340" s="107"/>
      <c r="U340" s="107"/>
      <c r="V340" s="107"/>
      <c r="W340" s="107"/>
      <c r="X340" s="107"/>
      <c r="Y340" s="107"/>
      <c r="Z340" s="107"/>
      <c r="AA340" s="107"/>
      <c r="AB340" s="107"/>
      <c r="AC340" s="107"/>
      <c r="AE340" s="107"/>
      <c r="AG340" s="107"/>
      <c r="AI340" s="107"/>
    </row>
    <row r="341" spans="2:37" x14ac:dyDescent="0.25">
      <c r="G341" s="107"/>
      <c r="H341" s="107"/>
      <c r="I341" s="107"/>
      <c r="J341" s="107"/>
      <c r="K341" s="107"/>
      <c r="L341" s="107"/>
      <c r="M341" s="107"/>
      <c r="N341" s="107"/>
      <c r="O341" s="107"/>
      <c r="P341" s="107"/>
      <c r="Q341" s="107"/>
      <c r="R341" s="107"/>
      <c r="S341" s="107"/>
      <c r="T341" s="107"/>
      <c r="U341" s="107"/>
      <c r="V341" s="107"/>
      <c r="W341" s="107"/>
      <c r="X341" s="107"/>
      <c r="Y341" s="107"/>
      <c r="Z341" s="107"/>
      <c r="AA341" s="107"/>
      <c r="AB341" s="107"/>
      <c r="AC341" s="107"/>
      <c r="AE341" s="107"/>
      <c r="AG341" s="107"/>
      <c r="AI341" s="107"/>
    </row>
    <row r="342" spans="2:37" ht="16.5" x14ac:dyDescent="0.25">
      <c r="B342" s="11" t="s">
        <v>476</v>
      </c>
      <c r="C342" s="11"/>
      <c r="D342" s="11"/>
      <c r="E342" s="11"/>
      <c r="F342" s="11"/>
      <c r="G342" s="311"/>
      <c r="H342" s="311"/>
      <c r="I342" s="311"/>
      <c r="J342" s="311"/>
      <c r="K342" s="311"/>
      <c r="L342" s="311"/>
      <c r="M342" s="311"/>
      <c r="N342" s="311"/>
      <c r="O342" s="311"/>
      <c r="P342" s="311"/>
      <c r="Q342" s="311"/>
      <c r="R342" s="311"/>
      <c r="S342" s="311"/>
      <c r="T342" s="311"/>
      <c r="U342" s="311"/>
      <c r="V342" s="311"/>
      <c r="W342" s="311"/>
      <c r="X342" s="311"/>
      <c r="Y342" s="311"/>
      <c r="Z342" s="311"/>
      <c r="AA342" s="311"/>
      <c r="AB342" s="311"/>
      <c r="AC342" s="311"/>
      <c r="AD342" s="11"/>
      <c r="AE342" s="311"/>
      <c r="AF342" s="11"/>
      <c r="AG342" s="311"/>
      <c r="AH342" s="11"/>
      <c r="AI342" s="311"/>
      <c r="AJ342" s="11"/>
      <c r="AK342" s="11"/>
    </row>
    <row r="343" spans="2:37" x14ac:dyDescent="0.25">
      <c r="G343" s="107"/>
      <c r="H343" s="107"/>
      <c r="I343" s="107"/>
      <c r="J343" s="107"/>
      <c r="K343" s="107"/>
      <c r="L343" s="107"/>
      <c r="M343" s="107"/>
      <c r="N343" s="107"/>
      <c r="O343" s="107"/>
      <c r="P343" s="107"/>
      <c r="Q343" s="107"/>
      <c r="R343" s="107"/>
      <c r="S343" s="107"/>
      <c r="T343" s="107"/>
      <c r="U343" s="107"/>
      <c r="V343" s="107"/>
      <c r="W343" s="107"/>
      <c r="X343" s="107"/>
      <c r="Y343" s="107"/>
      <c r="Z343" s="107"/>
      <c r="AA343" s="107"/>
      <c r="AB343" s="107"/>
      <c r="AC343" s="107"/>
      <c r="AE343" s="107"/>
      <c r="AG343" s="107"/>
      <c r="AI343" s="107"/>
    </row>
    <row r="344" spans="2:37" x14ac:dyDescent="0.25">
      <c r="B344" s="272" t="s">
        <v>477</v>
      </c>
      <c r="C344" s="272"/>
      <c r="D344" s="275"/>
      <c r="E344" s="275"/>
      <c r="F344" s="272"/>
      <c r="G344" s="302"/>
      <c r="H344" s="302"/>
      <c r="I344" s="302"/>
      <c r="J344" s="302"/>
      <c r="K344" s="302"/>
      <c r="L344" s="302"/>
      <c r="M344" s="302"/>
      <c r="N344" s="302"/>
      <c r="O344" s="302"/>
      <c r="P344" s="302"/>
      <c r="Q344" s="302"/>
      <c r="R344" s="302"/>
      <c r="S344" s="302"/>
      <c r="T344" s="302"/>
      <c r="U344" s="302"/>
      <c r="V344" s="302"/>
      <c r="W344" s="302"/>
      <c r="X344" s="302"/>
      <c r="Y344" s="302"/>
      <c r="Z344" s="302"/>
      <c r="AA344" s="302"/>
      <c r="AB344" s="302"/>
      <c r="AC344" s="302"/>
      <c r="AD344" s="272"/>
      <c r="AE344" s="302"/>
      <c r="AF344" s="272"/>
      <c r="AG344" s="302"/>
      <c r="AH344" s="272"/>
      <c r="AI344" s="302"/>
      <c r="AJ344" s="272"/>
      <c r="AK344" s="272"/>
    </row>
    <row r="345" spans="2:37" ht="12.75" customHeight="1" outlineLevel="1" x14ac:dyDescent="0.25">
      <c r="G345" s="107"/>
      <c r="H345" s="107"/>
      <c r="I345" s="107"/>
      <c r="J345" s="107"/>
      <c r="K345" s="107"/>
      <c r="L345" s="107"/>
      <c r="M345" s="107"/>
      <c r="N345" s="107"/>
      <c r="O345" s="107"/>
      <c r="P345" s="107"/>
      <c r="Q345" s="107"/>
      <c r="R345" s="107"/>
      <c r="S345" s="107"/>
      <c r="T345" s="107"/>
      <c r="U345" s="107"/>
      <c r="V345" s="107"/>
      <c r="W345" s="107"/>
      <c r="X345" s="107"/>
      <c r="Y345" s="107"/>
      <c r="Z345" s="107"/>
      <c r="AA345" s="107"/>
      <c r="AB345" s="107"/>
      <c r="AC345" s="107"/>
      <c r="AE345" s="107"/>
      <c r="AG345" s="107"/>
      <c r="AI345" s="107"/>
    </row>
    <row r="346" spans="2:37" ht="12.75" customHeight="1" outlineLevel="1" x14ac:dyDescent="0.25">
      <c r="C346" s="217" t="s">
        <v>478</v>
      </c>
      <c r="G346" s="107"/>
      <c r="H346" s="107"/>
      <c r="I346" s="107"/>
      <c r="J346" s="107"/>
      <c r="K346" s="107"/>
      <c r="L346" s="107"/>
      <c r="M346" s="107"/>
      <c r="N346" s="107"/>
      <c r="O346" s="107"/>
      <c r="P346" s="107"/>
      <c r="Q346" s="107"/>
      <c r="R346" s="107"/>
      <c r="S346" s="107"/>
      <c r="T346" s="107"/>
      <c r="U346" s="107"/>
      <c r="V346" s="107"/>
      <c r="W346" s="107"/>
      <c r="X346" s="107"/>
      <c r="Y346" s="107"/>
      <c r="Z346" s="107"/>
      <c r="AA346" s="107"/>
      <c r="AB346" s="107"/>
      <c r="AC346" s="107"/>
      <c r="AE346" s="107"/>
      <c r="AG346" s="107"/>
      <c r="AI346" s="107"/>
    </row>
    <row r="347" spans="2:37" ht="12.75" customHeight="1" outlineLevel="1" x14ac:dyDescent="0.25">
      <c r="D347" s="276" t="str">
        <f>'Line Items'!D994</f>
        <v>Class 375/3 Eversholt Rail - Motor</v>
      </c>
      <c r="E347" s="277"/>
      <c r="F347" s="278" t="s">
        <v>479</v>
      </c>
      <c r="G347" s="279"/>
      <c r="H347" s="279"/>
      <c r="I347" s="279"/>
      <c r="J347" s="279"/>
      <c r="K347" s="279"/>
      <c r="L347" s="279"/>
      <c r="M347" s="279"/>
      <c r="N347" s="279"/>
      <c r="O347" s="279"/>
      <c r="P347" s="279"/>
      <c r="Q347" s="279"/>
      <c r="R347" s="279"/>
      <c r="S347" s="279"/>
      <c r="T347" s="279"/>
      <c r="U347" s="279"/>
      <c r="V347" s="279"/>
      <c r="W347" s="279"/>
      <c r="X347" s="279"/>
      <c r="Y347" s="279"/>
      <c r="Z347" s="279"/>
      <c r="AA347" s="279"/>
      <c r="AB347" s="279"/>
      <c r="AC347" s="304"/>
      <c r="AE347" s="1057"/>
      <c r="AG347" s="1057"/>
      <c r="AI347" s="1057"/>
      <c r="AK347" s="321"/>
    </row>
    <row r="348" spans="2:37" ht="12.75" customHeight="1" outlineLevel="1" x14ac:dyDescent="0.25">
      <c r="D348" s="142" t="str">
        <f>'Line Items'!D995</f>
        <v>Class 375/3 Eversholt Rail - Trailer</v>
      </c>
      <c r="E348" s="106"/>
      <c r="F348" s="143" t="str">
        <f t="shared" ref="F348:F406" si="76">F347</f>
        <v>000 Veh Miles</v>
      </c>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4"/>
      <c r="AE348" s="805"/>
      <c r="AG348" s="805"/>
      <c r="AI348" s="805"/>
      <c r="AK348" s="300"/>
    </row>
    <row r="349" spans="2:37" ht="12.75" customHeight="1" outlineLevel="1" x14ac:dyDescent="0.25">
      <c r="D349" s="142" t="str">
        <f>'Line Items'!D996</f>
        <v>Class 375/6 Eversholt Rail - Motor</v>
      </c>
      <c r="E349" s="106"/>
      <c r="F349" s="143" t="str">
        <f t="shared" si="76"/>
        <v>000 Veh Miles</v>
      </c>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4"/>
      <c r="AE349" s="805"/>
      <c r="AG349" s="805"/>
      <c r="AI349" s="805"/>
      <c r="AK349" s="300"/>
    </row>
    <row r="350" spans="2:37" ht="12.75" customHeight="1" outlineLevel="1" x14ac:dyDescent="0.25">
      <c r="D350" s="142" t="str">
        <f>'Line Items'!D997</f>
        <v>Class 375/6 Eversholt Rail - Trailer</v>
      </c>
      <c r="E350" s="106"/>
      <c r="F350" s="143" t="str">
        <f t="shared" si="76"/>
        <v>000 Veh Miles</v>
      </c>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4"/>
      <c r="AE350" s="805"/>
      <c r="AG350" s="805"/>
      <c r="AI350" s="805"/>
      <c r="AK350" s="300"/>
    </row>
    <row r="351" spans="2:37" ht="12.75" customHeight="1" outlineLevel="1" x14ac:dyDescent="0.25">
      <c r="D351" s="142" t="str">
        <f>'Line Items'!D998</f>
        <v>Class 375/7 Eversholt Rail - Motor</v>
      </c>
      <c r="E351" s="106"/>
      <c r="F351" s="143" t="str">
        <f t="shared" si="76"/>
        <v>000 Veh Miles</v>
      </c>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4"/>
      <c r="AE351" s="805"/>
      <c r="AG351" s="805"/>
      <c r="AI351" s="805"/>
      <c r="AK351" s="300"/>
    </row>
    <row r="352" spans="2:37" ht="12.75" customHeight="1" outlineLevel="1" x14ac:dyDescent="0.25">
      <c r="D352" s="142" t="str">
        <f>'Line Items'!D999</f>
        <v>Class 375/7 Eversholt Rail - Trailer</v>
      </c>
      <c r="E352" s="106"/>
      <c r="F352" s="143" t="str">
        <f t="shared" si="76"/>
        <v>000 Veh Miles</v>
      </c>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4"/>
      <c r="AE352" s="805"/>
      <c r="AG352" s="805"/>
      <c r="AI352" s="805"/>
      <c r="AK352" s="300"/>
    </row>
    <row r="353" spans="4:37" ht="12.75" customHeight="1" outlineLevel="1" x14ac:dyDescent="0.25">
      <c r="D353" s="142" t="str">
        <f>'Line Items'!D1000</f>
        <v>Class 375/8 Eversholt Rail - Motor</v>
      </c>
      <c r="E353" s="106"/>
      <c r="F353" s="143" t="str">
        <f t="shared" si="76"/>
        <v>000 Veh Miles</v>
      </c>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4"/>
      <c r="AE353" s="805"/>
      <c r="AG353" s="805"/>
      <c r="AI353" s="805"/>
      <c r="AK353" s="300"/>
    </row>
    <row r="354" spans="4:37" ht="12.75" customHeight="1" outlineLevel="1" x14ac:dyDescent="0.25">
      <c r="D354" s="142" t="str">
        <f>'Line Items'!D1001</f>
        <v>Class 375/8 Eversholt Rail - Trailer</v>
      </c>
      <c r="E354" s="106"/>
      <c r="F354" s="143" t="str">
        <f t="shared" si="76"/>
        <v>000 Veh Miles</v>
      </c>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4"/>
      <c r="AE354" s="805"/>
      <c r="AG354" s="805"/>
      <c r="AI354" s="805"/>
      <c r="AK354" s="300"/>
    </row>
    <row r="355" spans="4:37" ht="12.75" customHeight="1" outlineLevel="1" x14ac:dyDescent="0.25">
      <c r="D355" s="142" t="str">
        <f>'Line Items'!D1002</f>
        <v>Class 375/9 Eversholt Rail - Motor</v>
      </c>
      <c r="E355" s="106"/>
      <c r="F355" s="143" t="str">
        <f t="shared" si="76"/>
        <v>000 Veh Miles</v>
      </c>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4"/>
      <c r="AE355" s="805"/>
      <c r="AG355" s="805"/>
      <c r="AI355" s="805"/>
      <c r="AK355" s="300"/>
    </row>
    <row r="356" spans="4:37" ht="12.75" customHeight="1" outlineLevel="1" x14ac:dyDescent="0.25">
      <c r="D356" s="142" t="str">
        <f>'Line Items'!D1003</f>
        <v>Class 375/9 Eversholt Rail - Trailer</v>
      </c>
      <c r="E356" s="106"/>
      <c r="F356" s="143" t="str">
        <f t="shared" si="76"/>
        <v>000 Veh Miles</v>
      </c>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4"/>
      <c r="AE356" s="805"/>
      <c r="AG356" s="805"/>
      <c r="AI356" s="805"/>
      <c r="AK356" s="300"/>
    </row>
    <row r="357" spans="4:37" ht="12.75" customHeight="1" outlineLevel="1" x14ac:dyDescent="0.25">
      <c r="D357" s="142" t="str">
        <f>'Line Items'!D1004</f>
        <v>Class 376/0 Eversholt Rail - Motor</v>
      </c>
      <c r="E357" s="106"/>
      <c r="F357" s="143" t="str">
        <f t="shared" si="76"/>
        <v>000 Veh Miles</v>
      </c>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4"/>
      <c r="AE357" s="805"/>
      <c r="AG357" s="805"/>
      <c r="AI357" s="805"/>
      <c r="AK357" s="300"/>
    </row>
    <row r="358" spans="4:37" ht="12.75" customHeight="1" outlineLevel="1" x14ac:dyDescent="0.25">
      <c r="D358" s="142" t="str">
        <f>'Line Items'!D1005</f>
        <v>Class 376/0 Eversholt Rail - Trailer</v>
      </c>
      <c r="E358" s="106"/>
      <c r="F358" s="143" t="str">
        <f t="shared" si="76"/>
        <v>000 Veh Miles</v>
      </c>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4"/>
      <c r="AE358" s="805"/>
      <c r="AG358" s="805"/>
      <c r="AI358" s="805"/>
      <c r="AK358" s="300"/>
    </row>
    <row r="359" spans="4:37" ht="12.75" customHeight="1" outlineLevel="1" x14ac:dyDescent="0.25">
      <c r="D359" s="142" t="str">
        <f>'Line Items'!D1006</f>
        <v>Class 465/0 Eversholt Rail - Motor</v>
      </c>
      <c r="E359" s="106"/>
      <c r="F359" s="143" t="str">
        <f t="shared" si="76"/>
        <v>000 Veh Miles</v>
      </c>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4"/>
      <c r="AE359" s="805"/>
      <c r="AG359" s="805"/>
      <c r="AI359" s="805"/>
      <c r="AK359" s="300"/>
    </row>
    <row r="360" spans="4:37" ht="12.75" customHeight="1" outlineLevel="1" x14ac:dyDescent="0.25">
      <c r="D360" s="142" t="str">
        <f>'Line Items'!D1007</f>
        <v>Class 465/0 Eversholt Rail - Trailer</v>
      </c>
      <c r="E360" s="106"/>
      <c r="F360" s="143" t="str">
        <f t="shared" si="76"/>
        <v>000 Veh Miles</v>
      </c>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4"/>
      <c r="AE360" s="805"/>
      <c r="AG360" s="805"/>
      <c r="AI360" s="805"/>
      <c r="AK360" s="300"/>
    </row>
    <row r="361" spans="4:37" ht="12.75" customHeight="1" outlineLevel="1" x14ac:dyDescent="0.25">
      <c r="D361" s="142" t="str">
        <f>'Line Items'!D1008</f>
        <v>Class 465/1 Eversholt Rail - Motor</v>
      </c>
      <c r="E361" s="106"/>
      <c r="F361" s="143" t="str">
        <f t="shared" si="76"/>
        <v>000 Veh Miles</v>
      </c>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4"/>
      <c r="AE361" s="805"/>
      <c r="AG361" s="805"/>
      <c r="AI361" s="805"/>
      <c r="AK361" s="300"/>
    </row>
    <row r="362" spans="4:37" ht="12.75" customHeight="1" outlineLevel="1" x14ac:dyDescent="0.25">
      <c r="D362" s="142" t="str">
        <f>'Line Items'!D1009</f>
        <v>Class 465/1 Eversholt Rail - Trailer</v>
      </c>
      <c r="E362" s="106"/>
      <c r="F362" s="143" t="str">
        <f t="shared" si="76"/>
        <v>000 Veh Miles</v>
      </c>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4"/>
      <c r="AE362" s="805"/>
      <c r="AG362" s="805"/>
      <c r="AI362" s="805"/>
      <c r="AK362" s="300"/>
    </row>
    <row r="363" spans="4:37" ht="12.75" customHeight="1" outlineLevel="1" x14ac:dyDescent="0.25">
      <c r="D363" s="142" t="str">
        <f>'Line Items'!D1010</f>
        <v>Class 465/2 Angel - Motor</v>
      </c>
      <c r="E363" s="106"/>
      <c r="F363" s="143" t="str">
        <f t="shared" si="76"/>
        <v>000 Veh Miles</v>
      </c>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4"/>
      <c r="AE363" s="805"/>
      <c r="AG363" s="805"/>
      <c r="AI363" s="805"/>
      <c r="AK363" s="300"/>
    </row>
    <row r="364" spans="4:37" ht="12.75" customHeight="1" outlineLevel="1" x14ac:dyDescent="0.25">
      <c r="D364" s="142" t="str">
        <f>'Line Items'!D1011</f>
        <v>Class 465/2 Angel - Trailer</v>
      </c>
      <c r="E364" s="106"/>
      <c r="F364" s="143" t="str">
        <f t="shared" si="76"/>
        <v>000 Veh Miles</v>
      </c>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4"/>
      <c r="AE364" s="805"/>
      <c r="AG364" s="805"/>
      <c r="AI364" s="805"/>
      <c r="AK364" s="300"/>
    </row>
    <row r="365" spans="4:37" ht="12.75" customHeight="1" outlineLevel="1" x14ac:dyDescent="0.25">
      <c r="D365" s="142" t="str">
        <f>'Line Items'!D1012</f>
        <v>Class 465/9 Angel - Motor</v>
      </c>
      <c r="E365" s="106"/>
      <c r="F365" s="143" t="str">
        <f t="shared" si="76"/>
        <v>000 Veh Miles</v>
      </c>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4"/>
      <c r="AE365" s="805"/>
      <c r="AG365" s="805"/>
      <c r="AI365" s="805"/>
      <c r="AK365" s="300"/>
    </row>
    <row r="366" spans="4:37" ht="12.75" customHeight="1" outlineLevel="1" x14ac:dyDescent="0.25">
      <c r="D366" s="142" t="str">
        <f>'Line Items'!D1013</f>
        <v>Class 465/9 Angel - Trailer</v>
      </c>
      <c r="E366" s="106"/>
      <c r="F366" s="143" t="str">
        <f t="shared" si="76"/>
        <v>000 Veh Miles</v>
      </c>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4"/>
      <c r="AE366" s="805"/>
      <c r="AG366" s="805"/>
      <c r="AI366" s="805"/>
      <c r="AK366" s="300"/>
    </row>
    <row r="367" spans="4:37" ht="12.75" customHeight="1" outlineLevel="1" x14ac:dyDescent="0.25">
      <c r="D367" s="142" t="str">
        <f>'Line Items'!D1014</f>
        <v>Class 466 Angel - Motor</v>
      </c>
      <c r="E367" s="106"/>
      <c r="F367" s="143" t="str">
        <f t="shared" si="76"/>
        <v>000 Veh Miles</v>
      </c>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4"/>
      <c r="AE367" s="805"/>
      <c r="AG367" s="805"/>
      <c r="AI367" s="805"/>
      <c r="AK367" s="300"/>
    </row>
    <row r="368" spans="4:37" ht="12.75" customHeight="1" outlineLevel="1" x14ac:dyDescent="0.25">
      <c r="D368" s="142" t="str">
        <f>'Line Items'!D1015</f>
        <v>Class 466 Angel - Trailer</v>
      </c>
      <c r="E368" s="106"/>
      <c r="F368" s="143" t="str">
        <f t="shared" si="76"/>
        <v>000 Veh Miles</v>
      </c>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4"/>
      <c r="AE368" s="805"/>
      <c r="AG368" s="805"/>
      <c r="AI368" s="805"/>
      <c r="AK368" s="300"/>
    </row>
    <row r="369" spans="4:37" ht="12.75" customHeight="1" outlineLevel="1" x14ac:dyDescent="0.25">
      <c r="D369" s="142" t="str">
        <f>'Line Items'!D1016</f>
        <v>Class 395 Eversholt Rail - Motor (High Speed)</v>
      </c>
      <c r="E369" s="106"/>
      <c r="F369" s="143" t="str">
        <f t="shared" si="76"/>
        <v>000 Veh Miles</v>
      </c>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4"/>
      <c r="AE369" s="805"/>
      <c r="AG369" s="805"/>
      <c r="AI369" s="805"/>
      <c r="AK369" s="300"/>
    </row>
    <row r="370" spans="4:37" ht="12.75" customHeight="1" outlineLevel="1" x14ac:dyDescent="0.25">
      <c r="D370" s="142" t="str">
        <f>'Line Items'!D1017</f>
        <v>Class 395 Eversholt Rail - Motor (Conventional)</v>
      </c>
      <c r="E370" s="106"/>
      <c r="F370" s="143" t="str">
        <f t="shared" si="76"/>
        <v>000 Veh Miles</v>
      </c>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4"/>
      <c r="AE370" s="805"/>
      <c r="AG370" s="805"/>
      <c r="AI370" s="805"/>
      <c r="AK370" s="300"/>
    </row>
    <row r="371" spans="4:37" ht="12.75" customHeight="1" outlineLevel="1" x14ac:dyDescent="0.25">
      <c r="D371" s="142" t="str">
        <f>'Line Items'!D1018</f>
        <v>Class 395 Eversholt Rail - Trailer (High Speed)</v>
      </c>
      <c r="E371" s="106"/>
      <c r="F371" s="143" t="str">
        <f t="shared" si="76"/>
        <v>000 Veh Miles</v>
      </c>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4"/>
      <c r="AE371" s="805"/>
      <c r="AG371" s="805"/>
      <c r="AI371" s="805"/>
      <c r="AK371" s="300"/>
    </row>
    <row r="372" spans="4:37" ht="12.75" customHeight="1" outlineLevel="1" x14ac:dyDescent="0.25">
      <c r="D372" s="142" t="str">
        <f>'Line Items'!D1019</f>
        <v>Class 395 Eversholt Rail - Trailer (Conventional)</v>
      </c>
      <c r="E372" s="106"/>
      <c r="F372" s="143" t="str">
        <f t="shared" si="76"/>
        <v>000 Veh Miles</v>
      </c>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4"/>
      <c r="AE372" s="805"/>
      <c r="AG372" s="805"/>
      <c r="AI372" s="805"/>
      <c r="AK372" s="300"/>
    </row>
    <row r="373" spans="4:37" ht="12.75" customHeight="1" outlineLevel="1" x14ac:dyDescent="0.25">
      <c r="D373" s="142" t="str">
        <f>'Line Items'!D1020</f>
        <v>Class 377 Sub Leased from GTR - Motor</v>
      </c>
      <c r="E373" s="106"/>
      <c r="F373" s="143" t="str">
        <f t="shared" si="76"/>
        <v>000 Veh Miles</v>
      </c>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4"/>
      <c r="AE373" s="805"/>
      <c r="AG373" s="805"/>
      <c r="AI373" s="805"/>
      <c r="AK373" s="300"/>
    </row>
    <row r="374" spans="4:37" ht="12.75" customHeight="1" outlineLevel="1" x14ac:dyDescent="0.25">
      <c r="D374" s="142" t="str">
        <f>'Line Items'!D1021</f>
        <v>Class 377 Sub Leased from GTR - Trailer</v>
      </c>
      <c r="E374" s="106"/>
      <c r="F374" s="143" t="str">
        <f t="shared" si="76"/>
        <v>000 Veh Miles</v>
      </c>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4"/>
      <c r="AE374" s="805"/>
      <c r="AG374" s="805"/>
      <c r="AI374" s="805"/>
      <c r="AK374" s="300"/>
    </row>
    <row r="375" spans="4:37" ht="12.75" customHeight="1" outlineLevel="1" x14ac:dyDescent="0.25">
      <c r="D375" s="142" t="str">
        <f>'Line Items'!D1022</f>
        <v>Class 319 Sub Leased to GTR - Motor</v>
      </c>
      <c r="E375" s="106"/>
      <c r="F375" s="143" t="str">
        <f t="shared" si="76"/>
        <v>000 Veh Miles</v>
      </c>
      <c r="G375" s="283"/>
      <c r="H375" s="283"/>
      <c r="I375" s="283"/>
      <c r="J375" s="283"/>
      <c r="K375" s="283"/>
      <c r="L375" s="283"/>
      <c r="M375" s="283"/>
      <c r="N375" s="283"/>
      <c r="O375" s="283"/>
      <c r="P375" s="283"/>
      <c r="Q375" s="283"/>
      <c r="R375" s="283"/>
      <c r="S375" s="283"/>
      <c r="T375" s="283"/>
      <c r="U375" s="283"/>
      <c r="V375" s="283"/>
      <c r="W375" s="283"/>
      <c r="X375" s="283"/>
      <c r="Y375" s="283"/>
      <c r="Z375" s="283"/>
      <c r="AA375" s="283"/>
      <c r="AB375" s="283"/>
      <c r="AC375" s="284"/>
      <c r="AE375" s="805"/>
      <c r="AG375" s="805"/>
      <c r="AI375" s="805"/>
      <c r="AK375" s="300"/>
    </row>
    <row r="376" spans="4:37" ht="12.75" customHeight="1" outlineLevel="1" x14ac:dyDescent="0.25">
      <c r="D376" s="142" t="str">
        <f>'Line Items'!D1023</f>
        <v>Class 319 Sub Leased to GTR - Trailer</v>
      </c>
      <c r="E376" s="106"/>
      <c r="F376" s="143" t="str">
        <f t="shared" si="76"/>
        <v>000 Veh Miles</v>
      </c>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4"/>
      <c r="AE376" s="805"/>
      <c r="AG376" s="805"/>
      <c r="AI376" s="805"/>
      <c r="AK376" s="300"/>
    </row>
    <row r="377" spans="4:37" ht="12.75" customHeight="1" outlineLevel="1" x14ac:dyDescent="0.25">
      <c r="D377" s="142" t="str">
        <f>'Line Items'!D1024</f>
        <v>[Rolling Stock Vehicle Line 31]</v>
      </c>
      <c r="E377" s="106"/>
      <c r="F377" s="143" t="str">
        <f t="shared" si="76"/>
        <v>000 Veh Miles</v>
      </c>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4"/>
      <c r="AE377" s="805"/>
      <c r="AG377" s="805"/>
      <c r="AI377" s="805"/>
      <c r="AK377" s="300"/>
    </row>
    <row r="378" spans="4:37" ht="12.75" customHeight="1" outlineLevel="1" x14ac:dyDescent="0.25">
      <c r="D378" s="142" t="str">
        <f>'Line Items'!D1025</f>
        <v>[Rolling Stock Vehicle Line 32]</v>
      </c>
      <c r="E378" s="106"/>
      <c r="F378" s="143" t="str">
        <f t="shared" si="76"/>
        <v>000 Veh Miles</v>
      </c>
      <c r="G378" s="283"/>
      <c r="H378" s="283"/>
      <c r="I378" s="283"/>
      <c r="J378" s="283"/>
      <c r="K378" s="283"/>
      <c r="L378" s="283"/>
      <c r="M378" s="283"/>
      <c r="N378" s="283"/>
      <c r="O378" s="283"/>
      <c r="P378" s="283"/>
      <c r="Q378" s="283"/>
      <c r="R378" s="283"/>
      <c r="S378" s="283"/>
      <c r="T378" s="283"/>
      <c r="U378" s="283"/>
      <c r="V378" s="283"/>
      <c r="W378" s="283"/>
      <c r="X378" s="283"/>
      <c r="Y378" s="283"/>
      <c r="Z378" s="283"/>
      <c r="AA378" s="283"/>
      <c r="AB378" s="283"/>
      <c r="AC378" s="284"/>
      <c r="AE378" s="805"/>
      <c r="AG378" s="805"/>
      <c r="AI378" s="805"/>
      <c r="AK378" s="300"/>
    </row>
    <row r="379" spans="4:37" ht="12.75" customHeight="1" outlineLevel="1" x14ac:dyDescent="0.25">
      <c r="D379" s="142" t="str">
        <f>'Line Items'!D1026</f>
        <v>[Rolling Stock Vehicle Line 33]</v>
      </c>
      <c r="E379" s="106"/>
      <c r="F379" s="143" t="str">
        <f t="shared" si="76"/>
        <v>000 Veh Miles</v>
      </c>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4"/>
      <c r="AE379" s="805"/>
      <c r="AG379" s="805"/>
      <c r="AI379" s="805"/>
      <c r="AK379" s="300"/>
    </row>
    <row r="380" spans="4:37" ht="12.75" customHeight="1" outlineLevel="1" x14ac:dyDescent="0.25">
      <c r="D380" s="142" t="str">
        <f>'Line Items'!D1027</f>
        <v>[Rolling Stock Vehicle Line 34]</v>
      </c>
      <c r="E380" s="106"/>
      <c r="F380" s="143" t="str">
        <f t="shared" si="76"/>
        <v>000 Veh Miles</v>
      </c>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4"/>
      <c r="AE380" s="805"/>
      <c r="AG380" s="805"/>
      <c r="AI380" s="805"/>
      <c r="AK380" s="300"/>
    </row>
    <row r="381" spans="4:37" ht="12.75" customHeight="1" outlineLevel="1" x14ac:dyDescent="0.25">
      <c r="D381" s="142" t="str">
        <f>'Line Items'!D1028</f>
        <v>[Rolling Stock Vehicle Line 35]</v>
      </c>
      <c r="E381" s="106"/>
      <c r="F381" s="143" t="str">
        <f t="shared" si="76"/>
        <v>000 Veh Miles</v>
      </c>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4"/>
      <c r="AE381" s="805"/>
      <c r="AG381" s="805"/>
      <c r="AI381" s="805"/>
      <c r="AK381" s="300"/>
    </row>
    <row r="382" spans="4:37" ht="12.75" customHeight="1" outlineLevel="1" x14ac:dyDescent="0.25">
      <c r="D382" s="142" t="str">
        <f>'Line Items'!D1029</f>
        <v>[Rolling Stock Vehicle Line 36]</v>
      </c>
      <c r="E382" s="106"/>
      <c r="F382" s="143" t="str">
        <f t="shared" si="76"/>
        <v>000 Veh Miles</v>
      </c>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4"/>
      <c r="AE382" s="805"/>
      <c r="AG382" s="805"/>
      <c r="AI382" s="805"/>
      <c r="AK382" s="300"/>
    </row>
    <row r="383" spans="4:37" ht="12.75" customHeight="1" outlineLevel="1" x14ac:dyDescent="0.25">
      <c r="D383" s="142" t="str">
        <f>'Line Items'!D1030</f>
        <v>[Rolling Stock Vehicle Line 37]</v>
      </c>
      <c r="E383" s="106"/>
      <c r="F383" s="143" t="str">
        <f t="shared" si="76"/>
        <v>000 Veh Miles</v>
      </c>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4"/>
      <c r="AE383" s="805"/>
      <c r="AG383" s="805"/>
      <c r="AI383" s="805"/>
      <c r="AK383" s="300"/>
    </row>
    <row r="384" spans="4:37" ht="12.75" customHeight="1" outlineLevel="1" x14ac:dyDescent="0.25">
      <c r="D384" s="142" t="str">
        <f>'Line Items'!D1031</f>
        <v>[Rolling Stock Vehicle Line 38]</v>
      </c>
      <c r="E384" s="106"/>
      <c r="F384" s="143" t="str">
        <f t="shared" si="76"/>
        <v>000 Veh Miles</v>
      </c>
      <c r="G384" s="283"/>
      <c r="H384" s="283"/>
      <c r="I384" s="283"/>
      <c r="J384" s="283"/>
      <c r="K384" s="283"/>
      <c r="L384" s="283"/>
      <c r="M384" s="283"/>
      <c r="N384" s="283"/>
      <c r="O384" s="283"/>
      <c r="P384" s="283"/>
      <c r="Q384" s="283"/>
      <c r="R384" s="283"/>
      <c r="S384" s="283"/>
      <c r="T384" s="283"/>
      <c r="U384" s="283"/>
      <c r="V384" s="283"/>
      <c r="W384" s="283"/>
      <c r="X384" s="283"/>
      <c r="Y384" s="283"/>
      <c r="Z384" s="283"/>
      <c r="AA384" s="283"/>
      <c r="AB384" s="283"/>
      <c r="AC384" s="284"/>
      <c r="AE384" s="805"/>
      <c r="AG384" s="805"/>
      <c r="AI384" s="805"/>
      <c r="AK384" s="300"/>
    </row>
    <row r="385" spans="4:37" ht="12.75" customHeight="1" outlineLevel="1" x14ac:dyDescent="0.25">
      <c r="D385" s="142" t="str">
        <f>'Line Items'!D1032</f>
        <v>[Rolling Stock Vehicle Line 39]</v>
      </c>
      <c r="E385" s="106"/>
      <c r="F385" s="143" t="str">
        <f t="shared" si="76"/>
        <v>000 Veh Miles</v>
      </c>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4"/>
      <c r="AE385" s="805"/>
      <c r="AG385" s="805"/>
      <c r="AI385" s="805"/>
      <c r="AK385" s="300"/>
    </row>
    <row r="386" spans="4:37" ht="12.75" customHeight="1" outlineLevel="1" x14ac:dyDescent="0.25">
      <c r="D386" s="142" t="str">
        <f>'Line Items'!D1033</f>
        <v>[Rolling Stock Vehicle Line 40]</v>
      </c>
      <c r="E386" s="106"/>
      <c r="F386" s="143" t="str">
        <f t="shared" si="76"/>
        <v>000 Veh Miles</v>
      </c>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4"/>
      <c r="AE386" s="805"/>
      <c r="AG386" s="805"/>
      <c r="AI386" s="805"/>
      <c r="AK386" s="300"/>
    </row>
    <row r="387" spans="4:37" ht="12.75" customHeight="1" outlineLevel="1" x14ac:dyDescent="0.25">
      <c r="D387" s="142" t="str">
        <f>'Line Items'!D1034</f>
        <v>[Rolling Stock Vehicle Line 41]</v>
      </c>
      <c r="E387" s="106"/>
      <c r="F387" s="143" t="str">
        <f t="shared" si="76"/>
        <v>000 Veh Miles</v>
      </c>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4"/>
      <c r="AE387" s="805"/>
      <c r="AG387" s="805"/>
      <c r="AI387" s="805"/>
      <c r="AK387" s="300"/>
    </row>
    <row r="388" spans="4:37" ht="12.75" customHeight="1" outlineLevel="1" x14ac:dyDescent="0.25">
      <c r="D388" s="142" t="str">
        <f>'Line Items'!D1035</f>
        <v>[Rolling Stock Vehicle Line 42]</v>
      </c>
      <c r="E388" s="106"/>
      <c r="F388" s="143" t="str">
        <f t="shared" si="76"/>
        <v>000 Veh Miles</v>
      </c>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4"/>
      <c r="AE388" s="805"/>
      <c r="AG388" s="805"/>
      <c r="AI388" s="805"/>
      <c r="AK388" s="300"/>
    </row>
    <row r="389" spans="4:37" ht="12.75" customHeight="1" outlineLevel="1" x14ac:dyDescent="0.25">
      <c r="D389" s="142" t="str">
        <f>'Line Items'!D1036</f>
        <v>[Rolling Stock Vehicle Line 43]</v>
      </c>
      <c r="E389" s="106"/>
      <c r="F389" s="143" t="str">
        <f t="shared" si="76"/>
        <v>000 Veh Miles</v>
      </c>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4"/>
      <c r="AE389" s="805"/>
      <c r="AG389" s="805"/>
      <c r="AI389" s="805"/>
      <c r="AK389" s="300"/>
    </row>
    <row r="390" spans="4:37" ht="12.75" customHeight="1" outlineLevel="1" x14ac:dyDescent="0.25">
      <c r="D390" s="142" t="str">
        <f>'Line Items'!D1037</f>
        <v>[Rolling Stock Vehicle Line 44]</v>
      </c>
      <c r="E390" s="106"/>
      <c r="F390" s="143" t="str">
        <f t="shared" si="76"/>
        <v>000 Veh Miles</v>
      </c>
      <c r="G390" s="283"/>
      <c r="H390" s="283"/>
      <c r="I390" s="283"/>
      <c r="J390" s="283"/>
      <c r="K390" s="283"/>
      <c r="L390" s="283"/>
      <c r="M390" s="283"/>
      <c r="N390" s="283"/>
      <c r="O390" s="283"/>
      <c r="P390" s="283"/>
      <c r="Q390" s="283"/>
      <c r="R390" s="283"/>
      <c r="S390" s="283"/>
      <c r="T390" s="283"/>
      <c r="U390" s="283"/>
      <c r="V390" s="283"/>
      <c r="W390" s="283"/>
      <c r="X390" s="283"/>
      <c r="Y390" s="283"/>
      <c r="Z390" s="283"/>
      <c r="AA390" s="283"/>
      <c r="AB390" s="283"/>
      <c r="AC390" s="284"/>
      <c r="AE390" s="805"/>
      <c r="AG390" s="805"/>
      <c r="AI390" s="805"/>
      <c r="AK390" s="300"/>
    </row>
    <row r="391" spans="4:37" ht="12.75" customHeight="1" outlineLevel="1" x14ac:dyDescent="0.25">
      <c r="D391" s="142" t="str">
        <f>'Line Items'!D1038</f>
        <v>[Rolling Stock Vehicle Line 45]</v>
      </c>
      <c r="E391" s="106"/>
      <c r="F391" s="143" t="str">
        <f t="shared" si="76"/>
        <v>000 Veh Miles</v>
      </c>
      <c r="G391" s="283"/>
      <c r="H391" s="283"/>
      <c r="I391" s="283"/>
      <c r="J391" s="283"/>
      <c r="K391" s="283"/>
      <c r="L391" s="283"/>
      <c r="M391" s="283"/>
      <c r="N391" s="283"/>
      <c r="O391" s="283"/>
      <c r="P391" s="283"/>
      <c r="Q391" s="283"/>
      <c r="R391" s="283"/>
      <c r="S391" s="283"/>
      <c r="T391" s="283"/>
      <c r="U391" s="283"/>
      <c r="V391" s="283"/>
      <c r="W391" s="283"/>
      <c r="X391" s="283"/>
      <c r="Y391" s="283"/>
      <c r="Z391" s="283"/>
      <c r="AA391" s="283"/>
      <c r="AB391" s="283"/>
      <c r="AC391" s="284"/>
      <c r="AE391" s="805"/>
      <c r="AG391" s="805"/>
      <c r="AI391" s="805"/>
      <c r="AK391" s="300"/>
    </row>
    <row r="392" spans="4:37" ht="12.75" customHeight="1" outlineLevel="1" x14ac:dyDescent="0.25">
      <c r="D392" s="142" t="str">
        <f>'Line Items'!D1039</f>
        <v>[Rolling Stock Vehicle Line 46]</v>
      </c>
      <c r="E392" s="106"/>
      <c r="F392" s="143" t="str">
        <f t="shared" si="76"/>
        <v>000 Veh Miles</v>
      </c>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4"/>
      <c r="AE392" s="805"/>
      <c r="AG392" s="805"/>
      <c r="AI392" s="805"/>
      <c r="AK392" s="300"/>
    </row>
    <row r="393" spans="4:37" ht="12.75" customHeight="1" outlineLevel="1" x14ac:dyDescent="0.25">
      <c r="D393" s="142" t="str">
        <f>'Line Items'!D1040</f>
        <v>[Rolling Stock Vehicle Line 47]</v>
      </c>
      <c r="E393" s="106"/>
      <c r="F393" s="143" t="str">
        <f t="shared" si="76"/>
        <v>000 Veh Miles</v>
      </c>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4"/>
      <c r="AE393" s="805"/>
      <c r="AG393" s="805"/>
      <c r="AI393" s="805"/>
      <c r="AK393" s="300"/>
    </row>
    <row r="394" spans="4:37" ht="12.75" customHeight="1" outlineLevel="1" x14ac:dyDescent="0.25">
      <c r="D394" s="142" t="str">
        <f>'Line Items'!D1041</f>
        <v>[Rolling Stock Vehicle Line 48]</v>
      </c>
      <c r="E394" s="106"/>
      <c r="F394" s="143" t="str">
        <f t="shared" si="76"/>
        <v>000 Veh Miles</v>
      </c>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4"/>
      <c r="AE394" s="805"/>
      <c r="AG394" s="805"/>
      <c r="AI394" s="805"/>
      <c r="AK394" s="300"/>
    </row>
    <row r="395" spans="4:37" ht="12.75" customHeight="1" outlineLevel="1" x14ac:dyDescent="0.25">
      <c r="D395" s="142" t="str">
        <f>'Line Items'!D1042</f>
        <v>[Rolling Stock Vehicle Line 49]</v>
      </c>
      <c r="E395" s="106"/>
      <c r="F395" s="143" t="str">
        <f t="shared" si="76"/>
        <v>000 Veh Miles</v>
      </c>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4"/>
      <c r="AE395" s="805"/>
      <c r="AG395" s="805"/>
      <c r="AI395" s="805"/>
      <c r="AK395" s="300"/>
    </row>
    <row r="396" spans="4:37" ht="12.75" customHeight="1" outlineLevel="1" x14ac:dyDescent="0.25">
      <c r="D396" s="142" t="str">
        <f>'Line Items'!D1043</f>
        <v>[Rolling Stock Vehicle Line 50]</v>
      </c>
      <c r="E396" s="106"/>
      <c r="F396" s="143" t="str">
        <f t="shared" si="76"/>
        <v>000 Veh Miles</v>
      </c>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4"/>
      <c r="AE396" s="805"/>
      <c r="AG396" s="805"/>
      <c r="AI396" s="805"/>
      <c r="AK396" s="300"/>
    </row>
    <row r="397" spans="4:37" ht="12.75" customHeight="1" outlineLevel="1" x14ac:dyDescent="0.25">
      <c r="D397" s="142" t="str">
        <f>'Line Items'!D1044</f>
        <v>[Rolling Stock Vehicle Line 51]</v>
      </c>
      <c r="E397" s="106"/>
      <c r="F397" s="143" t="str">
        <f t="shared" si="76"/>
        <v>000 Veh Miles</v>
      </c>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4"/>
      <c r="AE397" s="805"/>
      <c r="AG397" s="805"/>
      <c r="AI397" s="805"/>
      <c r="AK397" s="300"/>
    </row>
    <row r="398" spans="4:37" ht="12.75" customHeight="1" outlineLevel="1" x14ac:dyDescent="0.25">
      <c r="D398" s="142" t="str">
        <f>'Line Items'!D1045</f>
        <v>[Rolling Stock Vehicle Line 52]</v>
      </c>
      <c r="E398" s="106"/>
      <c r="F398" s="143" t="str">
        <f t="shared" si="76"/>
        <v>000 Veh Miles</v>
      </c>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4"/>
      <c r="AE398" s="805"/>
      <c r="AG398" s="805"/>
      <c r="AI398" s="805"/>
      <c r="AK398" s="300"/>
    </row>
    <row r="399" spans="4:37" ht="12.75" customHeight="1" outlineLevel="1" x14ac:dyDescent="0.25">
      <c r="D399" s="142" t="str">
        <f>'Line Items'!D1046</f>
        <v>[Rolling Stock Vehicle Line 53]</v>
      </c>
      <c r="E399" s="106"/>
      <c r="F399" s="143" t="str">
        <f t="shared" si="76"/>
        <v>000 Veh Miles</v>
      </c>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4"/>
      <c r="AE399" s="805"/>
      <c r="AG399" s="805"/>
      <c r="AI399" s="805"/>
      <c r="AK399" s="300"/>
    </row>
    <row r="400" spans="4:37" ht="12.75" customHeight="1" outlineLevel="1" x14ac:dyDescent="0.25">
      <c r="D400" s="142" t="str">
        <f>'Line Items'!D1047</f>
        <v>[Rolling Stock Vehicle Line 54]</v>
      </c>
      <c r="E400" s="106"/>
      <c r="F400" s="143" t="str">
        <f t="shared" si="76"/>
        <v>000 Veh Miles</v>
      </c>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4"/>
      <c r="AE400" s="805"/>
      <c r="AG400" s="805"/>
      <c r="AI400" s="805"/>
      <c r="AK400" s="300"/>
    </row>
    <row r="401" spans="3:37" ht="12.75" customHeight="1" outlineLevel="1" x14ac:dyDescent="0.25">
      <c r="D401" s="142" t="str">
        <f>'Line Items'!D1048</f>
        <v>[Rolling Stock Vehicle Line 55]</v>
      </c>
      <c r="E401" s="106"/>
      <c r="F401" s="143" t="str">
        <f t="shared" si="76"/>
        <v>000 Veh Miles</v>
      </c>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4"/>
      <c r="AE401" s="805"/>
      <c r="AG401" s="805"/>
      <c r="AI401" s="805"/>
      <c r="AK401" s="300"/>
    </row>
    <row r="402" spans="3:37" ht="12.75" customHeight="1" outlineLevel="1" x14ac:dyDescent="0.25">
      <c r="D402" s="142" t="str">
        <f>'Line Items'!D1049</f>
        <v>[Rolling Stock Vehicle Line 56]</v>
      </c>
      <c r="E402" s="106"/>
      <c r="F402" s="143" t="str">
        <f t="shared" si="76"/>
        <v>000 Veh Miles</v>
      </c>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4"/>
      <c r="AE402" s="805"/>
      <c r="AG402" s="805"/>
      <c r="AI402" s="805"/>
      <c r="AK402" s="300"/>
    </row>
    <row r="403" spans="3:37" ht="12.75" customHeight="1" outlineLevel="1" x14ac:dyDescent="0.25">
      <c r="D403" s="142" t="str">
        <f>'Line Items'!D1050</f>
        <v>[Rolling Stock Vehicle Line 57]</v>
      </c>
      <c r="E403" s="106"/>
      <c r="F403" s="143" t="str">
        <f t="shared" si="76"/>
        <v>000 Veh Miles</v>
      </c>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4"/>
      <c r="AE403" s="805"/>
      <c r="AG403" s="805"/>
      <c r="AI403" s="805"/>
      <c r="AK403" s="300"/>
    </row>
    <row r="404" spans="3:37" ht="12.75" customHeight="1" outlineLevel="1" x14ac:dyDescent="0.25">
      <c r="D404" s="142" t="str">
        <f>'Line Items'!D1051</f>
        <v>[Rolling Stock Vehicle Line 58]</v>
      </c>
      <c r="E404" s="106"/>
      <c r="F404" s="143" t="str">
        <f t="shared" si="76"/>
        <v>000 Veh Miles</v>
      </c>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4"/>
      <c r="AE404" s="805"/>
      <c r="AG404" s="805"/>
      <c r="AI404" s="805"/>
      <c r="AK404" s="300"/>
    </row>
    <row r="405" spans="3:37" ht="12.75" customHeight="1" outlineLevel="1" x14ac:dyDescent="0.25">
      <c r="D405" s="142" t="str">
        <f>'Line Items'!D1052</f>
        <v>[Rolling Stock Vehicle Line 59]</v>
      </c>
      <c r="E405" s="106"/>
      <c r="F405" s="143" t="str">
        <f t="shared" si="76"/>
        <v>000 Veh Miles</v>
      </c>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4"/>
      <c r="AE405" s="805"/>
      <c r="AG405" s="805"/>
      <c r="AI405" s="805"/>
      <c r="AK405" s="300"/>
    </row>
    <row r="406" spans="3:37" ht="12.75" customHeight="1" outlineLevel="1" x14ac:dyDescent="0.25">
      <c r="D406" s="113" t="str">
        <f>'Line Items'!D1053</f>
        <v>[Rolling Stock Vehicle Line 60]</v>
      </c>
      <c r="E406" s="286"/>
      <c r="F406" s="155" t="str">
        <f t="shared" si="76"/>
        <v>000 Veh Miles</v>
      </c>
      <c r="G406" s="287"/>
      <c r="H406" s="287"/>
      <c r="I406" s="287"/>
      <c r="J406" s="287"/>
      <c r="K406" s="287"/>
      <c r="L406" s="287"/>
      <c r="M406" s="287"/>
      <c r="N406" s="287"/>
      <c r="O406" s="287"/>
      <c r="P406" s="287"/>
      <c r="Q406" s="287"/>
      <c r="R406" s="287"/>
      <c r="S406" s="287"/>
      <c r="T406" s="287"/>
      <c r="U406" s="287"/>
      <c r="V406" s="287"/>
      <c r="W406" s="287"/>
      <c r="X406" s="287"/>
      <c r="Y406" s="287"/>
      <c r="Z406" s="287"/>
      <c r="AA406" s="287"/>
      <c r="AB406" s="287"/>
      <c r="AC406" s="288"/>
      <c r="AE406" s="1058"/>
      <c r="AG406" s="1058"/>
      <c r="AI406" s="1058"/>
      <c r="AK406" s="320"/>
    </row>
    <row r="407" spans="3:37" ht="12.75" customHeight="1" outlineLevel="1" x14ac:dyDescent="0.25">
      <c r="G407" s="107"/>
      <c r="H407" s="107"/>
      <c r="I407" s="107"/>
      <c r="J407" s="107"/>
      <c r="K407" s="107"/>
      <c r="L407" s="107"/>
      <c r="M407" s="107"/>
      <c r="N407" s="107"/>
      <c r="O407" s="107"/>
      <c r="P407" s="107"/>
      <c r="Q407" s="107"/>
      <c r="R407" s="107"/>
      <c r="S407" s="107"/>
      <c r="T407" s="107"/>
      <c r="U407" s="107"/>
      <c r="V407" s="107"/>
      <c r="W407" s="107"/>
      <c r="X407" s="107"/>
      <c r="Y407" s="107"/>
      <c r="Z407" s="107"/>
      <c r="AA407" s="107"/>
      <c r="AB407" s="107"/>
      <c r="AC407" s="107"/>
      <c r="AE407" s="107"/>
      <c r="AG407" s="107"/>
      <c r="AI407" s="107"/>
    </row>
    <row r="408" spans="3:37" ht="12.75" customHeight="1" outlineLevel="1" x14ac:dyDescent="0.25">
      <c r="D408" s="290" t="str">
        <f>"Total "&amp;C346</f>
        <v>Total Loaded Vehicle Mileage</v>
      </c>
      <c r="E408" s="291"/>
      <c r="F408" s="292" t="str">
        <f>F406</f>
        <v>000 Veh Miles</v>
      </c>
      <c r="G408" s="293">
        <f t="shared" ref="G408:AC408" si="77">SUM(G347:G406)</f>
        <v>0</v>
      </c>
      <c r="H408" s="293">
        <f t="shared" si="77"/>
        <v>0</v>
      </c>
      <c r="I408" s="293">
        <f t="shared" si="77"/>
        <v>0</v>
      </c>
      <c r="J408" s="293">
        <f t="shared" si="77"/>
        <v>0</v>
      </c>
      <c r="K408" s="293">
        <f t="shared" si="77"/>
        <v>0</v>
      </c>
      <c r="L408" s="293">
        <f t="shared" si="77"/>
        <v>0</v>
      </c>
      <c r="M408" s="293">
        <f t="shared" si="77"/>
        <v>0</v>
      </c>
      <c r="N408" s="293">
        <f t="shared" si="77"/>
        <v>0</v>
      </c>
      <c r="O408" s="293">
        <f t="shared" si="77"/>
        <v>0</v>
      </c>
      <c r="P408" s="293">
        <f t="shared" si="77"/>
        <v>0</v>
      </c>
      <c r="Q408" s="293">
        <f t="shared" si="77"/>
        <v>0</v>
      </c>
      <c r="R408" s="293">
        <f t="shared" si="77"/>
        <v>0</v>
      </c>
      <c r="S408" s="293">
        <f t="shared" si="77"/>
        <v>0</v>
      </c>
      <c r="T408" s="293">
        <f t="shared" si="77"/>
        <v>0</v>
      </c>
      <c r="U408" s="293">
        <f t="shared" si="77"/>
        <v>0</v>
      </c>
      <c r="V408" s="293">
        <f t="shared" si="77"/>
        <v>0</v>
      </c>
      <c r="W408" s="293">
        <f t="shared" si="77"/>
        <v>0</v>
      </c>
      <c r="X408" s="293">
        <f t="shared" si="77"/>
        <v>0</v>
      </c>
      <c r="Y408" s="293">
        <f t="shared" si="77"/>
        <v>0</v>
      </c>
      <c r="Z408" s="293">
        <f t="shared" si="77"/>
        <v>0</v>
      </c>
      <c r="AA408" s="293">
        <f t="shared" si="77"/>
        <v>0</v>
      </c>
      <c r="AB408" s="293">
        <f t="shared" si="77"/>
        <v>0</v>
      </c>
      <c r="AC408" s="294">
        <f t="shared" si="77"/>
        <v>0</v>
      </c>
      <c r="AE408" s="1062">
        <f>SUM(AE347:AE406)</f>
        <v>0</v>
      </c>
      <c r="AG408" s="1062">
        <f>SUM(AG347:AG406)</f>
        <v>0</v>
      </c>
      <c r="AI408" s="1062">
        <f>SUM(AI347:AI406)</f>
        <v>0</v>
      </c>
      <c r="AK408" s="295"/>
    </row>
    <row r="409" spans="3:37" ht="12.75" customHeight="1" outlineLevel="1" x14ac:dyDescent="0.25">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E409" s="107"/>
      <c r="AG409" s="107"/>
      <c r="AI409" s="107"/>
    </row>
    <row r="410" spans="3:37" ht="12.75" customHeight="1" outlineLevel="1" x14ac:dyDescent="0.25">
      <c r="C410" s="200" t="s">
        <v>480</v>
      </c>
      <c r="G410" s="107"/>
      <c r="H410" s="107"/>
      <c r="I410" s="107"/>
      <c r="J410" s="107"/>
      <c r="K410" s="107"/>
      <c r="L410" s="107"/>
      <c r="M410" s="107"/>
      <c r="N410" s="107"/>
      <c r="O410" s="107"/>
      <c r="P410" s="107"/>
      <c r="Q410" s="107"/>
      <c r="R410" s="107"/>
      <c r="S410" s="107"/>
      <c r="T410" s="107"/>
      <c r="U410" s="107"/>
      <c r="V410" s="107"/>
      <c r="W410" s="107"/>
      <c r="X410" s="107"/>
      <c r="Y410" s="107"/>
      <c r="Z410" s="107"/>
      <c r="AA410" s="107"/>
      <c r="AB410" s="107"/>
      <c r="AC410" s="107"/>
      <c r="AE410" s="107"/>
      <c r="AG410" s="107"/>
      <c r="AI410" s="107"/>
    </row>
    <row r="411" spans="3:37" ht="12.75" customHeight="1" outlineLevel="1" x14ac:dyDescent="0.25">
      <c r="D411" s="276" t="str">
        <f>'Line Items'!D1120</f>
        <v>Class 375/3 Eversholt Rail</v>
      </c>
      <c r="E411" s="277"/>
      <c r="F411" s="278" t="s">
        <v>481</v>
      </c>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304"/>
      <c r="AE411" s="1057"/>
      <c r="AG411" s="1057"/>
      <c r="AI411" s="1057"/>
      <c r="AK411" s="321"/>
    </row>
    <row r="412" spans="3:37" ht="12.75" customHeight="1" outlineLevel="1" x14ac:dyDescent="0.25">
      <c r="D412" s="142" t="str">
        <f>'Line Items'!D1121</f>
        <v>Class 375/6 Eversholt Rail</v>
      </c>
      <c r="E412" s="106"/>
      <c r="F412" s="143" t="str">
        <f t="shared" ref="F412:F470" si="78">F411</f>
        <v>000 Unit Miles</v>
      </c>
      <c r="G412" s="283"/>
      <c r="H412" s="283"/>
      <c r="I412" s="283"/>
      <c r="J412" s="283"/>
      <c r="K412" s="283"/>
      <c r="L412" s="283"/>
      <c r="M412" s="283"/>
      <c r="N412" s="283"/>
      <c r="O412" s="283"/>
      <c r="P412" s="283"/>
      <c r="Q412" s="283"/>
      <c r="R412" s="283"/>
      <c r="S412" s="283"/>
      <c r="T412" s="283"/>
      <c r="U412" s="283"/>
      <c r="V412" s="283"/>
      <c r="W412" s="283"/>
      <c r="X412" s="283"/>
      <c r="Y412" s="283"/>
      <c r="Z412" s="283"/>
      <c r="AA412" s="283"/>
      <c r="AB412" s="283"/>
      <c r="AC412" s="284"/>
      <c r="AE412" s="805"/>
      <c r="AG412" s="805"/>
      <c r="AI412" s="805"/>
      <c r="AK412" s="300"/>
    </row>
    <row r="413" spans="3:37" ht="12.75" customHeight="1" outlineLevel="1" x14ac:dyDescent="0.25">
      <c r="D413" s="142" t="str">
        <f>'Line Items'!D1122</f>
        <v>Class 375/7 Eversholt Rail</v>
      </c>
      <c r="E413" s="106"/>
      <c r="F413" s="143" t="str">
        <f t="shared" si="78"/>
        <v>000 Unit Miles</v>
      </c>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4"/>
      <c r="AE413" s="805"/>
      <c r="AG413" s="805"/>
      <c r="AI413" s="805"/>
      <c r="AK413" s="300"/>
    </row>
    <row r="414" spans="3:37" ht="12.75" customHeight="1" outlineLevel="1" x14ac:dyDescent="0.25">
      <c r="D414" s="142" t="str">
        <f>'Line Items'!D1123</f>
        <v>Class 375/8 Eversholt Rail</v>
      </c>
      <c r="E414" s="106"/>
      <c r="F414" s="143" t="str">
        <f t="shared" si="78"/>
        <v>000 Unit Miles</v>
      </c>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4"/>
      <c r="AE414" s="805"/>
      <c r="AG414" s="805"/>
      <c r="AI414" s="805"/>
      <c r="AK414" s="300"/>
    </row>
    <row r="415" spans="3:37" ht="12.75" customHeight="1" outlineLevel="1" x14ac:dyDescent="0.25">
      <c r="D415" s="142" t="str">
        <f>'Line Items'!D1124</f>
        <v>Class 375/9 Eversholt Rail</v>
      </c>
      <c r="E415" s="106"/>
      <c r="F415" s="143" t="str">
        <f t="shared" si="78"/>
        <v>000 Unit Miles</v>
      </c>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4"/>
      <c r="AE415" s="805"/>
      <c r="AG415" s="805"/>
      <c r="AI415" s="805"/>
      <c r="AK415" s="300"/>
    </row>
    <row r="416" spans="3:37" ht="12.75" customHeight="1" outlineLevel="1" x14ac:dyDescent="0.25">
      <c r="D416" s="142" t="str">
        <f>'Line Items'!D1125</f>
        <v>Class 376/0 Eversholt Rail</v>
      </c>
      <c r="E416" s="106"/>
      <c r="F416" s="143" t="str">
        <f t="shared" si="78"/>
        <v>000 Unit Miles</v>
      </c>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4"/>
      <c r="AE416" s="805"/>
      <c r="AG416" s="805"/>
      <c r="AI416" s="805"/>
      <c r="AK416" s="300"/>
    </row>
    <row r="417" spans="4:37" ht="12.75" customHeight="1" outlineLevel="1" x14ac:dyDescent="0.25">
      <c r="D417" s="142" t="str">
        <f>'Line Items'!D1126</f>
        <v>Class 465/0 Eversholt Rail</v>
      </c>
      <c r="E417" s="106"/>
      <c r="F417" s="143" t="str">
        <f t="shared" si="78"/>
        <v>000 Unit Miles</v>
      </c>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4"/>
      <c r="AE417" s="805"/>
      <c r="AG417" s="805"/>
      <c r="AI417" s="805"/>
      <c r="AK417" s="300"/>
    </row>
    <row r="418" spans="4:37" ht="12.75" customHeight="1" outlineLevel="1" x14ac:dyDescent="0.25">
      <c r="D418" s="142" t="str">
        <f>'Line Items'!D1127</f>
        <v>Class 465/1 Eversholt Rail</v>
      </c>
      <c r="E418" s="106"/>
      <c r="F418" s="143" t="str">
        <f t="shared" si="78"/>
        <v>000 Unit Miles</v>
      </c>
      <c r="G418" s="283"/>
      <c r="H418" s="283"/>
      <c r="I418" s="283"/>
      <c r="J418" s="283"/>
      <c r="K418" s="283"/>
      <c r="L418" s="283"/>
      <c r="M418" s="283"/>
      <c r="N418" s="283"/>
      <c r="O418" s="283"/>
      <c r="P418" s="283"/>
      <c r="Q418" s="283"/>
      <c r="R418" s="283"/>
      <c r="S418" s="283"/>
      <c r="T418" s="283"/>
      <c r="U418" s="283"/>
      <c r="V418" s="283"/>
      <c r="W418" s="283"/>
      <c r="X418" s="283"/>
      <c r="Y418" s="283"/>
      <c r="Z418" s="283"/>
      <c r="AA418" s="283"/>
      <c r="AB418" s="283"/>
      <c r="AC418" s="284"/>
      <c r="AE418" s="805"/>
      <c r="AG418" s="805"/>
      <c r="AI418" s="805"/>
      <c r="AK418" s="300"/>
    </row>
    <row r="419" spans="4:37" ht="12.75" customHeight="1" outlineLevel="1" x14ac:dyDescent="0.25">
      <c r="D419" s="142" t="str">
        <f>'Line Items'!D1128</f>
        <v>Class 465/2 Angel</v>
      </c>
      <c r="E419" s="106"/>
      <c r="F419" s="143" t="str">
        <f t="shared" si="78"/>
        <v>000 Unit Miles</v>
      </c>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4"/>
      <c r="AE419" s="805"/>
      <c r="AG419" s="805"/>
      <c r="AI419" s="805"/>
      <c r="AK419" s="300"/>
    </row>
    <row r="420" spans="4:37" ht="12.75" customHeight="1" outlineLevel="1" x14ac:dyDescent="0.25">
      <c r="D420" s="142" t="str">
        <f>'Line Items'!D1129</f>
        <v>Class 465/9 Angel</v>
      </c>
      <c r="E420" s="106"/>
      <c r="F420" s="143" t="str">
        <f t="shared" si="78"/>
        <v>000 Unit Miles</v>
      </c>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4"/>
      <c r="AE420" s="805"/>
      <c r="AG420" s="805"/>
      <c r="AI420" s="805"/>
      <c r="AK420" s="300"/>
    </row>
    <row r="421" spans="4:37" ht="12.75" customHeight="1" outlineLevel="1" x14ac:dyDescent="0.25">
      <c r="D421" s="142" t="str">
        <f>'Line Items'!D1130</f>
        <v>Class 466 Angel</v>
      </c>
      <c r="E421" s="106"/>
      <c r="F421" s="143" t="str">
        <f t="shared" si="78"/>
        <v>000 Unit Miles</v>
      </c>
      <c r="G421" s="283"/>
      <c r="H421" s="283"/>
      <c r="I421" s="283"/>
      <c r="J421" s="283"/>
      <c r="K421" s="283"/>
      <c r="L421" s="283"/>
      <c r="M421" s="283"/>
      <c r="N421" s="283"/>
      <c r="O421" s="283"/>
      <c r="P421" s="283"/>
      <c r="Q421" s="283"/>
      <c r="R421" s="283"/>
      <c r="S421" s="283"/>
      <c r="T421" s="283"/>
      <c r="U421" s="283"/>
      <c r="V421" s="283"/>
      <c r="W421" s="283"/>
      <c r="X421" s="283"/>
      <c r="Y421" s="283"/>
      <c r="Z421" s="283"/>
      <c r="AA421" s="283"/>
      <c r="AB421" s="283"/>
      <c r="AC421" s="284"/>
      <c r="AE421" s="805"/>
      <c r="AG421" s="805"/>
      <c r="AI421" s="805"/>
      <c r="AK421" s="300"/>
    </row>
    <row r="422" spans="4:37" ht="12.75" customHeight="1" outlineLevel="1" x14ac:dyDescent="0.25">
      <c r="D422" s="142" t="str">
        <f>'Line Items'!D1131</f>
        <v>Class 395 Eversholt Rail (High Speed)</v>
      </c>
      <c r="E422" s="106"/>
      <c r="F422" s="143" t="str">
        <f t="shared" si="78"/>
        <v>000 Unit Miles</v>
      </c>
      <c r="G422" s="283"/>
      <c r="H422" s="283"/>
      <c r="I422" s="283"/>
      <c r="J422" s="283"/>
      <c r="K422" s="283"/>
      <c r="L422" s="283"/>
      <c r="M422" s="283"/>
      <c r="N422" s="283"/>
      <c r="O422" s="283"/>
      <c r="P422" s="283"/>
      <c r="Q422" s="283"/>
      <c r="R422" s="283"/>
      <c r="S422" s="283"/>
      <c r="T422" s="283"/>
      <c r="U422" s="283"/>
      <c r="V422" s="283"/>
      <c r="W422" s="283"/>
      <c r="X422" s="283"/>
      <c r="Y422" s="283"/>
      <c r="Z422" s="283"/>
      <c r="AA422" s="283"/>
      <c r="AB422" s="283"/>
      <c r="AC422" s="284"/>
      <c r="AE422" s="805"/>
      <c r="AG422" s="805"/>
      <c r="AI422" s="805"/>
      <c r="AK422" s="300"/>
    </row>
    <row r="423" spans="4:37" ht="12.75" customHeight="1" outlineLevel="1" x14ac:dyDescent="0.25">
      <c r="D423" s="142" t="str">
        <f>'Line Items'!D1132</f>
        <v>Class 395 Eversholt Rail (Conventional)</v>
      </c>
      <c r="E423" s="106"/>
      <c r="F423" s="143" t="str">
        <f t="shared" si="78"/>
        <v>000 Unit Miles</v>
      </c>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4"/>
      <c r="AE423" s="805"/>
      <c r="AG423" s="805"/>
      <c r="AI423" s="805"/>
      <c r="AK423" s="300"/>
    </row>
    <row r="424" spans="4:37" ht="12.75" customHeight="1" outlineLevel="1" x14ac:dyDescent="0.25">
      <c r="D424" s="142" t="str">
        <f>'Line Items'!D1133</f>
        <v>Class 377 Sub Leased from GTR</v>
      </c>
      <c r="E424" s="106"/>
      <c r="F424" s="143" t="str">
        <f t="shared" si="78"/>
        <v>000 Unit Miles</v>
      </c>
      <c r="G424" s="283"/>
      <c r="H424" s="283"/>
      <c r="I424" s="283"/>
      <c r="J424" s="283"/>
      <c r="K424" s="283"/>
      <c r="L424" s="283"/>
      <c r="M424" s="283"/>
      <c r="N424" s="283"/>
      <c r="O424" s="283"/>
      <c r="P424" s="283"/>
      <c r="Q424" s="283"/>
      <c r="R424" s="283"/>
      <c r="S424" s="283"/>
      <c r="T424" s="283"/>
      <c r="U424" s="283"/>
      <c r="V424" s="283"/>
      <c r="W424" s="283"/>
      <c r="X424" s="283"/>
      <c r="Y424" s="283"/>
      <c r="Z424" s="283"/>
      <c r="AA424" s="283"/>
      <c r="AB424" s="283"/>
      <c r="AC424" s="284"/>
      <c r="AE424" s="805"/>
      <c r="AG424" s="805"/>
      <c r="AI424" s="805"/>
      <c r="AK424" s="300"/>
    </row>
    <row r="425" spans="4:37" ht="12.75" customHeight="1" outlineLevel="1" x14ac:dyDescent="0.25">
      <c r="D425" s="142" t="str">
        <f>'Line Items'!D1134</f>
        <v>Class 319 Sub Leased to GTR</v>
      </c>
      <c r="E425" s="106"/>
      <c r="F425" s="143" t="str">
        <f t="shared" si="78"/>
        <v>000 Unit Miles</v>
      </c>
      <c r="G425" s="283"/>
      <c r="H425" s="283"/>
      <c r="I425" s="283"/>
      <c r="J425" s="283"/>
      <c r="K425" s="283"/>
      <c r="L425" s="283"/>
      <c r="M425" s="283"/>
      <c r="N425" s="283"/>
      <c r="O425" s="283"/>
      <c r="P425" s="283"/>
      <c r="Q425" s="283"/>
      <c r="R425" s="283"/>
      <c r="S425" s="283"/>
      <c r="T425" s="283"/>
      <c r="U425" s="283"/>
      <c r="V425" s="283"/>
      <c r="W425" s="283"/>
      <c r="X425" s="283"/>
      <c r="Y425" s="283"/>
      <c r="Z425" s="283"/>
      <c r="AA425" s="283"/>
      <c r="AB425" s="283"/>
      <c r="AC425" s="284"/>
      <c r="AE425" s="805"/>
      <c r="AG425" s="805"/>
      <c r="AI425" s="805"/>
      <c r="AK425" s="300"/>
    </row>
    <row r="426" spans="4:37" ht="12.75" customHeight="1" outlineLevel="1" x14ac:dyDescent="0.25">
      <c r="D426" s="142" t="str">
        <f>'Line Items'!D1135</f>
        <v>[Rolling Stock Line 16]</v>
      </c>
      <c r="E426" s="106"/>
      <c r="F426" s="143" t="str">
        <f t="shared" si="78"/>
        <v>000 Unit Miles</v>
      </c>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4"/>
      <c r="AE426" s="805"/>
      <c r="AG426" s="805"/>
      <c r="AI426" s="805"/>
      <c r="AK426" s="300"/>
    </row>
    <row r="427" spans="4:37" ht="12.75" customHeight="1" outlineLevel="1" x14ac:dyDescent="0.25">
      <c r="D427" s="142" t="str">
        <f>'Line Items'!D1136</f>
        <v>[Rolling Stock Line 17]</v>
      </c>
      <c r="E427" s="106"/>
      <c r="F427" s="143" t="str">
        <f t="shared" si="78"/>
        <v>000 Unit Miles</v>
      </c>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4"/>
      <c r="AE427" s="805"/>
      <c r="AG427" s="805"/>
      <c r="AI427" s="805"/>
      <c r="AK427" s="300"/>
    </row>
    <row r="428" spans="4:37" ht="12.75" customHeight="1" outlineLevel="1" x14ac:dyDescent="0.25">
      <c r="D428" s="142" t="str">
        <f>'Line Items'!D1137</f>
        <v>[Rolling Stock Line 18]</v>
      </c>
      <c r="E428" s="106"/>
      <c r="F428" s="143" t="str">
        <f t="shared" si="78"/>
        <v>000 Unit Miles</v>
      </c>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4"/>
      <c r="AE428" s="805"/>
      <c r="AG428" s="805"/>
      <c r="AI428" s="805"/>
      <c r="AK428" s="300"/>
    </row>
    <row r="429" spans="4:37" ht="12.75" customHeight="1" outlineLevel="1" x14ac:dyDescent="0.25">
      <c r="D429" s="142" t="str">
        <f>'Line Items'!D1138</f>
        <v>[Rolling Stock Line 19]</v>
      </c>
      <c r="E429" s="106"/>
      <c r="F429" s="143" t="str">
        <f t="shared" si="78"/>
        <v>000 Unit Miles</v>
      </c>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4"/>
      <c r="AE429" s="805"/>
      <c r="AG429" s="805"/>
      <c r="AI429" s="805"/>
      <c r="AK429" s="300"/>
    </row>
    <row r="430" spans="4:37" ht="12.75" customHeight="1" outlineLevel="1" x14ac:dyDescent="0.25">
      <c r="D430" s="142" t="str">
        <f>'Line Items'!D1139</f>
        <v>[Rolling Stock Line 20]</v>
      </c>
      <c r="E430" s="106"/>
      <c r="F430" s="143" t="str">
        <f t="shared" si="78"/>
        <v>000 Unit Miles</v>
      </c>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4"/>
      <c r="AE430" s="805"/>
      <c r="AG430" s="805"/>
      <c r="AI430" s="805"/>
      <c r="AK430" s="300"/>
    </row>
    <row r="431" spans="4:37" ht="12.75" customHeight="1" outlineLevel="1" x14ac:dyDescent="0.25">
      <c r="D431" s="142" t="str">
        <f>'Line Items'!D1140</f>
        <v>[Rolling Stock Line 21]</v>
      </c>
      <c r="E431" s="106"/>
      <c r="F431" s="143" t="str">
        <f t="shared" si="78"/>
        <v>000 Unit Miles</v>
      </c>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4"/>
      <c r="AE431" s="805"/>
      <c r="AG431" s="805"/>
      <c r="AI431" s="805"/>
      <c r="AK431" s="300"/>
    </row>
    <row r="432" spans="4:37" ht="12.75" customHeight="1" outlineLevel="1" x14ac:dyDescent="0.25">
      <c r="D432" s="142" t="str">
        <f>'Line Items'!D1141</f>
        <v>[Rolling Stock Line 22]</v>
      </c>
      <c r="E432" s="106"/>
      <c r="F432" s="143" t="str">
        <f t="shared" si="78"/>
        <v>000 Unit Miles</v>
      </c>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4"/>
      <c r="AE432" s="805"/>
      <c r="AG432" s="805"/>
      <c r="AI432" s="805"/>
      <c r="AK432" s="300"/>
    </row>
    <row r="433" spans="4:37" ht="12.75" customHeight="1" outlineLevel="1" x14ac:dyDescent="0.25">
      <c r="D433" s="142" t="str">
        <f>'Line Items'!D1142</f>
        <v>[Rolling Stock Line 23]</v>
      </c>
      <c r="E433" s="106"/>
      <c r="F433" s="143" t="str">
        <f t="shared" si="78"/>
        <v>000 Unit Miles</v>
      </c>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4"/>
      <c r="AE433" s="805"/>
      <c r="AG433" s="805"/>
      <c r="AI433" s="805"/>
      <c r="AK433" s="300"/>
    </row>
    <row r="434" spans="4:37" ht="12.75" customHeight="1" outlineLevel="1" x14ac:dyDescent="0.25">
      <c r="D434" s="142" t="str">
        <f>'Line Items'!D1143</f>
        <v>[Rolling Stock Line 24]</v>
      </c>
      <c r="E434" s="106"/>
      <c r="F434" s="143" t="str">
        <f t="shared" si="78"/>
        <v>000 Unit Miles</v>
      </c>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4"/>
      <c r="AE434" s="805"/>
      <c r="AG434" s="805"/>
      <c r="AI434" s="805"/>
      <c r="AK434" s="300"/>
    </row>
    <row r="435" spans="4:37" ht="12.75" customHeight="1" outlineLevel="1" x14ac:dyDescent="0.25">
      <c r="D435" s="142" t="str">
        <f>'Line Items'!D1144</f>
        <v>[Rolling Stock Line 25]</v>
      </c>
      <c r="E435" s="106"/>
      <c r="F435" s="143" t="str">
        <f t="shared" si="78"/>
        <v>000 Unit Miles</v>
      </c>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4"/>
      <c r="AE435" s="805"/>
      <c r="AG435" s="805"/>
      <c r="AI435" s="805"/>
      <c r="AK435" s="300"/>
    </row>
    <row r="436" spans="4:37" ht="12.75" customHeight="1" outlineLevel="1" x14ac:dyDescent="0.25">
      <c r="D436" s="142" t="str">
        <f>'Line Items'!D1145</f>
        <v>[Rolling Stock Line 26]</v>
      </c>
      <c r="E436" s="106"/>
      <c r="F436" s="143" t="str">
        <f t="shared" si="78"/>
        <v>000 Unit Miles</v>
      </c>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4"/>
      <c r="AE436" s="805"/>
      <c r="AG436" s="805"/>
      <c r="AI436" s="805"/>
      <c r="AK436" s="300"/>
    </row>
    <row r="437" spans="4:37" ht="12.75" customHeight="1" outlineLevel="1" x14ac:dyDescent="0.25">
      <c r="D437" s="142" t="str">
        <f>'Line Items'!D1146</f>
        <v>[Rolling Stock Line 27]</v>
      </c>
      <c r="E437" s="106"/>
      <c r="F437" s="143" t="str">
        <f t="shared" si="78"/>
        <v>000 Unit Miles</v>
      </c>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4"/>
      <c r="AE437" s="805"/>
      <c r="AG437" s="805"/>
      <c r="AI437" s="805"/>
      <c r="AK437" s="300"/>
    </row>
    <row r="438" spans="4:37" ht="12.75" customHeight="1" outlineLevel="1" x14ac:dyDescent="0.25">
      <c r="D438" s="142" t="str">
        <f>'Line Items'!D1147</f>
        <v>[Rolling Stock Line 28]</v>
      </c>
      <c r="E438" s="106"/>
      <c r="F438" s="143" t="str">
        <f t="shared" si="78"/>
        <v>000 Unit Miles</v>
      </c>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4"/>
      <c r="AE438" s="805"/>
      <c r="AG438" s="805"/>
      <c r="AI438" s="805"/>
      <c r="AK438" s="300"/>
    </row>
    <row r="439" spans="4:37" ht="12.75" customHeight="1" outlineLevel="1" x14ac:dyDescent="0.25">
      <c r="D439" s="142" t="str">
        <f>'Line Items'!D1148</f>
        <v>[Rolling Stock Line 29]</v>
      </c>
      <c r="E439" s="106"/>
      <c r="F439" s="143" t="str">
        <f t="shared" si="78"/>
        <v>000 Unit Miles</v>
      </c>
      <c r="G439" s="283"/>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4"/>
      <c r="AE439" s="805"/>
      <c r="AG439" s="805"/>
      <c r="AI439" s="805"/>
      <c r="AK439" s="300"/>
    </row>
    <row r="440" spans="4:37" ht="12.75" customHeight="1" outlineLevel="1" x14ac:dyDescent="0.25">
      <c r="D440" s="142" t="str">
        <f>'Line Items'!D1149</f>
        <v>[Rolling Stock Line 30]</v>
      </c>
      <c r="E440" s="106"/>
      <c r="F440" s="143" t="str">
        <f t="shared" si="78"/>
        <v>000 Unit Miles</v>
      </c>
      <c r="G440" s="283"/>
      <c r="H440" s="283"/>
      <c r="I440" s="283"/>
      <c r="J440" s="283"/>
      <c r="K440" s="283"/>
      <c r="L440" s="283"/>
      <c r="M440" s="283"/>
      <c r="N440" s="283"/>
      <c r="O440" s="283"/>
      <c r="P440" s="283"/>
      <c r="Q440" s="283"/>
      <c r="R440" s="283"/>
      <c r="S440" s="283"/>
      <c r="T440" s="283"/>
      <c r="U440" s="283"/>
      <c r="V440" s="283"/>
      <c r="W440" s="283"/>
      <c r="X440" s="283"/>
      <c r="Y440" s="283"/>
      <c r="Z440" s="283"/>
      <c r="AA440" s="283"/>
      <c r="AB440" s="283"/>
      <c r="AC440" s="284"/>
      <c r="AE440" s="805"/>
      <c r="AG440" s="805"/>
      <c r="AI440" s="805"/>
      <c r="AK440" s="300"/>
    </row>
    <row r="441" spans="4:37" ht="12.75" customHeight="1" outlineLevel="1" x14ac:dyDescent="0.25">
      <c r="D441" s="142" t="str">
        <f>'Line Items'!D1150</f>
        <v>[Rolling Stock Line 31]</v>
      </c>
      <c r="E441" s="106"/>
      <c r="F441" s="143" t="str">
        <f t="shared" si="78"/>
        <v>000 Unit Miles</v>
      </c>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4"/>
      <c r="AE441" s="805"/>
      <c r="AG441" s="805"/>
      <c r="AI441" s="805"/>
      <c r="AK441" s="300"/>
    </row>
    <row r="442" spans="4:37" ht="12.75" customHeight="1" outlineLevel="1" x14ac:dyDescent="0.25">
      <c r="D442" s="142" t="str">
        <f>'Line Items'!D1151</f>
        <v>[Rolling Stock Line 32]</v>
      </c>
      <c r="E442" s="106"/>
      <c r="F442" s="143" t="str">
        <f t="shared" si="78"/>
        <v>000 Unit Miles</v>
      </c>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4"/>
      <c r="AE442" s="805"/>
      <c r="AG442" s="805"/>
      <c r="AI442" s="805"/>
      <c r="AK442" s="300"/>
    </row>
    <row r="443" spans="4:37" ht="12.75" customHeight="1" outlineLevel="1" x14ac:dyDescent="0.25">
      <c r="D443" s="142" t="str">
        <f>'Line Items'!D1152</f>
        <v>[Rolling Stock Line 33]</v>
      </c>
      <c r="E443" s="106"/>
      <c r="F443" s="143" t="str">
        <f t="shared" si="78"/>
        <v>000 Unit Miles</v>
      </c>
      <c r="G443" s="283"/>
      <c r="H443" s="283"/>
      <c r="I443" s="283"/>
      <c r="J443" s="283"/>
      <c r="K443" s="283"/>
      <c r="L443" s="283"/>
      <c r="M443" s="283"/>
      <c r="N443" s="283"/>
      <c r="O443" s="283"/>
      <c r="P443" s="283"/>
      <c r="Q443" s="283"/>
      <c r="R443" s="283"/>
      <c r="S443" s="283"/>
      <c r="T443" s="283"/>
      <c r="U443" s="283"/>
      <c r="V443" s="283"/>
      <c r="W443" s="283"/>
      <c r="X443" s="283"/>
      <c r="Y443" s="283"/>
      <c r="Z443" s="283"/>
      <c r="AA443" s="283"/>
      <c r="AB443" s="283"/>
      <c r="AC443" s="284"/>
      <c r="AE443" s="805"/>
      <c r="AG443" s="805"/>
      <c r="AI443" s="805"/>
      <c r="AK443" s="300"/>
    </row>
    <row r="444" spans="4:37" ht="12.75" customHeight="1" outlineLevel="1" x14ac:dyDescent="0.25">
      <c r="D444" s="142" t="str">
        <f>'Line Items'!D1153</f>
        <v>[Rolling Stock Line 34]</v>
      </c>
      <c r="E444" s="106"/>
      <c r="F444" s="143" t="str">
        <f t="shared" si="78"/>
        <v>000 Unit Miles</v>
      </c>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4"/>
      <c r="AE444" s="805"/>
      <c r="AG444" s="805"/>
      <c r="AI444" s="805"/>
      <c r="AK444" s="300"/>
    </row>
    <row r="445" spans="4:37" ht="12.75" customHeight="1" outlineLevel="1" x14ac:dyDescent="0.25">
      <c r="D445" s="142" t="str">
        <f>'Line Items'!D1154</f>
        <v>[Rolling Stock Line 35]</v>
      </c>
      <c r="E445" s="106"/>
      <c r="F445" s="143" t="str">
        <f t="shared" si="78"/>
        <v>000 Unit Miles</v>
      </c>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4"/>
      <c r="AE445" s="805"/>
      <c r="AG445" s="805"/>
      <c r="AI445" s="805"/>
      <c r="AK445" s="300"/>
    </row>
    <row r="446" spans="4:37" ht="12.75" customHeight="1" outlineLevel="1" x14ac:dyDescent="0.25">
      <c r="D446" s="142" t="str">
        <f>'Line Items'!D1155</f>
        <v>[Rolling Stock Line 36]</v>
      </c>
      <c r="E446" s="106"/>
      <c r="F446" s="143" t="str">
        <f t="shared" si="78"/>
        <v>000 Unit Miles</v>
      </c>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4"/>
      <c r="AE446" s="805"/>
      <c r="AG446" s="805"/>
      <c r="AI446" s="805"/>
      <c r="AK446" s="300"/>
    </row>
    <row r="447" spans="4:37" ht="12.75" customHeight="1" outlineLevel="1" x14ac:dyDescent="0.25">
      <c r="D447" s="142" t="str">
        <f>'Line Items'!D1156</f>
        <v>[Rolling Stock Line 37]</v>
      </c>
      <c r="E447" s="106"/>
      <c r="F447" s="143" t="str">
        <f t="shared" si="78"/>
        <v>000 Unit Miles</v>
      </c>
      <c r="G447" s="283"/>
      <c r="H447" s="283"/>
      <c r="I447" s="283"/>
      <c r="J447" s="283"/>
      <c r="K447" s="283"/>
      <c r="L447" s="283"/>
      <c r="M447" s="283"/>
      <c r="N447" s="283"/>
      <c r="O447" s="283"/>
      <c r="P447" s="283"/>
      <c r="Q447" s="283"/>
      <c r="R447" s="283"/>
      <c r="S447" s="283"/>
      <c r="T447" s="283"/>
      <c r="U447" s="283"/>
      <c r="V447" s="283"/>
      <c r="W447" s="283"/>
      <c r="X447" s="283"/>
      <c r="Y447" s="283"/>
      <c r="Z447" s="283"/>
      <c r="AA447" s="283"/>
      <c r="AB447" s="283"/>
      <c r="AC447" s="284"/>
      <c r="AE447" s="805"/>
      <c r="AG447" s="805"/>
      <c r="AI447" s="805"/>
      <c r="AK447" s="300"/>
    </row>
    <row r="448" spans="4:37" ht="12.75" customHeight="1" outlineLevel="1" x14ac:dyDescent="0.25">
      <c r="D448" s="142" t="str">
        <f>'Line Items'!D1157</f>
        <v>[Rolling Stock Line 38]</v>
      </c>
      <c r="E448" s="106"/>
      <c r="F448" s="143" t="str">
        <f t="shared" si="78"/>
        <v>000 Unit Miles</v>
      </c>
      <c r="G448" s="283"/>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4"/>
      <c r="AE448" s="805"/>
      <c r="AG448" s="805"/>
      <c r="AI448" s="805"/>
      <c r="AK448" s="300"/>
    </row>
    <row r="449" spans="4:37" ht="12.75" customHeight="1" outlineLevel="1" x14ac:dyDescent="0.25">
      <c r="D449" s="142" t="str">
        <f>'Line Items'!D1158</f>
        <v>[Rolling Stock Line 39]</v>
      </c>
      <c r="E449" s="106"/>
      <c r="F449" s="143" t="str">
        <f t="shared" si="78"/>
        <v>000 Unit Miles</v>
      </c>
      <c r="G449" s="283"/>
      <c r="H449" s="283"/>
      <c r="I449" s="283"/>
      <c r="J449" s="283"/>
      <c r="K449" s="283"/>
      <c r="L449" s="283"/>
      <c r="M449" s="283"/>
      <c r="N449" s="283"/>
      <c r="O449" s="283"/>
      <c r="P449" s="283"/>
      <c r="Q449" s="283"/>
      <c r="R449" s="283"/>
      <c r="S449" s="283"/>
      <c r="T449" s="283"/>
      <c r="U449" s="283"/>
      <c r="V449" s="283"/>
      <c r="W449" s="283"/>
      <c r="X449" s="283"/>
      <c r="Y449" s="283"/>
      <c r="Z449" s="283"/>
      <c r="AA449" s="283"/>
      <c r="AB449" s="283"/>
      <c r="AC449" s="284"/>
      <c r="AE449" s="805"/>
      <c r="AG449" s="805"/>
      <c r="AI449" s="805"/>
      <c r="AK449" s="300"/>
    </row>
    <row r="450" spans="4:37" ht="12.75" customHeight="1" outlineLevel="1" x14ac:dyDescent="0.25">
      <c r="D450" s="142" t="str">
        <f>'Line Items'!D1159</f>
        <v>[Rolling Stock Line 40]</v>
      </c>
      <c r="E450" s="106"/>
      <c r="F450" s="143" t="str">
        <f t="shared" si="78"/>
        <v>000 Unit Miles</v>
      </c>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4"/>
      <c r="AE450" s="805"/>
      <c r="AG450" s="805"/>
      <c r="AI450" s="805"/>
      <c r="AK450" s="300"/>
    </row>
    <row r="451" spans="4:37" ht="12.75" customHeight="1" outlineLevel="1" x14ac:dyDescent="0.25">
      <c r="D451" s="142" t="str">
        <f>'Line Items'!D1160</f>
        <v>[Rolling Stock Line 41]</v>
      </c>
      <c r="E451" s="106"/>
      <c r="F451" s="143" t="str">
        <f t="shared" si="78"/>
        <v>000 Unit Miles</v>
      </c>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4"/>
      <c r="AE451" s="805"/>
      <c r="AG451" s="805"/>
      <c r="AI451" s="805"/>
      <c r="AK451" s="300"/>
    </row>
    <row r="452" spans="4:37" ht="12.75" customHeight="1" outlineLevel="1" x14ac:dyDescent="0.25">
      <c r="D452" s="142" t="str">
        <f>'Line Items'!D1161</f>
        <v>[Rolling Stock Line 42]</v>
      </c>
      <c r="E452" s="106"/>
      <c r="F452" s="143" t="str">
        <f t="shared" si="78"/>
        <v>000 Unit Miles</v>
      </c>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4"/>
      <c r="AE452" s="805"/>
      <c r="AG452" s="805"/>
      <c r="AI452" s="805"/>
      <c r="AK452" s="300"/>
    </row>
    <row r="453" spans="4:37" ht="12.75" customHeight="1" outlineLevel="1" x14ac:dyDescent="0.25">
      <c r="D453" s="142" t="str">
        <f>'Line Items'!D1162</f>
        <v>[Rolling Stock Line 43]</v>
      </c>
      <c r="E453" s="106"/>
      <c r="F453" s="143" t="str">
        <f t="shared" si="78"/>
        <v>000 Unit Miles</v>
      </c>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4"/>
      <c r="AE453" s="805"/>
      <c r="AG453" s="805"/>
      <c r="AI453" s="805"/>
      <c r="AK453" s="300"/>
    </row>
    <row r="454" spans="4:37" ht="12.75" customHeight="1" outlineLevel="1" x14ac:dyDescent="0.25">
      <c r="D454" s="142" t="str">
        <f>'Line Items'!D1163</f>
        <v>[Rolling Stock Line 44]</v>
      </c>
      <c r="E454" s="106"/>
      <c r="F454" s="143" t="str">
        <f t="shared" si="78"/>
        <v>000 Unit Miles</v>
      </c>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4"/>
      <c r="AE454" s="805"/>
      <c r="AG454" s="805"/>
      <c r="AI454" s="805"/>
      <c r="AK454" s="300"/>
    </row>
    <row r="455" spans="4:37" ht="12.75" customHeight="1" outlineLevel="1" x14ac:dyDescent="0.25">
      <c r="D455" s="142" t="str">
        <f>'Line Items'!D1164</f>
        <v>[Rolling Stock Line 45]</v>
      </c>
      <c r="E455" s="106"/>
      <c r="F455" s="143" t="str">
        <f t="shared" si="78"/>
        <v>000 Unit Miles</v>
      </c>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84"/>
      <c r="AE455" s="805"/>
      <c r="AG455" s="805"/>
      <c r="AI455" s="805"/>
      <c r="AK455" s="300"/>
    </row>
    <row r="456" spans="4:37" ht="12.75" customHeight="1" outlineLevel="1" x14ac:dyDescent="0.25">
      <c r="D456" s="142" t="str">
        <f>'Line Items'!D1165</f>
        <v>[Rolling Stock Line 46]</v>
      </c>
      <c r="E456" s="106"/>
      <c r="F456" s="143" t="str">
        <f t="shared" si="78"/>
        <v>000 Unit Miles</v>
      </c>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4"/>
      <c r="AE456" s="805"/>
      <c r="AG456" s="805"/>
      <c r="AI456" s="805"/>
      <c r="AK456" s="300"/>
    </row>
    <row r="457" spans="4:37" ht="12.75" customHeight="1" outlineLevel="1" x14ac:dyDescent="0.25">
      <c r="D457" s="142" t="str">
        <f>'Line Items'!D1166</f>
        <v>[Rolling Stock Line 47]</v>
      </c>
      <c r="E457" s="106"/>
      <c r="F457" s="143" t="str">
        <f t="shared" si="78"/>
        <v>000 Unit Miles</v>
      </c>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4"/>
      <c r="AE457" s="805"/>
      <c r="AG457" s="805"/>
      <c r="AI457" s="805"/>
      <c r="AK457" s="300"/>
    </row>
    <row r="458" spans="4:37" ht="12.75" customHeight="1" outlineLevel="1" x14ac:dyDescent="0.25">
      <c r="D458" s="142" t="str">
        <f>'Line Items'!D1167</f>
        <v>[Rolling Stock Line 48]</v>
      </c>
      <c r="E458" s="106"/>
      <c r="F458" s="143" t="str">
        <f t="shared" si="78"/>
        <v>000 Unit Miles</v>
      </c>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4"/>
      <c r="AE458" s="805"/>
      <c r="AG458" s="805"/>
      <c r="AI458" s="805"/>
      <c r="AK458" s="300"/>
    </row>
    <row r="459" spans="4:37" ht="12.75" customHeight="1" outlineLevel="1" x14ac:dyDescent="0.25">
      <c r="D459" s="142" t="str">
        <f>'Line Items'!D1168</f>
        <v>[Rolling Stock Line 49]</v>
      </c>
      <c r="E459" s="106"/>
      <c r="F459" s="143" t="str">
        <f t="shared" si="78"/>
        <v>000 Unit Miles</v>
      </c>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4"/>
      <c r="AE459" s="805"/>
      <c r="AG459" s="805"/>
      <c r="AI459" s="805"/>
      <c r="AK459" s="300"/>
    </row>
    <row r="460" spans="4:37" ht="12.75" customHeight="1" outlineLevel="1" x14ac:dyDescent="0.25">
      <c r="D460" s="142" t="str">
        <f>'Line Items'!D1169</f>
        <v>[Rolling Stock Line 50]</v>
      </c>
      <c r="E460" s="106"/>
      <c r="F460" s="143" t="str">
        <f t="shared" si="78"/>
        <v>000 Unit Miles</v>
      </c>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4"/>
      <c r="AE460" s="805"/>
      <c r="AG460" s="805"/>
      <c r="AI460" s="805"/>
      <c r="AK460" s="300"/>
    </row>
    <row r="461" spans="4:37" ht="12.75" customHeight="1" outlineLevel="1" x14ac:dyDescent="0.25">
      <c r="D461" s="142" t="str">
        <f>'Line Items'!D1170</f>
        <v>[Rolling Stock Line 51]</v>
      </c>
      <c r="E461" s="106"/>
      <c r="F461" s="143" t="str">
        <f t="shared" si="78"/>
        <v>000 Unit Miles</v>
      </c>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4"/>
      <c r="AE461" s="805"/>
      <c r="AG461" s="805"/>
      <c r="AI461" s="805"/>
      <c r="AK461" s="300"/>
    </row>
    <row r="462" spans="4:37" ht="12.75" customHeight="1" outlineLevel="1" x14ac:dyDescent="0.25">
      <c r="D462" s="142" t="str">
        <f>'Line Items'!D1171</f>
        <v>[Rolling Stock Line 52]</v>
      </c>
      <c r="E462" s="106"/>
      <c r="F462" s="143" t="str">
        <f t="shared" si="78"/>
        <v>000 Unit Miles</v>
      </c>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4"/>
      <c r="AE462" s="805"/>
      <c r="AG462" s="805"/>
      <c r="AI462" s="805"/>
      <c r="AK462" s="300"/>
    </row>
    <row r="463" spans="4:37" ht="12.75" customHeight="1" outlineLevel="1" x14ac:dyDescent="0.25">
      <c r="D463" s="142" t="str">
        <f>'Line Items'!D1172</f>
        <v>[Rolling Stock Line 53]</v>
      </c>
      <c r="E463" s="106"/>
      <c r="F463" s="143" t="str">
        <f t="shared" si="78"/>
        <v>000 Unit Miles</v>
      </c>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4"/>
      <c r="AE463" s="805"/>
      <c r="AG463" s="805"/>
      <c r="AI463" s="805"/>
      <c r="AK463" s="300"/>
    </row>
    <row r="464" spans="4:37" ht="12.75" customHeight="1" outlineLevel="1" x14ac:dyDescent="0.25">
      <c r="D464" s="142" t="str">
        <f>'Line Items'!D1173</f>
        <v>[Rolling Stock Line 54]</v>
      </c>
      <c r="E464" s="106"/>
      <c r="F464" s="143" t="str">
        <f t="shared" si="78"/>
        <v>000 Unit Miles</v>
      </c>
      <c r="G464" s="283"/>
      <c r="H464" s="283"/>
      <c r="I464" s="283"/>
      <c r="J464" s="283"/>
      <c r="K464" s="283"/>
      <c r="L464" s="283"/>
      <c r="M464" s="283"/>
      <c r="N464" s="283"/>
      <c r="O464" s="283"/>
      <c r="P464" s="283"/>
      <c r="Q464" s="283"/>
      <c r="R464" s="283"/>
      <c r="S464" s="283"/>
      <c r="T464" s="283"/>
      <c r="U464" s="283"/>
      <c r="V464" s="283"/>
      <c r="W464" s="283"/>
      <c r="X464" s="283"/>
      <c r="Y464" s="283"/>
      <c r="Z464" s="283"/>
      <c r="AA464" s="283"/>
      <c r="AB464" s="283"/>
      <c r="AC464" s="284"/>
      <c r="AE464" s="805"/>
      <c r="AG464" s="805"/>
      <c r="AI464" s="805"/>
      <c r="AK464" s="300"/>
    </row>
    <row r="465" spans="3:37" ht="12.75" customHeight="1" outlineLevel="1" x14ac:dyDescent="0.25">
      <c r="D465" s="142" t="str">
        <f>'Line Items'!D1174</f>
        <v>[Rolling Stock Line 55]</v>
      </c>
      <c r="E465" s="106"/>
      <c r="F465" s="143" t="str">
        <f t="shared" si="78"/>
        <v>000 Unit Miles</v>
      </c>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4"/>
      <c r="AE465" s="805"/>
      <c r="AG465" s="805"/>
      <c r="AI465" s="805"/>
      <c r="AK465" s="300"/>
    </row>
    <row r="466" spans="3:37" ht="12.75" customHeight="1" outlineLevel="1" x14ac:dyDescent="0.25">
      <c r="D466" s="142" t="str">
        <f>'Line Items'!D1175</f>
        <v>[Rolling Stock Line 56]</v>
      </c>
      <c r="E466" s="106"/>
      <c r="F466" s="143" t="str">
        <f t="shared" si="78"/>
        <v>000 Unit Miles</v>
      </c>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4"/>
      <c r="AE466" s="805"/>
      <c r="AG466" s="805"/>
      <c r="AI466" s="805"/>
      <c r="AK466" s="300"/>
    </row>
    <row r="467" spans="3:37" ht="12.75" customHeight="1" outlineLevel="1" x14ac:dyDescent="0.25">
      <c r="D467" s="142" t="str">
        <f>'Line Items'!D1176</f>
        <v>[Rolling Stock Line 57]</v>
      </c>
      <c r="E467" s="106"/>
      <c r="F467" s="143" t="str">
        <f t="shared" si="78"/>
        <v>000 Unit Miles</v>
      </c>
      <c r="G467" s="283"/>
      <c r="H467" s="283"/>
      <c r="I467" s="283"/>
      <c r="J467" s="283"/>
      <c r="K467" s="283"/>
      <c r="L467" s="283"/>
      <c r="M467" s="283"/>
      <c r="N467" s="283"/>
      <c r="O467" s="283"/>
      <c r="P467" s="283"/>
      <c r="Q467" s="283"/>
      <c r="R467" s="283"/>
      <c r="S467" s="283"/>
      <c r="T467" s="283"/>
      <c r="U467" s="283"/>
      <c r="V467" s="283"/>
      <c r="W467" s="283"/>
      <c r="X467" s="283"/>
      <c r="Y467" s="283"/>
      <c r="Z467" s="283"/>
      <c r="AA467" s="283"/>
      <c r="AB467" s="283"/>
      <c r="AC467" s="284"/>
      <c r="AE467" s="805"/>
      <c r="AG467" s="805"/>
      <c r="AI467" s="805"/>
      <c r="AK467" s="300"/>
    </row>
    <row r="468" spans="3:37" ht="12.75" customHeight="1" outlineLevel="1" x14ac:dyDescent="0.25">
      <c r="D468" s="142" t="str">
        <f>'Line Items'!D1177</f>
        <v>[Rolling Stock Line 58]</v>
      </c>
      <c r="E468" s="106"/>
      <c r="F468" s="143" t="str">
        <f t="shared" si="78"/>
        <v>000 Unit Miles</v>
      </c>
      <c r="G468" s="283"/>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4"/>
      <c r="AE468" s="805"/>
      <c r="AG468" s="805"/>
      <c r="AI468" s="805"/>
      <c r="AK468" s="300"/>
    </row>
    <row r="469" spans="3:37" ht="12.75" customHeight="1" outlineLevel="1" x14ac:dyDescent="0.25">
      <c r="D469" s="142" t="str">
        <f>'Line Items'!D1178</f>
        <v>[Rolling Stock Line 59]</v>
      </c>
      <c r="E469" s="106"/>
      <c r="F469" s="143" t="str">
        <f t="shared" si="78"/>
        <v>000 Unit Miles</v>
      </c>
      <c r="G469" s="283"/>
      <c r="H469" s="283"/>
      <c r="I469" s="283"/>
      <c r="J469" s="283"/>
      <c r="K469" s="283"/>
      <c r="L469" s="283"/>
      <c r="M469" s="283"/>
      <c r="N469" s="283"/>
      <c r="O469" s="283"/>
      <c r="P469" s="283"/>
      <c r="Q469" s="283"/>
      <c r="R469" s="283"/>
      <c r="S469" s="283"/>
      <c r="T469" s="283"/>
      <c r="U469" s="283"/>
      <c r="V469" s="283"/>
      <c r="W469" s="283"/>
      <c r="X469" s="283"/>
      <c r="Y469" s="283"/>
      <c r="Z469" s="283"/>
      <c r="AA469" s="283"/>
      <c r="AB469" s="283"/>
      <c r="AC469" s="284"/>
      <c r="AE469" s="805"/>
      <c r="AG469" s="805"/>
      <c r="AI469" s="805"/>
      <c r="AK469" s="300"/>
    </row>
    <row r="470" spans="3:37" ht="12.75" customHeight="1" outlineLevel="1" x14ac:dyDescent="0.25">
      <c r="D470" s="113" t="str">
        <f>'Line Items'!D1179</f>
        <v>[Rolling Stock Line 60]</v>
      </c>
      <c r="E470" s="286"/>
      <c r="F470" s="155" t="str">
        <f t="shared" si="78"/>
        <v>000 Unit Miles</v>
      </c>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8"/>
      <c r="AE470" s="1058"/>
      <c r="AG470" s="1058"/>
      <c r="AI470" s="1058"/>
      <c r="AK470" s="320"/>
    </row>
    <row r="471" spans="3:37" ht="12.75" customHeight="1" outlineLevel="1" x14ac:dyDescent="0.25">
      <c r="G471" s="107"/>
      <c r="H471" s="107"/>
      <c r="I471" s="107"/>
      <c r="J471" s="107"/>
      <c r="K471" s="107"/>
      <c r="L471" s="107"/>
      <c r="M471" s="107"/>
      <c r="N471" s="107"/>
      <c r="O471" s="107"/>
      <c r="P471" s="107"/>
      <c r="Q471" s="107"/>
      <c r="R471" s="107"/>
      <c r="S471" s="107"/>
      <c r="T471" s="107"/>
      <c r="U471" s="107"/>
      <c r="V471" s="107"/>
      <c r="W471" s="107"/>
      <c r="X471" s="107"/>
      <c r="Y471" s="107"/>
      <c r="Z471" s="107"/>
      <c r="AA471" s="107"/>
      <c r="AB471" s="107"/>
      <c r="AC471" s="107"/>
      <c r="AE471" s="107"/>
      <c r="AG471" s="107"/>
      <c r="AI471" s="107"/>
    </row>
    <row r="472" spans="3:37" ht="12.75" customHeight="1" outlineLevel="1" x14ac:dyDescent="0.25">
      <c r="D472" s="290" t="str">
        <f>"Total "&amp;C410</f>
        <v>Total Loaded Unit Mileage</v>
      </c>
      <c r="E472" s="291"/>
      <c r="F472" s="292" t="str">
        <f>F470</f>
        <v>000 Unit Miles</v>
      </c>
      <c r="G472" s="293">
        <f t="shared" ref="G472:AC472" si="79">SUM(G411:G470)</f>
        <v>0</v>
      </c>
      <c r="H472" s="293">
        <f t="shared" si="79"/>
        <v>0</v>
      </c>
      <c r="I472" s="293">
        <f t="shared" si="79"/>
        <v>0</v>
      </c>
      <c r="J472" s="293">
        <f t="shared" si="79"/>
        <v>0</v>
      </c>
      <c r="K472" s="293">
        <f t="shared" si="79"/>
        <v>0</v>
      </c>
      <c r="L472" s="293">
        <f t="shared" si="79"/>
        <v>0</v>
      </c>
      <c r="M472" s="293">
        <f t="shared" si="79"/>
        <v>0</v>
      </c>
      <c r="N472" s="293">
        <f t="shared" si="79"/>
        <v>0</v>
      </c>
      <c r="O472" s="293">
        <f t="shared" si="79"/>
        <v>0</v>
      </c>
      <c r="P472" s="293">
        <f t="shared" si="79"/>
        <v>0</v>
      </c>
      <c r="Q472" s="293">
        <f t="shared" si="79"/>
        <v>0</v>
      </c>
      <c r="R472" s="293">
        <f t="shared" si="79"/>
        <v>0</v>
      </c>
      <c r="S472" s="293">
        <f t="shared" si="79"/>
        <v>0</v>
      </c>
      <c r="T472" s="293">
        <f t="shared" si="79"/>
        <v>0</v>
      </c>
      <c r="U472" s="293">
        <f t="shared" si="79"/>
        <v>0</v>
      </c>
      <c r="V472" s="293">
        <f t="shared" si="79"/>
        <v>0</v>
      </c>
      <c r="W472" s="293">
        <f t="shared" si="79"/>
        <v>0</v>
      </c>
      <c r="X472" s="293">
        <f t="shared" si="79"/>
        <v>0</v>
      </c>
      <c r="Y472" s="293">
        <f t="shared" si="79"/>
        <v>0</v>
      </c>
      <c r="Z472" s="293">
        <f t="shared" si="79"/>
        <v>0</v>
      </c>
      <c r="AA472" s="293">
        <f t="shared" si="79"/>
        <v>0</v>
      </c>
      <c r="AB472" s="293">
        <f t="shared" si="79"/>
        <v>0</v>
      </c>
      <c r="AC472" s="294">
        <f t="shared" si="79"/>
        <v>0</v>
      </c>
      <c r="AE472" s="1062">
        <f>SUM(AE411:AE470)</f>
        <v>0</v>
      </c>
      <c r="AG472" s="1062">
        <f>SUM(AG411:AG470)</f>
        <v>0</v>
      </c>
      <c r="AI472" s="1062">
        <f>SUM(AI411:AI470)</f>
        <v>0</v>
      </c>
      <c r="AK472" s="295"/>
    </row>
    <row r="473" spans="3:37" ht="12.75" customHeight="1" outlineLevel="1" x14ac:dyDescent="0.25">
      <c r="G473" s="107"/>
      <c r="H473" s="107"/>
      <c r="I473" s="107"/>
      <c r="J473" s="107"/>
      <c r="K473" s="107"/>
      <c r="L473" s="107"/>
      <c r="M473" s="107"/>
      <c r="N473" s="107"/>
      <c r="O473" s="107"/>
      <c r="P473" s="107"/>
      <c r="Q473" s="107"/>
      <c r="R473" s="107"/>
      <c r="S473" s="107"/>
      <c r="T473" s="107"/>
      <c r="U473" s="107"/>
      <c r="V473" s="107"/>
      <c r="W473" s="107"/>
      <c r="X473" s="107"/>
      <c r="Y473" s="107"/>
      <c r="Z473" s="107"/>
      <c r="AA473" s="107"/>
      <c r="AB473" s="107"/>
      <c r="AC473" s="107"/>
      <c r="AE473" s="107"/>
      <c r="AG473" s="107"/>
      <c r="AI473" s="107"/>
    </row>
    <row r="474" spans="3:37" ht="12.75" customHeight="1" outlineLevel="1" x14ac:dyDescent="0.25">
      <c r="C474" s="200" t="s">
        <v>482</v>
      </c>
      <c r="G474" s="107"/>
      <c r="H474" s="107"/>
      <c r="I474" s="107"/>
      <c r="J474" s="107"/>
      <c r="K474" s="107"/>
      <c r="L474" s="107"/>
      <c r="M474" s="107"/>
      <c r="N474" s="107"/>
      <c r="O474" s="107"/>
      <c r="P474" s="107"/>
      <c r="Q474" s="107"/>
      <c r="R474" s="107"/>
      <c r="S474" s="107"/>
      <c r="T474" s="107"/>
      <c r="U474" s="107"/>
      <c r="V474" s="107"/>
      <c r="W474" s="107"/>
      <c r="X474" s="107"/>
      <c r="Y474" s="107"/>
      <c r="Z474" s="107"/>
      <c r="AA474" s="107"/>
      <c r="AB474" s="107"/>
      <c r="AC474" s="107"/>
      <c r="AE474" s="107"/>
      <c r="AG474" s="107"/>
      <c r="AI474" s="107"/>
    </row>
    <row r="475" spans="3:37" ht="12.75" customHeight="1" outlineLevel="1" x14ac:dyDescent="0.25">
      <c r="D475" s="276" t="str">
        <f>'Line Items'!D1057</f>
        <v>Class 375/3 Eversholt Rail</v>
      </c>
      <c r="E475" s="277"/>
      <c r="F475" s="278" t="s">
        <v>483</v>
      </c>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304"/>
      <c r="AE475" s="1057"/>
      <c r="AG475" s="1057"/>
      <c r="AI475" s="1057"/>
      <c r="AK475" s="321"/>
    </row>
    <row r="476" spans="3:37" ht="12.75" customHeight="1" outlineLevel="1" x14ac:dyDescent="0.25">
      <c r="D476" s="142" t="str">
        <f>'Line Items'!D1058</f>
        <v>Class 375/6 Eversholt Rail</v>
      </c>
      <c r="E476" s="106"/>
      <c r="F476" s="143" t="str">
        <f t="shared" ref="F476:F534" si="80">F475</f>
        <v>000 Train Miles</v>
      </c>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4"/>
      <c r="AE476" s="805"/>
      <c r="AG476" s="805"/>
      <c r="AI476" s="805"/>
      <c r="AK476" s="330"/>
    </row>
    <row r="477" spans="3:37" ht="12.75" customHeight="1" outlineLevel="1" x14ac:dyDescent="0.25">
      <c r="D477" s="142" t="str">
        <f>'Line Items'!D1059</f>
        <v>Class 375/7 Eversholt Rail</v>
      </c>
      <c r="E477" s="106"/>
      <c r="F477" s="143" t="str">
        <f t="shared" si="80"/>
        <v>000 Train Miles</v>
      </c>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4"/>
      <c r="AE477" s="805"/>
      <c r="AG477" s="805"/>
      <c r="AI477" s="805"/>
      <c r="AK477" s="330"/>
    </row>
    <row r="478" spans="3:37" ht="12.75" customHeight="1" outlineLevel="1" x14ac:dyDescent="0.25">
      <c r="D478" s="142" t="str">
        <f>'Line Items'!D1060</f>
        <v>Class 375/8 Eversholt Rail</v>
      </c>
      <c r="E478" s="106"/>
      <c r="F478" s="143" t="str">
        <f t="shared" si="80"/>
        <v>000 Train Miles</v>
      </c>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4"/>
      <c r="AE478" s="805"/>
      <c r="AG478" s="805"/>
      <c r="AI478" s="805"/>
      <c r="AK478" s="330"/>
    </row>
    <row r="479" spans="3:37" ht="12.75" customHeight="1" outlineLevel="1" x14ac:dyDescent="0.25">
      <c r="D479" s="142" t="str">
        <f>'Line Items'!D1061</f>
        <v>Class 375/9 Eversholt Rail</v>
      </c>
      <c r="E479" s="106"/>
      <c r="F479" s="143" t="str">
        <f t="shared" si="80"/>
        <v>000 Train Miles</v>
      </c>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4"/>
      <c r="AE479" s="805"/>
      <c r="AG479" s="805"/>
      <c r="AI479" s="805"/>
      <c r="AK479" s="330"/>
    </row>
    <row r="480" spans="3:37" ht="12.75" customHeight="1" outlineLevel="1" x14ac:dyDescent="0.25">
      <c r="D480" s="142" t="str">
        <f>'Line Items'!D1062</f>
        <v>Class 376/0 Eversholt Rail</v>
      </c>
      <c r="E480" s="106"/>
      <c r="F480" s="143" t="str">
        <f t="shared" si="80"/>
        <v>000 Train Miles</v>
      </c>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4"/>
      <c r="AE480" s="805"/>
      <c r="AG480" s="805"/>
      <c r="AI480" s="805"/>
      <c r="AK480" s="330"/>
    </row>
    <row r="481" spans="4:37" ht="12.75" customHeight="1" outlineLevel="1" x14ac:dyDescent="0.25">
      <c r="D481" s="142" t="str">
        <f>'Line Items'!D1063</f>
        <v>Class 465/0 Eversholt Rail</v>
      </c>
      <c r="E481" s="106"/>
      <c r="F481" s="143" t="str">
        <f t="shared" si="80"/>
        <v>000 Train Miles</v>
      </c>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4"/>
      <c r="AE481" s="805"/>
      <c r="AG481" s="805"/>
      <c r="AI481" s="805"/>
      <c r="AK481" s="330"/>
    </row>
    <row r="482" spans="4:37" ht="12.75" customHeight="1" outlineLevel="1" x14ac:dyDescent="0.25">
      <c r="D482" s="142" t="str">
        <f>'Line Items'!D1064</f>
        <v>Class 465/1 Eversholt Rail</v>
      </c>
      <c r="E482" s="106"/>
      <c r="F482" s="143" t="str">
        <f t="shared" si="80"/>
        <v>000 Train Miles</v>
      </c>
      <c r="G482" s="283"/>
      <c r="H482" s="283"/>
      <c r="I482" s="283"/>
      <c r="J482" s="283"/>
      <c r="K482" s="283"/>
      <c r="L482" s="283"/>
      <c r="M482" s="283"/>
      <c r="N482" s="283"/>
      <c r="O482" s="283"/>
      <c r="P482" s="283"/>
      <c r="Q482" s="283"/>
      <c r="R482" s="283"/>
      <c r="S482" s="283"/>
      <c r="T482" s="283"/>
      <c r="U482" s="283"/>
      <c r="V482" s="283"/>
      <c r="W482" s="283"/>
      <c r="X482" s="283"/>
      <c r="Y482" s="283"/>
      <c r="Z482" s="283"/>
      <c r="AA482" s="283"/>
      <c r="AB482" s="283"/>
      <c r="AC482" s="284"/>
      <c r="AE482" s="805"/>
      <c r="AG482" s="805"/>
      <c r="AI482" s="805"/>
      <c r="AK482" s="330"/>
    </row>
    <row r="483" spans="4:37" ht="12.75" customHeight="1" outlineLevel="1" x14ac:dyDescent="0.25">
      <c r="D483" s="142" t="str">
        <f>'Line Items'!D1065</f>
        <v>Class 465/2 Angel</v>
      </c>
      <c r="E483" s="106"/>
      <c r="F483" s="143" t="str">
        <f t="shared" si="80"/>
        <v>000 Train Miles</v>
      </c>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4"/>
      <c r="AE483" s="805"/>
      <c r="AG483" s="805"/>
      <c r="AI483" s="805"/>
      <c r="AK483" s="330"/>
    </row>
    <row r="484" spans="4:37" ht="12.75" customHeight="1" outlineLevel="1" x14ac:dyDescent="0.25">
      <c r="D484" s="142" t="str">
        <f>'Line Items'!D1066</f>
        <v>Class 465/9 Angel</v>
      </c>
      <c r="E484" s="106"/>
      <c r="F484" s="143" t="str">
        <f t="shared" si="80"/>
        <v>000 Train Miles</v>
      </c>
      <c r="G484" s="283"/>
      <c r="H484" s="283"/>
      <c r="I484" s="283"/>
      <c r="J484" s="283"/>
      <c r="K484" s="283"/>
      <c r="L484" s="283"/>
      <c r="M484" s="283"/>
      <c r="N484" s="283"/>
      <c r="O484" s="283"/>
      <c r="P484" s="283"/>
      <c r="Q484" s="283"/>
      <c r="R484" s="283"/>
      <c r="S484" s="283"/>
      <c r="T484" s="283"/>
      <c r="U484" s="283"/>
      <c r="V484" s="283"/>
      <c r="W484" s="283"/>
      <c r="X484" s="283"/>
      <c r="Y484" s="283"/>
      <c r="Z484" s="283"/>
      <c r="AA484" s="283"/>
      <c r="AB484" s="283"/>
      <c r="AC484" s="284"/>
      <c r="AE484" s="805"/>
      <c r="AG484" s="805"/>
      <c r="AI484" s="805"/>
      <c r="AK484" s="330"/>
    </row>
    <row r="485" spans="4:37" ht="12.75" customHeight="1" outlineLevel="1" x14ac:dyDescent="0.25">
      <c r="D485" s="142" t="str">
        <f>'Line Items'!D1067</f>
        <v>Class 466 Angel</v>
      </c>
      <c r="E485" s="106"/>
      <c r="F485" s="143" t="str">
        <f t="shared" si="80"/>
        <v>000 Train Miles</v>
      </c>
      <c r="G485" s="283"/>
      <c r="H485" s="283"/>
      <c r="I485" s="283"/>
      <c r="J485" s="283"/>
      <c r="K485" s="283"/>
      <c r="L485" s="283"/>
      <c r="M485" s="283"/>
      <c r="N485" s="283"/>
      <c r="O485" s="283"/>
      <c r="P485" s="283"/>
      <c r="Q485" s="283"/>
      <c r="R485" s="283"/>
      <c r="S485" s="283"/>
      <c r="T485" s="283"/>
      <c r="U485" s="283"/>
      <c r="V485" s="283"/>
      <c r="W485" s="283"/>
      <c r="X485" s="283"/>
      <c r="Y485" s="283"/>
      <c r="Z485" s="283"/>
      <c r="AA485" s="283"/>
      <c r="AB485" s="283"/>
      <c r="AC485" s="284"/>
      <c r="AE485" s="805"/>
      <c r="AG485" s="805"/>
      <c r="AI485" s="805"/>
      <c r="AK485" s="330"/>
    </row>
    <row r="486" spans="4:37" ht="12.75" customHeight="1" outlineLevel="1" x14ac:dyDescent="0.25">
      <c r="D486" s="142" t="str">
        <f>'Line Items'!D1068</f>
        <v>Class 395 Eversholt Rail</v>
      </c>
      <c r="E486" s="106"/>
      <c r="F486" s="143" t="str">
        <f t="shared" si="80"/>
        <v>000 Train Miles</v>
      </c>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4"/>
      <c r="AE486" s="805"/>
      <c r="AG486" s="805"/>
      <c r="AI486" s="805"/>
      <c r="AK486" s="330"/>
    </row>
    <row r="487" spans="4:37" ht="12.75" customHeight="1" outlineLevel="1" x14ac:dyDescent="0.25">
      <c r="D487" s="142" t="str">
        <f>'Line Items'!D1069</f>
        <v>Class 377 Sub Leased from GTR</v>
      </c>
      <c r="E487" s="106"/>
      <c r="F487" s="143" t="str">
        <f t="shared" si="80"/>
        <v>000 Train Miles</v>
      </c>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4"/>
      <c r="AE487" s="805"/>
      <c r="AG487" s="805"/>
      <c r="AI487" s="805"/>
      <c r="AK487" s="330"/>
    </row>
    <row r="488" spans="4:37" ht="12.75" customHeight="1" outlineLevel="1" x14ac:dyDescent="0.25">
      <c r="D488" s="142" t="str">
        <f>'Line Items'!D1070</f>
        <v>Class 319 Sub Leased to GTR</v>
      </c>
      <c r="E488" s="106"/>
      <c r="F488" s="143" t="str">
        <f t="shared" si="80"/>
        <v>000 Train Miles</v>
      </c>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4"/>
      <c r="AE488" s="805"/>
      <c r="AG488" s="805"/>
      <c r="AI488" s="805"/>
      <c r="AK488" s="330"/>
    </row>
    <row r="489" spans="4:37" ht="12.75" customHeight="1" outlineLevel="1" x14ac:dyDescent="0.25">
      <c r="D489" s="142" t="str">
        <f>'Line Items'!D1071</f>
        <v>[Rolling Stock Line 15]</v>
      </c>
      <c r="E489" s="106"/>
      <c r="F489" s="143" t="str">
        <f t="shared" si="80"/>
        <v>000 Train Miles</v>
      </c>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4"/>
      <c r="AE489" s="805"/>
      <c r="AG489" s="805"/>
      <c r="AI489" s="805"/>
      <c r="AK489" s="330"/>
    </row>
    <row r="490" spans="4:37" ht="12.75" customHeight="1" outlineLevel="1" x14ac:dyDescent="0.25">
      <c r="D490" s="142" t="str">
        <f>'Line Items'!D1072</f>
        <v>[Rolling Stock Line 16]</v>
      </c>
      <c r="E490" s="106"/>
      <c r="F490" s="143" t="str">
        <f t="shared" si="80"/>
        <v>000 Train Miles</v>
      </c>
      <c r="G490" s="283"/>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284"/>
      <c r="AE490" s="805"/>
      <c r="AG490" s="805"/>
      <c r="AI490" s="805"/>
      <c r="AK490" s="330"/>
    </row>
    <row r="491" spans="4:37" ht="12.75" customHeight="1" outlineLevel="1" x14ac:dyDescent="0.25">
      <c r="D491" s="142" t="str">
        <f>'Line Items'!D1073</f>
        <v>[Rolling Stock Line 17]</v>
      </c>
      <c r="E491" s="106"/>
      <c r="F491" s="143" t="str">
        <f t="shared" si="80"/>
        <v>000 Train Miles</v>
      </c>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4"/>
      <c r="AE491" s="805"/>
      <c r="AG491" s="805"/>
      <c r="AI491" s="805"/>
      <c r="AK491" s="330"/>
    </row>
    <row r="492" spans="4:37" ht="12.75" customHeight="1" outlineLevel="1" x14ac:dyDescent="0.25">
      <c r="D492" s="142" t="str">
        <f>'Line Items'!D1074</f>
        <v>[Rolling Stock Line 18]</v>
      </c>
      <c r="E492" s="106"/>
      <c r="F492" s="143" t="str">
        <f t="shared" si="80"/>
        <v>000 Train Miles</v>
      </c>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4"/>
      <c r="AE492" s="805"/>
      <c r="AG492" s="805"/>
      <c r="AI492" s="805"/>
      <c r="AK492" s="330"/>
    </row>
    <row r="493" spans="4:37" ht="12.75" customHeight="1" outlineLevel="1" x14ac:dyDescent="0.25">
      <c r="D493" s="142" t="str">
        <f>'Line Items'!D1075</f>
        <v>[Rolling Stock Line 19]</v>
      </c>
      <c r="E493" s="106"/>
      <c r="F493" s="143" t="str">
        <f t="shared" si="80"/>
        <v>000 Train Miles</v>
      </c>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4"/>
      <c r="AE493" s="805"/>
      <c r="AG493" s="805"/>
      <c r="AI493" s="805"/>
      <c r="AK493" s="330"/>
    </row>
    <row r="494" spans="4:37" ht="12.75" customHeight="1" outlineLevel="1" x14ac:dyDescent="0.25">
      <c r="D494" s="142" t="str">
        <f>'Line Items'!D1076</f>
        <v>[Rolling Stock Line 20]</v>
      </c>
      <c r="E494" s="106"/>
      <c r="F494" s="143" t="str">
        <f t="shared" si="80"/>
        <v>000 Train Miles</v>
      </c>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4"/>
      <c r="AE494" s="805"/>
      <c r="AG494" s="805"/>
      <c r="AI494" s="805"/>
      <c r="AK494" s="330"/>
    </row>
    <row r="495" spans="4:37" ht="12.75" customHeight="1" outlineLevel="1" x14ac:dyDescent="0.25">
      <c r="D495" s="142" t="str">
        <f>'Line Items'!D1077</f>
        <v>[Rolling Stock Line 21]</v>
      </c>
      <c r="E495" s="106"/>
      <c r="F495" s="143" t="str">
        <f t="shared" si="80"/>
        <v>000 Train Miles</v>
      </c>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4"/>
      <c r="AE495" s="805"/>
      <c r="AG495" s="805"/>
      <c r="AI495" s="805"/>
      <c r="AK495" s="330"/>
    </row>
    <row r="496" spans="4:37" ht="12.75" customHeight="1" outlineLevel="1" x14ac:dyDescent="0.25">
      <c r="D496" s="142" t="str">
        <f>'Line Items'!D1078</f>
        <v>[Rolling Stock Line 22]</v>
      </c>
      <c r="E496" s="106"/>
      <c r="F496" s="143" t="str">
        <f t="shared" si="80"/>
        <v>000 Train Miles</v>
      </c>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4"/>
      <c r="AE496" s="805"/>
      <c r="AG496" s="805"/>
      <c r="AI496" s="805"/>
      <c r="AK496" s="330"/>
    </row>
    <row r="497" spans="4:37" ht="12.75" customHeight="1" outlineLevel="1" x14ac:dyDescent="0.25">
      <c r="D497" s="142" t="str">
        <f>'Line Items'!D1079</f>
        <v>[Rolling Stock Line 23]</v>
      </c>
      <c r="E497" s="106"/>
      <c r="F497" s="143" t="str">
        <f t="shared" si="80"/>
        <v>000 Train Miles</v>
      </c>
      <c r="G497" s="283"/>
      <c r="H497" s="283"/>
      <c r="I497" s="283"/>
      <c r="J497" s="283"/>
      <c r="K497" s="283"/>
      <c r="L497" s="283"/>
      <c r="M497" s="283"/>
      <c r="N497" s="283"/>
      <c r="O497" s="283"/>
      <c r="P497" s="283"/>
      <c r="Q497" s="283"/>
      <c r="R497" s="283"/>
      <c r="S497" s="283"/>
      <c r="T497" s="283"/>
      <c r="U497" s="283"/>
      <c r="V497" s="283"/>
      <c r="W497" s="283"/>
      <c r="X497" s="283"/>
      <c r="Y497" s="283"/>
      <c r="Z497" s="283"/>
      <c r="AA497" s="283"/>
      <c r="AB497" s="283"/>
      <c r="AC497" s="284"/>
      <c r="AE497" s="805"/>
      <c r="AG497" s="805"/>
      <c r="AI497" s="805"/>
      <c r="AK497" s="330"/>
    </row>
    <row r="498" spans="4:37" ht="12.75" customHeight="1" outlineLevel="1" x14ac:dyDescent="0.25">
      <c r="D498" s="142" t="str">
        <f>'Line Items'!D1080</f>
        <v>[Rolling Stock Line 24]</v>
      </c>
      <c r="E498" s="106"/>
      <c r="F498" s="143" t="str">
        <f t="shared" si="80"/>
        <v>000 Train Miles</v>
      </c>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4"/>
      <c r="AE498" s="805"/>
      <c r="AG498" s="805"/>
      <c r="AI498" s="805"/>
      <c r="AK498" s="330"/>
    </row>
    <row r="499" spans="4:37" ht="12.75" customHeight="1" outlineLevel="1" x14ac:dyDescent="0.25">
      <c r="D499" s="142" t="str">
        <f>'Line Items'!D1081</f>
        <v>[Rolling Stock Line 25]</v>
      </c>
      <c r="E499" s="106"/>
      <c r="F499" s="143" t="str">
        <f t="shared" si="80"/>
        <v>000 Train Miles</v>
      </c>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4"/>
      <c r="AE499" s="805"/>
      <c r="AG499" s="805"/>
      <c r="AI499" s="805"/>
      <c r="AK499" s="330"/>
    </row>
    <row r="500" spans="4:37" ht="12.75" customHeight="1" outlineLevel="1" x14ac:dyDescent="0.25">
      <c r="D500" s="142" t="str">
        <f>'Line Items'!D1082</f>
        <v>[Rolling Stock Line 26]</v>
      </c>
      <c r="E500" s="106"/>
      <c r="F500" s="143" t="str">
        <f t="shared" si="80"/>
        <v>000 Train Miles</v>
      </c>
      <c r="G500" s="283"/>
      <c r="H500" s="283"/>
      <c r="I500" s="283"/>
      <c r="J500" s="283"/>
      <c r="K500" s="283"/>
      <c r="L500" s="283"/>
      <c r="M500" s="283"/>
      <c r="N500" s="283"/>
      <c r="O500" s="283"/>
      <c r="P500" s="283"/>
      <c r="Q500" s="283"/>
      <c r="R500" s="283"/>
      <c r="S500" s="283"/>
      <c r="T500" s="283"/>
      <c r="U500" s="283"/>
      <c r="V500" s="283"/>
      <c r="W500" s="283"/>
      <c r="X500" s="283"/>
      <c r="Y500" s="283"/>
      <c r="Z500" s="283"/>
      <c r="AA500" s="283"/>
      <c r="AB500" s="283"/>
      <c r="AC500" s="284"/>
      <c r="AE500" s="805"/>
      <c r="AG500" s="805"/>
      <c r="AI500" s="805"/>
      <c r="AK500" s="330"/>
    </row>
    <row r="501" spans="4:37" ht="12.75" customHeight="1" outlineLevel="1" x14ac:dyDescent="0.25">
      <c r="D501" s="142" t="str">
        <f>'Line Items'!D1083</f>
        <v>[Rolling Stock Line 27]</v>
      </c>
      <c r="E501" s="106"/>
      <c r="F501" s="143" t="str">
        <f t="shared" si="80"/>
        <v>000 Train Miles</v>
      </c>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4"/>
      <c r="AE501" s="805"/>
      <c r="AG501" s="805"/>
      <c r="AI501" s="805"/>
      <c r="AK501" s="330"/>
    </row>
    <row r="502" spans="4:37" ht="12.75" customHeight="1" outlineLevel="1" x14ac:dyDescent="0.25">
      <c r="D502" s="142" t="str">
        <f>'Line Items'!D1084</f>
        <v>[Rolling Stock Line 28]</v>
      </c>
      <c r="E502" s="106"/>
      <c r="F502" s="143" t="str">
        <f t="shared" si="80"/>
        <v>000 Train Miles</v>
      </c>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4"/>
      <c r="AE502" s="805"/>
      <c r="AG502" s="805"/>
      <c r="AI502" s="805"/>
      <c r="AK502" s="330"/>
    </row>
    <row r="503" spans="4:37" ht="12.75" customHeight="1" outlineLevel="1" x14ac:dyDescent="0.25">
      <c r="D503" s="142" t="str">
        <f>'Line Items'!D1085</f>
        <v>[Rolling Stock Line 29]</v>
      </c>
      <c r="E503" s="106"/>
      <c r="F503" s="143" t="str">
        <f t="shared" si="80"/>
        <v>000 Train Miles</v>
      </c>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4"/>
      <c r="AE503" s="805"/>
      <c r="AG503" s="805"/>
      <c r="AI503" s="805"/>
      <c r="AK503" s="330"/>
    </row>
    <row r="504" spans="4:37" ht="12.75" customHeight="1" outlineLevel="1" x14ac:dyDescent="0.25">
      <c r="D504" s="142" t="str">
        <f>'Line Items'!D1086</f>
        <v>[Rolling Stock Line 30]</v>
      </c>
      <c r="E504" s="106"/>
      <c r="F504" s="143" t="str">
        <f t="shared" si="80"/>
        <v>000 Train Miles</v>
      </c>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4"/>
      <c r="AE504" s="805"/>
      <c r="AG504" s="805"/>
      <c r="AI504" s="805"/>
      <c r="AK504" s="330"/>
    </row>
    <row r="505" spans="4:37" ht="12.75" customHeight="1" outlineLevel="1" x14ac:dyDescent="0.25">
      <c r="D505" s="142" t="str">
        <f>'Line Items'!D1087</f>
        <v>[Rolling Stock Line 31]</v>
      </c>
      <c r="E505" s="106"/>
      <c r="F505" s="143" t="str">
        <f t="shared" si="80"/>
        <v>000 Train Miles</v>
      </c>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4"/>
      <c r="AE505" s="805"/>
      <c r="AG505" s="805"/>
      <c r="AI505" s="805"/>
      <c r="AK505" s="330"/>
    </row>
    <row r="506" spans="4:37" ht="12.75" customHeight="1" outlineLevel="1" x14ac:dyDescent="0.25">
      <c r="D506" s="142" t="str">
        <f>'Line Items'!D1088</f>
        <v>[Rolling Stock Line 32]</v>
      </c>
      <c r="E506" s="106"/>
      <c r="F506" s="143" t="str">
        <f t="shared" si="80"/>
        <v>000 Train Miles</v>
      </c>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4"/>
      <c r="AE506" s="805"/>
      <c r="AG506" s="805"/>
      <c r="AI506" s="805"/>
      <c r="AK506" s="330"/>
    </row>
    <row r="507" spans="4:37" ht="12.75" customHeight="1" outlineLevel="1" x14ac:dyDescent="0.25">
      <c r="D507" s="142" t="str">
        <f>'Line Items'!D1089</f>
        <v>[Rolling Stock Line 33]</v>
      </c>
      <c r="E507" s="106"/>
      <c r="F507" s="143" t="str">
        <f t="shared" si="80"/>
        <v>000 Train Miles</v>
      </c>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4"/>
      <c r="AE507" s="805"/>
      <c r="AG507" s="805"/>
      <c r="AI507" s="805"/>
      <c r="AK507" s="330"/>
    </row>
    <row r="508" spans="4:37" ht="12.75" customHeight="1" outlineLevel="1" x14ac:dyDescent="0.25">
      <c r="D508" s="142" t="str">
        <f>'Line Items'!D1090</f>
        <v>[Rolling Stock Line 34]</v>
      </c>
      <c r="E508" s="106"/>
      <c r="F508" s="143" t="str">
        <f t="shared" si="80"/>
        <v>000 Train Miles</v>
      </c>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4"/>
      <c r="AE508" s="805"/>
      <c r="AG508" s="805"/>
      <c r="AI508" s="805"/>
      <c r="AK508" s="330"/>
    </row>
    <row r="509" spans="4:37" ht="12.75" customHeight="1" outlineLevel="1" x14ac:dyDescent="0.25">
      <c r="D509" s="142" t="str">
        <f>'Line Items'!D1091</f>
        <v>[Rolling Stock Line 35]</v>
      </c>
      <c r="E509" s="106"/>
      <c r="F509" s="143" t="str">
        <f t="shared" si="80"/>
        <v>000 Train Miles</v>
      </c>
      <c r="G509" s="283"/>
      <c r="H509" s="283"/>
      <c r="I509" s="283"/>
      <c r="J509" s="283"/>
      <c r="K509" s="283"/>
      <c r="L509" s="283"/>
      <c r="M509" s="283"/>
      <c r="N509" s="283"/>
      <c r="O509" s="283"/>
      <c r="P509" s="283"/>
      <c r="Q509" s="283"/>
      <c r="R509" s="283"/>
      <c r="S509" s="283"/>
      <c r="T509" s="283"/>
      <c r="U509" s="283"/>
      <c r="V509" s="283"/>
      <c r="W509" s="283"/>
      <c r="X509" s="283"/>
      <c r="Y509" s="283"/>
      <c r="Z509" s="283"/>
      <c r="AA509" s="283"/>
      <c r="AB509" s="283"/>
      <c r="AC509" s="284"/>
      <c r="AE509" s="805"/>
      <c r="AG509" s="805"/>
      <c r="AI509" s="805"/>
      <c r="AK509" s="330"/>
    </row>
    <row r="510" spans="4:37" ht="12.75" customHeight="1" outlineLevel="1" x14ac:dyDescent="0.25">
      <c r="D510" s="142" t="str">
        <f>'Line Items'!D1092</f>
        <v>[Rolling Stock Line 36]</v>
      </c>
      <c r="E510" s="106"/>
      <c r="F510" s="143" t="str">
        <f t="shared" si="80"/>
        <v>000 Train Miles</v>
      </c>
      <c r="G510" s="283"/>
      <c r="H510" s="283"/>
      <c r="I510" s="283"/>
      <c r="J510" s="283"/>
      <c r="K510" s="283"/>
      <c r="L510" s="283"/>
      <c r="M510" s="283"/>
      <c r="N510" s="283"/>
      <c r="O510" s="283"/>
      <c r="P510" s="283"/>
      <c r="Q510" s="283"/>
      <c r="R510" s="283"/>
      <c r="S510" s="283"/>
      <c r="T510" s="283"/>
      <c r="U510" s="283"/>
      <c r="V510" s="283"/>
      <c r="W510" s="283"/>
      <c r="X510" s="283"/>
      <c r="Y510" s="283"/>
      <c r="Z510" s="283"/>
      <c r="AA510" s="283"/>
      <c r="AB510" s="283"/>
      <c r="AC510" s="284"/>
      <c r="AE510" s="805"/>
      <c r="AG510" s="805"/>
      <c r="AI510" s="805"/>
      <c r="AK510" s="330"/>
    </row>
    <row r="511" spans="4:37" ht="12.75" customHeight="1" outlineLevel="1" x14ac:dyDescent="0.25">
      <c r="D511" s="142" t="str">
        <f>'Line Items'!D1093</f>
        <v>[Rolling Stock Line 37]</v>
      </c>
      <c r="E511" s="106"/>
      <c r="F511" s="143" t="str">
        <f t="shared" si="80"/>
        <v>000 Train Miles</v>
      </c>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4"/>
      <c r="AE511" s="805"/>
      <c r="AG511" s="805"/>
      <c r="AI511" s="805"/>
      <c r="AK511" s="330"/>
    </row>
    <row r="512" spans="4:37" ht="12.75" customHeight="1" outlineLevel="1" x14ac:dyDescent="0.25">
      <c r="D512" s="142" t="str">
        <f>'Line Items'!D1094</f>
        <v>[Rolling Stock Line 38]</v>
      </c>
      <c r="E512" s="106"/>
      <c r="F512" s="143" t="str">
        <f t="shared" si="80"/>
        <v>000 Train Miles</v>
      </c>
      <c r="G512" s="283"/>
      <c r="H512" s="283"/>
      <c r="I512" s="283"/>
      <c r="J512" s="283"/>
      <c r="K512" s="283"/>
      <c r="L512" s="283"/>
      <c r="M512" s="283"/>
      <c r="N512" s="283"/>
      <c r="O512" s="283"/>
      <c r="P512" s="283"/>
      <c r="Q512" s="283"/>
      <c r="R512" s="283"/>
      <c r="S512" s="283"/>
      <c r="T512" s="283"/>
      <c r="U512" s="283"/>
      <c r="V512" s="283"/>
      <c r="W512" s="283"/>
      <c r="X512" s="283"/>
      <c r="Y512" s="283"/>
      <c r="Z512" s="283"/>
      <c r="AA512" s="283"/>
      <c r="AB512" s="283"/>
      <c r="AC512" s="284"/>
      <c r="AE512" s="805"/>
      <c r="AG512" s="805"/>
      <c r="AI512" s="805"/>
      <c r="AK512" s="330"/>
    </row>
    <row r="513" spans="4:37" ht="12.75" customHeight="1" outlineLevel="1" x14ac:dyDescent="0.25">
      <c r="D513" s="142" t="str">
        <f>'Line Items'!D1095</f>
        <v>[Rolling Stock Line 39]</v>
      </c>
      <c r="E513" s="106"/>
      <c r="F513" s="143" t="str">
        <f t="shared" si="80"/>
        <v>000 Train Miles</v>
      </c>
      <c r="G513" s="283"/>
      <c r="H513" s="283"/>
      <c r="I513" s="283"/>
      <c r="J513" s="283"/>
      <c r="K513" s="283"/>
      <c r="L513" s="283"/>
      <c r="M513" s="283"/>
      <c r="N513" s="283"/>
      <c r="O513" s="283"/>
      <c r="P513" s="283"/>
      <c r="Q513" s="283"/>
      <c r="R513" s="283"/>
      <c r="S513" s="283"/>
      <c r="T513" s="283"/>
      <c r="U513" s="283"/>
      <c r="V513" s="283"/>
      <c r="W513" s="283"/>
      <c r="X513" s="283"/>
      <c r="Y513" s="283"/>
      <c r="Z513" s="283"/>
      <c r="AA513" s="283"/>
      <c r="AB513" s="283"/>
      <c r="AC513" s="284"/>
      <c r="AE513" s="805"/>
      <c r="AG513" s="805"/>
      <c r="AI513" s="805"/>
      <c r="AK513" s="330"/>
    </row>
    <row r="514" spans="4:37" ht="12.75" customHeight="1" outlineLevel="1" x14ac:dyDescent="0.25">
      <c r="D514" s="142" t="str">
        <f>'Line Items'!D1096</f>
        <v>[Rolling Stock Line 40]</v>
      </c>
      <c r="E514" s="106"/>
      <c r="F514" s="143" t="str">
        <f t="shared" si="80"/>
        <v>000 Train Miles</v>
      </c>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4"/>
      <c r="AE514" s="805"/>
      <c r="AG514" s="805"/>
      <c r="AI514" s="805"/>
      <c r="AK514" s="330"/>
    </row>
    <row r="515" spans="4:37" ht="12.75" customHeight="1" outlineLevel="1" x14ac:dyDescent="0.25">
      <c r="D515" s="142" t="str">
        <f>'Line Items'!D1097</f>
        <v>[Rolling Stock Line 41]</v>
      </c>
      <c r="E515" s="106"/>
      <c r="F515" s="143" t="str">
        <f t="shared" si="80"/>
        <v>000 Train Miles</v>
      </c>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4"/>
      <c r="AE515" s="805"/>
      <c r="AG515" s="805"/>
      <c r="AI515" s="805"/>
      <c r="AK515" s="330"/>
    </row>
    <row r="516" spans="4:37" ht="12.75" customHeight="1" outlineLevel="1" x14ac:dyDescent="0.25">
      <c r="D516" s="142" t="str">
        <f>'Line Items'!D1098</f>
        <v>[Rolling Stock Line 42]</v>
      </c>
      <c r="E516" s="106"/>
      <c r="F516" s="143" t="str">
        <f t="shared" si="80"/>
        <v>000 Train Miles</v>
      </c>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4"/>
      <c r="AE516" s="805"/>
      <c r="AG516" s="805"/>
      <c r="AI516" s="805"/>
      <c r="AK516" s="330"/>
    </row>
    <row r="517" spans="4:37" ht="12.75" customHeight="1" outlineLevel="1" x14ac:dyDescent="0.25">
      <c r="D517" s="142" t="str">
        <f>'Line Items'!D1099</f>
        <v>[Rolling Stock Line 43]</v>
      </c>
      <c r="E517" s="106"/>
      <c r="F517" s="143" t="str">
        <f t="shared" si="80"/>
        <v>000 Train Miles</v>
      </c>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4"/>
      <c r="AE517" s="805"/>
      <c r="AG517" s="805"/>
      <c r="AI517" s="805"/>
      <c r="AK517" s="330"/>
    </row>
    <row r="518" spans="4:37" ht="12.75" customHeight="1" outlineLevel="1" x14ac:dyDescent="0.25">
      <c r="D518" s="142" t="str">
        <f>'Line Items'!D1100</f>
        <v>[Rolling Stock Line 44]</v>
      </c>
      <c r="E518" s="106"/>
      <c r="F518" s="143" t="str">
        <f t="shared" si="80"/>
        <v>000 Train Miles</v>
      </c>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4"/>
      <c r="AE518" s="805"/>
      <c r="AG518" s="805"/>
      <c r="AI518" s="805"/>
      <c r="AK518" s="330"/>
    </row>
    <row r="519" spans="4:37" ht="12.75" customHeight="1" outlineLevel="1" x14ac:dyDescent="0.25">
      <c r="D519" s="142" t="str">
        <f>'Line Items'!D1101</f>
        <v>[Rolling Stock Line 45]</v>
      </c>
      <c r="E519" s="106"/>
      <c r="F519" s="143" t="str">
        <f t="shared" si="80"/>
        <v>000 Train Miles</v>
      </c>
      <c r="G519" s="283"/>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284"/>
      <c r="AE519" s="805"/>
      <c r="AG519" s="805"/>
      <c r="AI519" s="805"/>
      <c r="AK519" s="330"/>
    </row>
    <row r="520" spans="4:37" ht="12.75" customHeight="1" outlineLevel="1" x14ac:dyDescent="0.25">
      <c r="D520" s="142" t="str">
        <f>'Line Items'!D1102</f>
        <v>[Rolling Stock Line 46]</v>
      </c>
      <c r="E520" s="106"/>
      <c r="F520" s="143" t="str">
        <f t="shared" si="80"/>
        <v>000 Train Miles</v>
      </c>
      <c r="G520" s="283"/>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284"/>
      <c r="AE520" s="805"/>
      <c r="AG520" s="805"/>
      <c r="AI520" s="805"/>
      <c r="AK520" s="330"/>
    </row>
    <row r="521" spans="4:37" ht="12.75" customHeight="1" outlineLevel="1" x14ac:dyDescent="0.25">
      <c r="D521" s="142" t="str">
        <f>'Line Items'!D1103</f>
        <v>[Rolling Stock Line 47]</v>
      </c>
      <c r="E521" s="106"/>
      <c r="F521" s="143" t="str">
        <f t="shared" si="80"/>
        <v>000 Train Miles</v>
      </c>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4"/>
      <c r="AE521" s="805"/>
      <c r="AG521" s="805"/>
      <c r="AI521" s="805"/>
      <c r="AK521" s="330"/>
    </row>
    <row r="522" spans="4:37" ht="12.75" customHeight="1" outlineLevel="1" x14ac:dyDescent="0.25">
      <c r="D522" s="142" t="str">
        <f>'Line Items'!D1104</f>
        <v>[Rolling Stock Line 48]</v>
      </c>
      <c r="E522" s="106"/>
      <c r="F522" s="143" t="str">
        <f t="shared" si="80"/>
        <v>000 Train Miles</v>
      </c>
      <c r="G522" s="283"/>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284"/>
      <c r="AE522" s="805"/>
      <c r="AG522" s="805"/>
      <c r="AI522" s="805"/>
      <c r="AK522" s="330"/>
    </row>
    <row r="523" spans="4:37" ht="12.75" customHeight="1" outlineLevel="1" x14ac:dyDescent="0.25">
      <c r="D523" s="142" t="str">
        <f>'Line Items'!D1105</f>
        <v>[Rolling Stock Line 49]</v>
      </c>
      <c r="E523" s="106"/>
      <c r="F523" s="143" t="str">
        <f t="shared" si="80"/>
        <v>000 Train Miles</v>
      </c>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4"/>
      <c r="AE523" s="805"/>
      <c r="AG523" s="805"/>
      <c r="AI523" s="805"/>
      <c r="AK523" s="330"/>
    </row>
    <row r="524" spans="4:37" ht="12.75" customHeight="1" outlineLevel="1" x14ac:dyDescent="0.25">
      <c r="D524" s="142" t="str">
        <f>'Line Items'!D1106</f>
        <v>[Rolling Stock Line 50]</v>
      </c>
      <c r="E524" s="106"/>
      <c r="F524" s="143" t="str">
        <f t="shared" si="80"/>
        <v>000 Train Miles</v>
      </c>
      <c r="G524" s="283"/>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284"/>
      <c r="AE524" s="805"/>
      <c r="AG524" s="805"/>
      <c r="AI524" s="805"/>
      <c r="AK524" s="330"/>
    </row>
    <row r="525" spans="4:37" ht="12.75" customHeight="1" outlineLevel="1" x14ac:dyDescent="0.25">
      <c r="D525" s="142" t="str">
        <f>'Line Items'!D1107</f>
        <v>[Rolling Stock Line 51]</v>
      </c>
      <c r="E525" s="106"/>
      <c r="F525" s="143" t="str">
        <f t="shared" si="80"/>
        <v>000 Train Miles</v>
      </c>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4"/>
      <c r="AE525" s="805"/>
      <c r="AG525" s="805"/>
      <c r="AI525" s="805"/>
      <c r="AK525" s="330"/>
    </row>
    <row r="526" spans="4:37" ht="12.75" customHeight="1" outlineLevel="1" x14ac:dyDescent="0.25">
      <c r="D526" s="142" t="str">
        <f>'Line Items'!D1108</f>
        <v>[Rolling Stock Line 52]</v>
      </c>
      <c r="E526" s="106"/>
      <c r="F526" s="143" t="str">
        <f t="shared" si="80"/>
        <v>000 Train Miles</v>
      </c>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4"/>
      <c r="AE526" s="805"/>
      <c r="AG526" s="805"/>
      <c r="AI526" s="805"/>
      <c r="AK526" s="330"/>
    </row>
    <row r="527" spans="4:37" ht="12.75" customHeight="1" outlineLevel="1" x14ac:dyDescent="0.25">
      <c r="D527" s="142" t="str">
        <f>'Line Items'!D1109</f>
        <v>[Rolling Stock Line 53]</v>
      </c>
      <c r="E527" s="106"/>
      <c r="F527" s="143" t="str">
        <f t="shared" si="80"/>
        <v>000 Train Miles</v>
      </c>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4"/>
      <c r="AE527" s="805"/>
      <c r="AG527" s="805"/>
      <c r="AI527" s="805"/>
      <c r="AK527" s="330"/>
    </row>
    <row r="528" spans="4:37" ht="12.75" customHeight="1" outlineLevel="1" x14ac:dyDescent="0.25">
      <c r="D528" s="142" t="str">
        <f>'Line Items'!D1110</f>
        <v>[Rolling Stock Line 54]</v>
      </c>
      <c r="E528" s="106"/>
      <c r="F528" s="143" t="str">
        <f t="shared" si="80"/>
        <v>000 Train Miles</v>
      </c>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4"/>
      <c r="AE528" s="805"/>
      <c r="AG528" s="805"/>
      <c r="AI528" s="805"/>
      <c r="AK528" s="330"/>
    </row>
    <row r="529" spans="2:37" ht="12.75" customHeight="1" outlineLevel="1" x14ac:dyDescent="0.25">
      <c r="D529" s="142" t="str">
        <f>'Line Items'!D1111</f>
        <v>[Rolling Stock Line 55]</v>
      </c>
      <c r="E529" s="106"/>
      <c r="F529" s="143" t="str">
        <f t="shared" si="80"/>
        <v>000 Train Miles</v>
      </c>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4"/>
      <c r="AE529" s="805"/>
      <c r="AG529" s="805"/>
      <c r="AI529" s="805"/>
      <c r="AK529" s="330"/>
    </row>
    <row r="530" spans="2:37" ht="12.75" customHeight="1" outlineLevel="1" x14ac:dyDescent="0.25">
      <c r="D530" s="142" t="str">
        <f>'Line Items'!D1112</f>
        <v>[Rolling Stock Line 56]</v>
      </c>
      <c r="E530" s="106"/>
      <c r="F530" s="143" t="str">
        <f t="shared" si="80"/>
        <v>000 Train Miles</v>
      </c>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4"/>
      <c r="AE530" s="805"/>
      <c r="AG530" s="805"/>
      <c r="AI530" s="805"/>
      <c r="AK530" s="330"/>
    </row>
    <row r="531" spans="2:37" ht="12.75" customHeight="1" outlineLevel="1" x14ac:dyDescent="0.25">
      <c r="D531" s="142" t="str">
        <f>'Line Items'!D1113</f>
        <v>[Rolling Stock Line 57]</v>
      </c>
      <c r="E531" s="106"/>
      <c r="F531" s="143" t="str">
        <f t="shared" si="80"/>
        <v>000 Train Miles</v>
      </c>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4"/>
      <c r="AE531" s="805"/>
      <c r="AG531" s="805"/>
      <c r="AI531" s="805"/>
      <c r="AK531" s="330"/>
    </row>
    <row r="532" spans="2:37" ht="12.75" customHeight="1" outlineLevel="1" x14ac:dyDescent="0.25">
      <c r="D532" s="142" t="str">
        <f>'Line Items'!D1114</f>
        <v>[Rolling Stock Line 58]</v>
      </c>
      <c r="E532" s="106"/>
      <c r="F532" s="143" t="str">
        <f t="shared" si="80"/>
        <v>000 Train Miles</v>
      </c>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4"/>
      <c r="AE532" s="805"/>
      <c r="AG532" s="805"/>
      <c r="AI532" s="805"/>
      <c r="AK532" s="330"/>
    </row>
    <row r="533" spans="2:37" ht="12.75" customHeight="1" outlineLevel="1" x14ac:dyDescent="0.25">
      <c r="D533" s="142" t="str">
        <f>'Line Items'!D1115</f>
        <v>[Rolling Stock Line 59]</v>
      </c>
      <c r="E533" s="106"/>
      <c r="F533" s="143" t="str">
        <f t="shared" si="80"/>
        <v>000 Train Miles</v>
      </c>
      <c r="G533" s="283"/>
      <c r="H533" s="283"/>
      <c r="I533" s="283"/>
      <c r="J533" s="283"/>
      <c r="K533" s="283"/>
      <c r="L533" s="283"/>
      <c r="M533" s="283"/>
      <c r="N533" s="283"/>
      <c r="O533" s="283"/>
      <c r="P533" s="283"/>
      <c r="Q533" s="283"/>
      <c r="R533" s="283"/>
      <c r="S533" s="283"/>
      <c r="T533" s="283"/>
      <c r="U533" s="283"/>
      <c r="V533" s="283"/>
      <c r="W533" s="283"/>
      <c r="X533" s="283"/>
      <c r="Y533" s="283"/>
      <c r="Z533" s="283"/>
      <c r="AA533" s="283"/>
      <c r="AB533" s="283"/>
      <c r="AC533" s="284"/>
      <c r="AE533" s="805"/>
      <c r="AG533" s="805"/>
      <c r="AI533" s="805"/>
      <c r="AK533" s="330"/>
    </row>
    <row r="534" spans="2:37" ht="12.75" customHeight="1" outlineLevel="1" x14ac:dyDescent="0.25">
      <c r="D534" s="113" t="str">
        <f>'Line Items'!D1116</f>
        <v>[Rolling Stock Line 60]</v>
      </c>
      <c r="E534" s="286"/>
      <c r="F534" s="155" t="str">
        <f t="shared" si="80"/>
        <v>000 Train Miles</v>
      </c>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8"/>
      <c r="AE534" s="1058"/>
      <c r="AG534" s="1058"/>
      <c r="AI534" s="1058"/>
      <c r="AK534" s="347"/>
    </row>
    <row r="535" spans="2:37" ht="12.75" customHeight="1" outlineLevel="1" x14ac:dyDescent="0.25">
      <c r="G535" s="107"/>
      <c r="H535" s="107"/>
      <c r="I535" s="107"/>
      <c r="J535" s="107"/>
      <c r="K535" s="107"/>
      <c r="L535" s="107"/>
      <c r="M535" s="107"/>
      <c r="N535" s="107"/>
      <c r="O535" s="107"/>
      <c r="P535" s="107"/>
      <c r="Q535" s="107"/>
      <c r="R535" s="107"/>
      <c r="S535" s="107"/>
      <c r="T535" s="107"/>
      <c r="U535" s="107"/>
      <c r="V535" s="107"/>
      <c r="W535" s="107"/>
      <c r="X535" s="107"/>
      <c r="Y535" s="107"/>
      <c r="Z535" s="107"/>
      <c r="AA535" s="107"/>
      <c r="AB535" s="107"/>
      <c r="AC535" s="107"/>
      <c r="AE535" s="107"/>
      <c r="AG535" s="107"/>
      <c r="AI535" s="107"/>
      <c r="AK535" s="348"/>
    </row>
    <row r="536" spans="2:37" ht="12.75" customHeight="1" outlineLevel="1" x14ac:dyDescent="0.25">
      <c r="D536" s="290" t="str">
        <f>"Total "&amp;C474</f>
        <v>Total Loaded Train Mileage</v>
      </c>
      <c r="E536" s="291"/>
      <c r="F536" s="292" t="str">
        <f>F534</f>
        <v>000 Train Miles</v>
      </c>
      <c r="G536" s="293">
        <f t="shared" ref="G536:AC536" si="81">SUM(G475:G534)</f>
        <v>0</v>
      </c>
      <c r="H536" s="293">
        <f t="shared" si="81"/>
        <v>0</v>
      </c>
      <c r="I536" s="293">
        <f t="shared" si="81"/>
        <v>0</v>
      </c>
      <c r="J536" s="293">
        <f t="shared" si="81"/>
        <v>0</v>
      </c>
      <c r="K536" s="293">
        <f t="shared" si="81"/>
        <v>0</v>
      </c>
      <c r="L536" s="293">
        <f t="shared" si="81"/>
        <v>0</v>
      </c>
      <c r="M536" s="293">
        <f t="shared" si="81"/>
        <v>0</v>
      </c>
      <c r="N536" s="293">
        <f t="shared" si="81"/>
        <v>0</v>
      </c>
      <c r="O536" s="293">
        <f t="shared" si="81"/>
        <v>0</v>
      </c>
      <c r="P536" s="293">
        <f t="shared" si="81"/>
        <v>0</v>
      </c>
      <c r="Q536" s="293">
        <f t="shared" si="81"/>
        <v>0</v>
      </c>
      <c r="R536" s="293">
        <f t="shared" si="81"/>
        <v>0</v>
      </c>
      <c r="S536" s="293">
        <f t="shared" si="81"/>
        <v>0</v>
      </c>
      <c r="T536" s="293">
        <f t="shared" si="81"/>
        <v>0</v>
      </c>
      <c r="U536" s="293">
        <f t="shared" si="81"/>
        <v>0</v>
      </c>
      <c r="V536" s="293">
        <f t="shared" si="81"/>
        <v>0</v>
      </c>
      <c r="W536" s="293">
        <f t="shared" si="81"/>
        <v>0</v>
      </c>
      <c r="X536" s="293">
        <f t="shared" si="81"/>
        <v>0</v>
      </c>
      <c r="Y536" s="293">
        <f t="shared" si="81"/>
        <v>0</v>
      </c>
      <c r="Z536" s="293">
        <f t="shared" si="81"/>
        <v>0</v>
      </c>
      <c r="AA536" s="293">
        <f t="shared" si="81"/>
        <v>0</v>
      </c>
      <c r="AB536" s="293">
        <f t="shared" si="81"/>
        <v>0</v>
      </c>
      <c r="AC536" s="294">
        <f t="shared" si="81"/>
        <v>0</v>
      </c>
      <c r="AE536" s="1062">
        <f>SUM(AE475:AE534)</f>
        <v>0</v>
      </c>
      <c r="AG536" s="1062">
        <f>SUM(AG475:AG534)</f>
        <v>0</v>
      </c>
      <c r="AI536" s="1062">
        <f>SUM(AI475:AI534)</f>
        <v>0</v>
      </c>
      <c r="AK536" s="349"/>
    </row>
    <row r="537" spans="2:37" x14ac:dyDescent="0.25">
      <c r="G537" s="107"/>
      <c r="H537" s="107"/>
      <c r="I537" s="107"/>
      <c r="J537" s="107"/>
      <c r="K537" s="107"/>
      <c r="L537" s="107"/>
      <c r="M537" s="107"/>
      <c r="N537" s="107"/>
      <c r="O537" s="107"/>
      <c r="P537" s="107"/>
      <c r="Q537" s="107"/>
      <c r="R537" s="107"/>
      <c r="S537" s="107"/>
      <c r="T537" s="107"/>
      <c r="U537" s="107"/>
      <c r="V537" s="107"/>
      <c r="W537" s="107"/>
      <c r="X537" s="107"/>
      <c r="Y537" s="107"/>
      <c r="Z537" s="107"/>
      <c r="AA537" s="107"/>
      <c r="AB537" s="107"/>
      <c r="AC537" s="107"/>
      <c r="AE537" s="107"/>
      <c r="AG537" s="107"/>
      <c r="AI537" s="107"/>
      <c r="AK537" s="348"/>
    </row>
    <row r="538" spans="2:37" x14ac:dyDescent="0.25">
      <c r="B538" s="272" t="s">
        <v>484</v>
      </c>
      <c r="C538" s="272"/>
      <c r="D538" s="275"/>
      <c r="E538" s="275"/>
      <c r="F538" s="27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2"/>
      <c r="AD538" s="272"/>
      <c r="AE538" s="302"/>
      <c r="AF538" s="272"/>
      <c r="AG538" s="302"/>
      <c r="AH538" s="272"/>
      <c r="AI538" s="302"/>
      <c r="AJ538" s="272"/>
      <c r="AK538" s="350"/>
    </row>
    <row r="539" spans="2:37" ht="12.75" customHeight="1" outlineLevel="1" x14ac:dyDescent="0.25">
      <c r="G539" s="107"/>
      <c r="H539" s="107"/>
      <c r="I539" s="107"/>
      <c r="J539" s="107"/>
      <c r="K539" s="107"/>
      <c r="L539" s="107"/>
      <c r="M539" s="107"/>
      <c r="N539" s="107"/>
      <c r="O539" s="107"/>
      <c r="P539" s="107"/>
      <c r="Q539" s="107"/>
      <c r="R539" s="107"/>
      <c r="S539" s="107"/>
      <c r="T539" s="107"/>
      <c r="U539" s="107"/>
      <c r="V539" s="107"/>
      <c r="W539" s="107"/>
      <c r="X539" s="107"/>
      <c r="Y539" s="107"/>
      <c r="Z539" s="107"/>
      <c r="AA539" s="107"/>
      <c r="AB539" s="107"/>
      <c r="AC539" s="107"/>
      <c r="AE539" s="107"/>
      <c r="AG539" s="107"/>
      <c r="AI539" s="107"/>
      <c r="AK539" s="348"/>
    </row>
    <row r="540" spans="2:37" ht="12.75" customHeight="1" outlineLevel="1" x14ac:dyDescent="0.25">
      <c r="C540" s="217" t="s">
        <v>485</v>
      </c>
      <c r="G540" s="107"/>
      <c r="H540" s="107"/>
      <c r="I540" s="107"/>
      <c r="J540" s="107"/>
      <c r="K540" s="107"/>
      <c r="L540" s="107"/>
      <c r="M540" s="107"/>
      <c r="N540" s="107"/>
      <c r="O540" s="107"/>
      <c r="P540" s="107"/>
      <c r="Q540" s="107"/>
      <c r="R540" s="107"/>
      <c r="S540" s="107"/>
      <c r="T540" s="107"/>
      <c r="U540" s="107"/>
      <c r="V540" s="107"/>
      <c r="W540" s="107"/>
      <c r="X540" s="107"/>
      <c r="Y540" s="107"/>
      <c r="Z540" s="107"/>
      <c r="AA540" s="107"/>
      <c r="AB540" s="107"/>
      <c r="AC540" s="107"/>
      <c r="AE540" s="107"/>
      <c r="AG540" s="107"/>
      <c r="AI540" s="107"/>
      <c r="AK540" s="348"/>
    </row>
    <row r="541" spans="2:37" ht="12.75" customHeight="1" outlineLevel="1" x14ac:dyDescent="0.25">
      <c r="D541" s="276" t="str">
        <f>'Line Items'!D994</f>
        <v>Class 375/3 Eversholt Rail - Motor</v>
      </c>
      <c r="E541" s="277"/>
      <c r="F541" s="278" t="s">
        <v>479</v>
      </c>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304"/>
      <c r="AE541" s="1057"/>
      <c r="AG541" s="1057"/>
      <c r="AI541" s="1057"/>
      <c r="AK541" s="321"/>
    </row>
    <row r="542" spans="2:37" ht="12.75" customHeight="1" outlineLevel="1" x14ac:dyDescent="0.25">
      <c r="D542" s="142" t="str">
        <f>'Line Items'!D995</f>
        <v>Class 375/3 Eversholt Rail - Trailer</v>
      </c>
      <c r="E542" s="106"/>
      <c r="F542" s="143" t="str">
        <f t="shared" ref="F542:F600" si="82">F541</f>
        <v>000 Veh Miles</v>
      </c>
      <c r="G542" s="283"/>
      <c r="H542" s="283"/>
      <c r="I542" s="283"/>
      <c r="J542" s="283"/>
      <c r="K542" s="283"/>
      <c r="L542" s="283"/>
      <c r="M542" s="283"/>
      <c r="N542" s="283"/>
      <c r="O542" s="283"/>
      <c r="P542" s="283"/>
      <c r="Q542" s="283"/>
      <c r="R542" s="283"/>
      <c r="S542" s="283"/>
      <c r="T542" s="283"/>
      <c r="U542" s="283"/>
      <c r="V542" s="283"/>
      <c r="W542" s="283"/>
      <c r="X542" s="283"/>
      <c r="Y542" s="283"/>
      <c r="Z542" s="283"/>
      <c r="AA542" s="283"/>
      <c r="AB542" s="283"/>
      <c r="AC542" s="284"/>
      <c r="AE542" s="805"/>
      <c r="AG542" s="805"/>
      <c r="AI542" s="805"/>
      <c r="AK542" s="300"/>
    </row>
    <row r="543" spans="2:37" ht="12.75" customHeight="1" outlineLevel="1" x14ac:dyDescent="0.25">
      <c r="D543" s="142" t="str">
        <f>'Line Items'!D996</f>
        <v>Class 375/6 Eversholt Rail - Motor</v>
      </c>
      <c r="E543" s="106"/>
      <c r="F543" s="143" t="str">
        <f t="shared" si="82"/>
        <v>000 Veh Miles</v>
      </c>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4"/>
      <c r="AE543" s="805"/>
      <c r="AG543" s="805"/>
      <c r="AI543" s="805"/>
      <c r="AK543" s="300"/>
    </row>
    <row r="544" spans="2:37" ht="12.75" customHeight="1" outlineLevel="1" x14ac:dyDescent="0.25">
      <c r="D544" s="142" t="str">
        <f>'Line Items'!D997</f>
        <v>Class 375/6 Eversholt Rail - Trailer</v>
      </c>
      <c r="E544" s="106"/>
      <c r="F544" s="143" t="str">
        <f t="shared" si="82"/>
        <v>000 Veh Miles</v>
      </c>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4"/>
      <c r="AE544" s="805"/>
      <c r="AG544" s="805"/>
      <c r="AI544" s="805"/>
      <c r="AK544" s="300"/>
    </row>
    <row r="545" spans="4:37" ht="12.75" customHeight="1" outlineLevel="1" x14ac:dyDescent="0.25">
      <c r="D545" s="142" t="str">
        <f>'Line Items'!D998</f>
        <v>Class 375/7 Eversholt Rail - Motor</v>
      </c>
      <c r="E545" s="106"/>
      <c r="F545" s="143" t="str">
        <f t="shared" si="82"/>
        <v>000 Veh Miles</v>
      </c>
      <c r="G545" s="283"/>
      <c r="H545" s="283"/>
      <c r="I545" s="283"/>
      <c r="J545" s="283"/>
      <c r="K545" s="283"/>
      <c r="L545" s="283"/>
      <c r="M545" s="283"/>
      <c r="N545" s="283"/>
      <c r="O545" s="283"/>
      <c r="P545" s="283"/>
      <c r="Q545" s="283"/>
      <c r="R545" s="283"/>
      <c r="S545" s="283"/>
      <c r="T545" s="283"/>
      <c r="U545" s="283"/>
      <c r="V545" s="283"/>
      <c r="W545" s="283"/>
      <c r="X545" s="283"/>
      <c r="Y545" s="283"/>
      <c r="Z545" s="283"/>
      <c r="AA545" s="283"/>
      <c r="AB545" s="283"/>
      <c r="AC545" s="284"/>
      <c r="AE545" s="805"/>
      <c r="AG545" s="805"/>
      <c r="AI545" s="805"/>
      <c r="AK545" s="300"/>
    </row>
    <row r="546" spans="4:37" ht="12.75" customHeight="1" outlineLevel="1" x14ac:dyDescent="0.25">
      <c r="D546" s="142" t="str">
        <f>'Line Items'!D999</f>
        <v>Class 375/7 Eversholt Rail - Trailer</v>
      </c>
      <c r="E546" s="106"/>
      <c r="F546" s="143" t="str">
        <f t="shared" si="82"/>
        <v>000 Veh Miles</v>
      </c>
      <c r="G546" s="283"/>
      <c r="H546" s="283"/>
      <c r="I546" s="283"/>
      <c r="J546" s="283"/>
      <c r="K546" s="283"/>
      <c r="L546" s="283"/>
      <c r="M546" s="283"/>
      <c r="N546" s="283"/>
      <c r="O546" s="283"/>
      <c r="P546" s="283"/>
      <c r="Q546" s="283"/>
      <c r="R546" s="283"/>
      <c r="S546" s="283"/>
      <c r="T546" s="283"/>
      <c r="U546" s="283"/>
      <c r="V546" s="283"/>
      <c r="W546" s="283"/>
      <c r="X546" s="283"/>
      <c r="Y546" s="283"/>
      <c r="Z546" s="283"/>
      <c r="AA546" s="283"/>
      <c r="AB546" s="283"/>
      <c r="AC546" s="284"/>
      <c r="AE546" s="805"/>
      <c r="AG546" s="805"/>
      <c r="AI546" s="805"/>
      <c r="AK546" s="300"/>
    </row>
    <row r="547" spans="4:37" ht="12.75" customHeight="1" outlineLevel="1" x14ac:dyDescent="0.25">
      <c r="D547" s="142" t="str">
        <f>'Line Items'!D1000</f>
        <v>Class 375/8 Eversholt Rail - Motor</v>
      </c>
      <c r="E547" s="106"/>
      <c r="F547" s="143" t="str">
        <f t="shared" si="82"/>
        <v>000 Veh Miles</v>
      </c>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4"/>
      <c r="AE547" s="805"/>
      <c r="AG547" s="805"/>
      <c r="AI547" s="805"/>
      <c r="AK547" s="300"/>
    </row>
    <row r="548" spans="4:37" ht="12.75" customHeight="1" outlineLevel="1" x14ac:dyDescent="0.25">
      <c r="D548" s="142" t="str">
        <f>'Line Items'!D1001</f>
        <v>Class 375/8 Eversholt Rail - Trailer</v>
      </c>
      <c r="E548" s="106"/>
      <c r="F548" s="143" t="str">
        <f t="shared" si="82"/>
        <v>000 Veh Miles</v>
      </c>
      <c r="G548" s="283"/>
      <c r="H548" s="283"/>
      <c r="I548" s="283"/>
      <c r="J548" s="283"/>
      <c r="K548" s="283"/>
      <c r="L548" s="283"/>
      <c r="M548" s="283"/>
      <c r="N548" s="283"/>
      <c r="O548" s="283"/>
      <c r="P548" s="283"/>
      <c r="Q548" s="283"/>
      <c r="R548" s="283"/>
      <c r="S548" s="283"/>
      <c r="T548" s="283"/>
      <c r="U548" s="283"/>
      <c r="V548" s="283"/>
      <c r="W548" s="283"/>
      <c r="X548" s="283"/>
      <c r="Y548" s="283"/>
      <c r="Z548" s="283"/>
      <c r="AA548" s="283"/>
      <c r="AB548" s="283"/>
      <c r="AC548" s="284"/>
      <c r="AE548" s="805"/>
      <c r="AG548" s="805"/>
      <c r="AI548" s="805"/>
      <c r="AK548" s="300"/>
    </row>
    <row r="549" spans="4:37" ht="12.75" customHeight="1" outlineLevel="1" x14ac:dyDescent="0.25">
      <c r="D549" s="142" t="str">
        <f>'Line Items'!D1002</f>
        <v>Class 375/9 Eversholt Rail - Motor</v>
      </c>
      <c r="E549" s="106"/>
      <c r="F549" s="143" t="str">
        <f t="shared" si="82"/>
        <v>000 Veh Miles</v>
      </c>
      <c r="G549" s="283"/>
      <c r="H549" s="283"/>
      <c r="I549" s="283"/>
      <c r="J549" s="283"/>
      <c r="K549" s="283"/>
      <c r="L549" s="283"/>
      <c r="M549" s="283"/>
      <c r="N549" s="283"/>
      <c r="O549" s="283"/>
      <c r="P549" s="283"/>
      <c r="Q549" s="283"/>
      <c r="R549" s="283"/>
      <c r="S549" s="283"/>
      <c r="T549" s="283"/>
      <c r="U549" s="283"/>
      <c r="V549" s="283"/>
      <c r="W549" s="283"/>
      <c r="X549" s="283"/>
      <c r="Y549" s="283"/>
      <c r="Z549" s="283"/>
      <c r="AA549" s="283"/>
      <c r="AB549" s="283"/>
      <c r="AC549" s="284"/>
      <c r="AE549" s="805"/>
      <c r="AG549" s="805"/>
      <c r="AI549" s="805"/>
      <c r="AK549" s="300"/>
    </row>
    <row r="550" spans="4:37" ht="12.75" customHeight="1" outlineLevel="1" x14ac:dyDescent="0.25">
      <c r="D550" s="142" t="str">
        <f>'Line Items'!D1003</f>
        <v>Class 375/9 Eversholt Rail - Trailer</v>
      </c>
      <c r="E550" s="106"/>
      <c r="F550" s="143" t="str">
        <f t="shared" si="82"/>
        <v>000 Veh Miles</v>
      </c>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4"/>
      <c r="AE550" s="805"/>
      <c r="AG550" s="805"/>
      <c r="AI550" s="805"/>
      <c r="AK550" s="300"/>
    </row>
    <row r="551" spans="4:37" ht="12.75" customHeight="1" outlineLevel="1" x14ac:dyDescent="0.25">
      <c r="D551" s="142" t="str">
        <f>'Line Items'!D1004</f>
        <v>Class 376/0 Eversholt Rail - Motor</v>
      </c>
      <c r="E551" s="106"/>
      <c r="F551" s="143" t="str">
        <f t="shared" si="82"/>
        <v>000 Veh Miles</v>
      </c>
      <c r="G551" s="283"/>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4"/>
      <c r="AE551" s="805"/>
      <c r="AG551" s="805"/>
      <c r="AI551" s="805"/>
      <c r="AK551" s="300"/>
    </row>
    <row r="552" spans="4:37" ht="12.75" customHeight="1" outlineLevel="1" x14ac:dyDescent="0.25">
      <c r="D552" s="142" t="str">
        <f>'Line Items'!D1005</f>
        <v>Class 376/0 Eversholt Rail - Trailer</v>
      </c>
      <c r="E552" s="106"/>
      <c r="F552" s="143" t="str">
        <f t="shared" si="82"/>
        <v>000 Veh Miles</v>
      </c>
      <c r="G552" s="283"/>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4"/>
      <c r="AE552" s="805"/>
      <c r="AG552" s="805"/>
      <c r="AI552" s="805"/>
      <c r="AK552" s="300"/>
    </row>
    <row r="553" spans="4:37" ht="12.75" customHeight="1" outlineLevel="1" x14ac:dyDescent="0.25">
      <c r="D553" s="142" t="str">
        <f>'Line Items'!D1006</f>
        <v>Class 465/0 Eversholt Rail - Motor</v>
      </c>
      <c r="E553" s="106"/>
      <c r="F553" s="143" t="str">
        <f t="shared" si="82"/>
        <v>000 Veh Miles</v>
      </c>
      <c r="G553" s="283"/>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4"/>
      <c r="AE553" s="805"/>
      <c r="AG553" s="805"/>
      <c r="AI553" s="805"/>
      <c r="AK553" s="300"/>
    </row>
    <row r="554" spans="4:37" ht="12.75" customHeight="1" outlineLevel="1" x14ac:dyDescent="0.25">
      <c r="D554" s="142" t="str">
        <f>'Line Items'!D1007</f>
        <v>Class 465/0 Eversholt Rail - Trailer</v>
      </c>
      <c r="E554" s="106"/>
      <c r="F554" s="143" t="str">
        <f t="shared" si="82"/>
        <v>000 Veh Miles</v>
      </c>
      <c r="G554" s="283"/>
      <c r="H554" s="283"/>
      <c r="I554" s="283"/>
      <c r="J554" s="283"/>
      <c r="K554" s="283"/>
      <c r="L554" s="283"/>
      <c r="M554" s="283"/>
      <c r="N554" s="283"/>
      <c r="O554" s="283"/>
      <c r="P554" s="283"/>
      <c r="Q554" s="283"/>
      <c r="R554" s="283"/>
      <c r="S554" s="283"/>
      <c r="T554" s="283"/>
      <c r="U554" s="283"/>
      <c r="V554" s="283"/>
      <c r="W554" s="283"/>
      <c r="X554" s="283"/>
      <c r="Y554" s="283"/>
      <c r="Z554" s="283"/>
      <c r="AA554" s="283"/>
      <c r="AB554" s="283"/>
      <c r="AC554" s="284"/>
      <c r="AE554" s="805"/>
      <c r="AG554" s="805"/>
      <c r="AI554" s="805"/>
      <c r="AK554" s="300"/>
    </row>
    <row r="555" spans="4:37" ht="12.75" customHeight="1" outlineLevel="1" x14ac:dyDescent="0.25">
      <c r="D555" s="142" t="str">
        <f>'Line Items'!D1008</f>
        <v>Class 465/1 Eversholt Rail - Motor</v>
      </c>
      <c r="E555" s="106"/>
      <c r="F555" s="143" t="str">
        <f t="shared" si="82"/>
        <v>000 Veh Miles</v>
      </c>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4"/>
      <c r="AE555" s="805"/>
      <c r="AG555" s="805"/>
      <c r="AI555" s="805"/>
      <c r="AK555" s="300"/>
    </row>
    <row r="556" spans="4:37" ht="12.75" customHeight="1" outlineLevel="1" x14ac:dyDescent="0.25">
      <c r="D556" s="142" t="str">
        <f>'Line Items'!D1009</f>
        <v>Class 465/1 Eversholt Rail - Trailer</v>
      </c>
      <c r="E556" s="106"/>
      <c r="F556" s="143" t="str">
        <f t="shared" si="82"/>
        <v>000 Veh Miles</v>
      </c>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4"/>
      <c r="AE556" s="805"/>
      <c r="AG556" s="805"/>
      <c r="AI556" s="805"/>
      <c r="AK556" s="300"/>
    </row>
    <row r="557" spans="4:37" ht="12.75" customHeight="1" outlineLevel="1" x14ac:dyDescent="0.25">
      <c r="D557" s="142" t="str">
        <f>'Line Items'!D1010</f>
        <v>Class 465/2 Angel - Motor</v>
      </c>
      <c r="E557" s="106"/>
      <c r="F557" s="143" t="str">
        <f t="shared" si="82"/>
        <v>000 Veh Miles</v>
      </c>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4"/>
      <c r="AE557" s="805"/>
      <c r="AG557" s="805"/>
      <c r="AI557" s="805"/>
      <c r="AK557" s="300"/>
    </row>
    <row r="558" spans="4:37" ht="12.75" customHeight="1" outlineLevel="1" x14ac:dyDescent="0.25">
      <c r="D558" s="142" t="str">
        <f>'Line Items'!D1011</f>
        <v>Class 465/2 Angel - Trailer</v>
      </c>
      <c r="E558" s="106"/>
      <c r="F558" s="143" t="str">
        <f t="shared" si="82"/>
        <v>000 Veh Miles</v>
      </c>
      <c r="G558" s="283"/>
      <c r="H558" s="283"/>
      <c r="I558" s="283"/>
      <c r="J558" s="283"/>
      <c r="K558" s="283"/>
      <c r="L558" s="283"/>
      <c r="M558" s="283"/>
      <c r="N558" s="283"/>
      <c r="O558" s="283"/>
      <c r="P558" s="283"/>
      <c r="Q558" s="283"/>
      <c r="R558" s="283"/>
      <c r="S558" s="283"/>
      <c r="T558" s="283"/>
      <c r="U558" s="283"/>
      <c r="V558" s="283"/>
      <c r="W558" s="283"/>
      <c r="X558" s="283"/>
      <c r="Y558" s="283"/>
      <c r="Z558" s="283"/>
      <c r="AA558" s="283"/>
      <c r="AB558" s="283"/>
      <c r="AC558" s="284"/>
      <c r="AE558" s="805"/>
      <c r="AG558" s="805"/>
      <c r="AI558" s="805"/>
      <c r="AK558" s="300"/>
    </row>
    <row r="559" spans="4:37" ht="12.75" customHeight="1" outlineLevel="1" x14ac:dyDescent="0.25">
      <c r="D559" s="142" t="str">
        <f>'Line Items'!D1012</f>
        <v>Class 465/9 Angel - Motor</v>
      </c>
      <c r="E559" s="106"/>
      <c r="F559" s="143" t="str">
        <f t="shared" si="82"/>
        <v>000 Veh Miles</v>
      </c>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4"/>
      <c r="AE559" s="805"/>
      <c r="AG559" s="805"/>
      <c r="AI559" s="805"/>
      <c r="AK559" s="300"/>
    </row>
    <row r="560" spans="4:37" ht="12.75" customHeight="1" outlineLevel="1" x14ac:dyDescent="0.25">
      <c r="D560" s="142" t="str">
        <f>'Line Items'!D1013</f>
        <v>Class 465/9 Angel - Trailer</v>
      </c>
      <c r="E560" s="106"/>
      <c r="F560" s="143" t="str">
        <f t="shared" si="82"/>
        <v>000 Veh Miles</v>
      </c>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4"/>
      <c r="AE560" s="805"/>
      <c r="AG560" s="805"/>
      <c r="AI560" s="805"/>
      <c r="AK560" s="300"/>
    </row>
    <row r="561" spans="4:37" ht="12.75" customHeight="1" outlineLevel="1" x14ac:dyDescent="0.25">
      <c r="D561" s="142" t="str">
        <f>'Line Items'!D1014</f>
        <v>Class 466 Angel - Motor</v>
      </c>
      <c r="E561" s="106"/>
      <c r="F561" s="143" t="str">
        <f t="shared" si="82"/>
        <v>000 Veh Miles</v>
      </c>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4"/>
      <c r="AE561" s="805"/>
      <c r="AG561" s="805"/>
      <c r="AI561" s="805"/>
      <c r="AK561" s="300"/>
    </row>
    <row r="562" spans="4:37" ht="12.75" customHeight="1" outlineLevel="1" x14ac:dyDescent="0.25">
      <c r="D562" s="142" t="str">
        <f>'Line Items'!D1015</f>
        <v>Class 466 Angel - Trailer</v>
      </c>
      <c r="E562" s="106"/>
      <c r="F562" s="143" t="str">
        <f t="shared" si="82"/>
        <v>000 Veh Miles</v>
      </c>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4"/>
      <c r="AE562" s="805"/>
      <c r="AG562" s="805"/>
      <c r="AI562" s="805"/>
      <c r="AK562" s="300"/>
    </row>
    <row r="563" spans="4:37" ht="12.75" customHeight="1" outlineLevel="1" x14ac:dyDescent="0.25">
      <c r="D563" s="142" t="str">
        <f>'Line Items'!D1016</f>
        <v>Class 395 Eversholt Rail - Motor (High Speed)</v>
      </c>
      <c r="E563" s="106"/>
      <c r="F563" s="143" t="str">
        <f t="shared" si="82"/>
        <v>000 Veh Miles</v>
      </c>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4"/>
      <c r="AE563" s="805"/>
      <c r="AG563" s="805"/>
      <c r="AI563" s="805"/>
      <c r="AK563" s="300"/>
    </row>
    <row r="564" spans="4:37" ht="12.75" customHeight="1" outlineLevel="1" x14ac:dyDescent="0.25">
      <c r="D564" s="142" t="str">
        <f>'Line Items'!D1017</f>
        <v>Class 395 Eversholt Rail - Motor (Conventional)</v>
      </c>
      <c r="E564" s="106"/>
      <c r="F564" s="143" t="str">
        <f t="shared" si="82"/>
        <v>000 Veh Miles</v>
      </c>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4"/>
      <c r="AE564" s="805"/>
      <c r="AG564" s="805"/>
      <c r="AI564" s="805"/>
      <c r="AK564" s="300"/>
    </row>
    <row r="565" spans="4:37" ht="12.75" customHeight="1" outlineLevel="1" x14ac:dyDescent="0.25">
      <c r="D565" s="142" t="str">
        <f>'Line Items'!D1018</f>
        <v>Class 395 Eversholt Rail - Trailer (High Speed)</v>
      </c>
      <c r="E565" s="106"/>
      <c r="F565" s="143" t="str">
        <f t="shared" si="82"/>
        <v>000 Veh Miles</v>
      </c>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4"/>
      <c r="AE565" s="805"/>
      <c r="AG565" s="805"/>
      <c r="AI565" s="805"/>
      <c r="AK565" s="300"/>
    </row>
    <row r="566" spans="4:37" ht="12.75" customHeight="1" outlineLevel="1" x14ac:dyDescent="0.25">
      <c r="D566" s="142" t="str">
        <f>'Line Items'!D1019</f>
        <v>Class 395 Eversholt Rail - Trailer (Conventional)</v>
      </c>
      <c r="E566" s="106"/>
      <c r="F566" s="143" t="str">
        <f t="shared" si="82"/>
        <v>000 Veh Miles</v>
      </c>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4"/>
      <c r="AE566" s="805"/>
      <c r="AG566" s="805"/>
      <c r="AI566" s="805"/>
      <c r="AK566" s="300"/>
    </row>
    <row r="567" spans="4:37" ht="12.75" customHeight="1" outlineLevel="1" x14ac:dyDescent="0.25">
      <c r="D567" s="142" t="str">
        <f>'Line Items'!D1020</f>
        <v>Class 377 Sub Leased from GTR - Motor</v>
      </c>
      <c r="E567" s="106"/>
      <c r="F567" s="143" t="str">
        <f t="shared" si="82"/>
        <v>000 Veh Miles</v>
      </c>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4"/>
      <c r="AE567" s="805"/>
      <c r="AG567" s="805"/>
      <c r="AI567" s="805"/>
      <c r="AK567" s="300"/>
    </row>
    <row r="568" spans="4:37" ht="12.75" customHeight="1" outlineLevel="1" x14ac:dyDescent="0.25">
      <c r="D568" s="142" t="str">
        <f>'Line Items'!D1021</f>
        <v>Class 377 Sub Leased from GTR - Trailer</v>
      </c>
      <c r="E568" s="106"/>
      <c r="F568" s="143" t="str">
        <f t="shared" si="82"/>
        <v>000 Veh Miles</v>
      </c>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4"/>
      <c r="AE568" s="805"/>
      <c r="AG568" s="805"/>
      <c r="AI568" s="805"/>
      <c r="AK568" s="300"/>
    </row>
    <row r="569" spans="4:37" ht="12.75" customHeight="1" outlineLevel="1" x14ac:dyDescent="0.25">
      <c r="D569" s="142" t="str">
        <f>'Line Items'!D1022</f>
        <v>Class 319 Sub Leased to GTR - Motor</v>
      </c>
      <c r="E569" s="106"/>
      <c r="F569" s="143" t="str">
        <f t="shared" si="82"/>
        <v>000 Veh Miles</v>
      </c>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4"/>
      <c r="AE569" s="805"/>
      <c r="AG569" s="805"/>
      <c r="AI569" s="805"/>
      <c r="AK569" s="300"/>
    </row>
    <row r="570" spans="4:37" ht="12.75" customHeight="1" outlineLevel="1" x14ac:dyDescent="0.25">
      <c r="D570" s="142" t="str">
        <f>'Line Items'!D1023</f>
        <v>Class 319 Sub Leased to GTR - Trailer</v>
      </c>
      <c r="E570" s="106"/>
      <c r="F570" s="143" t="str">
        <f t="shared" si="82"/>
        <v>000 Veh Miles</v>
      </c>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4"/>
      <c r="AE570" s="805"/>
      <c r="AG570" s="805"/>
      <c r="AI570" s="805"/>
      <c r="AK570" s="300"/>
    </row>
    <row r="571" spans="4:37" ht="12.75" customHeight="1" outlineLevel="1" x14ac:dyDescent="0.25">
      <c r="D571" s="142" t="str">
        <f>'Line Items'!D1024</f>
        <v>[Rolling Stock Vehicle Line 31]</v>
      </c>
      <c r="E571" s="106"/>
      <c r="F571" s="143" t="str">
        <f t="shared" si="82"/>
        <v>000 Veh Miles</v>
      </c>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4"/>
      <c r="AE571" s="805"/>
      <c r="AG571" s="805"/>
      <c r="AI571" s="805"/>
      <c r="AK571" s="300"/>
    </row>
    <row r="572" spans="4:37" ht="12.75" customHeight="1" outlineLevel="1" x14ac:dyDescent="0.25">
      <c r="D572" s="142" t="str">
        <f>'Line Items'!D1025</f>
        <v>[Rolling Stock Vehicle Line 32]</v>
      </c>
      <c r="E572" s="106"/>
      <c r="F572" s="143" t="str">
        <f t="shared" si="82"/>
        <v>000 Veh Miles</v>
      </c>
      <c r="G572" s="283"/>
      <c r="H572" s="283"/>
      <c r="I572" s="283"/>
      <c r="J572" s="283"/>
      <c r="K572" s="283"/>
      <c r="L572" s="283"/>
      <c r="M572" s="283"/>
      <c r="N572" s="283"/>
      <c r="O572" s="283"/>
      <c r="P572" s="283"/>
      <c r="Q572" s="283"/>
      <c r="R572" s="283"/>
      <c r="S572" s="283"/>
      <c r="T572" s="283"/>
      <c r="U572" s="283"/>
      <c r="V572" s="283"/>
      <c r="W572" s="283"/>
      <c r="X572" s="283"/>
      <c r="Y572" s="283"/>
      <c r="Z572" s="283"/>
      <c r="AA572" s="283"/>
      <c r="AB572" s="283"/>
      <c r="AC572" s="284"/>
      <c r="AE572" s="805"/>
      <c r="AG572" s="805"/>
      <c r="AI572" s="805"/>
      <c r="AK572" s="300"/>
    </row>
    <row r="573" spans="4:37" ht="12.75" customHeight="1" outlineLevel="1" x14ac:dyDescent="0.25">
      <c r="D573" s="142" t="str">
        <f>'Line Items'!D1026</f>
        <v>[Rolling Stock Vehicle Line 33]</v>
      </c>
      <c r="E573" s="106"/>
      <c r="F573" s="143" t="str">
        <f t="shared" si="82"/>
        <v>000 Veh Miles</v>
      </c>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4"/>
      <c r="AE573" s="805"/>
      <c r="AG573" s="805"/>
      <c r="AI573" s="805"/>
      <c r="AK573" s="300"/>
    </row>
    <row r="574" spans="4:37" ht="12.75" customHeight="1" outlineLevel="1" x14ac:dyDescent="0.25">
      <c r="D574" s="142" t="str">
        <f>'Line Items'!D1027</f>
        <v>[Rolling Stock Vehicle Line 34]</v>
      </c>
      <c r="E574" s="106"/>
      <c r="F574" s="143" t="str">
        <f t="shared" si="82"/>
        <v>000 Veh Miles</v>
      </c>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4"/>
      <c r="AE574" s="805"/>
      <c r="AG574" s="805"/>
      <c r="AI574" s="805"/>
      <c r="AK574" s="300"/>
    </row>
    <row r="575" spans="4:37" ht="12.75" customHeight="1" outlineLevel="1" x14ac:dyDescent="0.25">
      <c r="D575" s="142" t="str">
        <f>'Line Items'!D1028</f>
        <v>[Rolling Stock Vehicle Line 35]</v>
      </c>
      <c r="E575" s="106"/>
      <c r="F575" s="143" t="str">
        <f t="shared" si="82"/>
        <v>000 Veh Miles</v>
      </c>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4"/>
      <c r="AE575" s="805"/>
      <c r="AG575" s="805"/>
      <c r="AI575" s="805"/>
      <c r="AK575" s="300"/>
    </row>
    <row r="576" spans="4:37" ht="12.75" customHeight="1" outlineLevel="1" x14ac:dyDescent="0.25">
      <c r="D576" s="142" t="str">
        <f>'Line Items'!D1029</f>
        <v>[Rolling Stock Vehicle Line 36]</v>
      </c>
      <c r="E576" s="106"/>
      <c r="F576" s="143" t="str">
        <f t="shared" si="82"/>
        <v>000 Veh Miles</v>
      </c>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4"/>
      <c r="AE576" s="805"/>
      <c r="AG576" s="805"/>
      <c r="AI576" s="805"/>
      <c r="AK576" s="300"/>
    </row>
    <row r="577" spans="4:37" ht="12.75" customHeight="1" outlineLevel="1" x14ac:dyDescent="0.25">
      <c r="D577" s="142" t="str">
        <f>'Line Items'!D1030</f>
        <v>[Rolling Stock Vehicle Line 37]</v>
      </c>
      <c r="E577" s="106"/>
      <c r="F577" s="143" t="str">
        <f t="shared" si="82"/>
        <v>000 Veh Miles</v>
      </c>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4"/>
      <c r="AE577" s="805"/>
      <c r="AG577" s="805"/>
      <c r="AI577" s="805"/>
      <c r="AK577" s="300"/>
    </row>
    <row r="578" spans="4:37" ht="12.75" customHeight="1" outlineLevel="1" x14ac:dyDescent="0.25">
      <c r="D578" s="142" t="str">
        <f>'Line Items'!D1031</f>
        <v>[Rolling Stock Vehicle Line 38]</v>
      </c>
      <c r="E578" s="106"/>
      <c r="F578" s="143" t="str">
        <f t="shared" si="82"/>
        <v>000 Veh Miles</v>
      </c>
      <c r="G578" s="283"/>
      <c r="H578" s="283"/>
      <c r="I578" s="283"/>
      <c r="J578" s="283"/>
      <c r="K578" s="283"/>
      <c r="L578" s="283"/>
      <c r="M578" s="283"/>
      <c r="N578" s="283"/>
      <c r="O578" s="283"/>
      <c r="P578" s="283"/>
      <c r="Q578" s="283"/>
      <c r="R578" s="283"/>
      <c r="S578" s="283"/>
      <c r="T578" s="283"/>
      <c r="U578" s="283"/>
      <c r="V578" s="283"/>
      <c r="W578" s="283"/>
      <c r="X578" s="283"/>
      <c r="Y578" s="283"/>
      <c r="Z578" s="283"/>
      <c r="AA578" s="283"/>
      <c r="AB578" s="283"/>
      <c r="AC578" s="284"/>
      <c r="AE578" s="805"/>
      <c r="AG578" s="805"/>
      <c r="AI578" s="805"/>
      <c r="AK578" s="300"/>
    </row>
    <row r="579" spans="4:37" ht="12.75" customHeight="1" outlineLevel="1" x14ac:dyDescent="0.25">
      <c r="D579" s="142" t="str">
        <f>'Line Items'!D1032</f>
        <v>[Rolling Stock Vehicle Line 39]</v>
      </c>
      <c r="E579" s="106"/>
      <c r="F579" s="143" t="str">
        <f t="shared" si="82"/>
        <v>000 Veh Miles</v>
      </c>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4"/>
      <c r="AE579" s="805"/>
      <c r="AG579" s="805"/>
      <c r="AI579" s="805"/>
      <c r="AK579" s="300"/>
    </row>
    <row r="580" spans="4:37" ht="12.75" customHeight="1" outlineLevel="1" x14ac:dyDescent="0.25">
      <c r="D580" s="142" t="str">
        <f>'Line Items'!D1033</f>
        <v>[Rolling Stock Vehicle Line 40]</v>
      </c>
      <c r="E580" s="106"/>
      <c r="F580" s="143" t="str">
        <f t="shared" si="82"/>
        <v>000 Veh Miles</v>
      </c>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4"/>
      <c r="AE580" s="805"/>
      <c r="AG580" s="805"/>
      <c r="AI580" s="805"/>
      <c r="AK580" s="300"/>
    </row>
    <row r="581" spans="4:37" ht="12.75" customHeight="1" outlineLevel="1" x14ac:dyDescent="0.25">
      <c r="D581" s="142" t="str">
        <f>'Line Items'!D1034</f>
        <v>[Rolling Stock Vehicle Line 41]</v>
      </c>
      <c r="E581" s="106"/>
      <c r="F581" s="143" t="str">
        <f t="shared" si="82"/>
        <v>000 Veh Miles</v>
      </c>
      <c r="G581" s="283"/>
      <c r="H581" s="283"/>
      <c r="I581" s="283"/>
      <c r="J581" s="283"/>
      <c r="K581" s="283"/>
      <c r="L581" s="283"/>
      <c r="M581" s="283"/>
      <c r="N581" s="283"/>
      <c r="O581" s="283"/>
      <c r="P581" s="283"/>
      <c r="Q581" s="283"/>
      <c r="R581" s="283"/>
      <c r="S581" s="283"/>
      <c r="T581" s="283"/>
      <c r="U581" s="283"/>
      <c r="V581" s="283"/>
      <c r="W581" s="283"/>
      <c r="X581" s="283"/>
      <c r="Y581" s="283"/>
      <c r="Z581" s="283"/>
      <c r="AA581" s="283"/>
      <c r="AB581" s="283"/>
      <c r="AC581" s="284"/>
      <c r="AE581" s="805"/>
      <c r="AG581" s="805"/>
      <c r="AI581" s="805"/>
      <c r="AK581" s="300"/>
    </row>
    <row r="582" spans="4:37" ht="12.75" customHeight="1" outlineLevel="1" x14ac:dyDescent="0.25">
      <c r="D582" s="142" t="str">
        <f>'Line Items'!D1035</f>
        <v>[Rolling Stock Vehicle Line 42]</v>
      </c>
      <c r="E582" s="106"/>
      <c r="F582" s="143" t="str">
        <f t="shared" si="82"/>
        <v>000 Veh Miles</v>
      </c>
      <c r="G582" s="283"/>
      <c r="H582" s="283"/>
      <c r="I582" s="283"/>
      <c r="J582" s="283"/>
      <c r="K582" s="283"/>
      <c r="L582" s="283"/>
      <c r="M582" s="283"/>
      <c r="N582" s="283"/>
      <c r="O582" s="283"/>
      <c r="P582" s="283"/>
      <c r="Q582" s="283"/>
      <c r="R582" s="283"/>
      <c r="S582" s="283"/>
      <c r="T582" s="283"/>
      <c r="U582" s="283"/>
      <c r="V582" s="283"/>
      <c r="W582" s="283"/>
      <c r="X582" s="283"/>
      <c r="Y582" s="283"/>
      <c r="Z582" s="283"/>
      <c r="AA582" s="283"/>
      <c r="AB582" s="283"/>
      <c r="AC582" s="284"/>
      <c r="AE582" s="805"/>
      <c r="AG582" s="805"/>
      <c r="AI582" s="805"/>
      <c r="AK582" s="300"/>
    </row>
    <row r="583" spans="4:37" ht="12.75" customHeight="1" outlineLevel="1" x14ac:dyDescent="0.25">
      <c r="D583" s="142" t="str">
        <f>'Line Items'!D1036</f>
        <v>[Rolling Stock Vehicle Line 43]</v>
      </c>
      <c r="E583" s="106"/>
      <c r="F583" s="143" t="str">
        <f t="shared" si="82"/>
        <v>000 Veh Miles</v>
      </c>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4"/>
      <c r="AE583" s="805"/>
      <c r="AG583" s="805"/>
      <c r="AI583" s="805"/>
      <c r="AK583" s="300"/>
    </row>
    <row r="584" spans="4:37" ht="12.75" customHeight="1" outlineLevel="1" x14ac:dyDescent="0.25">
      <c r="D584" s="142" t="str">
        <f>'Line Items'!D1037</f>
        <v>[Rolling Stock Vehicle Line 44]</v>
      </c>
      <c r="E584" s="106"/>
      <c r="F584" s="143" t="str">
        <f t="shared" si="82"/>
        <v>000 Veh Miles</v>
      </c>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4"/>
      <c r="AE584" s="805"/>
      <c r="AG584" s="805"/>
      <c r="AI584" s="805"/>
      <c r="AK584" s="300"/>
    </row>
    <row r="585" spans="4:37" ht="12.75" customHeight="1" outlineLevel="1" x14ac:dyDescent="0.25">
      <c r="D585" s="142" t="str">
        <f>'Line Items'!D1038</f>
        <v>[Rolling Stock Vehicle Line 45]</v>
      </c>
      <c r="E585" s="106"/>
      <c r="F585" s="143" t="str">
        <f t="shared" si="82"/>
        <v>000 Veh Miles</v>
      </c>
      <c r="G585" s="283"/>
      <c r="H585" s="283"/>
      <c r="I585" s="283"/>
      <c r="J585" s="283"/>
      <c r="K585" s="283"/>
      <c r="L585" s="283"/>
      <c r="M585" s="283"/>
      <c r="N585" s="283"/>
      <c r="O585" s="283"/>
      <c r="P585" s="283"/>
      <c r="Q585" s="283"/>
      <c r="R585" s="283"/>
      <c r="S585" s="283"/>
      <c r="T585" s="283"/>
      <c r="U585" s="283"/>
      <c r="V585" s="283"/>
      <c r="W585" s="283"/>
      <c r="X585" s="283"/>
      <c r="Y585" s="283"/>
      <c r="Z585" s="283"/>
      <c r="AA585" s="283"/>
      <c r="AB585" s="283"/>
      <c r="AC585" s="284"/>
      <c r="AE585" s="805"/>
      <c r="AG585" s="805"/>
      <c r="AI585" s="805"/>
      <c r="AK585" s="300"/>
    </row>
    <row r="586" spans="4:37" ht="12.75" customHeight="1" outlineLevel="1" x14ac:dyDescent="0.25">
      <c r="D586" s="142" t="str">
        <f>'Line Items'!D1039</f>
        <v>[Rolling Stock Vehicle Line 46]</v>
      </c>
      <c r="E586" s="106"/>
      <c r="F586" s="143" t="str">
        <f t="shared" si="82"/>
        <v>000 Veh Miles</v>
      </c>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4"/>
      <c r="AE586" s="805"/>
      <c r="AG586" s="805"/>
      <c r="AI586" s="805"/>
      <c r="AK586" s="300"/>
    </row>
    <row r="587" spans="4:37" ht="12.75" customHeight="1" outlineLevel="1" x14ac:dyDescent="0.25">
      <c r="D587" s="142" t="str">
        <f>'Line Items'!D1040</f>
        <v>[Rolling Stock Vehicle Line 47]</v>
      </c>
      <c r="E587" s="106"/>
      <c r="F587" s="143" t="str">
        <f t="shared" si="82"/>
        <v>000 Veh Miles</v>
      </c>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4"/>
      <c r="AE587" s="805"/>
      <c r="AG587" s="805"/>
      <c r="AI587" s="805"/>
      <c r="AK587" s="300"/>
    </row>
    <row r="588" spans="4:37" ht="12.75" customHeight="1" outlineLevel="1" x14ac:dyDescent="0.25">
      <c r="D588" s="142" t="str">
        <f>'Line Items'!D1041</f>
        <v>[Rolling Stock Vehicle Line 48]</v>
      </c>
      <c r="E588" s="106"/>
      <c r="F588" s="143" t="str">
        <f t="shared" si="82"/>
        <v>000 Veh Miles</v>
      </c>
      <c r="G588" s="283"/>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4"/>
      <c r="AE588" s="805"/>
      <c r="AG588" s="805"/>
      <c r="AI588" s="805"/>
      <c r="AK588" s="300"/>
    </row>
    <row r="589" spans="4:37" ht="12.75" customHeight="1" outlineLevel="1" x14ac:dyDescent="0.25">
      <c r="D589" s="142" t="str">
        <f>'Line Items'!D1042</f>
        <v>[Rolling Stock Vehicle Line 49]</v>
      </c>
      <c r="E589" s="106"/>
      <c r="F589" s="143" t="str">
        <f t="shared" si="82"/>
        <v>000 Veh Miles</v>
      </c>
      <c r="G589" s="283"/>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4"/>
      <c r="AE589" s="805"/>
      <c r="AG589" s="805"/>
      <c r="AI589" s="805"/>
      <c r="AK589" s="300"/>
    </row>
    <row r="590" spans="4:37" ht="12.75" customHeight="1" outlineLevel="1" x14ac:dyDescent="0.25">
      <c r="D590" s="142" t="str">
        <f>'Line Items'!D1043</f>
        <v>[Rolling Stock Vehicle Line 50]</v>
      </c>
      <c r="E590" s="106"/>
      <c r="F590" s="143" t="str">
        <f t="shared" si="82"/>
        <v>000 Veh Miles</v>
      </c>
      <c r="G590" s="283"/>
      <c r="H590" s="283"/>
      <c r="I590" s="283"/>
      <c r="J590" s="283"/>
      <c r="K590" s="283"/>
      <c r="L590" s="283"/>
      <c r="M590" s="283"/>
      <c r="N590" s="283"/>
      <c r="O590" s="283"/>
      <c r="P590" s="283"/>
      <c r="Q590" s="283"/>
      <c r="R590" s="283"/>
      <c r="S590" s="283"/>
      <c r="T590" s="283"/>
      <c r="U590" s="283"/>
      <c r="V590" s="283"/>
      <c r="W590" s="283"/>
      <c r="X590" s="283"/>
      <c r="Y590" s="283"/>
      <c r="Z590" s="283"/>
      <c r="AA590" s="283"/>
      <c r="AB590" s="283"/>
      <c r="AC590" s="284"/>
      <c r="AE590" s="805"/>
      <c r="AG590" s="805"/>
      <c r="AI590" s="805"/>
      <c r="AK590" s="300"/>
    </row>
    <row r="591" spans="4:37" ht="12.75" customHeight="1" outlineLevel="1" x14ac:dyDescent="0.25">
      <c r="D591" s="142" t="str">
        <f>'Line Items'!D1044</f>
        <v>[Rolling Stock Vehicle Line 51]</v>
      </c>
      <c r="E591" s="106"/>
      <c r="F591" s="143" t="str">
        <f t="shared" si="82"/>
        <v>000 Veh Miles</v>
      </c>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4"/>
      <c r="AE591" s="805"/>
      <c r="AG591" s="805"/>
      <c r="AI591" s="805"/>
      <c r="AK591" s="300"/>
    </row>
    <row r="592" spans="4:37" ht="12.75" customHeight="1" outlineLevel="1" x14ac:dyDescent="0.25">
      <c r="D592" s="142" t="str">
        <f>'Line Items'!D1045</f>
        <v>[Rolling Stock Vehicle Line 52]</v>
      </c>
      <c r="E592" s="106"/>
      <c r="F592" s="143" t="str">
        <f t="shared" si="82"/>
        <v>000 Veh Miles</v>
      </c>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4"/>
      <c r="AE592" s="805"/>
      <c r="AG592" s="805"/>
      <c r="AI592" s="805"/>
      <c r="AK592" s="300"/>
    </row>
    <row r="593" spans="3:37" ht="12.75" customHeight="1" outlineLevel="1" x14ac:dyDescent="0.25">
      <c r="D593" s="142" t="str">
        <f>'Line Items'!D1046</f>
        <v>[Rolling Stock Vehicle Line 53]</v>
      </c>
      <c r="E593" s="106"/>
      <c r="F593" s="143" t="str">
        <f t="shared" si="82"/>
        <v>000 Veh Miles</v>
      </c>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4"/>
      <c r="AE593" s="805"/>
      <c r="AG593" s="805"/>
      <c r="AI593" s="805"/>
      <c r="AK593" s="300"/>
    </row>
    <row r="594" spans="3:37" ht="12.75" customHeight="1" outlineLevel="1" x14ac:dyDescent="0.25">
      <c r="D594" s="142" t="str">
        <f>'Line Items'!D1047</f>
        <v>[Rolling Stock Vehicle Line 54]</v>
      </c>
      <c r="E594" s="106"/>
      <c r="F594" s="143" t="str">
        <f t="shared" si="82"/>
        <v>000 Veh Miles</v>
      </c>
      <c r="G594" s="283"/>
      <c r="H594" s="283"/>
      <c r="I594" s="283"/>
      <c r="J594" s="283"/>
      <c r="K594" s="283"/>
      <c r="L594" s="283"/>
      <c r="M594" s="283"/>
      <c r="N594" s="283"/>
      <c r="O594" s="283"/>
      <c r="P594" s="283"/>
      <c r="Q594" s="283"/>
      <c r="R594" s="283"/>
      <c r="S594" s="283"/>
      <c r="T594" s="283"/>
      <c r="U594" s="283"/>
      <c r="V594" s="283"/>
      <c r="W594" s="283"/>
      <c r="X594" s="283"/>
      <c r="Y594" s="283"/>
      <c r="Z594" s="283"/>
      <c r="AA594" s="283"/>
      <c r="AB594" s="283"/>
      <c r="AC594" s="284"/>
      <c r="AE594" s="805"/>
      <c r="AG594" s="805"/>
      <c r="AI594" s="805"/>
      <c r="AK594" s="300"/>
    </row>
    <row r="595" spans="3:37" ht="12.75" customHeight="1" outlineLevel="1" x14ac:dyDescent="0.25">
      <c r="D595" s="142" t="str">
        <f>'Line Items'!D1048</f>
        <v>[Rolling Stock Vehicle Line 55]</v>
      </c>
      <c r="E595" s="106"/>
      <c r="F595" s="143" t="str">
        <f t="shared" si="82"/>
        <v>000 Veh Miles</v>
      </c>
      <c r="G595" s="283"/>
      <c r="H595" s="283"/>
      <c r="I595" s="283"/>
      <c r="J595" s="283"/>
      <c r="K595" s="283"/>
      <c r="L595" s="283"/>
      <c r="M595" s="283"/>
      <c r="N595" s="283"/>
      <c r="O595" s="283"/>
      <c r="P595" s="283"/>
      <c r="Q595" s="283"/>
      <c r="R595" s="283"/>
      <c r="S595" s="283"/>
      <c r="T595" s="283"/>
      <c r="U595" s="283"/>
      <c r="V595" s="283"/>
      <c r="W595" s="283"/>
      <c r="X595" s="283"/>
      <c r="Y595" s="283"/>
      <c r="Z595" s="283"/>
      <c r="AA595" s="283"/>
      <c r="AB595" s="283"/>
      <c r="AC595" s="284"/>
      <c r="AE595" s="805"/>
      <c r="AG595" s="805"/>
      <c r="AI595" s="805"/>
      <c r="AK595" s="300"/>
    </row>
    <row r="596" spans="3:37" ht="12.75" customHeight="1" outlineLevel="1" x14ac:dyDescent="0.25">
      <c r="D596" s="142" t="str">
        <f>'Line Items'!D1049</f>
        <v>[Rolling Stock Vehicle Line 56]</v>
      </c>
      <c r="E596" s="106"/>
      <c r="F596" s="143" t="str">
        <f t="shared" si="82"/>
        <v>000 Veh Miles</v>
      </c>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4"/>
      <c r="AE596" s="805"/>
      <c r="AG596" s="805"/>
      <c r="AI596" s="805"/>
      <c r="AK596" s="300"/>
    </row>
    <row r="597" spans="3:37" ht="12.75" customHeight="1" outlineLevel="1" x14ac:dyDescent="0.25">
      <c r="D597" s="142" t="str">
        <f>'Line Items'!D1050</f>
        <v>[Rolling Stock Vehicle Line 57]</v>
      </c>
      <c r="E597" s="106"/>
      <c r="F597" s="143" t="str">
        <f t="shared" si="82"/>
        <v>000 Veh Miles</v>
      </c>
      <c r="G597" s="283"/>
      <c r="H597" s="283"/>
      <c r="I597" s="283"/>
      <c r="J597" s="283"/>
      <c r="K597" s="283"/>
      <c r="L597" s="283"/>
      <c r="M597" s="283"/>
      <c r="N597" s="283"/>
      <c r="O597" s="283"/>
      <c r="P597" s="283"/>
      <c r="Q597" s="283"/>
      <c r="R597" s="283"/>
      <c r="S597" s="283"/>
      <c r="T597" s="283"/>
      <c r="U597" s="283"/>
      <c r="V597" s="283"/>
      <c r="W597" s="283"/>
      <c r="X597" s="283"/>
      <c r="Y597" s="283"/>
      <c r="Z597" s="283"/>
      <c r="AA597" s="283"/>
      <c r="AB597" s="283"/>
      <c r="AC597" s="284"/>
      <c r="AE597" s="805"/>
      <c r="AG597" s="805"/>
      <c r="AI597" s="805"/>
      <c r="AK597" s="300"/>
    </row>
    <row r="598" spans="3:37" ht="12.75" customHeight="1" outlineLevel="1" x14ac:dyDescent="0.25">
      <c r="D598" s="142" t="str">
        <f>'Line Items'!D1051</f>
        <v>[Rolling Stock Vehicle Line 58]</v>
      </c>
      <c r="E598" s="106"/>
      <c r="F598" s="143" t="str">
        <f t="shared" si="82"/>
        <v>000 Veh Miles</v>
      </c>
      <c r="G598" s="283"/>
      <c r="H598" s="283"/>
      <c r="I598" s="283"/>
      <c r="J598" s="283"/>
      <c r="K598" s="283"/>
      <c r="L598" s="283"/>
      <c r="M598" s="283"/>
      <c r="N598" s="283"/>
      <c r="O598" s="283"/>
      <c r="P598" s="283"/>
      <c r="Q598" s="283"/>
      <c r="R598" s="283"/>
      <c r="S598" s="283"/>
      <c r="T598" s="283"/>
      <c r="U598" s="283"/>
      <c r="V598" s="283"/>
      <c r="W598" s="283"/>
      <c r="X598" s="283"/>
      <c r="Y598" s="283"/>
      <c r="Z598" s="283"/>
      <c r="AA598" s="283"/>
      <c r="AB598" s="283"/>
      <c r="AC598" s="284"/>
      <c r="AE598" s="805"/>
      <c r="AG598" s="805"/>
      <c r="AI598" s="805"/>
      <c r="AK598" s="300"/>
    </row>
    <row r="599" spans="3:37" ht="12.75" customHeight="1" outlineLevel="1" x14ac:dyDescent="0.25">
      <c r="D599" s="142" t="str">
        <f>'Line Items'!D1052</f>
        <v>[Rolling Stock Vehicle Line 59]</v>
      </c>
      <c r="E599" s="106"/>
      <c r="F599" s="143" t="str">
        <f t="shared" si="82"/>
        <v>000 Veh Miles</v>
      </c>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4"/>
      <c r="AE599" s="805"/>
      <c r="AG599" s="805"/>
      <c r="AI599" s="805"/>
      <c r="AK599" s="300"/>
    </row>
    <row r="600" spans="3:37" ht="12.75" customHeight="1" outlineLevel="1" x14ac:dyDescent="0.25">
      <c r="D600" s="113" t="str">
        <f>'Line Items'!D1053</f>
        <v>[Rolling Stock Vehicle Line 60]</v>
      </c>
      <c r="E600" s="286"/>
      <c r="F600" s="155" t="str">
        <f t="shared" si="82"/>
        <v>000 Veh Miles</v>
      </c>
      <c r="G600" s="287"/>
      <c r="H600" s="287"/>
      <c r="I600" s="287"/>
      <c r="J600" s="287"/>
      <c r="K600" s="287"/>
      <c r="L600" s="287"/>
      <c r="M600" s="287"/>
      <c r="N600" s="287"/>
      <c r="O600" s="287"/>
      <c r="P600" s="287"/>
      <c r="Q600" s="287"/>
      <c r="R600" s="287"/>
      <c r="S600" s="287"/>
      <c r="T600" s="287"/>
      <c r="U600" s="287"/>
      <c r="V600" s="287"/>
      <c r="W600" s="287"/>
      <c r="X600" s="287"/>
      <c r="Y600" s="287"/>
      <c r="Z600" s="287"/>
      <c r="AA600" s="287"/>
      <c r="AB600" s="287"/>
      <c r="AC600" s="288"/>
      <c r="AE600" s="1058"/>
      <c r="AG600" s="1058"/>
      <c r="AI600" s="1058"/>
      <c r="AK600" s="320"/>
    </row>
    <row r="601" spans="3:37" ht="12.75" customHeight="1" outlineLevel="1" x14ac:dyDescent="0.25">
      <c r="G601" s="107"/>
      <c r="H601" s="107"/>
      <c r="I601" s="107"/>
      <c r="J601" s="107"/>
      <c r="K601" s="107"/>
      <c r="L601" s="107"/>
      <c r="M601" s="107"/>
      <c r="N601" s="107"/>
      <c r="O601" s="107"/>
      <c r="P601" s="107"/>
      <c r="Q601" s="107"/>
      <c r="R601" s="107"/>
      <c r="S601" s="107"/>
      <c r="T601" s="107"/>
      <c r="U601" s="107"/>
      <c r="V601" s="107"/>
      <c r="W601" s="107"/>
      <c r="X601" s="107"/>
      <c r="Y601" s="107"/>
      <c r="Z601" s="107"/>
      <c r="AA601" s="107"/>
      <c r="AB601" s="107"/>
      <c r="AC601" s="107"/>
      <c r="AE601" s="107"/>
      <c r="AG601" s="107"/>
      <c r="AI601" s="107"/>
    </row>
    <row r="602" spans="3:37" ht="12.75" customHeight="1" outlineLevel="1" x14ac:dyDescent="0.25">
      <c r="D602" s="290" t="str">
        <f>"Total "&amp;C540</f>
        <v>Total ECS Vehicle Mileage</v>
      </c>
      <c r="E602" s="291"/>
      <c r="F602" s="292" t="str">
        <f>F600</f>
        <v>000 Veh Miles</v>
      </c>
      <c r="G602" s="293">
        <f t="shared" ref="G602:AC602" si="83">SUM(G541:G600)</f>
        <v>0</v>
      </c>
      <c r="H602" s="293">
        <f t="shared" si="83"/>
        <v>0</v>
      </c>
      <c r="I602" s="293">
        <f t="shared" si="83"/>
        <v>0</v>
      </c>
      <c r="J602" s="293">
        <f t="shared" si="83"/>
        <v>0</v>
      </c>
      <c r="K602" s="293">
        <f t="shared" si="83"/>
        <v>0</v>
      </c>
      <c r="L602" s="293">
        <f t="shared" si="83"/>
        <v>0</v>
      </c>
      <c r="M602" s="293">
        <f t="shared" si="83"/>
        <v>0</v>
      </c>
      <c r="N602" s="293">
        <f t="shared" si="83"/>
        <v>0</v>
      </c>
      <c r="O602" s="293">
        <f t="shared" si="83"/>
        <v>0</v>
      </c>
      <c r="P602" s="293">
        <f t="shared" si="83"/>
        <v>0</v>
      </c>
      <c r="Q602" s="293">
        <f t="shared" si="83"/>
        <v>0</v>
      </c>
      <c r="R602" s="293">
        <f t="shared" si="83"/>
        <v>0</v>
      </c>
      <c r="S602" s="293">
        <f t="shared" si="83"/>
        <v>0</v>
      </c>
      <c r="T602" s="293">
        <f t="shared" si="83"/>
        <v>0</v>
      </c>
      <c r="U602" s="293">
        <f t="shared" si="83"/>
        <v>0</v>
      </c>
      <c r="V602" s="293">
        <f t="shared" si="83"/>
        <v>0</v>
      </c>
      <c r="W602" s="293">
        <f t="shared" si="83"/>
        <v>0</v>
      </c>
      <c r="X602" s="293">
        <f t="shared" si="83"/>
        <v>0</v>
      </c>
      <c r="Y602" s="293">
        <f t="shared" si="83"/>
        <v>0</v>
      </c>
      <c r="Z602" s="293">
        <f t="shared" si="83"/>
        <v>0</v>
      </c>
      <c r="AA602" s="293">
        <f t="shared" si="83"/>
        <v>0</v>
      </c>
      <c r="AB602" s="293">
        <f t="shared" si="83"/>
        <v>0</v>
      </c>
      <c r="AC602" s="294">
        <f t="shared" si="83"/>
        <v>0</v>
      </c>
      <c r="AE602" s="1062">
        <f>SUM(AE541:AE600)</f>
        <v>0</v>
      </c>
      <c r="AG602" s="1062">
        <f>SUM(AG541:AG600)</f>
        <v>0</v>
      </c>
      <c r="AI602" s="1062">
        <f>SUM(AI541:AI600)</f>
        <v>0</v>
      </c>
      <c r="AK602" s="295"/>
    </row>
    <row r="603" spans="3:37" ht="12.75" customHeight="1" outlineLevel="1" x14ac:dyDescent="0.25">
      <c r="G603" s="107"/>
      <c r="H603" s="107"/>
      <c r="I603" s="107"/>
      <c r="J603" s="107"/>
      <c r="K603" s="107"/>
      <c r="L603" s="107"/>
      <c r="M603" s="107"/>
      <c r="N603" s="107"/>
      <c r="O603" s="107"/>
      <c r="P603" s="107"/>
      <c r="Q603" s="107"/>
      <c r="R603" s="107"/>
      <c r="S603" s="107"/>
      <c r="T603" s="107"/>
      <c r="U603" s="107"/>
      <c r="V603" s="107"/>
      <c r="W603" s="107"/>
      <c r="X603" s="107"/>
      <c r="Y603" s="107"/>
      <c r="Z603" s="107"/>
      <c r="AA603" s="107"/>
      <c r="AB603" s="107"/>
      <c r="AC603" s="107"/>
      <c r="AE603" s="107"/>
      <c r="AG603" s="107"/>
      <c r="AI603" s="107"/>
    </row>
    <row r="604" spans="3:37" ht="12.75" customHeight="1" outlineLevel="1" x14ac:dyDescent="0.25">
      <c r="C604" s="200" t="s">
        <v>486</v>
      </c>
      <c r="G604" s="107"/>
      <c r="H604" s="107"/>
      <c r="I604" s="107"/>
      <c r="J604" s="107"/>
      <c r="K604" s="107"/>
      <c r="L604" s="107"/>
      <c r="M604" s="107"/>
      <c r="N604" s="107"/>
      <c r="O604" s="107"/>
      <c r="P604" s="107"/>
      <c r="Q604" s="107"/>
      <c r="R604" s="107"/>
      <c r="S604" s="107"/>
      <c r="T604" s="107"/>
      <c r="U604" s="107"/>
      <c r="V604" s="107"/>
      <c r="W604" s="107"/>
      <c r="X604" s="107"/>
      <c r="Y604" s="107"/>
      <c r="Z604" s="107"/>
      <c r="AA604" s="107"/>
      <c r="AB604" s="107"/>
      <c r="AC604" s="107"/>
      <c r="AE604" s="107"/>
      <c r="AG604" s="107"/>
      <c r="AI604" s="107"/>
    </row>
    <row r="605" spans="3:37" ht="12.75" customHeight="1" outlineLevel="1" x14ac:dyDescent="0.25">
      <c r="D605" s="276" t="str">
        <f>'Line Items'!D1120</f>
        <v>Class 375/3 Eversholt Rail</v>
      </c>
      <c r="E605" s="277"/>
      <c r="F605" s="278" t="s">
        <v>481</v>
      </c>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304"/>
      <c r="AE605" s="1057"/>
      <c r="AG605" s="1057"/>
      <c r="AI605" s="1057"/>
      <c r="AK605" s="321"/>
    </row>
    <row r="606" spans="3:37" ht="12.75" customHeight="1" outlineLevel="1" x14ac:dyDescent="0.25">
      <c r="D606" s="142" t="str">
        <f>'Line Items'!D1121</f>
        <v>Class 375/6 Eversholt Rail</v>
      </c>
      <c r="E606" s="106"/>
      <c r="F606" s="143" t="str">
        <f t="shared" ref="F606:F664" si="84">F605</f>
        <v>000 Unit Miles</v>
      </c>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4"/>
      <c r="AE606" s="805"/>
      <c r="AG606" s="805"/>
      <c r="AI606" s="805"/>
      <c r="AK606" s="330"/>
    </row>
    <row r="607" spans="3:37" ht="12.75" customHeight="1" outlineLevel="1" x14ac:dyDescent="0.25">
      <c r="D607" s="142" t="str">
        <f>'Line Items'!D1122</f>
        <v>Class 375/7 Eversholt Rail</v>
      </c>
      <c r="E607" s="106"/>
      <c r="F607" s="143" t="str">
        <f t="shared" si="84"/>
        <v>000 Unit Miles</v>
      </c>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4"/>
      <c r="AE607" s="805"/>
      <c r="AG607" s="805"/>
      <c r="AI607" s="805"/>
      <c r="AK607" s="330"/>
    </row>
    <row r="608" spans="3:37" ht="12.75" customHeight="1" outlineLevel="1" x14ac:dyDescent="0.25">
      <c r="D608" s="142" t="str">
        <f>'Line Items'!D1123</f>
        <v>Class 375/8 Eversholt Rail</v>
      </c>
      <c r="E608" s="106"/>
      <c r="F608" s="143" t="str">
        <f t="shared" si="84"/>
        <v>000 Unit Miles</v>
      </c>
      <c r="G608" s="283"/>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4"/>
      <c r="AE608" s="805"/>
      <c r="AG608" s="805"/>
      <c r="AI608" s="805"/>
      <c r="AK608" s="330"/>
    </row>
    <row r="609" spans="4:37" ht="12.75" customHeight="1" outlineLevel="1" x14ac:dyDescent="0.25">
      <c r="D609" s="142" t="str">
        <f>'Line Items'!D1124</f>
        <v>Class 375/9 Eversholt Rail</v>
      </c>
      <c r="E609" s="106"/>
      <c r="F609" s="143" t="str">
        <f t="shared" si="84"/>
        <v>000 Unit Miles</v>
      </c>
      <c r="G609" s="283"/>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4"/>
      <c r="AE609" s="805"/>
      <c r="AG609" s="805"/>
      <c r="AI609" s="805"/>
      <c r="AK609" s="330"/>
    </row>
    <row r="610" spans="4:37" ht="12.75" customHeight="1" outlineLevel="1" x14ac:dyDescent="0.25">
      <c r="D610" s="142" t="str">
        <f>'Line Items'!D1125</f>
        <v>Class 376/0 Eversholt Rail</v>
      </c>
      <c r="E610" s="106"/>
      <c r="F610" s="143" t="str">
        <f t="shared" si="84"/>
        <v>000 Unit Miles</v>
      </c>
      <c r="G610" s="283"/>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4"/>
      <c r="AE610" s="805"/>
      <c r="AG610" s="805"/>
      <c r="AI610" s="805"/>
      <c r="AK610" s="330"/>
    </row>
    <row r="611" spans="4:37" ht="12.75" customHeight="1" outlineLevel="1" x14ac:dyDescent="0.25">
      <c r="D611" s="142" t="str">
        <f>'Line Items'!D1126</f>
        <v>Class 465/0 Eversholt Rail</v>
      </c>
      <c r="E611" s="106"/>
      <c r="F611" s="143" t="str">
        <f t="shared" si="84"/>
        <v>000 Unit Miles</v>
      </c>
      <c r="G611" s="283"/>
      <c r="H611" s="283"/>
      <c r="I611" s="283"/>
      <c r="J611" s="283"/>
      <c r="K611" s="283"/>
      <c r="L611" s="283"/>
      <c r="M611" s="283"/>
      <c r="N611" s="283"/>
      <c r="O611" s="283"/>
      <c r="P611" s="283"/>
      <c r="Q611" s="283"/>
      <c r="R611" s="283"/>
      <c r="S611" s="283"/>
      <c r="T611" s="283"/>
      <c r="U611" s="283"/>
      <c r="V611" s="283"/>
      <c r="W611" s="283"/>
      <c r="X611" s="283"/>
      <c r="Y611" s="283"/>
      <c r="Z611" s="283"/>
      <c r="AA611" s="283"/>
      <c r="AB611" s="283"/>
      <c r="AC611" s="284"/>
      <c r="AE611" s="805"/>
      <c r="AG611" s="805"/>
      <c r="AI611" s="805"/>
      <c r="AK611" s="330"/>
    </row>
    <row r="612" spans="4:37" ht="12.75" customHeight="1" outlineLevel="1" x14ac:dyDescent="0.25">
      <c r="D612" s="142" t="str">
        <f>'Line Items'!D1127</f>
        <v>Class 465/1 Eversholt Rail</v>
      </c>
      <c r="E612" s="106"/>
      <c r="F612" s="143" t="str">
        <f t="shared" si="84"/>
        <v>000 Unit Miles</v>
      </c>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4"/>
      <c r="AE612" s="805"/>
      <c r="AG612" s="805"/>
      <c r="AI612" s="805"/>
      <c r="AK612" s="330"/>
    </row>
    <row r="613" spans="4:37" ht="12.75" customHeight="1" outlineLevel="1" x14ac:dyDescent="0.25">
      <c r="D613" s="142" t="str">
        <f>'Line Items'!D1128</f>
        <v>Class 465/2 Angel</v>
      </c>
      <c r="E613" s="106"/>
      <c r="F613" s="143" t="str">
        <f t="shared" si="84"/>
        <v>000 Unit Miles</v>
      </c>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4"/>
      <c r="AE613" s="805"/>
      <c r="AG613" s="805"/>
      <c r="AI613" s="805"/>
      <c r="AK613" s="330"/>
    </row>
    <row r="614" spans="4:37" ht="12.75" customHeight="1" outlineLevel="1" x14ac:dyDescent="0.25">
      <c r="D614" s="142" t="str">
        <f>'Line Items'!D1129</f>
        <v>Class 465/9 Angel</v>
      </c>
      <c r="E614" s="106"/>
      <c r="F614" s="143" t="str">
        <f t="shared" si="84"/>
        <v>000 Unit Miles</v>
      </c>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4"/>
      <c r="AE614" s="805"/>
      <c r="AG614" s="805"/>
      <c r="AI614" s="805"/>
      <c r="AK614" s="330"/>
    </row>
    <row r="615" spans="4:37" ht="12.75" customHeight="1" outlineLevel="1" x14ac:dyDescent="0.25">
      <c r="D615" s="142" t="str">
        <f>'Line Items'!D1130</f>
        <v>Class 466 Angel</v>
      </c>
      <c r="E615" s="106"/>
      <c r="F615" s="143" t="str">
        <f t="shared" si="84"/>
        <v>000 Unit Miles</v>
      </c>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4"/>
      <c r="AE615" s="805"/>
      <c r="AG615" s="805"/>
      <c r="AI615" s="805"/>
      <c r="AK615" s="330"/>
    </row>
    <row r="616" spans="4:37" ht="12.75" customHeight="1" outlineLevel="1" x14ac:dyDescent="0.25">
      <c r="D616" s="142" t="str">
        <f>'Line Items'!D1131</f>
        <v>Class 395 Eversholt Rail (High Speed)</v>
      </c>
      <c r="E616" s="106"/>
      <c r="F616" s="143" t="str">
        <f t="shared" si="84"/>
        <v>000 Unit Miles</v>
      </c>
      <c r="G616" s="283"/>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4"/>
      <c r="AE616" s="805"/>
      <c r="AG616" s="805"/>
      <c r="AI616" s="805"/>
      <c r="AK616" s="330"/>
    </row>
    <row r="617" spans="4:37" ht="12.75" customHeight="1" outlineLevel="1" x14ac:dyDescent="0.25">
      <c r="D617" s="142" t="str">
        <f>'Line Items'!D1132</f>
        <v>Class 395 Eversholt Rail (Conventional)</v>
      </c>
      <c r="E617" s="106"/>
      <c r="F617" s="143" t="str">
        <f t="shared" si="84"/>
        <v>000 Unit Miles</v>
      </c>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4"/>
      <c r="AE617" s="805"/>
      <c r="AG617" s="805"/>
      <c r="AI617" s="805"/>
      <c r="AK617" s="330"/>
    </row>
    <row r="618" spans="4:37" ht="12.75" customHeight="1" outlineLevel="1" x14ac:dyDescent="0.25">
      <c r="D618" s="142" t="str">
        <f>'Line Items'!D1133</f>
        <v>Class 377 Sub Leased from GTR</v>
      </c>
      <c r="E618" s="106"/>
      <c r="F618" s="143" t="str">
        <f t="shared" si="84"/>
        <v>000 Unit Miles</v>
      </c>
      <c r="G618" s="283"/>
      <c r="H618" s="283"/>
      <c r="I618" s="283"/>
      <c r="J618" s="283"/>
      <c r="K618" s="283"/>
      <c r="L618" s="283"/>
      <c r="M618" s="283"/>
      <c r="N618" s="283"/>
      <c r="O618" s="283"/>
      <c r="P618" s="283"/>
      <c r="Q618" s="283"/>
      <c r="R618" s="283"/>
      <c r="S618" s="283"/>
      <c r="T618" s="283"/>
      <c r="U618" s="283"/>
      <c r="V618" s="283"/>
      <c r="W618" s="283"/>
      <c r="X618" s="283"/>
      <c r="Y618" s="283"/>
      <c r="Z618" s="283"/>
      <c r="AA618" s="283"/>
      <c r="AB618" s="283"/>
      <c r="AC618" s="284"/>
      <c r="AE618" s="805"/>
      <c r="AG618" s="805"/>
      <c r="AI618" s="805"/>
      <c r="AK618" s="330"/>
    </row>
    <row r="619" spans="4:37" ht="12.75" customHeight="1" outlineLevel="1" x14ac:dyDescent="0.25">
      <c r="D619" s="142" t="str">
        <f>'Line Items'!D1134</f>
        <v>Class 319 Sub Leased to GTR</v>
      </c>
      <c r="E619" s="106"/>
      <c r="F619" s="143" t="str">
        <f t="shared" si="84"/>
        <v>000 Unit Miles</v>
      </c>
      <c r="G619" s="283"/>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4"/>
      <c r="AE619" s="805"/>
      <c r="AG619" s="805"/>
      <c r="AI619" s="805"/>
      <c r="AK619" s="330"/>
    </row>
    <row r="620" spans="4:37" ht="12.75" customHeight="1" outlineLevel="1" x14ac:dyDescent="0.25">
      <c r="D620" s="142" t="str">
        <f>'Line Items'!D1135</f>
        <v>[Rolling Stock Line 16]</v>
      </c>
      <c r="E620" s="106"/>
      <c r="F620" s="143" t="str">
        <f t="shared" si="84"/>
        <v>000 Unit Miles</v>
      </c>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4"/>
      <c r="AE620" s="805"/>
      <c r="AG620" s="805"/>
      <c r="AI620" s="805"/>
      <c r="AK620" s="330"/>
    </row>
    <row r="621" spans="4:37" ht="12.75" customHeight="1" outlineLevel="1" x14ac:dyDescent="0.25">
      <c r="D621" s="142" t="str">
        <f>'Line Items'!D1136</f>
        <v>[Rolling Stock Line 17]</v>
      </c>
      <c r="E621" s="106"/>
      <c r="F621" s="143" t="str">
        <f t="shared" si="84"/>
        <v>000 Unit Miles</v>
      </c>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4"/>
      <c r="AE621" s="805"/>
      <c r="AG621" s="805"/>
      <c r="AI621" s="805"/>
      <c r="AK621" s="330"/>
    </row>
    <row r="622" spans="4:37" ht="13.5" customHeight="1" outlineLevel="1" x14ac:dyDescent="0.25">
      <c r="D622" s="142" t="str">
        <f>'Line Items'!D1137</f>
        <v>[Rolling Stock Line 18]</v>
      </c>
      <c r="E622" s="106"/>
      <c r="F622" s="143" t="str">
        <f t="shared" si="84"/>
        <v>000 Unit Miles</v>
      </c>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4"/>
      <c r="AE622" s="805"/>
      <c r="AG622" s="805"/>
      <c r="AI622" s="805"/>
      <c r="AK622" s="330"/>
    </row>
    <row r="623" spans="4:37" ht="12.75" customHeight="1" outlineLevel="1" x14ac:dyDescent="0.25">
      <c r="D623" s="142" t="str">
        <f>'Line Items'!D1138</f>
        <v>[Rolling Stock Line 19]</v>
      </c>
      <c r="E623" s="106"/>
      <c r="F623" s="143" t="str">
        <f t="shared" si="84"/>
        <v>000 Unit Miles</v>
      </c>
      <c r="G623" s="283"/>
      <c r="H623" s="283"/>
      <c r="I623" s="283"/>
      <c r="J623" s="283"/>
      <c r="K623" s="283"/>
      <c r="L623" s="283"/>
      <c r="M623" s="283"/>
      <c r="N623" s="283"/>
      <c r="O623" s="283"/>
      <c r="P623" s="283"/>
      <c r="Q623" s="283"/>
      <c r="R623" s="283"/>
      <c r="S623" s="283"/>
      <c r="T623" s="283"/>
      <c r="U623" s="283"/>
      <c r="V623" s="283"/>
      <c r="W623" s="283"/>
      <c r="X623" s="283"/>
      <c r="Y623" s="283"/>
      <c r="Z623" s="283"/>
      <c r="AA623" s="283"/>
      <c r="AB623" s="283"/>
      <c r="AC623" s="284"/>
      <c r="AE623" s="805"/>
      <c r="AG623" s="805"/>
      <c r="AI623" s="805"/>
      <c r="AK623" s="330"/>
    </row>
    <row r="624" spans="4:37" ht="12.75" customHeight="1" outlineLevel="1" x14ac:dyDescent="0.25">
      <c r="D624" s="142" t="str">
        <f>'Line Items'!D1139</f>
        <v>[Rolling Stock Line 20]</v>
      </c>
      <c r="E624" s="106"/>
      <c r="F624" s="143" t="str">
        <f t="shared" si="84"/>
        <v>000 Unit Miles</v>
      </c>
      <c r="G624" s="283"/>
      <c r="H624" s="283"/>
      <c r="I624" s="283"/>
      <c r="J624" s="283"/>
      <c r="K624" s="283"/>
      <c r="L624" s="283"/>
      <c r="M624" s="283"/>
      <c r="N624" s="283"/>
      <c r="O624" s="283"/>
      <c r="P624" s="283"/>
      <c r="Q624" s="283"/>
      <c r="R624" s="283"/>
      <c r="S624" s="283"/>
      <c r="T624" s="283"/>
      <c r="U624" s="283"/>
      <c r="V624" s="283"/>
      <c r="W624" s="283"/>
      <c r="X624" s="283"/>
      <c r="Y624" s="283"/>
      <c r="Z624" s="283"/>
      <c r="AA624" s="283"/>
      <c r="AB624" s="283"/>
      <c r="AC624" s="284"/>
      <c r="AE624" s="805"/>
      <c r="AG624" s="805"/>
      <c r="AI624" s="805"/>
      <c r="AK624" s="330"/>
    </row>
    <row r="625" spans="4:37" ht="12.75" customHeight="1" outlineLevel="1" x14ac:dyDescent="0.25">
      <c r="D625" s="142" t="str">
        <f>'Line Items'!D1140</f>
        <v>[Rolling Stock Line 21]</v>
      </c>
      <c r="E625" s="106"/>
      <c r="F625" s="143" t="str">
        <f t="shared" si="84"/>
        <v>000 Unit Miles</v>
      </c>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4"/>
      <c r="AE625" s="805"/>
      <c r="AG625" s="805"/>
      <c r="AI625" s="805"/>
      <c r="AK625" s="330"/>
    </row>
    <row r="626" spans="4:37" ht="12.75" customHeight="1" outlineLevel="1" x14ac:dyDescent="0.25">
      <c r="D626" s="142" t="str">
        <f>'Line Items'!D1141</f>
        <v>[Rolling Stock Line 22]</v>
      </c>
      <c r="E626" s="106"/>
      <c r="F626" s="143" t="str">
        <f t="shared" si="84"/>
        <v>000 Unit Miles</v>
      </c>
      <c r="G626" s="283"/>
      <c r="H626" s="283"/>
      <c r="I626" s="283"/>
      <c r="J626" s="283"/>
      <c r="K626" s="283"/>
      <c r="L626" s="283"/>
      <c r="M626" s="283"/>
      <c r="N626" s="283"/>
      <c r="O626" s="283"/>
      <c r="P626" s="283"/>
      <c r="Q626" s="283"/>
      <c r="R626" s="283"/>
      <c r="S626" s="283"/>
      <c r="T626" s="283"/>
      <c r="U626" s="283"/>
      <c r="V626" s="283"/>
      <c r="W626" s="283"/>
      <c r="X626" s="283"/>
      <c r="Y626" s="283"/>
      <c r="Z626" s="283"/>
      <c r="AA626" s="283"/>
      <c r="AB626" s="283"/>
      <c r="AC626" s="284"/>
      <c r="AE626" s="805"/>
      <c r="AG626" s="805"/>
      <c r="AI626" s="805"/>
      <c r="AK626" s="330"/>
    </row>
    <row r="627" spans="4:37" ht="12.75" customHeight="1" outlineLevel="1" x14ac:dyDescent="0.25">
      <c r="D627" s="142" t="str">
        <f>'Line Items'!D1142</f>
        <v>[Rolling Stock Line 23]</v>
      </c>
      <c r="E627" s="106"/>
      <c r="F627" s="143" t="str">
        <f t="shared" si="84"/>
        <v>000 Unit Miles</v>
      </c>
      <c r="G627" s="283"/>
      <c r="H627" s="283"/>
      <c r="I627" s="283"/>
      <c r="J627" s="283"/>
      <c r="K627" s="283"/>
      <c r="L627" s="283"/>
      <c r="M627" s="283"/>
      <c r="N627" s="283"/>
      <c r="O627" s="283"/>
      <c r="P627" s="283"/>
      <c r="Q627" s="283"/>
      <c r="R627" s="283"/>
      <c r="S627" s="283"/>
      <c r="T627" s="283"/>
      <c r="U627" s="283"/>
      <c r="V627" s="283"/>
      <c r="W627" s="283"/>
      <c r="X627" s="283"/>
      <c r="Y627" s="283"/>
      <c r="Z627" s="283"/>
      <c r="AA627" s="283"/>
      <c r="AB627" s="283"/>
      <c r="AC627" s="284"/>
      <c r="AE627" s="805"/>
      <c r="AG627" s="805"/>
      <c r="AI627" s="805"/>
      <c r="AK627" s="330"/>
    </row>
    <row r="628" spans="4:37" ht="12.75" customHeight="1" outlineLevel="1" x14ac:dyDescent="0.25">
      <c r="D628" s="142" t="str">
        <f>'Line Items'!D1143</f>
        <v>[Rolling Stock Line 24]</v>
      </c>
      <c r="E628" s="106"/>
      <c r="F628" s="143" t="str">
        <f t="shared" si="84"/>
        <v>000 Unit Miles</v>
      </c>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4"/>
      <c r="AE628" s="805"/>
      <c r="AG628" s="805"/>
      <c r="AI628" s="805"/>
      <c r="AK628" s="330"/>
    </row>
    <row r="629" spans="4:37" ht="12.75" customHeight="1" outlineLevel="1" x14ac:dyDescent="0.25">
      <c r="D629" s="142" t="str">
        <f>'Line Items'!D1144</f>
        <v>[Rolling Stock Line 25]</v>
      </c>
      <c r="E629" s="106"/>
      <c r="F629" s="143" t="str">
        <f t="shared" si="84"/>
        <v>000 Unit Miles</v>
      </c>
      <c r="G629" s="283"/>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4"/>
      <c r="AE629" s="805"/>
      <c r="AG629" s="805"/>
      <c r="AI629" s="805"/>
      <c r="AK629" s="330"/>
    </row>
    <row r="630" spans="4:37" ht="12.75" customHeight="1" outlineLevel="1" x14ac:dyDescent="0.25">
      <c r="D630" s="142" t="str">
        <f>'Line Items'!D1145</f>
        <v>[Rolling Stock Line 26]</v>
      </c>
      <c r="E630" s="106"/>
      <c r="F630" s="143" t="str">
        <f t="shared" si="84"/>
        <v>000 Unit Miles</v>
      </c>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4"/>
      <c r="AE630" s="805"/>
      <c r="AG630" s="805"/>
      <c r="AI630" s="805"/>
      <c r="AK630" s="330"/>
    </row>
    <row r="631" spans="4:37" ht="12.75" customHeight="1" outlineLevel="1" x14ac:dyDescent="0.25">
      <c r="D631" s="142" t="str">
        <f>'Line Items'!D1146</f>
        <v>[Rolling Stock Line 27]</v>
      </c>
      <c r="E631" s="106"/>
      <c r="F631" s="143" t="str">
        <f t="shared" si="84"/>
        <v>000 Unit Miles</v>
      </c>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4"/>
      <c r="AE631" s="805"/>
      <c r="AG631" s="805"/>
      <c r="AI631" s="805"/>
      <c r="AK631" s="330"/>
    </row>
    <row r="632" spans="4:37" ht="12.75" customHeight="1" outlineLevel="1" x14ac:dyDescent="0.25">
      <c r="D632" s="142" t="str">
        <f>'Line Items'!D1147</f>
        <v>[Rolling Stock Line 28]</v>
      </c>
      <c r="E632" s="106"/>
      <c r="F632" s="143" t="str">
        <f t="shared" si="84"/>
        <v>000 Unit Miles</v>
      </c>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4"/>
      <c r="AE632" s="805"/>
      <c r="AG632" s="805"/>
      <c r="AI632" s="805"/>
      <c r="AK632" s="330"/>
    </row>
    <row r="633" spans="4:37" ht="12.75" customHeight="1" outlineLevel="1" x14ac:dyDescent="0.25">
      <c r="D633" s="142" t="str">
        <f>'Line Items'!D1148</f>
        <v>[Rolling Stock Line 29]</v>
      </c>
      <c r="E633" s="106"/>
      <c r="F633" s="143" t="str">
        <f t="shared" si="84"/>
        <v>000 Unit Miles</v>
      </c>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4"/>
      <c r="AE633" s="805"/>
      <c r="AG633" s="805"/>
      <c r="AI633" s="805"/>
      <c r="AK633" s="330"/>
    </row>
    <row r="634" spans="4:37" ht="12.75" customHeight="1" outlineLevel="1" x14ac:dyDescent="0.25">
      <c r="D634" s="142" t="str">
        <f>'Line Items'!D1149</f>
        <v>[Rolling Stock Line 30]</v>
      </c>
      <c r="E634" s="106"/>
      <c r="F634" s="143" t="str">
        <f t="shared" si="84"/>
        <v>000 Unit Miles</v>
      </c>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4"/>
      <c r="AE634" s="805"/>
      <c r="AG634" s="805"/>
      <c r="AI634" s="805"/>
      <c r="AK634" s="330"/>
    </row>
    <row r="635" spans="4:37" ht="12.75" customHeight="1" outlineLevel="1" x14ac:dyDescent="0.25">
      <c r="D635" s="142" t="str">
        <f>'Line Items'!D1150</f>
        <v>[Rolling Stock Line 31]</v>
      </c>
      <c r="E635" s="106"/>
      <c r="F635" s="143" t="str">
        <f t="shared" si="84"/>
        <v>000 Unit Miles</v>
      </c>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4"/>
      <c r="AE635" s="805"/>
      <c r="AG635" s="805"/>
      <c r="AI635" s="805"/>
      <c r="AK635" s="330"/>
    </row>
    <row r="636" spans="4:37" ht="12.75" customHeight="1" outlineLevel="1" x14ac:dyDescent="0.25">
      <c r="D636" s="142" t="str">
        <f>'Line Items'!D1151</f>
        <v>[Rolling Stock Line 32]</v>
      </c>
      <c r="E636" s="106"/>
      <c r="F636" s="143" t="str">
        <f t="shared" si="84"/>
        <v>000 Unit Miles</v>
      </c>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4"/>
      <c r="AE636" s="805"/>
      <c r="AG636" s="805"/>
      <c r="AI636" s="805"/>
      <c r="AK636" s="330"/>
    </row>
    <row r="637" spans="4:37" ht="12.75" customHeight="1" outlineLevel="1" x14ac:dyDescent="0.25">
      <c r="D637" s="142" t="str">
        <f>'Line Items'!D1152</f>
        <v>[Rolling Stock Line 33]</v>
      </c>
      <c r="E637" s="106"/>
      <c r="F637" s="143" t="str">
        <f t="shared" si="84"/>
        <v>000 Unit Miles</v>
      </c>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4"/>
      <c r="AE637" s="805"/>
      <c r="AG637" s="805"/>
      <c r="AI637" s="805"/>
      <c r="AK637" s="330"/>
    </row>
    <row r="638" spans="4:37" ht="12.75" customHeight="1" outlineLevel="1" x14ac:dyDescent="0.25">
      <c r="D638" s="142" t="str">
        <f>'Line Items'!D1153</f>
        <v>[Rolling Stock Line 34]</v>
      </c>
      <c r="E638" s="106"/>
      <c r="F638" s="143" t="str">
        <f t="shared" si="84"/>
        <v>000 Unit Miles</v>
      </c>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4"/>
      <c r="AE638" s="805"/>
      <c r="AG638" s="805"/>
      <c r="AI638" s="805"/>
      <c r="AK638" s="330"/>
    </row>
    <row r="639" spans="4:37" ht="12.75" customHeight="1" outlineLevel="1" x14ac:dyDescent="0.25">
      <c r="D639" s="142" t="str">
        <f>'Line Items'!D1154</f>
        <v>[Rolling Stock Line 35]</v>
      </c>
      <c r="E639" s="106"/>
      <c r="F639" s="143" t="str">
        <f t="shared" si="84"/>
        <v>000 Unit Miles</v>
      </c>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4"/>
      <c r="AE639" s="805"/>
      <c r="AG639" s="805"/>
      <c r="AI639" s="805"/>
      <c r="AK639" s="330"/>
    </row>
    <row r="640" spans="4:37" ht="12.75" customHeight="1" outlineLevel="1" x14ac:dyDescent="0.25">
      <c r="D640" s="142" t="str">
        <f>'Line Items'!D1155</f>
        <v>[Rolling Stock Line 36]</v>
      </c>
      <c r="E640" s="106"/>
      <c r="F640" s="143" t="str">
        <f t="shared" si="84"/>
        <v>000 Unit Miles</v>
      </c>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4"/>
      <c r="AE640" s="805"/>
      <c r="AG640" s="805"/>
      <c r="AI640" s="805"/>
      <c r="AK640" s="330"/>
    </row>
    <row r="641" spans="4:37" ht="12.75" customHeight="1" outlineLevel="1" x14ac:dyDescent="0.25">
      <c r="D641" s="142" t="str">
        <f>'Line Items'!D1156</f>
        <v>[Rolling Stock Line 37]</v>
      </c>
      <c r="E641" s="106"/>
      <c r="F641" s="143" t="str">
        <f t="shared" si="84"/>
        <v>000 Unit Miles</v>
      </c>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4"/>
      <c r="AE641" s="805"/>
      <c r="AG641" s="805"/>
      <c r="AI641" s="805"/>
      <c r="AK641" s="330"/>
    </row>
    <row r="642" spans="4:37" ht="12.75" customHeight="1" outlineLevel="1" x14ac:dyDescent="0.25">
      <c r="D642" s="142" t="str">
        <f>'Line Items'!D1157</f>
        <v>[Rolling Stock Line 38]</v>
      </c>
      <c r="E642" s="106"/>
      <c r="F642" s="143" t="str">
        <f t="shared" si="84"/>
        <v>000 Unit Miles</v>
      </c>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4"/>
      <c r="AE642" s="805"/>
      <c r="AG642" s="805"/>
      <c r="AI642" s="805"/>
      <c r="AK642" s="330"/>
    </row>
    <row r="643" spans="4:37" ht="12.75" customHeight="1" outlineLevel="1" x14ac:dyDescent="0.25">
      <c r="D643" s="142" t="str">
        <f>'Line Items'!D1158</f>
        <v>[Rolling Stock Line 39]</v>
      </c>
      <c r="E643" s="106"/>
      <c r="F643" s="143" t="str">
        <f t="shared" si="84"/>
        <v>000 Unit Miles</v>
      </c>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4"/>
      <c r="AE643" s="805"/>
      <c r="AG643" s="805"/>
      <c r="AI643" s="805"/>
      <c r="AK643" s="330"/>
    </row>
    <row r="644" spans="4:37" ht="12.75" customHeight="1" outlineLevel="1" x14ac:dyDescent="0.25">
      <c r="D644" s="142" t="str">
        <f>'Line Items'!D1159</f>
        <v>[Rolling Stock Line 40]</v>
      </c>
      <c r="E644" s="106"/>
      <c r="F644" s="143" t="str">
        <f t="shared" si="84"/>
        <v>000 Unit Miles</v>
      </c>
      <c r="G644" s="283"/>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4"/>
      <c r="AE644" s="805"/>
      <c r="AG644" s="805"/>
      <c r="AI644" s="805"/>
      <c r="AK644" s="330"/>
    </row>
    <row r="645" spans="4:37" ht="12.75" customHeight="1" outlineLevel="1" x14ac:dyDescent="0.25">
      <c r="D645" s="142" t="str">
        <f>'Line Items'!D1160</f>
        <v>[Rolling Stock Line 41]</v>
      </c>
      <c r="E645" s="106"/>
      <c r="F645" s="143" t="str">
        <f t="shared" si="84"/>
        <v>000 Unit Miles</v>
      </c>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4"/>
      <c r="AE645" s="805"/>
      <c r="AG645" s="805"/>
      <c r="AI645" s="805"/>
      <c r="AK645" s="330"/>
    </row>
    <row r="646" spans="4:37" ht="12.75" customHeight="1" outlineLevel="1" x14ac:dyDescent="0.25">
      <c r="D646" s="142" t="str">
        <f>'Line Items'!D1161</f>
        <v>[Rolling Stock Line 42]</v>
      </c>
      <c r="E646" s="106"/>
      <c r="F646" s="143" t="str">
        <f t="shared" si="84"/>
        <v>000 Unit Miles</v>
      </c>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4"/>
      <c r="AE646" s="805"/>
      <c r="AG646" s="805"/>
      <c r="AI646" s="805"/>
      <c r="AK646" s="330"/>
    </row>
    <row r="647" spans="4:37" ht="12.75" customHeight="1" outlineLevel="1" x14ac:dyDescent="0.25">
      <c r="D647" s="142" t="str">
        <f>'Line Items'!D1162</f>
        <v>[Rolling Stock Line 43]</v>
      </c>
      <c r="E647" s="106"/>
      <c r="F647" s="143" t="str">
        <f t="shared" si="84"/>
        <v>000 Unit Miles</v>
      </c>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4"/>
      <c r="AE647" s="805"/>
      <c r="AG647" s="805"/>
      <c r="AI647" s="805"/>
      <c r="AK647" s="330"/>
    </row>
    <row r="648" spans="4:37" ht="12.75" customHeight="1" outlineLevel="1" x14ac:dyDescent="0.25">
      <c r="D648" s="142" t="str">
        <f>'Line Items'!D1163</f>
        <v>[Rolling Stock Line 44]</v>
      </c>
      <c r="E648" s="106"/>
      <c r="F648" s="143" t="str">
        <f t="shared" si="84"/>
        <v>000 Unit Miles</v>
      </c>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4"/>
      <c r="AE648" s="805"/>
      <c r="AG648" s="805"/>
      <c r="AI648" s="805"/>
      <c r="AK648" s="330"/>
    </row>
    <row r="649" spans="4:37" ht="12.75" customHeight="1" outlineLevel="1" x14ac:dyDescent="0.25">
      <c r="D649" s="142" t="str">
        <f>'Line Items'!D1164</f>
        <v>[Rolling Stock Line 45]</v>
      </c>
      <c r="E649" s="106"/>
      <c r="F649" s="143" t="str">
        <f t="shared" si="84"/>
        <v>000 Unit Miles</v>
      </c>
      <c r="G649" s="283"/>
      <c r="H649" s="283"/>
      <c r="I649" s="283"/>
      <c r="J649" s="283"/>
      <c r="K649" s="283"/>
      <c r="L649" s="283"/>
      <c r="M649" s="283"/>
      <c r="N649" s="283"/>
      <c r="O649" s="283"/>
      <c r="P649" s="283"/>
      <c r="Q649" s="283"/>
      <c r="R649" s="283"/>
      <c r="S649" s="283"/>
      <c r="T649" s="283"/>
      <c r="U649" s="283"/>
      <c r="V649" s="283"/>
      <c r="W649" s="283"/>
      <c r="X649" s="283"/>
      <c r="Y649" s="283"/>
      <c r="Z649" s="283"/>
      <c r="AA649" s="283"/>
      <c r="AB649" s="283"/>
      <c r="AC649" s="284"/>
      <c r="AE649" s="805"/>
      <c r="AG649" s="805"/>
      <c r="AI649" s="805"/>
      <c r="AK649" s="330"/>
    </row>
    <row r="650" spans="4:37" ht="12.75" customHeight="1" outlineLevel="1" x14ac:dyDescent="0.25">
      <c r="D650" s="142" t="str">
        <f>'Line Items'!D1165</f>
        <v>[Rolling Stock Line 46]</v>
      </c>
      <c r="E650" s="106"/>
      <c r="F650" s="143" t="str">
        <f t="shared" si="84"/>
        <v>000 Unit Miles</v>
      </c>
      <c r="G650" s="283"/>
      <c r="H650" s="283"/>
      <c r="I650" s="283"/>
      <c r="J650" s="283"/>
      <c r="K650" s="283"/>
      <c r="L650" s="283"/>
      <c r="M650" s="283"/>
      <c r="N650" s="283"/>
      <c r="O650" s="283"/>
      <c r="P650" s="283"/>
      <c r="Q650" s="283"/>
      <c r="R650" s="283"/>
      <c r="S650" s="283"/>
      <c r="T650" s="283"/>
      <c r="U650" s="283"/>
      <c r="V650" s="283"/>
      <c r="W650" s="283"/>
      <c r="X650" s="283"/>
      <c r="Y650" s="283"/>
      <c r="Z650" s="283"/>
      <c r="AA650" s="283"/>
      <c r="AB650" s="283"/>
      <c r="AC650" s="284"/>
      <c r="AE650" s="805"/>
      <c r="AG650" s="805"/>
      <c r="AI650" s="805"/>
      <c r="AK650" s="330"/>
    </row>
    <row r="651" spans="4:37" ht="12.75" customHeight="1" outlineLevel="1" x14ac:dyDescent="0.25">
      <c r="D651" s="142" t="str">
        <f>'Line Items'!D1166</f>
        <v>[Rolling Stock Line 47]</v>
      </c>
      <c r="E651" s="106"/>
      <c r="F651" s="143" t="str">
        <f t="shared" si="84"/>
        <v>000 Unit Miles</v>
      </c>
      <c r="G651" s="283"/>
      <c r="H651" s="283"/>
      <c r="I651" s="283"/>
      <c r="J651" s="283"/>
      <c r="K651" s="283"/>
      <c r="L651" s="283"/>
      <c r="M651" s="283"/>
      <c r="N651" s="283"/>
      <c r="O651" s="283"/>
      <c r="P651" s="283"/>
      <c r="Q651" s="283"/>
      <c r="R651" s="283"/>
      <c r="S651" s="283"/>
      <c r="T651" s="283"/>
      <c r="U651" s="283"/>
      <c r="V651" s="283"/>
      <c r="W651" s="283"/>
      <c r="X651" s="283"/>
      <c r="Y651" s="283"/>
      <c r="Z651" s="283"/>
      <c r="AA651" s="283"/>
      <c r="AB651" s="283"/>
      <c r="AC651" s="284"/>
      <c r="AE651" s="805"/>
      <c r="AG651" s="805"/>
      <c r="AI651" s="805"/>
      <c r="AK651" s="330"/>
    </row>
    <row r="652" spans="4:37" ht="12.75" customHeight="1" outlineLevel="1" x14ac:dyDescent="0.25">
      <c r="D652" s="142" t="str">
        <f>'Line Items'!D1167</f>
        <v>[Rolling Stock Line 48]</v>
      </c>
      <c r="E652" s="106"/>
      <c r="F652" s="143" t="str">
        <f t="shared" si="84"/>
        <v>000 Unit Miles</v>
      </c>
      <c r="G652" s="283"/>
      <c r="H652" s="283"/>
      <c r="I652" s="283"/>
      <c r="J652" s="283"/>
      <c r="K652" s="283"/>
      <c r="L652" s="283"/>
      <c r="M652" s="283"/>
      <c r="N652" s="283"/>
      <c r="O652" s="283"/>
      <c r="P652" s="283"/>
      <c r="Q652" s="283"/>
      <c r="R652" s="283"/>
      <c r="S652" s="283"/>
      <c r="T652" s="283"/>
      <c r="U652" s="283"/>
      <c r="V652" s="283"/>
      <c r="W652" s="283"/>
      <c r="X652" s="283"/>
      <c r="Y652" s="283"/>
      <c r="Z652" s="283"/>
      <c r="AA652" s="283"/>
      <c r="AB652" s="283"/>
      <c r="AC652" s="284"/>
      <c r="AE652" s="805"/>
      <c r="AG652" s="805"/>
      <c r="AI652" s="805"/>
      <c r="AK652" s="330"/>
    </row>
    <row r="653" spans="4:37" ht="12.75" customHeight="1" outlineLevel="1" x14ac:dyDescent="0.25">
      <c r="D653" s="142" t="str">
        <f>'Line Items'!D1168</f>
        <v>[Rolling Stock Line 49]</v>
      </c>
      <c r="E653" s="106"/>
      <c r="F653" s="143" t="str">
        <f t="shared" si="84"/>
        <v>000 Unit Miles</v>
      </c>
      <c r="G653" s="283"/>
      <c r="H653" s="283"/>
      <c r="I653" s="283"/>
      <c r="J653" s="283"/>
      <c r="K653" s="283"/>
      <c r="L653" s="283"/>
      <c r="M653" s="283"/>
      <c r="N653" s="283"/>
      <c r="O653" s="283"/>
      <c r="P653" s="283"/>
      <c r="Q653" s="283"/>
      <c r="R653" s="283"/>
      <c r="S653" s="283"/>
      <c r="T653" s="283"/>
      <c r="U653" s="283"/>
      <c r="V653" s="283"/>
      <c r="W653" s="283"/>
      <c r="X653" s="283"/>
      <c r="Y653" s="283"/>
      <c r="Z653" s="283"/>
      <c r="AA653" s="283"/>
      <c r="AB653" s="283"/>
      <c r="AC653" s="284"/>
      <c r="AE653" s="805"/>
      <c r="AG653" s="805"/>
      <c r="AI653" s="805"/>
      <c r="AK653" s="330"/>
    </row>
    <row r="654" spans="4:37" ht="12.75" customHeight="1" outlineLevel="1" x14ac:dyDescent="0.25">
      <c r="D654" s="142" t="str">
        <f>'Line Items'!D1169</f>
        <v>[Rolling Stock Line 50]</v>
      </c>
      <c r="E654" s="106"/>
      <c r="F654" s="143" t="str">
        <f t="shared" si="84"/>
        <v>000 Unit Miles</v>
      </c>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4"/>
      <c r="AE654" s="805"/>
      <c r="AG654" s="805"/>
      <c r="AI654" s="805"/>
      <c r="AK654" s="330"/>
    </row>
    <row r="655" spans="4:37" ht="12.75" customHeight="1" outlineLevel="1" x14ac:dyDescent="0.25">
      <c r="D655" s="142" t="str">
        <f>'Line Items'!D1170</f>
        <v>[Rolling Stock Line 51]</v>
      </c>
      <c r="E655" s="106"/>
      <c r="F655" s="143" t="str">
        <f t="shared" si="84"/>
        <v>000 Unit Miles</v>
      </c>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4"/>
      <c r="AE655" s="805"/>
      <c r="AG655" s="805"/>
      <c r="AI655" s="805"/>
      <c r="AK655" s="330"/>
    </row>
    <row r="656" spans="4:37" ht="12.75" customHeight="1" outlineLevel="1" x14ac:dyDescent="0.25">
      <c r="D656" s="142" t="str">
        <f>'Line Items'!D1171</f>
        <v>[Rolling Stock Line 52]</v>
      </c>
      <c r="E656" s="106"/>
      <c r="F656" s="143" t="str">
        <f t="shared" si="84"/>
        <v>000 Unit Miles</v>
      </c>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4"/>
      <c r="AE656" s="805"/>
      <c r="AG656" s="805"/>
      <c r="AI656" s="805"/>
      <c r="AK656" s="330"/>
    </row>
    <row r="657" spans="3:37" ht="12.75" customHeight="1" outlineLevel="1" x14ac:dyDescent="0.25">
      <c r="D657" s="142" t="str">
        <f>'Line Items'!D1172</f>
        <v>[Rolling Stock Line 53]</v>
      </c>
      <c r="E657" s="106"/>
      <c r="F657" s="143" t="str">
        <f t="shared" si="84"/>
        <v>000 Unit Miles</v>
      </c>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4"/>
      <c r="AE657" s="805"/>
      <c r="AG657" s="805"/>
      <c r="AI657" s="805"/>
      <c r="AK657" s="330"/>
    </row>
    <row r="658" spans="3:37" ht="12.75" customHeight="1" outlineLevel="1" x14ac:dyDescent="0.25">
      <c r="D658" s="142" t="str">
        <f>'Line Items'!D1173</f>
        <v>[Rolling Stock Line 54]</v>
      </c>
      <c r="E658" s="106"/>
      <c r="F658" s="143" t="str">
        <f t="shared" si="84"/>
        <v>000 Unit Miles</v>
      </c>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4"/>
      <c r="AE658" s="805"/>
      <c r="AG658" s="805"/>
      <c r="AI658" s="805"/>
      <c r="AK658" s="330"/>
    </row>
    <row r="659" spans="3:37" ht="12.75" customHeight="1" outlineLevel="1" x14ac:dyDescent="0.25">
      <c r="D659" s="142" t="str">
        <f>'Line Items'!D1174</f>
        <v>[Rolling Stock Line 55]</v>
      </c>
      <c r="E659" s="106"/>
      <c r="F659" s="143" t="str">
        <f t="shared" si="84"/>
        <v>000 Unit Miles</v>
      </c>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4"/>
      <c r="AE659" s="805"/>
      <c r="AG659" s="805"/>
      <c r="AI659" s="805"/>
      <c r="AK659" s="330"/>
    </row>
    <row r="660" spans="3:37" ht="12.75" customHeight="1" outlineLevel="1" x14ac:dyDescent="0.25">
      <c r="D660" s="142" t="str">
        <f>'Line Items'!D1175</f>
        <v>[Rolling Stock Line 56]</v>
      </c>
      <c r="E660" s="106"/>
      <c r="F660" s="143" t="str">
        <f t="shared" si="84"/>
        <v>000 Unit Miles</v>
      </c>
      <c r="G660" s="283"/>
      <c r="H660" s="283"/>
      <c r="I660" s="283"/>
      <c r="J660" s="283"/>
      <c r="K660" s="283"/>
      <c r="L660" s="283"/>
      <c r="M660" s="283"/>
      <c r="N660" s="283"/>
      <c r="O660" s="283"/>
      <c r="P660" s="283"/>
      <c r="Q660" s="283"/>
      <c r="R660" s="283"/>
      <c r="S660" s="283"/>
      <c r="T660" s="283"/>
      <c r="U660" s="283"/>
      <c r="V660" s="283"/>
      <c r="W660" s="283"/>
      <c r="X660" s="283"/>
      <c r="Y660" s="283"/>
      <c r="Z660" s="283"/>
      <c r="AA660" s="283"/>
      <c r="AB660" s="283"/>
      <c r="AC660" s="284"/>
      <c r="AE660" s="805"/>
      <c r="AG660" s="805"/>
      <c r="AI660" s="805"/>
      <c r="AK660" s="330"/>
    </row>
    <row r="661" spans="3:37" ht="12.75" customHeight="1" outlineLevel="1" x14ac:dyDescent="0.25">
      <c r="D661" s="142" t="str">
        <f>'Line Items'!D1176</f>
        <v>[Rolling Stock Line 57]</v>
      </c>
      <c r="E661" s="106"/>
      <c r="F661" s="143" t="str">
        <f t="shared" si="84"/>
        <v>000 Unit Miles</v>
      </c>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4"/>
      <c r="AE661" s="805"/>
      <c r="AG661" s="805"/>
      <c r="AI661" s="805"/>
      <c r="AK661" s="330"/>
    </row>
    <row r="662" spans="3:37" ht="12.75" customHeight="1" outlineLevel="1" x14ac:dyDescent="0.25">
      <c r="D662" s="142" t="str">
        <f>'Line Items'!D1177</f>
        <v>[Rolling Stock Line 58]</v>
      </c>
      <c r="E662" s="106"/>
      <c r="F662" s="143" t="str">
        <f t="shared" si="84"/>
        <v>000 Unit Miles</v>
      </c>
      <c r="G662" s="283"/>
      <c r="H662" s="283"/>
      <c r="I662" s="283"/>
      <c r="J662" s="283"/>
      <c r="K662" s="283"/>
      <c r="L662" s="283"/>
      <c r="M662" s="283"/>
      <c r="N662" s="283"/>
      <c r="O662" s="283"/>
      <c r="P662" s="283"/>
      <c r="Q662" s="283"/>
      <c r="R662" s="283"/>
      <c r="S662" s="283"/>
      <c r="T662" s="283"/>
      <c r="U662" s="283"/>
      <c r="V662" s="283"/>
      <c r="W662" s="283"/>
      <c r="X662" s="283"/>
      <c r="Y662" s="283"/>
      <c r="Z662" s="283"/>
      <c r="AA662" s="283"/>
      <c r="AB662" s="283"/>
      <c r="AC662" s="284"/>
      <c r="AE662" s="805"/>
      <c r="AG662" s="805"/>
      <c r="AI662" s="805"/>
      <c r="AK662" s="330"/>
    </row>
    <row r="663" spans="3:37" ht="12.75" customHeight="1" outlineLevel="1" x14ac:dyDescent="0.25">
      <c r="D663" s="142" t="str">
        <f>'Line Items'!D1178</f>
        <v>[Rolling Stock Line 59]</v>
      </c>
      <c r="E663" s="106"/>
      <c r="F663" s="143" t="str">
        <f t="shared" si="84"/>
        <v>000 Unit Miles</v>
      </c>
      <c r="G663" s="283"/>
      <c r="H663" s="283"/>
      <c r="I663" s="283"/>
      <c r="J663" s="283"/>
      <c r="K663" s="283"/>
      <c r="L663" s="283"/>
      <c r="M663" s="283"/>
      <c r="N663" s="283"/>
      <c r="O663" s="283"/>
      <c r="P663" s="283"/>
      <c r="Q663" s="283"/>
      <c r="R663" s="283"/>
      <c r="S663" s="283"/>
      <c r="T663" s="283"/>
      <c r="U663" s="283"/>
      <c r="V663" s="283"/>
      <c r="W663" s="283"/>
      <c r="X663" s="283"/>
      <c r="Y663" s="283"/>
      <c r="Z663" s="283"/>
      <c r="AA663" s="283"/>
      <c r="AB663" s="283"/>
      <c r="AC663" s="284"/>
      <c r="AE663" s="805"/>
      <c r="AG663" s="805"/>
      <c r="AI663" s="805"/>
      <c r="AK663" s="330"/>
    </row>
    <row r="664" spans="3:37" ht="12.75" customHeight="1" outlineLevel="1" x14ac:dyDescent="0.25">
      <c r="D664" s="113" t="str">
        <f>'Line Items'!D1179</f>
        <v>[Rolling Stock Line 60]</v>
      </c>
      <c r="E664" s="286"/>
      <c r="F664" s="155" t="str">
        <f t="shared" si="84"/>
        <v>000 Unit Miles</v>
      </c>
      <c r="G664" s="287"/>
      <c r="H664" s="287"/>
      <c r="I664" s="287"/>
      <c r="J664" s="287"/>
      <c r="K664" s="287"/>
      <c r="L664" s="287"/>
      <c r="M664" s="287"/>
      <c r="N664" s="287"/>
      <c r="O664" s="287"/>
      <c r="P664" s="287"/>
      <c r="Q664" s="287"/>
      <c r="R664" s="287"/>
      <c r="S664" s="287"/>
      <c r="T664" s="287"/>
      <c r="U664" s="287"/>
      <c r="V664" s="287"/>
      <c r="W664" s="287"/>
      <c r="X664" s="287"/>
      <c r="Y664" s="287"/>
      <c r="Z664" s="287"/>
      <c r="AA664" s="287"/>
      <c r="AB664" s="287"/>
      <c r="AC664" s="288"/>
      <c r="AE664" s="1058"/>
      <c r="AG664" s="1058"/>
      <c r="AI664" s="1058"/>
      <c r="AK664" s="347"/>
    </row>
    <row r="665" spans="3:37" ht="12.75" customHeight="1" outlineLevel="1" x14ac:dyDescent="0.25">
      <c r="G665" s="107"/>
      <c r="H665" s="107"/>
      <c r="I665" s="107"/>
      <c r="J665" s="107"/>
      <c r="K665" s="107"/>
      <c r="L665" s="107"/>
      <c r="M665" s="107"/>
      <c r="N665" s="107"/>
      <c r="O665" s="107"/>
      <c r="P665" s="107"/>
      <c r="Q665" s="107"/>
      <c r="R665" s="107"/>
      <c r="S665" s="107"/>
      <c r="T665" s="107"/>
      <c r="U665" s="107"/>
      <c r="V665" s="107"/>
      <c r="W665" s="107"/>
      <c r="X665" s="107"/>
      <c r="Y665" s="107"/>
      <c r="Z665" s="107"/>
      <c r="AA665" s="107"/>
      <c r="AB665" s="107"/>
      <c r="AC665" s="107"/>
      <c r="AE665" s="107"/>
      <c r="AG665" s="107"/>
      <c r="AI665" s="107"/>
      <c r="AK665" s="348"/>
    </row>
    <row r="666" spans="3:37" ht="12.75" customHeight="1" outlineLevel="1" x14ac:dyDescent="0.25">
      <c r="D666" s="290" t="str">
        <f>"Total "&amp;C604</f>
        <v>Total ECS Unit Mileage</v>
      </c>
      <c r="E666" s="291"/>
      <c r="F666" s="292" t="str">
        <f>F664</f>
        <v>000 Unit Miles</v>
      </c>
      <c r="G666" s="293">
        <f t="shared" ref="G666:AC666" si="85">SUM(G605:G664)</f>
        <v>0</v>
      </c>
      <c r="H666" s="293">
        <f t="shared" si="85"/>
        <v>0</v>
      </c>
      <c r="I666" s="293">
        <f t="shared" si="85"/>
        <v>0</v>
      </c>
      <c r="J666" s="293">
        <f t="shared" si="85"/>
        <v>0</v>
      </c>
      <c r="K666" s="293">
        <f t="shared" si="85"/>
        <v>0</v>
      </c>
      <c r="L666" s="293">
        <f t="shared" si="85"/>
        <v>0</v>
      </c>
      <c r="M666" s="293">
        <f t="shared" si="85"/>
        <v>0</v>
      </c>
      <c r="N666" s="293">
        <f t="shared" si="85"/>
        <v>0</v>
      </c>
      <c r="O666" s="293">
        <f t="shared" si="85"/>
        <v>0</v>
      </c>
      <c r="P666" s="293">
        <f t="shared" si="85"/>
        <v>0</v>
      </c>
      <c r="Q666" s="293">
        <f t="shared" si="85"/>
        <v>0</v>
      </c>
      <c r="R666" s="293">
        <f t="shared" si="85"/>
        <v>0</v>
      </c>
      <c r="S666" s="293">
        <f t="shared" si="85"/>
        <v>0</v>
      </c>
      <c r="T666" s="293">
        <f t="shared" si="85"/>
        <v>0</v>
      </c>
      <c r="U666" s="293">
        <f t="shared" si="85"/>
        <v>0</v>
      </c>
      <c r="V666" s="293">
        <f t="shared" si="85"/>
        <v>0</v>
      </c>
      <c r="W666" s="293">
        <f t="shared" si="85"/>
        <v>0</v>
      </c>
      <c r="X666" s="293">
        <f t="shared" si="85"/>
        <v>0</v>
      </c>
      <c r="Y666" s="293">
        <f t="shared" si="85"/>
        <v>0</v>
      </c>
      <c r="Z666" s="293">
        <f t="shared" si="85"/>
        <v>0</v>
      </c>
      <c r="AA666" s="293">
        <f t="shared" si="85"/>
        <v>0</v>
      </c>
      <c r="AB666" s="293">
        <f t="shared" si="85"/>
        <v>0</v>
      </c>
      <c r="AC666" s="294">
        <f t="shared" si="85"/>
        <v>0</v>
      </c>
      <c r="AE666" s="1062">
        <f>SUM(AE605:AE664)</f>
        <v>0</v>
      </c>
      <c r="AG666" s="1062">
        <f>SUM(AG605:AG664)</f>
        <v>0</v>
      </c>
      <c r="AI666" s="1062">
        <f>SUM(AI605:AI664)</f>
        <v>0</v>
      </c>
      <c r="AK666" s="349"/>
    </row>
    <row r="667" spans="3:37" ht="12.75" customHeight="1" outlineLevel="1" x14ac:dyDescent="0.25">
      <c r="G667" s="107"/>
      <c r="H667" s="107"/>
      <c r="I667" s="107"/>
      <c r="J667" s="107"/>
      <c r="K667" s="107"/>
      <c r="L667" s="107"/>
      <c r="M667" s="107"/>
      <c r="N667" s="107"/>
      <c r="O667" s="107"/>
      <c r="P667" s="107"/>
      <c r="Q667" s="107"/>
      <c r="R667" s="107"/>
      <c r="S667" s="107"/>
      <c r="T667" s="107"/>
      <c r="U667" s="107"/>
      <c r="V667" s="107"/>
      <c r="W667" s="107"/>
      <c r="X667" s="107"/>
      <c r="Y667" s="107"/>
      <c r="Z667" s="107"/>
      <c r="AA667" s="107"/>
      <c r="AB667" s="107"/>
      <c r="AC667" s="107"/>
      <c r="AE667" s="107"/>
      <c r="AG667" s="107"/>
      <c r="AI667" s="107"/>
      <c r="AK667" s="348"/>
    </row>
    <row r="668" spans="3:37" ht="12.75" customHeight="1" outlineLevel="1" x14ac:dyDescent="0.25">
      <c r="C668" s="200" t="s">
        <v>487</v>
      </c>
      <c r="G668" s="107"/>
      <c r="H668" s="107"/>
      <c r="I668" s="107"/>
      <c r="J668" s="107"/>
      <c r="K668" s="107"/>
      <c r="L668" s="107"/>
      <c r="M668" s="107"/>
      <c r="N668" s="107"/>
      <c r="O668" s="107"/>
      <c r="P668" s="107"/>
      <c r="Q668" s="107"/>
      <c r="R668" s="107"/>
      <c r="S668" s="107"/>
      <c r="T668" s="107"/>
      <c r="U668" s="107"/>
      <c r="V668" s="107"/>
      <c r="W668" s="107"/>
      <c r="X668" s="107"/>
      <c r="Y668" s="107"/>
      <c r="Z668" s="107"/>
      <c r="AA668" s="107"/>
      <c r="AB668" s="107"/>
      <c r="AC668" s="107"/>
      <c r="AE668" s="107"/>
      <c r="AG668" s="107"/>
      <c r="AI668" s="107"/>
      <c r="AK668" s="348"/>
    </row>
    <row r="669" spans="3:37" ht="12.75" customHeight="1" outlineLevel="1" x14ac:dyDescent="0.25">
      <c r="D669" s="276" t="str">
        <f>'Line Items'!D1057</f>
        <v>Class 375/3 Eversholt Rail</v>
      </c>
      <c r="E669" s="277"/>
      <c r="F669" s="278" t="s">
        <v>483</v>
      </c>
      <c r="G669" s="279"/>
      <c r="H669" s="279"/>
      <c r="I669" s="279"/>
      <c r="J669" s="279"/>
      <c r="K669" s="279"/>
      <c r="L669" s="279"/>
      <c r="M669" s="279"/>
      <c r="N669" s="279"/>
      <c r="O669" s="279"/>
      <c r="P669" s="279"/>
      <c r="Q669" s="279"/>
      <c r="R669" s="279"/>
      <c r="S669" s="279"/>
      <c r="T669" s="279"/>
      <c r="U669" s="279"/>
      <c r="V669" s="279"/>
      <c r="W669" s="279"/>
      <c r="X669" s="279"/>
      <c r="Y669" s="279"/>
      <c r="Z669" s="279"/>
      <c r="AA669" s="279"/>
      <c r="AB669" s="279"/>
      <c r="AC669" s="304"/>
      <c r="AE669" s="1057"/>
      <c r="AG669" s="1057"/>
      <c r="AI669" s="1057"/>
      <c r="AK669" s="321"/>
    </row>
    <row r="670" spans="3:37" ht="12.75" customHeight="1" outlineLevel="1" x14ac:dyDescent="0.25">
      <c r="D670" s="142" t="str">
        <f>'Line Items'!D1058</f>
        <v>Class 375/6 Eversholt Rail</v>
      </c>
      <c r="E670" s="106"/>
      <c r="F670" s="143" t="str">
        <f t="shared" ref="F670:F728" si="86">F669</f>
        <v>000 Train Miles</v>
      </c>
      <c r="G670" s="283"/>
      <c r="H670" s="283"/>
      <c r="I670" s="283"/>
      <c r="J670" s="283"/>
      <c r="K670" s="283"/>
      <c r="L670" s="283"/>
      <c r="M670" s="283"/>
      <c r="N670" s="283"/>
      <c r="O670" s="283"/>
      <c r="P670" s="283"/>
      <c r="Q670" s="283"/>
      <c r="R670" s="283"/>
      <c r="S670" s="283"/>
      <c r="T670" s="283"/>
      <c r="U670" s="283"/>
      <c r="V670" s="283"/>
      <c r="W670" s="283"/>
      <c r="X670" s="283"/>
      <c r="Y670" s="283"/>
      <c r="Z670" s="283"/>
      <c r="AA670" s="283"/>
      <c r="AB670" s="283"/>
      <c r="AC670" s="284"/>
      <c r="AE670" s="805"/>
      <c r="AG670" s="805"/>
      <c r="AI670" s="805"/>
      <c r="AK670" s="300"/>
    </row>
    <row r="671" spans="3:37" ht="12.75" customHeight="1" outlineLevel="1" x14ac:dyDescent="0.25">
      <c r="D671" s="142" t="str">
        <f>'Line Items'!D1059</f>
        <v>Class 375/7 Eversholt Rail</v>
      </c>
      <c r="E671" s="106"/>
      <c r="F671" s="143" t="str">
        <f t="shared" si="86"/>
        <v>000 Train Miles</v>
      </c>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4"/>
      <c r="AE671" s="805"/>
      <c r="AG671" s="805"/>
      <c r="AI671" s="805"/>
      <c r="AK671" s="300"/>
    </row>
    <row r="672" spans="3:37" ht="12.75" customHeight="1" outlineLevel="1" x14ac:dyDescent="0.25">
      <c r="D672" s="142" t="str">
        <f>'Line Items'!D1060</f>
        <v>Class 375/8 Eversholt Rail</v>
      </c>
      <c r="E672" s="106"/>
      <c r="F672" s="143" t="str">
        <f t="shared" si="86"/>
        <v>000 Train Miles</v>
      </c>
      <c r="G672" s="283"/>
      <c r="H672" s="283"/>
      <c r="I672" s="283"/>
      <c r="J672" s="283"/>
      <c r="K672" s="283"/>
      <c r="L672" s="283"/>
      <c r="M672" s="283"/>
      <c r="N672" s="283"/>
      <c r="O672" s="283"/>
      <c r="P672" s="283"/>
      <c r="Q672" s="283"/>
      <c r="R672" s="283"/>
      <c r="S672" s="283"/>
      <c r="T672" s="283"/>
      <c r="U672" s="283"/>
      <c r="V672" s="283"/>
      <c r="W672" s="283"/>
      <c r="X672" s="283"/>
      <c r="Y672" s="283"/>
      <c r="Z672" s="283"/>
      <c r="AA672" s="283"/>
      <c r="AB672" s="283"/>
      <c r="AC672" s="284"/>
      <c r="AE672" s="805"/>
      <c r="AG672" s="805"/>
      <c r="AI672" s="805"/>
      <c r="AK672" s="300"/>
    </row>
    <row r="673" spans="4:37" ht="12.75" customHeight="1" outlineLevel="1" x14ac:dyDescent="0.25">
      <c r="D673" s="142" t="str">
        <f>'Line Items'!D1061</f>
        <v>Class 375/9 Eversholt Rail</v>
      </c>
      <c r="E673" s="106"/>
      <c r="F673" s="143" t="str">
        <f t="shared" si="86"/>
        <v>000 Train Miles</v>
      </c>
      <c r="G673" s="283"/>
      <c r="H673" s="283"/>
      <c r="I673" s="283"/>
      <c r="J673" s="283"/>
      <c r="K673" s="283"/>
      <c r="L673" s="283"/>
      <c r="M673" s="283"/>
      <c r="N673" s="283"/>
      <c r="O673" s="283"/>
      <c r="P673" s="283"/>
      <c r="Q673" s="283"/>
      <c r="R673" s="283"/>
      <c r="S673" s="283"/>
      <c r="T673" s="283"/>
      <c r="U673" s="283"/>
      <c r="V673" s="283"/>
      <c r="W673" s="283"/>
      <c r="X673" s="283"/>
      <c r="Y673" s="283"/>
      <c r="Z673" s="283"/>
      <c r="AA673" s="283"/>
      <c r="AB673" s="283"/>
      <c r="AC673" s="284"/>
      <c r="AE673" s="805"/>
      <c r="AG673" s="805"/>
      <c r="AI673" s="805"/>
      <c r="AK673" s="300"/>
    </row>
    <row r="674" spans="4:37" ht="12.75" customHeight="1" outlineLevel="1" x14ac:dyDescent="0.25">
      <c r="D674" s="142" t="str">
        <f>'Line Items'!D1062</f>
        <v>Class 376/0 Eversholt Rail</v>
      </c>
      <c r="E674" s="106"/>
      <c r="F674" s="143" t="str">
        <f t="shared" si="86"/>
        <v>000 Train Miles</v>
      </c>
      <c r="G674" s="283"/>
      <c r="H674" s="283"/>
      <c r="I674" s="283"/>
      <c r="J674" s="283"/>
      <c r="K674" s="283"/>
      <c r="L674" s="283"/>
      <c r="M674" s="283"/>
      <c r="N674" s="283"/>
      <c r="O674" s="283"/>
      <c r="P674" s="283"/>
      <c r="Q674" s="283"/>
      <c r="R674" s="283"/>
      <c r="S674" s="283"/>
      <c r="T674" s="283"/>
      <c r="U674" s="283"/>
      <c r="V674" s="283"/>
      <c r="W674" s="283"/>
      <c r="X674" s="283"/>
      <c r="Y674" s="283"/>
      <c r="Z674" s="283"/>
      <c r="AA674" s="283"/>
      <c r="AB674" s="283"/>
      <c r="AC674" s="284"/>
      <c r="AE674" s="805"/>
      <c r="AG674" s="805"/>
      <c r="AI674" s="805"/>
      <c r="AK674" s="300"/>
    </row>
    <row r="675" spans="4:37" ht="12.75" customHeight="1" outlineLevel="1" x14ac:dyDescent="0.25">
      <c r="D675" s="142" t="str">
        <f>'Line Items'!D1063</f>
        <v>Class 465/0 Eversholt Rail</v>
      </c>
      <c r="E675" s="106"/>
      <c r="F675" s="143" t="str">
        <f t="shared" si="86"/>
        <v>000 Train Miles</v>
      </c>
      <c r="G675" s="283"/>
      <c r="H675" s="283"/>
      <c r="I675" s="283"/>
      <c r="J675" s="283"/>
      <c r="K675" s="283"/>
      <c r="L675" s="283"/>
      <c r="M675" s="283"/>
      <c r="N675" s="283"/>
      <c r="O675" s="283"/>
      <c r="P675" s="283"/>
      <c r="Q675" s="283"/>
      <c r="R675" s="283"/>
      <c r="S675" s="283"/>
      <c r="T675" s="283"/>
      <c r="U675" s="283"/>
      <c r="V675" s="283"/>
      <c r="W675" s="283"/>
      <c r="X675" s="283"/>
      <c r="Y675" s="283"/>
      <c r="Z675" s="283"/>
      <c r="AA675" s="283"/>
      <c r="AB675" s="283"/>
      <c r="AC675" s="284"/>
      <c r="AE675" s="805"/>
      <c r="AG675" s="805"/>
      <c r="AI675" s="805"/>
      <c r="AK675" s="300"/>
    </row>
    <row r="676" spans="4:37" ht="12.75" customHeight="1" outlineLevel="1" x14ac:dyDescent="0.25">
      <c r="D676" s="142" t="str">
        <f>'Line Items'!D1064</f>
        <v>Class 465/1 Eversholt Rail</v>
      </c>
      <c r="E676" s="106"/>
      <c r="F676" s="143" t="str">
        <f t="shared" si="86"/>
        <v>000 Train Miles</v>
      </c>
      <c r="G676" s="283"/>
      <c r="H676" s="283"/>
      <c r="I676" s="283"/>
      <c r="J676" s="283"/>
      <c r="K676" s="283"/>
      <c r="L676" s="283"/>
      <c r="M676" s="283"/>
      <c r="N676" s="283"/>
      <c r="O676" s="283"/>
      <c r="P676" s="283"/>
      <c r="Q676" s="283"/>
      <c r="R676" s="283"/>
      <c r="S676" s="283"/>
      <c r="T676" s="283"/>
      <c r="U676" s="283"/>
      <c r="V676" s="283"/>
      <c r="W676" s="283"/>
      <c r="X676" s="283"/>
      <c r="Y676" s="283"/>
      <c r="Z676" s="283"/>
      <c r="AA676" s="283"/>
      <c r="AB676" s="283"/>
      <c r="AC676" s="284"/>
      <c r="AE676" s="805"/>
      <c r="AG676" s="805"/>
      <c r="AI676" s="805"/>
      <c r="AK676" s="300"/>
    </row>
    <row r="677" spans="4:37" ht="12.75" customHeight="1" outlineLevel="1" x14ac:dyDescent="0.25">
      <c r="D677" s="142" t="str">
        <f>'Line Items'!D1065</f>
        <v>Class 465/2 Angel</v>
      </c>
      <c r="E677" s="106"/>
      <c r="F677" s="143" t="str">
        <f t="shared" si="86"/>
        <v>000 Train Miles</v>
      </c>
      <c r="G677" s="283"/>
      <c r="H677" s="283"/>
      <c r="I677" s="283"/>
      <c r="J677" s="283"/>
      <c r="K677" s="283"/>
      <c r="L677" s="283"/>
      <c r="M677" s="283"/>
      <c r="N677" s="283"/>
      <c r="O677" s="283"/>
      <c r="P677" s="283"/>
      <c r="Q677" s="283"/>
      <c r="R677" s="283"/>
      <c r="S677" s="283"/>
      <c r="T677" s="283"/>
      <c r="U677" s="283"/>
      <c r="V677" s="283"/>
      <c r="W677" s="283"/>
      <c r="X677" s="283"/>
      <c r="Y677" s="283"/>
      <c r="Z677" s="283"/>
      <c r="AA677" s="283"/>
      <c r="AB677" s="283"/>
      <c r="AC677" s="284"/>
      <c r="AE677" s="805"/>
      <c r="AG677" s="805"/>
      <c r="AI677" s="805"/>
      <c r="AK677" s="300"/>
    </row>
    <row r="678" spans="4:37" ht="12.75" customHeight="1" outlineLevel="1" x14ac:dyDescent="0.25">
      <c r="D678" s="142" t="str">
        <f>'Line Items'!D1066</f>
        <v>Class 465/9 Angel</v>
      </c>
      <c r="E678" s="106"/>
      <c r="F678" s="143" t="str">
        <f t="shared" si="86"/>
        <v>000 Train Miles</v>
      </c>
      <c r="G678" s="283"/>
      <c r="H678" s="283"/>
      <c r="I678" s="283"/>
      <c r="J678" s="283"/>
      <c r="K678" s="283"/>
      <c r="L678" s="283"/>
      <c r="M678" s="283"/>
      <c r="N678" s="283"/>
      <c r="O678" s="283"/>
      <c r="P678" s="283"/>
      <c r="Q678" s="283"/>
      <c r="R678" s="283"/>
      <c r="S678" s="283"/>
      <c r="T678" s="283"/>
      <c r="U678" s="283"/>
      <c r="V678" s="283"/>
      <c r="W678" s="283"/>
      <c r="X678" s="283"/>
      <c r="Y678" s="283"/>
      <c r="Z678" s="283"/>
      <c r="AA678" s="283"/>
      <c r="AB678" s="283"/>
      <c r="AC678" s="284"/>
      <c r="AE678" s="805"/>
      <c r="AG678" s="805"/>
      <c r="AI678" s="805"/>
      <c r="AK678" s="300"/>
    </row>
    <row r="679" spans="4:37" ht="12.75" customHeight="1" outlineLevel="1" x14ac:dyDescent="0.25">
      <c r="D679" s="142" t="str">
        <f>'Line Items'!D1067</f>
        <v>Class 466 Angel</v>
      </c>
      <c r="E679" s="106"/>
      <c r="F679" s="143" t="str">
        <f t="shared" si="86"/>
        <v>000 Train Miles</v>
      </c>
      <c r="G679" s="283"/>
      <c r="H679" s="283"/>
      <c r="I679" s="283"/>
      <c r="J679" s="283"/>
      <c r="K679" s="283"/>
      <c r="L679" s="283"/>
      <c r="M679" s="283"/>
      <c r="N679" s="283"/>
      <c r="O679" s="283"/>
      <c r="P679" s="283"/>
      <c r="Q679" s="283"/>
      <c r="R679" s="283"/>
      <c r="S679" s="283"/>
      <c r="T679" s="283"/>
      <c r="U679" s="283"/>
      <c r="V679" s="283"/>
      <c r="W679" s="283"/>
      <c r="X679" s="283"/>
      <c r="Y679" s="283"/>
      <c r="Z679" s="283"/>
      <c r="AA679" s="283"/>
      <c r="AB679" s="283"/>
      <c r="AC679" s="284"/>
      <c r="AE679" s="805"/>
      <c r="AG679" s="805"/>
      <c r="AI679" s="805"/>
      <c r="AK679" s="300"/>
    </row>
    <row r="680" spans="4:37" ht="12.75" customHeight="1" outlineLevel="1" x14ac:dyDescent="0.25">
      <c r="D680" s="142" t="str">
        <f>'Line Items'!D1068</f>
        <v>Class 395 Eversholt Rail</v>
      </c>
      <c r="E680" s="106"/>
      <c r="F680" s="143" t="str">
        <f t="shared" si="86"/>
        <v>000 Train Miles</v>
      </c>
      <c r="G680" s="283"/>
      <c r="H680" s="283"/>
      <c r="I680" s="283"/>
      <c r="J680" s="283"/>
      <c r="K680" s="283"/>
      <c r="L680" s="283"/>
      <c r="M680" s="283"/>
      <c r="N680" s="283"/>
      <c r="O680" s="283"/>
      <c r="P680" s="283"/>
      <c r="Q680" s="283"/>
      <c r="R680" s="283"/>
      <c r="S680" s="283"/>
      <c r="T680" s="283"/>
      <c r="U680" s="283"/>
      <c r="V680" s="283"/>
      <c r="W680" s="283"/>
      <c r="X680" s="283"/>
      <c r="Y680" s="283"/>
      <c r="Z680" s="283"/>
      <c r="AA680" s="283"/>
      <c r="AB680" s="283"/>
      <c r="AC680" s="284"/>
      <c r="AE680" s="805"/>
      <c r="AG680" s="805"/>
      <c r="AI680" s="805"/>
      <c r="AK680" s="300"/>
    </row>
    <row r="681" spans="4:37" ht="12.75" customHeight="1" outlineLevel="1" x14ac:dyDescent="0.25">
      <c r="D681" s="142" t="str">
        <f>'Line Items'!D1069</f>
        <v>Class 377 Sub Leased from GTR</v>
      </c>
      <c r="E681" s="106"/>
      <c r="F681" s="143" t="str">
        <f t="shared" si="86"/>
        <v>000 Train Miles</v>
      </c>
      <c r="G681" s="283"/>
      <c r="H681" s="283"/>
      <c r="I681" s="283"/>
      <c r="J681" s="283"/>
      <c r="K681" s="283"/>
      <c r="L681" s="283"/>
      <c r="M681" s="283"/>
      <c r="N681" s="283"/>
      <c r="O681" s="283"/>
      <c r="P681" s="283"/>
      <c r="Q681" s="283"/>
      <c r="R681" s="283"/>
      <c r="S681" s="283"/>
      <c r="T681" s="283"/>
      <c r="U681" s="283"/>
      <c r="V681" s="283"/>
      <c r="W681" s="283"/>
      <c r="X681" s="283"/>
      <c r="Y681" s="283"/>
      <c r="Z681" s="283"/>
      <c r="AA681" s="283"/>
      <c r="AB681" s="283"/>
      <c r="AC681" s="284"/>
      <c r="AE681" s="805"/>
      <c r="AG681" s="805"/>
      <c r="AI681" s="805"/>
      <c r="AK681" s="300"/>
    </row>
    <row r="682" spans="4:37" ht="12.75" customHeight="1" outlineLevel="1" x14ac:dyDescent="0.25">
      <c r="D682" s="142" t="str">
        <f>'Line Items'!D1070</f>
        <v>Class 319 Sub Leased to GTR</v>
      </c>
      <c r="E682" s="106"/>
      <c r="F682" s="143" t="str">
        <f t="shared" si="86"/>
        <v>000 Train Miles</v>
      </c>
      <c r="G682" s="283"/>
      <c r="H682" s="283"/>
      <c r="I682" s="283"/>
      <c r="J682" s="283"/>
      <c r="K682" s="283"/>
      <c r="L682" s="283"/>
      <c r="M682" s="283"/>
      <c r="N682" s="283"/>
      <c r="O682" s="283"/>
      <c r="P682" s="283"/>
      <c r="Q682" s="283"/>
      <c r="R682" s="283"/>
      <c r="S682" s="283"/>
      <c r="T682" s="283"/>
      <c r="U682" s="283"/>
      <c r="V682" s="283"/>
      <c r="W682" s="283"/>
      <c r="X682" s="283"/>
      <c r="Y682" s="283"/>
      <c r="Z682" s="283"/>
      <c r="AA682" s="283"/>
      <c r="AB682" s="283"/>
      <c r="AC682" s="284"/>
      <c r="AE682" s="805"/>
      <c r="AG682" s="805"/>
      <c r="AI682" s="805"/>
      <c r="AK682" s="300"/>
    </row>
    <row r="683" spans="4:37" ht="12.75" customHeight="1" outlineLevel="1" x14ac:dyDescent="0.25">
      <c r="D683" s="142" t="str">
        <f>'Line Items'!D1071</f>
        <v>[Rolling Stock Line 15]</v>
      </c>
      <c r="E683" s="106"/>
      <c r="F683" s="143" t="str">
        <f t="shared" si="86"/>
        <v>000 Train Miles</v>
      </c>
      <c r="G683" s="283"/>
      <c r="H683" s="283"/>
      <c r="I683" s="283"/>
      <c r="J683" s="283"/>
      <c r="K683" s="283"/>
      <c r="L683" s="283"/>
      <c r="M683" s="283"/>
      <c r="N683" s="283"/>
      <c r="O683" s="283"/>
      <c r="P683" s="283"/>
      <c r="Q683" s="283"/>
      <c r="R683" s="283"/>
      <c r="S683" s="283"/>
      <c r="T683" s="283"/>
      <c r="U683" s="283"/>
      <c r="V683" s="283"/>
      <c r="W683" s="283"/>
      <c r="X683" s="283"/>
      <c r="Y683" s="283"/>
      <c r="Z683" s="283"/>
      <c r="AA683" s="283"/>
      <c r="AB683" s="283"/>
      <c r="AC683" s="284"/>
      <c r="AE683" s="805"/>
      <c r="AG683" s="805"/>
      <c r="AI683" s="805"/>
      <c r="AK683" s="300"/>
    </row>
    <row r="684" spans="4:37" ht="12.75" customHeight="1" outlineLevel="1" x14ac:dyDescent="0.25">
      <c r="D684" s="142" t="str">
        <f>'Line Items'!D1072</f>
        <v>[Rolling Stock Line 16]</v>
      </c>
      <c r="E684" s="106"/>
      <c r="F684" s="143" t="str">
        <f t="shared" si="86"/>
        <v>000 Train Miles</v>
      </c>
      <c r="G684" s="283"/>
      <c r="H684" s="283"/>
      <c r="I684" s="283"/>
      <c r="J684" s="283"/>
      <c r="K684" s="283"/>
      <c r="L684" s="283"/>
      <c r="M684" s="283"/>
      <c r="N684" s="283"/>
      <c r="O684" s="283"/>
      <c r="P684" s="283"/>
      <c r="Q684" s="283"/>
      <c r="R684" s="283"/>
      <c r="S684" s="283"/>
      <c r="T684" s="283"/>
      <c r="U684" s="283"/>
      <c r="V684" s="283"/>
      <c r="W684" s="283"/>
      <c r="X684" s="283"/>
      <c r="Y684" s="283"/>
      <c r="Z684" s="283"/>
      <c r="AA684" s="283"/>
      <c r="AB684" s="283"/>
      <c r="AC684" s="284"/>
      <c r="AE684" s="805"/>
      <c r="AG684" s="805"/>
      <c r="AI684" s="805"/>
      <c r="AK684" s="300"/>
    </row>
    <row r="685" spans="4:37" ht="12.75" customHeight="1" outlineLevel="1" x14ac:dyDescent="0.25">
      <c r="D685" s="142" t="str">
        <f>'Line Items'!D1073</f>
        <v>[Rolling Stock Line 17]</v>
      </c>
      <c r="E685" s="106"/>
      <c r="F685" s="143" t="str">
        <f t="shared" si="86"/>
        <v>000 Train Miles</v>
      </c>
      <c r="G685" s="283"/>
      <c r="H685" s="283"/>
      <c r="I685" s="283"/>
      <c r="J685" s="283"/>
      <c r="K685" s="283"/>
      <c r="L685" s="283"/>
      <c r="M685" s="283"/>
      <c r="N685" s="283"/>
      <c r="O685" s="283"/>
      <c r="P685" s="283"/>
      <c r="Q685" s="283"/>
      <c r="R685" s="283"/>
      <c r="S685" s="283"/>
      <c r="T685" s="283"/>
      <c r="U685" s="283"/>
      <c r="V685" s="283"/>
      <c r="W685" s="283"/>
      <c r="X685" s="283"/>
      <c r="Y685" s="283"/>
      <c r="Z685" s="283"/>
      <c r="AA685" s="283"/>
      <c r="AB685" s="283"/>
      <c r="AC685" s="284"/>
      <c r="AE685" s="805"/>
      <c r="AG685" s="805"/>
      <c r="AI685" s="805"/>
      <c r="AK685" s="300"/>
    </row>
    <row r="686" spans="4:37" ht="12.75" customHeight="1" outlineLevel="1" x14ac:dyDescent="0.25">
      <c r="D686" s="142" t="str">
        <f>'Line Items'!D1074</f>
        <v>[Rolling Stock Line 18]</v>
      </c>
      <c r="E686" s="106"/>
      <c r="F686" s="143" t="str">
        <f t="shared" si="86"/>
        <v>000 Train Miles</v>
      </c>
      <c r="G686" s="283"/>
      <c r="H686" s="283"/>
      <c r="I686" s="283"/>
      <c r="J686" s="283"/>
      <c r="K686" s="283"/>
      <c r="L686" s="283"/>
      <c r="M686" s="283"/>
      <c r="N686" s="283"/>
      <c r="O686" s="283"/>
      <c r="P686" s="283"/>
      <c r="Q686" s="283"/>
      <c r="R686" s="283"/>
      <c r="S686" s="283"/>
      <c r="T686" s="283"/>
      <c r="U686" s="283"/>
      <c r="V686" s="283"/>
      <c r="W686" s="283"/>
      <c r="X686" s="283"/>
      <c r="Y686" s="283"/>
      <c r="Z686" s="283"/>
      <c r="AA686" s="283"/>
      <c r="AB686" s="283"/>
      <c r="AC686" s="284"/>
      <c r="AE686" s="805"/>
      <c r="AG686" s="805"/>
      <c r="AI686" s="805"/>
      <c r="AK686" s="300"/>
    </row>
    <row r="687" spans="4:37" ht="12.75" customHeight="1" outlineLevel="1" x14ac:dyDescent="0.25">
      <c r="D687" s="142" t="str">
        <f>'Line Items'!D1075</f>
        <v>[Rolling Stock Line 19]</v>
      </c>
      <c r="E687" s="106"/>
      <c r="F687" s="143" t="str">
        <f t="shared" si="86"/>
        <v>000 Train Miles</v>
      </c>
      <c r="G687" s="283"/>
      <c r="H687" s="283"/>
      <c r="I687" s="283"/>
      <c r="J687" s="283"/>
      <c r="K687" s="283"/>
      <c r="L687" s="283"/>
      <c r="M687" s="283"/>
      <c r="N687" s="283"/>
      <c r="O687" s="283"/>
      <c r="P687" s="283"/>
      <c r="Q687" s="283"/>
      <c r="R687" s="283"/>
      <c r="S687" s="283"/>
      <c r="T687" s="283"/>
      <c r="U687" s="283"/>
      <c r="V687" s="283"/>
      <c r="W687" s="283"/>
      <c r="X687" s="283"/>
      <c r="Y687" s="283"/>
      <c r="Z687" s="283"/>
      <c r="AA687" s="283"/>
      <c r="AB687" s="283"/>
      <c r="AC687" s="284"/>
      <c r="AE687" s="805"/>
      <c r="AG687" s="805"/>
      <c r="AI687" s="805"/>
      <c r="AK687" s="300"/>
    </row>
    <row r="688" spans="4:37" ht="12.75" customHeight="1" outlineLevel="1" x14ac:dyDescent="0.25">
      <c r="D688" s="142" t="str">
        <f>'Line Items'!D1076</f>
        <v>[Rolling Stock Line 20]</v>
      </c>
      <c r="E688" s="106"/>
      <c r="F688" s="143" t="str">
        <f t="shared" si="86"/>
        <v>000 Train Miles</v>
      </c>
      <c r="G688" s="283"/>
      <c r="H688" s="283"/>
      <c r="I688" s="283"/>
      <c r="J688" s="283"/>
      <c r="K688" s="283"/>
      <c r="L688" s="283"/>
      <c r="M688" s="283"/>
      <c r="N688" s="283"/>
      <c r="O688" s="283"/>
      <c r="P688" s="283"/>
      <c r="Q688" s="283"/>
      <c r="R688" s="283"/>
      <c r="S688" s="283"/>
      <c r="T688" s="283"/>
      <c r="U688" s="283"/>
      <c r="V688" s="283"/>
      <c r="W688" s="283"/>
      <c r="X688" s="283"/>
      <c r="Y688" s="283"/>
      <c r="Z688" s="283"/>
      <c r="AA688" s="283"/>
      <c r="AB688" s="283"/>
      <c r="AC688" s="284"/>
      <c r="AE688" s="805"/>
      <c r="AG688" s="805"/>
      <c r="AI688" s="805"/>
      <c r="AK688" s="300"/>
    </row>
    <row r="689" spans="4:37" ht="12.75" customHeight="1" outlineLevel="1" x14ac:dyDescent="0.25">
      <c r="D689" s="142" t="str">
        <f>'Line Items'!D1077</f>
        <v>[Rolling Stock Line 21]</v>
      </c>
      <c r="E689" s="106"/>
      <c r="F689" s="143" t="str">
        <f t="shared" si="86"/>
        <v>000 Train Miles</v>
      </c>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4"/>
      <c r="AE689" s="805"/>
      <c r="AG689" s="805"/>
      <c r="AI689" s="805"/>
      <c r="AK689" s="300"/>
    </row>
    <row r="690" spans="4:37" ht="12.75" customHeight="1" outlineLevel="1" x14ac:dyDescent="0.25">
      <c r="D690" s="142" t="str">
        <f>'Line Items'!D1078</f>
        <v>[Rolling Stock Line 22]</v>
      </c>
      <c r="E690" s="106"/>
      <c r="F690" s="143" t="str">
        <f t="shared" si="86"/>
        <v>000 Train Miles</v>
      </c>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4"/>
      <c r="AE690" s="805"/>
      <c r="AG690" s="805"/>
      <c r="AI690" s="805"/>
      <c r="AK690" s="300"/>
    </row>
    <row r="691" spans="4:37" ht="12.75" customHeight="1" outlineLevel="1" x14ac:dyDescent="0.25">
      <c r="D691" s="142" t="str">
        <f>'Line Items'!D1079</f>
        <v>[Rolling Stock Line 23]</v>
      </c>
      <c r="E691" s="106"/>
      <c r="F691" s="143" t="str">
        <f t="shared" si="86"/>
        <v>000 Train Miles</v>
      </c>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4"/>
      <c r="AE691" s="805"/>
      <c r="AG691" s="805"/>
      <c r="AI691" s="805"/>
      <c r="AK691" s="300"/>
    </row>
    <row r="692" spans="4:37" ht="12.75" customHeight="1" outlineLevel="1" x14ac:dyDescent="0.25">
      <c r="D692" s="142" t="str">
        <f>'Line Items'!D1080</f>
        <v>[Rolling Stock Line 24]</v>
      </c>
      <c r="E692" s="106"/>
      <c r="F692" s="143" t="str">
        <f t="shared" si="86"/>
        <v>000 Train Miles</v>
      </c>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4"/>
      <c r="AE692" s="805"/>
      <c r="AG692" s="805"/>
      <c r="AI692" s="805"/>
      <c r="AK692" s="300"/>
    </row>
    <row r="693" spans="4:37" ht="12.75" customHeight="1" outlineLevel="1" x14ac:dyDescent="0.25">
      <c r="D693" s="142" t="str">
        <f>'Line Items'!D1081</f>
        <v>[Rolling Stock Line 25]</v>
      </c>
      <c r="E693" s="106"/>
      <c r="F693" s="143" t="str">
        <f t="shared" si="86"/>
        <v>000 Train Miles</v>
      </c>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4"/>
      <c r="AE693" s="805"/>
      <c r="AG693" s="805"/>
      <c r="AI693" s="805"/>
      <c r="AK693" s="300"/>
    </row>
    <row r="694" spans="4:37" ht="12.75" customHeight="1" outlineLevel="1" x14ac:dyDescent="0.25">
      <c r="D694" s="142" t="str">
        <f>'Line Items'!D1082</f>
        <v>[Rolling Stock Line 26]</v>
      </c>
      <c r="E694" s="106"/>
      <c r="F694" s="143" t="str">
        <f t="shared" si="86"/>
        <v>000 Train Miles</v>
      </c>
      <c r="G694" s="283"/>
      <c r="H694" s="283"/>
      <c r="I694" s="283"/>
      <c r="J694" s="283"/>
      <c r="K694" s="283"/>
      <c r="L694" s="283"/>
      <c r="M694" s="283"/>
      <c r="N694" s="283"/>
      <c r="O694" s="283"/>
      <c r="P694" s="283"/>
      <c r="Q694" s="283"/>
      <c r="R694" s="283"/>
      <c r="S694" s="283"/>
      <c r="T694" s="283"/>
      <c r="U694" s="283"/>
      <c r="V694" s="283"/>
      <c r="W694" s="283"/>
      <c r="X694" s="283"/>
      <c r="Y694" s="283"/>
      <c r="Z694" s="283"/>
      <c r="AA694" s="283"/>
      <c r="AB694" s="283"/>
      <c r="AC694" s="284"/>
      <c r="AE694" s="805"/>
      <c r="AG694" s="805"/>
      <c r="AI694" s="805"/>
      <c r="AK694" s="300"/>
    </row>
    <row r="695" spans="4:37" ht="12.75" customHeight="1" outlineLevel="1" x14ac:dyDescent="0.25">
      <c r="D695" s="142" t="str">
        <f>'Line Items'!D1083</f>
        <v>[Rolling Stock Line 27]</v>
      </c>
      <c r="E695" s="106"/>
      <c r="F695" s="143" t="str">
        <f t="shared" si="86"/>
        <v>000 Train Miles</v>
      </c>
      <c r="G695" s="283"/>
      <c r="H695" s="283"/>
      <c r="I695" s="283"/>
      <c r="J695" s="283"/>
      <c r="K695" s="283"/>
      <c r="L695" s="283"/>
      <c r="M695" s="283"/>
      <c r="N695" s="283"/>
      <c r="O695" s="283"/>
      <c r="P695" s="283"/>
      <c r="Q695" s="283"/>
      <c r="R695" s="283"/>
      <c r="S695" s="283"/>
      <c r="T695" s="283"/>
      <c r="U695" s="283"/>
      <c r="V695" s="283"/>
      <c r="W695" s="283"/>
      <c r="X695" s="283"/>
      <c r="Y695" s="283"/>
      <c r="Z695" s="283"/>
      <c r="AA695" s="283"/>
      <c r="AB695" s="283"/>
      <c r="AC695" s="284"/>
      <c r="AE695" s="805"/>
      <c r="AG695" s="805"/>
      <c r="AI695" s="805"/>
      <c r="AK695" s="300"/>
    </row>
    <row r="696" spans="4:37" ht="12.75" customHeight="1" outlineLevel="1" x14ac:dyDescent="0.25">
      <c r="D696" s="142" t="str">
        <f>'Line Items'!D1084</f>
        <v>[Rolling Stock Line 28]</v>
      </c>
      <c r="E696" s="106"/>
      <c r="F696" s="143" t="str">
        <f t="shared" si="86"/>
        <v>000 Train Miles</v>
      </c>
      <c r="G696" s="283"/>
      <c r="H696" s="283"/>
      <c r="I696" s="283"/>
      <c r="J696" s="283"/>
      <c r="K696" s="283"/>
      <c r="L696" s="283"/>
      <c r="M696" s="283"/>
      <c r="N696" s="283"/>
      <c r="O696" s="283"/>
      <c r="P696" s="283"/>
      <c r="Q696" s="283"/>
      <c r="R696" s="283"/>
      <c r="S696" s="283"/>
      <c r="T696" s="283"/>
      <c r="U696" s="283"/>
      <c r="V696" s="283"/>
      <c r="W696" s="283"/>
      <c r="X696" s="283"/>
      <c r="Y696" s="283"/>
      <c r="Z696" s="283"/>
      <c r="AA696" s="283"/>
      <c r="AB696" s="283"/>
      <c r="AC696" s="284"/>
      <c r="AE696" s="805"/>
      <c r="AG696" s="805"/>
      <c r="AI696" s="805"/>
      <c r="AK696" s="300"/>
    </row>
    <row r="697" spans="4:37" ht="12.75" customHeight="1" outlineLevel="1" x14ac:dyDescent="0.25">
      <c r="D697" s="142" t="str">
        <f>'Line Items'!D1085</f>
        <v>[Rolling Stock Line 29]</v>
      </c>
      <c r="E697" s="106"/>
      <c r="F697" s="143" t="str">
        <f t="shared" si="86"/>
        <v>000 Train Miles</v>
      </c>
      <c r="G697" s="283"/>
      <c r="H697" s="283"/>
      <c r="I697" s="283"/>
      <c r="J697" s="283"/>
      <c r="K697" s="283"/>
      <c r="L697" s="283"/>
      <c r="M697" s="283"/>
      <c r="N697" s="283"/>
      <c r="O697" s="283"/>
      <c r="P697" s="283"/>
      <c r="Q697" s="283"/>
      <c r="R697" s="283"/>
      <c r="S697" s="283"/>
      <c r="T697" s="283"/>
      <c r="U697" s="283"/>
      <c r="V697" s="283"/>
      <c r="W697" s="283"/>
      <c r="X697" s="283"/>
      <c r="Y697" s="283"/>
      <c r="Z697" s="283"/>
      <c r="AA697" s="283"/>
      <c r="AB697" s="283"/>
      <c r="AC697" s="284"/>
      <c r="AE697" s="805"/>
      <c r="AG697" s="805"/>
      <c r="AI697" s="805"/>
      <c r="AK697" s="300"/>
    </row>
    <row r="698" spans="4:37" ht="12.75" customHeight="1" outlineLevel="1" x14ac:dyDescent="0.25">
      <c r="D698" s="142" t="str">
        <f>'Line Items'!D1086</f>
        <v>[Rolling Stock Line 30]</v>
      </c>
      <c r="E698" s="106"/>
      <c r="F698" s="143" t="str">
        <f t="shared" si="86"/>
        <v>000 Train Miles</v>
      </c>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4"/>
      <c r="AE698" s="805"/>
      <c r="AG698" s="805"/>
      <c r="AI698" s="805"/>
      <c r="AK698" s="300"/>
    </row>
    <row r="699" spans="4:37" ht="12.75" customHeight="1" outlineLevel="1" x14ac:dyDescent="0.25">
      <c r="D699" s="142" t="str">
        <f>'Line Items'!D1087</f>
        <v>[Rolling Stock Line 31]</v>
      </c>
      <c r="E699" s="106"/>
      <c r="F699" s="143" t="str">
        <f t="shared" si="86"/>
        <v>000 Train Miles</v>
      </c>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4"/>
      <c r="AE699" s="805"/>
      <c r="AG699" s="805"/>
      <c r="AI699" s="805"/>
      <c r="AK699" s="300"/>
    </row>
    <row r="700" spans="4:37" ht="12.75" customHeight="1" outlineLevel="1" x14ac:dyDescent="0.25">
      <c r="D700" s="142" t="str">
        <f>'Line Items'!D1088</f>
        <v>[Rolling Stock Line 32]</v>
      </c>
      <c r="E700" s="106"/>
      <c r="F700" s="143" t="str">
        <f t="shared" si="86"/>
        <v>000 Train Miles</v>
      </c>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4"/>
      <c r="AE700" s="805"/>
      <c r="AG700" s="805"/>
      <c r="AI700" s="805"/>
      <c r="AK700" s="300"/>
    </row>
    <row r="701" spans="4:37" ht="12.75" customHeight="1" outlineLevel="1" x14ac:dyDescent="0.25">
      <c r="D701" s="142" t="str">
        <f>'Line Items'!D1089</f>
        <v>[Rolling Stock Line 33]</v>
      </c>
      <c r="E701" s="106"/>
      <c r="F701" s="143" t="str">
        <f t="shared" si="86"/>
        <v>000 Train Miles</v>
      </c>
      <c r="G701" s="283"/>
      <c r="H701" s="283"/>
      <c r="I701" s="283"/>
      <c r="J701" s="283"/>
      <c r="K701" s="283"/>
      <c r="L701" s="283"/>
      <c r="M701" s="283"/>
      <c r="N701" s="283"/>
      <c r="O701" s="283"/>
      <c r="P701" s="283"/>
      <c r="Q701" s="283"/>
      <c r="R701" s="283"/>
      <c r="S701" s="283"/>
      <c r="T701" s="283"/>
      <c r="U701" s="283"/>
      <c r="V701" s="283"/>
      <c r="W701" s="283"/>
      <c r="X701" s="283"/>
      <c r="Y701" s="283"/>
      <c r="Z701" s="283"/>
      <c r="AA701" s="283"/>
      <c r="AB701" s="283"/>
      <c r="AC701" s="284"/>
      <c r="AE701" s="805"/>
      <c r="AG701" s="805"/>
      <c r="AI701" s="805"/>
      <c r="AK701" s="300"/>
    </row>
    <row r="702" spans="4:37" ht="12.75" customHeight="1" outlineLevel="1" x14ac:dyDescent="0.25">
      <c r="D702" s="142" t="str">
        <f>'Line Items'!D1090</f>
        <v>[Rolling Stock Line 34]</v>
      </c>
      <c r="E702" s="106"/>
      <c r="F702" s="143" t="str">
        <f t="shared" si="86"/>
        <v>000 Train Miles</v>
      </c>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4"/>
      <c r="AE702" s="805"/>
      <c r="AG702" s="805"/>
      <c r="AI702" s="805"/>
      <c r="AK702" s="300"/>
    </row>
    <row r="703" spans="4:37" ht="12.75" customHeight="1" outlineLevel="1" x14ac:dyDescent="0.25">
      <c r="D703" s="142" t="str">
        <f>'Line Items'!D1091</f>
        <v>[Rolling Stock Line 35]</v>
      </c>
      <c r="E703" s="106"/>
      <c r="F703" s="143" t="str">
        <f t="shared" si="86"/>
        <v>000 Train Miles</v>
      </c>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4"/>
      <c r="AE703" s="805"/>
      <c r="AG703" s="805"/>
      <c r="AI703" s="805"/>
      <c r="AK703" s="300"/>
    </row>
    <row r="704" spans="4:37" ht="12.75" customHeight="1" outlineLevel="1" x14ac:dyDescent="0.25">
      <c r="D704" s="142" t="str">
        <f>'Line Items'!D1092</f>
        <v>[Rolling Stock Line 36]</v>
      </c>
      <c r="E704" s="106"/>
      <c r="F704" s="143" t="str">
        <f t="shared" si="86"/>
        <v>000 Train Miles</v>
      </c>
      <c r="G704" s="283"/>
      <c r="H704" s="283"/>
      <c r="I704" s="283"/>
      <c r="J704" s="283"/>
      <c r="K704" s="283"/>
      <c r="L704" s="283"/>
      <c r="M704" s="283"/>
      <c r="N704" s="283"/>
      <c r="O704" s="283"/>
      <c r="P704" s="283"/>
      <c r="Q704" s="283"/>
      <c r="R704" s="283"/>
      <c r="S704" s="283"/>
      <c r="T704" s="283"/>
      <c r="U704" s="283"/>
      <c r="V704" s="283"/>
      <c r="W704" s="283"/>
      <c r="X704" s="283"/>
      <c r="Y704" s="283"/>
      <c r="Z704" s="283"/>
      <c r="AA704" s="283"/>
      <c r="AB704" s="283"/>
      <c r="AC704" s="284"/>
      <c r="AE704" s="805"/>
      <c r="AG704" s="805"/>
      <c r="AI704" s="805"/>
      <c r="AK704" s="300"/>
    </row>
    <row r="705" spans="4:37" ht="12.75" customHeight="1" outlineLevel="1" x14ac:dyDescent="0.25">
      <c r="D705" s="142" t="str">
        <f>'Line Items'!D1093</f>
        <v>[Rolling Stock Line 37]</v>
      </c>
      <c r="E705" s="106"/>
      <c r="F705" s="143" t="str">
        <f t="shared" si="86"/>
        <v>000 Train Miles</v>
      </c>
      <c r="G705" s="283"/>
      <c r="H705" s="283"/>
      <c r="I705" s="283"/>
      <c r="J705" s="283"/>
      <c r="K705" s="283"/>
      <c r="L705" s="283"/>
      <c r="M705" s="283"/>
      <c r="N705" s="283"/>
      <c r="O705" s="283"/>
      <c r="P705" s="283"/>
      <c r="Q705" s="283"/>
      <c r="R705" s="283"/>
      <c r="S705" s="283"/>
      <c r="T705" s="283"/>
      <c r="U705" s="283"/>
      <c r="V705" s="283"/>
      <c r="W705" s="283"/>
      <c r="X705" s="283"/>
      <c r="Y705" s="283"/>
      <c r="Z705" s="283"/>
      <c r="AA705" s="283"/>
      <c r="AB705" s="283"/>
      <c r="AC705" s="284"/>
      <c r="AE705" s="805"/>
      <c r="AG705" s="805"/>
      <c r="AI705" s="805"/>
      <c r="AK705" s="300"/>
    </row>
    <row r="706" spans="4:37" ht="12.75" customHeight="1" outlineLevel="1" x14ac:dyDescent="0.25">
      <c r="D706" s="142" t="str">
        <f>'Line Items'!D1094</f>
        <v>[Rolling Stock Line 38]</v>
      </c>
      <c r="E706" s="106"/>
      <c r="F706" s="143" t="str">
        <f t="shared" si="86"/>
        <v>000 Train Miles</v>
      </c>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4"/>
      <c r="AE706" s="805"/>
      <c r="AG706" s="805"/>
      <c r="AI706" s="805"/>
      <c r="AK706" s="300"/>
    </row>
    <row r="707" spans="4:37" ht="12.75" customHeight="1" outlineLevel="1" x14ac:dyDescent="0.25">
      <c r="D707" s="142" t="str">
        <f>'Line Items'!D1095</f>
        <v>[Rolling Stock Line 39]</v>
      </c>
      <c r="E707" s="106"/>
      <c r="F707" s="143" t="str">
        <f t="shared" si="86"/>
        <v>000 Train Miles</v>
      </c>
      <c r="G707" s="283"/>
      <c r="H707" s="283"/>
      <c r="I707" s="283"/>
      <c r="J707" s="283"/>
      <c r="K707" s="283"/>
      <c r="L707" s="283"/>
      <c r="M707" s="283"/>
      <c r="N707" s="283"/>
      <c r="O707" s="283"/>
      <c r="P707" s="283"/>
      <c r="Q707" s="283"/>
      <c r="R707" s="283"/>
      <c r="S707" s="283"/>
      <c r="T707" s="283"/>
      <c r="U707" s="283"/>
      <c r="V707" s="283"/>
      <c r="W707" s="283"/>
      <c r="X707" s="283"/>
      <c r="Y707" s="283"/>
      <c r="Z707" s="283"/>
      <c r="AA707" s="283"/>
      <c r="AB707" s="283"/>
      <c r="AC707" s="284"/>
      <c r="AE707" s="805"/>
      <c r="AG707" s="805"/>
      <c r="AI707" s="805"/>
      <c r="AK707" s="300"/>
    </row>
    <row r="708" spans="4:37" ht="12.75" customHeight="1" outlineLevel="1" x14ac:dyDescent="0.25">
      <c r="D708" s="142" t="str">
        <f>'Line Items'!D1096</f>
        <v>[Rolling Stock Line 40]</v>
      </c>
      <c r="E708" s="106"/>
      <c r="F708" s="143" t="str">
        <f t="shared" si="86"/>
        <v>000 Train Miles</v>
      </c>
      <c r="G708" s="283"/>
      <c r="H708" s="283"/>
      <c r="I708" s="283"/>
      <c r="J708" s="283"/>
      <c r="K708" s="283"/>
      <c r="L708" s="283"/>
      <c r="M708" s="283"/>
      <c r="N708" s="283"/>
      <c r="O708" s="283"/>
      <c r="P708" s="283"/>
      <c r="Q708" s="283"/>
      <c r="R708" s="283"/>
      <c r="S708" s="283"/>
      <c r="T708" s="283"/>
      <c r="U708" s="283"/>
      <c r="V708" s="283"/>
      <c r="W708" s="283"/>
      <c r="X708" s="283"/>
      <c r="Y708" s="283"/>
      <c r="Z708" s="283"/>
      <c r="AA708" s="283"/>
      <c r="AB708" s="283"/>
      <c r="AC708" s="284"/>
      <c r="AE708" s="805"/>
      <c r="AG708" s="805"/>
      <c r="AI708" s="805"/>
      <c r="AK708" s="300"/>
    </row>
    <row r="709" spans="4:37" ht="12.75" customHeight="1" outlineLevel="1" x14ac:dyDescent="0.25">
      <c r="D709" s="142" t="str">
        <f>'Line Items'!D1097</f>
        <v>[Rolling Stock Line 41]</v>
      </c>
      <c r="E709" s="106"/>
      <c r="F709" s="143" t="str">
        <f t="shared" si="86"/>
        <v>000 Train Miles</v>
      </c>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4"/>
      <c r="AE709" s="805"/>
      <c r="AG709" s="805"/>
      <c r="AI709" s="805"/>
      <c r="AK709" s="300"/>
    </row>
    <row r="710" spans="4:37" ht="12.75" customHeight="1" outlineLevel="1" x14ac:dyDescent="0.25">
      <c r="D710" s="142" t="str">
        <f>'Line Items'!D1098</f>
        <v>[Rolling Stock Line 42]</v>
      </c>
      <c r="E710" s="106"/>
      <c r="F710" s="143" t="str">
        <f t="shared" si="86"/>
        <v>000 Train Miles</v>
      </c>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4"/>
      <c r="AE710" s="805"/>
      <c r="AG710" s="805"/>
      <c r="AI710" s="805"/>
      <c r="AK710" s="300"/>
    </row>
    <row r="711" spans="4:37" ht="12.75" customHeight="1" outlineLevel="1" x14ac:dyDescent="0.25">
      <c r="D711" s="142" t="str">
        <f>'Line Items'!D1099</f>
        <v>[Rolling Stock Line 43]</v>
      </c>
      <c r="E711" s="106"/>
      <c r="F711" s="143" t="str">
        <f t="shared" si="86"/>
        <v>000 Train Miles</v>
      </c>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4"/>
      <c r="AE711" s="805"/>
      <c r="AG711" s="805"/>
      <c r="AI711" s="805"/>
      <c r="AK711" s="300"/>
    </row>
    <row r="712" spans="4:37" ht="12.75" customHeight="1" outlineLevel="1" x14ac:dyDescent="0.25">
      <c r="D712" s="142" t="str">
        <f>'Line Items'!D1100</f>
        <v>[Rolling Stock Line 44]</v>
      </c>
      <c r="E712" s="106"/>
      <c r="F712" s="143" t="str">
        <f t="shared" si="86"/>
        <v>000 Train Miles</v>
      </c>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4"/>
      <c r="AE712" s="805"/>
      <c r="AG712" s="805"/>
      <c r="AI712" s="805"/>
      <c r="AK712" s="300"/>
    </row>
    <row r="713" spans="4:37" ht="12.75" customHeight="1" outlineLevel="1" x14ac:dyDescent="0.25">
      <c r="D713" s="142" t="str">
        <f>'Line Items'!D1101</f>
        <v>[Rolling Stock Line 45]</v>
      </c>
      <c r="E713" s="106"/>
      <c r="F713" s="143" t="str">
        <f t="shared" si="86"/>
        <v>000 Train Miles</v>
      </c>
      <c r="G713" s="283"/>
      <c r="H713" s="283"/>
      <c r="I713" s="283"/>
      <c r="J713" s="283"/>
      <c r="K713" s="283"/>
      <c r="L713" s="283"/>
      <c r="M713" s="283"/>
      <c r="N713" s="283"/>
      <c r="O713" s="283"/>
      <c r="P713" s="283"/>
      <c r="Q713" s="283"/>
      <c r="R713" s="283"/>
      <c r="S713" s="283"/>
      <c r="T713" s="283"/>
      <c r="U713" s="283"/>
      <c r="V713" s="283"/>
      <c r="W713" s="283"/>
      <c r="X713" s="283"/>
      <c r="Y713" s="283"/>
      <c r="Z713" s="283"/>
      <c r="AA713" s="283"/>
      <c r="AB713" s="283"/>
      <c r="AC713" s="284"/>
      <c r="AE713" s="805"/>
      <c r="AG713" s="805"/>
      <c r="AI713" s="805"/>
      <c r="AK713" s="300"/>
    </row>
    <row r="714" spans="4:37" ht="12.75" customHeight="1" outlineLevel="1" x14ac:dyDescent="0.25">
      <c r="D714" s="142" t="str">
        <f>'Line Items'!D1102</f>
        <v>[Rolling Stock Line 46]</v>
      </c>
      <c r="E714" s="106"/>
      <c r="F714" s="143" t="str">
        <f t="shared" si="86"/>
        <v>000 Train Miles</v>
      </c>
      <c r="G714" s="283"/>
      <c r="H714" s="283"/>
      <c r="I714" s="283"/>
      <c r="J714" s="283"/>
      <c r="K714" s="283"/>
      <c r="L714" s="283"/>
      <c r="M714" s="283"/>
      <c r="N714" s="283"/>
      <c r="O714" s="283"/>
      <c r="P714" s="283"/>
      <c r="Q714" s="283"/>
      <c r="R714" s="283"/>
      <c r="S714" s="283"/>
      <c r="T714" s="283"/>
      <c r="U714" s="283"/>
      <c r="V714" s="283"/>
      <c r="W714" s="283"/>
      <c r="X714" s="283"/>
      <c r="Y714" s="283"/>
      <c r="Z714" s="283"/>
      <c r="AA714" s="283"/>
      <c r="AB714" s="283"/>
      <c r="AC714" s="284"/>
      <c r="AE714" s="805"/>
      <c r="AG714" s="805"/>
      <c r="AI714" s="805"/>
      <c r="AK714" s="300"/>
    </row>
    <row r="715" spans="4:37" ht="12.75" customHeight="1" outlineLevel="1" x14ac:dyDescent="0.25">
      <c r="D715" s="142" t="str">
        <f>'Line Items'!D1103</f>
        <v>[Rolling Stock Line 47]</v>
      </c>
      <c r="E715" s="106"/>
      <c r="F715" s="143" t="str">
        <f t="shared" si="86"/>
        <v>000 Train Miles</v>
      </c>
      <c r="G715" s="283"/>
      <c r="H715" s="283"/>
      <c r="I715" s="283"/>
      <c r="J715" s="283"/>
      <c r="K715" s="283"/>
      <c r="L715" s="283"/>
      <c r="M715" s="283"/>
      <c r="N715" s="283"/>
      <c r="O715" s="283"/>
      <c r="P715" s="283"/>
      <c r="Q715" s="283"/>
      <c r="R715" s="283"/>
      <c r="S715" s="283"/>
      <c r="T715" s="283"/>
      <c r="U715" s="283"/>
      <c r="V715" s="283"/>
      <c r="W715" s="283"/>
      <c r="X715" s="283"/>
      <c r="Y715" s="283"/>
      <c r="Z715" s="283"/>
      <c r="AA715" s="283"/>
      <c r="AB715" s="283"/>
      <c r="AC715" s="284"/>
      <c r="AE715" s="805"/>
      <c r="AG715" s="805"/>
      <c r="AI715" s="805"/>
      <c r="AK715" s="300"/>
    </row>
    <row r="716" spans="4:37" ht="12.75" customHeight="1" outlineLevel="1" x14ac:dyDescent="0.25">
      <c r="D716" s="142" t="str">
        <f>'Line Items'!D1104</f>
        <v>[Rolling Stock Line 48]</v>
      </c>
      <c r="E716" s="106"/>
      <c r="F716" s="143" t="str">
        <f t="shared" si="86"/>
        <v>000 Train Miles</v>
      </c>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4"/>
      <c r="AE716" s="805"/>
      <c r="AG716" s="805"/>
      <c r="AI716" s="805"/>
      <c r="AK716" s="300"/>
    </row>
    <row r="717" spans="4:37" ht="12.75" customHeight="1" outlineLevel="1" x14ac:dyDescent="0.25">
      <c r="D717" s="142" t="str">
        <f>'Line Items'!D1105</f>
        <v>[Rolling Stock Line 49]</v>
      </c>
      <c r="E717" s="106"/>
      <c r="F717" s="143" t="str">
        <f t="shared" si="86"/>
        <v>000 Train Miles</v>
      </c>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4"/>
      <c r="AE717" s="805"/>
      <c r="AG717" s="805"/>
      <c r="AI717" s="805"/>
      <c r="AK717" s="300"/>
    </row>
    <row r="718" spans="4:37" ht="12.75" customHeight="1" outlineLevel="1" x14ac:dyDescent="0.25">
      <c r="D718" s="142" t="str">
        <f>'Line Items'!D1106</f>
        <v>[Rolling Stock Line 50]</v>
      </c>
      <c r="E718" s="106"/>
      <c r="F718" s="143" t="str">
        <f t="shared" si="86"/>
        <v>000 Train Miles</v>
      </c>
      <c r="G718" s="283"/>
      <c r="H718" s="283"/>
      <c r="I718" s="283"/>
      <c r="J718" s="283"/>
      <c r="K718" s="283"/>
      <c r="L718" s="283"/>
      <c r="M718" s="283"/>
      <c r="N718" s="283"/>
      <c r="O718" s="283"/>
      <c r="P718" s="283"/>
      <c r="Q718" s="283"/>
      <c r="R718" s="283"/>
      <c r="S718" s="283"/>
      <c r="T718" s="283"/>
      <c r="U718" s="283"/>
      <c r="V718" s="283"/>
      <c r="W718" s="283"/>
      <c r="X718" s="283"/>
      <c r="Y718" s="283"/>
      <c r="Z718" s="283"/>
      <c r="AA718" s="283"/>
      <c r="AB718" s="283"/>
      <c r="AC718" s="284"/>
      <c r="AE718" s="805"/>
      <c r="AG718" s="805"/>
      <c r="AI718" s="805"/>
      <c r="AK718" s="300"/>
    </row>
    <row r="719" spans="4:37" ht="12.75" customHeight="1" outlineLevel="1" x14ac:dyDescent="0.25">
      <c r="D719" s="142" t="str">
        <f>'Line Items'!D1107</f>
        <v>[Rolling Stock Line 51]</v>
      </c>
      <c r="E719" s="106"/>
      <c r="F719" s="143" t="str">
        <f t="shared" si="86"/>
        <v>000 Train Miles</v>
      </c>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4"/>
      <c r="AE719" s="805"/>
      <c r="AG719" s="805"/>
      <c r="AI719" s="805"/>
      <c r="AK719" s="300"/>
    </row>
    <row r="720" spans="4:37" ht="12.75" customHeight="1" outlineLevel="1" x14ac:dyDescent="0.25">
      <c r="D720" s="142" t="str">
        <f>'Line Items'!D1108</f>
        <v>[Rolling Stock Line 52]</v>
      </c>
      <c r="E720" s="106"/>
      <c r="F720" s="143" t="str">
        <f t="shared" si="86"/>
        <v>000 Train Miles</v>
      </c>
      <c r="G720" s="283"/>
      <c r="H720" s="283"/>
      <c r="I720" s="283"/>
      <c r="J720" s="283"/>
      <c r="K720" s="283"/>
      <c r="L720" s="283"/>
      <c r="M720" s="283"/>
      <c r="N720" s="283"/>
      <c r="O720" s="283"/>
      <c r="P720" s="283"/>
      <c r="Q720" s="283"/>
      <c r="R720" s="283"/>
      <c r="S720" s="283"/>
      <c r="T720" s="283"/>
      <c r="U720" s="283"/>
      <c r="V720" s="283"/>
      <c r="W720" s="283"/>
      <c r="X720" s="283"/>
      <c r="Y720" s="283"/>
      <c r="Z720" s="283"/>
      <c r="AA720" s="283"/>
      <c r="AB720" s="283"/>
      <c r="AC720" s="284"/>
      <c r="AE720" s="805"/>
      <c r="AG720" s="805"/>
      <c r="AI720" s="805"/>
      <c r="AK720" s="300"/>
    </row>
    <row r="721" spans="2:37" ht="12.75" customHeight="1" outlineLevel="1" x14ac:dyDescent="0.25">
      <c r="D721" s="142" t="str">
        <f>'Line Items'!D1109</f>
        <v>[Rolling Stock Line 53]</v>
      </c>
      <c r="E721" s="106"/>
      <c r="F721" s="143" t="str">
        <f t="shared" si="86"/>
        <v>000 Train Miles</v>
      </c>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4"/>
      <c r="AE721" s="805"/>
      <c r="AG721" s="805"/>
      <c r="AI721" s="805"/>
      <c r="AK721" s="300"/>
    </row>
    <row r="722" spans="2:37" ht="12.75" customHeight="1" outlineLevel="1" x14ac:dyDescent="0.25">
      <c r="D722" s="142" t="str">
        <f>'Line Items'!D1110</f>
        <v>[Rolling Stock Line 54]</v>
      </c>
      <c r="E722" s="106"/>
      <c r="F722" s="143" t="str">
        <f t="shared" si="86"/>
        <v>000 Train Miles</v>
      </c>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4"/>
      <c r="AE722" s="805"/>
      <c r="AG722" s="805"/>
      <c r="AI722" s="805"/>
      <c r="AK722" s="300"/>
    </row>
    <row r="723" spans="2:37" ht="12.75" customHeight="1" outlineLevel="1" x14ac:dyDescent="0.25">
      <c r="D723" s="142" t="str">
        <f>'Line Items'!D1111</f>
        <v>[Rolling Stock Line 55]</v>
      </c>
      <c r="E723" s="106"/>
      <c r="F723" s="143" t="str">
        <f t="shared" si="86"/>
        <v>000 Train Miles</v>
      </c>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4"/>
      <c r="AE723" s="805"/>
      <c r="AG723" s="805"/>
      <c r="AI723" s="805"/>
      <c r="AK723" s="300"/>
    </row>
    <row r="724" spans="2:37" ht="12.75" customHeight="1" outlineLevel="1" x14ac:dyDescent="0.25">
      <c r="D724" s="142" t="str">
        <f>'Line Items'!D1112</f>
        <v>[Rolling Stock Line 56]</v>
      </c>
      <c r="E724" s="106"/>
      <c r="F724" s="143" t="str">
        <f t="shared" si="86"/>
        <v>000 Train Miles</v>
      </c>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4"/>
      <c r="AE724" s="805"/>
      <c r="AG724" s="805"/>
      <c r="AI724" s="805"/>
      <c r="AK724" s="300"/>
    </row>
    <row r="725" spans="2:37" ht="12.75" customHeight="1" outlineLevel="1" x14ac:dyDescent="0.25">
      <c r="D725" s="142" t="str">
        <f>'Line Items'!D1113</f>
        <v>[Rolling Stock Line 57]</v>
      </c>
      <c r="E725" s="106"/>
      <c r="F725" s="143" t="str">
        <f t="shared" si="86"/>
        <v>000 Train Miles</v>
      </c>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4"/>
      <c r="AE725" s="805"/>
      <c r="AG725" s="805"/>
      <c r="AI725" s="805"/>
      <c r="AK725" s="300"/>
    </row>
    <row r="726" spans="2:37" ht="12.75" customHeight="1" outlineLevel="1" x14ac:dyDescent="0.25">
      <c r="D726" s="142" t="str">
        <f>'Line Items'!D1114</f>
        <v>[Rolling Stock Line 58]</v>
      </c>
      <c r="E726" s="106"/>
      <c r="F726" s="143" t="str">
        <f t="shared" si="86"/>
        <v>000 Train Miles</v>
      </c>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4"/>
      <c r="AE726" s="805"/>
      <c r="AG726" s="805"/>
      <c r="AI726" s="805"/>
      <c r="AK726" s="300"/>
    </row>
    <row r="727" spans="2:37" ht="12.75" customHeight="1" outlineLevel="1" x14ac:dyDescent="0.25">
      <c r="D727" s="142" t="str">
        <f>'Line Items'!D1115</f>
        <v>[Rolling Stock Line 59]</v>
      </c>
      <c r="E727" s="106"/>
      <c r="F727" s="143" t="str">
        <f t="shared" si="86"/>
        <v>000 Train Miles</v>
      </c>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4"/>
      <c r="AE727" s="805"/>
      <c r="AG727" s="805"/>
      <c r="AI727" s="805"/>
      <c r="AK727" s="300"/>
    </row>
    <row r="728" spans="2:37" ht="12.75" customHeight="1" outlineLevel="1" x14ac:dyDescent="0.25">
      <c r="D728" s="113" t="str">
        <f>'Line Items'!D1116</f>
        <v>[Rolling Stock Line 60]</v>
      </c>
      <c r="E728" s="286"/>
      <c r="F728" s="155" t="str">
        <f t="shared" si="86"/>
        <v>000 Train Miles</v>
      </c>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8"/>
      <c r="AE728" s="1058"/>
      <c r="AG728" s="1058"/>
      <c r="AI728" s="1058"/>
      <c r="AK728" s="320"/>
    </row>
    <row r="729" spans="2:37" ht="12.75" customHeight="1" outlineLevel="1" x14ac:dyDescent="0.25">
      <c r="G729" s="107"/>
      <c r="H729" s="107"/>
      <c r="I729" s="107"/>
      <c r="J729" s="107"/>
      <c r="K729" s="107"/>
      <c r="L729" s="107"/>
      <c r="M729" s="107"/>
      <c r="N729" s="107"/>
      <c r="O729" s="107"/>
      <c r="P729" s="107"/>
      <c r="Q729" s="107"/>
      <c r="R729" s="107"/>
      <c r="S729" s="107"/>
      <c r="T729" s="107"/>
      <c r="U729" s="107"/>
      <c r="V729" s="107"/>
      <c r="W729" s="107"/>
      <c r="X729" s="107"/>
      <c r="Y729" s="107"/>
      <c r="Z729" s="107"/>
      <c r="AA729" s="107"/>
      <c r="AB729" s="107"/>
      <c r="AC729" s="107"/>
      <c r="AE729" s="107"/>
      <c r="AG729" s="107"/>
      <c r="AI729" s="107"/>
    </row>
    <row r="730" spans="2:37" ht="12.75" customHeight="1" outlineLevel="1" x14ac:dyDescent="0.25">
      <c r="D730" s="290" t="str">
        <f>"Total "&amp;C668</f>
        <v>Total ECS Train Mileage</v>
      </c>
      <c r="E730" s="291"/>
      <c r="F730" s="292" t="str">
        <f>F728</f>
        <v>000 Train Miles</v>
      </c>
      <c r="G730" s="293">
        <f t="shared" ref="G730:AC730" si="87">SUM(G669:G728)</f>
        <v>0</v>
      </c>
      <c r="H730" s="293">
        <f t="shared" si="87"/>
        <v>0</v>
      </c>
      <c r="I730" s="293">
        <f t="shared" si="87"/>
        <v>0</v>
      </c>
      <c r="J730" s="293">
        <f t="shared" si="87"/>
        <v>0</v>
      </c>
      <c r="K730" s="293">
        <f t="shared" si="87"/>
        <v>0</v>
      </c>
      <c r="L730" s="293">
        <f t="shared" si="87"/>
        <v>0</v>
      </c>
      <c r="M730" s="293">
        <f t="shared" si="87"/>
        <v>0</v>
      </c>
      <c r="N730" s="293">
        <f t="shared" si="87"/>
        <v>0</v>
      </c>
      <c r="O730" s="293">
        <f t="shared" si="87"/>
        <v>0</v>
      </c>
      <c r="P730" s="293">
        <f t="shared" si="87"/>
        <v>0</v>
      </c>
      <c r="Q730" s="293">
        <f t="shared" si="87"/>
        <v>0</v>
      </c>
      <c r="R730" s="293">
        <f t="shared" si="87"/>
        <v>0</v>
      </c>
      <c r="S730" s="293">
        <f t="shared" si="87"/>
        <v>0</v>
      </c>
      <c r="T730" s="293">
        <f t="shared" si="87"/>
        <v>0</v>
      </c>
      <c r="U730" s="293">
        <f t="shared" si="87"/>
        <v>0</v>
      </c>
      <c r="V730" s="293">
        <f t="shared" si="87"/>
        <v>0</v>
      </c>
      <c r="W730" s="293">
        <f t="shared" si="87"/>
        <v>0</v>
      </c>
      <c r="X730" s="293">
        <f t="shared" si="87"/>
        <v>0</v>
      </c>
      <c r="Y730" s="293">
        <f t="shared" si="87"/>
        <v>0</v>
      </c>
      <c r="Z730" s="293">
        <f t="shared" si="87"/>
        <v>0</v>
      </c>
      <c r="AA730" s="293">
        <f t="shared" si="87"/>
        <v>0</v>
      </c>
      <c r="AB730" s="293">
        <f t="shared" si="87"/>
        <v>0</v>
      </c>
      <c r="AC730" s="294">
        <f t="shared" si="87"/>
        <v>0</v>
      </c>
      <c r="AE730" s="1062">
        <f>SUM(AE669:AE728)</f>
        <v>0</v>
      </c>
      <c r="AG730" s="1062">
        <f>SUM(AG669:AG728)</f>
        <v>0</v>
      </c>
      <c r="AI730" s="1062">
        <f>SUM(AI669:AI728)</f>
        <v>0</v>
      </c>
      <c r="AK730" s="295"/>
    </row>
    <row r="731" spans="2:37" x14ac:dyDescent="0.25">
      <c r="G731" s="107"/>
      <c r="H731" s="107"/>
      <c r="I731" s="107"/>
      <c r="J731" s="107"/>
      <c r="K731" s="107"/>
      <c r="L731" s="107"/>
      <c r="M731" s="107"/>
      <c r="N731" s="107"/>
      <c r="O731" s="107"/>
      <c r="P731" s="107"/>
      <c r="Q731" s="107"/>
      <c r="R731" s="107"/>
      <c r="S731" s="107"/>
      <c r="T731" s="107"/>
      <c r="U731" s="107"/>
      <c r="V731" s="107"/>
      <c r="W731" s="107"/>
      <c r="X731" s="107"/>
      <c r="Y731" s="107"/>
      <c r="Z731" s="107"/>
      <c r="AA731" s="107"/>
      <c r="AB731" s="107"/>
      <c r="AC731" s="107"/>
      <c r="AE731" s="107"/>
      <c r="AG731" s="107"/>
      <c r="AI731" s="107"/>
    </row>
    <row r="732" spans="2:37" x14ac:dyDescent="0.25">
      <c r="B732" s="272" t="s">
        <v>488</v>
      </c>
      <c r="C732" s="272"/>
      <c r="D732" s="275"/>
      <c r="E732" s="275"/>
      <c r="F732" s="27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272"/>
      <c r="AE732" s="302"/>
      <c r="AF732" s="272"/>
      <c r="AG732" s="302"/>
      <c r="AH732" s="272"/>
      <c r="AI732" s="302"/>
      <c r="AJ732" s="272"/>
      <c r="AK732" s="272"/>
    </row>
    <row r="733" spans="2:37" ht="12.75" customHeight="1" outlineLevel="1" x14ac:dyDescent="0.25">
      <c r="G733" s="107"/>
      <c r="H733" s="107"/>
      <c r="I733" s="107"/>
      <c r="J733" s="107"/>
      <c r="K733" s="107"/>
      <c r="L733" s="107"/>
      <c r="M733" s="107"/>
      <c r="N733" s="107"/>
      <c r="O733" s="107"/>
      <c r="P733" s="107"/>
      <c r="Q733" s="107"/>
      <c r="R733" s="107"/>
      <c r="S733" s="107"/>
      <c r="T733" s="107"/>
      <c r="U733" s="107"/>
      <c r="V733" s="107"/>
      <c r="W733" s="107"/>
      <c r="X733" s="107"/>
      <c r="Y733" s="107"/>
      <c r="Z733" s="107"/>
      <c r="AA733" s="107"/>
      <c r="AB733" s="107"/>
      <c r="AC733" s="107"/>
      <c r="AE733" s="107"/>
      <c r="AG733" s="107"/>
      <c r="AI733" s="107"/>
    </row>
    <row r="734" spans="2:37" ht="12.75" customHeight="1" outlineLevel="1" x14ac:dyDescent="0.25">
      <c r="C734" s="217" t="s">
        <v>489</v>
      </c>
      <c r="G734" s="107"/>
      <c r="H734" s="107"/>
      <c r="I734" s="107"/>
      <c r="J734" s="107"/>
      <c r="K734" s="107"/>
      <c r="L734" s="107"/>
      <c r="M734" s="107"/>
      <c r="N734" s="107"/>
      <c r="O734" s="107"/>
      <c r="P734" s="107"/>
      <c r="Q734" s="107"/>
      <c r="R734" s="107"/>
      <c r="S734" s="107"/>
      <c r="T734" s="107"/>
      <c r="U734" s="107"/>
      <c r="V734" s="107"/>
      <c r="W734" s="107"/>
      <c r="X734" s="107"/>
      <c r="Y734" s="107"/>
      <c r="Z734" s="107"/>
      <c r="AA734" s="107"/>
      <c r="AB734" s="107"/>
      <c r="AC734" s="107"/>
      <c r="AE734" s="107"/>
      <c r="AG734" s="107"/>
      <c r="AI734" s="107"/>
    </row>
    <row r="735" spans="2:37" ht="12.75" customHeight="1" outlineLevel="1" x14ac:dyDescent="0.25">
      <c r="D735" s="276" t="str">
        <f>'Line Items'!D994</f>
        <v>Class 375/3 Eversholt Rail - Motor</v>
      </c>
      <c r="E735" s="277"/>
      <c r="F735" s="278" t="s">
        <v>479</v>
      </c>
      <c r="G735" s="297">
        <f t="shared" ref="G735:AC746" si="88">SUM(G347,G541)</f>
        <v>0</v>
      </c>
      <c r="H735" s="297">
        <f t="shared" si="88"/>
        <v>0</v>
      </c>
      <c r="I735" s="297">
        <f t="shared" si="88"/>
        <v>0</v>
      </c>
      <c r="J735" s="297">
        <f t="shared" si="88"/>
        <v>0</v>
      </c>
      <c r="K735" s="297">
        <f t="shared" si="88"/>
        <v>0</v>
      </c>
      <c r="L735" s="297">
        <f t="shared" si="88"/>
        <v>0</v>
      </c>
      <c r="M735" s="297">
        <f t="shared" si="88"/>
        <v>0</v>
      </c>
      <c r="N735" s="297">
        <f t="shared" si="88"/>
        <v>0</v>
      </c>
      <c r="O735" s="297">
        <f t="shared" si="88"/>
        <v>0</v>
      </c>
      <c r="P735" s="297">
        <f t="shared" si="88"/>
        <v>0</v>
      </c>
      <c r="Q735" s="297">
        <f t="shared" si="88"/>
        <v>0</v>
      </c>
      <c r="R735" s="297">
        <f t="shared" si="88"/>
        <v>0</v>
      </c>
      <c r="S735" s="297">
        <f t="shared" si="88"/>
        <v>0</v>
      </c>
      <c r="T735" s="297">
        <f t="shared" si="88"/>
        <v>0</v>
      </c>
      <c r="U735" s="297">
        <f t="shared" si="88"/>
        <v>0</v>
      </c>
      <c r="V735" s="297">
        <f t="shared" si="88"/>
        <v>0</v>
      </c>
      <c r="W735" s="297">
        <f t="shared" si="88"/>
        <v>0</v>
      </c>
      <c r="X735" s="297">
        <f t="shared" si="88"/>
        <v>0</v>
      </c>
      <c r="Y735" s="297">
        <f t="shared" si="88"/>
        <v>0</v>
      </c>
      <c r="Z735" s="297">
        <f t="shared" si="88"/>
        <v>0</v>
      </c>
      <c r="AA735" s="297">
        <f t="shared" si="88"/>
        <v>0</v>
      </c>
      <c r="AB735" s="297">
        <f t="shared" si="88"/>
        <v>0</v>
      </c>
      <c r="AC735" s="298">
        <f t="shared" si="88"/>
        <v>0</v>
      </c>
      <c r="AE735" s="1057">
        <f t="shared" ref="AE735:AE794" si="89">SUM(AE347,AE541)</f>
        <v>0</v>
      </c>
      <c r="AG735" s="1057">
        <f t="shared" ref="AG735:AG794" si="90">SUM(AG347,AG541)</f>
        <v>0</v>
      </c>
      <c r="AI735" s="1057">
        <f t="shared" ref="AI735:AI794" si="91">SUM(AI347,AI541)</f>
        <v>0</v>
      </c>
      <c r="AK735" s="299"/>
    </row>
    <row r="736" spans="2:37" ht="12.75" customHeight="1" outlineLevel="1" x14ac:dyDescent="0.25">
      <c r="D736" s="142" t="str">
        <f>'Line Items'!D995</f>
        <v>Class 375/3 Eversholt Rail - Trailer</v>
      </c>
      <c r="E736" s="106"/>
      <c r="F736" s="143" t="str">
        <f t="shared" ref="F736:F794" si="92">F735</f>
        <v>000 Veh Miles</v>
      </c>
      <c r="G736" s="107">
        <f t="shared" si="88"/>
        <v>0</v>
      </c>
      <c r="H736" s="107">
        <f t="shared" si="88"/>
        <v>0</v>
      </c>
      <c r="I736" s="107">
        <f t="shared" si="88"/>
        <v>0</v>
      </c>
      <c r="J736" s="107">
        <f t="shared" si="88"/>
        <v>0</v>
      </c>
      <c r="K736" s="107">
        <f t="shared" si="88"/>
        <v>0</v>
      </c>
      <c r="L736" s="107">
        <f t="shared" si="88"/>
        <v>0</v>
      </c>
      <c r="M736" s="107">
        <f t="shared" si="88"/>
        <v>0</v>
      </c>
      <c r="N736" s="107">
        <f t="shared" si="88"/>
        <v>0</v>
      </c>
      <c r="O736" s="107">
        <f t="shared" si="88"/>
        <v>0</v>
      </c>
      <c r="P736" s="107">
        <f t="shared" si="88"/>
        <v>0</v>
      </c>
      <c r="Q736" s="107">
        <f t="shared" si="88"/>
        <v>0</v>
      </c>
      <c r="R736" s="107">
        <f t="shared" si="88"/>
        <v>0</v>
      </c>
      <c r="S736" s="107">
        <f t="shared" si="88"/>
        <v>0</v>
      </c>
      <c r="T736" s="107">
        <f t="shared" si="88"/>
        <v>0</v>
      </c>
      <c r="U736" s="107">
        <f t="shared" si="88"/>
        <v>0</v>
      </c>
      <c r="V736" s="107">
        <f t="shared" si="88"/>
        <v>0</v>
      </c>
      <c r="W736" s="107">
        <f t="shared" si="88"/>
        <v>0</v>
      </c>
      <c r="X736" s="107">
        <f t="shared" si="88"/>
        <v>0</v>
      </c>
      <c r="Y736" s="107">
        <f t="shared" si="88"/>
        <v>0</v>
      </c>
      <c r="Z736" s="107">
        <f t="shared" si="88"/>
        <v>0</v>
      </c>
      <c r="AA736" s="107">
        <f t="shared" si="88"/>
        <v>0</v>
      </c>
      <c r="AB736" s="107">
        <f t="shared" si="88"/>
        <v>0</v>
      </c>
      <c r="AC736" s="108">
        <f t="shared" si="88"/>
        <v>0</v>
      </c>
      <c r="AE736" s="805">
        <f t="shared" si="89"/>
        <v>0</v>
      </c>
      <c r="AG736" s="805">
        <f t="shared" si="90"/>
        <v>0</v>
      </c>
      <c r="AI736" s="805">
        <f t="shared" si="91"/>
        <v>0</v>
      </c>
      <c r="AK736" s="300"/>
    </row>
    <row r="737" spans="4:37" ht="12.75" customHeight="1" outlineLevel="1" x14ac:dyDescent="0.25">
      <c r="D737" s="142" t="str">
        <f>'Line Items'!D996</f>
        <v>Class 375/6 Eversholt Rail - Motor</v>
      </c>
      <c r="E737" s="106"/>
      <c r="F737" s="143" t="str">
        <f t="shared" si="92"/>
        <v>000 Veh Miles</v>
      </c>
      <c r="G737" s="107">
        <f t="shared" si="88"/>
        <v>0</v>
      </c>
      <c r="H737" s="107">
        <f t="shared" si="88"/>
        <v>0</v>
      </c>
      <c r="I737" s="107">
        <f t="shared" si="88"/>
        <v>0</v>
      </c>
      <c r="J737" s="107">
        <f t="shared" si="88"/>
        <v>0</v>
      </c>
      <c r="K737" s="107">
        <f t="shared" si="88"/>
        <v>0</v>
      </c>
      <c r="L737" s="107">
        <f t="shared" si="88"/>
        <v>0</v>
      </c>
      <c r="M737" s="107">
        <f t="shared" si="88"/>
        <v>0</v>
      </c>
      <c r="N737" s="107">
        <f t="shared" si="88"/>
        <v>0</v>
      </c>
      <c r="O737" s="107">
        <f t="shared" si="88"/>
        <v>0</v>
      </c>
      <c r="P737" s="107">
        <f t="shared" si="88"/>
        <v>0</v>
      </c>
      <c r="Q737" s="107">
        <f t="shared" si="88"/>
        <v>0</v>
      </c>
      <c r="R737" s="107">
        <f t="shared" si="88"/>
        <v>0</v>
      </c>
      <c r="S737" s="107">
        <f t="shared" si="88"/>
        <v>0</v>
      </c>
      <c r="T737" s="107">
        <f t="shared" si="88"/>
        <v>0</v>
      </c>
      <c r="U737" s="107">
        <f t="shared" si="88"/>
        <v>0</v>
      </c>
      <c r="V737" s="107">
        <f t="shared" si="88"/>
        <v>0</v>
      </c>
      <c r="W737" s="107">
        <f t="shared" si="88"/>
        <v>0</v>
      </c>
      <c r="X737" s="107">
        <f t="shared" si="88"/>
        <v>0</v>
      </c>
      <c r="Y737" s="107">
        <f t="shared" si="88"/>
        <v>0</v>
      </c>
      <c r="Z737" s="107">
        <f t="shared" si="88"/>
        <v>0</v>
      </c>
      <c r="AA737" s="107">
        <f t="shared" si="88"/>
        <v>0</v>
      </c>
      <c r="AB737" s="107">
        <f t="shared" si="88"/>
        <v>0</v>
      </c>
      <c r="AC737" s="108">
        <f t="shared" si="88"/>
        <v>0</v>
      </c>
      <c r="AE737" s="805">
        <f t="shared" si="89"/>
        <v>0</v>
      </c>
      <c r="AG737" s="805">
        <f t="shared" si="90"/>
        <v>0</v>
      </c>
      <c r="AI737" s="805">
        <f t="shared" si="91"/>
        <v>0</v>
      </c>
      <c r="AK737" s="300"/>
    </row>
    <row r="738" spans="4:37" ht="12.75" customHeight="1" outlineLevel="1" x14ac:dyDescent="0.25">
      <c r="D738" s="142" t="str">
        <f>'Line Items'!D997</f>
        <v>Class 375/6 Eversholt Rail - Trailer</v>
      </c>
      <c r="E738" s="106"/>
      <c r="F738" s="143" t="str">
        <f t="shared" si="92"/>
        <v>000 Veh Miles</v>
      </c>
      <c r="G738" s="107">
        <f t="shared" si="88"/>
        <v>0</v>
      </c>
      <c r="H738" s="107">
        <f t="shared" si="88"/>
        <v>0</v>
      </c>
      <c r="I738" s="107">
        <f t="shared" si="88"/>
        <v>0</v>
      </c>
      <c r="J738" s="107">
        <f t="shared" si="88"/>
        <v>0</v>
      </c>
      <c r="K738" s="107">
        <f t="shared" si="88"/>
        <v>0</v>
      </c>
      <c r="L738" s="107">
        <f t="shared" si="88"/>
        <v>0</v>
      </c>
      <c r="M738" s="107">
        <f t="shared" si="88"/>
        <v>0</v>
      </c>
      <c r="N738" s="107">
        <f t="shared" si="88"/>
        <v>0</v>
      </c>
      <c r="O738" s="107">
        <f t="shared" si="88"/>
        <v>0</v>
      </c>
      <c r="P738" s="107">
        <f t="shared" si="88"/>
        <v>0</v>
      </c>
      <c r="Q738" s="107">
        <f t="shared" si="88"/>
        <v>0</v>
      </c>
      <c r="R738" s="107">
        <f t="shared" si="88"/>
        <v>0</v>
      </c>
      <c r="S738" s="107">
        <f t="shared" si="88"/>
        <v>0</v>
      </c>
      <c r="T738" s="107">
        <f t="shared" si="88"/>
        <v>0</v>
      </c>
      <c r="U738" s="107">
        <f t="shared" si="88"/>
        <v>0</v>
      </c>
      <c r="V738" s="107">
        <f t="shared" si="88"/>
        <v>0</v>
      </c>
      <c r="W738" s="107">
        <f t="shared" si="88"/>
        <v>0</v>
      </c>
      <c r="X738" s="107">
        <f t="shared" si="88"/>
        <v>0</v>
      </c>
      <c r="Y738" s="107">
        <f t="shared" si="88"/>
        <v>0</v>
      </c>
      <c r="Z738" s="107">
        <f t="shared" si="88"/>
        <v>0</v>
      </c>
      <c r="AA738" s="107">
        <f t="shared" si="88"/>
        <v>0</v>
      </c>
      <c r="AB738" s="107">
        <f t="shared" si="88"/>
        <v>0</v>
      </c>
      <c r="AC738" s="108">
        <f t="shared" si="88"/>
        <v>0</v>
      </c>
      <c r="AE738" s="805">
        <f t="shared" si="89"/>
        <v>0</v>
      </c>
      <c r="AG738" s="805">
        <f t="shared" si="90"/>
        <v>0</v>
      </c>
      <c r="AI738" s="805">
        <f t="shared" si="91"/>
        <v>0</v>
      </c>
      <c r="AK738" s="300"/>
    </row>
    <row r="739" spans="4:37" ht="12.75" customHeight="1" outlineLevel="1" x14ac:dyDescent="0.25">
      <c r="D739" s="142" t="str">
        <f>'Line Items'!D998</f>
        <v>Class 375/7 Eversholt Rail - Motor</v>
      </c>
      <c r="E739" s="106"/>
      <c r="F739" s="143" t="str">
        <f t="shared" si="92"/>
        <v>000 Veh Miles</v>
      </c>
      <c r="G739" s="107">
        <f t="shared" si="88"/>
        <v>0</v>
      </c>
      <c r="H739" s="107">
        <f t="shared" si="88"/>
        <v>0</v>
      </c>
      <c r="I739" s="107">
        <f t="shared" si="88"/>
        <v>0</v>
      </c>
      <c r="J739" s="107">
        <f t="shared" si="88"/>
        <v>0</v>
      </c>
      <c r="K739" s="107">
        <f t="shared" si="88"/>
        <v>0</v>
      </c>
      <c r="L739" s="107">
        <f t="shared" si="88"/>
        <v>0</v>
      </c>
      <c r="M739" s="107">
        <f t="shared" si="88"/>
        <v>0</v>
      </c>
      <c r="N739" s="107">
        <f t="shared" si="88"/>
        <v>0</v>
      </c>
      <c r="O739" s="107">
        <f t="shared" si="88"/>
        <v>0</v>
      </c>
      <c r="P739" s="107">
        <f t="shared" si="88"/>
        <v>0</v>
      </c>
      <c r="Q739" s="107">
        <f t="shared" si="88"/>
        <v>0</v>
      </c>
      <c r="R739" s="107">
        <f t="shared" si="88"/>
        <v>0</v>
      </c>
      <c r="S739" s="107">
        <f t="shared" si="88"/>
        <v>0</v>
      </c>
      <c r="T739" s="107">
        <f t="shared" si="88"/>
        <v>0</v>
      </c>
      <c r="U739" s="107">
        <f t="shared" si="88"/>
        <v>0</v>
      </c>
      <c r="V739" s="107">
        <f t="shared" si="88"/>
        <v>0</v>
      </c>
      <c r="W739" s="107">
        <f t="shared" si="88"/>
        <v>0</v>
      </c>
      <c r="X739" s="107">
        <f t="shared" si="88"/>
        <v>0</v>
      </c>
      <c r="Y739" s="107">
        <f t="shared" si="88"/>
        <v>0</v>
      </c>
      <c r="Z739" s="107">
        <f t="shared" si="88"/>
        <v>0</v>
      </c>
      <c r="AA739" s="107">
        <f t="shared" si="88"/>
        <v>0</v>
      </c>
      <c r="AB739" s="107">
        <f t="shared" si="88"/>
        <v>0</v>
      </c>
      <c r="AC739" s="108">
        <f t="shared" si="88"/>
        <v>0</v>
      </c>
      <c r="AE739" s="805">
        <f t="shared" si="89"/>
        <v>0</v>
      </c>
      <c r="AG739" s="805">
        <f t="shared" si="90"/>
        <v>0</v>
      </c>
      <c r="AI739" s="805">
        <f t="shared" si="91"/>
        <v>0</v>
      </c>
      <c r="AK739" s="300"/>
    </row>
    <row r="740" spans="4:37" ht="12.75" customHeight="1" outlineLevel="1" x14ac:dyDescent="0.25">
      <c r="D740" s="142" t="str">
        <f>'Line Items'!D999</f>
        <v>Class 375/7 Eversholt Rail - Trailer</v>
      </c>
      <c r="E740" s="106"/>
      <c r="F740" s="143" t="str">
        <f t="shared" si="92"/>
        <v>000 Veh Miles</v>
      </c>
      <c r="G740" s="107">
        <f t="shared" si="88"/>
        <v>0</v>
      </c>
      <c r="H740" s="107">
        <f t="shared" si="88"/>
        <v>0</v>
      </c>
      <c r="I740" s="107">
        <f t="shared" si="88"/>
        <v>0</v>
      </c>
      <c r="J740" s="107">
        <f t="shared" si="88"/>
        <v>0</v>
      </c>
      <c r="K740" s="107">
        <f t="shared" si="88"/>
        <v>0</v>
      </c>
      <c r="L740" s="107">
        <f t="shared" si="88"/>
        <v>0</v>
      </c>
      <c r="M740" s="107">
        <f t="shared" si="88"/>
        <v>0</v>
      </c>
      <c r="N740" s="107">
        <f t="shared" si="88"/>
        <v>0</v>
      </c>
      <c r="O740" s="107">
        <f t="shared" si="88"/>
        <v>0</v>
      </c>
      <c r="P740" s="107">
        <f t="shared" si="88"/>
        <v>0</v>
      </c>
      <c r="Q740" s="107">
        <f t="shared" si="88"/>
        <v>0</v>
      </c>
      <c r="R740" s="107">
        <f t="shared" si="88"/>
        <v>0</v>
      </c>
      <c r="S740" s="107">
        <f t="shared" si="88"/>
        <v>0</v>
      </c>
      <c r="T740" s="107">
        <f t="shared" si="88"/>
        <v>0</v>
      </c>
      <c r="U740" s="107">
        <f t="shared" si="88"/>
        <v>0</v>
      </c>
      <c r="V740" s="107">
        <f t="shared" si="88"/>
        <v>0</v>
      </c>
      <c r="W740" s="107">
        <f t="shared" si="88"/>
        <v>0</v>
      </c>
      <c r="X740" s="107">
        <f t="shared" si="88"/>
        <v>0</v>
      </c>
      <c r="Y740" s="107">
        <f t="shared" si="88"/>
        <v>0</v>
      </c>
      <c r="Z740" s="107">
        <f t="shared" si="88"/>
        <v>0</v>
      </c>
      <c r="AA740" s="107">
        <f t="shared" si="88"/>
        <v>0</v>
      </c>
      <c r="AB740" s="107">
        <f t="shared" si="88"/>
        <v>0</v>
      </c>
      <c r="AC740" s="108">
        <f t="shared" si="88"/>
        <v>0</v>
      </c>
      <c r="AE740" s="805">
        <f t="shared" si="89"/>
        <v>0</v>
      </c>
      <c r="AG740" s="805">
        <f t="shared" si="90"/>
        <v>0</v>
      </c>
      <c r="AI740" s="805">
        <f t="shared" si="91"/>
        <v>0</v>
      </c>
      <c r="AK740" s="300"/>
    </row>
    <row r="741" spans="4:37" ht="12.75" customHeight="1" outlineLevel="1" x14ac:dyDescent="0.25">
      <c r="D741" s="142" t="str">
        <f>'Line Items'!D1000</f>
        <v>Class 375/8 Eversholt Rail - Motor</v>
      </c>
      <c r="E741" s="106"/>
      <c r="F741" s="143" t="str">
        <f t="shared" si="92"/>
        <v>000 Veh Miles</v>
      </c>
      <c r="G741" s="107">
        <f t="shared" si="88"/>
        <v>0</v>
      </c>
      <c r="H741" s="107">
        <f t="shared" si="88"/>
        <v>0</v>
      </c>
      <c r="I741" s="107">
        <f t="shared" si="88"/>
        <v>0</v>
      </c>
      <c r="J741" s="107">
        <f t="shared" si="88"/>
        <v>0</v>
      </c>
      <c r="K741" s="107">
        <f t="shared" si="88"/>
        <v>0</v>
      </c>
      <c r="L741" s="107">
        <f t="shared" si="88"/>
        <v>0</v>
      </c>
      <c r="M741" s="107">
        <f t="shared" si="88"/>
        <v>0</v>
      </c>
      <c r="N741" s="107">
        <f t="shared" si="88"/>
        <v>0</v>
      </c>
      <c r="O741" s="107">
        <f t="shared" si="88"/>
        <v>0</v>
      </c>
      <c r="P741" s="107">
        <f t="shared" si="88"/>
        <v>0</v>
      </c>
      <c r="Q741" s="107">
        <f t="shared" si="88"/>
        <v>0</v>
      </c>
      <c r="R741" s="107">
        <f t="shared" si="88"/>
        <v>0</v>
      </c>
      <c r="S741" s="107">
        <f t="shared" si="88"/>
        <v>0</v>
      </c>
      <c r="T741" s="107">
        <f t="shared" si="88"/>
        <v>0</v>
      </c>
      <c r="U741" s="107">
        <f t="shared" si="88"/>
        <v>0</v>
      </c>
      <c r="V741" s="107">
        <f t="shared" si="88"/>
        <v>0</v>
      </c>
      <c r="W741" s="107">
        <f t="shared" si="88"/>
        <v>0</v>
      </c>
      <c r="X741" s="107">
        <f t="shared" si="88"/>
        <v>0</v>
      </c>
      <c r="Y741" s="107">
        <f t="shared" si="88"/>
        <v>0</v>
      </c>
      <c r="Z741" s="107">
        <f t="shared" si="88"/>
        <v>0</v>
      </c>
      <c r="AA741" s="107">
        <f t="shared" si="88"/>
        <v>0</v>
      </c>
      <c r="AB741" s="107">
        <f t="shared" si="88"/>
        <v>0</v>
      </c>
      <c r="AC741" s="108">
        <f t="shared" si="88"/>
        <v>0</v>
      </c>
      <c r="AE741" s="805">
        <f t="shared" si="89"/>
        <v>0</v>
      </c>
      <c r="AG741" s="805">
        <f t="shared" si="90"/>
        <v>0</v>
      </c>
      <c r="AI741" s="805">
        <f t="shared" si="91"/>
        <v>0</v>
      </c>
      <c r="AK741" s="300"/>
    </row>
    <row r="742" spans="4:37" ht="12.75" customHeight="1" outlineLevel="1" x14ac:dyDescent="0.25">
      <c r="D742" s="142" t="str">
        <f>'Line Items'!D1001</f>
        <v>Class 375/8 Eversholt Rail - Trailer</v>
      </c>
      <c r="E742" s="106"/>
      <c r="F742" s="143" t="str">
        <f t="shared" si="92"/>
        <v>000 Veh Miles</v>
      </c>
      <c r="G742" s="107">
        <f t="shared" si="88"/>
        <v>0</v>
      </c>
      <c r="H742" s="107">
        <f t="shared" si="88"/>
        <v>0</v>
      </c>
      <c r="I742" s="107">
        <f t="shared" si="88"/>
        <v>0</v>
      </c>
      <c r="J742" s="107">
        <f t="shared" si="88"/>
        <v>0</v>
      </c>
      <c r="K742" s="107">
        <f t="shared" si="88"/>
        <v>0</v>
      </c>
      <c r="L742" s="107">
        <f t="shared" si="88"/>
        <v>0</v>
      </c>
      <c r="M742" s="107">
        <f t="shared" si="88"/>
        <v>0</v>
      </c>
      <c r="N742" s="107">
        <f t="shared" si="88"/>
        <v>0</v>
      </c>
      <c r="O742" s="107">
        <f t="shared" si="88"/>
        <v>0</v>
      </c>
      <c r="P742" s="107">
        <f t="shared" si="88"/>
        <v>0</v>
      </c>
      <c r="Q742" s="107">
        <f t="shared" si="88"/>
        <v>0</v>
      </c>
      <c r="R742" s="107">
        <f t="shared" si="88"/>
        <v>0</v>
      </c>
      <c r="S742" s="107">
        <f t="shared" si="88"/>
        <v>0</v>
      </c>
      <c r="T742" s="107">
        <f t="shared" si="88"/>
        <v>0</v>
      </c>
      <c r="U742" s="107">
        <f t="shared" si="88"/>
        <v>0</v>
      </c>
      <c r="V742" s="107">
        <f t="shared" si="88"/>
        <v>0</v>
      </c>
      <c r="W742" s="107">
        <f t="shared" si="88"/>
        <v>0</v>
      </c>
      <c r="X742" s="107">
        <f t="shared" si="88"/>
        <v>0</v>
      </c>
      <c r="Y742" s="107">
        <f t="shared" si="88"/>
        <v>0</v>
      </c>
      <c r="Z742" s="107">
        <f t="shared" si="88"/>
        <v>0</v>
      </c>
      <c r="AA742" s="107">
        <f t="shared" si="88"/>
        <v>0</v>
      </c>
      <c r="AB742" s="107">
        <f t="shared" si="88"/>
        <v>0</v>
      </c>
      <c r="AC742" s="108">
        <f t="shared" si="88"/>
        <v>0</v>
      </c>
      <c r="AE742" s="805">
        <f t="shared" si="89"/>
        <v>0</v>
      </c>
      <c r="AG742" s="805">
        <f t="shared" si="90"/>
        <v>0</v>
      </c>
      <c r="AI742" s="805">
        <f t="shared" si="91"/>
        <v>0</v>
      </c>
      <c r="AK742" s="300"/>
    </row>
    <row r="743" spans="4:37" ht="12.75" customHeight="1" outlineLevel="1" x14ac:dyDescent="0.25">
      <c r="D743" s="142" t="str">
        <f>'Line Items'!D1002</f>
        <v>Class 375/9 Eversholt Rail - Motor</v>
      </c>
      <c r="E743" s="106"/>
      <c r="F743" s="143" t="str">
        <f t="shared" si="92"/>
        <v>000 Veh Miles</v>
      </c>
      <c r="G743" s="107">
        <f t="shared" si="88"/>
        <v>0</v>
      </c>
      <c r="H743" s="107">
        <f t="shared" si="88"/>
        <v>0</v>
      </c>
      <c r="I743" s="107">
        <f t="shared" si="88"/>
        <v>0</v>
      </c>
      <c r="J743" s="107">
        <f t="shared" si="88"/>
        <v>0</v>
      </c>
      <c r="K743" s="107">
        <f t="shared" si="88"/>
        <v>0</v>
      </c>
      <c r="L743" s="107">
        <f t="shared" si="88"/>
        <v>0</v>
      </c>
      <c r="M743" s="107">
        <f t="shared" si="88"/>
        <v>0</v>
      </c>
      <c r="N743" s="107">
        <f t="shared" si="88"/>
        <v>0</v>
      </c>
      <c r="O743" s="107">
        <f t="shared" si="88"/>
        <v>0</v>
      </c>
      <c r="P743" s="107">
        <f t="shared" si="88"/>
        <v>0</v>
      </c>
      <c r="Q743" s="107">
        <f t="shared" si="88"/>
        <v>0</v>
      </c>
      <c r="R743" s="107">
        <f t="shared" si="88"/>
        <v>0</v>
      </c>
      <c r="S743" s="107">
        <f t="shared" si="88"/>
        <v>0</v>
      </c>
      <c r="T743" s="107">
        <f t="shared" si="88"/>
        <v>0</v>
      </c>
      <c r="U743" s="107">
        <f t="shared" si="88"/>
        <v>0</v>
      </c>
      <c r="V743" s="107">
        <f t="shared" si="88"/>
        <v>0</v>
      </c>
      <c r="W743" s="107">
        <f t="shared" si="88"/>
        <v>0</v>
      </c>
      <c r="X743" s="107">
        <f t="shared" si="88"/>
        <v>0</v>
      </c>
      <c r="Y743" s="107">
        <f t="shared" si="88"/>
        <v>0</v>
      </c>
      <c r="Z743" s="107">
        <f t="shared" si="88"/>
        <v>0</v>
      </c>
      <c r="AA743" s="107">
        <f t="shared" si="88"/>
        <v>0</v>
      </c>
      <c r="AB743" s="107">
        <f t="shared" si="88"/>
        <v>0</v>
      </c>
      <c r="AC743" s="108">
        <f t="shared" si="88"/>
        <v>0</v>
      </c>
      <c r="AE743" s="805">
        <f t="shared" si="89"/>
        <v>0</v>
      </c>
      <c r="AG743" s="805">
        <f t="shared" si="90"/>
        <v>0</v>
      </c>
      <c r="AI743" s="805">
        <f t="shared" si="91"/>
        <v>0</v>
      </c>
      <c r="AK743" s="300"/>
    </row>
    <row r="744" spans="4:37" ht="12.75" customHeight="1" outlineLevel="1" x14ac:dyDescent="0.25">
      <c r="D744" s="142" t="str">
        <f>'Line Items'!D1003</f>
        <v>Class 375/9 Eversholt Rail - Trailer</v>
      </c>
      <c r="E744" s="106"/>
      <c r="F744" s="143" t="str">
        <f t="shared" si="92"/>
        <v>000 Veh Miles</v>
      </c>
      <c r="G744" s="107">
        <f t="shared" si="88"/>
        <v>0</v>
      </c>
      <c r="H744" s="107">
        <f t="shared" si="88"/>
        <v>0</v>
      </c>
      <c r="I744" s="107">
        <f t="shared" si="88"/>
        <v>0</v>
      </c>
      <c r="J744" s="107">
        <f t="shared" si="88"/>
        <v>0</v>
      </c>
      <c r="K744" s="107">
        <f t="shared" si="88"/>
        <v>0</v>
      </c>
      <c r="L744" s="107">
        <f t="shared" si="88"/>
        <v>0</v>
      </c>
      <c r="M744" s="107">
        <f t="shared" si="88"/>
        <v>0</v>
      </c>
      <c r="N744" s="107">
        <f t="shared" si="88"/>
        <v>0</v>
      </c>
      <c r="O744" s="107">
        <f t="shared" si="88"/>
        <v>0</v>
      </c>
      <c r="P744" s="107">
        <f t="shared" si="88"/>
        <v>0</v>
      </c>
      <c r="Q744" s="107">
        <f t="shared" si="88"/>
        <v>0</v>
      </c>
      <c r="R744" s="107">
        <f t="shared" si="88"/>
        <v>0</v>
      </c>
      <c r="S744" s="107">
        <f t="shared" si="88"/>
        <v>0</v>
      </c>
      <c r="T744" s="107">
        <f t="shared" si="88"/>
        <v>0</v>
      </c>
      <c r="U744" s="107">
        <f t="shared" si="88"/>
        <v>0</v>
      </c>
      <c r="V744" s="107">
        <f t="shared" si="88"/>
        <v>0</v>
      </c>
      <c r="W744" s="107">
        <f t="shared" si="88"/>
        <v>0</v>
      </c>
      <c r="X744" s="107">
        <f t="shared" si="88"/>
        <v>0</v>
      </c>
      <c r="Y744" s="107">
        <f t="shared" si="88"/>
        <v>0</v>
      </c>
      <c r="Z744" s="107">
        <f t="shared" si="88"/>
        <v>0</v>
      </c>
      <c r="AA744" s="107">
        <f t="shared" si="88"/>
        <v>0</v>
      </c>
      <c r="AB744" s="107">
        <f t="shared" si="88"/>
        <v>0</v>
      </c>
      <c r="AC744" s="108">
        <f t="shared" si="88"/>
        <v>0</v>
      </c>
      <c r="AE744" s="805">
        <f t="shared" si="89"/>
        <v>0</v>
      </c>
      <c r="AG744" s="805">
        <f t="shared" si="90"/>
        <v>0</v>
      </c>
      <c r="AI744" s="805">
        <f t="shared" si="91"/>
        <v>0</v>
      </c>
      <c r="AK744" s="300"/>
    </row>
    <row r="745" spans="4:37" ht="12.75" customHeight="1" outlineLevel="1" x14ac:dyDescent="0.25">
      <c r="D745" s="142" t="str">
        <f>'Line Items'!D1004</f>
        <v>Class 376/0 Eversholt Rail - Motor</v>
      </c>
      <c r="E745" s="106"/>
      <c r="F745" s="143" t="str">
        <f t="shared" si="92"/>
        <v>000 Veh Miles</v>
      </c>
      <c r="G745" s="107">
        <f t="shared" si="88"/>
        <v>0</v>
      </c>
      <c r="H745" s="107">
        <f t="shared" si="88"/>
        <v>0</v>
      </c>
      <c r="I745" s="107">
        <f t="shared" si="88"/>
        <v>0</v>
      </c>
      <c r="J745" s="107">
        <f t="shared" si="88"/>
        <v>0</v>
      </c>
      <c r="K745" s="107">
        <f t="shared" si="88"/>
        <v>0</v>
      </c>
      <c r="L745" s="107">
        <f t="shared" si="88"/>
        <v>0</v>
      </c>
      <c r="M745" s="107">
        <f t="shared" si="88"/>
        <v>0</v>
      </c>
      <c r="N745" s="107">
        <f t="shared" si="88"/>
        <v>0</v>
      </c>
      <c r="O745" s="107">
        <f t="shared" si="88"/>
        <v>0</v>
      </c>
      <c r="P745" s="107">
        <f t="shared" si="88"/>
        <v>0</v>
      </c>
      <c r="Q745" s="107">
        <f t="shared" si="88"/>
        <v>0</v>
      </c>
      <c r="R745" s="107">
        <f t="shared" si="88"/>
        <v>0</v>
      </c>
      <c r="S745" s="107">
        <f t="shared" si="88"/>
        <v>0</v>
      </c>
      <c r="T745" s="107">
        <f t="shared" si="88"/>
        <v>0</v>
      </c>
      <c r="U745" s="107">
        <f t="shared" si="88"/>
        <v>0</v>
      </c>
      <c r="V745" s="107">
        <f t="shared" si="88"/>
        <v>0</v>
      </c>
      <c r="W745" s="107">
        <f t="shared" si="88"/>
        <v>0</v>
      </c>
      <c r="X745" s="107">
        <f t="shared" si="88"/>
        <v>0</v>
      </c>
      <c r="Y745" s="107">
        <f t="shared" si="88"/>
        <v>0</v>
      </c>
      <c r="Z745" s="107">
        <f t="shared" si="88"/>
        <v>0</v>
      </c>
      <c r="AA745" s="107">
        <f t="shared" si="88"/>
        <v>0</v>
      </c>
      <c r="AB745" s="107">
        <f t="shared" si="88"/>
        <v>0</v>
      </c>
      <c r="AC745" s="108">
        <f t="shared" si="88"/>
        <v>0</v>
      </c>
      <c r="AE745" s="805">
        <f t="shared" si="89"/>
        <v>0</v>
      </c>
      <c r="AG745" s="805">
        <f t="shared" si="90"/>
        <v>0</v>
      </c>
      <c r="AI745" s="805">
        <f t="shared" si="91"/>
        <v>0</v>
      </c>
      <c r="AK745" s="300"/>
    </row>
    <row r="746" spans="4:37" ht="12.75" customHeight="1" outlineLevel="1" x14ac:dyDescent="0.25">
      <c r="D746" s="142" t="str">
        <f>'Line Items'!D1005</f>
        <v>Class 376/0 Eversholt Rail - Trailer</v>
      </c>
      <c r="E746" s="106"/>
      <c r="F746" s="143" t="str">
        <f t="shared" si="92"/>
        <v>000 Veh Miles</v>
      </c>
      <c r="G746" s="107">
        <f t="shared" si="88"/>
        <v>0</v>
      </c>
      <c r="H746" s="107">
        <f t="shared" si="88"/>
        <v>0</v>
      </c>
      <c r="I746" s="107">
        <f t="shared" ref="I746:AC746" si="93">SUM(I358,I552)</f>
        <v>0</v>
      </c>
      <c r="J746" s="107">
        <f t="shared" si="93"/>
        <v>0</v>
      </c>
      <c r="K746" s="107">
        <f t="shared" si="93"/>
        <v>0</v>
      </c>
      <c r="L746" s="107">
        <f t="shared" si="93"/>
        <v>0</v>
      </c>
      <c r="M746" s="107">
        <f t="shared" si="93"/>
        <v>0</v>
      </c>
      <c r="N746" s="107">
        <f t="shared" si="93"/>
        <v>0</v>
      </c>
      <c r="O746" s="107">
        <f t="shared" si="93"/>
        <v>0</v>
      </c>
      <c r="P746" s="107">
        <f t="shared" si="93"/>
        <v>0</v>
      </c>
      <c r="Q746" s="107">
        <f t="shared" si="93"/>
        <v>0</v>
      </c>
      <c r="R746" s="107">
        <f t="shared" si="93"/>
        <v>0</v>
      </c>
      <c r="S746" s="107">
        <f t="shared" si="93"/>
        <v>0</v>
      </c>
      <c r="T746" s="107">
        <f t="shared" si="93"/>
        <v>0</v>
      </c>
      <c r="U746" s="107">
        <f t="shared" si="93"/>
        <v>0</v>
      </c>
      <c r="V746" s="107">
        <f t="shared" si="93"/>
        <v>0</v>
      </c>
      <c r="W746" s="107">
        <f t="shared" si="93"/>
        <v>0</v>
      </c>
      <c r="X746" s="107">
        <f t="shared" si="93"/>
        <v>0</v>
      </c>
      <c r="Y746" s="107">
        <f t="shared" si="93"/>
        <v>0</v>
      </c>
      <c r="Z746" s="107">
        <f t="shared" si="93"/>
        <v>0</v>
      </c>
      <c r="AA746" s="107">
        <f t="shared" si="93"/>
        <v>0</v>
      </c>
      <c r="AB746" s="107">
        <f t="shared" si="93"/>
        <v>0</v>
      </c>
      <c r="AC746" s="108">
        <f t="shared" si="93"/>
        <v>0</v>
      </c>
      <c r="AE746" s="805">
        <f t="shared" si="89"/>
        <v>0</v>
      </c>
      <c r="AG746" s="805">
        <f t="shared" si="90"/>
        <v>0</v>
      </c>
      <c r="AI746" s="805">
        <f t="shared" si="91"/>
        <v>0</v>
      </c>
      <c r="AK746" s="300"/>
    </row>
    <row r="747" spans="4:37" ht="12.75" customHeight="1" outlineLevel="1" x14ac:dyDescent="0.25">
      <c r="D747" s="142" t="str">
        <f>'Line Items'!D1006</f>
        <v>Class 465/0 Eversholt Rail - Motor</v>
      </c>
      <c r="E747" s="106"/>
      <c r="F747" s="143" t="str">
        <f t="shared" si="92"/>
        <v>000 Veh Miles</v>
      </c>
      <c r="G747" s="107">
        <f t="shared" ref="G747:AC758" si="94">SUM(G359,G553)</f>
        <v>0</v>
      </c>
      <c r="H747" s="107">
        <f t="shared" si="94"/>
        <v>0</v>
      </c>
      <c r="I747" s="107">
        <f t="shared" si="94"/>
        <v>0</v>
      </c>
      <c r="J747" s="107">
        <f t="shared" si="94"/>
        <v>0</v>
      </c>
      <c r="K747" s="107">
        <f t="shared" si="94"/>
        <v>0</v>
      </c>
      <c r="L747" s="107">
        <f t="shared" si="94"/>
        <v>0</v>
      </c>
      <c r="M747" s="107">
        <f t="shared" si="94"/>
        <v>0</v>
      </c>
      <c r="N747" s="107">
        <f t="shared" si="94"/>
        <v>0</v>
      </c>
      <c r="O747" s="107">
        <f t="shared" si="94"/>
        <v>0</v>
      </c>
      <c r="P747" s="107">
        <f t="shared" si="94"/>
        <v>0</v>
      </c>
      <c r="Q747" s="107">
        <f t="shared" si="94"/>
        <v>0</v>
      </c>
      <c r="R747" s="107">
        <f t="shared" si="94"/>
        <v>0</v>
      </c>
      <c r="S747" s="107">
        <f t="shared" si="94"/>
        <v>0</v>
      </c>
      <c r="T747" s="107">
        <f t="shared" si="94"/>
        <v>0</v>
      </c>
      <c r="U747" s="107">
        <f t="shared" si="94"/>
        <v>0</v>
      </c>
      <c r="V747" s="107">
        <f t="shared" si="94"/>
        <v>0</v>
      </c>
      <c r="W747" s="107">
        <f t="shared" si="94"/>
        <v>0</v>
      </c>
      <c r="X747" s="107">
        <f t="shared" si="94"/>
        <v>0</v>
      </c>
      <c r="Y747" s="107">
        <f t="shared" si="94"/>
        <v>0</v>
      </c>
      <c r="Z747" s="107">
        <f t="shared" si="94"/>
        <v>0</v>
      </c>
      <c r="AA747" s="107">
        <f t="shared" si="94"/>
        <v>0</v>
      </c>
      <c r="AB747" s="107">
        <f t="shared" si="94"/>
        <v>0</v>
      </c>
      <c r="AC747" s="108">
        <f t="shared" si="94"/>
        <v>0</v>
      </c>
      <c r="AE747" s="805">
        <f t="shared" si="89"/>
        <v>0</v>
      </c>
      <c r="AG747" s="805">
        <f t="shared" si="90"/>
        <v>0</v>
      </c>
      <c r="AI747" s="805">
        <f t="shared" si="91"/>
        <v>0</v>
      </c>
      <c r="AK747" s="300"/>
    </row>
    <row r="748" spans="4:37" ht="12.75" customHeight="1" outlineLevel="1" x14ac:dyDescent="0.25">
      <c r="D748" s="142" t="str">
        <f>'Line Items'!D1007</f>
        <v>Class 465/0 Eversholt Rail - Trailer</v>
      </c>
      <c r="E748" s="106"/>
      <c r="F748" s="143" t="str">
        <f t="shared" si="92"/>
        <v>000 Veh Miles</v>
      </c>
      <c r="G748" s="107">
        <f t="shared" si="94"/>
        <v>0</v>
      </c>
      <c r="H748" s="107">
        <f t="shared" si="94"/>
        <v>0</v>
      </c>
      <c r="I748" s="107">
        <f t="shared" si="94"/>
        <v>0</v>
      </c>
      <c r="J748" s="107">
        <f t="shared" si="94"/>
        <v>0</v>
      </c>
      <c r="K748" s="107">
        <f t="shared" si="94"/>
        <v>0</v>
      </c>
      <c r="L748" s="107">
        <f t="shared" si="94"/>
        <v>0</v>
      </c>
      <c r="M748" s="107">
        <f t="shared" si="94"/>
        <v>0</v>
      </c>
      <c r="N748" s="107">
        <f t="shared" si="94"/>
        <v>0</v>
      </c>
      <c r="O748" s="107">
        <f t="shared" si="94"/>
        <v>0</v>
      </c>
      <c r="P748" s="107">
        <f t="shared" si="94"/>
        <v>0</v>
      </c>
      <c r="Q748" s="107">
        <f t="shared" si="94"/>
        <v>0</v>
      </c>
      <c r="R748" s="107">
        <f t="shared" si="94"/>
        <v>0</v>
      </c>
      <c r="S748" s="107">
        <f t="shared" si="94"/>
        <v>0</v>
      </c>
      <c r="T748" s="107">
        <f t="shared" si="94"/>
        <v>0</v>
      </c>
      <c r="U748" s="107">
        <f t="shared" si="94"/>
        <v>0</v>
      </c>
      <c r="V748" s="107">
        <f t="shared" si="94"/>
        <v>0</v>
      </c>
      <c r="W748" s="107">
        <f t="shared" si="94"/>
        <v>0</v>
      </c>
      <c r="X748" s="107">
        <f t="shared" si="94"/>
        <v>0</v>
      </c>
      <c r="Y748" s="107">
        <f t="shared" si="94"/>
        <v>0</v>
      </c>
      <c r="Z748" s="107">
        <f t="shared" si="94"/>
        <v>0</v>
      </c>
      <c r="AA748" s="107">
        <f t="shared" si="94"/>
        <v>0</v>
      </c>
      <c r="AB748" s="107">
        <f t="shared" si="94"/>
        <v>0</v>
      </c>
      <c r="AC748" s="108">
        <f t="shared" si="94"/>
        <v>0</v>
      </c>
      <c r="AE748" s="805">
        <f t="shared" si="89"/>
        <v>0</v>
      </c>
      <c r="AG748" s="805">
        <f t="shared" si="90"/>
        <v>0</v>
      </c>
      <c r="AI748" s="805">
        <f t="shared" si="91"/>
        <v>0</v>
      </c>
      <c r="AK748" s="300"/>
    </row>
    <row r="749" spans="4:37" ht="12.75" customHeight="1" outlineLevel="1" x14ac:dyDescent="0.25">
      <c r="D749" s="142" t="str">
        <f>'Line Items'!D1008</f>
        <v>Class 465/1 Eversholt Rail - Motor</v>
      </c>
      <c r="E749" s="106"/>
      <c r="F749" s="143" t="str">
        <f t="shared" si="92"/>
        <v>000 Veh Miles</v>
      </c>
      <c r="G749" s="107">
        <f t="shared" si="94"/>
        <v>0</v>
      </c>
      <c r="H749" s="107">
        <f t="shared" si="94"/>
        <v>0</v>
      </c>
      <c r="I749" s="107">
        <f t="shared" si="94"/>
        <v>0</v>
      </c>
      <c r="J749" s="107">
        <f t="shared" si="94"/>
        <v>0</v>
      </c>
      <c r="K749" s="107">
        <f t="shared" si="94"/>
        <v>0</v>
      </c>
      <c r="L749" s="107">
        <f t="shared" si="94"/>
        <v>0</v>
      </c>
      <c r="M749" s="107">
        <f t="shared" si="94"/>
        <v>0</v>
      </c>
      <c r="N749" s="107">
        <f t="shared" si="94"/>
        <v>0</v>
      </c>
      <c r="O749" s="107">
        <f t="shared" si="94"/>
        <v>0</v>
      </c>
      <c r="P749" s="107">
        <f t="shared" si="94"/>
        <v>0</v>
      </c>
      <c r="Q749" s="107">
        <f t="shared" si="94"/>
        <v>0</v>
      </c>
      <c r="R749" s="107">
        <f t="shared" si="94"/>
        <v>0</v>
      </c>
      <c r="S749" s="107">
        <f t="shared" si="94"/>
        <v>0</v>
      </c>
      <c r="T749" s="107">
        <f t="shared" si="94"/>
        <v>0</v>
      </c>
      <c r="U749" s="107">
        <f t="shared" si="94"/>
        <v>0</v>
      </c>
      <c r="V749" s="107">
        <f t="shared" si="94"/>
        <v>0</v>
      </c>
      <c r="W749" s="107">
        <f t="shared" si="94"/>
        <v>0</v>
      </c>
      <c r="X749" s="107">
        <f t="shared" si="94"/>
        <v>0</v>
      </c>
      <c r="Y749" s="107">
        <f t="shared" si="94"/>
        <v>0</v>
      </c>
      <c r="Z749" s="107">
        <f t="shared" si="94"/>
        <v>0</v>
      </c>
      <c r="AA749" s="107">
        <f t="shared" si="94"/>
        <v>0</v>
      </c>
      <c r="AB749" s="107">
        <f t="shared" si="94"/>
        <v>0</v>
      </c>
      <c r="AC749" s="108">
        <f t="shared" si="94"/>
        <v>0</v>
      </c>
      <c r="AE749" s="805">
        <f t="shared" si="89"/>
        <v>0</v>
      </c>
      <c r="AG749" s="805">
        <f t="shared" si="90"/>
        <v>0</v>
      </c>
      <c r="AI749" s="805">
        <f t="shared" si="91"/>
        <v>0</v>
      </c>
      <c r="AK749" s="300"/>
    </row>
    <row r="750" spans="4:37" ht="12.75" customHeight="1" outlineLevel="1" x14ac:dyDescent="0.25">
      <c r="D750" s="142" t="str">
        <f>'Line Items'!D1009</f>
        <v>Class 465/1 Eversholt Rail - Trailer</v>
      </c>
      <c r="E750" s="106"/>
      <c r="F750" s="143" t="str">
        <f t="shared" si="92"/>
        <v>000 Veh Miles</v>
      </c>
      <c r="G750" s="107">
        <f t="shared" si="94"/>
        <v>0</v>
      </c>
      <c r="H750" s="107">
        <f t="shared" si="94"/>
        <v>0</v>
      </c>
      <c r="I750" s="107">
        <f t="shared" si="94"/>
        <v>0</v>
      </c>
      <c r="J750" s="107">
        <f t="shared" si="94"/>
        <v>0</v>
      </c>
      <c r="K750" s="107">
        <f t="shared" si="94"/>
        <v>0</v>
      </c>
      <c r="L750" s="107">
        <f t="shared" si="94"/>
        <v>0</v>
      </c>
      <c r="M750" s="107">
        <f t="shared" si="94"/>
        <v>0</v>
      </c>
      <c r="N750" s="107">
        <f t="shared" si="94"/>
        <v>0</v>
      </c>
      <c r="O750" s="107">
        <f t="shared" si="94"/>
        <v>0</v>
      </c>
      <c r="P750" s="107">
        <f t="shared" si="94"/>
        <v>0</v>
      </c>
      <c r="Q750" s="107">
        <f t="shared" si="94"/>
        <v>0</v>
      </c>
      <c r="R750" s="107">
        <f t="shared" si="94"/>
        <v>0</v>
      </c>
      <c r="S750" s="107">
        <f t="shared" si="94"/>
        <v>0</v>
      </c>
      <c r="T750" s="107">
        <f t="shared" si="94"/>
        <v>0</v>
      </c>
      <c r="U750" s="107">
        <f t="shared" si="94"/>
        <v>0</v>
      </c>
      <c r="V750" s="107">
        <f t="shared" si="94"/>
        <v>0</v>
      </c>
      <c r="W750" s="107">
        <f t="shared" si="94"/>
        <v>0</v>
      </c>
      <c r="X750" s="107">
        <f t="shared" si="94"/>
        <v>0</v>
      </c>
      <c r="Y750" s="107">
        <f t="shared" si="94"/>
        <v>0</v>
      </c>
      <c r="Z750" s="107">
        <f t="shared" si="94"/>
        <v>0</v>
      </c>
      <c r="AA750" s="107">
        <f t="shared" si="94"/>
        <v>0</v>
      </c>
      <c r="AB750" s="107">
        <f t="shared" si="94"/>
        <v>0</v>
      </c>
      <c r="AC750" s="108">
        <f t="shared" si="94"/>
        <v>0</v>
      </c>
      <c r="AE750" s="805">
        <f t="shared" si="89"/>
        <v>0</v>
      </c>
      <c r="AG750" s="805">
        <f t="shared" si="90"/>
        <v>0</v>
      </c>
      <c r="AI750" s="805">
        <f t="shared" si="91"/>
        <v>0</v>
      </c>
      <c r="AK750" s="300"/>
    </row>
    <row r="751" spans="4:37" ht="12.75" customHeight="1" outlineLevel="1" x14ac:dyDescent="0.25">
      <c r="D751" s="142" t="str">
        <f>'Line Items'!D1010</f>
        <v>Class 465/2 Angel - Motor</v>
      </c>
      <c r="E751" s="106"/>
      <c r="F751" s="143" t="str">
        <f t="shared" si="92"/>
        <v>000 Veh Miles</v>
      </c>
      <c r="G751" s="107">
        <f t="shared" si="94"/>
        <v>0</v>
      </c>
      <c r="H751" s="107">
        <f t="shared" si="94"/>
        <v>0</v>
      </c>
      <c r="I751" s="107">
        <f t="shared" si="94"/>
        <v>0</v>
      </c>
      <c r="J751" s="107">
        <f t="shared" si="94"/>
        <v>0</v>
      </c>
      <c r="K751" s="107">
        <f t="shared" si="94"/>
        <v>0</v>
      </c>
      <c r="L751" s="107">
        <f t="shared" si="94"/>
        <v>0</v>
      </c>
      <c r="M751" s="107">
        <f t="shared" si="94"/>
        <v>0</v>
      </c>
      <c r="N751" s="107">
        <f t="shared" si="94"/>
        <v>0</v>
      </c>
      <c r="O751" s="107">
        <f t="shared" si="94"/>
        <v>0</v>
      </c>
      <c r="P751" s="107">
        <f t="shared" si="94"/>
        <v>0</v>
      </c>
      <c r="Q751" s="107">
        <f t="shared" si="94"/>
        <v>0</v>
      </c>
      <c r="R751" s="107">
        <f t="shared" si="94"/>
        <v>0</v>
      </c>
      <c r="S751" s="107">
        <f t="shared" si="94"/>
        <v>0</v>
      </c>
      <c r="T751" s="107">
        <f t="shared" si="94"/>
        <v>0</v>
      </c>
      <c r="U751" s="107">
        <f t="shared" si="94"/>
        <v>0</v>
      </c>
      <c r="V751" s="107">
        <f t="shared" si="94"/>
        <v>0</v>
      </c>
      <c r="W751" s="107">
        <f t="shared" si="94"/>
        <v>0</v>
      </c>
      <c r="X751" s="107">
        <f t="shared" si="94"/>
        <v>0</v>
      </c>
      <c r="Y751" s="107">
        <f t="shared" si="94"/>
        <v>0</v>
      </c>
      <c r="Z751" s="107">
        <f t="shared" si="94"/>
        <v>0</v>
      </c>
      <c r="AA751" s="107">
        <f t="shared" si="94"/>
        <v>0</v>
      </c>
      <c r="AB751" s="107">
        <f t="shared" si="94"/>
        <v>0</v>
      </c>
      <c r="AC751" s="108">
        <f t="shared" si="94"/>
        <v>0</v>
      </c>
      <c r="AE751" s="805">
        <f t="shared" si="89"/>
        <v>0</v>
      </c>
      <c r="AG751" s="805">
        <f t="shared" si="90"/>
        <v>0</v>
      </c>
      <c r="AI751" s="805">
        <f t="shared" si="91"/>
        <v>0</v>
      </c>
      <c r="AK751" s="300"/>
    </row>
    <row r="752" spans="4:37" ht="12.75" customHeight="1" outlineLevel="1" x14ac:dyDescent="0.25">
      <c r="D752" s="142" t="str">
        <f>'Line Items'!D1011</f>
        <v>Class 465/2 Angel - Trailer</v>
      </c>
      <c r="E752" s="106"/>
      <c r="F752" s="143" t="str">
        <f t="shared" si="92"/>
        <v>000 Veh Miles</v>
      </c>
      <c r="G752" s="107">
        <f t="shared" si="94"/>
        <v>0</v>
      </c>
      <c r="H752" s="107">
        <f t="shared" si="94"/>
        <v>0</v>
      </c>
      <c r="I752" s="107">
        <f t="shared" si="94"/>
        <v>0</v>
      </c>
      <c r="J752" s="107">
        <f t="shared" si="94"/>
        <v>0</v>
      </c>
      <c r="K752" s="107">
        <f t="shared" si="94"/>
        <v>0</v>
      </c>
      <c r="L752" s="107">
        <f t="shared" si="94"/>
        <v>0</v>
      </c>
      <c r="M752" s="107">
        <f t="shared" si="94"/>
        <v>0</v>
      </c>
      <c r="N752" s="107">
        <f t="shared" si="94"/>
        <v>0</v>
      </c>
      <c r="O752" s="107">
        <f t="shared" si="94"/>
        <v>0</v>
      </c>
      <c r="P752" s="107">
        <f t="shared" si="94"/>
        <v>0</v>
      </c>
      <c r="Q752" s="107">
        <f t="shared" si="94"/>
        <v>0</v>
      </c>
      <c r="R752" s="107">
        <f t="shared" si="94"/>
        <v>0</v>
      </c>
      <c r="S752" s="107">
        <f t="shared" si="94"/>
        <v>0</v>
      </c>
      <c r="T752" s="107">
        <f t="shared" si="94"/>
        <v>0</v>
      </c>
      <c r="U752" s="107">
        <f t="shared" si="94"/>
        <v>0</v>
      </c>
      <c r="V752" s="107">
        <f t="shared" si="94"/>
        <v>0</v>
      </c>
      <c r="W752" s="107">
        <f t="shared" si="94"/>
        <v>0</v>
      </c>
      <c r="X752" s="107">
        <f t="shared" si="94"/>
        <v>0</v>
      </c>
      <c r="Y752" s="107">
        <f t="shared" si="94"/>
        <v>0</v>
      </c>
      <c r="Z752" s="107">
        <f t="shared" si="94"/>
        <v>0</v>
      </c>
      <c r="AA752" s="107">
        <f t="shared" si="94"/>
        <v>0</v>
      </c>
      <c r="AB752" s="107">
        <f t="shared" si="94"/>
        <v>0</v>
      </c>
      <c r="AC752" s="108">
        <f t="shared" si="94"/>
        <v>0</v>
      </c>
      <c r="AE752" s="805">
        <f t="shared" si="89"/>
        <v>0</v>
      </c>
      <c r="AG752" s="805">
        <f t="shared" si="90"/>
        <v>0</v>
      </c>
      <c r="AI752" s="805">
        <f t="shared" si="91"/>
        <v>0</v>
      </c>
      <c r="AK752" s="300"/>
    </row>
    <row r="753" spans="4:37" ht="12.75" customHeight="1" outlineLevel="1" x14ac:dyDescent="0.25">
      <c r="D753" s="142" t="str">
        <f>'Line Items'!D1012</f>
        <v>Class 465/9 Angel - Motor</v>
      </c>
      <c r="E753" s="106"/>
      <c r="F753" s="143" t="str">
        <f t="shared" si="92"/>
        <v>000 Veh Miles</v>
      </c>
      <c r="G753" s="107">
        <f t="shared" si="94"/>
        <v>0</v>
      </c>
      <c r="H753" s="107">
        <f t="shared" si="94"/>
        <v>0</v>
      </c>
      <c r="I753" s="107">
        <f t="shared" si="94"/>
        <v>0</v>
      </c>
      <c r="J753" s="107">
        <f t="shared" si="94"/>
        <v>0</v>
      </c>
      <c r="K753" s="107">
        <f t="shared" si="94"/>
        <v>0</v>
      </c>
      <c r="L753" s="107">
        <f t="shared" si="94"/>
        <v>0</v>
      </c>
      <c r="M753" s="107">
        <f t="shared" si="94"/>
        <v>0</v>
      </c>
      <c r="N753" s="107">
        <f t="shared" si="94"/>
        <v>0</v>
      </c>
      <c r="O753" s="107">
        <f t="shared" si="94"/>
        <v>0</v>
      </c>
      <c r="P753" s="107">
        <f t="shared" si="94"/>
        <v>0</v>
      </c>
      <c r="Q753" s="107">
        <f t="shared" si="94"/>
        <v>0</v>
      </c>
      <c r="R753" s="107">
        <f t="shared" si="94"/>
        <v>0</v>
      </c>
      <c r="S753" s="107">
        <f t="shared" si="94"/>
        <v>0</v>
      </c>
      <c r="T753" s="107">
        <f t="shared" si="94"/>
        <v>0</v>
      </c>
      <c r="U753" s="107">
        <f t="shared" si="94"/>
        <v>0</v>
      </c>
      <c r="V753" s="107">
        <f t="shared" si="94"/>
        <v>0</v>
      </c>
      <c r="W753" s="107">
        <f t="shared" si="94"/>
        <v>0</v>
      </c>
      <c r="X753" s="107">
        <f t="shared" si="94"/>
        <v>0</v>
      </c>
      <c r="Y753" s="107">
        <f t="shared" si="94"/>
        <v>0</v>
      </c>
      <c r="Z753" s="107">
        <f t="shared" si="94"/>
        <v>0</v>
      </c>
      <c r="AA753" s="107">
        <f t="shared" si="94"/>
        <v>0</v>
      </c>
      <c r="AB753" s="107">
        <f t="shared" si="94"/>
        <v>0</v>
      </c>
      <c r="AC753" s="108">
        <f t="shared" si="94"/>
        <v>0</v>
      </c>
      <c r="AE753" s="805">
        <f t="shared" si="89"/>
        <v>0</v>
      </c>
      <c r="AG753" s="805">
        <f t="shared" si="90"/>
        <v>0</v>
      </c>
      <c r="AI753" s="805">
        <f t="shared" si="91"/>
        <v>0</v>
      </c>
      <c r="AK753" s="300"/>
    </row>
    <row r="754" spans="4:37" ht="12.75" customHeight="1" outlineLevel="1" x14ac:dyDescent="0.25">
      <c r="D754" s="142" t="str">
        <f>'Line Items'!D1013</f>
        <v>Class 465/9 Angel - Trailer</v>
      </c>
      <c r="E754" s="106"/>
      <c r="F754" s="143" t="str">
        <f t="shared" si="92"/>
        <v>000 Veh Miles</v>
      </c>
      <c r="G754" s="107">
        <f t="shared" si="94"/>
        <v>0</v>
      </c>
      <c r="H754" s="107">
        <f t="shared" si="94"/>
        <v>0</v>
      </c>
      <c r="I754" s="107">
        <f t="shared" si="94"/>
        <v>0</v>
      </c>
      <c r="J754" s="107">
        <f t="shared" si="94"/>
        <v>0</v>
      </c>
      <c r="K754" s="107">
        <f t="shared" si="94"/>
        <v>0</v>
      </c>
      <c r="L754" s="107">
        <f t="shared" si="94"/>
        <v>0</v>
      </c>
      <c r="M754" s="107">
        <f t="shared" si="94"/>
        <v>0</v>
      </c>
      <c r="N754" s="107">
        <f t="shared" si="94"/>
        <v>0</v>
      </c>
      <c r="O754" s="107">
        <f t="shared" si="94"/>
        <v>0</v>
      </c>
      <c r="P754" s="107">
        <f t="shared" si="94"/>
        <v>0</v>
      </c>
      <c r="Q754" s="107">
        <f t="shared" si="94"/>
        <v>0</v>
      </c>
      <c r="R754" s="107">
        <f t="shared" si="94"/>
        <v>0</v>
      </c>
      <c r="S754" s="107">
        <f t="shared" si="94"/>
        <v>0</v>
      </c>
      <c r="T754" s="107">
        <f t="shared" si="94"/>
        <v>0</v>
      </c>
      <c r="U754" s="107">
        <f t="shared" si="94"/>
        <v>0</v>
      </c>
      <c r="V754" s="107">
        <f t="shared" si="94"/>
        <v>0</v>
      </c>
      <c r="W754" s="107">
        <f t="shared" si="94"/>
        <v>0</v>
      </c>
      <c r="X754" s="107">
        <f t="shared" si="94"/>
        <v>0</v>
      </c>
      <c r="Y754" s="107">
        <f t="shared" si="94"/>
        <v>0</v>
      </c>
      <c r="Z754" s="107">
        <f t="shared" si="94"/>
        <v>0</v>
      </c>
      <c r="AA754" s="107">
        <f t="shared" si="94"/>
        <v>0</v>
      </c>
      <c r="AB754" s="107">
        <f t="shared" si="94"/>
        <v>0</v>
      </c>
      <c r="AC754" s="108">
        <f t="shared" si="94"/>
        <v>0</v>
      </c>
      <c r="AE754" s="805">
        <f t="shared" si="89"/>
        <v>0</v>
      </c>
      <c r="AG754" s="805">
        <f t="shared" si="90"/>
        <v>0</v>
      </c>
      <c r="AI754" s="805">
        <f t="shared" si="91"/>
        <v>0</v>
      </c>
      <c r="AK754" s="300"/>
    </row>
    <row r="755" spans="4:37" ht="12.75" customHeight="1" outlineLevel="1" x14ac:dyDescent="0.25">
      <c r="D755" s="142" t="str">
        <f>'Line Items'!D1014</f>
        <v>Class 466 Angel - Motor</v>
      </c>
      <c r="E755" s="106"/>
      <c r="F755" s="143" t="str">
        <f t="shared" si="92"/>
        <v>000 Veh Miles</v>
      </c>
      <c r="G755" s="107">
        <f t="shared" si="94"/>
        <v>0</v>
      </c>
      <c r="H755" s="107">
        <f t="shared" si="94"/>
        <v>0</v>
      </c>
      <c r="I755" s="107">
        <f t="shared" si="94"/>
        <v>0</v>
      </c>
      <c r="J755" s="107">
        <f t="shared" si="94"/>
        <v>0</v>
      </c>
      <c r="K755" s="107">
        <f t="shared" si="94"/>
        <v>0</v>
      </c>
      <c r="L755" s="107">
        <f t="shared" si="94"/>
        <v>0</v>
      </c>
      <c r="M755" s="107">
        <f t="shared" si="94"/>
        <v>0</v>
      </c>
      <c r="N755" s="107">
        <f t="shared" si="94"/>
        <v>0</v>
      </c>
      <c r="O755" s="107">
        <f t="shared" si="94"/>
        <v>0</v>
      </c>
      <c r="P755" s="107">
        <f t="shared" si="94"/>
        <v>0</v>
      </c>
      <c r="Q755" s="107">
        <f t="shared" si="94"/>
        <v>0</v>
      </c>
      <c r="R755" s="107">
        <f t="shared" si="94"/>
        <v>0</v>
      </c>
      <c r="S755" s="107">
        <f t="shared" si="94"/>
        <v>0</v>
      </c>
      <c r="T755" s="107">
        <f t="shared" si="94"/>
        <v>0</v>
      </c>
      <c r="U755" s="107">
        <f t="shared" si="94"/>
        <v>0</v>
      </c>
      <c r="V755" s="107">
        <f t="shared" si="94"/>
        <v>0</v>
      </c>
      <c r="W755" s="107">
        <f t="shared" si="94"/>
        <v>0</v>
      </c>
      <c r="X755" s="107">
        <f t="shared" si="94"/>
        <v>0</v>
      </c>
      <c r="Y755" s="107">
        <f t="shared" si="94"/>
        <v>0</v>
      </c>
      <c r="Z755" s="107">
        <f t="shared" si="94"/>
        <v>0</v>
      </c>
      <c r="AA755" s="107">
        <f t="shared" si="94"/>
        <v>0</v>
      </c>
      <c r="AB755" s="107">
        <f t="shared" si="94"/>
        <v>0</v>
      </c>
      <c r="AC755" s="108">
        <f t="shared" si="94"/>
        <v>0</v>
      </c>
      <c r="AE755" s="805">
        <f t="shared" si="89"/>
        <v>0</v>
      </c>
      <c r="AG755" s="805">
        <f t="shared" si="90"/>
        <v>0</v>
      </c>
      <c r="AI755" s="805">
        <f t="shared" si="91"/>
        <v>0</v>
      </c>
      <c r="AK755" s="300"/>
    </row>
    <row r="756" spans="4:37" ht="12.75" customHeight="1" outlineLevel="1" x14ac:dyDescent="0.25">
      <c r="D756" s="142" t="str">
        <f>'Line Items'!D1015</f>
        <v>Class 466 Angel - Trailer</v>
      </c>
      <c r="E756" s="106"/>
      <c r="F756" s="143" t="str">
        <f t="shared" si="92"/>
        <v>000 Veh Miles</v>
      </c>
      <c r="G756" s="107">
        <f t="shared" si="94"/>
        <v>0</v>
      </c>
      <c r="H756" s="107">
        <f t="shared" si="94"/>
        <v>0</v>
      </c>
      <c r="I756" s="107">
        <f t="shared" si="94"/>
        <v>0</v>
      </c>
      <c r="J756" s="107">
        <f t="shared" si="94"/>
        <v>0</v>
      </c>
      <c r="K756" s="107">
        <f t="shared" si="94"/>
        <v>0</v>
      </c>
      <c r="L756" s="107">
        <f t="shared" si="94"/>
        <v>0</v>
      </c>
      <c r="M756" s="107">
        <f t="shared" si="94"/>
        <v>0</v>
      </c>
      <c r="N756" s="107">
        <f t="shared" si="94"/>
        <v>0</v>
      </c>
      <c r="O756" s="107">
        <f t="shared" si="94"/>
        <v>0</v>
      </c>
      <c r="P756" s="107">
        <f t="shared" si="94"/>
        <v>0</v>
      </c>
      <c r="Q756" s="107">
        <f t="shared" si="94"/>
        <v>0</v>
      </c>
      <c r="R756" s="107">
        <f t="shared" si="94"/>
        <v>0</v>
      </c>
      <c r="S756" s="107">
        <f t="shared" si="94"/>
        <v>0</v>
      </c>
      <c r="T756" s="107">
        <f t="shared" si="94"/>
        <v>0</v>
      </c>
      <c r="U756" s="107">
        <f t="shared" si="94"/>
        <v>0</v>
      </c>
      <c r="V756" s="107">
        <f t="shared" si="94"/>
        <v>0</v>
      </c>
      <c r="W756" s="107">
        <f t="shared" si="94"/>
        <v>0</v>
      </c>
      <c r="X756" s="107">
        <f t="shared" si="94"/>
        <v>0</v>
      </c>
      <c r="Y756" s="107">
        <f t="shared" si="94"/>
        <v>0</v>
      </c>
      <c r="Z756" s="107">
        <f t="shared" si="94"/>
        <v>0</v>
      </c>
      <c r="AA756" s="107">
        <f t="shared" si="94"/>
        <v>0</v>
      </c>
      <c r="AB756" s="107">
        <f t="shared" si="94"/>
        <v>0</v>
      </c>
      <c r="AC756" s="108">
        <f t="shared" si="94"/>
        <v>0</v>
      </c>
      <c r="AE756" s="805">
        <f t="shared" si="89"/>
        <v>0</v>
      </c>
      <c r="AG756" s="805">
        <f t="shared" si="90"/>
        <v>0</v>
      </c>
      <c r="AI756" s="805">
        <f t="shared" si="91"/>
        <v>0</v>
      </c>
      <c r="AK756" s="300"/>
    </row>
    <row r="757" spans="4:37" ht="12.75" customHeight="1" outlineLevel="1" x14ac:dyDescent="0.25">
      <c r="D757" s="142" t="str">
        <f>'Line Items'!D1016</f>
        <v>Class 395 Eversholt Rail - Motor (High Speed)</v>
      </c>
      <c r="E757" s="106"/>
      <c r="F757" s="143" t="str">
        <f t="shared" si="92"/>
        <v>000 Veh Miles</v>
      </c>
      <c r="G757" s="107">
        <f t="shared" si="94"/>
        <v>0</v>
      </c>
      <c r="H757" s="107">
        <f t="shared" si="94"/>
        <v>0</v>
      </c>
      <c r="I757" s="107">
        <f t="shared" si="94"/>
        <v>0</v>
      </c>
      <c r="J757" s="107">
        <f t="shared" si="94"/>
        <v>0</v>
      </c>
      <c r="K757" s="107">
        <f t="shared" si="94"/>
        <v>0</v>
      </c>
      <c r="L757" s="107">
        <f t="shared" si="94"/>
        <v>0</v>
      </c>
      <c r="M757" s="107">
        <f t="shared" si="94"/>
        <v>0</v>
      </c>
      <c r="N757" s="107">
        <f t="shared" si="94"/>
        <v>0</v>
      </c>
      <c r="O757" s="107">
        <f t="shared" si="94"/>
        <v>0</v>
      </c>
      <c r="P757" s="107">
        <f t="shared" si="94"/>
        <v>0</v>
      </c>
      <c r="Q757" s="107">
        <f t="shared" si="94"/>
        <v>0</v>
      </c>
      <c r="R757" s="107">
        <f t="shared" si="94"/>
        <v>0</v>
      </c>
      <c r="S757" s="107">
        <f t="shared" si="94"/>
        <v>0</v>
      </c>
      <c r="T757" s="107">
        <f t="shared" si="94"/>
        <v>0</v>
      </c>
      <c r="U757" s="107">
        <f t="shared" si="94"/>
        <v>0</v>
      </c>
      <c r="V757" s="107">
        <f t="shared" si="94"/>
        <v>0</v>
      </c>
      <c r="W757" s="107">
        <f t="shared" si="94"/>
        <v>0</v>
      </c>
      <c r="X757" s="107">
        <f t="shared" si="94"/>
        <v>0</v>
      </c>
      <c r="Y757" s="107">
        <f t="shared" si="94"/>
        <v>0</v>
      </c>
      <c r="Z757" s="107">
        <f t="shared" si="94"/>
        <v>0</v>
      </c>
      <c r="AA757" s="107">
        <f t="shared" si="94"/>
        <v>0</v>
      </c>
      <c r="AB757" s="107">
        <f t="shared" si="94"/>
        <v>0</v>
      </c>
      <c r="AC757" s="108">
        <f t="shared" si="94"/>
        <v>0</v>
      </c>
      <c r="AE757" s="805">
        <f t="shared" si="89"/>
        <v>0</v>
      </c>
      <c r="AG757" s="805">
        <f t="shared" si="90"/>
        <v>0</v>
      </c>
      <c r="AI757" s="805">
        <f t="shared" si="91"/>
        <v>0</v>
      </c>
      <c r="AK757" s="300"/>
    </row>
    <row r="758" spans="4:37" ht="12.75" customHeight="1" outlineLevel="1" x14ac:dyDescent="0.25">
      <c r="D758" s="142" t="str">
        <f>'Line Items'!D1017</f>
        <v>Class 395 Eversholt Rail - Motor (Conventional)</v>
      </c>
      <c r="E758" s="106"/>
      <c r="F758" s="143" t="str">
        <f t="shared" si="92"/>
        <v>000 Veh Miles</v>
      </c>
      <c r="G758" s="107">
        <f t="shared" si="94"/>
        <v>0</v>
      </c>
      <c r="H758" s="107">
        <f t="shared" si="94"/>
        <v>0</v>
      </c>
      <c r="I758" s="107">
        <f t="shared" ref="I758:AC758" si="95">SUM(I370,I564)</f>
        <v>0</v>
      </c>
      <c r="J758" s="107">
        <f t="shared" si="95"/>
        <v>0</v>
      </c>
      <c r="K758" s="107">
        <f t="shared" si="95"/>
        <v>0</v>
      </c>
      <c r="L758" s="107">
        <f t="shared" si="95"/>
        <v>0</v>
      </c>
      <c r="M758" s="107">
        <f t="shared" si="95"/>
        <v>0</v>
      </c>
      <c r="N758" s="107">
        <f t="shared" si="95"/>
        <v>0</v>
      </c>
      <c r="O758" s="107">
        <f t="shared" si="95"/>
        <v>0</v>
      </c>
      <c r="P758" s="107">
        <f t="shared" si="95"/>
        <v>0</v>
      </c>
      <c r="Q758" s="107">
        <f t="shared" si="95"/>
        <v>0</v>
      </c>
      <c r="R758" s="107">
        <f t="shared" si="95"/>
        <v>0</v>
      </c>
      <c r="S758" s="107">
        <f t="shared" si="95"/>
        <v>0</v>
      </c>
      <c r="T758" s="107">
        <f t="shared" si="95"/>
        <v>0</v>
      </c>
      <c r="U758" s="107">
        <f t="shared" si="95"/>
        <v>0</v>
      </c>
      <c r="V758" s="107">
        <f t="shared" si="95"/>
        <v>0</v>
      </c>
      <c r="W758" s="107">
        <f t="shared" si="95"/>
        <v>0</v>
      </c>
      <c r="X758" s="107">
        <f t="shared" si="95"/>
        <v>0</v>
      </c>
      <c r="Y758" s="107">
        <f t="shared" si="95"/>
        <v>0</v>
      </c>
      <c r="Z758" s="107">
        <f t="shared" si="95"/>
        <v>0</v>
      </c>
      <c r="AA758" s="107">
        <f t="shared" si="95"/>
        <v>0</v>
      </c>
      <c r="AB758" s="107">
        <f t="shared" si="95"/>
        <v>0</v>
      </c>
      <c r="AC758" s="108">
        <f t="shared" si="95"/>
        <v>0</v>
      </c>
      <c r="AE758" s="805">
        <f t="shared" si="89"/>
        <v>0</v>
      </c>
      <c r="AG758" s="805">
        <f t="shared" si="90"/>
        <v>0</v>
      </c>
      <c r="AI758" s="805">
        <f t="shared" si="91"/>
        <v>0</v>
      </c>
      <c r="AK758" s="300"/>
    </row>
    <row r="759" spans="4:37" ht="12.75" customHeight="1" outlineLevel="1" x14ac:dyDescent="0.25">
      <c r="D759" s="142" t="str">
        <f>'Line Items'!D1018</f>
        <v>Class 395 Eversholt Rail - Trailer (High Speed)</v>
      </c>
      <c r="E759" s="106"/>
      <c r="F759" s="143" t="str">
        <f t="shared" si="92"/>
        <v>000 Veh Miles</v>
      </c>
      <c r="G759" s="107">
        <f t="shared" ref="G759:AC770" si="96">SUM(G371,G565)</f>
        <v>0</v>
      </c>
      <c r="H759" s="107">
        <f t="shared" si="96"/>
        <v>0</v>
      </c>
      <c r="I759" s="107">
        <f t="shared" si="96"/>
        <v>0</v>
      </c>
      <c r="J759" s="107">
        <f t="shared" si="96"/>
        <v>0</v>
      </c>
      <c r="K759" s="107">
        <f t="shared" si="96"/>
        <v>0</v>
      </c>
      <c r="L759" s="107">
        <f t="shared" si="96"/>
        <v>0</v>
      </c>
      <c r="M759" s="107">
        <f t="shared" si="96"/>
        <v>0</v>
      </c>
      <c r="N759" s="107">
        <f t="shared" si="96"/>
        <v>0</v>
      </c>
      <c r="O759" s="107">
        <f t="shared" si="96"/>
        <v>0</v>
      </c>
      <c r="P759" s="107">
        <f t="shared" si="96"/>
        <v>0</v>
      </c>
      <c r="Q759" s="107">
        <f t="shared" si="96"/>
        <v>0</v>
      </c>
      <c r="R759" s="107">
        <f t="shared" si="96"/>
        <v>0</v>
      </c>
      <c r="S759" s="107">
        <f t="shared" si="96"/>
        <v>0</v>
      </c>
      <c r="T759" s="107">
        <f t="shared" si="96"/>
        <v>0</v>
      </c>
      <c r="U759" s="107">
        <f t="shared" si="96"/>
        <v>0</v>
      </c>
      <c r="V759" s="107">
        <f t="shared" si="96"/>
        <v>0</v>
      </c>
      <c r="W759" s="107">
        <f t="shared" si="96"/>
        <v>0</v>
      </c>
      <c r="X759" s="107">
        <f t="shared" si="96"/>
        <v>0</v>
      </c>
      <c r="Y759" s="107">
        <f t="shared" si="96"/>
        <v>0</v>
      </c>
      <c r="Z759" s="107">
        <f t="shared" si="96"/>
        <v>0</v>
      </c>
      <c r="AA759" s="107">
        <f t="shared" si="96"/>
        <v>0</v>
      </c>
      <c r="AB759" s="107">
        <f t="shared" si="96"/>
        <v>0</v>
      </c>
      <c r="AC759" s="108">
        <f t="shared" si="96"/>
        <v>0</v>
      </c>
      <c r="AE759" s="805">
        <f t="shared" si="89"/>
        <v>0</v>
      </c>
      <c r="AG759" s="805">
        <f t="shared" si="90"/>
        <v>0</v>
      </c>
      <c r="AI759" s="805">
        <f t="shared" si="91"/>
        <v>0</v>
      </c>
      <c r="AK759" s="300"/>
    </row>
    <row r="760" spans="4:37" ht="12.75" customHeight="1" outlineLevel="1" x14ac:dyDescent="0.25">
      <c r="D760" s="142" t="str">
        <f>'Line Items'!D1019</f>
        <v>Class 395 Eversholt Rail - Trailer (Conventional)</v>
      </c>
      <c r="E760" s="106"/>
      <c r="F760" s="143" t="str">
        <f t="shared" si="92"/>
        <v>000 Veh Miles</v>
      </c>
      <c r="G760" s="107">
        <f t="shared" si="96"/>
        <v>0</v>
      </c>
      <c r="H760" s="107">
        <f t="shared" si="96"/>
        <v>0</v>
      </c>
      <c r="I760" s="107">
        <f t="shared" si="96"/>
        <v>0</v>
      </c>
      <c r="J760" s="107">
        <f t="shared" si="96"/>
        <v>0</v>
      </c>
      <c r="K760" s="107">
        <f t="shared" si="96"/>
        <v>0</v>
      </c>
      <c r="L760" s="107">
        <f t="shared" si="96"/>
        <v>0</v>
      </c>
      <c r="M760" s="107">
        <f t="shared" si="96"/>
        <v>0</v>
      </c>
      <c r="N760" s="107">
        <f t="shared" si="96"/>
        <v>0</v>
      </c>
      <c r="O760" s="107">
        <f t="shared" si="96"/>
        <v>0</v>
      </c>
      <c r="P760" s="107">
        <f t="shared" si="96"/>
        <v>0</v>
      </c>
      <c r="Q760" s="107">
        <f t="shared" si="96"/>
        <v>0</v>
      </c>
      <c r="R760" s="107">
        <f t="shared" si="96"/>
        <v>0</v>
      </c>
      <c r="S760" s="107">
        <f t="shared" si="96"/>
        <v>0</v>
      </c>
      <c r="T760" s="107">
        <f t="shared" si="96"/>
        <v>0</v>
      </c>
      <c r="U760" s="107">
        <f t="shared" si="96"/>
        <v>0</v>
      </c>
      <c r="V760" s="107">
        <f t="shared" si="96"/>
        <v>0</v>
      </c>
      <c r="W760" s="107">
        <f t="shared" si="96"/>
        <v>0</v>
      </c>
      <c r="X760" s="107">
        <f t="shared" si="96"/>
        <v>0</v>
      </c>
      <c r="Y760" s="107">
        <f t="shared" si="96"/>
        <v>0</v>
      </c>
      <c r="Z760" s="107">
        <f t="shared" si="96"/>
        <v>0</v>
      </c>
      <c r="AA760" s="107">
        <f t="shared" si="96"/>
        <v>0</v>
      </c>
      <c r="AB760" s="107">
        <f t="shared" si="96"/>
        <v>0</v>
      </c>
      <c r="AC760" s="108">
        <f t="shared" si="96"/>
        <v>0</v>
      </c>
      <c r="AE760" s="805">
        <f t="shared" si="89"/>
        <v>0</v>
      </c>
      <c r="AG760" s="805">
        <f t="shared" si="90"/>
        <v>0</v>
      </c>
      <c r="AI760" s="805">
        <f t="shared" si="91"/>
        <v>0</v>
      </c>
      <c r="AK760" s="300"/>
    </row>
    <row r="761" spans="4:37" ht="12.75" customHeight="1" outlineLevel="1" x14ac:dyDescent="0.25">
      <c r="D761" s="142" t="str">
        <f>'Line Items'!D1020</f>
        <v>Class 377 Sub Leased from GTR - Motor</v>
      </c>
      <c r="E761" s="106"/>
      <c r="F761" s="143" t="str">
        <f t="shared" si="92"/>
        <v>000 Veh Miles</v>
      </c>
      <c r="G761" s="107">
        <f t="shared" si="96"/>
        <v>0</v>
      </c>
      <c r="H761" s="107">
        <f t="shared" si="96"/>
        <v>0</v>
      </c>
      <c r="I761" s="107">
        <f t="shared" si="96"/>
        <v>0</v>
      </c>
      <c r="J761" s="107">
        <f t="shared" si="96"/>
        <v>0</v>
      </c>
      <c r="K761" s="107">
        <f t="shared" si="96"/>
        <v>0</v>
      </c>
      <c r="L761" s="107">
        <f t="shared" si="96"/>
        <v>0</v>
      </c>
      <c r="M761" s="107">
        <f t="shared" si="96"/>
        <v>0</v>
      </c>
      <c r="N761" s="107">
        <f t="shared" si="96"/>
        <v>0</v>
      </c>
      <c r="O761" s="107">
        <f t="shared" si="96"/>
        <v>0</v>
      </c>
      <c r="P761" s="107">
        <f t="shared" si="96"/>
        <v>0</v>
      </c>
      <c r="Q761" s="107">
        <f t="shared" si="96"/>
        <v>0</v>
      </c>
      <c r="R761" s="107">
        <f t="shared" si="96"/>
        <v>0</v>
      </c>
      <c r="S761" s="107">
        <f t="shared" si="96"/>
        <v>0</v>
      </c>
      <c r="T761" s="107">
        <f t="shared" si="96"/>
        <v>0</v>
      </c>
      <c r="U761" s="107">
        <f t="shared" si="96"/>
        <v>0</v>
      </c>
      <c r="V761" s="107">
        <f t="shared" si="96"/>
        <v>0</v>
      </c>
      <c r="W761" s="107">
        <f t="shared" si="96"/>
        <v>0</v>
      </c>
      <c r="X761" s="107">
        <f t="shared" si="96"/>
        <v>0</v>
      </c>
      <c r="Y761" s="107">
        <f t="shared" si="96"/>
        <v>0</v>
      </c>
      <c r="Z761" s="107">
        <f t="shared" si="96"/>
        <v>0</v>
      </c>
      <c r="AA761" s="107">
        <f t="shared" si="96"/>
        <v>0</v>
      </c>
      <c r="AB761" s="107">
        <f t="shared" si="96"/>
        <v>0</v>
      </c>
      <c r="AC761" s="108">
        <f t="shared" si="96"/>
        <v>0</v>
      </c>
      <c r="AE761" s="805">
        <f t="shared" si="89"/>
        <v>0</v>
      </c>
      <c r="AG761" s="805">
        <f t="shared" si="90"/>
        <v>0</v>
      </c>
      <c r="AI761" s="805">
        <f t="shared" si="91"/>
        <v>0</v>
      </c>
      <c r="AK761" s="300"/>
    </row>
    <row r="762" spans="4:37" ht="12.75" customHeight="1" outlineLevel="1" x14ac:dyDescent="0.25">
      <c r="D762" s="142" t="str">
        <f>'Line Items'!D1021</f>
        <v>Class 377 Sub Leased from GTR - Trailer</v>
      </c>
      <c r="E762" s="106"/>
      <c r="F762" s="143" t="str">
        <f t="shared" si="92"/>
        <v>000 Veh Miles</v>
      </c>
      <c r="G762" s="107">
        <f t="shared" si="96"/>
        <v>0</v>
      </c>
      <c r="H762" s="107">
        <f t="shared" si="96"/>
        <v>0</v>
      </c>
      <c r="I762" s="107">
        <f t="shared" si="96"/>
        <v>0</v>
      </c>
      <c r="J762" s="107">
        <f t="shared" si="96"/>
        <v>0</v>
      </c>
      <c r="K762" s="107">
        <f t="shared" si="96"/>
        <v>0</v>
      </c>
      <c r="L762" s="107">
        <f t="shared" si="96"/>
        <v>0</v>
      </c>
      <c r="M762" s="107">
        <f t="shared" si="96"/>
        <v>0</v>
      </c>
      <c r="N762" s="107">
        <f t="shared" si="96"/>
        <v>0</v>
      </c>
      <c r="O762" s="107">
        <f t="shared" si="96"/>
        <v>0</v>
      </c>
      <c r="P762" s="107">
        <f t="shared" si="96"/>
        <v>0</v>
      </c>
      <c r="Q762" s="107">
        <f t="shared" si="96"/>
        <v>0</v>
      </c>
      <c r="R762" s="107">
        <f t="shared" si="96"/>
        <v>0</v>
      </c>
      <c r="S762" s="107">
        <f t="shared" si="96"/>
        <v>0</v>
      </c>
      <c r="T762" s="107">
        <f t="shared" si="96"/>
        <v>0</v>
      </c>
      <c r="U762" s="107">
        <f t="shared" si="96"/>
        <v>0</v>
      </c>
      <c r="V762" s="107">
        <f t="shared" si="96"/>
        <v>0</v>
      </c>
      <c r="W762" s="107">
        <f t="shared" si="96"/>
        <v>0</v>
      </c>
      <c r="X762" s="107">
        <f t="shared" si="96"/>
        <v>0</v>
      </c>
      <c r="Y762" s="107">
        <f t="shared" si="96"/>
        <v>0</v>
      </c>
      <c r="Z762" s="107">
        <f t="shared" si="96"/>
        <v>0</v>
      </c>
      <c r="AA762" s="107">
        <f t="shared" si="96"/>
        <v>0</v>
      </c>
      <c r="AB762" s="107">
        <f t="shared" si="96"/>
        <v>0</v>
      </c>
      <c r="AC762" s="108">
        <f t="shared" si="96"/>
        <v>0</v>
      </c>
      <c r="AE762" s="805">
        <f t="shared" si="89"/>
        <v>0</v>
      </c>
      <c r="AG762" s="805">
        <f t="shared" si="90"/>
        <v>0</v>
      </c>
      <c r="AI762" s="805">
        <f t="shared" si="91"/>
        <v>0</v>
      </c>
      <c r="AK762" s="300"/>
    </row>
    <row r="763" spans="4:37" ht="12.75" customHeight="1" outlineLevel="1" x14ac:dyDescent="0.25">
      <c r="D763" s="142" t="str">
        <f>'Line Items'!D1022</f>
        <v>Class 319 Sub Leased to GTR - Motor</v>
      </c>
      <c r="E763" s="106"/>
      <c r="F763" s="143" t="str">
        <f t="shared" si="92"/>
        <v>000 Veh Miles</v>
      </c>
      <c r="G763" s="107">
        <f t="shared" si="96"/>
        <v>0</v>
      </c>
      <c r="H763" s="107">
        <f t="shared" si="96"/>
        <v>0</v>
      </c>
      <c r="I763" s="107">
        <f t="shared" si="96"/>
        <v>0</v>
      </c>
      <c r="J763" s="107">
        <f t="shared" si="96"/>
        <v>0</v>
      </c>
      <c r="K763" s="107">
        <f t="shared" si="96"/>
        <v>0</v>
      </c>
      <c r="L763" s="107">
        <f t="shared" si="96"/>
        <v>0</v>
      </c>
      <c r="M763" s="107">
        <f t="shared" si="96"/>
        <v>0</v>
      </c>
      <c r="N763" s="107">
        <f t="shared" si="96"/>
        <v>0</v>
      </c>
      <c r="O763" s="107">
        <f t="shared" si="96"/>
        <v>0</v>
      </c>
      <c r="P763" s="107">
        <f t="shared" si="96"/>
        <v>0</v>
      </c>
      <c r="Q763" s="107">
        <f t="shared" si="96"/>
        <v>0</v>
      </c>
      <c r="R763" s="107">
        <f t="shared" si="96"/>
        <v>0</v>
      </c>
      <c r="S763" s="107">
        <f t="shared" si="96"/>
        <v>0</v>
      </c>
      <c r="T763" s="107">
        <f t="shared" si="96"/>
        <v>0</v>
      </c>
      <c r="U763" s="107">
        <f t="shared" si="96"/>
        <v>0</v>
      </c>
      <c r="V763" s="107">
        <f t="shared" si="96"/>
        <v>0</v>
      </c>
      <c r="W763" s="107">
        <f t="shared" si="96"/>
        <v>0</v>
      </c>
      <c r="X763" s="107">
        <f t="shared" si="96"/>
        <v>0</v>
      </c>
      <c r="Y763" s="107">
        <f t="shared" si="96"/>
        <v>0</v>
      </c>
      <c r="Z763" s="107">
        <f t="shared" si="96"/>
        <v>0</v>
      </c>
      <c r="AA763" s="107">
        <f t="shared" si="96"/>
        <v>0</v>
      </c>
      <c r="AB763" s="107">
        <f t="shared" si="96"/>
        <v>0</v>
      </c>
      <c r="AC763" s="108">
        <f t="shared" si="96"/>
        <v>0</v>
      </c>
      <c r="AE763" s="805">
        <f t="shared" si="89"/>
        <v>0</v>
      </c>
      <c r="AG763" s="805">
        <f t="shared" si="90"/>
        <v>0</v>
      </c>
      <c r="AI763" s="805">
        <f t="shared" si="91"/>
        <v>0</v>
      </c>
      <c r="AK763" s="300"/>
    </row>
    <row r="764" spans="4:37" ht="12.75" customHeight="1" outlineLevel="1" x14ac:dyDescent="0.25">
      <c r="D764" s="142" t="str">
        <f>'Line Items'!D1023</f>
        <v>Class 319 Sub Leased to GTR - Trailer</v>
      </c>
      <c r="E764" s="106"/>
      <c r="F764" s="143" t="str">
        <f t="shared" si="92"/>
        <v>000 Veh Miles</v>
      </c>
      <c r="G764" s="107">
        <f t="shared" si="96"/>
        <v>0</v>
      </c>
      <c r="H764" s="107">
        <f t="shared" si="96"/>
        <v>0</v>
      </c>
      <c r="I764" s="107">
        <f t="shared" si="96"/>
        <v>0</v>
      </c>
      <c r="J764" s="107">
        <f t="shared" si="96"/>
        <v>0</v>
      </c>
      <c r="K764" s="107">
        <f t="shared" si="96"/>
        <v>0</v>
      </c>
      <c r="L764" s="107">
        <f t="shared" si="96"/>
        <v>0</v>
      </c>
      <c r="M764" s="107">
        <f t="shared" si="96"/>
        <v>0</v>
      </c>
      <c r="N764" s="107">
        <f t="shared" si="96"/>
        <v>0</v>
      </c>
      <c r="O764" s="107">
        <f t="shared" si="96"/>
        <v>0</v>
      </c>
      <c r="P764" s="107">
        <f t="shared" si="96"/>
        <v>0</v>
      </c>
      <c r="Q764" s="107">
        <f t="shared" si="96"/>
        <v>0</v>
      </c>
      <c r="R764" s="107">
        <f t="shared" si="96"/>
        <v>0</v>
      </c>
      <c r="S764" s="107">
        <f t="shared" si="96"/>
        <v>0</v>
      </c>
      <c r="T764" s="107">
        <f t="shared" si="96"/>
        <v>0</v>
      </c>
      <c r="U764" s="107">
        <f t="shared" si="96"/>
        <v>0</v>
      </c>
      <c r="V764" s="107">
        <f t="shared" si="96"/>
        <v>0</v>
      </c>
      <c r="W764" s="107">
        <f t="shared" si="96"/>
        <v>0</v>
      </c>
      <c r="X764" s="107">
        <f t="shared" si="96"/>
        <v>0</v>
      </c>
      <c r="Y764" s="107">
        <f t="shared" si="96"/>
        <v>0</v>
      </c>
      <c r="Z764" s="107">
        <f t="shared" si="96"/>
        <v>0</v>
      </c>
      <c r="AA764" s="107">
        <f t="shared" si="96"/>
        <v>0</v>
      </c>
      <c r="AB764" s="107">
        <f t="shared" si="96"/>
        <v>0</v>
      </c>
      <c r="AC764" s="108">
        <f t="shared" si="96"/>
        <v>0</v>
      </c>
      <c r="AE764" s="805">
        <f t="shared" si="89"/>
        <v>0</v>
      </c>
      <c r="AG764" s="805">
        <f t="shared" si="90"/>
        <v>0</v>
      </c>
      <c r="AI764" s="805">
        <f t="shared" si="91"/>
        <v>0</v>
      </c>
      <c r="AK764" s="300"/>
    </row>
    <row r="765" spans="4:37" ht="12.75" customHeight="1" outlineLevel="1" x14ac:dyDescent="0.25">
      <c r="D765" s="142" t="str">
        <f>'Line Items'!D1024</f>
        <v>[Rolling Stock Vehicle Line 31]</v>
      </c>
      <c r="E765" s="106"/>
      <c r="F765" s="143" t="str">
        <f t="shared" si="92"/>
        <v>000 Veh Miles</v>
      </c>
      <c r="G765" s="107">
        <f t="shared" si="96"/>
        <v>0</v>
      </c>
      <c r="H765" s="107">
        <f t="shared" si="96"/>
        <v>0</v>
      </c>
      <c r="I765" s="107">
        <f t="shared" si="96"/>
        <v>0</v>
      </c>
      <c r="J765" s="107">
        <f t="shared" si="96"/>
        <v>0</v>
      </c>
      <c r="K765" s="107">
        <f t="shared" si="96"/>
        <v>0</v>
      </c>
      <c r="L765" s="107">
        <f t="shared" si="96"/>
        <v>0</v>
      </c>
      <c r="M765" s="107">
        <f t="shared" si="96"/>
        <v>0</v>
      </c>
      <c r="N765" s="107">
        <f t="shared" si="96"/>
        <v>0</v>
      </c>
      <c r="O765" s="107">
        <f t="shared" si="96"/>
        <v>0</v>
      </c>
      <c r="P765" s="107">
        <f t="shared" si="96"/>
        <v>0</v>
      </c>
      <c r="Q765" s="107">
        <f t="shared" si="96"/>
        <v>0</v>
      </c>
      <c r="R765" s="107">
        <f t="shared" si="96"/>
        <v>0</v>
      </c>
      <c r="S765" s="107">
        <f t="shared" si="96"/>
        <v>0</v>
      </c>
      <c r="T765" s="107">
        <f t="shared" si="96"/>
        <v>0</v>
      </c>
      <c r="U765" s="107">
        <f t="shared" si="96"/>
        <v>0</v>
      </c>
      <c r="V765" s="107">
        <f t="shared" si="96"/>
        <v>0</v>
      </c>
      <c r="W765" s="107">
        <f t="shared" si="96"/>
        <v>0</v>
      </c>
      <c r="X765" s="107">
        <f t="shared" si="96"/>
        <v>0</v>
      </c>
      <c r="Y765" s="107">
        <f t="shared" si="96"/>
        <v>0</v>
      </c>
      <c r="Z765" s="107">
        <f t="shared" si="96"/>
        <v>0</v>
      </c>
      <c r="AA765" s="107">
        <f t="shared" si="96"/>
        <v>0</v>
      </c>
      <c r="AB765" s="107">
        <f t="shared" si="96"/>
        <v>0</v>
      </c>
      <c r="AC765" s="108">
        <f t="shared" si="96"/>
        <v>0</v>
      </c>
      <c r="AE765" s="805">
        <f t="shared" si="89"/>
        <v>0</v>
      </c>
      <c r="AG765" s="805">
        <f t="shared" si="90"/>
        <v>0</v>
      </c>
      <c r="AI765" s="805">
        <f t="shared" si="91"/>
        <v>0</v>
      </c>
      <c r="AK765" s="300"/>
    </row>
    <row r="766" spans="4:37" ht="12.75" customHeight="1" outlineLevel="1" x14ac:dyDescent="0.25">
      <c r="D766" s="142" t="str">
        <f>'Line Items'!D1025</f>
        <v>[Rolling Stock Vehicle Line 32]</v>
      </c>
      <c r="E766" s="106"/>
      <c r="F766" s="143" t="str">
        <f t="shared" si="92"/>
        <v>000 Veh Miles</v>
      </c>
      <c r="G766" s="107">
        <f t="shared" si="96"/>
        <v>0</v>
      </c>
      <c r="H766" s="107">
        <f t="shared" si="96"/>
        <v>0</v>
      </c>
      <c r="I766" s="107">
        <f t="shared" si="96"/>
        <v>0</v>
      </c>
      <c r="J766" s="107">
        <f t="shared" si="96"/>
        <v>0</v>
      </c>
      <c r="K766" s="107">
        <f t="shared" si="96"/>
        <v>0</v>
      </c>
      <c r="L766" s="107">
        <f t="shared" si="96"/>
        <v>0</v>
      </c>
      <c r="M766" s="107">
        <f t="shared" si="96"/>
        <v>0</v>
      </c>
      <c r="N766" s="107">
        <f t="shared" si="96"/>
        <v>0</v>
      </c>
      <c r="O766" s="107">
        <f t="shared" si="96"/>
        <v>0</v>
      </c>
      <c r="P766" s="107">
        <f t="shared" si="96"/>
        <v>0</v>
      </c>
      <c r="Q766" s="107">
        <f t="shared" si="96"/>
        <v>0</v>
      </c>
      <c r="R766" s="107">
        <f t="shared" si="96"/>
        <v>0</v>
      </c>
      <c r="S766" s="107">
        <f t="shared" si="96"/>
        <v>0</v>
      </c>
      <c r="T766" s="107">
        <f t="shared" si="96"/>
        <v>0</v>
      </c>
      <c r="U766" s="107">
        <f t="shared" si="96"/>
        <v>0</v>
      </c>
      <c r="V766" s="107">
        <f t="shared" si="96"/>
        <v>0</v>
      </c>
      <c r="W766" s="107">
        <f t="shared" si="96"/>
        <v>0</v>
      </c>
      <c r="X766" s="107">
        <f t="shared" si="96"/>
        <v>0</v>
      </c>
      <c r="Y766" s="107">
        <f t="shared" si="96"/>
        <v>0</v>
      </c>
      <c r="Z766" s="107">
        <f t="shared" si="96"/>
        <v>0</v>
      </c>
      <c r="AA766" s="107">
        <f t="shared" si="96"/>
        <v>0</v>
      </c>
      <c r="AB766" s="107">
        <f t="shared" si="96"/>
        <v>0</v>
      </c>
      <c r="AC766" s="108">
        <f t="shared" si="96"/>
        <v>0</v>
      </c>
      <c r="AE766" s="805">
        <f t="shared" si="89"/>
        <v>0</v>
      </c>
      <c r="AG766" s="805">
        <f t="shared" si="90"/>
        <v>0</v>
      </c>
      <c r="AI766" s="805">
        <f t="shared" si="91"/>
        <v>0</v>
      </c>
      <c r="AK766" s="300"/>
    </row>
    <row r="767" spans="4:37" ht="12.75" customHeight="1" outlineLevel="1" x14ac:dyDescent="0.25">
      <c r="D767" s="142" t="str">
        <f>'Line Items'!D1026</f>
        <v>[Rolling Stock Vehicle Line 33]</v>
      </c>
      <c r="E767" s="106"/>
      <c r="F767" s="143" t="str">
        <f t="shared" si="92"/>
        <v>000 Veh Miles</v>
      </c>
      <c r="G767" s="107">
        <f t="shared" si="96"/>
        <v>0</v>
      </c>
      <c r="H767" s="107">
        <f t="shared" si="96"/>
        <v>0</v>
      </c>
      <c r="I767" s="107">
        <f t="shared" si="96"/>
        <v>0</v>
      </c>
      <c r="J767" s="107">
        <f t="shared" si="96"/>
        <v>0</v>
      </c>
      <c r="K767" s="107">
        <f t="shared" si="96"/>
        <v>0</v>
      </c>
      <c r="L767" s="107">
        <f t="shared" si="96"/>
        <v>0</v>
      </c>
      <c r="M767" s="107">
        <f t="shared" si="96"/>
        <v>0</v>
      </c>
      <c r="N767" s="107">
        <f t="shared" si="96"/>
        <v>0</v>
      </c>
      <c r="O767" s="107">
        <f t="shared" si="96"/>
        <v>0</v>
      </c>
      <c r="P767" s="107">
        <f t="shared" si="96"/>
        <v>0</v>
      </c>
      <c r="Q767" s="107">
        <f t="shared" si="96"/>
        <v>0</v>
      </c>
      <c r="R767" s="107">
        <f t="shared" si="96"/>
        <v>0</v>
      </c>
      <c r="S767" s="107">
        <f t="shared" si="96"/>
        <v>0</v>
      </c>
      <c r="T767" s="107">
        <f t="shared" si="96"/>
        <v>0</v>
      </c>
      <c r="U767" s="107">
        <f t="shared" si="96"/>
        <v>0</v>
      </c>
      <c r="V767" s="107">
        <f t="shared" si="96"/>
        <v>0</v>
      </c>
      <c r="W767" s="107">
        <f t="shared" si="96"/>
        <v>0</v>
      </c>
      <c r="X767" s="107">
        <f t="shared" si="96"/>
        <v>0</v>
      </c>
      <c r="Y767" s="107">
        <f t="shared" si="96"/>
        <v>0</v>
      </c>
      <c r="Z767" s="107">
        <f t="shared" si="96"/>
        <v>0</v>
      </c>
      <c r="AA767" s="107">
        <f t="shared" si="96"/>
        <v>0</v>
      </c>
      <c r="AB767" s="107">
        <f t="shared" si="96"/>
        <v>0</v>
      </c>
      <c r="AC767" s="108">
        <f t="shared" si="96"/>
        <v>0</v>
      </c>
      <c r="AE767" s="805">
        <f t="shared" si="89"/>
        <v>0</v>
      </c>
      <c r="AG767" s="805">
        <f t="shared" si="90"/>
        <v>0</v>
      </c>
      <c r="AI767" s="805">
        <f t="shared" si="91"/>
        <v>0</v>
      </c>
      <c r="AK767" s="300"/>
    </row>
    <row r="768" spans="4:37" ht="12.75" customHeight="1" outlineLevel="1" x14ac:dyDescent="0.25">
      <c r="D768" s="142" t="str">
        <f>'Line Items'!D1027</f>
        <v>[Rolling Stock Vehicle Line 34]</v>
      </c>
      <c r="E768" s="106"/>
      <c r="F768" s="143" t="str">
        <f t="shared" si="92"/>
        <v>000 Veh Miles</v>
      </c>
      <c r="G768" s="107">
        <f t="shared" si="96"/>
        <v>0</v>
      </c>
      <c r="H768" s="107">
        <f t="shared" si="96"/>
        <v>0</v>
      </c>
      <c r="I768" s="107">
        <f t="shared" si="96"/>
        <v>0</v>
      </c>
      <c r="J768" s="107">
        <f t="shared" si="96"/>
        <v>0</v>
      </c>
      <c r="K768" s="107">
        <f t="shared" si="96"/>
        <v>0</v>
      </c>
      <c r="L768" s="107">
        <f t="shared" si="96"/>
        <v>0</v>
      </c>
      <c r="M768" s="107">
        <f t="shared" si="96"/>
        <v>0</v>
      </c>
      <c r="N768" s="107">
        <f t="shared" si="96"/>
        <v>0</v>
      </c>
      <c r="O768" s="107">
        <f t="shared" si="96"/>
        <v>0</v>
      </c>
      <c r="P768" s="107">
        <f t="shared" si="96"/>
        <v>0</v>
      </c>
      <c r="Q768" s="107">
        <f t="shared" si="96"/>
        <v>0</v>
      </c>
      <c r="R768" s="107">
        <f t="shared" si="96"/>
        <v>0</v>
      </c>
      <c r="S768" s="107">
        <f t="shared" si="96"/>
        <v>0</v>
      </c>
      <c r="T768" s="107">
        <f t="shared" si="96"/>
        <v>0</v>
      </c>
      <c r="U768" s="107">
        <f t="shared" si="96"/>
        <v>0</v>
      </c>
      <c r="V768" s="107">
        <f t="shared" si="96"/>
        <v>0</v>
      </c>
      <c r="W768" s="107">
        <f t="shared" si="96"/>
        <v>0</v>
      </c>
      <c r="X768" s="107">
        <f t="shared" si="96"/>
        <v>0</v>
      </c>
      <c r="Y768" s="107">
        <f t="shared" si="96"/>
        <v>0</v>
      </c>
      <c r="Z768" s="107">
        <f t="shared" si="96"/>
        <v>0</v>
      </c>
      <c r="AA768" s="107">
        <f t="shared" si="96"/>
        <v>0</v>
      </c>
      <c r="AB768" s="107">
        <f t="shared" si="96"/>
        <v>0</v>
      </c>
      <c r="AC768" s="108">
        <f t="shared" si="96"/>
        <v>0</v>
      </c>
      <c r="AE768" s="805">
        <f t="shared" si="89"/>
        <v>0</v>
      </c>
      <c r="AG768" s="805">
        <f t="shared" si="90"/>
        <v>0</v>
      </c>
      <c r="AI768" s="805">
        <f t="shared" si="91"/>
        <v>0</v>
      </c>
      <c r="AK768" s="300"/>
    </row>
    <row r="769" spans="4:37" ht="12.75" customHeight="1" outlineLevel="1" x14ac:dyDescent="0.25">
      <c r="D769" s="142" t="str">
        <f>'Line Items'!D1028</f>
        <v>[Rolling Stock Vehicle Line 35]</v>
      </c>
      <c r="E769" s="106"/>
      <c r="F769" s="143" t="str">
        <f t="shared" si="92"/>
        <v>000 Veh Miles</v>
      </c>
      <c r="G769" s="107">
        <f t="shared" si="96"/>
        <v>0</v>
      </c>
      <c r="H769" s="107">
        <f t="shared" si="96"/>
        <v>0</v>
      </c>
      <c r="I769" s="107">
        <f t="shared" si="96"/>
        <v>0</v>
      </c>
      <c r="J769" s="107">
        <f t="shared" si="96"/>
        <v>0</v>
      </c>
      <c r="K769" s="107">
        <f t="shared" si="96"/>
        <v>0</v>
      </c>
      <c r="L769" s="107">
        <f t="shared" si="96"/>
        <v>0</v>
      </c>
      <c r="M769" s="107">
        <f t="shared" si="96"/>
        <v>0</v>
      </c>
      <c r="N769" s="107">
        <f t="shared" si="96"/>
        <v>0</v>
      </c>
      <c r="O769" s="107">
        <f t="shared" si="96"/>
        <v>0</v>
      </c>
      <c r="P769" s="107">
        <f t="shared" si="96"/>
        <v>0</v>
      </c>
      <c r="Q769" s="107">
        <f t="shared" si="96"/>
        <v>0</v>
      </c>
      <c r="R769" s="107">
        <f t="shared" si="96"/>
        <v>0</v>
      </c>
      <c r="S769" s="107">
        <f t="shared" si="96"/>
        <v>0</v>
      </c>
      <c r="T769" s="107">
        <f t="shared" si="96"/>
        <v>0</v>
      </c>
      <c r="U769" s="107">
        <f t="shared" si="96"/>
        <v>0</v>
      </c>
      <c r="V769" s="107">
        <f t="shared" si="96"/>
        <v>0</v>
      </c>
      <c r="W769" s="107">
        <f t="shared" si="96"/>
        <v>0</v>
      </c>
      <c r="X769" s="107">
        <f t="shared" si="96"/>
        <v>0</v>
      </c>
      <c r="Y769" s="107">
        <f t="shared" si="96"/>
        <v>0</v>
      </c>
      <c r="Z769" s="107">
        <f t="shared" si="96"/>
        <v>0</v>
      </c>
      <c r="AA769" s="107">
        <f t="shared" si="96"/>
        <v>0</v>
      </c>
      <c r="AB769" s="107">
        <f t="shared" si="96"/>
        <v>0</v>
      </c>
      <c r="AC769" s="108">
        <f t="shared" si="96"/>
        <v>0</v>
      </c>
      <c r="AE769" s="805">
        <f t="shared" si="89"/>
        <v>0</v>
      </c>
      <c r="AG769" s="805">
        <f t="shared" si="90"/>
        <v>0</v>
      </c>
      <c r="AI769" s="805">
        <f t="shared" si="91"/>
        <v>0</v>
      </c>
      <c r="AK769" s="300"/>
    </row>
    <row r="770" spans="4:37" ht="12.75" customHeight="1" outlineLevel="1" x14ac:dyDescent="0.25">
      <c r="D770" s="142" t="str">
        <f>'Line Items'!D1029</f>
        <v>[Rolling Stock Vehicle Line 36]</v>
      </c>
      <c r="E770" s="106"/>
      <c r="F770" s="143" t="str">
        <f t="shared" si="92"/>
        <v>000 Veh Miles</v>
      </c>
      <c r="G770" s="107">
        <f t="shared" si="96"/>
        <v>0</v>
      </c>
      <c r="H770" s="107">
        <f t="shared" si="96"/>
        <v>0</v>
      </c>
      <c r="I770" s="107">
        <f t="shared" ref="I770:AC770" si="97">SUM(I382,I576)</f>
        <v>0</v>
      </c>
      <c r="J770" s="107">
        <f t="shared" si="97"/>
        <v>0</v>
      </c>
      <c r="K770" s="107">
        <f t="shared" si="97"/>
        <v>0</v>
      </c>
      <c r="L770" s="107">
        <f t="shared" si="97"/>
        <v>0</v>
      </c>
      <c r="M770" s="107">
        <f t="shared" si="97"/>
        <v>0</v>
      </c>
      <c r="N770" s="107">
        <f t="shared" si="97"/>
        <v>0</v>
      </c>
      <c r="O770" s="107">
        <f t="shared" si="97"/>
        <v>0</v>
      </c>
      <c r="P770" s="107">
        <f t="shared" si="97"/>
        <v>0</v>
      </c>
      <c r="Q770" s="107">
        <f t="shared" si="97"/>
        <v>0</v>
      </c>
      <c r="R770" s="107">
        <f t="shared" si="97"/>
        <v>0</v>
      </c>
      <c r="S770" s="107">
        <f t="shared" si="97"/>
        <v>0</v>
      </c>
      <c r="T770" s="107">
        <f t="shared" si="97"/>
        <v>0</v>
      </c>
      <c r="U770" s="107">
        <f t="shared" si="97"/>
        <v>0</v>
      </c>
      <c r="V770" s="107">
        <f t="shared" si="97"/>
        <v>0</v>
      </c>
      <c r="W770" s="107">
        <f t="shared" si="97"/>
        <v>0</v>
      </c>
      <c r="X770" s="107">
        <f t="shared" si="97"/>
        <v>0</v>
      </c>
      <c r="Y770" s="107">
        <f t="shared" si="97"/>
        <v>0</v>
      </c>
      <c r="Z770" s="107">
        <f t="shared" si="97"/>
        <v>0</v>
      </c>
      <c r="AA770" s="107">
        <f t="shared" si="97"/>
        <v>0</v>
      </c>
      <c r="AB770" s="107">
        <f t="shared" si="97"/>
        <v>0</v>
      </c>
      <c r="AC770" s="108">
        <f t="shared" si="97"/>
        <v>0</v>
      </c>
      <c r="AE770" s="805">
        <f t="shared" si="89"/>
        <v>0</v>
      </c>
      <c r="AG770" s="805">
        <f t="shared" si="90"/>
        <v>0</v>
      </c>
      <c r="AI770" s="805">
        <f t="shared" si="91"/>
        <v>0</v>
      </c>
      <c r="AK770" s="300"/>
    </row>
    <row r="771" spans="4:37" ht="12.75" customHeight="1" outlineLevel="1" x14ac:dyDescent="0.25">
      <c r="D771" s="142" t="str">
        <f>'Line Items'!D1030</f>
        <v>[Rolling Stock Vehicle Line 37]</v>
      </c>
      <c r="E771" s="106"/>
      <c r="F771" s="143" t="str">
        <f t="shared" si="92"/>
        <v>000 Veh Miles</v>
      </c>
      <c r="G771" s="107">
        <f t="shared" ref="G771:AC782" si="98">SUM(G383,G577)</f>
        <v>0</v>
      </c>
      <c r="H771" s="107">
        <f t="shared" si="98"/>
        <v>0</v>
      </c>
      <c r="I771" s="107">
        <f t="shared" si="98"/>
        <v>0</v>
      </c>
      <c r="J771" s="107">
        <f t="shared" si="98"/>
        <v>0</v>
      </c>
      <c r="K771" s="107">
        <f t="shared" si="98"/>
        <v>0</v>
      </c>
      <c r="L771" s="107">
        <f t="shared" si="98"/>
        <v>0</v>
      </c>
      <c r="M771" s="107">
        <f t="shared" si="98"/>
        <v>0</v>
      </c>
      <c r="N771" s="107">
        <f t="shared" si="98"/>
        <v>0</v>
      </c>
      <c r="O771" s="107">
        <f t="shared" si="98"/>
        <v>0</v>
      </c>
      <c r="P771" s="107">
        <f t="shared" si="98"/>
        <v>0</v>
      </c>
      <c r="Q771" s="107">
        <f t="shared" si="98"/>
        <v>0</v>
      </c>
      <c r="R771" s="107">
        <f t="shared" si="98"/>
        <v>0</v>
      </c>
      <c r="S771" s="107">
        <f t="shared" si="98"/>
        <v>0</v>
      </c>
      <c r="T771" s="107">
        <f t="shared" si="98"/>
        <v>0</v>
      </c>
      <c r="U771" s="107">
        <f t="shared" si="98"/>
        <v>0</v>
      </c>
      <c r="V771" s="107">
        <f t="shared" si="98"/>
        <v>0</v>
      </c>
      <c r="W771" s="107">
        <f t="shared" si="98"/>
        <v>0</v>
      </c>
      <c r="X771" s="107">
        <f t="shared" si="98"/>
        <v>0</v>
      </c>
      <c r="Y771" s="107">
        <f t="shared" si="98"/>
        <v>0</v>
      </c>
      <c r="Z771" s="107">
        <f t="shared" si="98"/>
        <v>0</v>
      </c>
      <c r="AA771" s="107">
        <f t="shared" si="98"/>
        <v>0</v>
      </c>
      <c r="AB771" s="107">
        <f t="shared" si="98"/>
        <v>0</v>
      </c>
      <c r="AC771" s="108">
        <f t="shared" si="98"/>
        <v>0</v>
      </c>
      <c r="AE771" s="805">
        <f t="shared" si="89"/>
        <v>0</v>
      </c>
      <c r="AG771" s="805">
        <f t="shared" si="90"/>
        <v>0</v>
      </c>
      <c r="AI771" s="805">
        <f t="shared" si="91"/>
        <v>0</v>
      </c>
      <c r="AK771" s="300"/>
    </row>
    <row r="772" spans="4:37" ht="12.75" customHeight="1" outlineLevel="1" x14ac:dyDescent="0.25">
      <c r="D772" s="142" t="str">
        <f>'Line Items'!D1031</f>
        <v>[Rolling Stock Vehicle Line 38]</v>
      </c>
      <c r="E772" s="106"/>
      <c r="F772" s="143" t="str">
        <f t="shared" si="92"/>
        <v>000 Veh Miles</v>
      </c>
      <c r="G772" s="107">
        <f t="shared" si="98"/>
        <v>0</v>
      </c>
      <c r="H772" s="107">
        <f t="shared" si="98"/>
        <v>0</v>
      </c>
      <c r="I772" s="107">
        <f t="shared" si="98"/>
        <v>0</v>
      </c>
      <c r="J772" s="107">
        <f t="shared" si="98"/>
        <v>0</v>
      </c>
      <c r="K772" s="107">
        <f t="shared" si="98"/>
        <v>0</v>
      </c>
      <c r="L772" s="107">
        <f t="shared" si="98"/>
        <v>0</v>
      </c>
      <c r="M772" s="107">
        <f t="shared" si="98"/>
        <v>0</v>
      </c>
      <c r="N772" s="107">
        <f t="shared" si="98"/>
        <v>0</v>
      </c>
      <c r="O772" s="107">
        <f t="shared" si="98"/>
        <v>0</v>
      </c>
      <c r="P772" s="107">
        <f t="shared" si="98"/>
        <v>0</v>
      </c>
      <c r="Q772" s="107">
        <f t="shared" si="98"/>
        <v>0</v>
      </c>
      <c r="R772" s="107">
        <f t="shared" si="98"/>
        <v>0</v>
      </c>
      <c r="S772" s="107">
        <f t="shared" si="98"/>
        <v>0</v>
      </c>
      <c r="T772" s="107">
        <f t="shared" si="98"/>
        <v>0</v>
      </c>
      <c r="U772" s="107">
        <f t="shared" si="98"/>
        <v>0</v>
      </c>
      <c r="V772" s="107">
        <f t="shared" si="98"/>
        <v>0</v>
      </c>
      <c r="W772" s="107">
        <f t="shared" si="98"/>
        <v>0</v>
      </c>
      <c r="X772" s="107">
        <f t="shared" si="98"/>
        <v>0</v>
      </c>
      <c r="Y772" s="107">
        <f t="shared" si="98"/>
        <v>0</v>
      </c>
      <c r="Z772" s="107">
        <f t="shared" si="98"/>
        <v>0</v>
      </c>
      <c r="AA772" s="107">
        <f t="shared" si="98"/>
        <v>0</v>
      </c>
      <c r="AB772" s="107">
        <f t="shared" si="98"/>
        <v>0</v>
      </c>
      <c r="AC772" s="108">
        <f t="shared" si="98"/>
        <v>0</v>
      </c>
      <c r="AE772" s="805">
        <f t="shared" si="89"/>
        <v>0</v>
      </c>
      <c r="AG772" s="805">
        <f t="shared" si="90"/>
        <v>0</v>
      </c>
      <c r="AI772" s="805">
        <f t="shared" si="91"/>
        <v>0</v>
      </c>
      <c r="AK772" s="300"/>
    </row>
    <row r="773" spans="4:37" ht="12.75" customHeight="1" outlineLevel="1" x14ac:dyDescent="0.25">
      <c r="D773" s="142" t="str">
        <f>'Line Items'!D1032</f>
        <v>[Rolling Stock Vehicle Line 39]</v>
      </c>
      <c r="E773" s="106"/>
      <c r="F773" s="143" t="str">
        <f t="shared" si="92"/>
        <v>000 Veh Miles</v>
      </c>
      <c r="G773" s="107">
        <f t="shared" si="98"/>
        <v>0</v>
      </c>
      <c r="H773" s="107">
        <f t="shared" si="98"/>
        <v>0</v>
      </c>
      <c r="I773" s="107">
        <f t="shared" si="98"/>
        <v>0</v>
      </c>
      <c r="J773" s="107">
        <f t="shared" si="98"/>
        <v>0</v>
      </c>
      <c r="K773" s="107">
        <f t="shared" si="98"/>
        <v>0</v>
      </c>
      <c r="L773" s="107">
        <f t="shared" si="98"/>
        <v>0</v>
      </c>
      <c r="M773" s="107">
        <f t="shared" si="98"/>
        <v>0</v>
      </c>
      <c r="N773" s="107">
        <f t="shared" si="98"/>
        <v>0</v>
      </c>
      <c r="O773" s="107">
        <f t="shared" si="98"/>
        <v>0</v>
      </c>
      <c r="P773" s="107">
        <f t="shared" si="98"/>
        <v>0</v>
      </c>
      <c r="Q773" s="107">
        <f t="shared" si="98"/>
        <v>0</v>
      </c>
      <c r="R773" s="107">
        <f t="shared" si="98"/>
        <v>0</v>
      </c>
      <c r="S773" s="107">
        <f t="shared" si="98"/>
        <v>0</v>
      </c>
      <c r="T773" s="107">
        <f t="shared" si="98"/>
        <v>0</v>
      </c>
      <c r="U773" s="107">
        <f t="shared" si="98"/>
        <v>0</v>
      </c>
      <c r="V773" s="107">
        <f t="shared" si="98"/>
        <v>0</v>
      </c>
      <c r="W773" s="107">
        <f t="shared" si="98"/>
        <v>0</v>
      </c>
      <c r="X773" s="107">
        <f t="shared" si="98"/>
        <v>0</v>
      </c>
      <c r="Y773" s="107">
        <f t="shared" si="98"/>
        <v>0</v>
      </c>
      <c r="Z773" s="107">
        <f t="shared" si="98"/>
        <v>0</v>
      </c>
      <c r="AA773" s="107">
        <f t="shared" si="98"/>
        <v>0</v>
      </c>
      <c r="AB773" s="107">
        <f t="shared" si="98"/>
        <v>0</v>
      </c>
      <c r="AC773" s="108">
        <f t="shared" si="98"/>
        <v>0</v>
      </c>
      <c r="AE773" s="805">
        <f t="shared" si="89"/>
        <v>0</v>
      </c>
      <c r="AG773" s="805">
        <f t="shared" si="90"/>
        <v>0</v>
      </c>
      <c r="AI773" s="805">
        <f t="shared" si="91"/>
        <v>0</v>
      </c>
      <c r="AK773" s="300"/>
    </row>
    <row r="774" spans="4:37" ht="12.75" customHeight="1" outlineLevel="1" x14ac:dyDescent="0.25">
      <c r="D774" s="142" t="str">
        <f>'Line Items'!D1033</f>
        <v>[Rolling Stock Vehicle Line 40]</v>
      </c>
      <c r="E774" s="106"/>
      <c r="F774" s="143" t="str">
        <f t="shared" si="92"/>
        <v>000 Veh Miles</v>
      </c>
      <c r="G774" s="107">
        <f t="shared" si="98"/>
        <v>0</v>
      </c>
      <c r="H774" s="107">
        <f t="shared" si="98"/>
        <v>0</v>
      </c>
      <c r="I774" s="107">
        <f t="shared" si="98"/>
        <v>0</v>
      </c>
      <c r="J774" s="107">
        <f t="shared" si="98"/>
        <v>0</v>
      </c>
      <c r="K774" s="107">
        <f t="shared" si="98"/>
        <v>0</v>
      </c>
      <c r="L774" s="107">
        <f t="shared" si="98"/>
        <v>0</v>
      </c>
      <c r="M774" s="107">
        <f t="shared" si="98"/>
        <v>0</v>
      </c>
      <c r="N774" s="107">
        <f t="shared" si="98"/>
        <v>0</v>
      </c>
      <c r="O774" s="107">
        <f t="shared" si="98"/>
        <v>0</v>
      </c>
      <c r="P774" s="107">
        <f t="shared" si="98"/>
        <v>0</v>
      </c>
      <c r="Q774" s="107">
        <f t="shared" si="98"/>
        <v>0</v>
      </c>
      <c r="R774" s="107">
        <f t="shared" si="98"/>
        <v>0</v>
      </c>
      <c r="S774" s="107">
        <f t="shared" si="98"/>
        <v>0</v>
      </c>
      <c r="T774" s="107">
        <f t="shared" si="98"/>
        <v>0</v>
      </c>
      <c r="U774" s="107">
        <f t="shared" si="98"/>
        <v>0</v>
      </c>
      <c r="V774" s="107">
        <f t="shared" si="98"/>
        <v>0</v>
      </c>
      <c r="W774" s="107">
        <f t="shared" si="98"/>
        <v>0</v>
      </c>
      <c r="X774" s="107">
        <f t="shared" si="98"/>
        <v>0</v>
      </c>
      <c r="Y774" s="107">
        <f t="shared" si="98"/>
        <v>0</v>
      </c>
      <c r="Z774" s="107">
        <f t="shared" si="98"/>
        <v>0</v>
      </c>
      <c r="AA774" s="107">
        <f t="shared" si="98"/>
        <v>0</v>
      </c>
      <c r="AB774" s="107">
        <f t="shared" si="98"/>
        <v>0</v>
      </c>
      <c r="AC774" s="108">
        <f t="shared" si="98"/>
        <v>0</v>
      </c>
      <c r="AE774" s="805">
        <f t="shared" si="89"/>
        <v>0</v>
      </c>
      <c r="AG774" s="805">
        <f t="shared" si="90"/>
        <v>0</v>
      </c>
      <c r="AI774" s="805">
        <f t="shared" si="91"/>
        <v>0</v>
      </c>
      <c r="AK774" s="300"/>
    </row>
    <row r="775" spans="4:37" ht="12.75" customHeight="1" outlineLevel="1" x14ac:dyDescent="0.25">
      <c r="D775" s="142" t="str">
        <f>'Line Items'!D1034</f>
        <v>[Rolling Stock Vehicle Line 41]</v>
      </c>
      <c r="E775" s="106"/>
      <c r="F775" s="143" t="str">
        <f t="shared" si="92"/>
        <v>000 Veh Miles</v>
      </c>
      <c r="G775" s="107">
        <f t="shared" si="98"/>
        <v>0</v>
      </c>
      <c r="H775" s="107">
        <f t="shared" si="98"/>
        <v>0</v>
      </c>
      <c r="I775" s="107">
        <f t="shared" si="98"/>
        <v>0</v>
      </c>
      <c r="J775" s="107">
        <f t="shared" si="98"/>
        <v>0</v>
      </c>
      <c r="K775" s="107">
        <f t="shared" si="98"/>
        <v>0</v>
      </c>
      <c r="L775" s="107">
        <f t="shared" si="98"/>
        <v>0</v>
      </c>
      <c r="M775" s="107">
        <f t="shared" si="98"/>
        <v>0</v>
      </c>
      <c r="N775" s="107">
        <f t="shared" si="98"/>
        <v>0</v>
      </c>
      <c r="O775" s="107">
        <f t="shared" si="98"/>
        <v>0</v>
      </c>
      <c r="P775" s="107">
        <f t="shared" si="98"/>
        <v>0</v>
      </c>
      <c r="Q775" s="107">
        <f t="shared" si="98"/>
        <v>0</v>
      </c>
      <c r="R775" s="107">
        <f t="shared" si="98"/>
        <v>0</v>
      </c>
      <c r="S775" s="107">
        <f t="shared" si="98"/>
        <v>0</v>
      </c>
      <c r="T775" s="107">
        <f t="shared" si="98"/>
        <v>0</v>
      </c>
      <c r="U775" s="107">
        <f t="shared" si="98"/>
        <v>0</v>
      </c>
      <c r="V775" s="107">
        <f t="shared" si="98"/>
        <v>0</v>
      </c>
      <c r="W775" s="107">
        <f t="shared" si="98"/>
        <v>0</v>
      </c>
      <c r="X775" s="107">
        <f t="shared" si="98"/>
        <v>0</v>
      </c>
      <c r="Y775" s="107">
        <f t="shared" si="98"/>
        <v>0</v>
      </c>
      <c r="Z775" s="107">
        <f t="shared" si="98"/>
        <v>0</v>
      </c>
      <c r="AA775" s="107">
        <f t="shared" si="98"/>
        <v>0</v>
      </c>
      <c r="AB775" s="107">
        <f t="shared" si="98"/>
        <v>0</v>
      </c>
      <c r="AC775" s="108">
        <f t="shared" si="98"/>
        <v>0</v>
      </c>
      <c r="AE775" s="805">
        <f t="shared" si="89"/>
        <v>0</v>
      </c>
      <c r="AG775" s="805">
        <f t="shared" si="90"/>
        <v>0</v>
      </c>
      <c r="AI775" s="805">
        <f t="shared" si="91"/>
        <v>0</v>
      </c>
      <c r="AK775" s="300"/>
    </row>
    <row r="776" spans="4:37" ht="12.75" customHeight="1" outlineLevel="1" x14ac:dyDescent="0.25">
      <c r="D776" s="142" t="str">
        <f>'Line Items'!D1035</f>
        <v>[Rolling Stock Vehicle Line 42]</v>
      </c>
      <c r="E776" s="106"/>
      <c r="F776" s="143" t="str">
        <f t="shared" si="92"/>
        <v>000 Veh Miles</v>
      </c>
      <c r="G776" s="107">
        <f t="shared" si="98"/>
        <v>0</v>
      </c>
      <c r="H776" s="107">
        <f t="shared" si="98"/>
        <v>0</v>
      </c>
      <c r="I776" s="107">
        <f t="shared" si="98"/>
        <v>0</v>
      </c>
      <c r="J776" s="107">
        <f t="shared" si="98"/>
        <v>0</v>
      </c>
      <c r="K776" s="107">
        <f t="shared" si="98"/>
        <v>0</v>
      </c>
      <c r="L776" s="107">
        <f t="shared" si="98"/>
        <v>0</v>
      </c>
      <c r="M776" s="107">
        <f t="shared" si="98"/>
        <v>0</v>
      </c>
      <c r="N776" s="107">
        <f t="shared" si="98"/>
        <v>0</v>
      </c>
      <c r="O776" s="107">
        <f t="shared" si="98"/>
        <v>0</v>
      </c>
      <c r="P776" s="107">
        <f t="shared" si="98"/>
        <v>0</v>
      </c>
      <c r="Q776" s="107">
        <f t="shared" si="98"/>
        <v>0</v>
      </c>
      <c r="R776" s="107">
        <f t="shared" si="98"/>
        <v>0</v>
      </c>
      <c r="S776" s="107">
        <f t="shared" si="98"/>
        <v>0</v>
      </c>
      <c r="T776" s="107">
        <f t="shared" si="98"/>
        <v>0</v>
      </c>
      <c r="U776" s="107">
        <f t="shared" si="98"/>
        <v>0</v>
      </c>
      <c r="V776" s="107">
        <f t="shared" si="98"/>
        <v>0</v>
      </c>
      <c r="W776" s="107">
        <f t="shared" si="98"/>
        <v>0</v>
      </c>
      <c r="X776" s="107">
        <f t="shared" si="98"/>
        <v>0</v>
      </c>
      <c r="Y776" s="107">
        <f t="shared" si="98"/>
        <v>0</v>
      </c>
      <c r="Z776" s="107">
        <f t="shared" si="98"/>
        <v>0</v>
      </c>
      <c r="AA776" s="107">
        <f t="shared" si="98"/>
        <v>0</v>
      </c>
      <c r="AB776" s="107">
        <f t="shared" si="98"/>
        <v>0</v>
      </c>
      <c r="AC776" s="108">
        <f t="shared" si="98"/>
        <v>0</v>
      </c>
      <c r="AE776" s="805">
        <f t="shared" si="89"/>
        <v>0</v>
      </c>
      <c r="AG776" s="805">
        <f t="shared" si="90"/>
        <v>0</v>
      </c>
      <c r="AI776" s="805">
        <f t="shared" si="91"/>
        <v>0</v>
      </c>
      <c r="AK776" s="300"/>
    </row>
    <row r="777" spans="4:37" ht="12.75" customHeight="1" outlineLevel="1" x14ac:dyDescent="0.25">
      <c r="D777" s="142" t="str">
        <f>'Line Items'!D1036</f>
        <v>[Rolling Stock Vehicle Line 43]</v>
      </c>
      <c r="E777" s="106"/>
      <c r="F777" s="143" t="str">
        <f t="shared" si="92"/>
        <v>000 Veh Miles</v>
      </c>
      <c r="G777" s="107">
        <f t="shared" si="98"/>
        <v>0</v>
      </c>
      <c r="H777" s="107">
        <f t="shared" si="98"/>
        <v>0</v>
      </c>
      <c r="I777" s="107">
        <f t="shared" si="98"/>
        <v>0</v>
      </c>
      <c r="J777" s="107">
        <f t="shared" si="98"/>
        <v>0</v>
      </c>
      <c r="K777" s="107">
        <f t="shared" si="98"/>
        <v>0</v>
      </c>
      <c r="L777" s="107">
        <f t="shared" si="98"/>
        <v>0</v>
      </c>
      <c r="M777" s="107">
        <f t="shared" si="98"/>
        <v>0</v>
      </c>
      <c r="N777" s="107">
        <f t="shared" si="98"/>
        <v>0</v>
      </c>
      <c r="O777" s="107">
        <f t="shared" si="98"/>
        <v>0</v>
      </c>
      <c r="P777" s="107">
        <f t="shared" si="98"/>
        <v>0</v>
      </c>
      <c r="Q777" s="107">
        <f t="shared" si="98"/>
        <v>0</v>
      </c>
      <c r="R777" s="107">
        <f t="shared" si="98"/>
        <v>0</v>
      </c>
      <c r="S777" s="107">
        <f t="shared" si="98"/>
        <v>0</v>
      </c>
      <c r="T777" s="107">
        <f t="shared" si="98"/>
        <v>0</v>
      </c>
      <c r="U777" s="107">
        <f t="shared" si="98"/>
        <v>0</v>
      </c>
      <c r="V777" s="107">
        <f t="shared" si="98"/>
        <v>0</v>
      </c>
      <c r="W777" s="107">
        <f t="shared" si="98"/>
        <v>0</v>
      </c>
      <c r="X777" s="107">
        <f t="shared" si="98"/>
        <v>0</v>
      </c>
      <c r="Y777" s="107">
        <f t="shared" si="98"/>
        <v>0</v>
      </c>
      <c r="Z777" s="107">
        <f t="shared" si="98"/>
        <v>0</v>
      </c>
      <c r="AA777" s="107">
        <f t="shared" si="98"/>
        <v>0</v>
      </c>
      <c r="AB777" s="107">
        <f t="shared" si="98"/>
        <v>0</v>
      </c>
      <c r="AC777" s="108">
        <f t="shared" si="98"/>
        <v>0</v>
      </c>
      <c r="AE777" s="805">
        <f t="shared" si="89"/>
        <v>0</v>
      </c>
      <c r="AG777" s="805">
        <f t="shared" si="90"/>
        <v>0</v>
      </c>
      <c r="AI777" s="805">
        <f t="shared" si="91"/>
        <v>0</v>
      </c>
      <c r="AK777" s="300"/>
    </row>
    <row r="778" spans="4:37" ht="12.75" customHeight="1" outlineLevel="1" x14ac:dyDescent="0.25">
      <c r="D778" s="142" t="str">
        <f>'Line Items'!D1037</f>
        <v>[Rolling Stock Vehicle Line 44]</v>
      </c>
      <c r="E778" s="106"/>
      <c r="F778" s="143" t="str">
        <f t="shared" si="92"/>
        <v>000 Veh Miles</v>
      </c>
      <c r="G778" s="107">
        <f t="shared" si="98"/>
        <v>0</v>
      </c>
      <c r="H778" s="107">
        <f t="shared" si="98"/>
        <v>0</v>
      </c>
      <c r="I778" s="107">
        <f t="shared" si="98"/>
        <v>0</v>
      </c>
      <c r="J778" s="107">
        <f t="shared" si="98"/>
        <v>0</v>
      </c>
      <c r="K778" s="107">
        <f t="shared" si="98"/>
        <v>0</v>
      </c>
      <c r="L778" s="107">
        <f t="shared" si="98"/>
        <v>0</v>
      </c>
      <c r="M778" s="107">
        <f t="shared" si="98"/>
        <v>0</v>
      </c>
      <c r="N778" s="107">
        <f t="shared" si="98"/>
        <v>0</v>
      </c>
      <c r="O778" s="107">
        <f t="shared" si="98"/>
        <v>0</v>
      </c>
      <c r="P778" s="107">
        <f t="shared" si="98"/>
        <v>0</v>
      </c>
      <c r="Q778" s="107">
        <f t="shared" si="98"/>
        <v>0</v>
      </c>
      <c r="R778" s="107">
        <f t="shared" si="98"/>
        <v>0</v>
      </c>
      <c r="S778" s="107">
        <f t="shared" si="98"/>
        <v>0</v>
      </c>
      <c r="T778" s="107">
        <f t="shared" si="98"/>
        <v>0</v>
      </c>
      <c r="U778" s="107">
        <f t="shared" si="98"/>
        <v>0</v>
      </c>
      <c r="V778" s="107">
        <f t="shared" si="98"/>
        <v>0</v>
      </c>
      <c r="W778" s="107">
        <f t="shared" si="98"/>
        <v>0</v>
      </c>
      <c r="X778" s="107">
        <f t="shared" si="98"/>
        <v>0</v>
      </c>
      <c r="Y778" s="107">
        <f t="shared" si="98"/>
        <v>0</v>
      </c>
      <c r="Z778" s="107">
        <f t="shared" si="98"/>
        <v>0</v>
      </c>
      <c r="AA778" s="107">
        <f t="shared" si="98"/>
        <v>0</v>
      </c>
      <c r="AB778" s="107">
        <f t="shared" si="98"/>
        <v>0</v>
      </c>
      <c r="AC778" s="108">
        <f t="shared" si="98"/>
        <v>0</v>
      </c>
      <c r="AE778" s="805">
        <f t="shared" si="89"/>
        <v>0</v>
      </c>
      <c r="AG778" s="805">
        <f t="shared" si="90"/>
        <v>0</v>
      </c>
      <c r="AI778" s="805">
        <f t="shared" si="91"/>
        <v>0</v>
      </c>
      <c r="AK778" s="300"/>
    </row>
    <row r="779" spans="4:37" ht="12.75" customHeight="1" outlineLevel="1" x14ac:dyDescent="0.25">
      <c r="D779" s="142" t="str">
        <f>'Line Items'!D1038</f>
        <v>[Rolling Stock Vehicle Line 45]</v>
      </c>
      <c r="E779" s="106"/>
      <c r="F779" s="143" t="str">
        <f t="shared" si="92"/>
        <v>000 Veh Miles</v>
      </c>
      <c r="G779" s="107">
        <f t="shared" si="98"/>
        <v>0</v>
      </c>
      <c r="H779" s="107">
        <f t="shared" si="98"/>
        <v>0</v>
      </c>
      <c r="I779" s="107">
        <f t="shared" si="98"/>
        <v>0</v>
      </c>
      <c r="J779" s="107">
        <f t="shared" si="98"/>
        <v>0</v>
      </c>
      <c r="K779" s="107">
        <f t="shared" si="98"/>
        <v>0</v>
      </c>
      <c r="L779" s="107">
        <f t="shared" si="98"/>
        <v>0</v>
      </c>
      <c r="M779" s="107">
        <f t="shared" si="98"/>
        <v>0</v>
      </c>
      <c r="N779" s="107">
        <f t="shared" si="98"/>
        <v>0</v>
      </c>
      <c r="O779" s="107">
        <f t="shared" si="98"/>
        <v>0</v>
      </c>
      <c r="P779" s="107">
        <f t="shared" si="98"/>
        <v>0</v>
      </c>
      <c r="Q779" s="107">
        <f t="shared" si="98"/>
        <v>0</v>
      </c>
      <c r="R779" s="107">
        <f t="shared" si="98"/>
        <v>0</v>
      </c>
      <c r="S779" s="107">
        <f t="shared" si="98"/>
        <v>0</v>
      </c>
      <c r="T779" s="107">
        <f t="shared" si="98"/>
        <v>0</v>
      </c>
      <c r="U779" s="107">
        <f t="shared" si="98"/>
        <v>0</v>
      </c>
      <c r="V779" s="107">
        <f t="shared" si="98"/>
        <v>0</v>
      </c>
      <c r="W779" s="107">
        <f t="shared" si="98"/>
        <v>0</v>
      </c>
      <c r="X779" s="107">
        <f t="shared" si="98"/>
        <v>0</v>
      </c>
      <c r="Y779" s="107">
        <f t="shared" si="98"/>
        <v>0</v>
      </c>
      <c r="Z779" s="107">
        <f t="shared" si="98"/>
        <v>0</v>
      </c>
      <c r="AA779" s="107">
        <f t="shared" si="98"/>
        <v>0</v>
      </c>
      <c r="AB779" s="107">
        <f t="shared" si="98"/>
        <v>0</v>
      </c>
      <c r="AC779" s="108">
        <f t="shared" si="98"/>
        <v>0</v>
      </c>
      <c r="AE779" s="805">
        <f t="shared" si="89"/>
        <v>0</v>
      </c>
      <c r="AG779" s="805">
        <f t="shared" si="90"/>
        <v>0</v>
      </c>
      <c r="AI779" s="805">
        <f t="shared" si="91"/>
        <v>0</v>
      </c>
      <c r="AK779" s="300"/>
    </row>
    <row r="780" spans="4:37" ht="12.75" customHeight="1" outlineLevel="1" x14ac:dyDescent="0.25">
      <c r="D780" s="142" t="str">
        <f>'Line Items'!D1039</f>
        <v>[Rolling Stock Vehicle Line 46]</v>
      </c>
      <c r="E780" s="106"/>
      <c r="F780" s="143" t="str">
        <f t="shared" si="92"/>
        <v>000 Veh Miles</v>
      </c>
      <c r="G780" s="107">
        <f t="shared" si="98"/>
        <v>0</v>
      </c>
      <c r="H780" s="107">
        <f t="shared" si="98"/>
        <v>0</v>
      </c>
      <c r="I780" s="107">
        <f t="shared" si="98"/>
        <v>0</v>
      </c>
      <c r="J780" s="107">
        <f t="shared" si="98"/>
        <v>0</v>
      </c>
      <c r="K780" s="107">
        <f t="shared" si="98"/>
        <v>0</v>
      </c>
      <c r="L780" s="107">
        <f t="shared" si="98"/>
        <v>0</v>
      </c>
      <c r="M780" s="107">
        <f t="shared" si="98"/>
        <v>0</v>
      </c>
      <c r="N780" s="107">
        <f t="shared" si="98"/>
        <v>0</v>
      </c>
      <c r="O780" s="107">
        <f t="shared" si="98"/>
        <v>0</v>
      </c>
      <c r="P780" s="107">
        <f t="shared" si="98"/>
        <v>0</v>
      </c>
      <c r="Q780" s="107">
        <f t="shared" si="98"/>
        <v>0</v>
      </c>
      <c r="R780" s="107">
        <f t="shared" si="98"/>
        <v>0</v>
      </c>
      <c r="S780" s="107">
        <f t="shared" si="98"/>
        <v>0</v>
      </c>
      <c r="T780" s="107">
        <f t="shared" si="98"/>
        <v>0</v>
      </c>
      <c r="U780" s="107">
        <f t="shared" si="98"/>
        <v>0</v>
      </c>
      <c r="V780" s="107">
        <f t="shared" si="98"/>
        <v>0</v>
      </c>
      <c r="W780" s="107">
        <f t="shared" si="98"/>
        <v>0</v>
      </c>
      <c r="X780" s="107">
        <f t="shared" si="98"/>
        <v>0</v>
      </c>
      <c r="Y780" s="107">
        <f t="shared" si="98"/>
        <v>0</v>
      </c>
      <c r="Z780" s="107">
        <f t="shared" si="98"/>
        <v>0</v>
      </c>
      <c r="AA780" s="107">
        <f t="shared" si="98"/>
        <v>0</v>
      </c>
      <c r="AB780" s="107">
        <f t="shared" si="98"/>
        <v>0</v>
      </c>
      <c r="AC780" s="108">
        <f t="shared" si="98"/>
        <v>0</v>
      </c>
      <c r="AE780" s="805">
        <f t="shared" si="89"/>
        <v>0</v>
      </c>
      <c r="AG780" s="805">
        <f t="shared" si="90"/>
        <v>0</v>
      </c>
      <c r="AI780" s="805">
        <f t="shared" si="91"/>
        <v>0</v>
      </c>
      <c r="AK780" s="300"/>
    </row>
    <row r="781" spans="4:37" ht="12.75" customHeight="1" outlineLevel="1" x14ac:dyDescent="0.25">
      <c r="D781" s="142" t="str">
        <f>'Line Items'!D1040</f>
        <v>[Rolling Stock Vehicle Line 47]</v>
      </c>
      <c r="E781" s="106"/>
      <c r="F781" s="143" t="str">
        <f t="shared" si="92"/>
        <v>000 Veh Miles</v>
      </c>
      <c r="G781" s="107">
        <f t="shared" si="98"/>
        <v>0</v>
      </c>
      <c r="H781" s="107">
        <f t="shared" si="98"/>
        <v>0</v>
      </c>
      <c r="I781" s="107">
        <f t="shared" si="98"/>
        <v>0</v>
      </c>
      <c r="J781" s="107">
        <f t="shared" si="98"/>
        <v>0</v>
      </c>
      <c r="K781" s="107">
        <f t="shared" si="98"/>
        <v>0</v>
      </c>
      <c r="L781" s="107">
        <f t="shared" si="98"/>
        <v>0</v>
      </c>
      <c r="M781" s="107">
        <f t="shared" si="98"/>
        <v>0</v>
      </c>
      <c r="N781" s="107">
        <f t="shared" si="98"/>
        <v>0</v>
      </c>
      <c r="O781" s="107">
        <f t="shared" si="98"/>
        <v>0</v>
      </c>
      <c r="P781" s="107">
        <f t="shared" si="98"/>
        <v>0</v>
      </c>
      <c r="Q781" s="107">
        <f t="shared" si="98"/>
        <v>0</v>
      </c>
      <c r="R781" s="107">
        <f t="shared" si="98"/>
        <v>0</v>
      </c>
      <c r="S781" s="107">
        <f t="shared" si="98"/>
        <v>0</v>
      </c>
      <c r="T781" s="107">
        <f t="shared" si="98"/>
        <v>0</v>
      </c>
      <c r="U781" s="107">
        <f t="shared" si="98"/>
        <v>0</v>
      </c>
      <c r="V781" s="107">
        <f t="shared" si="98"/>
        <v>0</v>
      </c>
      <c r="W781" s="107">
        <f t="shared" si="98"/>
        <v>0</v>
      </c>
      <c r="X781" s="107">
        <f t="shared" si="98"/>
        <v>0</v>
      </c>
      <c r="Y781" s="107">
        <f t="shared" si="98"/>
        <v>0</v>
      </c>
      <c r="Z781" s="107">
        <f t="shared" si="98"/>
        <v>0</v>
      </c>
      <c r="AA781" s="107">
        <f t="shared" si="98"/>
        <v>0</v>
      </c>
      <c r="AB781" s="107">
        <f t="shared" si="98"/>
        <v>0</v>
      </c>
      <c r="AC781" s="108">
        <f t="shared" si="98"/>
        <v>0</v>
      </c>
      <c r="AE781" s="805">
        <f t="shared" si="89"/>
        <v>0</v>
      </c>
      <c r="AG781" s="805">
        <f t="shared" si="90"/>
        <v>0</v>
      </c>
      <c r="AI781" s="805">
        <f t="shared" si="91"/>
        <v>0</v>
      </c>
      <c r="AK781" s="300"/>
    </row>
    <row r="782" spans="4:37" ht="12.75" customHeight="1" outlineLevel="1" x14ac:dyDescent="0.25">
      <c r="D782" s="142" t="str">
        <f>'Line Items'!D1041</f>
        <v>[Rolling Stock Vehicle Line 48]</v>
      </c>
      <c r="E782" s="106"/>
      <c r="F782" s="143" t="str">
        <f t="shared" si="92"/>
        <v>000 Veh Miles</v>
      </c>
      <c r="G782" s="107">
        <f t="shared" si="98"/>
        <v>0</v>
      </c>
      <c r="H782" s="107">
        <f t="shared" si="98"/>
        <v>0</v>
      </c>
      <c r="I782" s="107">
        <f t="shared" ref="I782:AC782" si="99">SUM(I394,I588)</f>
        <v>0</v>
      </c>
      <c r="J782" s="107">
        <f t="shared" si="99"/>
        <v>0</v>
      </c>
      <c r="K782" s="107">
        <f t="shared" si="99"/>
        <v>0</v>
      </c>
      <c r="L782" s="107">
        <f t="shared" si="99"/>
        <v>0</v>
      </c>
      <c r="M782" s="107">
        <f t="shared" si="99"/>
        <v>0</v>
      </c>
      <c r="N782" s="107">
        <f t="shared" si="99"/>
        <v>0</v>
      </c>
      <c r="O782" s="107">
        <f t="shared" si="99"/>
        <v>0</v>
      </c>
      <c r="P782" s="107">
        <f t="shared" si="99"/>
        <v>0</v>
      </c>
      <c r="Q782" s="107">
        <f t="shared" si="99"/>
        <v>0</v>
      </c>
      <c r="R782" s="107">
        <f t="shared" si="99"/>
        <v>0</v>
      </c>
      <c r="S782" s="107">
        <f t="shared" si="99"/>
        <v>0</v>
      </c>
      <c r="T782" s="107">
        <f t="shared" si="99"/>
        <v>0</v>
      </c>
      <c r="U782" s="107">
        <f t="shared" si="99"/>
        <v>0</v>
      </c>
      <c r="V782" s="107">
        <f t="shared" si="99"/>
        <v>0</v>
      </c>
      <c r="W782" s="107">
        <f t="shared" si="99"/>
        <v>0</v>
      </c>
      <c r="X782" s="107">
        <f t="shared" si="99"/>
        <v>0</v>
      </c>
      <c r="Y782" s="107">
        <f t="shared" si="99"/>
        <v>0</v>
      </c>
      <c r="Z782" s="107">
        <f t="shared" si="99"/>
        <v>0</v>
      </c>
      <c r="AA782" s="107">
        <f t="shared" si="99"/>
        <v>0</v>
      </c>
      <c r="AB782" s="107">
        <f t="shared" si="99"/>
        <v>0</v>
      </c>
      <c r="AC782" s="108">
        <f t="shared" si="99"/>
        <v>0</v>
      </c>
      <c r="AE782" s="805">
        <f t="shared" si="89"/>
        <v>0</v>
      </c>
      <c r="AG782" s="805">
        <f t="shared" si="90"/>
        <v>0</v>
      </c>
      <c r="AI782" s="805">
        <f t="shared" si="91"/>
        <v>0</v>
      </c>
      <c r="AK782" s="300"/>
    </row>
    <row r="783" spans="4:37" ht="12.75" customHeight="1" outlineLevel="1" x14ac:dyDescent="0.25">
      <c r="D783" s="142" t="str">
        <f>'Line Items'!D1042</f>
        <v>[Rolling Stock Vehicle Line 49]</v>
      </c>
      <c r="E783" s="106"/>
      <c r="F783" s="143" t="str">
        <f t="shared" si="92"/>
        <v>000 Veh Miles</v>
      </c>
      <c r="G783" s="107">
        <f t="shared" ref="G783:AC794" si="100">SUM(G395,G589)</f>
        <v>0</v>
      </c>
      <c r="H783" s="107">
        <f t="shared" si="100"/>
        <v>0</v>
      </c>
      <c r="I783" s="107">
        <f t="shared" si="100"/>
        <v>0</v>
      </c>
      <c r="J783" s="107">
        <f t="shared" si="100"/>
        <v>0</v>
      </c>
      <c r="K783" s="107">
        <f t="shared" si="100"/>
        <v>0</v>
      </c>
      <c r="L783" s="107">
        <f t="shared" si="100"/>
        <v>0</v>
      </c>
      <c r="M783" s="107">
        <f t="shared" si="100"/>
        <v>0</v>
      </c>
      <c r="N783" s="107">
        <f t="shared" si="100"/>
        <v>0</v>
      </c>
      <c r="O783" s="107">
        <f t="shared" si="100"/>
        <v>0</v>
      </c>
      <c r="P783" s="107">
        <f t="shared" si="100"/>
        <v>0</v>
      </c>
      <c r="Q783" s="107">
        <f t="shared" si="100"/>
        <v>0</v>
      </c>
      <c r="R783" s="107">
        <f t="shared" si="100"/>
        <v>0</v>
      </c>
      <c r="S783" s="107">
        <f t="shared" si="100"/>
        <v>0</v>
      </c>
      <c r="T783" s="107">
        <f t="shared" si="100"/>
        <v>0</v>
      </c>
      <c r="U783" s="107">
        <f t="shared" si="100"/>
        <v>0</v>
      </c>
      <c r="V783" s="107">
        <f t="shared" si="100"/>
        <v>0</v>
      </c>
      <c r="W783" s="107">
        <f t="shared" si="100"/>
        <v>0</v>
      </c>
      <c r="X783" s="107">
        <f t="shared" si="100"/>
        <v>0</v>
      </c>
      <c r="Y783" s="107">
        <f t="shared" si="100"/>
        <v>0</v>
      </c>
      <c r="Z783" s="107">
        <f t="shared" si="100"/>
        <v>0</v>
      </c>
      <c r="AA783" s="107">
        <f t="shared" si="100"/>
        <v>0</v>
      </c>
      <c r="AB783" s="107">
        <f t="shared" si="100"/>
        <v>0</v>
      </c>
      <c r="AC783" s="108">
        <f t="shared" si="100"/>
        <v>0</v>
      </c>
      <c r="AE783" s="805">
        <f t="shared" si="89"/>
        <v>0</v>
      </c>
      <c r="AG783" s="805">
        <f t="shared" si="90"/>
        <v>0</v>
      </c>
      <c r="AI783" s="805">
        <f t="shared" si="91"/>
        <v>0</v>
      </c>
      <c r="AK783" s="300"/>
    </row>
    <row r="784" spans="4:37" ht="12.75" customHeight="1" outlineLevel="1" x14ac:dyDescent="0.25">
      <c r="D784" s="142" t="str">
        <f>'Line Items'!D1043</f>
        <v>[Rolling Stock Vehicle Line 50]</v>
      </c>
      <c r="E784" s="106"/>
      <c r="F784" s="143" t="str">
        <f t="shared" si="92"/>
        <v>000 Veh Miles</v>
      </c>
      <c r="G784" s="107">
        <f t="shared" si="100"/>
        <v>0</v>
      </c>
      <c r="H784" s="107">
        <f t="shared" si="100"/>
        <v>0</v>
      </c>
      <c r="I784" s="107">
        <f t="shared" si="100"/>
        <v>0</v>
      </c>
      <c r="J784" s="107">
        <f t="shared" si="100"/>
        <v>0</v>
      </c>
      <c r="K784" s="107">
        <f t="shared" si="100"/>
        <v>0</v>
      </c>
      <c r="L784" s="107">
        <f t="shared" si="100"/>
        <v>0</v>
      </c>
      <c r="M784" s="107">
        <f t="shared" si="100"/>
        <v>0</v>
      </c>
      <c r="N784" s="107">
        <f t="shared" si="100"/>
        <v>0</v>
      </c>
      <c r="O784" s="107">
        <f t="shared" si="100"/>
        <v>0</v>
      </c>
      <c r="P784" s="107">
        <f t="shared" si="100"/>
        <v>0</v>
      </c>
      <c r="Q784" s="107">
        <f t="shared" si="100"/>
        <v>0</v>
      </c>
      <c r="R784" s="107">
        <f t="shared" si="100"/>
        <v>0</v>
      </c>
      <c r="S784" s="107">
        <f t="shared" si="100"/>
        <v>0</v>
      </c>
      <c r="T784" s="107">
        <f t="shared" si="100"/>
        <v>0</v>
      </c>
      <c r="U784" s="107">
        <f t="shared" si="100"/>
        <v>0</v>
      </c>
      <c r="V784" s="107">
        <f t="shared" si="100"/>
        <v>0</v>
      </c>
      <c r="W784" s="107">
        <f t="shared" si="100"/>
        <v>0</v>
      </c>
      <c r="X784" s="107">
        <f t="shared" si="100"/>
        <v>0</v>
      </c>
      <c r="Y784" s="107">
        <f t="shared" si="100"/>
        <v>0</v>
      </c>
      <c r="Z784" s="107">
        <f t="shared" si="100"/>
        <v>0</v>
      </c>
      <c r="AA784" s="107">
        <f t="shared" si="100"/>
        <v>0</v>
      </c>
      <c r="AB784" s="107">
        <f t="shared" si="100"/>
        <v>0</v>
      </c>
      <c r="AC784" s="108">
        <f t="shared" si="100"/>
        <v>0</v>
      </c>
      <c r="AE784" s="805">
        <f t="shared" si="89"/>
        <v>0</v>
      </c>
      <c r="AG784" s="805">
        <f t="shared" si="90"/>
        <v>0</v>
      </c>
      <c r="AI784" s="805">
        <f t="shared" si="91"/>
        <v>0</v>
      </c>
      <c r="AK784" s="300"/>
    </row>
    <row r="785" spans="3:37" ht="12.75" customHeight="1" outlineLevel="1" x14ac:dyDescent="0.25">
      <c r="D785" s="142" t="str">
        <f>'Line Items'!D1044</f>
        <v>[Rolling Stock Vehicle Line 51]</v>
      </c>
      <c r="E785" s="106"/>
      <c r="F785" s="143" t="str">
        <f t="shared" si="92"/>
        <v>000 Veh Miles</v>
      </c>
      <c r="G785" s="107">
        <f t="shared" si="100"/>
        <v>0</v>
      </c>
      <c r="H785" s="107">
        <f t="shared" si="100"/>
        <v>0</v>
      </c>
      <c r="I785" s="107">
        <f t="shared" si="100"/>
        <v>0</v>
      </c>
      <c r="J785" s="107">
        <f t="shared" si="100"/>
        <v>0</v>
      </c>
      <c r="K785" s="107">
        <f t="shared" si="100"/>
        <v>0</v>
      </c>
      <c r="L785" s="107">
        <f t="shared" si="100"/>
        <v>0</v>
      </c>
      <c r="M785" s="107">
        <f t="shared" si="100"/>
        <v>0</v>
      </c>
      <c r="N785" s="107">
        <f t="shared" si="100"/>
        <v>0</v>
      </c>
      <c r="O785" s="107">
        <f t="shared" si="100"/>
        <v>0</v>
      </c>
      <c r="P785" s="107">
        <f t="shared" si="100"/>
        <v>0</v>
      </c>
      <c r="Q785" s="107">
        <f t="shared" si="100"/>
        <v>0</v>
      </c>
      <c r="R785" s="107">
        <f t="shared" si="100"/>
        <v>0</v>
      </c>
      <c r="S785" s="107">
        <f t="shared" si="100"/>
        <v>0</v>
      </c>
      <c r="T785" s="107">
        <f t="shared" si="100"/>
        <v>0</v>
      </c>
      <c r="U785" s="107">
        <f t="shared" si="100"/>
        <v>0</v>
      </c>
      <c r="V785" s="107">
        <f t="shared" si="100"/>
        <v>0</v>
      </c>
      <c r="W785" s="107">
        <f t="shared" si="100"/>
        <v>0</v>
      </c>
      <c r="X785" s="107">
        <f t="shared" si="100"/>
        <v>0</v>
      </c>
      <c r="Y785" s="107">
        <f t="shared" si="100"/>
        <v>0</v>
      </c>
      <c r="Z785" s="107">
        <f t="shared" si="100"/>
        <v>0</v>
      </c>
      <c r="AA785" s="107">
        <f t="shared" si="100"/>
        <v>0</v>
      </c>
      <c r="AB785" s="107">
        <f t="shared" si="100"/>
        <v>0</v>
      </c>
      <c r="AC785" s="108">
        <f t="shared" si="100"/>
        <v>0</v>
      </c>
      <c r="AE785" s="805">
        <f t="shared" si="89"/>
        <v>0</v>
      </c>
      <c r="AG785" s="805">
        <f t="shared" si="90"/>
        <v>0</v>
      </c>
      <c r="AI785" s="805">
        <f t="shared" si="91"/>
        <v>0</v>
      </c>
      <c r="AK785" s="300"/>
    </row>
    <row r="786" spans="3:37" ht="12.75" customHeight="1" outlineLevel="1" x14ac:dyDescent="0.25">
      <c r="D786" s="142" t="str">
        <f>'Line Items'!D1045</f>
        <v>[Rolling Stock Vehicle Line 52]</v>
      </c>
      <c r="E786" s="106"/>
      <c r="F786" s="143" t="str">
        <f t="shared" si="92"/>
        <v>000 Veh Miles</v>
      </c>
      <c r="G786" s="107">
        <f t="shared" si="100"/>
        <v>0</v>
      </c>
      <c r="H786" s="107">
        <f t="shared" si="100"/>
        <v>0</v>
      </c>
      <c r="I786" s="107">
        <f t="shared" si="100"/>
        <v>0</v>
      </c>
      <c r="J786" s="107">
        <f t="shared" si="100"/>
        <v>0</v>
      </c>
      <c r="K786" s="107">
        <f t="shared" si="100"/>
        <v>0</v>
      </c>
      <c r="L786" s="107">
        <f t="shared" si="100"/>
        <v>0</v>
      </c>
      <c r="M786" s="107">
        <f t="shared" si="100"/>
        <v>0</v>
      </c>
      <c r="N786" s="107">
        <f t="shared" si="100"/>
        <v>0</v>
      </c>
      <c r="O786" s="107">
        <f t="shared" si="100"/>
        <v>0</v>
      </c>
      <c r="P786" s="107">
        <f t="shared" si="100"/>
        <v>0</v>
      </c>
      <c r="Q786" s="107">
        <f t="shared" si="100"/>
        <v>0</v>
      </c>
      <c r="R786" s="107">
        <f t="shared" si="100"/>
        <v>0</v>
      </c>
      <c r="S786" s="107">
        <f t="shared" si="100"/>
        <v>0</v>
      </c>
      <c r="T786" s="107">
        <f t="shared" si="100"/>
        <v>0</v>
      </c>
      <c r="U786" s="107">
        <f t="shared" si="100"/>
        <v>0</v>
      </c>
      <c r="V786" s="107">
        <f t="shared" si="100"/>
        <v>0</v>
      </c>
      <c r="W786" s="107">
        <f t="shared" si="100"/>
        <v>0</v>
      </c>
      <c r="X786" s="107">
        <f t="shared" si="100"/>
        <v>0</v>
      </c>
      <c r="Y786" s="107">
        <f t="shared" si="100"/>
        <v>0</v>
      </c>
      <c r="Z786" s="107">
        <f t="shared" si="100"/>
        <v>0</v>
      </c>
      <c r="AA786" s="107">
        <f t="shared" si="100"/>
        <v>0</v>
      </c>
      <c r="AB786" s="107">
        <f t="shared" si="100"/>
        <v>0</v>
      </c>
      <c r="AC786" s="108">
        <f t="shared" si="100"/>
        <v>0</v>
      </c>
      <c r="AE786" s="805">
        <f t="shared" si="89"/>
        <v>0</v>
      </c>
      <c r="AG786" s="805">
        <f t="shared" si="90"/>
        <v>0</v>
      </c>
      <c r="AI786" s="805">
        <f t="shared" si="91"/>
        <v>0</v>
      </c>
      <c r="AK786" s="300"/>
    </row>
    <row r="787" spans="3:37" ht="12.75" customHeight="1" outlineLevel="1" x14ac:dyDescent="0.25">
      <c r="D787" s="142" t="str">
        <f>'Line Items'!D1046</f>
        <v>[Rolling Stock Vehicle Line 53]</v>
      </c>
      <c r="E787" s="106"/>
      <c r="F787" s="143" t="str">
        <f t="shared" si="92"/>
        <v>000 Veh Miles</v>
      </c>
      <c r="G787" s="107">
        <f t="shared" si="100"/>
        <v>0</v>
      </c>
      <c r="H787" s="107">
        <f t="shared" si="100"/>
        <v>0</v>
      </c>
      <c r="I787" s="107">
        <f t="shared" si="100"/>
        <v>0</v>
      </c>
      <c r="J787" s="107">
        <f t="shared" si="100"/>
        <v>0</v>
      </c>
      <c r="K787" s="107">
        <f t="shared" si="100"/>
        <v>0</v>
      </c>
      <c r="L787" s="107">
        <f t="shared" si="100"/>
        <v>0</v>
      </c>
      <c r="M787" s="107">
        <f t="shared" si="100"/>
        <v>0</v>
      </c>
      <c r="N787" s="107">
        <f t="shared" si="100"/>
        <v>0</v>
      </c>
      <c r="O787" s="107">
        <f t="shared" si="100"/>
        <v>0</v>
      </c>
      <c r="P787" s="107">
        <f t="shared" si="100"/>
        <v>0</v>
      </c>
      <c r="Q787" s="107">
        <f t="shared" si="100"/>
        <v>0</v>
      </c>
      <c r="R787" s="107">
        <f t="shared" si="100"/>
        <v>0</v>
      </c>
      <c r="S787" s="107">
        <f t="shared" si="100"/>
        <v>0</v>
      </c>
      <c r="T787" s="107">
        <f t="shared" si="100"/>
        <v>0</v>
      </c>
      <c r="U787" s="107">
        <f t="shared" si="100"/>
        <v>0</v>
      </c>
      <c r="V787" s="107">
        <f t="shared" si="100"/>
        <v>0</v>
      </c>
      <c r="W787" s="107">
        <f t="shared" si="100"/>
        <v>0</v>
      </c>
      <c r="X787" s="107">
        <f t="shared" si="100"/>
        <v>0</v>
      </c>
      <c r="Y787" s="107">
        <f t="shared" si="100"/>
        <v>0</v>
      </c>
      <c r="Z787" s="107">
        <f t="shared" si="100"/>
        <v>0</v>
      </c>
      <c r="AA787" s="107">
        <f t="shared" si="100"/>
        <v>0</v>
      </c>
      <c r="AB787" s="107">
        <f t="shared" si="100"/>
        <v>0</v>
      </c>
      <c r="AC787" s="108">
        <f t="shared" si="100"/>
        <v>0</v>
      </c>
      <c r="AE787" s="805">
        <f t="shared" si="89"/>
        <v>0</v>
      </c>
      <c r="AG787" s="805">
        <f t="shared" si="90"/>
        <v>0</v>
      </c>
      <c r="AI787" s="805">
        <f t="shared" si="91"/>
        <v>0</v>
      </c>
      <c r="AK787" s="300"/>
    </row>
    <row r="788" spans="3:37" ht="12.75" customHeight="1" outlineLevel="1" x14ac:dyDescent="0.25">
      <c r="D788" s="142" t="str">
        <f>'Line Items'!D1047</f>
        <v>[Rolling Stock Vehicle Line 54]</v>
      </c>
      <c r="E788" s="106"/>
      <c r="F788" s="143" t="str">
        <f t="shared" si="92"/>
        <v>000 Veh Miles</v>
      </c>
      <c r="G788" s="107">
        <f t="shared" si="100"/>
        <v>0</v>
      </c>
      <c r="H788" s="107">
        <f t="shared" si="100"/>
        <v>0</v>
      </c>
      <c r="I788" s="107">
        <f t="shared" si="100"/>
        <v>0</v>
      </c>
      <c r="J788" s="107">
        <f t="shared" si="100"/>
        <v>0</v>
      </c>
      <c r="K788" s="107">
        <f t="shared" si="100"/>
        <v>0</v>
      </c>
      <c r="L788" s="107">
        <f t="shared" si="100"/>
        <v>0</v>
      </c>
      <c r="M788" s="107">
        <f t="shared" si="100"/>
        <v>0</v>
      </c>
      <c r="N788" s="107">
        <f t="shared" si="100"/>
        <v>0</v>
      </c>
      <c r="O788" s="107">
        <f t="shared" si="100"/>
        <v>0</v>
      </c>
      <c r="P788" s="107">
        <f t="shared" si="100"/>
        <v>0</v>
      </c>
      <c r="Q788" s="107">
        <f t="shared" si="100"/>
        <v>0</v>
      </c>
      <c r="R788" s="107">
        <f t="shared" si="100"/>
        <v>0</v>
      </c>
      <c r="S788" s="107">
        <f t="shared" si="100"/>
        <v>0</v>
      </c>
      <c r="T788" s="107">
        <f t="shared" si="100"/>
        <v>0</v>
      </c>
      <c r="U788" s="107">
        <f t="shared" si="100"/>
        <v>0</v>
      </c>
      <c r="V788" s="107">
        <f t="shared" si="100"/>
        <v>0</v>
      </c>
      <c r="W788" s="107">
        <f t="shared" si="100"/>
        <v>0</v>
      </c>
      <c r="X788" s="107">
        <f t="shared" si="100"/>
        <v>0</v>
      </c>
      <c r="Y788" s="107">
        <f t="shared" si="100"/>
        <v>0</v>
      </c>
      <c r="Z788" s="107">
        <f t="shared" si="100"/>
        <v>0</v>
      </c>
      <c r="AA788" s="107">
        <f t="shared" si="100"/>
        <v>0</v>
      </c>
      <c r="AB788" s="107">
        <f t="shared" si="100"/>
        <v>0</v>
      </c>
      <c r="AC788" s="108">
        <f t="shared" si="100"/>
        <v>0</v>
      </c>
      <c r="AE788" s="805">
        <f t="shared" si="89"/>
        <v>0</v>
      </c>
      <c r="AG788" s="805">
        <f t="shared" si="90"/>
        <v>0</v>
      </c>
      <c r="AI788" s="805">
        <f t="shared" si="91"/>
        <v>0</v>
      </c>
      <c r="AK788" s="300"/>
    </row>
    <row r="789" spans="3:37" ht="12.75" customHeight="1" outlineLevel="1" x14ac:dyDescent="0.25">
      <c r="D789" s="142" t="str">
        <f>'Line Items'!D1048</f>
        <v>[Rolling Stock Vehicle Line 55]</v>
      </c>
      <c r="E789" s="106"/>
      <c r="F789" s="143" t="str">
        <f t="shared" si="92"/>
        <v>000 Veh Miles</v>
      </c>
      <c r="G789" s="107">
        <f t="shared" si="100"/>
        <v>0</v>
      </c>
      <c r="H789" s="107">
        <f t="shared" si="100"/>
        <v>0</v>
      </c>
      <c r="I789" s="107">
        <f t="shared" si="100"/>
        <v>0</v>
      </c>
      <c r="J789" s="107">
        <f t="shared" si="100"/>
        <v>0</v>
      </c>
      <c r="K789" s="107">
        <f t="shared" si="100"/>
        <v>0</v>
      </c>
      <c r="L789" s="107">
        <f t="shared" si="100"/>
        <v>0</v>
      </c>
      <c r="M789" s="107">
        <f t="shared" si="100"/>
        <v>0</v>
      </c>
      <c r="N789" s="107">
        <f t="shared" si="100"/>
        <v>0</v>
      </c>
      <c r="O789" s="107">
        <f t="shared" si="100"/>
        <v>0</v>
      </c>
      <c r="P789" s="107">
        <f t="shared" si="100"/>
        <v>0</v>
      </c>
      <c r="Q789" s="107">
        <f t="shared" si="100"/>
        <v>0</v>
      </c>
      <c r="R789" s="107">
        <f t="shared" si="100"/>
        <v>0</v>
      </c>
      <c r="S789" s="107">
        <f t="shared" si="100"/>
        <v>0</v>
      </c>
      <c r="T789" s="107">
        <f t="shared" si="100"/>
        <v>0</v>
      </c>
      <c r="U789" s="107">
        <f t="shared" si="100"/>
        <v>0</v>
      </c>
      <c r="V789" s="107">
        <f t="shared" si="100"/>
        <v>0</v>
      </c>
      <c r="W789" s="107">
        <f t="shared" si="100"/>
        <v>0</v>
      </c>
      <c r="X789" s="107">
        <f t="shared" si="100"/>
        <v>0</v>
      </c>
      <c r="Y789" s="107">
        <f t="shared" si="100"/>
        <v>0</v>
      </c>
      <c r="Z789" s="107">
        <f t="shared" si="100"/>
        <v>0</v>
      </c>
      <c r="AA789" s="107">
        <f t="shared" si="100"/>
        <v>0</v>
      </c>
      <c r="AB789" s="107">
        <f t="shared" si="100"/>
        <v>0</v>
      </c>
      <c r="AC789" s="108">
        <f t="shared" si="100"/>
        <v>0</v>
      </c>
      <c r="AE789" s="805">
        <f t="shared" si="89"/>
        <v>0</v>
      </c>
      <c r="AG789" s="805">
        <f t="shared" si="90"/>
        <v>0</v>
      </c>
      <c r="AI789" s="805">
        <f t="shared" si="91"/>
        <v>0</v>
      </c>
      <c r="AK789" s="300"/>
    </row>
    <row r="790" spans="3:37" ht="12.75" customHeight="1" outlineLevel="1" x14ac:dyDescent="0.25">
      <c r="D790" s="142" t="str">
        <f>'Line Items'!D1049</f>
        <v>[Rolling Stock Vehicle Line 56]</v>
      </c>
      <c r="E790" s="106"/>
      <c r="F790" s="143" t="str">
        <f t="shared" si="92"/>
        <v>000 Veh Miles</v>
      </c>
      <c r="G790" s="107">
        <f t="shared" si="100"/>
        <v>0</v>
      </c>
      <c r="H790" s="107">
        <f t="shared" si="100"/>
        <v>0</v>
      </c>
      <c r="I790" s="107">
        <f t="shared" si="100"/>
        <v>0</v>
      </c>
      <c r="J790" s="107">
        <f t="shared" si="100"/>
        <v>0</v>
      </c>
      <c r="K790" s="107">
        <f t="shared" si="100"/>
        <v>0</v>
      </c>
      <c r="L790" s="107">
        <f t="shared" si="100"/>
        <v>0</v>
      </c>
      <c r="M790" s="107">
        <f t="shared" si="100"/>
        <v>0</v>
      </c>
      <c r="N790" s="107">
        <f t="shared" si="100"/>
        <v>0</v>
      </c>
      <c r="O790" s="107">
        <f t="shared" si="100"/>
        <v>0</v>
      </c>
      <c r="P790" s="107">
        <f t="shared" si="100"/>
        <v>0</v>
      </c>
      <c r="Q790" s="107">
        <f t="shared" si="100"/>
        <v>0</v>
      </c>
      <c r="R790" s="107">
        <f t="shared" si="100"/>
        <v>0</v>
      </c>
      <c r="S790" s="107">
        <f t="shared" si="100"/>
        <v>0</v>
      </c>
      <c r="T790" s="107">
        <f t="shared" si="100"/>
        <v>0</v>
      </c>
      <c r="U790" s="107">
        <f t="shared" si="100"/>
        <v>0</v>
      </c>
      <c r="V790" s="107">
        <f t="shared" si="100"/>
        <v>0</v>
      </c>
      <c r="W790" s="107">
        <f t="shared" si="100"/>
        <v>0</v>
      </c>
      <c r="X790" s="107">
        <f t="shared" si="100"/>
        <v>0</v>
      </c>
      <c r="Y790" s="107">
        <f t="shared" si="100"/>
        <v>0</v>
      </c>
      <c r="Z790" s="107">
        <f t="shared" si="100"/>
        <v>0</v>
      </c>
      <c r="AA790" s="107">
        <f t="shared" si="100"/>
        <v>0</v>
      </c>
      <c r="AB790" s="107">
        <f t="shared" si="100"/>
        <v>0</v>
      </c>
      <c r="AC790" s="108">
        <f t="shared" si="100"/>
        <v>0</v>
      </c>
      <c r="AE790" s="805">
        <f t="shared" si="89"/>
        <v>0</v>
      </c>
      <c r="AG790" s="805">
        <f t="shared" si="90"/>
        <v>0</v>
      </c>
      <c r="AI790" s="805">
        <f t="shared" si="91"/>
        <v>0</v>
      </c>
      <c r="AK790" s="300"/>
    </row>
    <row r="791" spans="3:37" ht="12.75" customHeight="1" outlineLevel="1" x14ac:dyDescent="0.25">
      <c r="D791" s="142" t="str">
        <f>'Line Items'!D1050</f>
        <v>[Rolling Stock Vehicle Line 57]</v>
      </c>
      <c r="E791" s="106"/>
      <c r="F791" s="143" t="str">
        <f t="shared" si="92"/>
        <v>000 Veh Miles</v>
      </c>
      <c r="G791" s="107">
        <f t="shared" si="100"/>
        <v>0</v>
      </c>
      <c r="H791" s="107">
        <f t="shared" si="100"/>
        <v>0</v>
      </c>
      <c r="I791" s="107">
        <f t="shared" si="100"/>
        <v>0</v>
      </c>
      <c r="J791" s="107">
        <f t="shared" si="100"/>
        <v>0</v>
      </c>
      <c r="K791" s="107">
        <f t="shared" si="100"/>
        <v>0</v>
      </c>
      <c r="L791" s="107">
        <f t="shared" si="100"/>
        <v>0</v>
      </c>
      <c r="M791" s="107">
        <f t="shared" si="100"/>
        <v>0</v>
      </c>
      <c r="N791" s="107">
        <f t="shared" si="100"/>
        <v>0</v>
      </c>
      <c r="O791" s="107">
        <f t="shared" si="100"/>
        <v>0</v>
      </c>
      <c r="P791" s="107">
        <f t="shared" si="100"/>
        <v>0</v>
      </c>
      <c r="Q791" s="107">
        <f t="shared" si="100"/>
        <v>0</v>
      </c>
      <c r="R791" s="107">
        <f t="shared" si="100"/>
        <v>0</v>
      </c>
      <c r="S791" s="107">
        <f t="shared" si="100"/>
        <v>0</v>
      </c>
      <c r="T791" s="107">
        <f t="shared" si="100"/>
        <v>0</v>
      </c>
      <c r="U791" s="107">
        <f t="shared" si="100"/>
        <v>0</v>
      </c>
      <c r="V791" s="107">
        <f t="shared" si="100"/>
        <v>0</v>
      </c>
      <c r="W791" s="107">
        <f t="shared" si="100"/>
        <v>0</v>
      </c>
      <c r="X791" s="107">
        <f t="shared" si="100"/>
        <v>0</v>
      </c>
      <c r="Y791" s="107">
        <f t="shared" si="100"/>
        <v>0</v>
      </c>
      <c r="Z791" s="107">
        <f t="shared" si="100"/>
        <v>0</v>
      </c>
      <c r="AA791" s="107">
        <f t="shared" si="100"/>
        <v>0</v>
      </c>
      <c r="AB791" s="107">
        <f t="shared" si="100"/>
        <v>0</v>
      </c>
      <c r="AC791" s="108">
        <f t="shared" si="100"/>
        <v>0</v>
      </c>
      <c r="AE791" s="805">
        <f t="shared" si="89"/>
        <v>0</v>
      </c>
      <c r="AG791" s="805">
        <f t="shared" si="90"/>
        <v>0</v>
      </c>
      <c r="AI791" s="805">
        <f t="shared" si="91"/>
        <v>0</v>
      </c>
      <c r="AK791" s="300"/>
    </row>
    <row r="792" spans="3:37" ht="12.75" customHeight="1" outlineLevel="1" x14ac:dyDescent="0.25">
      <c r="D792" s="142" t="str">
        <f>'Line Items'!D1051</f>
        <v>[Rolling Stock Vehicle Line 58]</v>
      </c>
      <c r="E792" s="106"/>
      <c r="F792" s="143" t="str">
        <f t="shared" si="92"/>
        <v>000 Veh Miles</v>
      </c>
      <c r="G792" s="107">
        <f t="shared" si="100"/>
        <v>0</v>
      </c>
      <c r="H792" s="107">
        <f t="shared" si="100"/>
        <v>0</v>
      </c>
      <c r="I792" s="107">
        <f t="shared" si="100"/>
        <v>0</v>
      </c>
      <c r="J792" s="107">
        <f t="shared" si="100"/>
        <v>0</v>
      </c>
      <c r="K792" s="107">
        <f t="shared" si="100"/>
        <v>0</v>
      </c>
      <c r="L792" s="107">
        <f t="shared" si="100"/>
        <v>0</v>
      </c>
      <c r="M792" s="107">
        <f t="shared" si="100"/>
        <v>0</v>
      </c>
      <c r="N792" s="107">
        <f t="shared" si="100"/>
        <v>0</v>
      </c>
      <c r="O792" s="107">
        <f t="shared" si="100"/>
        <v>0</v>
      </c>
      <c r="P792" s="107">
        <f t="shared" si="100"/>
        <v>0</v>
      </c>
      <c r="Q792" s="107">
        <f t="shared" si="100"/>
        <v>0</v>
      </c>
      <c r="R792" s="107">
        <f t="shared" si="100"/>
        <v>0</v>
      </c>
      <c r="S792" s="107">
        <f t="shared" si="100"/>
        <v>0</v>
      </c>
      <c r="T792" s="107">
        <f t="shared" si="100"/>
        <v>0</v>
      </c>
      <c r="U792" s="107">
        <f t="shared" si="100"/>
        <v>0</v>
      </c>
      <c r="V792" s="107">
        <f t="shared" si="100"/>
        <v>0</v>
      </c>
      <c r="W792" s="107">
        <f t="shared" si="100"/>
        <v>0</v>
      </c>
      <c r="X792" s="107">
        <f t="shared" si="100"/>
        <v>0</v>
      </c>
      <c r="Y792" s="107">
        <f t="shared" si="100"/>
        <v>0</v>
      </c>
      <c r="Z792" s="107">
        <f t="shared" si="100"/>
        <v>0</v>
      </c>
      <c r="AA792" s="107">
        <f t="shared" si="100"/>
        <v>0</v>
      </c>
      <c r="AB792" s="107">
        <f t="shared" si="100"/>
        <v>0</v>
      </c>
      <c r="AC792" s="108">
        <f t="shared" si="100"/>
        <v>0</v>
      </c>
      <c r="AE792" s="805">
        <f t="shared" si="89"/>
        <v>0</v>
      </c>
      <c r="AG792" s="805">
        <f t="shared" si="90"/>
        <v>0</v>
      </c>
      <c r="AI792" s="805">
        <f t="shared" si="91"/>
        <v>0</v>
      </c>
      <c r="AK792" s="300"/>
    </row>
    <row r="793" spans="3:37" ht="12.75" customHeight="1" outlineLevel="1" x14ac:dyDescent="0.25">
      <c r="D793" s="142" t="str">
        <f>'Line Items'!D1052</f>
        <v>[Rolling Stock Vehicle Line 59]</v>
      </c>
      <c r="E793" s="106"/>
      <c r="F793" s="143" t="str">
        <f t="shared" si="92"/>
        <v>000 Veh Miles</v>
      </c>
      <c r="G793" s="107">
        <f t="shared" si="100"/>
        <v>0</v>
      </c>
      <c r="H793" s="107">
        <f t="shared" si="100"/>
        <v>0</v>
      </c>
      <c r="I793" s="107">
        <f t="shared" si="100"/>
        <v>0</v>
      </c>
      <c r="J793" s="107">
        <f t="shared" si="100"/>
        <v>0</v>
      </c>
      <c r="K793" s="107">
        <f t="shared" si="100"/>
        <v>0</v>
      </c>
      <c r="L793" s="107">
        <f t="shared" si="100"/>
        <v>0</v>
      </c>
      <c r="M793" s="107">
        <f t="shared" si="100"/>
        <v>0</v>
      </c>
      <c r="N793" s="107">
        <f t="shared" si="100"/>
        <v>0</v>
      </c>
      <c r="O793" s="107">
        <f t="shared" si="100"/>
        <v>0</v>
      </c>
      <c r="P793" s="107">
        <f t="shared" si="100"/>
        <v>0</v>
      </c>
      <c r="Q793" s="107">
        <f t="shared" si="100"/>
        <v>0</v>
      </c>
      <c r="R793" s="107">
        <f t="shared" si="100"/>
        <v>0</v>
      </c>
      <c r="S793" s="107">
        <f t="shared" si="100"/>
        <v>0</v>
      </c>
      <c r="T793" s="107">
        <f t="shared" si="100"/>
        <v>0</v>
      </c>
      <c r="U793" s="107">
        <f t="shared" si="100"/>
        <v>0</v>
      </c>
      <c r="V793" s="107">
        <f t="shared" si="100"/>
        <v>0</v>
      </c>
      <c r="W793" s="107">
        <f t="shared" si="100"/>
        <v>0</v>
      </c>
      <c r="X793" s="107">
        <f t="shared" si="100"/>
        <v>0</v>
      </c>
      <c r="Y793" s="107">
        <f t="shared" si="100"/>
        <v>0</v>
      </c>
      <c r="Z793" s="107">
        <f t="shared" si="100"/>
        <v>0</v>
      </c>
      <c r="AA793" s="107">
        <f t="shared" si="100"/>
        <v>0</v>
      </c>
      <c r="AB793" s="107">
        <f t="shared" si="100"/>
        <v>0</v>
      </c>
      <c r="AC793" s="108">
        <f t="shared" si="100"/>
        <v>0</v>
      </c>
      <c r="AE793" s="805">
        <f t="shared" si="89"/>
        <v>0</v>
      </c>
      <c r="AG793" s="805">
        <f t="shared" si="90"/>
        <v>0</v>
      </c>
      <c r="AI793" s="805">
        <f t="shared" si="91"/>
        <v>0</v>
      </c>
      <c r="AK793" s="300"/>
    </row>
    <row r="794" spans="3:37" ht="12.75" customHeight="1" outlineLevel="1" x14ac:dyDescent="0.25">
      <c r="D794" s="113" t="str">
        <f>'Line Items'!D1053</f>
        <v>[Rolling Stock Vehicle Line 60]</v>
      </c>
      <c r="E794" s="286"/>
      <c r="F794" s="155" t="str">
        <f t="shared" si="92"/>
        <v>000 Veh Miles</v>
      </c>
      <c r="G794" s="115">
        <f t="shared" si="100"/>
        <v>0</v>
      </c>
      <c r="H794" s="115">
        <f t="shared" si="100"/>
        <v>0</v>
      </c>
      <c r="I794" s="115">
        <f t="shared" ref="I794:AC794" si="101">SUM(I406,I600)</f>
        <v>0</v>
      </c>
      <c r="J794" s="115">
        <f t="shared" si="101"/>
        <v>0</v>
      </c>
      <c r="K794" s="115">
        <f t="shared" si="101"/>
        <v>0</v>
      </c>
      <c r="L794" s="115">
        <f t="shared" si="101"/>
        <v>0</v>
      </c>
      <c r="M794" s="115">
        <f t="shared" si="101"/>
        <v>0</v>
      </c>
      <c r="N794" s="115">
        <f t="shared" si="101"/>
        <v>0</v>
      </c>
      <c r="O794" s="115">
        <f t="shared" si="101"/>
        <v>0</v>
      </c>
      <c r="P794" s="115">
        <f t="shared" si="101"/>
        <v>0</v>
      </c>
      <c r="Q794" s="115">
        <f t="shared" si="101"/>
        <v>0</v>
      </c>
      <c r="R794" s="115">
        <f t="shared" si="101"/>
        <v>0</v>
      </c>
      <c r="S794" s="115">
        <f t="shared" si="101"/>
        <v>0</v>
      </c>
      <c r="T794" s="115">
        <f t="shared" si="101"/>
        <v>0</v>
      </c>
      <c r="U794" s="115">
        <f t="shared" si="101"/>
        <v>0</v>
      </c>
      <c r="V794" s="115">
        <f t="shared" si="101"/>
        <v>0</v>
      </c>
      <c r="W794" s="115">
        <f t="shared" si="101"/>
        <v>0</v>
      </c>
      <c r="X794" s="115">
        <f t="shared" si="101"/>
        <v>0</v>
      </c>
      <c r="Y794" s="115">
        <f t="shared" si="101"/>
        <v>0</v>
      </c>
      <c r="Z794" s="115">
        <f t="shared" si="101"/>
        <v>0</v>
      </c>
      <c r="AA794" s="115">
        <f t="shared" si="101"/>
        <v>0</v>
      </c>
      <c r="AB794" s="115">
        <f t="shared" si="101"/>
        <v>0</v>
      </c>
      <c r="AC794" s="116">
        <f t="shared" si="101"/>
        <v>0</v>
      </c>
      <c r="AE794" s="1058">
        <f t="shared" si="89"/>
        <v>0</v>
      </c>
      <c r="AG794" s="1058">
        <f t="shared" si="90"/>
        <v>0</v>
      </c>
      <c r="AI794" s="1058">
        <f t="shared" si="91"/>
        <v>0</v>
      </c>
      <c r="AK794" s="320"/>
    </row>
    <row r="795" spans="3:37" ht="12.75" customHeight="1" outlineLevel="1" x14ac:dyDescent="0.25">
      <c r="G795" s="107"/>
      <c r="H795" s="107"/>
      <c r="I795" s="107"/>
      <c r="J795" s="107"/>
      <c r="K795" s="107"/>
      <c r="L795" s="107"/>
      <c r="M795" s="107"/>
      <c r="N795" s="107"/>
      <c r="O795" s="107"/>
      <c r="P795" s="107"/>
      <c r="Q795" s="107"/>
      <c r="R795" s="107"/>
      <c r="S795" s="107"/>
      <c r="T795" s="107"/>
      <c r="U795" s="107"/>
      <c r="V795" s="107"/>
      <c r="W795" s="107"/>
      <c r="X795" s="107"/>
      <c r="Y795" s="107"/>
      <c r="Z795" s="107"/>
      <c r="AA795" s="107"/>
      <c r="AB795" s="107"/>
      <c r="AC795" s="107"/>
      <c r="AE795" s="107"/>
      <c r="AG795" s="107"/>
      <c r="AI795" s="107"/>
    </row>
    <row r="796" spans="3:37" ht="12.75" customHeight="1" outlineLevel="1" x14ac:dyDescent="0.25">
      <c r="D796" s="290" t="str">
        <f>C734</f>
        <v>Total Vehicle Mileage</v>
      </c>
      <c r="E796" s="291"/>
      <c r="F796" s="292" t="str">
        <f>F794</f>
        <v>000 Veh Miles</v>
      </c>
      <c r="G796" s="293">
        <f t="shared" ref="G796:AC796" si="102">SUM(G735:G794)</f>
        <v>0</v>
      </c>
      <c r="H796" s="293">
        <f t="shared" si="102"/>
        <v>0</v>
      </c>
      <c r="I796" s="293">
        <f t="shared" si="102"/>
        <v>0</v>
      </c>
      <c r="J796" s="293">
        <f t="shared" si="102"/>
        <v>0</v>
      </c>
      <c r="K796" s="293">
        <f t="shared" si="102"/>
        <v>0</v>
      </c>
      <c r="L796" s="293">
        <f t="shared" si="102"/>
        <v>0</v>
      </c>
      <c r="M796" s="293">
        <f t="shared" si="102"/>
        <v>0</v>
      </c>
      <c r="N796" s="293">
        <f t="shared" si="102"/>
        <v>0</v>
      </c>
      <c r="O796" s="293">
        <f t="shared" si="102"/>
        <v>0</v>
      </c>
      <c r="P796" s="293">
        <f t="shared" si="102"/>
        <v>0</v>
      </c>
      <c r="Q796" s="293">
        <f t="shared" si="102"/>
        <v>0</v>
      </c>
      <c r="R796" s="293">
        <f t="shared" si="102"/>
        <v>0</v>
      </c>
      <c r="S796" s="293">
        <f t="shared" si="102"/>
        <v>0</v>
      </c>
      <c r="T796" s="293">
        <f t="shared" si="102"/>
        <v>0</v>
      </c>
      <c r="U796" s="293">
        <f t="shared" si="102"/>
        <v>0</v>
      </c>
      <c r="V796" s="293">
        <f t="shared" si="102"/>
        <v>0</v>
      </c>
      <c r="W796" s="293">
        <f t="shared" si="102"/>
        <v>0</v>
      </c>
      <c r="X796" s="293">
        <f t="shared" si="102"/>
        <v>0</v>
      </c>
      <c r="Y796" s="293">
        <f t="shared" si="102"/>
        <v>0</v>
      </c>
      <c r="Z796" s="293">
        <f t="shared" si="102"/>
        <v>0</v>
      </c>
      <c r="AA796" s="293">
        <f t="shared" si="102"/>
        <v>0</v>
      </c>
      <c r="AB796" s="293">
        <f t="shared" si="102"/>
        <v>0</v>
      </c>
      <c r="AC796" s="294">
        <f t="shared" si="102"/>
        <v>0</v>
      </c>
      <c r="AE796" s="1062">
        <f>SUM(AE735:AE794)</f>
        <v>0</v>
      </c>
      <c r="AG796" s="1062">
        <f>SUM(AG735:AG794)</f>
        <v>0</v>
      </c>
      <c r="AI796" s="1062">
        <f>SUM(AI735:AI794)</f>
        <v>0</v>
      </c>
      <c r="AK796" s="295"/>
    </row>
    <row r="797" spans="3:37" ht="12.75" customHeight="1" outlineLevel="1" x14ac:dyDescent="0.25">
      <c r="G797" s="107"/>
      <c r="H797" s="107"/>
      <c r="I797" s="107"/>
      <c r="J797" s="107"/>
      <c r="K797" s="107"/>
      <c r="L797" s="107"/>
      <c r="M797" s="107"/>
      <c r="N797" s="107"/>
      <c r="O797" s="107"/>
      <c r="P797" s="107"/>
      <c r="Q797" s="107"/>
      <c r="R797" s="107"/>
      <c r="S797" s="107"/>
      <c r="T797" s="107"/>
      <c r="U797" s="107"/>
      <c r="V797" s="107"/>
      <c r="W797" s="107"/>
      <c r="X797" s="107"/>
      <c r="Y797" s="107"/>
      <c r="Z797" s="107"/>
      <c r="AA797" s="107"/>
      <c r="AB797" s="107"/>
      <c r="AC797" s="107"/>
      <c r="AE797" s="107"/>
      <c r="AG797" s="107"/>
      <c r="AI797" s="107"/>
    </row>
    <row r="798" spans="3:37" ht="12.75" customHeight="1" outlineLevel="1" x14ac:dyDescent="0.25">
      <c r="C798" s="200" t="s">
        <v>490</v>
      </c>
      <c r="G798" s="107"/>
      <c r="H798" s="107"/>
      <c r="I798" s="107"/>
      <c r="J798" s="107"/>
      <c r="K798" s="107"/>
      <c r="L798" s="107"/>
      <c r="M798" s="107"/>
      <c r="N798" s="107"/>
      <c r="O798" s="107"/>
      <c r="P798" s="107"/>
      <c r="Q798" s="107"/>
      <c r="R798" s="107"/>
      <c r="S798" s="107"/>
      <c r="T798" s="107"/>
      <c r="U798" s="107"/>
      <c r="V798" s="107"/>
      <c r="W798" s="107"/>
      <c r="X798" s="107"/>
      <c r="Y798" s="107"/>
      <c r="Z798" s="107"/>
      <c r="AA798" s="107"/>
      <c r="AB798" s="107"/>
      <c r="AC798" s="107"/>
      <c r="AE798" s="107"/>
      <c r="AG798" s="107"/>
      <c r="AI798" s="107"/>
    </row>
    <row r="799" spans="3:37" ht="12.75" customHeight="1" outlineLevel="1" x14ac:dyDescent="0.25">
      <c r="D799" s="276" t="str">
        <f>'Line Items'!D1120</f>
        <v>Class 375/3 Eversholt Rail</v>
      </c>
      <c r="E799" s="277"/>
      <c r="F799" s="278" t="s">
        <v>481</v>
      </c>
      <c r="G799" s="297">
        <f t="shared" ref="G799:AC810" si="103">SUM(G411,G605)</f>
        <v>0</v>
      </c>
      <c r="H799" s="297">
        <f t="shared" si="103"/>
        <v>0</v>
      </c>
      <c r="I799" s="297">
        <f t="shared" si="103"/>
        <v>0</v>
      </c>
      <c r="J799" s="297">
        <f t="shared" si="103"/>
        <v>0</v>
      </c>
      <c r="K799" s="297">
        <f t="shared" si="103"/>
        <v>0</v>
      </c>
      <c r="L799" s="297">
        <f t="shared" si="103"/>
        <v>0</v>
      </c>
      <c r="M799" s="297">
        <f t="shared" si="103"/>
        <v>0</v>
      </c>
      <c r="N799" s="297">
        <f t="shared" si="103"/>
        <v>0</v>
      </c>
      <c r="O799" s="297">
        <f t="shared" si="103"/>
        <v>0</v>
      </c>
      <c r="P799" s="297">
        <f t="shared" si="103"/>
        <v>0</v>
      </c>
      <c r="Q799" s="297">
        <f t="shared" si="103"/>
        <v>0</v>
      </c>
      <c r="R799" s="297">
        <f t="shared" si="103"/>
        <v>0</v>
      </c>
      <c r="S799" s="297">
        <f t="shared" si="103"/>
        <v>0</v>
      </c>
      <c r="T799" s="297">
        <f t="shared" si="103"/>
        <v>0</v>
      </c>
      <c r="U799" s="297">
        <f t="shared" si="103"/>
        <v>0</v>
      </c>
      <c r="V799" s="297">
        <f t="shared" si="103"/>
        <v>0</v>
      </c>
      <c r="W799" s="297">
        <f t="shared" si="103"/>
        <v>0</v>
      </c>
      <c r="X799" s="297">
        <f t="shared" si="103"/>
        <v>0</v>
      </c>
      <c r="Y799" s="297">
        <f t="shared" si="103"/>
        <v>0</v>
      </c>
      <c r="Z799" s="297">
        <f t="shared" si="103"/>
        <v>0</v>
      </c>
      <c r="AA799" s="297">
        <f t="shared" si="103"/>
        <v>0</v>
      </c>
      <c r="AB799" s="297">
        <f t="shared" si="103"/>
        <v>0</v>
      </c>
      <c r="AC799" s="298">
        <f t="shared" si="103"/>
        <v>0</v>
      </c>
      <c r="AE799" s="1057">
        <f t="shared" ref="AE799:AE858" si="104">SUM(AE411,AE605)</f>
        <v>0</v>
      </c>
      <c r="AG799" s="1057">
        <f t="shared" ref="AG799:AG858" si="105">SUM(AG411,AG605)</f>
        <v>0</v>
      </c>
      <c r="AI799" s="1057">
        <f t="shared" ref="AI799:AI858" si="106">SUM(AI411,AI605)</f>
        <v>0</v>
      </c>
      <c r="AK799" s="299"/>
    </row>
    <row r="800" spans="3:37" ht="12.75" customHeight="1" outlineLevel="1" x14ac:dyDescent="0.25">
      <c r="D800" s="142" t="str">
        <f>'Line Items'!D1121</f>
        <v>Class 375/6 Eversholt Rail</v>
      </c>
      <c r="E800" s="106"/>
      <c r="F800" s="143" t="str">
        <f t="shared" ref="F800:F858" si="107">F799</f>
        <v>000 Unit Miles</v>
      </c>
      <c r="G800" s="107">
        <f t="shared" si="103"/>
        <v>0</v>
      </c>
      <c r="H800" s="107">
        <f t="shared" si="103"/>
        <v>0</v>
      </c>
      <c r="I800" s="107">
        <f t="shared" si="103"/>
        <v>0</v>
      </c>
      <c r="J800" s="107">
        <f t="shared" si="103"/>
        <v>0</v>
      </c>
      <c r="K800" s="107">
        <f t="shared" si="103"/>
        <v>0</v>
      </c>
      <c r="L800" s="107">
        <f t="shared" si="103"/>
        <v>0</v>
      </c>
      <c r="M800" s="107">
        <f t="shared" si="103"/>
        <v>0</v>
      </c>
      <c r="N800" s="107">
        <f t="shared" si="103"/>
        <v>0</v>
      </c>
      <c r="O800" s="107">
        <f t="shared" si="103"/>
        <v>0</v>
      </c>
      <c r="P800" s="107">
        <f t="shared" si="103"/>
        <v>0</v>
      </c>
      <c r="Q800" s="107">
        <f t="shared" si="103"/>
        <v>0</v>
      </c>
      <c r="R800" s="107">
        <f t="shared" si="103"/>
        <v>0</v>
      </c>
      <c r="S800" s="107">
        <f t="shared" si="103"/>
        <v>0</v>
      </c>
      <c r="T800" s="107">
        <f t="shared" si="103"/>
        <v>0</v>
      </c>
      <c r="U800" s="107">
        <f t="shared" si="103"/>
        <v>0</v>
      </c>
      <c r="V800" s="107">
        <f t="shared" si="103"/>
        <v>0</v>
      </c>
      <c r="W800" s="107">
        <f t="shared" si="103"/>
        <v>0</v>
      </c>
      <c r="X800" s="107">
        <f t="shared" si="103"/>
        <v>0</v>
      </c>
      <c r="Y800" s="107">
        <f t="shared" si="103"/>
        <v>0</v>
      </c>
      <c r="Z800" s="107">
        <f t="shared" si="103"/>
        <v>0</v>
      </c>
      <c r="AA800" s="107">
        <f t="shared" si="103"/>
        <v>0</v>
      </c>
      <c r="AB800" s="107">
        <f t="shared" si="103"/>
        <v>0</v>
      </c>
      <c r="AC800" s="108">
        <f t="shared" si="103"/>
        <v>0</v>
      </c>
      <c r="AE800" s="805">
        <f t="shared" si="104"/>
        <v>0</v>
      </c>
      <c r="AG800" s="805">
        <f t="shared" si="105"/>
        <v>0</v>
      </c>
      <c r="AI800" s="805">
        <f t="shared" si="106"/>
        <v>0</v>
      </c>
      <c r="AK800" s="300"/>
    </row>
    <row r="801" spans="4:37" ht="12.75" customHeight="1" outlineLevel="1" x14ac:dyDescent="0.25">
      <c r="D801" s="142" t="str">
        <f>'Line Items'!D1122</f>
        <v>Class 375/7 Eversholt Rail</v>
      </c>
      <c r="E801" s="106"/>
      <c r="F801" s="143" t="str">
        <f t="shared" si="107"/>
        <v>000 Unit Miles</v>
      </c>
      <c r="G801" s="107">
        <f t="shared" si="103"/>
        <v>0</v>
      </c>
      <c r="H801" s="107">
        <f t="shared" si="103"/>
        <v>0</v>
      </c>
      <c r="I801" s="107">
        <f t="shared" si="103"/>
        <v>0</v>
      </c>
      <c r="J801" s="107">
        <f t="shared" si="103"/>
        <v>0</v>
      </c>
      <c r="K801" s="107">
        <f t="shared" si="103"/>
        <v>0</v>
      </c>
      <c r="L801" s="107">
        <f t="shared" si="103"/>
        <v>0</v>
      </c>
      <c r="M801" s="107">
        <f t="shared" si="103"/>
        <v>0</v>
      </c>
      <c r="N801" s="107">
        <f t="shared" si="103"/>
        <v>0</v>
      </c>
      <c r="O801" s="107">
        <f t="shared" si="103"/>
        <v>0</v>
      </c>
      <c r="P801" s="107">
        <f t="shared" si="103"/>
        <v>0</v>
      </c>
      <c r="Q801" s="107">
        <f t="shared" si="103"/>
        <v>0</v>
      </c>
      <c r="R801" s="107">
        <f t="shared" si="103"/>
        <v>0</v>
      </c>
      <c r="S801" s="107">
        <f t="shared" si="103"/>
        <v>0</v>
      </c>
      <c r="T801" s="107">
        <f t="shared" si="103"/>
        <v>0</v>
      </c>
      <c r="U801" s="107">
        <f t="shared" si="103"/>
        <v>0</v>
      </c>
      <c r="V801" s="107">
        <f t="shared" si="103"/>
        <v>0</v>
      </c>
      <c r="W801" s="107">
        <f t="shared" si="103"/>
        <v>0</v>
      </c>
      <c r="X801" s="107">
        <f t="shared" si="103"/>
        <v>0</v>
      </c>
      <c r="Y801" s="107">
        <f t="shared" si="103"/>
        <v>0</v>
      </c>
      <c r="Z801" s="107">
        <f t="shared" si="103"/>
        <v>0</v>
      </c>
      <c r="AA801" s="107">
        <f t="shared" si="103"/>
        <v>0</v>
      </c>
      <c r="AB801" s="107">
        <f t="shared" si="103"/>
        <v>0</v>
      </c>
      <c r="AC801" s="108">
        <f t="shared" si="103"/>
        <v>0</v>
      </c>
      <c r="AE801" s="805">
        <f t="shared" si="104"/>
        <v>0</v>
      </c>
      <c r="AG801" s="805">
        <f t="shared" si="105"/>
        <v>0</v>
      </c>
      <c r="AI801" s="805">
        <f t="shared" si="106"/>
        <v>0</v>
      </c>
      <c r="AK801" s="300"/>
    </row>
    <row r="802" spans="4:37" ht="12.75" customHeight="1" outlineLevel="1" x14ac:dyDescent="0.25">
      <c r="D802" s="142" t="str">
        <f>'Line Items'!D1123</f>
        <v>Class 375/8 Eversholt Rail</v>
      </c>
      <c r="E802" s="106"/>
      <c r="F802" s="143" t="str">
        <f t="shared" si="107"/>
        <v>000 Unit Miles</v>
      </c>
      <c r="G802" s="107">
        <f t="shared" si="103"/>
        <v>0</v>
      </c>
      <c r="H802" s="107">
        <f t="shared" si="103"/>
        <v>0</v>
      </c>
      <c r="I802" s="107">
        <f t="shared" si="103"/>
        <v>0</v>
      </c>
      <c r="J802" s="107">
        <f t="shared" si="103"/>
        <v>0</v>
      </c>
      <c r="K802" s="107">
        <f t="shared" si="103"/>
        <v>0</v>
      </c>
      <c r="L802" s="107">
        <f t="shared" si="103"/>
        <v>0</v>
      </c>
      <c r="M802" s="107">
        <f t="shared" si="103"/>
        <v>0</v>
      </c>
      <c r="N802" s="107">
        <f t="shared" si="103"/>
        <v>0</v>
      </c>
      <c r="O802" s="107">
        <f t="shared" si="103"/>
        <v>0</v>
      </c>
      <c r="P802" s="107">
        <f t="shared" si="103"/>
        <v>0</v>
      </c>
      <c r="Q802" s="107">
        <f t="shared" si="103"/>
        <v>0</v>
      </c>
      <c r="R802" s="107">
        <f t="shared" si="103"/>
        <v>0</v>
      </c>
      <c r="S802" s="107">
        <f t="shared" si="103"/>
        <v>0</v>
      </c>
      <c r="T802" s="107">
        <f t="shared" si="103"/>
        <v>0</v>
      </c>
      <c r="U802" s="107">
        <f t="shared" si="103"/>
        <v>0</v>
      </c>
      <c r="V802" s="107">
        <f t="shared" si="103"/>
        <v>0</v>
      </c>
      <c r="W802" s="107">
        <f t="shared" si="103"/>
        <v>0</v>
      </c>
      <c r="X802" s="107">
        <f t="shared" si="103"/>
        <v>0</v>
      </c>
      <c r="Y802" s="107">
        <f t="shared" si="103"/>
        <v>0</v>
      </c>
      <c r="Z802" s="107">
        <f t="shared" si="103"/>
        <v>0</v>
      </c>
      <c r="AA802" s="107">
        <f t="shared" si="103"/>
        <v>0</v>
      </c>
      <c r="AB802" s="107">
        <f t="shared" si="103"/>
        <v>0</v>
      </c>
      <c r="AC802" s="108">
        <f t="shared" si="103"/>
        <v>0</v>
      </c>
      <c r="AE802" s="805">
        <f t="shared" si="104"/>
        <v>0</v>
      </c>
      <c r="AG802" s="805">
        <f t="shared" si="105"/>
        <v>0</v>
      </c>
      <c r="AI802" s="805">
        <f t="shared" si="106"/>
        <v>0</v>
      </c>
      <c r="AK802" s="300"/>
    </row>
    <row r="803" spans="4:37" ht="12.75" customHeight="1" outlineLevel="1" x14ac:dyDescent="0.25">
      <c r="D803" s="142" t="str">
        <f>'Line Items'!D1124</f>
        <v>Class 375/9 Eversholt Rail</v>
      </c>
      <c r="E803" s="106"/>
      <c r="F803" s="143" t="str">
        <f t="shared" si="107"/>
        <v>000 Unit Miles</v>
      </c>
      <c r="G803" s="107">
        <f t="shared" si="103"/>
        <v>0</v>
      </c>
      <c r="H803" s="107">
        <f t="shared" si="103"/>
        <v>0</v>
      </c>
      <c r="I803" s="107">
        <f t="shared" si="103"/>
        <v>0</v>
      </c>
      <c r="J803" s="107">
        <f t="shared" si="103"/>
        <v>0</v>
      </c>
      <c r="K803" s="107">
        <f t="shared" si="103"/>
        <v>0</v>
      </c>
      <c r="L803" s="107">
        <f t="shared" si="103"/>
        <v>0</v>
      </c>
      <c r="M803" s="107">
        <f t="shared" si="103"/>
        <v>0</v>
      </c>
      <c r="N803" s="107">
        <f t="shared" si="103"/>
        <v>0</v>
      </c>
      <c r="O803" s="107">
        <f t="shared" si="103"/>
        <v>0</v>
      </c>
      <c r="P803" s="107">
        <f t="shared" si="103"/>
        <v>0</v>
      </c>
      <c r="Q803" s="107">
        <f t="shared" si="103"/>
        <v>0</v>
      </c>
      <c r="R803" s="107">
        <f t="shared" si="103"/>
        <v>0</v>
      </c>
      <c r="S803" s="107">
        <f t="shared" si="103"/>
        <v>0</v>
      </c>
      <c r="T803" s="107">
        <f t="shared" si="103"/>
        <v>0</v>
      </c>
      <c r="U803" s="107">
        <f t="shared" si="103"/>
        <v>0</v>
      </c>
      <c r="V803" s="107">
        <f t="shared" si="103"/>
        <v>0</v>
      </c>
      <c r="W803" s="107">
        <f t="shared" si="103"/>
        <v>0</v>
      </c>
      <c r="X803" s="107">
        <f t="shared" si="103"/>
        <v>0</v>
      </c>
      <c r="Y803" s="107">
        <f t="shared" si="103"/>
        <v>0</v>
      </c>
      <c r="Z803" s="107">
        <f t="shared" si="103"/>
        <v>0</v>
      </c>
      <c r="AA803" s="107">
        <f t="shared" si="103"/>
        <v>0</v>
      </c>
      <c r="AB803" s="107">
        <f t="shared" si="103"/>
        <v>0</v>
      </c>
      <c r="AC803" s="108">
        <f t="shared" si="103"/>
        <v>0</v>
      </c>
      <c r="AE803" s="805">
        <f t="shared" si="104"/>
        <v>0</v>
      </c>
      <c r="AG803" s="805">
        <f t="shared" si="105"/>
        <v>0</v>
      </c>
      <c r="AI803" s="805">
        <f t="shared" si="106"/>
        <v>0</v>
      </c>
      <c r="AK803" s="300"/>
    </row>
    <row r="804" spans="4:37" ht="12.75" customHeight="1" outlineLevel="1" x14ac:dyDescent="0.25">
      <c r="D804" s="142" t="str">
        <f>'Line Items'!D1125</f>
        <v>Class 376/0 Eversholt Rail</v>
      </c>
      <c r="E804" s="106"/>
      <c r="F804" s="143" t="str">
        <f t="shared" si="107"/>
        <v>000 Unit Miles</v>
      </c>
      <c r="G804" s="107">
        <f t="shared" si="103"/>
        <v>0</v>
      </c>
      <c r="H804" s="107">
        <f t="shared" si="103"/>
        <v>0</v>
      </c>
      <c r="I804" s="107">
        <f t="shared" si="103"/>
        <v>0</v>
      </c>
      <c r="J804" s="107">
        <f t="shared" si="103"/>
        <v>0</v>
      </c>
      <c r="K804" s="107">
        <f t="shared" si="103"/>
        <v>0</v>
      </c>
      <c r="L804" s="107">
        <f t="shared" si="103"/>
        <v>0</v>
      </c>
      <c r="M804" s="107">
        <f t="shared" si="103"/>
        <v>0</v>
      </c>
      <c r="N804" s="107">
        <f t="shared" si="103"/>
        <v>0</v>
      </c>
      <c r="O804" s="107">
        <f t="shared" si="103"/>
        <v>0</v>
      </c>
      <c r="P804" s="107">
        <f t="shared" si="103"/>
        <v>0</v>
      </c>
      <c r="Q804" s="107">
        <f t="shared" si="103"/>
        <v>0</v>
      </c>
      <c r="R804" s="107">
        <f t="shared" si="103"/>
        <v>0</v>
      </c>
      <c r="S804" s="107">
        <f t="shared" si="103"/>
        <v>0</v>
      </c>
      <c r="T804" s="107">
        <f t="shared" si="103"/>
        <v>0</v>
      </c>
      <c r="U804" s="107">
        <f t="shared" si="103"/>
        <v>0</v>
      </c>
      <c r="V804" s="107">
        <f t="shared" si="103"/>
        <v>0</v>
      </c>
      <c r="W804" s="107">
        <f t="shared" si="103"/>
        <v>0</v>
      </c>
      <c r="X804" s="107">
        <f t="shared" si="103"/>
        <v>0</v>
      </c>
      <c r="Y804" s="107">
        <f t="shared" si="103"/>
        <v>0</v>
      </c>
      <c r="Z804" s="107">
        <f t="shared" si="103"/>
        <v>0</v>
      </c>
      <c r="AA804" s="107">
        <f t="shared" si="103"/>
        <v>0</v>
      </c>
      <c r="AB804" s="107">
        <f t="shared" si="103"/>
        <v>0</v>
      </c>
      <c r="AC804" s="108">
        <f t="shared" si="103"/>
        <v>0</v>
      </c>
      <c r="AE804" s="805">
        <f t="shared" si="104"/>
        <v>0</v>
      </c>
      <c r="AG804" s="805">
        <f t="shared" si="105"/>
        <v>0</v>
      </c>
      <c r="AI804" s="805">
        <f t="shared" si="106"/>
        <v>0</v>
      </c>
      <c r="AK804" s="300"/>
    </row>
    <row r="805" spans="4:37" ht="12.75" customHeight="1" outlineLevel="1" x14ac:dyDescent="0.25">
      <c r="D805" s="142" t="str">
        <f>'Line Items'!D1126</f>
        <v>Class 465/0 Eversholt Rail</v>
      </c>
      <c r="E805" s="106"/>
      <c r="F805" s="143" t="str">
        <f t="shared" si="107"/>
        <v>000 Unit Miles</v>
      </c>
      <c r="G805" s="107">
        <f t="shared" si="103"/>
        <v>0</v>
      </c>
      <c r="H805" s="107">
        <f t="shared" si="103"/>
        <v>0</v>
      </c>
      <c r="I805" s="107">
        <f t="shared" si="103"/>
        <v>0</v>
      </c>
      <c r="J805" s="107">
        <f t="shared" si="103"/>
        <v>0</v>
      </c>
      <c r="K805" s="107">
        <f t="shared" si="103"/>
        <v>0</v>
      </c>
      <c r="L805" s="107">
        <f t="shared" si="103"/>
        <v>0</v>
      </c>
      <c r="M805" s="107">
        <f t="shared" si="103"/>
        <v>0</v>
      </c>
      <c r="N805" s="107">
        <f t="shared" si="103"/>
        <v>0</v>
      </c>
      <c r="O805" s="107">
        <f t="shared" si="103"/>
        <v>0</v>
      </c>
      <c r="P805" s="107">
        <f t="shared" si="103"/>
        <v>0</v>
      </c>
      <c r="Q805" s="107">
        <f t="shared" si="103"/>
        <v>0</v>
      </c>
      <c r="R805" s="107">
        <f t="shared" si="103"/>
        <v>0</v>
      </c>
      <c r="S805" s="107">
        <f t="shared" si="103"/>
        <v>0</v>
      </c>
      <c r="T805" s="107">
        <f t="shared" si="103"/>
        <v>0</v>
      </c>
      <c r="U805" s="107">
        <f t="shared" si="103"/>
        <v>0</v>
      </c>
      <c r="V805" s="107">
        <f t="shared" si="103"/>
        <v>0</v>
      </c>
      <c r="W805" s="107">
        <f t="shared" si="103"/>
        <v>0</v>
      </c>
      <c r="X805" s="107">
        <f t="shared" si="103"/>
        <v>0</v>
      </c>
      <c r="Y805" s="107">
        <f t="shared" si="103"/>
        <v>0</v>
      </c>
      <c r="Z805" s="107">
        <f t="shared" si="103"/>
        <v>0</v>
      </c>
      <c r="AA805" s="107">
        <f t="shared" si="103"/>
        <v>0</v>
      </c>
      <c r="AB805" s="107">
        <f t="shared" si="103"/>
        <v>0</v>
      </c>
      <c r="AC805" s="108">
        <f t="shared" si="103"/>
        <v>0</v>
      </c>
      <c r="AE805" s="805">
        <f t="shared" si="104"/>
        <v>0</v>
      </c>
      <c r="AG805" s="805">
        <f t="shared" si="105"/>
        <v>0</v>
      </c>
      <c r="AI805" s="805">
        <f t="shared" si="106"/>
        <v>0</v>
      </c>
      <c r="AK805" s="300"/>
    </row>
    <row r="806" spans="4:37" ht="12.75" customHeight="1" outlineLevel="1" x14ac:dyDescent="0.25">
      <c r="D806" s="142" t="str">
        <f>'Line Items'!D1127</f>
        <v>Class 465/1 Eversholt Rail</v>
      </c>
      <c r="E806" s="106"/>
      <c r="F806" s="143" t="str">
        <f t="shared" si="107"/>
        <v>000 Unit Miles</v>
      </c>
      <c r="G806" s="107">
        <f t="shared" si="103"/>
        <v>0</v>
      </c>
      <c r="H806" s="107">
        <f t="shared" si="103"/>
        <v>0</v>
      </c>
      <c r="I806" s="107">
        <f t="shared" si="103"/>
        <v>0</v>
      </c>
      <c r="J806" s="107">
        <f t="shared" si="103"/>
        <v>0</v>
      </c>
      <c r="K806" s="107">
        <f t="shared" si="103"/>
        <v>0</v>
      </c>
      <c r="L806" s="107">
        <f t="shared" si="103"/>
        <v>0</v>
      </c>
      <c r="M806" s="107">
        <f t="shared" si="103"/>
        <v>0</v>
      </c>
      <c r="N806" s="107">
        <f t="shared" si="103"/>
        <v>0</v>
      </c>
      <c r="O806" s="107">
        <f t="shared" si="103"/>
        <v>0</v>
      </c>
      <c r="P806" s="107">
        <f t="shared" si="103"/>
        <v>0</v>
      </c>
      <c r="Q806" s="107">
        <f t="shared" si="103"/>
        <v>0</v>
      </c>
      <c r="R806" s="107">
        <f t="shared" si="103"/>
        <v>0</v>
      </c>
      <c r="S806" s="107">
        <f t="shared" si="103"/>
        <v>0</v>
      </c>
      <c r="T806" s="107">
        <f t="shared" si="103"/>
        <v>0</v>
      </c>
      <c r="U806" s="107">
        <f t="shared" si="103"/>
        <v>0</v>
      </c>
      <c r="V806" s="107">
        <f t="shared" si="103"/>
        <v>0</v>
      </c>
      <c r="W806" s="107">
        <f t="shared" si="103"/>
        <v>0</v>
      </c>
      <c r="X806" s="107">
        <f t="shared" si="103"/>
        <v>0</v>
      </c>
      <c r="Y806" s="107">
        <f t="shared" si="103"/>
        <v>0</v>
      </c>
      <c r="Z806" s="107">
        <f t="shared" si="103"/>
        <v>0</v>
      </c>
      <c r="AA806" s="107">
        <f t="shared" si="103"/>
        <v>0</v>
      </c>
      <c r="AB806" s="107">
        <f t="shared" si="103"/>
        <v>0</v>
      </c>
      <c r="AC806" s="108">
        <f t="shared" si="103"/>
        <v>0</v>
      </c>
      <c r="AE806" s="805">
        <f t="shared" si="104"/>
        <v>0</v>
      </c>
      <c r="AG806" s="805">
        <f t="shared" si="105"/>
        <v>0</v>
      </c>
      <c r="AI806" s="805">
        <f t="shared" si="106"/>
        <v>0</v>
      </c>
      <c r="AK806" s="300"/>
    </row>
    <row r="807" spans="4:37" ht="12.75" customHeight="1" outlineLevel="1" x14ac:dyDescent="0.25">
      <c r="D807" s="142" t="str">
        <f>'Line Items'!D1128</f>
        <v>Class 465/2 Angel</v>
      </c>
      <c r="E807" s="106"/>
      <c r="F807" s="143" t="str">
        <f t="shared" si="107"/>
        <v>000 Unit Miles</v>
      </c>
      <c r="G807" s="107">
        <f t="shared" si="103"/>
        <v>0</v>
      </c>
      <c r="H807" s="107">
        <f t="shared" si="103"/>
        <v>0</v>
      </c>
      <c r="I807" s="107">
        <f t="shared" si="103"/>
        <v>0</v>
      </c>
      <c r="J807" s="107">
        <f t="shared" si="103"/>
        <v>0</v>
      </c>
      <c r="K807" s="107">
        <f t="shared" si="103"/>
        <v>0</v>
      </c>
      <c r="L807" s="107">
        <f t="shared" si="103"/>
        <v>0</v>
      </c>
      <c r="M807" s="107">
        <f t="shared" si="103"/>
        <v>0</v>
      </c>
      <c r="N807" s="107">
        <f t="shared" si="103"/>
        <v>0</v>
      </c>
      <c r="O807" s="107">
        <f t="shared" si="103"/>
        <v>0</v>
      </c>
      <c r="P807" s="107">
        <f t="shared" si="103"/>
        <v>0</v>
      </c>
      <c r="Q807" s="107">
        <f t="shared" si="103"/>
        <v>0</v>
      </c>
      <c r="R807" s="107">
        <f t="shared" si="103"/>
        <v>0</v>
      </c>
      <c r="S807" s="107">
        <f t="shared" si="103"/>
        <v>0</v>
      </c>
      <c r="T807" s="107">
        <f t="shared" si="103"/>
        <v>0</v>
      </c>
      <c r="U807" s="107">
        <f t="shared" si="103"/>
        <v>0</v>
      </c>
      <c r="V807" s="107">
        <f t="shared" si="103"/>
        <v>0</v>
      </c>
      <c r="W807" s="107">
        <f t="shared" si="103"/>
        <v>0</v>
      </c>
      <c r="X807" s="107">
        <f t="shared" si="103"/>
        <v>0</v>
      </c>
      <c r="Y807" s="107">
        <f t="shared" si="103"/>
        <v>0</v>
      </c>
      <c r="Z807" s="107">
        <f t="shared" si="103"/>
        <v>0</v>
      </c>
      <c r="AA807" s="107">
        <f t="shared" si="103"/>
        <v>0</v>
      </c>
      <c r="AB807" s="107">
        <f t="shared" si="103"/>
        <v>0</v>
      </c>
      <c r="AC807" s="108">
        <f t="shared" si="103"/>
        <v>0</v>
      </c>
      <c r="AE807" s="805">
        <f t="shared" si="104"/>
        <v>0</v>
      </c>
      <c r="AG807" s="805">
        <f t="shared" si="105"/>
        <v>0</v>
      </c>
      <c r="AI807" s="805">
        <f t="shared" si="106"/>
        <v>0</v>
      </c>
      <c r="AK807" s="300"/>
    </row>
    <row r="808" spans="4:37" ht="12.75" customHeight="1" outlineLevel="1" x14ac:dyDescent="0.25">
      <c r="D808" s="142" t="str">
        <f>'Line Items'!D1129</f>
        <v>Class 465/9 Angel</v>
      </c>
      <c r="E808" s="106"/>
      <c r="F808" s="143" t="str">
        <f t="shared" si="107"/>
        <v>000 Unit Miles</v>
      </c>
      <c r="G808" s="107">
        <f t="shared" si="103"/>
        <v>0</v>
      </c>
      <c r="H808" s="107">
        <f t="shared" si="103"/>
        <v>0</v>
      </c>
      <c r="I808" s="107">
        <f t="shared" si="103"/>
        <v>0</v>
      </c>
      <c r="J808" s="107">
        <f t="shared" si="103"/>
        <v>0</v>
      </c>
      <c r="K808" s="107">
        <f t="shared" si="103"/>
        <v>0</v>
      </c>
      <c r="L808" s="107">
        <f t="shared" si="103"/>
        <v>0</v>
      </c>
      <c r="M808" s="107">
        <f t="shared" si="103"/>
        <v>0</v>
      </c>
      <c r="N808" s="107">
        <f t="shared" si="103"/>
        <v>0</v>
      </c>
      <c r="O808" s="107">
        <f t="shared" si="103"/>
        <v>0</v>
      </c>
      <c r="P808" s="107">
        <f t="shared" si="103"/>
        <v>0</v>
      </c>
      <c r="Q808" s="107">
        <f t="shared" si="103"/>
        <v>0</v>
      </c>
      <c r="R808" s="107">
        <f t="shared" si="103"/>
        <v>0</v>
      </c>
      <c r="S808" s="107">
        <f t="shared" si="103"/>
        <v>0</v>
      </c>
      <c r="T808" s="107">
        <f t="shared" si="103"/>
        <v>0</v>
      </c>
      <c r="U808" s="107">
        <f t="shared" si="103"/>
        <v>0</v>
      </c>
      <c r="V808" s="107">
        <f t="shared" si="103"/>
        <v>0</v>
      </c>
      <c r="W808" s="107">
        <f t="shared" si="103"/>
        <v>0</v>
      </c>
      <c r="X808" s="107">
        <f t="shared" si="103"/>
        <v>0</v>
      </c>
      <c r="Y808" s="107">
        <f t="shared" si="103"/>
        <v>0</v>
      </c>
      <c r="Z808" s="107">
        <f t="shared" si="103"/>
        <v>0</v>
      </c>
      <c r="AA808" s="107">
        <f t="shared" si="103"/>
        <v>0</v>
      </c>
      <c r="AB808" s="107">
        <f t="shared" si="103"/>
        <v>0</v>
      </c>
      <c r="AC808" s="108">
        <f t="shared" si="103"/>
        <v>0</v>
      </c>
      <c r="AE808" s="805">
        <f t="shared" si="104"/>
        <v>0</v>
      </c>
      <c r="AG808" s="805">
        <f t="shared" si="105"/>
        <v>0</v>
      </c>
      <c r="AI808" s="805">
        <f t="shared" si="106"/>
        <v>0</v>
      </c>
      <c r="AK808" s="300"/>
    </row>
    <row r="809" spans="4:37" ht="12.75" customHeight="1" outlineLevel="1" x14ac:dyDescent="0.25">
      <c r="D809" s="142" t="str">
        <f>'Line Items'!D1130</f>
        <v>Class 466 Angel</v>
      </c>
      <c r="E809" s="106"/>
      <c r="F809" s="143" t="str">
        <f t="shared" si="107"/>
        <v>000 Unit Miles</v>
      </c>
      <c r="G809" s="107">
        <f t="shared" si="103"/>
        <v>0</v>
      </c>
      <c r="H809" s="107">
        <f t="shared" si="103"/>
        <v>0</v>
      </c>
      <c r="I809" s="107">
        <f t="shared" si="103"/>
        <v>0</v>
      </c>
      <c r="J809" s="107">
        <f t="shared" si="103"/>
        <v>0</v>
      </c>
      <c r="K809" s="107">
        <f t="shared" si="103"/>
        <v>0</v>
      </c>
      <c r="L809" s="107">
        <f t="shared" si="103"/>
        <v>0</v>
      </c>
      <c r="M809" s="107">
        <f t="shared" si="103"/>
        <v>0</v>
      </c>
      <c r="N809" s="107">
        <f t="shared" si="103"/>
        <v>0</v>
      </c>
      <c r="O809" s="107">
        <f t="shared" si="103"/>
        <v>0</v>
      </c>
      <c r="P809" s="107">
        <f t="shared" si="103"/>
        <v>0</v>
      </c>
      <c r="Q809" s="107">
        <f t="shared" si="103"/>
        <v>0</v>
      </c>
      <c r="R809" s="107">
        <f t="shared" si="103"/>
        <v>0</v>
      </c>
      <c r="S809" s="107">
        <f t="shared" si="103"/>
        <v>0</v>
      </c>
      <c r="T809" s="107">
        <f t="shared" si="103"/>
        <v>0</v>
      </c>
      <c r="U809" s="107">
        <f t="shared" si="103"/>
        <v>0</v>
      </c>
      <c r="V809" s="107">
        <f t="shared" si="103"/>
        <v>0</v>
      </c>
      <c r="W809" s="107">
        <f t="shared" si="103"/>
        <v>0</v>
      </c>
      <c r="X809" s="107">
        <f t="shared" si="103"/>
        <v>0</v>
      </c>
      <c r="Y809" s="107">
        <f t="shared" si="103"/>
        <v>0</v>
      </c>
      <c r="Z809" s="107">
        <f t="shared" si="103"/>
        <v>0</v>
      </c>
      <c r="AA809" s="107">
        <f t="shared" si="103"/>
        <v>0</v>
      </c>
      <c r="AB809" s="107">
        <f t="shared" si="103"/>
        <v>0</v>
      </c>
      <c r="AC809" s="108">
        <f t="shared" si="103"/>
        <v>0</v>
      </c>
      <c r="AE809" s="805">
        <f t="shared" si="104"/>
        <v>0</v>
      </c>
      <c r="AG809" s="805">
        <f t="shared" si="105"/>
        <v>0</v>
      </c>
      <c r="AI809" s="805">
        <f t="shared" si="106"/>
        <v>0</v>
      </c>
      <c r="AK809" s="300"/>
    </row>
    <row r="810" spans="4:37" ht="12.75" customHeight="1" outlineLevel="1" x14ac:dyDescent="0.25">
      <c r="D810" s="142" t="str">
        <f>'Line Items'!D1131</f>
        <v>Class 395 Eversholt Rail (High Speed)</v>
      </c>
      <c r="E810" s="106"/>
      <c r="F810" s="143" t="str">
        <f t="shared" si="107"/>
        <v>000 Unit Miles</v>
      </c>
      <c r="G810" s="107">
        <f t="shared" si="103"/>
        <v>0</v>
      </c>
      <c r="H810" s="107">
        <f t="shared" si="103"/>
        <v>0</v>
      </c>
      <c r="I810" s="107">
        <f t="shared" ref="I810:AC810" si="108">SUM(I422,I616)</f>
        <v>0</v>
      </c>
      <c r="J810" s="107">
        <f t="shared" si="108"/>
        <v>0</v>
      </c>
      <c r="K810" s="107">
        <f t="shared" si="108"/>
        <v>0</v>
      </c>
      <c r="L810" s="107">
        <f t="shared" si="108"/>
        <v>0</v>
      </c>
      <c r="M810" s="107">
        <f t="shared" si="108"/>
        <v>0</v>
      </c>
      <c r="N810" s="107">
        <f t="shared" si="108"/>
        <v>0</v>
      </c>
      <c r="O810" s="107">
        <f t="shared" si="108"/>
        <v>0</v>
      </c>
      <c r="P810" s="107">
        <f t="shared" si="108"/>
        <v>0</v>
      </c>
      <c r="Q810" s="107">
        <f t="shared" si="108"/>
        <v>0</v>
      </c>
      <c r="R810" s="107">
        <f t="shared" si="108"/>
        <v>0</v>
      </c>
      <c r="S810" s="107">
        <f t="shared" si="108"/>
        <v>0</v>
      </c>
      <c r="T810" s="107">
        <f t="shared" si="108"/>
        <v>0</v>
      </c>
      <c r="U810" s="107">
        <f t="shared" si="108"/>
        <v>0</v>
      </c>
      <c r="V810" s="107">
        <f t="shared" si="108"/>
        <v>0</v>
      </c>
      <c r="W810" s="107">
        <f t="shared" si="108"/>
        <v>0</v>
      </c>
      <c r="X810" s="107">
        <f t="shared" si="108"/>
        <v>0</v>
      </c>
      <c r="Y810" s="107">
        <f t="shared" si="108"/>
        <v>0</v>
      </c>
      <c r="Z810" s="107">
        <f t="shared" si="108"/>
        <v>0</v>
      </c>
      <c r="AA810" s="107">
        <f t="shared" si="108"/>
        <v>0</v>
      </c>
      <c r="AB810" s="107">
        <f t="shared" si="108"/>
        <v>0</v>
      </c>
      <c r="AC810" s="108">
        <f t="shared" si="108"/>
        <v>0</v>
      </c>
      <c r="AE810" s="805">
        <f t="shared" si="104"/>
        <v>0</v>
      </c>
      <c r="AG810" s="805">
        <f t="shared" si="105"/>
        <v>0</v>
      </c>
      <c r="AI810" s="805">
        <f t="shared" si="106"/>
        <v>0</v>
      </c>
      <c r="AK810" s="300"/>
    </row>
    <row r="811" spans="4:37" ht="12.75" customHeight="1" outlineLevel="1" x14ac:dyDescent="0.25">
      <c r="D811" s="142" t="str">
        <f>'Line Items'!D1132</f>
        <v>Class 395 Eversholt Rail (Conventional)</v>
      </c>
      <c r="E811" s="106"/>
      <c r="F811" s="143" t="str">
        <f t="shared" si="107"/>
        <v>000 Unit Miles</v>
      </c>
      <c r="G811" s="107">
        <f t="shared" ref="G811:AC822" si="109">SUM(G423,G617)</f>
        <v>0</v>
      </c>
      <c r="H811" s="107">
        <f t="shared" si="109"/>
        <v>0</v>
      </c>
      <c r="I811" s="107">
        <f t="shared" si="109"/>
        <v>0</v>
      </c>
      <c r="J811" s="107">
        <f t="shared" si="109"/>
        <v>0</v>
      </c>
      <c r="K811" s="107">
        <f t="shared" si="109"/>
        <v>0</v>
      </c>
      <c r="L811" s="107">
        <f t="shared" si="109"/>
        <v>0</v>
      </c>
      <c r="M811" s="107">
        <f t="shared" si="109"/>
        <v>0</v>
      </c>
      <c r="N811" s="107">
        <f t="shared" si="109"/>
        <v>0</v>
      </c>
      <c r="O811" s="107">
        <f t="shared" si="109"/>
        <v>0</v>
      </c>
      <c r="P811" s="107">
        <f t="shared" si="109"/>
        <v>0</v>
      </c>
      <c r="Q811" s="107">
        <f t="shared" si="109"/>
        <v>0</v>
      </c>
      <c r="R811" s="107">
        <f t="shared" si="109"/>
        <v>0</v>
      </c>
      <c r="S811" s="107">
        <f t="shared" si="109"/>
        <v>0</v>
      </c>
      <c r="T811" s="107">
        <f t="shared" si="109"/>
        <v>0</v>
      </c>
      <c r="U811" s="107">
        <f t="shared" si="109"/>
        <v>0</v>
      </c>
      <c r="V811" s="107">
        <f t="shared" si="109"/>
        <v>0</v>
      </c>
      <c r="W811" s="107">
        <f t="shared" si="109"/>
        <v>0</v>
      </c>
      <c r="X811" s="107">
        <f t="shared" si="109"/>
        <v>0</v>
      </c>
      <c r="Y811" s="107">
        <f t="shared" si="109"/>
        <v>0</v>
      </c>
      <c r="Z811" s="107">
        <f t="shared" si="109"/>
        <v>0</v>
      </c>
      <c r="AA811" s="107">
        <f t="shared" si="109"/>
        <v>0</v>
      </c>
      <c r="AB811" s="107">
        <f t="shared" si="109"/>
        <v>0</v>
      </c>
      <c r="AC811" s="108">
        <f t="shared" si="109"/>
        <v>0</v>
      </c>
      <c r="AE811" s="805">
        <f t="shared" si="104"/>
        <v>0</v>
      </c>
      <c r="AG811" s="805">
        <f t="shared" si="105"/>
        <v>0</v>
      </c>
      <c r="AI811" s="805">
        <f t="shared" si="106"/>
        <v>0</v>
      </c>
      <c r="AK811" s="300"/>
    </row>
    <row r="812" spans="4:37" ht="12.75" customHeight="1" outlineLevel="1" x14ac:dyDescent="0.25">
      <c r="D812" s="142" t="str">
        <f>'Line Items'!D1133</f>
        <v>Class 377 Sub Leased from GTR</v>
      </c>
      <c r="E812" s="106"/>
      <c r="F812" s="143" t="str">
        <f t="shared" si="107"/>
        <v>000 Unit Miles</v>
      </c>
      <c r="G812" s="107">
        <f t="shared" si="109"/>
        <v>0</v>
      </c>
      <c r="H812" s="107">
        <f t="shared" si="109"/>
        <v>0</v>
      </c>
      <c r="I812" s="107">
        <f t="shared" si="109"/>
        <v>0</v>
      </c>
      <c r="J812" s="107">
        <f t="shared" si="109"/>
        <v>0</v>
      </c>
      <c r="K812" s="107">
        <f t="shared" si="109"/>
        <v>0</v>
      </c>
      <c r="L812" s="107">
        <f t="shared" si="109"/>
        <v>0</v>
      </c>
      <c r="M812" s="107">
        <f t="shared" si="109"/>
        <v>0</v>
      </c>
      <c r="N812" s="107">
        <f t="shared" si="109"/>
        <v>0</v>
      </c>
      <c r="O812" s="107">
        <f t="shared" si="109"/>
        <v>0</v>
      </c>
      <c r="P812" s="107">
        <f t="shared" si="109"/>
        <v>0</v>
      </c>
      <c r="Q812" s="107">
        <f t="shared" si="109"/>
        <v>0</v>
      </c>
      <c r="R812" s="107">
        <f t="shared" si="109"/>
        <v>0</v>
      </c>
      <c r="S812" s="107">
        <f t="shared" si="109"/>
        <v>0</v>
      </c>
      <c r="T812" s="107">
        <f t="shared" si="109"/>
        <v>0</v>
      </c>
      <c r="U812" s="107">
        <f t="shared" si="109"/>
        <v>0</v>
      </c>
      <c r="V812" s="107">
        <f t="shared" si="109"/>
        <v>0</v>
      </c>
      <c r="W812" s="107">
        <f t="shared" si="109"/>
        <v>0</v>
      </c>
      <c r="X812" s="107">
        <f t="shared" si="109"/>
        <v>0</v>
      </c>
      <c r="Y812" s="107">
        <f t="shared" si="109"/>
        <v>0</v>
      </c>
      <c r="Z812" s="107">
        <f t="shared" si="109"/>
        <v>0</v>
      </c>
      <c r="AA812" s="107">
        <f t="shared" si="109"/>
        <v>0</v>
      </c>
      <c r="AB812" s="107">
        <f t="shared" si="109"/>
        <v>0</v>
      </c>
      <c r="AC812" s="108">
        <f t="shared" si="109"/>
        <v>0</v>
      </c>
      <c r="AE812" s="805">
        <f t="shared" si="104"/>
        <v>0</v>
      </c>
      <c r="AG812" s="805">
        <f t="shared" si="105"/>
        <v>0</v>
      </c>
      <c r="AI812" s="805">
        <f t="shared" si="106"/>
        <v>0</v>
      </c>
      <c r="AK812" s="300"/>
    </row>
    <row r="813" spans="4:37" ht="12.75" customHeight="1" outlineLevel="1" x14ac:dyDescent="0.25">
      <c r="D813" s="142" t="str">
        <f>'Line Items'!D1134</f>
        <v>Class 319 Sub Leased to GTR</v>
      </c>
      <c r="E813" s="106"/>
      <c r="F813" s="143" t="str">
        <f t="shared" si="107"/>
        <v>000 Unit Miles</v>
      </c>
      <c r="G813" s="107">
        <f t="shared" si="109"/>
        <v>0</v>
      </c>
      <c r="H813" s="107">
        <f t="shared" si="109"/>
        <v>0</v>
      </c>
      <c r="I813" s="107">
        <f t="shared" si="109"/>
        <v>0</v>
      </c>
      <c r="J813" s="107">
        <f t="shared" si="109"/>
        <v>0</v>
      </c>
      <c r="K813" s="107">
        <f t="shared" si="109"/>
        <v>0</v>
      </c>
      <c r="L813" s="107">
        <f t="shared" si="109"/>
        <v>0</v>
      </c>
      <c r="M813" s="107">
        <f t="shared" si="109"/>
        <v>0</v>
      </c>
      <c r="N813" s="107">
        <f t="shared" si="109"/>
        <v>0</v>
      </c>
      <c r="O813" s="107">
        <f t="shared" si="109"/>
        <v>0</v>
      </c>
      <c r="P813" s="107">
        <f t="shared" si="109"/>
        <v>0</v>
      </c>
      <c r="Q813" s="107">
        <f t="shared" si="109"/>
        <v>0</v>
      </c>
      <c r="R813" s="107">
        <f t="shared" si="109"/>
        <v>0</v>
      </c>
      <c r="S813" s="107">
        <f t="shared" si="109"/>
        <v>0</v>
      </c>
      <c r="T813" s="107">
        <f t="shared" si="109"/>
        <v>0</v>
      </c>
      <c r="U813" s="107">
        <f t="shared" si="109"/>
        <v>0</v>
      </c>
      <c r="V813" s="107">
        <f t="shared" si="109"/>
        <v>0</v>
      </c>
      <c r="W813" s="107">
        <f t="shared" si="109"/>
        <v>0</v>
      </c>
      <c r="X813" s="107">
        <f t="shared" si="109"/>
        <v>0</v>
      </c>
      <c r="Y813" s="107">
        <f t="shared" si="109"/>
        <v>0</v>
      </c>
      <c r="Z813" s="107">
        <f t="shared" si="109"/>
        <v>0</v>
      </c>
      <c r="AA813" s="107">
        <f t="shared" si="109"/>
        <v>0</v>
      </c>
      <c r="AB813" s="107">
        <f t="shared" si="109"/>
        <v>0</v>
      </c>
      <c r="AC813" s="108">
        <f t="shared" si="109"/>
        <v>0</v>
      </c>
      <c r="AE813" s="805">
        <f t="shared" si="104"/>
        <v>0</v>
      </c>
      <c r="AG813" s="805">
        <f t="shared" si="105"/>
        <v>0</v>
      </c>
      <c r="AI813" s="805">
        <f t="shared" si="106"/>
        <v>0</v>
      </c>
      <c r="AK813" s="300"/>
    </row>
    <row r="814" spans="4:37" ht="12.75" customHeight="1" outlineLevel="1" x14ac:dyDescent="0.25">
      <c r="D814" s="142" t="str">
        <f>'Line Items'!D1135</f>
        <v>[Rolling Stock Line 16]</v>
      </c>
      <c r="E814" s="106"/>
      <c r="F814" s="143" t="str">
        <f t="shared" si="107"/>
        <v>000 Unit Miles</v>
      </c>
      <c r="G814" s="107">
        <f t="shared" si="109"/>
        <v>0</v>
      </c>
      <c r="H814" s="107">
        <f t="shared" si="109"/>
        <v>0</v>
      </c>
      <c r="I814" s="107">
        <f t="shared" si="109"/>
        <v>0</v>
      </c>
      <c r="J814" s="107">
        <f t="shared" si="109"/>
        <v>0</v>
      </c>
      <c r="K814" s="107">
        <f t="shared" si="109"/>
        <v>0</v>
      </c>
      <c r="L814" s="107">
        <f t="shared" si="109"/>
        <v>0</v>
      </c>
      <c r="M814" s="107">
        <f t="shared" si="109"/>
        <v>0</v>
      </c>
      <c r="N814" s="107">
        <f t="shared" si="109"/>
        <v>0</v>
      </c>
      <c r="O814" s="107">
        <f t="shared" si="109"/>
        <v>0</v>
      </c>
      <c r="P814" s="107">
        <f t="shared" si="109"/>
        <v>0</v>
      </c>
      <c r="Q814" s="107">
        <f t="shared" si="109"/>
        <v>0</v>
      </c>
      <c r="R814" s="107">
        <f t="shared" si="109"/>
        <v>0</v>
      </c>
      <c r="S814" s="107">
        <f t="shared" si="109"/>
        <v>0</v>
      </c>
      <c r="T814" s="107">
        <f t="shared" si="109"/>
        <v>0</v>
      </c>
      <c r="U814" s="107">
        <f t="shared" si="109"/>
        <v>0</v>
      </c>
      <c r="V814" s="107">
        <f t="shared" si="109"/>
        <v>0</v>
      </c>
      <c r="W814" s="107">
        <f t="shared" si="109"/>
        <v>0</v>
      </c>
      <c r="X814" s="107">
        <f t="shared" si="109"/>
        <v>0</v>
      </c>
      <c r="Y814" s="107">
        <f t="shared" si="109"/>
        <v>0</v>
      </c>
      <c r="Z814" s="107">
        <f t="shared" si="109"/>
        <v>0</v>
      </c>
      <c r="AA814" s="107">
        <f t="shared" si="109"/>
        <v>0</v>
      </c>
      <c r="AB814" s="107">
        <f t="shared" si="109"/>
        <v>0</v>
      </c>
      <c r="AC814" s="108">
        <f t="shared" si="109"/>
        <v>0</v>
      </c>
      <c r="AE814" s="805">
        <f t="shared" si="104"/>
        <v>0</v>
      </c>
      <c r="AG814" s="805">
        <f t="shared" si="105"/>
        <v>0</v>
      </c>
      <c r="AI814" s="805">
        <f t="shared" si="106"/>
        <v>0</v>
      </c>
      <c r="AK814" s="300"/>
    </row>
    <row r="815" spans="4:37" ht="12.75" customHeight="1" outlineLevel="1" x14ac:dyDescent="0.25">
      <c r="D815" s="142" t="str">
        <f>'Line Items'!D1136</f>
        <v>[Rolling Stock Line 17]</v>
      </c>
      <c r="E815" s="106"/>
      <c r="F815" s="143" t="str">
        <f t="shared" si="107"/>
        <v>000 Unit Miles</v>
      </c>
      <c r="G815" s="107">
        <f t="shared" si="109"/>
        <v>0</v>
      </c>
      <c r="H815" s="107">
        <f t="shared" si="109"/>
        <v>0</v>
      </c>
      <c r="I815" s="107">
        <f t="shared" si="109"/>
        <v>0</v>
      </c>
      <c r="J815" s="107">
        <f t="shared" si="109"/>
        <v>0</v>
      </c>
      <c r="K815" s="107">
        <f t="shared" si="109"/>
        <v>0</v>
      </c>
      <c r="L815" s="107">
        <f t="shared" si="109"/>
        <v>0</v>
      </c>
      <c r="M815" s="107">
        <f t="shared" si="109"/>
        <v>0</v>
      </c>
      <c r="N815" s="107">
        <f t="shared" si="109"/>
        <v>0</v>
      </c>
      <c r="O815" s="107">
        <f t="shared" si="109"/>
        <v>0</v>
      </c>
      <c r="P815" s="107">
        <f t="shared" si="109"/>
        <v>0</v>
      </c>
      <c r="Q815" s="107">
        <f t="shared" si="109"/>
        <v>0</v>
      </c>
      <c r="R815" s="107">
        <f t="shared" si="109"/>
        <v>0</v>
      </c>
      <c r="S815" s="107">
        <f t="shared" si="109"/>
        <v>0</v>
      </c>
      <c r="T815" s="107">
        <f t="shared" si="109"/>
        <v>0</v>
      </c>
      <c r="U815" s="107">
        <f t="shared" si="109"/>
        <v>0</v>
      </c>
      <c r="V815" s="107">
        <f t="shared" si="109"/>
        <v>0</v>
      </c>
      <c r="W815" s="107">
        <f t="shared" si="109"/>
        <v>0</v>
      </c>
      <c r="X815" s="107">
        <f t="shared" si="109"/>
        <v>0</v>
      </c>
      <c r="Y815" s="107">
        <f t="shared" si="109"/>
        <v>0</v>
      </c>
      <c r="Z815" s="107">
        <f t="shared" si="109"/>
        <v>0</v>
      </c>
      <c r="AA815" s="107">
        <f t="shared" si="109"/>
        <v>0</v>
      </c>
      <c r="AB815" s="107">
        <f t="shared" si="109"/>
        <v>0</v>
      </c>
      <c r="AC815" s="108">
        <f t="shared" si="109"/>
        <v>0</v>
      </c>
      <c r="AE815" s="805">
        <f t="shared" si="104"/>
        <v>0</v>
      </c>
      <c r="AG815" s="805">
        <f t="shared" si="105"/>
        <v>0</v>
      </c>
      <c r="AI815" s="805">
        <f t="shared" si="106"/>
        <v>0</v>
      </c>
      <c r="AK815" s="300"/>
    </row>
    <row r="816" spans="4:37" ht="12.75" customHeight="1" outlineLevel="1" x14ac:dyDescent="0.25">
      <c r="D816" s="142" t="str">
        <f>'Line Items'!D1137</f>
        <v>[Rolling Stock Line 18]</v>
      </c>
      <c r="E816" s="106"/>
      <c r="F816" s="143" t="str">
        <f t="shared" si="107"/>
        <v>000 Unit Miles</v>
      </c>
      <c r="G816" s="107">
        <f t="shared" si="109"/>
        <v>0</v>
      </c>
      <c r="H816" s="107">
        <f t="shared" si="109"/>
        <v>0</v>
      </c>
      <c r="I816" s="107">
        <f t="shared" si="109"/>
        <v>0</v>
      </c>
      <c r="J816" s="107">
        <f t="shared" si="109"/>
        <v>0</v>
      </c>
      <c r="K816" s="107">
        <f t="shared" si="109"/>
        <v>0</v>
      </c>
      <c r="L816" s="107">
        <f t="shared" si="109"/>
        <v>0</v>
      </c>
      <c r="M816" s="107">
        <f t="shared" si="109"/>
        <v>0</v>
      </c>
      <c r="N816" s="107">
        <f t="shared" si="109"/>
        <v>0</v>
      </c>
      <c r="O816" s="107">
        <f t="shared" si="109"/>
        <v>0</v>
      </c>
      <c r="P816" s="107">
        <f t="shared" si="109"/>
        <v>0</v>
      </c>
      <c r="Q816" s="107">
        <f t="shared" si="109"/>
        <v>0</v>
      </c>
      <c r="R816" s="107">
        <f t="shared" si="109"/>
        <v>0</v>
      </c>
      <c r="S816" s="107">
        <f t="shared" si="109"/>
        <v>0</v>
      </c>
      <c r="T816" s="107">
        <f t="shared" si="109"/>
        <v>0</v>
      </c>
      <c r="U816" s="107">
        <f t="shared" si="109"/>
        <v>0</v>
      </c>
      <c r="V816" s="107">
        <f t="shared" si="109"/>
        <v>0</v>
      </c>
      <c r="W816" s="107">
        <f t="shared" si="109"/>
        <v>0</v>
      </c>
      <c r="X816" s="107">
        <f t="shared" si="109"/>
        <v>0</v>
      </c>
      <c r="Y816" s="107">
        <f t="shared" si="109"/>
        <v>0</v>
      </c>
      <c r="Z816" s="107">
        <f t="shared" si="109"/>
        <v>0</v>
      </c>
      <c r="AA816" s="107">
        <f t="shared" si="109"/>
        <v>0</v>
      </c>
      <c r="AB816" s="107">
        <f t="shared" si="109"/>
        <v>0</v>
      </c>
      <c r="AC816" s="108">
        <f t="shared" si="109"/>
        <v>0</v>
      </c>
      <c r="AE816" s="805">
        <f t="shared" si="104"/>
        <v>0</v>
      </c>
      <c r="AG816" s="805">
        <f t="shared" si="105"/>
        <v>0</v>
      </c>
      <c r="AI816" s="805">
        <f t="shared" si="106"/>
        <v>0</v>
      </c>
      <c r="AK816" s="300"/>
    </row>
    <row r="817" spans="4:37" ht="12.75" customHeight="1" outlineLevel="1" x14ac:dyDescent="0.25">
      <c r="D817" s="142" t="str">
        <f>'Line Items'!D1138</f>
        <v>[Rolling Stock Line 19]</v>
      </c>
      <c r="E817" s="106"/>
      <c r="F817" s="143" t="str">
        <f t="shared" si="107"/>
        <v>000 Unit Miles</v>
      </c>
      <c r="G817" s="107">
        <f t="shared" si="109"/>
        <v>0</v>
      </c>
      <c r="H817" s="107">
        <f t="shared" si="109"/>
        <v>0</v>
      </c>
      <c r="I817" s="107">
        <f t="shared" si="109"/>
        <v>0</v>
      </c>
      <c r="J817" s="107">
        <f t="shared" si="109"/>
        <v>0</v>
      </c>
      <c r="K817" s="107">
        <f t="shared" si="109"/>
        <v>0</v>
      </c>
      <c r="L817" s="107">
        <f t="shared" si="109"/>
        <v>0</v>
      </c>
      <c r="M817" s="107">
        <f t="shared" si="109"/>
        <v>0</v>
      </c>
      <c r="N817" s="107">
        <f t="shared" si="109"/>
        <v>0</v>
      </c>
      <c r="O817" s="107">
        <f t="shared" si="109"/>
        <v>0</v>
      </c>
      <c r="P817" s="107">
        <f t="shared" si="109"/>
        <v>0</v>
      </c>
      <c r="Q817" s="107">
        <f t="shared" si="109"/>
        <v>0</v>
      </c>
      <c r="R817" s="107">
        <f t="shared" si="109"/>
        <v>0</v>
      </c>
      <c r="S817" s="107">
        <f t="shared" si="109"/>
        <v>0</v>
      </c>
      <c r="T817" s="107">
        <f t="shared" si="109"/>
        <v>0</v>
      </c>
      <c r="U817" s="107">
        <f t="shared" si="109"/>
        <v>0</v>
      </c>
      <c r="V817" s="107">
        <f t="shared" si="109"/>
        <v>0</v>
      </c>
      <c r="W817" s="107">
        <f t="shared" si="109"/>
        <v>0</v>
      </c>
      <c r="X817" s="107">
        <f t="shared" si="109"/>
        <v>0</v>
      </c>
      <c r="Y817" s="107">
        <f t="shared" si="109"/>
        <v>0</v>
      </c>
      <c r="Z817" s="107">
        <f t="shared" si="109"/>
        <v>0</v>
      </c>
      <c r="AA817" s="107">
        <f t="shared" si="109"/>
        <v>0</v>
      </c>
      <c r="AB817" s="107">
        <f t="shared" si="109"/>
        <v>0</v>
      </c>
      <c r="AC817" s="108">
        <f t="shared" si="109"/>
        <v>0</v>
      </c>
      <c r="AE817" s="805">
        <f t="shared" si="104"/>
        <v>0</v>
      </c>
      <c r="AG817" s="805">
        <f t="shared" si="105"/>
        <v>0</v>
      </c>
      <c r="AI817" s="805">
        <f t="shared" si="106"/>
        <v>0</v>
      </c>
      <c r="AK817" s="300"/>
    </row>
    <row r="818" spans="4:37" ht="12.75" customHeight="1" outlineLevel="1" x14ac:dyDescent="0.25">
      <c r="D818" s="142" t="str">
        <f>'Line Items'!D1139</f>
        <v>[Rolling Stock Line 20]</v>
      </c>
      <c r="E818" s="106"/>
      <c r="F818" s="143" t="str">
        <f t="shared" si="107"/>
        <v>000 Unit Miles</v>
      </c>
      <c r="G818" s="107">
        <f t="shared" si="109"/>
        <v>0</v>
      </c>
      <c r="H818" s="107">
        <f t="shared" si="109"/>
        <v>0</v>
      </c>
      <c r="I818" s="107">
        <f t="shared" si="109"/>
        <v>0</v>
      </c>
      <c r="J818" s="107">
        <f t="shared" si="109"/>
        <v>0</v>
      </c>
      <c r="K818" s="107">
        <f t="shared" si="109"/>
        <v>0</v>
      </c>
      <c r="L818" s="107">
        <f t="shared" si="109"/>
        <v>0</v>
      </c>
      <c r="M818" s="107">
        <f t="shared" si="109"/>
        <v>0</v>
      </c>
      <c r="N818" s="107">
        <f t="shared" si="109"/>
        <v>0</v>
      </c>
      <c r="O818" s="107">
        <f t="shared" si="109"/>
        <v>0</v>
      </c>
      <c r="P818" s="107">
        <f t="shared" si="109"/>
        <v>0</v>
      </c>
      <c r="Q818" s="107">
        <f t="shared" si="109"/>
        <v>0</v>
      </c>
      <c r="R818" s="107">
        <f t="shared" si="109"/>
        <v>0</v>
      </c>
      <c r="S818" s="107">
        <f t="shared" si="109"/>
        <v>0</v>
      </c>
      <c r="T818" s="107">
        <f t="shared" si="109"/>
        <v>0</v>
      </c>
      <c r="U818" s="107">
        <f t="shared" si="109"/>
        <v>0</v>
      </c>
      <c r="V818" s="107">
        <f t="shared" si="109"/>
        <v>0</v>
      </c>
      <c r="W818" s="107">
        <f t="shared" si="109"/>
        <v>0</v>
      </c>
      <c r="X818" s="107">
        <f t="shared" si="109"/>
        <v>0</v>
      </c>
      <c r="Y818" s="107">
        <f t="shared" si="109"/>
        <v>0</v>
      </c>
      <c r="Z818" s="107">
        <f t="shared" si="109"/>
        <v>0</v>
      </c>
      <c r="AA818" s="107">
        <f t="shared" si="109"/>
        <v>0</v>
      </c>
      <c r="AB818" s="107">
        <f t="shared" si="109"/>
        <v>0</v>
      </c>
      <c r="AC818" s="108">
        <f t="shared" si="109"/>
        <v>0</v>
      </c>
      <c r="AE818" s="805">
        <f t="shared" si="104"/>
        <v>0</v>
      </c>
      <c r="AG818" s="805">
        <f t="shared" si="105"/>
        <v>0</v>
      </c>
      <c r="AI818" s="805">
        <f t="shared" si="106"/>
        <v>0</v>
      </c>
      <c r="AK818" s="300"/>
    </row>
    <row r="819" spans="4:37" ht="12.75" customHeight="1" outlineLevel="1" x14ac:dyDescent="0.25">
      <c r="D819" s="142" t="str">
        <f>'Line Items'!D1140</f>
        <v>[Rolling Stock Line 21]</v>
      </c>
      <c r="E819" s="106"/>
      <c r="F819" s="143" t="str">
        <f t="shared" si="107"/>
        <v>000 Unit Miles</v>
      </c>
      <c r="G819" s="107">
        <f t="shared" si="109"/>
        <v>0</v>
      </c>
      <c r="H819" s="107">
        <f t="shared" si="109"/>
        <v>0</v>
      </c>
      <c r="I819" s="107">
        <f t="shared" si="109"/>
        <v>0</v>
      </c>
      <c r="J819" s="107">
        <f t="shared" si="109"/>
        <v>0</v>
      </c>
      <c r="K819" s="107">
        <f t="shared" si="109"/>
        <v>0</v>
      </c>
      <c r="L819" s="107">
        <f t="shared" si="109"/>
        <v>0</v>
      </c>
      <c r="M819" s="107">
        <f t="shared" si="109"/>
        <v>0</v>
      </c>
      <c r="N819" s="107">
        <f t="shared" si="109"/>
        <v>0</v>
      </c>
      <c r="O819" s="107">
        <f t="shared" si="109"/>
        <v>0</v>
      </c>
      <c r="P819" s="107">
        <f t="shared" si="109"/>
        <v>0</v>
      </c>
      <c r="Q819" s="107">
        <f t="shared" si="109"/>
        <v>0</v>
      </c>
      <c r="R819" s="107">
        <f t="shared" si="109"/>
        <v>0</v>
      </c>
      <c r="S819" s="107">
        <f t="shared" si="109"/>
        <v>0</v>
      </c>
      <c r="T819" s="107">
        <f t="shared" si="109"/>
        <v>0</v>
      </c>
      <c r="U819" s="107">
        <f t="shared" si="109"/>
        <v>0</v>
      </c>
      <c r="V819" s="107">
        <f t="shared" si="109"/>
        <v>0</v>
      </c>
      <c r="W819" s="107">
        <f t="shared" si="109"/>
        <v>0</v>
      </c>
      <c r="X819" s="107">
        <f t="shared" si="109"/>
        <v>0</v>
      </c>
      <c r="Y819" s="107">
        <f t="shared" si="109"/>
        <v>0</v>
      </c>
      <c r="Z819" s="107">
        <f t="shared" si="109"/>
        <v>0</v>
      </c>
      <c r="AA819" s="107">
        <f t="shared" si="109"/>
        <v>0</v>
      </c>
      <c r="AB819" s="107">
        <f t="shared" si="109"/>
        <v>0</v>
      </c>
      <c r="AC819" s="108">
        <f t="shared" si="109"/>
        <v>0</v>
      </c>
      <c r="AE819" s="805">
        <f t="shared" si="104"/>
        <v>0</v>
      </c>
      <c r="AG819" s="805">
        <f t="shared" si="105"/>
        <v>0</v>
      </c>
      <c r="AI819" s="805">
        <f t="shared" si="106"/>
        <v>0</v>
      </c>
      <c r="AK819" s="300"/>
    </row>
    <row r="820" spans="4:37" ht="12.75" customHeight="1" outlineLevel="1" x14ac:dyDescent="0.25">
      <c r="D820" s="142" t="str">
        <f>'Line Items'!D1141</f>
        <v>[Rolling Stock Line 22]</v>
      </c>
      <c r="E820" s="106"/>
      <c r="F820" s="143" t="str">
        <f t="shared" si="107"/>
        <v>000 Unit Miles</v>
      </c>
      <c r="G820" s="107">
        <f t="shared" si="109"/>
        <v>0</v>
      </c>
      <c r="H820" s="107">
        <f t="shared" si="109"/>
        <v>0</v>
      </c>
      <c r="I820" s="107">
        <f t="shared" si="109"/>
        <v>0</v>
      </c>
      <c r="J820" s="107">
        <f t="shared" si="109"/>
        <v>0</v>
      </c>
      <c r="K820" s="107">
        <f t="shared" si="109"/>
        <v>0</v>
      </c>
      <c r="L820" s="107">
        <f t="shared" si="109"/>
        <v>0</v>
      </c>
      <c r="M820" s="107">
        <f t="shared" si="109"/>
        <v>0</v>
      </c>
      <c r="N820" s="107">
        <f t="shared" si="109"/>
        <v>0</v>
      </c>
      <c r="O820" s="107">
        <f t="shared" si="109"/>
        <v>0</v>
      </c>
      <c r="P820" s="107">
        <f t="shared" si="109"/>
        <v>0</v>
      </c>
      <c r="Q820" s="107">
        <f t="shared" si="109"/>
        <v>0</v>
      </c>
      <c r="R820" s="107">
        <f t="shared" si="109"/>
        <v>0</v>
      </c>
      <c r="S820" s="107">
        <f t="shared" si="109"/>
        <v>0</v>
      </c>
      <c r="T820" s="107">
        <f t="shared" si="109"/>
        <v>0</v>
      </c>
      <c r="U820" s="107">
        <f t="shared" si="109"/>
        <v>0</v>
      </c>
      <c r="V820" s="107">
        <f t="shared" si="109"/>
        <v>0</v>
      </c>
      <c r="W820" s="107">
        <f t="shared" si="109"/>
        <v>0</v>
      </c>
      <c r="X820" s="107">
        <f t="shared" si="109"/>
        <v>0</v>
      </c>
      <c r="Y820" s="107">
        <f t="shared" si="109"/>
        <v>0</v>
      </c>
      <c r="Z820" s="107">
        <f t="shared" si="109"/>
        <v>0</v>
      </c>
      <c r="AA820" s="107">
        <f t="shared" si="109"/>
        <v>0</v>
      </c>
      <c r="AB820" s="107">
        <f t="shared" si="109"/>
        <v>0</v>
      </c>
      <c r="AC820" s="108">
        <f t="shared" si="109"/>
        <v>0</v>
      </c>
      <c r="AE820" s="805">
        <f t="shared" si="104"/>
        <v>0</v>
      </c>
      <c r="AG820" s="805">
        <f t="shared" si="105"/>
        <v>0</v>
      </c>
      <c r="AI820" s="805">
        <f t="shared" si="106"/>
        <v>0</v>
      </c>
      <c r="AK820" s="300"/>
    </row>
    <row r="821" spans="4:37" ht="12.75" customHeight="1" outlineLevel="1" x14ac:dyDescent="0.25">
      <c r="D821" s="142" t="str">
        <f>'Line Items'!D1142</f>
        <v>[Rolling Stock Line 23]</v>
      </c>
      <c r="E821" s="106"/>
      <c r="F821" s="143" t="str">
        <f t="shared" si="107"/>
        <v>000 Unit Miles</v>
      </c>
      <c r="G821" s="107">
        <f t="shared" si="109"/>
        <v>0</v>
      </c>
      <c r="H821" s="107">
        <f t="shared" si="109"/>
        <v>0</v>
      </c>
      <c r="I821" s="107">
        <f t="shared" si="109"/>
        <v>0</v>
      </c>
      <c r="J821" s="107">
        <f t="shared" si="109"/>
        <v>0</v>
      </c>
      <c r="K821" s="107">
        <f t="shared" si="109"/>
        <v>0</v>
      </c>
      <c r="L821" s="107">
        <f t="shared" si="109"/>
        <v>0</v>
      </c>
      <c r="M821" s="107">
        <f t="shared" si="109"/>
        <v>0</v>
      </c>
      <c r="N821" s="107">
        <f t="shared" si="109"/>
        <v>0</v>
      </c>
      <c r="O821" s="107">
        <f t="shared" si="109"/>
        <v>0</v>
      </c>
      <c r="P821" s="107">
        <f t="shared" si="109"/>
        <v>0</v>
      </c>
      <c r="Q821" s="107">
        <f t="shared" si="109"/>
        <v>0</v>
      </c>
      <c r="R821" s="107">
        <f t="shared" si="109"/>
        <v>0</v>
      </c>
      <c r="S821" s="107">
        <f t="shared" si="109"/>
        <v>0</v>
      </c>
      <c r="T821" s="107">
        <f t="shared" si="109"/>
        <v>0</v>
      </c>
      <c r="U821" s="107">
        <f t="shared" si="109"/>
        <v>0</v>
      </c>
      <c r="V821" s="107">
        <f t="shared" si="109"/>
        <v>0</v>
      </c>
      <c r="W821" s="107">
        <f t="shared" si="109"/>
        <v>0</v>
      </c>
      <c r="X821" s="107">
        <f t="shared" si="109"/>
        <v>0</v>
      </c>
      <c r="Y821" s="107">
        <f t="shared" si="109"/>
        <v>0</v>
      </c>
      <c r="Z821" s="107">
        <f t="shared" si="109"/>
        <v>0</v>
      </c>
      <c r="AA821" s="107">
        <f t="shared" si="109"/>
        <v>0</v>
      </c>
      <c r="AB821" s="107">
        <f t="shared" si="109"/>
        <v>0</v>
      </c>
      <c r="AC821" s="108">
        <f t="shared" si="109"/>
        <v>0</v>
      </c>
      <c r="AE821" s="805">
        <f t="shared" si="104"/>
        <v>0</v>
      </c>
      <c r="AG821" s="805">
        <f t="shared" si="105"/>
        <v>0</v>
      </c>
      <c r="AI821" s="805">
        <f t="shared" si="106"/>
        <v>0</v>
      </c>
      <c r="AK821" s="300"/>
    </row>
    <row r="822" spans="4:37" ht="12.75" customHeight="1" outlineLevel="1" x14ac:dyDescent="0.25">
      <c r="D822" s="142" t="str">
        <f>'Line Items'!D1143</f>
        <v>[Rolling Stock Line 24]</v>
      </c>
      <c r="E822" s="106"/>
      <c r="F822" s="143" t="str">
        <f t="shared" si="107"/>
        <v>000 Unit Miles</v>
      </c>
      <c r="G822" s="107">
        <f t="shared" si="109"/>
        <v>0</v>
      </c>
      <c r="H822" s="107">
        <f t="shared" si="109"/>
        <v>0</v>
      </c>
      <c r="I822" s="107">
        <f t="shared" ref="I822:AC822" si="110">SUM(I434,I628)</f>
        <v>0</v>
      </c>
      <c r="J822" s="107">
        <f t="shared" si="110"/>
        <v>0</v>
      </c>
      <c r="K822" s="107">
        <f t="shared" si="110"/>
        <v>0</v>
      </c>
      <c r="L822" s="107">
        <f t="shared" si="110"/>
        <v>0</v>
      </c>
      <c r="M822" s="107">
        <f t="shared" si="110"/>
        <v>0</v>
      </c>
      <c r="N822" s="107">
        <f t="shared" si="110"/>
        <v>0</v>
      </c>
      <c r="O822" s="107">
        <f t="shared" si="110"/>
        <v>0</v>
      </c>
      <c r="P822" s="107">
        <f t="shared" si="110"/>
        <v>0</v>
      </c>
      <c r="Q822" s="107">
        <f t="shared" si="110"/>
        <v>0</v>
      </c>
      <c r="R822" s="107">
        <f t="shared" si="110"/>
        <v>0</v>
      </c>
      <c r="S822" s="107">
        <f t="shared" si="110"/>
        <v>0</v>
      </c>
      <c r="T822" s="107">
        <f t="shared" si="110"/>
        <v>0</v>
      </c>
      <c r="U822" s="107">
        <f t="shared" si="110"/>
        <v>0</v>
      </c>
      <c r="V822" s="107">
        <f t="shared" si="110"/>
        <v>0</v>
      </c>
      <c r="W822" s="107">
        <f t="shared" si="110"/>
        <v>0</v>
      </c>
      <c r="X822" s="107">
        <f t="shared" si="110"/>
        <v>0</v>
      </c>
      <c r="Y822" s="107">
        <f t="shared" si="110"/>
        <v>0</v>
      </c>
      <c r="Z822" s="107">
        <f t="shared" si="110"/>
        <v>0</v>
      </c>
      <c r="AA822" s="107">
        <f t="shared" si="110"/>
        <v>0</v>
      </c>
      <c r="AB822" s="107">
        <f t="shared" si="110"/>
        <v>0</v>
      </c>
      <c r="AC822" s="108">
        <f t="shared" si="110"/>
        <v>0</v>
      </c>
      <c r="AE822" s="805">
        <f t="shared" si="104"/>
        <v>0</v>
      </c>
      <c r="AG822" s="805">
        <f t="shared" si="105"/>
        <v>0</v>
      </c>
      <c r="AI822" s="805">
        <f t="shared" si="106"/>
        <v>0</v>
      </c>
      <c r="AK822" s="300"/>
    </row>
    <row r="823" spans="4:37" ht="12.75" customHeight="1" outlineLevel="1" x14ac:dyDescent="0.25">
      <c r="D823" s="142" t="str">
        <f>'Line Items'!D1144</f>
        <v>[Rolling Stock Line 25]</v>
      </c>
      <c r="E823" s="106"/>
      <c r="F823" s="143" t="str">
        <f t="shared" si="107"/>
        <v>000 Unit Miles</v>
      </c>
      <c r="G823" s="107">
        <f t="shared" ref="G823:AC834" si="111">SUM(G435,G629)</f>
        <v>0</v>
      </c>
      <c r="H823" s="107">
        <f t="shared" si="111"/>
        <v>0</v>
      </c>
      <c r="I823" s="107">
        <f t="shared" si="111"/>
        <v>0</v>
      </c>
      <c r="J823" s="107">
        <f t="shared" si="111"/>
        <v>0</v>
      </c>
      <c r="K823" s="107">
        <f t="shared" si="111"/>
        <v>0</v>
      </c>
      <c r="L823" s="107">
        <f t="shared" si="111"/>
        <v>0</v>
      </c>
      <c r="M823" s="107">
        <f t="shared" si="111"/>
        <v>0</v>
      </c>
      <c r="N823" s="107">
        <f t="shared" si="111"/>
        <v>0</v>
      </c>
      <c r="O823" s="107">
        <f t="shared" si="111"/>
        <v>0</v>
      </c>
      <c r="P823" s="107">
        <f t="shared" si="111"/>
        <v>0</v>
      </c>
      <c r="Q823" s="107">
        <f t="shared" si="111"/>
        <v>0</v>
      </c>
      <c r="R823" s="107">
        <f t="shared" si="111"/>
        <v>0</v>
      </c>
      <c r="S823" s="107">
        <f t="shared" si="111"/>
        <v>0</v>
      </c>
      <c r="T823" s="107">
        <f t="shared" si="111"/>
        <v>0</v>
      </c>
      <c r="U823" s="107">
        <f t="shared" si="111"/>
        <v>0</v>
      </c>
      <c r="V823" s="107">
        <f t="shared" si="111"/>
        <v>0</v>
      </c>
      <c r="W823" s="107">
        <f t="shared" si="111"/>
        <v>0</v>
      </c>
      <c r="X823" s="107">
        <f t="shared" si="111"/>
        <v>0</v>
      </c>
      <c r="Y823" s="107">
        <f t="shared" si="111"/>
        <v>0</v>
      </c>
      <c r="Z823" s="107">
        <f t="shared" si="111"/>
        <v>0</v>
      </c>
      <c r="AA823" s="107">
        <f t="shared" si="111"/>
        <v>0</v>
      </c>
      <c r="AB823" s="107">
        <f t="shared" si="111"/>
        <v>0</v>
      </c>
      <c r="AC823" s="108">
        <f t="shared" si="111"/>
        <v>0</v>
      </c>
      <c r="AE823" s="805">
        <f t="shared" si="104"/>
        <v>0</v>
      </c>
      <c r="AG823" s="805">
        <f t="shared" si="105"/>
        <v>0</v>
      </c>
      <c r="AI823" s="805">
        <f t="shared" si="106"/>
        <v>0</v>
      </c>
      <c r="AK823" s="300"/>
    </row>
    <row r="824" spans="4:37" ht="12.75" customHeight="1" outlineLevel="1" x14ac:dyDescent="0.25">
      <c r="D824" s="142" t="str">
        <f>'Line Items'!D1145</f>
        <v>[Rolling Stock Line 26]</v>
      </c>
      <c r="E824" s="106"/>
      <c r="F824" s="143" t="str">
        <f t="shared" si="107"/>
        <v>000 Unit Miles</v>
      </c>
      <c r="G824" s="107">
        <f t="shared" si="111"/>
        <v>0</v>
      </c>
      <c r="H824" s="107">
        <f t="shared" si="111"/>
        <v>0</v>
      </c>
      <c r="I824" s="107">
        <f t="shared" si="111"/>
        <v>0</v>
      </c>
      <c r="J824" s="107">
        <f t="shared" si="111"/>
        <v>0</v>
      </c>
      <c r="K824" s="107">
        <f t="shared" si="111"/>
        <v>0</v>
      </c>
      <c r="L824" s="107">
        <f t="shared" si="111"/>
        <v>0</v>
      </c>
      <c r="M824" s="107">
        <f t="shared" si="111"/>
        <v>0</v>
      </c>
      <c r="N824" s="107">
        <f t="shared" si="111"/>
        <v>0</v>
      </c>
      <c r="O824" s="107">
        <f t="shared" si="111"/>
        <v>0</v>
      </c>
      <c r="P824" s="107">
        <f t="shared" si="111"/>
        <v>0</v>
      </c>
      <c r="Q824" s="107">
        <f t="shared" si="111"/>
        <v>0</v>
      </c>
      <c r="R824" s="107">
        <f t="shared" si="111"/>
        <v>0</v>
      </c>
      <c r="S824" s="107">
        <f t="shared" si="111"/>
        <v>0</v>
      </c>
      <c r="T824" s="107">
        <f t="shared" si="111"/>
        <v>0</v>
      </c>
      <c r="U824" s="107">
        <f t="shared" si="111"/>
        <v>0</v>
      </c>
      <c r="V824" s="107">
        <f t="shared" si="111"/>
        <v>0</v>
      </c>
      <c r="W824" s="107">
        <f t="shared" si="111"/>
        <v>0</v>
      </c>
      <c r="X824" s="107">
        <f t="shared" si="111"/>
        <v>0</v>
      </c>
      <c r="Y824" s="107">
        <f t="shared" si="111"/>
        <v>0</v>
      </c>
      <c r="Z824" s="107">
        <f t="shared" si="111"/>
        <v>0</v>
      </c>
      <c r="AA824" s="107">
        <f t="shared" si="111"/>
        <v>0</v>
      </c>
      <c r="AB824" s="107">
        <f t="shared" si="111"/>
        <v>0</v>
      </c>
      <c r="AC824" s="108">
        <f t="shared" si="111"/>
        <v>0</v>
      </c>
      <c r="AE824" s="805">
        <f t="shared" si="104"/>
        <v>0</v>
      </c>
      <c r="AG824" s="805">
        <f t="shared" si="105"/>
        <v>0</v>
      </c>
      <c r="AI824" s="805">
        <f t="shared" si="106"/>
        <v>0</v>
      </c>
      <c r="AK824" s="300"/>
    </row>
    <row r="825" spans="4:37" ht="12.75" customHeight="1" outlineLevel="1" x14ac:dyDescent="0.25">
      <c r="D825" s="142" t="str">
        <f>'Line Items'!D1146</f>
        <v>[Rolling Stock Line 27]</v>
      </c>
      <c r="E825" s="106"/>
      <c r="F825" s="143" t="str">
        <f t="shared" si="107"/>
        <v>000 Unit Miles</v>
      </c>
      <c r="G825" s="107">
        <f t="shared" si="111"/>
        <v>0</v>
      </c>
      <c r="H825" s="107">
        <f t="shared" si="111"/>
        <v>0</v>
      </c>
      <c r="I825" s="107">
        <f t="shared" si="111"/>
        <v>0</v>
      </c>
      <c r="J825" s="107">
        <f t="shared" si="111"/>
        <v>0</v>
      </c>
      <c r="K825" s="107">
        <f t="shared" si="111"/>
        <v>0</v>
      </c>
      <c r="L825" s="107">
        <f t="shared" si="111"/>
        <v>0</v>
      </c>
      <c r="M825" s="107">
        <f t="shared" si="111"/>
        <v>0</v>
      </c>
      <c r="N825" s="107">
        <f t="shared" si="111"/>
        <v>0</v>
      </c>
      <c r="O825" s="107">
        <f t="shared" si="111"/>
        <v>0</v>
      </c>
      <c r="P825" s="107">
        <f t="shared" si="111"/>
        <v>0</v>
      </c>
      <c r="Q825" s="107">
        <f t="shared" si="111"/>
        <v>0</v>
      </c>
      <c r="R825" s="107">
        <f t="shared" si="111"/>
        <v>0</v>
      </c>
      <c r="S825" s="107">
        <f t="shared" si="111"/>
        <v>0</v>
      </c>
      <c r="T825" s="107">
        <f t="shared" si="111"/>
        <v>0</v>
      </c>
      <c r="U825" s="107">
        <f t="shared" si="111"/>
        <v>0</v>
      </c>
      <c r="V825" s="107">
        <f t="shared" si="111"/>
        <v>0</v>
      </c>
      <c r="W825" s="107">
        <f t="shared" si="111"/>
        <v>0</v>
      </c>
      <c r="X825" s="107">
        <f t="shared" si="111"/>
        <v>0</v>
      </c>
      <c r="Y825" s="107">
        <f t="shared" si="111"/>
        <v>0</v>
      </c>
      <c r="Z825" s="107">
        <f t="shared" si="111"/>
        <v>0</v>
      </c>
      <c r="AA825" s="107">
        <f t="shared" si="111"/>
        <v>0</v>
      </c>
      <c r="AB825" s="107">
        <f t="shared" si="111"/>
        <v>0</v>
      </c>
      <c r="AC825" s="108">
        <f t="shared" si="111"/>
        <v>0</v>
      </c>
      <c r="AE825" s="805">
        <f t="shared" si="104"/>
        <v>0</v>
      </c>
      <c r="AG825" s="805">
        <f t="shared" si="105"/>
        <v>0</v>
      </c>
      <c r="AI825" s="805">
        <f t="shared" si="106"/>
        <v>0</v>
      </c>
      <c r="AK825" s="300"/>
    </row>
    <row r="826" spans="4:37" ht="12.75" customHeight="1" outlineLevel="1" x14ac:dyDescent="0.25">
      <c r="D826" s="142" t="str">
        <f>'Line Items'!D1147</f>
        <v>[Rolling Stock Line 28]</v>
      </c>
      <c r="E826" s="106"/>
      <c r="F826" s="143" t="str">
        <f t="shared" si="107"/>
        <v>000 Unit Miles</v>
      </c>
      <c r="G826" s="107">
        <f t="shared" si="111"/>
        <v>0</v>
      </c>
      <c r="H826" s="107">
        <f t="shared" si="111"/>
        <v>0</v>
      </c>
      <c r="I826" s="107">
        <f t="shared" si="111"/>
        <v>0</v>
      </c>
      <c r="J826" s="107">
        <f t="shared" si="111"/>
        <v>0</v>
      </c>
      <c r="K826" s="107">
        <f t="shared" si="111"/>
        <v>0</v>
      </c>
      <c r="L826" s="107">
        <f t="shared" si="111"/>
        <v>0</v>
      </c>
      <c r="M826" s="107">
        <f t="shared" si="111"/>
        <v>0</v>
      </c>
      <c r="N826" s="107">
        <f t="shared" si="111"/>
        <v>0</v>
      </c>
      <c r="O826" s="107">
        <f t="shared" si="111"/>
        <v>0</v>
      </c>
      <c r="P826" s="107">
        <f t="shared" si="111"/>
        <v>0</v>
      </c>
      <c r="Q826" s="107">
        <f t="shared" si="111"/>
        <v>0</v>
      </c>
      <c r="R826" s="107">
        <f t="shared" si="111"/>
        <v>0</v>
      </c>
      <c r="S826" s="107">
        <f t="shared" si="111"/>
        <v>0</v>
      </c>
      <c r="T826" s="107">
        <f t="shared" si="111"/>
        <v>0</v>
      </c>
      <c r="U826" s="107">
        <f t="shared" si="111"/>
        <v>0</v>
      </c>
      <c r="V826" s="107">
        <f t="shared" si="111"/>
        <v>0</v>
      </c>
      <c r="W826" s="107">
        <f t="shared" si="111"/>
        <v>0</v>
      </c>
      <c r="X826" s="107">
        <f t="shared" si="111"/>
        <v>0</v>
      </c>
      <c r="Y826" s="107">
        <f t="shared" si="111"/>
        <v>0</v>
      </c>
      <c r="Z826" s="107">
        <f t="shared" si="111"/>
        <v>0</v>
      </c>
      <c r="AA826" s="107">
        <f t="shared" si="111"/>
        <v>0</v>
      </c>
      <c r="AB826" s="107">
        <f t="shared" si="111"/>
        <v>0</v>
      </c>
      <c r="AC826" s="108">
        <f t="shared" si="111"/>
        <v>0</v>
      </c>
      <c r="AE826" s="805">
        <f t="shared" si="104"/>
        <v>0</v>
      </c>
      <c r="AG826" s="805">
        <f t="shared" si="105"/>
        <v>0</v>
      </c>
      <c r="AI826" s="805">
        <f t="shared" si="106"/>
        <v>0</v>
      </c>
      <c r="AK826" s="300"/>
    </row>
    <row r="827" spans="4:37" ht="12.75" customHeight="1" outlineLevel="1" x14ac:dyDescent="0.25">
      <c r="D827" s="142" t="str">
        <f>'Line Items'!D1148</f>
        <v>[Rolling Stock Line 29]</v>
      </c>
      <c r="E827" s="106"/>
      <c r="F827" s="143" t="str">
        <f t="shared" si="107"/>
        <v>000 Unit Miles</v>
      </c>
      <c r="G827" s="107">
        <f t="shared" si="111"/>
        <v>0</v>
      </c>
      <c r="H827" s="107">
        <f t="shared" si="111"/>
        <v>0</v>
      </c>
      <c r="I827" s="107">
        <f t="shared" si="111"/>
        <v>0</v>
      </c>
      <c r="J827" s="107">
        <f t="shared" si="111"/>
        <v>0</v>
      </c>
      <c r="K827" s="107">
        <f t="shared" si="111"/>
        <v>0</v>
      </c>
      <c r="L827" s="107">
        <f t="shared" si="111"/>
        <v>0</v>
      </c>
      <c r="M827" s="107">
        <f t="shared" si="111"/>
        <v>0</v>
      </c>
      <c r="N827" s="107">
        <f t="shared" si="111"/>
        <v>0</v>
      </c>
      <c r="O827" s="107">
        <f t="shared" si="111"/>
        <v>0</v>
      </c>
      <c r="P827" s="107">
        <f t="shared" si="111"/>
        <v>0</v>
      </c>
      <c r="Q827" s="107">
        <f t="shared" si="111"/>
        <v>0</v>
      </c>
      <c r="R827" s="107">
        <f t="shared" si="111"/>
        <v>0</v>
      </c>
      <c r="S827" s="107">
        <f t="shared" si="111"/>
        <v>0</v>
      </c>
      <c r="T827" s="107">
        <f t="shared" si="111"/>
        <v>0</v>
      </c>
      <c r="U827" s="107">
        <f t="shared" si="111"/>
        <v>0</v>
      </c>
      <c r="V827" s="107">
        <f t="shared" si="111"/>
        <v>0</v>
      </c>
      <c r="W827" s="107">
        <f t="shared" si="111"/>
        <v>0</v>
      </c>
      <c r="X827" s="107">
        <f t="shared" si="111"/>
        <v>0</v>
      </c>
      <c r="Y827" s="107">
        <f t="shared" si="111"/>
        <v>0</v>
      </c>
      <c r="Z827" s="107">
        <f t="shared" si="111"/>
        <v>0</v>
      </c>
      <c r="AA827" s="107">
        <f t="shared" si="111"/>
        <v>0</v>
      </c>
      <c r="AB827" s="107">
        <f t="shared" si="111"/>
        <v>0</v>
      </c>
      <c r="AC827" s="108">
        <f t="shared" si="111"/>
        <v>0</v>
      </c>
      <c r="AE827" s="805">
        <f t="shared" si="104"/>
        <v>0</v>
      </c>
      <c r="AG827" s="805">
        <f t="shared" si="105"/>
        <v>0</v>
      </c>
      <c r="AI827" s="805">
        <f t="shared" si="106"/>
        <v>0</v>
      </c>
      <c r="AK827" s="300"/>
    </row>
    <row r="828" spans="4:37" ht="12.75" customHeight="1" outlineLevel="1" x14ac:dyDescent="0.25">
      <c r="D828" s="142" t="str">
        <f>'Line Items'!D1149</f>
        <v>[Rolling Stock Line 30]</v>
      </c>
      <c r="E828" s="106"/>
      <c r="F828" s="143" t="str">
        <f t="shared" si="107"/>
        <v>000 Unit Miles</v>
      </c>
      <c r="G828" s="107">
        <f t="shared" si="111"/>
        <v>0</v>
      </c>
      <c r="H828" s="107">
        <f t="shared" si="111"/>
        <v>0</v>
      </c>
      <c r="I828" s="107">
        <f t="shared" si="111"/>
        <v>0</v>
      </c>
      <c r="J828" s="107">
        <f t="shared" si="111"/>
        <v>0</v>
      </c>
      <c r="K828" s="107">
        <f t="shared" si="111"/>
        <v>0</v>
      </c>
      <c r="L828" s="107">
        <f t="shared" si="111"/>
        <v>0</v>
      </c>
      <c r="M828" s="107">
        <f t="shared" si="111"/>
        <v>0</v>
      </c>
      <c r="N828" s="107">
        <f t="shared" si="111"/>
        <v>0</v>
      </c>
      <c r="O828" s="107">
        <f t="shared" si="111"/>
        <v>0</v>
      </c>
      <c r="P828" s="107">
        <f t="shared" si="111"/>
        <v>0</v>
      </c>
      <c r="Q828" s="107">
        <f t="shared" si="111"/>
        <v>0</v>
      </c>
      <c r="R828" s="107">
        <f t="shared" si="111"/>
        <v>0</v>
      </c>
      <c r="S828" s="107">
        <f t="shared" si="111"/>
        <v>0</v>
      </c>
      <c r="T828" s="107">
        <f t="shared" si="111"/>
        <v>0</v>
      </c>
      <c r="U828" s="107">
        <f t="shared" si="111"/>
        <v>0</v>
      </c>
      <c r="V828" s="107">
        <f t="shared" si="111"/>
        <v>0</v>
      </c>
      <c r="W828" s="107">
        <f t="shared" si="111"/>
        <v>0</v>
      </c>
      <c r="X828" s="107">
        <f t="shared" si="111"/>
        <v>0</v>
      </c>
      <c r="Y828" s="107">
        <f t="shared" si="111"/>
        <v>0</v>
      </c>
      <c r="Z828" s="107">
        <f t="shared" si="111"/>
        <v>0</v>
      </c>
      <c r="AA828" s="107">
        <f t="shared" si="111"/>
        <v>0</v>
      </c>
      <c r="AB828" s="107">
        <f t="shared" si="111"/>
        <v>0</v>
      </c>
      <c r="AC828" s="108">
        <f t="shared" si="111"/>
        <v>0</v>
      </c>
      <c r="AE828" s="805">
        <f t="shared" si="104"/>
        <v>0</v>
      </c>
      <c r="AG828" s="805">
        <f t="shared" si="105"/>
        <v>0</v>
      </c>
      <c r="AI828" s="805">
        <f t="shared" si="106"/>
        <v>0</v>
      </c>
      <c r="AK828" s="300"/>
    </row>
    <row r="829" spans="4:37" ht="12.75" customHeight="1" outlineLevel="1" x14ac:dyDescent="0.25">
      <c r="D829" s="142" t="str">
        <f>'Line Items'!D1150</f>
        <v>[Rolling Stock Line 31]</v>
      </c>
      <c r="E829" s="106"/>
      <c r="F829" s="143" t="str">
        <f t="shared" si="107"/>
        <v>000 Unit Miles</v>
      </c>
      <c r="G829" s="107">
        <f t="shared" si="111"/>
        <v>0</v>
      </c>
      <c r="H829" s="107">
        <f t="shared" si="111"/>
        <v>0</v>
      </c>
      <c r="I829" s="107">
        <f t="shared" si="111"/>
        <v>0</v>
      </c>
      <c r="J829" s="107">
        <f t="shared" si="111"/>
        <v>0</v>
      </c>
      <c r="K829" s="107">
        <f t="shared" si="111"/>
        <v>0</v>
      </c>
      <c r="L829" s="107">
        <f t="shared" si="111"/>
        <v>0</v>
      </c>
      <c r="M829" s="107">
        <f t="shared" si="111"/>
        <v>0</v>
      </c>
      <c r="N829" s="107">
        <f t="shared" si="111"/>
        <v>0</v>
      </c>
      <c r="O829" s="107">
        <f t="shared" si="111"/>
        <v>0</v>
      </c>
      <c r="P829" s="107">
        <f t="shared" si="111"/>
        <v>0</v>
      </c>
      <c r="Q829" s="107">
        <f t="shared" si="111"/>
        <v>0</v>
      </c>
      <c r="R829" s="107">
        <f t="shared" si="111"/>
        <v>0</v>
      </c>
      <c r="S829" s="107">
        <f t="shared" si="111"/>
        <v>0</v>
      </c>
      <c r="T829" s="107">
        <f t="shared" si="111"/>
        <v>0</v>
      </c>
      <c r="U829" s="107">
        <f t="shared" si="111"/>
        <v>0</v>
      </c>
      <c r="V829" s="107">
        <f t="shared" si="111"/>
        <v>0</v>
      </c>
      <c r="W829" s="107">
        <f t="shared" si="111"/>
        <v>0</v>
      </c>
      <c r="X829" s="107">
        <f t="shared" si="111"/>
        <v>0</v>
      </c>
      <c r="Y829" s="107">
        <f t="shared" si="111"/>
        <v>0</v>
      </c>
      <c r="Z829" s="107">
        <f t="shared" si="111"/>
        <v>0</v>
      </c>
      <c r="AA829" s="107">
        <f t="shared" si="111"/>
        <v>0</v>
      </c>
      <c r="AB829" s="107">
        <f t="shared" si="111"/>
        <v>0</v>
      </c>
      <c r="AC829" s="108">
        <f t="shared" si="111"/>
        <v>0</v>
      </c>
      <c r="AE829" s="805">
        <f t="shared" si="104"/>
        <v>0</v>
      </c>
      <c r="AG829" s="805">
        <f t="shared" si="105"/>
        <v>0</v>
      </c>
      <c r="AI829" s="805">
        <f t="shared" si="106"/>
        <v>0</v>
      </c>
      <c r="AK829" s="300"/>
    </row>
    <row r="830" spans="4:37" ht="12.75" customHeight="1" outlineLevel="1" x14ac:dyDescent="0.25">
      <c r="D830" s="142" t="str">
        <f>'Line Items'!D1151</f>
        <v>[Rolling Stock Line 32]</v>
      </c>
      <c r="E830" s="106"/>
      <c r="F830" s="143" t="str">
        <f t="shared" si="107"/>
        <v>000 Unit Miles</v>
      </c>
      <c r="G830" s="107">
        <f t="shared" si="111"/>
        <v>0</v>
      </c>
      <c r="H830" s="107">
        <f t="shared" si="111"/>
        <v>0</v>
      </c>
      <c r="I830" s="107">
        <f t="shared" si="111"/>
        <v>0</v>
      </c>
      <c r="J830" s="107">
        <f t="shared" si="111"/>
        <v>0</v>
      </c>
      <c r="K830" s="107">
        <f t="shared" si="111"/>
        <v>0</v>
      </c>
      <c r="L830" s="107">
        <f t="shared" si="111"/>
        <v>0</v>
      </c>
      <c r="M830" s="107">
        <f t="shared" si="111"/>
        <v>0</v>
      </c>
      <c r="N830" s="107">
        <f t="shared" si="111"/>
        <v>0</v>
      </c>
      <c r="O830" s="107">
        <f t="shared" si="111"/>
        <v>0</v>
      </c>
      <c r="P830" s="107">
        <f t="shared" si="111"/>
        <v>0</v>
      </c>
      <c r="Q830" s="107">
        <f t="shared" si="111"/>
        <v>0</v>
      </c>
      <c r="R830" s="107">
        <f t="shared" si="111"/>
        <v>0</v>
      </c>
      <c r="S830" s="107">
        <f t="shared" si="111"/>
        <v>0</v>
      </c>
      <c r="T830" s="107">
        <f t="shared" si="111"/>
        <v>0</v>
      </c>
      <c r="U830" s="107">
        <f t="shared" si="111"/>
        <v>0</v>
      </c>
      <c r="V830" s="107">
        <f t="shared" si="111"/>
        <v>0</v>
      </c>
      <c r="W830" s="107">
        <f t="shared" si="111"/>
        <v>0</v>
      </c>
      <c r="X830" s="107">
        <f t="shared" si="111"/>
        <v>0</v>
      </c>
      <c r="Y830" s="107">
        <f t="shared" si="111"/>
        <v>0</v>
      </c>
      <c r="Z830" s="107">
        <f t="shared" si="111"/>
        <v>0</v>
      </c>
      <c r="AA830" s="107">
        <f t="shared" si="111"/>
        <v>0</v>
      </c>
      <c r="AB830" s="107">
        <f t="shared" si="111"/>
        <v>0</v>
      </c>
      <c r="AC830" s="108">
        <f t="shared" si="111"/>
        <v>0</v>
      </c>
      <c r="AE830" s="805">
        <f t="shared" si="104"/>
        <v>0</v>
      </c>
      <c r="AG830" s="805">
        <f t="shared" si="105"/>
        <v>0</v>
      </c>
      <c r="AI830" s="805">
        <f t="shared" si="106"/>
        <v>0</v>
      </c>
      <c r="AK830" s="300"/>
    </row>
    <row r="831" spans="4:37" ht="12.75" customHeight="1" outlineLevel="1" x14ac:dyDescent="0.25">
      <c r="D831" s="142" t="str">
        <f>'Line Items'!D1152</f>
        <v>[Rolling Stock Line 33]</v>
      </c>
      <c r="E831" s="106"/>
      <c r="F831" s="143" t="str">
        <f t="shared" si="107"/>
        <v>000 Unit Miles</v>
      </c>
      <c r="G831" s="107">
        <f t="shared" si="111"/>
        <v>0</v>
      </c>
      <c r="H831" s="107">
        <f t="shared" si="111"/>
        <v>0</v>
      </c>
      <c r="I831" s="107">
        <f t="shared" si="111"/>
        <v>0</v>
      </c>
      <c r="J831" s="107">
        <f t="shared" si="111"/>
        <v>0</v>
      </c>
      <c r="K831" s="107">
        <f t="shared" si="111"/>
        <v>0</v>
      </c>
      <c r="L831" s="107">
        <f t="shared" si="111"/>
        <v>0</v>
      </c>
      <c r="M831" s="107">
        <f t="shared" si="111"/>
        <v>0</v>
      </c>
      <c r="N831" s="107">
        <f t="shared" si="111"/>
        <v>0</v>
      </c>
      <c r="O831" s="107">
        <f t="shared" si="111"/>
        <v>0</v>
      </c>
      <c r="P831" s="107">
        <f t="shared" si="111"/>
        <v>0</v>
      </c>
      <c r="Q831" s="107">
        <f t="shared" si="111"/>
        <v>0</v>
      </c>
      <c r="R831" s="107">
        <f t="shared" si="111"/>
        <v>0</v>
      </c>
      <c r="S831" s="107">
        <f t="shared" si="111"/>
        <v>0</v>
      </c>
      <c r="T831" s="107">
        <f t="shared" si="111"/>
        <v>0</v>
      </c>
      <c r="U831" s="107">
        <f t="shared" si="111"/>
        <v>0</v>
      </c>
      <c r="V831" s="107">
        <f t="shared" si="111"/>
        <v>0</v>
      </c>
      <c r="W831" s="107">
        <f t="shared" si="111"/>
        <v>0</v>
      </c>
      <c r="X831" s="107">
        <f t="shared" si="111"/>
        <v>0</v>
      </c>
      <c r="Y831" s="107">
        <f t="shared" si="111"/>
        <v>0</v>
      </c>
      <c r="Z831" s="107">
        <f t="shared" si="111"/>
        <v>0</v>
      </c>
      <c r="AA831" s="107">
        <f t="shared" si="111"/>
        <v>0</v>
      </c>
      <c r="AB831" s="107">
        <f t="shared" si="111"/>
        <v>0</v>
      </c>
      <c r="AC831" s="108">
        <f t="shared" si="111"/>
        <v>0</v>
      </c>
      <c r="AE831" s="805">
        <f t="shared" si="104"/>
        <v>0</v>
      </c>
      <c r="AG831" s="805">
        <f t="shared" si="105"/>
        <v>0</v>
      </c>
      <c r="AI831" s="805">
        <f t="shared" si="106"/>
        <v>0</v>
      </c>
      <c r="AK831" s="300"/>
    </row>
    <row r="832" spans="4:37" ht="12.75" customHeight="1" outlineLevel="1" x14ac:dyDescent="0.25">
      <c r="D832" s="142" t="str">
        <f>'Line Items'!D1153</f>
        <v>[Rolling Stock Line 34]</v>
      </c>
      <c r="E832" s="106"/>
      <c r="F832" s="143" t="str">
        <f t="shared" si="107"/>
        <v>000 Unit Miles</v>
      </c>
      <c r="G832" s="107">
        <f t="shared" si="111"/>
        <v>0</v>
      </c>
      <c r="H832" s="107">
        <f t="shared" si="111"/>
        <v>0</v>
      </c>
      <c r="I832" s="107">
        <f t="shared" si="111"/>
        <v>0</v>
      </c>
      <c r="J832" s="107">
        <f t="shared" si="111"/>
        <v>0</v>
      </c>
      <c r="K832" s="107">
        <f t="shared" si="111"/>
        <v>0</v>
      </c>
      <c r="L832" s="107">
        <f t="shared" si="111"/>
        <v>0</v>
      </c>
      <c r="M832" s="107">
        <f t="shared" si="111"/>
        <v>0</v>
      </c>
      <c r="N832" s="107">
        <f t="shared" si="111"/>
        <v>0</v>
      </c>
      <c r="O832" s="107">
        <f t="shared" si="111"/>
        <v>0</v>
      </c>
      <c r="P832" s="107">
        <f t="shared" si="111"/>
        <v>0</v>
      </c>
      <c r="Q832" s="107">
        <f t="shared" si="111"/>
        <v>0</v>
      </c>
      <c r="R832" s="107">
        <f t="shared" si="111"/>
        <v>0</v>
      </c>
      <c r="S832" s="107">
        <f t="shared" si="111"/>
        <v>0</v>
      </c>
      <c r="T832" s="107">
        <f t="shared" si="111"/>
        <v>0</v>
      </c>
      <c r="U832" s="107">
        <f t="shared" si="111"/>
        <v>0</v>
      </c>
      <c r="V832" s="107">
        <f t="shared" si="111"/>
        <v>0</v>
      </c>
      <c r="W832" s="107">
        <f t="shared" si="111"/>
        <v>0</v>
      </c>
      <c r="X832" s="107">
        <f t="shared" si="111"/>
        <v>0</v>
      </c>
      <c r="Y832" s="107">
        <f t="shared" si="111"/>
        <v>0</v>
      </c>
      <c r="Z832" s="107">
        <f t="shared" si="111"/>
        <v>0</v>
      </c>
      <c r="AA832" s="107">
        <f t="shared" si="111"/>
        <v>0</v>
      </c>
      <c r="AB832" s="107">
        <f t="shared" si="111"/>
        <v>0</v>
      </c>
      <c r="AC832" s="108">
        <f t="shared" si="111"/>
        <v>0</v>
      </c>
      <c r="AE832" s="805">
        <f t="shared" si="104"/>
        <v>0</v>
      </c>
      <c r="AG832" s="805">
        <f t="shared" si="105"/>
        <v>0</v>
      </c>
      <c r="AI832" s="805">
        <f t="shared" si="106"/>
        <v>0</v>
      </c>
      <c r="AK832" s="300"/>
    </row>
    <row r="833" spans="4:37" ht="12.75" customHeight="1" outlineLevel="1" x14ac:dyDescent="0.25">
      <c r="D833" s="142" t="str">
        <f>'Line Items'!D1154</f>
        <v>[Rolling Stock Line 35]</v>
      </c>
      <c r="E833" s="106"/>
      <c r="F833" s="143" t="str">
        <f t="shared" si="107"/>
        <v>000 Unit Miles</v>
      </c>
      <c r="G833" s="107">
        <f t="shared" si="111"/>
        <v>0</v>
      </c>
      <c r="H833" s="107">
        <f t="shared" si="111"/>
        <v>0</v>
      </c>
      <c r="I833" s="107">
        <f t="shared" si="111"/>
        <v>0</v>
      </c>
      <c r="J833" s="107">
        <f t="shared" si="111"/>
        <v>0</v>
      </c>
      <c r="K833" s="107">
        <f t="shared" si="111"/>
        <v>0</v>
      </c>
      <c r="L833" s="107">
        <f t="shared" si="111"/>
        <v>0</v>
      </c>
      <c r="M833" s="107">
        <f t="shared" si="111"/>
        <v>0</v>
      </c>
      <c r="N833" s="107">
        <f t="shared" si="111"/>
        <v>0</v>
      </c>
      <c r="O833" s="107">
        <f t="shared" si="111"/>
        <v>0</v>
      </c>
      <c r="P833" s="107">
        <f t="shared" si="111"/>
        <v>0</v>
      </c>
      <c r="Q833" s="107">
        <f t="shared" si="111"/>
        <v>0</v>
      </c>
      <c r="R833" s="107">
        <f t="shared" si="111"/>
        <v>0</v>
      </c>
      <c r="S833" s="107">
        <f t="shared" si="111"/>
        <v>0</v>
      </c>
      <c r="T833" s="107">
        <f t="shared" si="111"/>
        <v>0</v>
      </c>
      <c r="U833" s="107">
        <f t="shared" si="111"/>
        <v>0</v>
      </c>
      <c r="V833" s="107">
        <f t="shared" si="111"/>
        <v>0</v>
      </c>
      <c r="W833" s="107">
        <f t="shared" si="111"/>
        <v>0</v>
      </c>
      <c r="X833" s="107">
        <f t="shared" si="111"/>
        <v>0</v>
      </c>
      <c r="Y833" s="107">
        <f t="shared" si="111"/>
        <v>0</v>
      </c>
      <c r="Z833" s="107">
        <f t="shared" si="111"/>
        <v>0</v>
      </c>
      <c r="AA833" s="107">
        <f t="shared" si="111"/>
        <v>0</v>
      </c>
      <c r="AB833" s="107">
        <f t="shared" si="111"/>
        <v>0</v>
      </c>
      <c r="AC833" s="108">
        <f t="shared" si="111"/>
        <v>0</v>
      </c>
      <c r="AE833" s="805">
        <f t="shared" si="104"/>
        <v>0</v>
      </c>
      <c r="AG833" s="805">
        <f t="shared" si="105"/>
        <v>0</v>
      </c>
      <c r="AI833" s="805">
        <f t="shared" si="106"/>
        <v>0</v>
      </c>
      <c r="AK833" s="300"/>
    </row>
    <row r="834" spans="4:37" ht="12.75" customHeight="1" outlineLevel="1" x14ac:dyDescent="0.25">
      <c r="D834" s="142" t="str">
        <f>'Line Items'!D1155</f>
        <v>[Rolling Stock Line 36]</v>
      </c>
      <c r="E834" s="106"/>
      <c r="F834" s="143" t="str">
        <f t="shared" si="107"/>
        <v>000 Unit Miles</v>
      </c>
      <c r="G834" s="107">
        <f t="shared" si="111"/>
        <v>0</v>
      </c>
      <c r="H834" s="107">
        <f t="shared" si="111"/>
        <v>0</v>
      </c>
      <c r="I834" s="107">
        <f t="shared" ref="I834:AC834" si="112">SUM(I446,I640)</f>
        <v>0</v>
      </c>
      <c r="J834" s="107">
        <f t="shared" si="112"/>
        <v>0</v>
      </c>
      <c r="K834" s="107">
        <f t="shared" si="112"/>
        <v>0</v>
      </c>
      <c r="L834" s="107">
        <f t="shared" si="112"/>
        <v>0</v>
      </c>
      <c r="M834" s="107">
        <f t="shared" si="112"/>
        <v>0</v>
      </c>
      <c r="N834" s="107">
        <f t="shared" si="112"/>
        <v>0</v>
      </c>
      <c r="O834" s="107">
        <f t="shared" si="112"/>
        <v>0</v>
      </c>
      <c r="P834" s="107">
        <f t="shared" si="112"/>
        <v>0</v>
      </c>
      <c r="Q834" s="107">
        <f t="shared" si="112"/>
        <v>0</v>
      </c>
      <c r="R834" s="107">
        <f t="shared" si="112"/>
        <v>0</v>
      </c>
      <c r="S834" s="107">
        <f t="shared" si="112"/>
        <v>0</v>
      </c>
      <c r="T834" s="107">
        <f t="shared" si="112"/>
        <v>0</v>
      </c>
      <c r="U834" s="107">
        <f t="shared" si="112"/>
        <v>0</v>
      </c>
      <c r="V834" s="107">
        <f t="shared" si="112"/>
        <v>0</v>
      </c>
      <c r="W834" s="107">
        <f t="shared" si="112"/>
        <v>0</v>
      </c>
      <c r="X834" s="107">
        <f t="shared" si="112"/>
        <v>0</v>
      </c>
      <c r="Y834" s="107">
        <f t="shared" si="112"/>
        <v>0</v>
      </c>
      <c r="Z834" s="107">
        <f t="shared" si="112"/>
        <v>0</v>
      </c>
      <c r="AA834" s="107">
        <f t="shared" si="112"/>
        <v>0</v>
      </c>
      <c r="AB834" s="107">
        <f t="shared" si="112"/>
        <v>0</v>
      </c>
      <c r="AC834" s="108">
        <f t="shared" si="112"/>
        <v>0</v>
      </c>
      <c r="AE834" s="805">
        <f t="shared" si="104"/>
        <v>0</v>
      </c>
      <c r="AG834" s="805">
        <f t="shared" si="105"/>
        <v>0</v>
      </c>
      <c r="AI834" s="805">
        <f t="shared" si="106"/>
        <v>0</v>
      </c>
      <c r="AK834" s="300"/>
    </row>
    <row r="835" spans="4:37" ht="12.75" customHeight="1" outlineLevel="1" x14ac:dyDescent="0.25">
      <c r="D835" s="142" t="str">
        <f>'Line Items'!D1156</f>
        <v>[Rolling Stock Line 37]</v>
      </c>
      <c r="E835" s="106"/>
      <c r="F835" s="143" t="str">
        <f t="shared" si="107"/>
        <v>000 Unit Miles</v>
      </c>
      <c r="G835" s="107">
        <f t="shared" ref="G835:AC846" si="113">SUM(G447,G641)</f>
        <v>0</v>
      </c>
      <c r="H835" s="107">
        <f t="shared" si="113"/>
        <v>0</v>
      </c>
      <c r="I835" s="107">
        <f t="shared" si="113"/>
        <v>0</v>
      </c>
      <c r="J835" s="107">
        <f t="shared" si="113"/>
        <v>0</v>
      </c>
      <c r="K835" s="107">
        <f t="shared" si="113"/>
        <v>0</v>
      </c>
      <c r="L835" s="107">
        <f t="shared" si="113"/>
        <v>0</v>
      </c>
      <c r="M835" s="107">
        <f t="shared" si="113"/>
        <v>0</v>
      </c>
      <c r="N835" s="107">
        <f t="shared" si="113"/>
        <v>0</v>
      </c>
      <c r="O835" s="107">
        <f t="shared" si="113"/>
        <v>0</v>
      </c>
      <c r="P835" s="107">
        <f t="shared" si="113"/>
        <v>0</v>
      </c>
      <c r="Q835" s="107">
        <f t="shared" si="113"/>
        <v>0</v>
      </c>
      <c r="R835" s="107">
        <f t="shared" si="113"/>
        <v>0</v>
      </c>
      <c r="S835" s="107">
        <f t="shared" si="113"/>
        <v>0</v>
      </c>
      <c r="T835" s="107">
        <f t="shared" si="113"/>
        <v>0</v>
      </c>
      <c r="U835" s="107">
        <f t="shared" si="113"/>
        <v>0</v>
      </c>
      <c r="V835" s="107">
        <f t="shared" si="113"/>
        <v>0</v>
      </c>
      <c r="W835" s="107">
        <f t="shared" si="113"/>
        <v>0</v>
      </c>
      <c r="X835" s="107">
        <f t="shared" si="113"/>
        <v>0</v>
      </c>
      <c r="Y835" s="107">
        <f t="shared" si="113"/>
        <v>0</v>
      </c>
      <c r="Z835" s="107">
        <f t="shared" si="113"/>
        <v>0</v>
      </c>
      <c r="AA835" s="107">
        <f t="shared" si="113"/>
        <v>0</v>
      </c>
      <c r="AB835" s="107">
        <f t="shared" si="113"/>
        <v>0</v>
      </c>
      <c r="AC835" s="108">
        <f t="shared" si="113"/>
        <v>0</v>
      </c>
      <c r="AE835" s="805">
        <f t="shared" si="104"/>
        <v>0</v>
      </c>
      <c r="AG835" s="805">
        <f t="shared" si="105"/>
        <v>0</v>
      </c>
      <c r="AI835" s="805">
        <f t="shared" si="106"/>
        <v>0</v>
      </c>
      <c r="AK835" s="300"/>
    </row>
    <row r="836" spans="4:37" ht="12.75" customHeight="1" outlineLevel="1" x14ac:dyDescent="0.25">
      <c r="D836" s="142" t="str">
        <f>'Line Items'!D1157</f>
        <v>[Rolling Stock Line 38]</v>
      </c>
      <c r="E836" s="106"/>
      <c r="F836" s="143" t="str">
        <f t="shared" si="107"/>
        <v>000 Unit Miles</v>
      </c>
      <c r="G836" s="107">
        <f t="shared" si="113"/>
        <v>0</v>
      </c>
      <c r="H836" s="107">
        <f t="shared" si="113"/>
        <v>0</v>
      </c>
      <c r="I836" s="107">
        <f t="shared" si="113"/>
        <v>0</v>
      </c>
      <c r="J836" s="107">
        <f t="shared" si="113"/>
        <v>0</v>
      </c>
      <c r="K836" s="107">
        <f t="shared" si="113"/>
        <v>0</v>
      </c>
      <c r="L836" s="107">
        <f t="shared" si="113"/>
        <v>0</v>
      </c>
      <c r="M836" s="107">
        <f t="shared" si="113"/>
        <v>0</v>
      </c>
      <c r="N836" s="107">
        <f t="shared" si="113"/>
        <v>0</v>
      </c>
      <c r="O836" s="107">
        <f t="shared" si="113"/>
        <v>0</v>
      </c>
      <c r="P836" s="107">
        <f t="shared" si="113"/>
        <v>0</v>
      </c>
      <c r="Q836" s="107">
        <f t="shared" si="113"/>
        <v>0</v>
      </c>
      <c r="R836" s="107">
        <f t="shared" si="113"/>
        <v>0</v>
      </c>
      <c r="S836" s="107">
        <f t="shared" si="113"/>
        <v>0</v>
      </c>
      <c r="T836" s="107">
        <f t="shared" si="113"/>
        <v>0</v>
      </c>
      <c r="U836" s="107">
        <f t="shared" si="113"/>
        <v>0</v>
      </c>
      <c r="V836" s="107">
        <f t="shared" si="113"/>
        <v>0</v>
      </c>
      <c r="W836" s="107">
        <f t="shared" si="113"/>
        <v>0</v>
      </c>
      <c r="X836" s="107">
        <f t="shared" si="113"/>
        <v>0</v>
      </c>
      <c r="Y836" s="107">
        <f t="shared" si="113"/>
        <v>0</v>
      </c>
      <c r="Z836" s="107">
        <f t="shared" si="113"/>
        <v>0</v>
      </c>
      <c r="AA836" s="107">
        <f t="shared" si="113"/>
        <v>0</v>
      </c>
      <c r="AB836" s="107">
        <f t="shared" si="113"/>
        <v>0</v>
      </c>
      <c r="AC836" s="108">
        <f t="shared" si="113"/>
        <v>0</v>
      </c>
      <c r="AE836" s="805">
        <f t="shared" si="104"/>
        <v>0</v>
      </c>
      <c r="AG836" s="805">
        <f t="shared" si="105"/>
        <v>0</v>
      </c>
      <c r="AI836" s="805">
        <f t="shared" si="106"/>
        <v>0</v>
      </c>
      <c r="AK836" s="300"/>
    </row>
    <row r="837" spans="4:37" ht="12.75" customHeight="1" outlineLevel="1" x14ac:dyDescent="0.25">
      <c r="D837" s="142" t="str">
        <f>'Line Items'!D1158</f>
        <v>[Rolling Stock Line 39]</v>
      </c>
      <c r="E837" s="106"/>
      <c r="F837" s="143" t="str">
        <f t="shared" si="107"/>
        <v>000 Unit Miles</v>
      </c>
      <c r="G837" s="107">
        <f t="shared" si="113"/>
        <v>0</v>
      </c>
      <c r="H837" s="107">
        <f t="shared" si="113"/>
        <v>0</v>
      </c>
      <c r="I837" s="107">
        <f t="shared" si="113"/>
        <v>0</v>
      </c>
      <c r="J837" s="107">
        <f t="shared" si="113"/>
        <v>0</v>
      </c>
      <c r="K837" s="107">
        <f t="shared" si="113"/>
        <v>0</v>
      </c>
      <c r="L837" s="107">
        <f t="shared" si="113"/>
        <v>0</v>
      </c>
      <c r="M837" s="107">
        <f t="shared" si="113"/>
        <v>0</v>
      </c>
      <c r="N837" s="107">
        <f t="shared" si="113"/>
        <v>0</v>
      </c>
      <c r="O837" s="107">
        <f t="shared" si="113"/>
        <v>0</v>
      </c>
      <c r="P837" s="107">
        <f t="shared" si="113"/>
        <v>0</v>
      </c>
      <c r="Q837" s="107">
        <f t="shared" si="113"/>
        <v>0</v>
      </c>
      <c r="R837" s="107">
        <f t="shared" si="113"/>
        <v>0</v>
      </c>
      <c r="S837" s="107">
        <f t="shared" si="113"/>
        <v>0</v>
      </c>
      <c r="T837" s="107">
        <f t="shared" si="113"/>
        <v>0</v>
      </c>
      <c r="U837" s="107">
        <f t="shared" si="113"/>
        <v>0</v>
      </c>
      <c r="V837" s="107">
        <f t="shared" si="113"/>
        <v>0</v>
      </c>
      <c r="W837" s="107">
        <f t="shared" si="113"/>
        <v>0</v>
      </c>
      <c r="X837" s="107">
        <f t="shared" si="113"/>
        <v>0</v>
      </c>
      <c r="Y837" s="107">
        <f t="shared" si="113"/>
        <v>0</v>
      </c>
      <c r="Z837" s="107">
        <f t="shared" si="113"/>
        <v>0</v>
      </c>
      <c r="AA837" s="107">
        <f t="shared" si="113"/>
        <v>0</v>
      </c>
      <c r="AB837" s="107">
        <f t="shared" si="113"/>
        <v>0</v>
      </c>
      <c r="AC837" s="108">
        <f t="shared" si="113"/>
        <v>0</v>
      </c>
      <c r="AE837" s="805">
        <f t="shared" si="104"/>
        <v>0</v>
      </c>
      <c r="AG837" s="805">
        <f t="shared" si="105"/>
        <v>0</v>
      </c>
      <c r="AI837" s="805">
        <f t="shared" si="106"/>
        <v>0</v>
      </c>
      <c r="AK837" s="300"/>
    </row>
    <row r="838" spans="4:37" ht="12.75" customHeight="1" outlineLevel="1" x14ac:dyDescent="0.25">
      <c r="D838" s="142" t="str">
        <f>'Line Items'!D1159</f>
        <v>[Rolling Stock Line 40]</v>
      </c>
      <c r="E838" s="106"/>
      <c r="F838" s="143" t="str">
        <f t="shared" si="107"/>
        <v>000 Unit Miles</v>
      </c>
      <c r="G838" s="107">
        <f t="shared" si="113"/>
        <v>0</v>
      </c>
      <c r="H838" s="107">
        <f t="shared" si="113"/>
        <v>0</v>
      </c>
      <c r="I838" s="107">
        <f t="shared" si="113"/>
        <v>0</v>
      </c>
      <c r="J838" s="107">
        <f t="shared" si="113"/>
        <v>0</v>
      </c>
      <c r="K838" s="107">
        <f t="shared" si="113"/>
        <v>0</v>
      </c>
      <c r="L838" s="107">
        <f t="shared" si="113"/>
        <v>0</v>
      </c>
      <c r="M838" s="107">
        <f t="shared" si="113"/>
        <v>0</v>
      </c>
      <c r="N838" s="107">
        <f t="shared" si="113"/>
        <v>0</v>
      </c>
      <c r="O838" s="107">
        <f t="shared" si="113"/>
        <v>0</v>
      </c>
      <c r="P838" s="107">
        <f t="shared" si="113"/>
        <v>0</v>
      </c>
      <c r="Q838" s="107">
        <f t="shared" si="113"/>
        <v>0</v>
      </c>
      <c r="R838" s="107">
        <f t="shared" si="113"/>
        <v>0</v>
      </c>
      <c r="S838" s="107">
        <f t="shared" si="113"/>
        <v>0</v>
      </c>
      <c r="T838" s="107">
        <f t="shared" si="113"/>
        <v>0</v>
      </c>
      <c r="U838" s="107">
        <f t="shared" si="113"/>
        <v>0</v>
      </c>
      <c r="V838" s="107">
        <f t="shared" si="113"/>
        <v>0</v>
      </c>
      <c r="W838" s="107">
        <f t="shared" si="113"/>
        <v>0</v>
      </c>
      <c r="X838" s="107">
        <f t="shared" si="113"/>
        <v>0</v>
      </c>
      <c r="Y838" s="107">
        <f t="shared" si="113"/>
        <v>0</v>
      </c>
      <c r="Z838" s="107">
        <f t="shared" si="113"/>
        <v>0</v>
      </c>
      <c r="AA838" s="107">
        <f t="shared" si="113"/>
        <v>0</v>
      </c>
      <c r="AB838" s="107">
        <f t="shared" si="113"/>
        <v>0</v>
      </c>
      <c r="AC838" s="108">
        <f t="shared" si="113"/>
        <v>0</v>
      </c>
      <c r="AE838" s="805">
        <f t="shared" si="104"/>
        <v>0</v>
      </c>
      <c r="AG838" s="805">
        <f t="shared" si="105"/>
        <v>0</v>
      </c>
      <c r="AI838" s="805">
        <f t="shared" si="106"/>
        <v>0</v>
      </c>
      <c r="AK838" s="300"/>
    </row>
    <row r="839" spans="4:37" ht="12.75" customHeight="1" outlineLevel="1" x14ac:dyDescent="0.25">
      <c r="D839" s="142" t="str">
        <f>'Line Items'!D1160</f>
        <v>[Rolling Stock Line 41]</v>
      </c>
      <c r="E839" s="106"/>
      <c r="F839" s="143" t="str">
        <f t="shared" si="107"/>
        <v>000 Unit Miles</v>
      </c>
      <c r="G839" s="107">
        <f t="shared" si="113"/>
        <v>0</v>
      </c>
      <c r="H839" s="107">
        <f t="shared" si="113"/>
        <v>0</v>
      </c>
      <c r="I839" s="107">
        <f t="shared" si="113"/>
        <v>0</v>
      </c>
      <c r="J839" s="107">
        <f t="shared" si="113"/>
        <v>0</v>
      </c>
      <c r="K839" s="107">
        <f t="shared" si="113"/>
        <v>0</v>
      </c>
      <c r="L839" s="107">
        <f t="shared" si="113"/>
        <v>0</v>
      </c>
      <c r="M839" s="107">
        <f t="shared" si="113"/>
        <v>0</v>
      </c>
      <c r="N839" s="107">
        <f t="shared" si="113"/>
        <v>0</v>
      </c>
      <c r="O839" s="107">
        <f t="shared" si="113"/>
        <v>0</v>
      </c>
      <c r="P839" s="107">
        <f t="shared" si="113"/>
        <v>0</v>
      </c>
      <c r="Q839" s="107">
        <f t="shared" si="113"/>
        <v>0</v>
      </c>
      <c r="R839" s="107">
        <f t="shared" si="113"/>
        <v>0</v>
      </c>
      <c r="S839" s="107">
        <f t="shared" si="113"/>
        <v>0</v>
      </c>
      <c r="T839" s="107">
        <f t="shared" si="113"/>
        <v>0</v>
      </c>
      <c r="U839" s="107">
        <f t="shared" si="113"/>
        <v>0</v>
      </c>
      <c r="V839" s="107">
        <f t="shared" si="113"/>
        <v>0</v>
      </c>
      <c r="W839" s="107">
        <f t="shared" si="113"/>
        <v>0</v>
      </c>
      <c r="X839" s="107">
        <f t="shared" si="113"/>
        <v>0</v>
      </c>
      <c r="Y839" s="107">
        <f t="shared" si="113"/>
        <v>0</v>
      </c>
      <c r="Z839" s="107">
        <f t="shared" si="113"/>
        <v>0</v>
      </c>
      <c r="AA839" s="107">
        <f t="shared" si="113"/>
        <v>0</v>
      </c>
      <c r="AB839" s="107">
        <f t="shared" si="113"/>
        <v>0</v>
      </c>
      <c r="AC839" s="108">
        <f t="shared" si="113"/>
        <v>0</v>
      </c>
      <c r="AE839" s="805">
        <f t="shared" si="104"/>
        <v>0</v>
      </c>
      <c r="AG839" s="805">
        <f t="shared" si="105"/>
        <v>0</v>
      </c>
      <c r="AI839" s="805">
        <f t="shared" si="106"/>
        <v>0</v>
      </c>
      <c r="AK839" s="300"/>
    </row>
    <row r="840" spans="4:37" ht="12.75" customHeight="1" outlineLevel="1" x14ac:dyDescent="0.25">
      <c r="D840" s="142" t="str">
        <f>'Line Items'!D1161</f>
        <v>[Rolling Stock Line 42]</v>
      </c>
      <c r="E840" s="106"/>
      <c r="F840" s="143" t="str">
        <f t="shared" si="107"/>
        <v>000 Unit Miles</v>
      </c>
      <c r="G840" s="107">
        <f t="shared" si="113"/>
        <v>0</v>
      </c>
      <c r="H840" s="107">
        <f t="shared" si="113"/>
        <v>0</v>
      </c>
      <c r="I840" s="107">
        <f t="shared" si="113"/>
        <v>0</v>
      </c>
      <c r="J840" s="107">
        <f t="shared" si="113"/>
        <v>0</v>
      </c>
      <c r="K840" s="107">
        <f t="shared" si="113"/>
        <v>0</v>
      </c>
      <c r="L840" s="107">
        <f t="shared" si="113"/>
        <v>0</v>
      </c>
      <c r="M840" s="107">
        <f t="shared" si="113"/>
        <v>0</v>
      </c>
      <c r="N840" s="107">
        <f t="shared" si="113"/>
        <v>0</v>
      </c>
      <c r="O840" s="107">
        <f t="shared" si="113"/>
        <v>0</v>
      </c>
      <c r="P840" s="107">
        <f t="shared" si="113"/>
        <v>0</v>
      </c>
      <c r="Q840" s="107">
        <f t="shared" si="113"/>
        <v>0</v>
      </c>
      <c r="R840" s="107">
        <f t="shared" si="113"/>
        <v>0</v>
      </c>
      <c r="S840" s="107">
        <f t="shared" si="113"/>
        <v>0</v>
      </c>
      <c r="T840" s="107">
        <f t="shared" si="113"/>
        <v>0</v>
      </c>
      <c r="U840" s="107">
        <f t="shared" si="113"/>
        <v>0</v>
      </c>
      <c r="V840" s="107">
        <f t="shared" si="113"/>
        <v>0</v>
      </c>
      <c r="W840" s="107">
        <f t="shared" si="113"/>
        <v>0</v>
      </c>
      <c r="X840" s="107">
        <f t="shared" si="113"/>
        <v>0</v>
      </c>
      <c r="Y840" s="107">
        <f t="shared" si="113"/>
        <v>0</v>
      </c>
      <c r="Z840" s="107">
        <f t="shared" si="113"/>
        <v>0</v>
      </c>
      <c r="AA840" s="107">
        <f t="shared" si="113"/>
        <v>0</v>
      </c>
      <c r="AB840" s="107">
        <f t="shared" si="113"/>
        <v>0</v>
      </c>
      <c r="AC840" s="108">
        <f t="shared" si="113"/>
        <v>0</v>
      </c>
      <c r="AE840" s="805">
        <f t="shared" si="104"/>
        <v>0</v>
      </c>
      <c r="AG840" s="805">
        <f t="shared" si="105"/>
        <v>0</v>
      </c>
      <c r="AI840" s="805">
        <f t="shared" si="106"/>
        <v>0</v>
      </c>
      <c r="AK840" s="300"/>
    </row>
    <row r="841" spans="4:37" ht="12.75" customHeight="1" outlineLevel="1" x14ac:dyDescent="0.25">
      <c r="D841" s="142" t="str">
        <f>'Line Items'!D1162</f>
        <v>[Rolling Stock Line 43]</v>
      </c>
      <c r="E841" s="106"/>
      <c r="F841" s="143" t="str">
        <f t="shared" si="107"/>
        <v>000 Unit Miles</v>
      </c>
      <c r="G841" s="107">
        <f t="shared" si="113"/>
        <v>0</v>
      </c>
      <c r="H841" s="107">
        <f t="shared" si="113"/>
        <v>0</v>
      </c>
      <c r="I841" s="107">
        <f t="shared" si="113"/>
        <v>0</v>
      </c>
      <c r="J841" s="107">
        <f t="shared" si="113"/>
        <v>0</v>
      </c>
      <c r="K841" s="107">
        <f t="shared" si="113"/>
        <v>0</v>
      </c>
      <c r="L841" s="107">
        <f t="shared" si="113"/>
        <v>0</v>
      </c>
      <c r="M841" s="107">
        <f t="shared" si="113"/>
        <v>0</v>
      </c>
      <c r="N841" s="107">
        <f t="shared" si="113"/>
        <v>0</v>
      </c>
      <c r="O841" s="107">
        <f t="shared" si="113"/>
        <v>0</v>
      </c>
      <c r="P841" s="107">
        <f t="shared" si="113"/>
        <v>0</v>
      </c>
      <c r="Q841" s="107">
        <f t="shared" si="113"/>
        <v>0</v>
      </c>
      <c r="R841" s="107">
        <f t="shared" si="113"/>
        <v>0</v>
      </c>
      <c r="S841" s="107">
        <f t="shared" si="113"/>
        <v>0</v>
      </c>
      <c r="T841" s="107">
        <f t="shared" si="113"/>
        <v>0</v>
      </c>
      <c r="U841" s="107">
        <f t="shared" si="113"/>
        <v>0</v>
      </c>
      <c r="V841" s="107">
        <f t="shared" si="113"/>
        <v>0</v>
      </c>
      <c r="W841" s="107">
        <f t="shared" si="113"/>
        <v>0</v>
      </c>
      <c r="X841" s="107">
        <f t="shared" si="113"/>
        <v>0</v>
      </c>
      <c r="Y841" s="107">
        <f t="shared" si="113"/>
        <v>0</v>
      </c>
      <c r="Z841" s="107">
        <f t="shared" si="113"/>
        <v>0</v>
      </c>
      <c r="AA841" s="107">
        <f t="shared" si="113"/>
        <v>0</v>
      </c>
      <c r="AB841" s="107">
        <f t="shared" si="113"/>
        <v>0</v>
      </c>
      <c r="AC841" s="108">
        <f t="shared" si="113"/>
        <v>0</v>
      </c>
      <c r="AE841" s="805">
        <f t="shared" si="104"/>
        <v>0</v>
      </c>
      <c r="AG841" s="805">
        <f t="shared" si="105"/>
        <v>0</v>
      </c>
      <c r="AI841" s="805">
        <f t="shared" si="106"/>
        <v>0</v>
      </c>
      <c r="AK841" s="300"/>
    </row>
    <row r="842" spans="4:37" ht="12.75" customHeight="1" outlineLevel="1" x14ac:dyDescent="0.25">
      <c r="D842" s="142" t="str">
        <f>'Line Items'!D1163</f>
        <v>[Rolling Stock Line 44]</v>
      </c>
      <c r="E842" s="106"/>
      <c r="F842" s="143" t="str">
        <f t="shared" si="107"/>
        <v>000 Unit Miles</v>
      </c>
      <c r="G842" s="107">
        <f t="shared" si="113"/>
        <v>0</v>
      </c>
      <c r="H842" s="107">
        <f t="shared" si="113"/>
        <v>0</v>
      </c>
      <c r="I842" s="107">
        <f t="shared" si="113"/>
        <v>0</v>
      </c>
      <c r="J842" s="107">
        <f t="shared" si="113"/>
        <v>0</v>
      </c>
      <c r="K842" s="107">
        <f t="shared" si="113"/>
        <v>0</v>
      </c>
      <c r="L842" s="107">
        <f t="shared" si="113"/>
        <v>0</v>
      </c>
      <c r="M842" s="107">
        <f t="shared" si="113"/>
        <v>0</v>
      </c>
      <c r="N842" s="107">
        <f t="shared" si="113"/>
        <v>0</v>
      </c>
      <c r="O842" s="107">
        <f t="shared" si="113"/>
        <v>0</v>
      </c>
      <c r="P842" s="107">
        <f t="shared" si="113"/>
        <v>0</v>
      </c>
      <c r="Q842" s="107">
        <f t="shared" si="113"/>
        <v>0</v>
      </c>
      <c r="R842" s="107">
        <f t="shared" si="113"/>
        <v>0</v>
      </c>
      <c r="S842" s="107">
        <f t="shared" si="113"/>
        <v>0</v>
      </c>
      <c r="T842" s="107">
        <f t="shared" si="113"/>
        <v>0</v>
      </c>
      <c r="U842" s="107">
        <f t="shared" si="113"/>
        <v>0</v>
      </c>
      <c r="V842" s="107">
        <f t="shared" si="113"/>
        <v>0</v>
      </c>
      <c r="W842" s="107">
        <f t="shared" si="113"/>
        <v>0</v>
      </c>
      <c r="X842" s="107">
        <f t="shared" si="113"/>
        <v>0</v>
      </c>
      <c r="Y842" s="107">
        <f t="shared" si="113"/>
        <v>0</v>
      </c>
      <c r="Z842" s="107">
        <f t="shared" si="113"/>
        <v>0</v>
      </c>
      <c r="AA842" s="107">
        <f t="shared" si="113"/>
        <v>0</v>
      </c>
      <c r="AB842" s="107">
        <f t="shared" si="113"/>
        <v>0</v>
      </c>
      <c r="AC842" s="108">
        <f t="shared" si="113"/>
        <v>0</v>
      </c>
      <c r="AE842" s="805">
        <f t="shared" si="104"/>
        <v>0</v>
      </c>
      <c r="AG842" s="805">
        <f t="shared" si="105"/>
        <v>0</v>
      </c>
      <c r="AI842" s="805">
        <f t="shared" si="106"/>
        <v>0</v>
      </c>
      <c r="AK842" s="300"/>
    </row>
    <row r="843" spans="4:37" ht="12.75" customHeight="1" outlineLevel="1" x14ac:dyDescent="0.25">
      <c r="D843" s="142" t="str">
        <f>'Line Items'!D1164</f>
        <v>[Rolling Stock Line 45]</v>
      </c>
      <c r="E843" s="106"/>
      <c r="F843" s="143" t="str">
        <f t="shared" si="107"/>
        <v>000 Unit Miles</v>
      </c>
      <c r="G843" s="107">
        <f t="shared" si="113"/>
        <v>0</v>
      </c>
      <c r="H843" s="107">
        <f t="shared" si="113"/>
        <v>0</v>
      </c>
      <c r="I843" s="107">
        <f t="shared" si="113"/>
        <v>0</v>
      </c>
      <c r="J843" s="107">
        <f t="shared" si="113"/>
        <v>0</v>
      </c>
      <c r="K843" s="107">
        <f t="shared" si="113"/>
        <v>0</v>
      </c>
      <c r="L843" s="107">
        <f t="shared" si="113"/>
        <v>0</v>
      </c>
      <c r="M843" s="107">
        <f t="shared" si="113"/>
        <v>0</v>
      </c>
      <c r="N843" s="107">
        <f t="shared" si="113"/>
        <v>0</v>
      </c>
      <c r="O843" s="107">
        <f t="shared" si="113"/>
        <v>0</v>
      </c>
      <c r="P843" s="107">
        <f t="shared" si="113"/>
        <v>0</v>
      </c>
      <c r="Q843" s="107">
        <f t="shared" si="113"/>
        <v>0</v>
      </c>
      <c r="R843" s="107">
        <f t="shared" si="113"/>
        <v>0</v>
      </c>
      <c r="S843" s="107">
        <f t="shared" si="113"/>
        <v>0</v>
      </c>
      <c r="T843" s="107">
        <f t="shared" si="113"/>
        <v>0</v>
      </c>
      <c r="U843" s="107">
        <f t="shared" si="113"/>
        <v>0</v>
      </c>
      <c r="V843" s="107">
        <f t="shared" si="113"/>
        <v>0</v>
      </c>
      <c r="W843" s="107">
        <f t="shared" si="113"/>
        <v>0</v>
      </c>
      <c r="X843" s="107">
        <f t="shared" si="113"/>
        <v>0</v>
      </c>
      <c r="Y843" s="107">
        <f t="shared" si="113"/>
        <v>0</v>
      </c>
      <c r="Z843" s="107">
        <f t="shared" si="113"/>
        <v>0</v>
      </c>
      <c r="AA843" s="107">
        <f t="shared" si="113"/>
        <v>0</v>
      </c>
      <c r="AB843" s="107">
        <f t="shared" si="113"/>
        <v>0</v>
      </c>
      <c r="AC843" s="108">
        <f t="shared" si="113"/>
        <v>0</v>
      </c>
      <c r="AE843" s="805">
        <f t="shared" si="104"/>
        <v>0</v>
      </c>
      <c r="AG843" s="805">
        <f t="shared" si="105"/>
        <v>0</v>
      </c>
      <c r="AI843" s="805">
        <f t="shared" si="106"/>
        <v>0</v>
      </c>
      <c r="AK843" s="300"/>
    </row>
    <row r="844" spans="4:37" ht="12.75" customHeight="1" outlineLevel="1" x14ac:dyDescent="0.25">
      <c r="D844" s="142" t="str">
        <f>'Line Items'!D1165</f>
        <v>[Rolling Stock Line 46]</v>
      </c>
      <c r="E844" s="106"/>
      <c r="F844" s="143" t="str">
        <f t="shared" si="107"/>
        <v>000 Unit Miles</v>
      </c>
      <c r="G844" s="107">
        <f t="shared" si="113"/>
        <v>0</v>
      </c>
      <c r="H844" s="107">
        <f t="shared" si="113"/>
        <v>0</v>
      </c>
      <c r="I844" s="107">
        <f t="shared" si="113"/>
        <v>0</v>
      </c>
      <c r="J844" s="107">
        <f t="shared" si="113"/>
        <v>0</v>
      </c>
      <c r="K844" s="107">
        <f t="shared" si="113"/>
        <v>0</v>
      </c>
      <c r="L844" s="107">
        <f t="shared" si="113"/>
        <v>0</v>
      </c>
      <c r="M844" s="107">
        <f t="shared" si="113"/>
        <v>0</v>
      </c>
      <c r="N844" s="107">
        <f t="shared" si="113"/>
        <v>0</v>
      </c>
      <c r="O844" s="107">
        <f t="shared" si="113"/>
        <v>0</v>
      </c>
      <c r="P844" s="107">
        <f t="shared" si="113"/>
        <v>0</v>
      </c>
      <c r="Q844" s="107">
        <f t="shared" si="113"/>
        <v>0</v>
      </c>
      <c r="R844" s="107">
        <f t="shared" si="113"/>
        <v>0</v>
      </c>
      <c r="S844" s="107">
        <f t="shared" si="113"/>
        <v>0</v>
      </c>
      <c r="T844" s="107">
        <f t="shared" si="113"/>
        <v>0</v>
      </c>
      <c r="U844" s="107">
        <f t="shared" si="113"/>
        <v>0</v>
      </c>
      <c r="V844" s="107">
        <f t="shared" si="113"/>
        <v>0</v>
      </c>
      <c r="W844" s="107">
        <f t="shared" si="113"/>
        <v>0</v>
      </c>
      <c r="X844" s="107">
        <f t="shared" si="113"/>
        <v>0</v>
      </c>
      <c r="Y844" s="107">
        <f t="shared" si="113"/>
        <v>0</v>
      </c>
      <c r="Z844" s="107">
        <f t="shared" si="113"/>
        <v>0</v>
      </c>
      <c r="AA844" s="107">
        <f t="shared" si="113"/>
        <v>0</v>
      </c>
      <c r="AB844" s="107">
        <f t="shared" si="113"/>
        <v>0</v>
      </c>
      <c r="AC844" s="108">
        <f t="shared" si="113"/>
        <v>0</v>
      </c>
      <c r="AE844" s="805">
        <f t="shared" si="104"/>
        <v>0</v>
      </c>
      <c r="AG844" s="805">
        <f t="shared" si="105"/>
        <v>0</v>
      </c>
      <c r="AI844" s="805">
        <f t="shared" si="106"/>
        <v>0</v>
      </c>
      <c r="AK844" s="300"/>
    </row>
    <row r="845" spans="4:37" ht="12.75" customHeight="1" outlineLevel="1" x14ac:dyDescent="0.25">
      <c r="D845" s="142" t="str">
        <f>'Line Items'!D1166</f>
        <v>[Rolling Stock Line 47]</v>
      </c>
      <c r="E845" s="106"/>
      <c r="F845" s="143" t="str">
        <f t="shared" si="107"/>
        <v>000 Unit Miles</v>
      </c>
      <c r="G845" s="107">
        <f t="shared" si="113"/>
        <v>0</v>
      </c>
      <c r="H845" s="107">
        <f t="shared" si="113"/>
        <v>0</v>
      </c>
      <c r="I845" s="107">
        <f t="shared" si="113"/>
        <v>0</v>
      </c>
      <c r="J845" s="107">
        <f t="shared" si="113"/>
        <v>0</v>
      </c>
      <c r="K845" s="107">
        <f t="shared" si="113"/>
        <v>0</v>
      </c>
      <c r="L845" s="107">
        <f t="shared" si="113"/>
        <v>0</v>
      </c>
      <c r="M845" s="107">
        <f t="shared" si="113"/>
        <v>0</v>
      </c>
      <c r="N845" s="107">
        <f t="shared" si="113"/>
        <v>0</v>
      </c>
      <c r="O845" s="107">
        <f t="shared" si="113"/>
        <v>0</v>
      </c>
      <c r="P845" s="107">
        <f t="shared" si="113"/>
        <v>0</v>
      </c>
      <c r="Q845" s="107">
        <f t="shared" si="113"/>
        <v>0</v>
      </c>
      <c r="R845" s="107">
        <f t="shared" si="113"/>
        <v>0</v>
      </c>
      <c r="S845" s="107">
        <f t="shared" si="113"/>
        <v>0</v>
      </c>
      <c r="T845" s="107">
        <f t="shared" si="113"/>
        <v>0</v>
      </c>
      <c r="U845" s="107">
        <f t="shared" si="113"/>
        <v>0</v>
      </c>
      <c r="V845" s="107">
        <f t="shared" si="113"/>
        <v>0</v>
      </c>
      <c r="W845" s="107">
        <f t="shared" si="113"/>
        <v>0</v>
      </c>
      <c r="X845" s="107">
        <f t="shared" si="113"/>
        <v>0</v>
      </c>
      <c r="Y845" s="107">
        <f t="shared" si="113"/>
        <v>0</v>
      </c>
      <c r="Z845" s="107">
        <f t="shared" si="113"/>
        <v>0</v>
      </c>
      <c r="AA845" s="107">
        <f t="shared" si="113"/>
        <v>0</v>
      </c>
      <c r="AB845" s="107">
        <f t="shared" si="113"/>
        <v>0</v>
      </c>
      <c r="AC845" s="108">
        <f t="shared" si="113"/>
        <v>0</v>
      </c>
      <c r="AE845" s="805">
        <f t="shared" si="104"/>
        <v>0</v>
      </c>
      <c r="AG845" s="805">
        <f t="shared" si="105"/>
        <v>0</v>
      </c>
      <c r="AI845" s="805">
        <f t="shared" si="106"/>
        <v>0</v>
      </c>
      <c r="AK845" s="300"/>
    </row>
    <row r="846" spans="4:37" ht="12.75" customHeight="1" outlineLevel="1" x14ac:dyDescent="0.25">
      <c r="D846" s="142" t="str">
        <f>'Line Items'!D1167</f>
        <v>[Rolling Stock Line 48]</v>
      </c>
      <c r="E846" s="106"/>
      <c r="F846" s="143" t="str">
        <f t="shared" si="107"/>
        <v>000 Unit Miles</v>
      </c>
      <c r="G846" s="107">
        <f t="shared" si="113"/>
        <v>0</v>
      </c>
      <c r="H846" s="107">
        <f t="shared" si="113"/>
        <v>0</v>
      </c>
      <c r="I846" s="107">
        <f t="shared" ref="I846:AC846" si="114">SUM(I458,I652)</f>
        <v>0</v>
      </c>
      <c r="J846" s="107">
        <f t="shared" si="114"/>
        <v>0</v>
      </c>
      <c r="K846" s="107">
        <f t="shared" si="114"/>
        <v>0</v>
      </c>
      <c r="L846" s="107">
        <f t="shared" si="114"/>
        <v>0</v>
      </c>
      <c r="M846" s="107">
        <f t="shared" si="114"/>
        <v>0</v>
      </c>
      <c r="N846" s="107">
        <f t="shared" si="114"/>
        <v>0</v>
      </c>
      <c r="O846" s="107">
        <f t="shared" si="114"/>
        <v>0</v>
      </c>
      <c r="P846" s="107">
        <f t="shared" si="114"/>
        <v>0</v>
      </c>
      <c r="Q846" s="107">
        <f t="shared" si="114"/>
        <v>0</v>
      </c>
      <c r="R846" s="107">
        <f t="shared" si="114"/>
        <v>0</v>
      </c>
      <c r="S846" s="107">
        <f t="shared" si="114"/>
        <v>0</v>
      </c>
      <c r="T846" s="107">
        <f t="shared" si="114"/>
        <v>0</v>
      </c>
      <c r="U846" s="107">
        <f t="shared" si="114"/>
        <v>0</v>
      </c>
      <c r="V846" s="107">
        <f t="shared" si="114"/>
        <v>0</v>
      </c>
      <c r="W846" s="107">
        <f t="shared" si="114"/>
        <v>0</v>
      </c>
      <c r="X846" s="107">
        <f t="shared" si="114"/>
        <v>0</v>
      </c>
      <c r="Y846" s="107">
        <f t="shared" si="114"/>
        <v>0</v>
      </c>
      <c r="Z846" s="107">
        <f t="shared" si="114"/>
        <v>0</v>
      </c>
      <c r="AA846" s="107">
        <f t="shared" si="114"/>
        <v>0</v>
      </c>
      <c r="AB846" s="107">
        <f t="shared" si="114"/>
        <v>0</v>
      </c>
      <c r="AC846" s="108">
        <f t="shared" si="114"/>
        <v>0</v>
      </c>
      <c r="AE846" s="805">
        <f t="shared" si="104"/>
        <v>0</v>
      </c>
      <c r="AG846" s="805">
        <f t="shared" si="105"/>
        <v>0</v>
      </c>
      <c r="AI846" s="805">
        <f t="shared" si="106"/>
        <v>0</v>
      </c>
      <c r="AK846" s="300"/>
    </row>
    <row r="847" spans="4:37" ht="12.75" customHeight="1" outlineLevel="1" x14ac:dyDescent="0.25">
      <c r="D847" s="142" t="str">
        <f>'Line Items'!D1168</f>
        <v>[Rolling Stock Line 49]</v>
      </c>
      <c r="E847" s="106"/>
      <c r="F847" s="143" t="str">
        <f t="shared" si="107"/>
        <v>000 Unit Miles</v>
      </c>
      <c r="G847" s="107">
        <f t="shared" ref="G847:AC858" si="115">SUM(G459,G653)</f>
        <v>0</v>
      </c>
      <c r="H847" s="107">
        <f t="shared" si="115"/>
        <v>0</v>
      </c>
      <c r="I847" s="107">
        <f t="shared" si="115"/>
        <v>0</v>
      </c>
      <c r="J847" s="107">
        <f t="shared" si="115"/>
        <v>0</v>
      </c>
      <c r="K847" s="107">
        <f t="shared" si="115"/>
        <v>0</v>
      </c>
      <c r="L847" s="107">
        <f t="shared" si="115"/>
        <v>0</v>
      </c>
      <c r="M847" s="107">
        <f t="shared" si="115"/>
        <v>0</v>
      </c>
      <c r="N847" s="107">
        <f t="shared" si="115"/>
        <v>0</v>
      </c>
      <c r="O847" s="107">
        <f t="shared" si="115"/>
        <v>0</v>
      </c>
      <c r="P847" s="107">
        <f t="shared" si="115"/>
        <v>0</v>
      </c>
      <c r="Q847" s="107">
        <f t="shared" si="115"/>
        <v>0</v>
      </c>
      <c r="R847" s="107">
        <f t="shared" si="115"/>
        <v>0</v>
      </c>
      <c r="S847" s="107">
        <f t="shared" si="115"/>
        <v>0</v>
      </c>
      <c r="T847" s="107">
        <f t="shared" si="115"/>
        <v>0</v>
      </c>
      <c r="U847" s="107">
        <f t="shared" si="115"/>
        <v>0</v>
      </c>
      <c r="V847" s="107">
        <f t="shared" si="115"/>
        <v>0</v>
      </c>
      <c r="W847" s="107">
        <f t="shared" si="115"/>
        <v>0</v>
      </c>
      <c r="X847" s="107">
        <f t="shared" si="115"/>
        <v>0</v>
      </c>
      <c r="Y847" s="107">
        <f t="shared" si="115"/>
        <v>0</v>
      </c>
      <c r="Z847" s="107">
        <f t="shared" si="115"/>
        <v>0</v>
      </c>
      <c r="AA847" s="107">
        <f t="shared" si="115"/>
        <v>0</v>
      </c>
      <c r="AB847" s="107">
        <f t="shared" si="115"/>
        <v>0</v>
      </c>
      <c r="AC847" s="108">
        <f t="shared" si="115"/>
        <v>0</v>
      </c>
      <c r="AE847" s="805">
        <f t="shared" si="104"/>
        <v>0</v>
      </c>
      <c r="AG847" s="805">
        <f t="shared" si="105"/>
        <v>0</v>
      </c>
      <c r="AI847" s="805">
        <f t="shared" si="106"/>
        <v>0</v>
      </c>
      <c r="AK847" s="300"/>
    </row>
    <row r="848" spans="4:37" ht="12.75" customHeight="1" outlineLevel="1" x14ac:dyDescent="0.25">
      <c r="D848" s="142" t="str">
        <f>'Line Items'!D1169</f>
        <v>[Rolling Stock Line 50]</v>
      </c>
      <c r="E848" s="106"/>
      <c r="F848" s="143" t="str">
        <f t="shared" si="107"/>
        <v>000 Unit Miles</v>
      </c>
      <c r="G848" s="107">
        <f t="shared" si="115"/>
        <v>0</v>
      </c>
      <c r="H848" s="107">
        <f t="shared" si="115"/>
        <v>0</v>
      </c>
      <c r="I848" s="107">
        <f t="shared" si="115"/>
        <v>0</v>
      </c>
      <c r="J848" s="107">
        <f t="shared" si="115"/>
        <v>0</v>
      </c>
      <c r="K848" s="107">
        <f t="shared" si="115"/>
        <v>0</v>
      </c>
      <c r="L848" s="107">
        <f t="shared" si="115"/>
        <v>0</v>
      </c>
      <c r="M848" s="107">
        <f t="shared" si="115"/>
        <v>0</v>
      </c>
      <c r="N848" s="107">
        <f t="shared" si="115"/>
        <v>0</v>
      </c>
      <c r="O848" s="107">
        <f t="shared" si="115"/>
        <v>0</v>
      </c>
      <c r="P848" s="107">
        <f t="shared" si="115"/>
        <v>0</v>
      </c>
      <c r="Q848" s="107">
        <f t="shared" si="115"/>
        <v>0</v>
      </c>
      <c r="R848" s="107">
        <f t="shared" si="115"/>
        <v>0</v>
      </c>
      <c r="S848" s="107">
        <f t="shared" si="115"/>
        <v>0</v>
      </c>
      <c r="T848" s="107">
        <f t="shared" si="115"/>
        <v>0</v>
      </c>
      <c r="U848" s="107">
        <f t="shared" si="115"/>
        <v>0</v>
      </c>
      <c r="V848" s="107">
        <f t="shared" si="115"/>
        <v>0</v>
      </c>
      <c r="W848" s="107">
        <f t="shared" si="115"/>
        <v>0</v>
      </c>
      <c r="X848" s="107">
        <f t="shared" si="115"/>
        <v>0</v>
      </c>
      <c r="Y848" s="107">
        <f t="shared" si="115"/>
        <v>0</v>
      </c>
      <c r="Z848" s="107">
        <f t="shared" si="115"/>
        <v>0</v>
      </c>
      <c r="AA848" s="107">
        <f t="shared" si="115"/>
        <v>0</v>
      </c>
      <c r="AB848" s="107">
        <f t="shared" si="115"/>
        <v>0</v>
      </c>
      <c r="AC848" s="108">
        <f t="shared" si="115"/>
        <v>0</v>
      </c>
      <c r="AE848" s="805">
        <f t="shared" si="104"/>
        <v>0</v>
      </c>
      <c r="AG848" s="805">
        <f t="shared" si="105"/>
        <v>0</v>
      </c>
      <c r="AI848" s="805">
        <f t="shared" si="106"/>
        <v>0</v>
      </c>
      <c r="AK848" s="300"/>
    </row>
    <row r="849" spans="3:37" ht="12.75" customHeight="1" outlineLevel="1" x14ac:dyDescent="0.25">
      <c r="D849" s="142" t="str">
        <f>'Line Items'!D1170</f>
        <v>[Rolling Stock Line 51]</v>
      </c>
      <c r="E849" s="106"/>
      <c r="F849" s="143" t="str">
        <f t="shared" si="107"/>
        <v>000 Unit Miles</v>
      </c>
      <c r="G849" s="107">
        <f t="shared" si="115"/>
        <v>0</v>
      </c>
      <c r="H849" s="107">
        <f t="shared" si="115"/>
        <v>0</v>
      </c>
      <c r="I849" s="107">
        <f t="shared" si="115"/>
        <v>0</v>
      </c>
      <c r="J849" s="107">
        <f t="shared" si="115"/>
        <v>0</v>
      </c>
      <c r="K849" s="107">
        <f t="shared" si="115"/>
        <v>0</v>
      </c>
      <c r="L849" s="107">
        <f t="shared" si="115"/>
        <v>0</v>
      </c>
      <c r="M849" s="107">
        <f t="shared" si="115"/>
        <v>0</v>
      </c>
      <c r="N849" s="107">
        <f t="shared" si="115"/>
        <v>0</v>
      </c>
      <c r="O849" s="107">
        <f t="shared" si="115"/>
        <v>0</v>
      </c>
      <c r="P849" s="107">
        <f t="shared" si="115"/>
        <v>0</v>
      </c>
      <c r="Q849" s="107">
        <f t="shared" si="115"/>
        <v>0</v>
      </c>
      <c r="R849" s="107">
        <f t="shared" si="115"/>
        <v>0</v>
      </c>
      <c r="S849" s="107">
        <f t="shared" si="115"/>
        <v>0</v>
      </c>
      <c r="T849" s="107">
        <f t="shared" si="115"/>
        <v>0</v>
      </c>
      <c r="U849" s="107">
        <f t="shared" si="115"/>
        <v>0</v>
      </c>
      <c r="V849" s="107">
        <f t="shared" si="115"/>
        <v>0</v>
      </c>
      <c r="W849" s="107">
        <f t="shared" si="115"/>
        <v>0</v>
      </c>
      <c r="X849" s="107">
        <f t="shared" si="115"/>
        <v>0</v>
      </c>
      <c r="Y849" s="107">
        <f t="shared" si="115"/>
        <v>0</v>
      </c>
      <c r="Z849" s="107">
        <f t="shared" si="115"/>
        <v>0</v>
      </c>
      <c r="AA849" s="107">
        <f t="shared" si="115"/>
        <v>0</v>
      </c>
      <c r="AB849" s="107">
        <f t="shared" si="115"/>
        <v>0</v>
      </c>
      <c r="AC849" s="108">
        <f t="shared" si="115"/>
        <v>0</v>
      </c>
      <c r="AE849" s="805">
        <f t="shared" si="104"/>
        <v>0</v>
      </c>
      <c r="AG849" s="805">
        <f t="shared" si="105"/>
        <v>0</v>
      </c>
      <c r="AI849" s="805">
        <f t="shared" si="106"/>
        <v>0</v>
      </c>
      <c r="AK849" s="300"/>
    </row>
    <row r="850" spans="3:37" ht="12.75" customHeight="1" outlineLevel="1" x14ac:dyDescent="0.25">
      <c r="D850" s="142" t="str">
        <f>'Line Items'!D1171</f>
        <v>[Rolling Stock Line 52]</v>
      </c>
      <c r="E850" s="106"/>
      <c r="F850" s="143" t="str">
        <f t="shared" si="107"/>
        <v>000 Unit Miles</v>
      </c>
      <c r="G850" s="107">
        <f t="shared" si="115"/>
        <v>0</v>
      </c>
      <c r="H850" s="107">
        <f t="shared" si="115"/>
        <v>0</v>
      </c>
      <c r="I850" s="107">
        <f t="shared" si="115"/>
        <v>0</v>
      </c>
      <c r="J850" s="107">
        <f t="shared" si="115"/>
        <v>0</v>
      </c>
      <c r="K850" s="107">
        <f t="shared" si="115"/>
        <v>0</v>
      </c>
      <c r="L850" s="107">
        <f t="shared" si="115"/>
        <v>0</v>
      </c>
      <c r="M850" s="107">
        <f t="shared" si="115"/>
        <v>0</v>
      </c>
      <c r="N850" s="107">
        <f t="shared" si="115"/>
        <v>0</v>
      </c>
      <c r="O850" s="107">
        <f t="shared" si="115"/>
        <v>0</v>
      </c>
      <c r="P850" s="107">
        <f t="shared" si="115"/>
        <v>0</v>
      </c>
      <c r="Q850" s="107">
        <f t="shared" si="115"/>
        <v>0</v>
      </c>
      <c r="R850" s="107">
        <f t="shared" si="115"/>
        <v>0</v>
      </c>
      <c r="S850" s="107">
        <f t="shared" si="115"/>
        <v>0</v>
      </c>
      <c r="T850" s="107">
        <f t="shared" si="115"/>
        <v>0</v>
      </c>
      <c r="U850" s="107">
        <f t="shared" si="115"/>
        <v>0</v>
      </c>
      <c r="V850" s="107">
        <f t="shared" si="115"/>
        <v>0</v>
      </c>
      <c r="W850" s="107">
        <f t="shared" si="115"/>
        <v>0</v>
      </c>
      <c r="X850" s="107">
        <f t="shared" si="115"/>
        <v>0</v>
      </c>
      <c r="Y850" s="107">
        <f t="shared" si="115"/>
        <v>0</v>
      </c>
      <c r="Z850" s="107">
        <f t="shared" si="115"/>
        <v>0</v>
      </c>
      <c r="AA850" s="107">
        <f t="shared" si="115"/>
        <v>0</v>
      </c>
      <c r="AB850" s="107">
        <f t="shared" si="115"/>
        <v>0</v>
      </c>
      <c r="AC850" s="108">
        <f t="shared" si="115"/>
        <v>0</v>
      </c>
      <c r="AE850" s="805">
        <f t="shared" si="104"/>
        <v>0</v>
      </c>
      <c r="AG850" s="805">
        <f t="shared" si="105"/>
        <v>0</v>
      </c>
      <c r="AI850" s="805">
        <f t="shared" si="106"/>
        <v>0</v>
      </c>
      <c r="AK850" s="300"/>
    </row>
    <row r="851" spans="3:37" ht="12.75" customHeight="1" outlineLevel="1" x14ac:dyDescent="0.25">
      <c r="D851" s="142" t="str">
        <f>'Line Items'!D1172</f>
        <v>[Rolling Stock Line 53]</v>
      </c>
      <c r="E851" s="106"/>
      <c r="F851" s="143" t="str">
        <f t="shared" si="107"/>
        <v>000 Unit Miles</v>
      </c>
      <c r="G851" s="107">
        <f t="shared" si="115"/>
        <v>0</v>
      </c>
      <c r="H851" s="107">
        <f t="shared" si="115"/>
        <v>0</v>
      </c>
      <c r="I851" s="107">
        <f t="shared" si="115"/>
        <v>0</v>
      </c>
      <c r="J851" s="107">
        <f t="shared" si="115"/>
        <v>0</v>
      </c>
      <c r="K851" s="107">
        <f t="shared" si="115"/>
        <v>0</v>
      </c>
      <c r="L851" s="107">
        <f t="shared" si="115"/>
        <v>0</v>
      </c>
      <c r="M851" s="107">
        <f t="shared" si="115"/>
        <v>0</v>
      </c>
      <c r="N851" s="107">
        <f t="shared" si="115"/>
        <v>0</v>
      </c>
      <c r="O851" s="107">
        <f t="shared" si="115"/>
        <v>0</v>
      </c>
      <c r="P851" s="107">
        <f t="shared" si="115"/>
        <v>0</v>
      </c>
      <c r="Q851" s="107">
        <f t="shared" si="115"/>
        <v>0</v>
      </c>
      <c r="R851" s="107">
        <f t="shared" si="115"/>
        <v>0</v>
      </c>
      <c r="S851" s="107">
        <f t="shared" si="115"/>
        <v>0</v>
      </c>
      <c r="T851" s="107">
        <f t="shared" si="115"/>
        <v>0</v>
      </c>
      <c r="U851" s="107">
        <f t="shared" si="115"/>
        <v>0</v>
      </c>
      <c r="V851" s="107">
        <f t="shared" si="115"/>
        <v>0</v>
      </c>
      <c r="W851" s="107">
        <f t="shared" si="115"/>
        <v>0</v>
      </c>
      <c r="X851" s="107">
        <f t="shared" si="115"/>
        <v>0</v>
      </c>
      <c r="Y851" s="107">
        <f t="shared" si="115"/>
        <v>0</v>
      </c>
      <c r="Z851" s="107">
        <f t="shared" si="115"/>
        <v>0</v>
      </c>
      <c r="AA851" s="107">
        <f t="shared" si="115"/>
        <v>0</v>
      </c>
      <c r="AB851" s="107">
        <f t="shared" si="115"/>
        <v>0</v>
      </c>
      <c r="AC851" s="108">
        <f t="shared" si="115"/>
        <v>0</v>
      </c>
      <c r="AE851" s="805">
        <f t="shared" si="104"/>
        <v>0</v>
      </c>
      <c r="AG851" s="805">
        <f t="shared" si="105"/>
        <v>0</v>
      </c>
      <c r="AI851" s="805">
        <f t="shared" si="106"/>
        <v>0</v>
      </c>
      <c r="AK851" s="300"/>
    </row>
    <row r="852" spans="3:37" ht="12.75" customHeight="1" outlineLevel="1" x14ac:dyDescent="0.25">
      <c r="D852" s="142" t="str">
        <f>'Line Items'!D1173</f>
        <v>[Rolling Stock Line 54]</v>
      </c>
      <c r="E852" s="106"/>
      <c r="F852" s="143" t="str">
        <f t="shared" si="107"/>
        <v>000 Unit Miles</v>
      </c>
      <c r="G852" s="107">
        <f t="shared" si="115"/>
        <v>0</v>
      </c>
      <c r="H852" s="107">
        <f t="shared" si="115"/>
        <v>0</v>
      </c>
      <c r="I852" s="107">
        <f t="shared" si="115"/>
        <v>0</v>
      </c>
      <c r="J852" s="107">
        <f t="shared" si="115"/>
        <v>0</v>
      </c>
      <c r="K852" s="107">
        <f t="shared" si="115"/>
        <v>0</v>
      </c>
      <c r="L852" s="107">
        <f t="shared" si="115"/>
        <v>0</v>
      </c>
      <c r="M852" s="107">
        <f t="shared" si="115"/>
        <v>0</v>
      </c>
      <c r="N852" s="107">
        <f t="shared" si="115"/>
        <v>0</v>
      </c>
      <c r="O852" s="107">
        <f t="shared" si="115"/>
        <v>0</v>
      </c>
      <c r="P852" s="107">
        <f t="shared" si="115"/>
        <v>0</v>
      </c>
      <c r="Q852" s="107">
        <f t="shared" si="115"/>
        <v>0</v>
      </c>
      <c r="R852" s="107">
        <f t="shared" si="115"/>
        <v>0</v>
      </c>
      <c r="S852" s="107">
        <f t="shared" si="115"/>
        <v>0</v>
      </c>
      <c r="T852" s="107">
        <f t="shared" si="115"/>
        <v>0</v>
      </c>
      <c r="U852" s="107">
        <f t="shared" si="115"/>
        <v>0</v>
      </c>
      <c r="V852" s="107">
        <f t="shared" si="115"/>
        <v>0</v>
      </c>
      <c r="W852" s="107">
        <f t="shared" si="115"/>
        <v>0</v>
      </c>
      <c r="X852" s="107">
        <f t="shared" si="115"/>
        <v>0</v>
      </c>
      <c r="Y852" s="107">
        <f t="shared" si="115"/>
        <v>0</v>
      </c>
      <c r="Z852" s="107">
        <f t="shared" si="115"/>
        <v>0</v>
      </c>
      <c r="AA852" s="107">
        <f t="shared" si="115"/>
        <v>0</v>
      </c>
      <c r="AB852" s="107">
        <f t="shared" si="115"/>
        <v>0</v>
      </c>
      <c r="AC852" s="108">
        <f t="shared" si="115"/>
        <v>0</v>
      </c>
      <c r="AE852" s="805">
        <f t="shared" si="104"/>
        <v>0</v>
      </c>
      <c r="AG852" s="805">
        <f t="shared" si="105"/>
        <v>0</v>
      </c>
      <c r="AI852" s="805">
        <f t="shared" si="106"/>
        <v>0</v>
      </c>
      <c r="AK852" s="300"/>
    </row>
    <row r="853" spans="3:37" ht="12.75" customHeight="1" outlineLevel="1" x14ac:dyDescent="0.25">
      <c r="D853" s="142" t="str">
        <f>'Line Items'!D1174</f>
        <v>[Rolling Stock Line 55]</v>
      </c>
      <c r="E853" s="106"/>
      <c r="F853" s="143" t="str">
        <f t="shared" si="107"/>
        <v>000 Unit Miles</v>
      </c>
      <c r="G853" s="107">
        <f t="shared" si="115"/>
        <v>0</v>
      </c>
      <c r="H853" s="107">
        <f t="shared" si="115"/>
        <v>0</v>
      </c>
      <c r="I853" s="107">
        <f t="shared" si="115"/>
        <v>0</v>
      </c>
      <c r="J853" s="107">
        <f t="shared" si="115"/>
        <v>0</v>
      </c>
      <c r="K853" s="107">
        <f t="shared" si="115"/>
        <v>0</v>
      </c>
      <c r="L853" s="107">
        <f t="shared" si="115"/>
        <v>0</v>
      </c>
      <c r="M853" s="107">
        <f t="shared" si="115"/>
        <v>0</v>
      </c>
      <c r="N853" s="107">
        <f t="shared" si="115"/>
        <v>0</v>
      </c>
      <c r="O853" s="107">
        <f t="shared" si="115"/>
        <v>0</v>
      </c>
      <c r="P853" s="107">
        <f t="shared" si="115"/>
        <v>0</v>
      </c>
      <c r="Q853" s="107">
        <f t="shared" si="115"/>
        <v>0</v>
      </c>
      <c r="R853" s="107">
        <f t="shared" si="115"/>
        <v>0</v>
      </c>
      <c r="S853" s="107">
        <f t="shared" si="115"/>
        <v>0</v>
      </c>
      <c r="T853" s="107">
        <f t="shared" si="115"/>
        <v>0</v>
      </c>
      <c r="U853" s="107">
        <f t="shared" si="115"/>
        <v>0</v>
      </c>
      <c r="V853" s="107">
        <f t="shared" si="115"/>
        <v>0</v>
      </c>
      <c r="W853" s="107">
        <f t="shared" si="115"/>
        <v>0</v>
      </c>
      <c r="X853" s="107">
        <f t="shared" si="115"/>
        <v>0</v>
      </c>
      <c r="Y853" s="107">
        <f t="shared" si="115"/>
        <v>0</v>
      </c>
      <c r="Z853" s="107">
        <f t="shared" si="115"/>
        <v>0</v>
      </c>
      <c r="AA853" s="107">
        <f t="shared" si="115"/>
        <v>0</v>
      </c>
      <c r="AB853" s="107">
        <f t="shared" si="115"/>
        <v>0</v>
      </c>
      <c r="AC853" s="108">
        <f t="shared" si="115"/>
        <v>0</v>
      </c>
      <c r="AE853" s="805">
        <f t="shared" si="104"/>
        <v>0</v>
      </c>
      <c r="AG853" s="805">
        <f t="shared" si="105"/>
        <v>0</v>
      </c>
      <c r="AI853" s="805">
        <f t="shared" si="106"/>
        <v>0</v>
      </c>
      <c r="AK853" s="300"/>
    </row>
    <row r="854" spans="3:37" ht="12.75" customHeight="1" outlineLevel="1" x14ac:dyDescent="0.25">
      <c r="D854" s="142" t="str">
        <f>'Line Items'!D1175</f>
        <v>[Rolling Stock Line 56]</v>
      </c>
      <c r="E854" s="106"/>
      <c r="F854" s="143" t="str">
        <f t="shared" si="107"/>
        <v>000 Unit Miles</v>
      </c>
      <c r="G854" s="107">
        <f t="shared" si="115"/>
        <v>0</v>
      </c>
      <c r="H854" s="107">
        <f t="shared" si="115"/>
        <v>0</v>
      </c>
      <c r="I854" s="107">
        <f t="shared" si="115"/>
        <v>0</v>
      </c>
      <c r="J854" s="107">
        <f t="shared" si="115"/>
        <v>0</v>
      </c>
      <c r="K854" s="107">
        <f t="shared" si="115"/>
        <v>0</v>
      </c>
      <c r="L854" s="107">
        <f t="shared" si="115"/>
        <v>0</v>
      </c>
      <c r="M854" s="107">
        <f t="shared" si="115"/>
        <v>0</v>
      </c>
      <c r="N854" s="107">
        <f t="shared" si="115"/>
        <v>0</v>
      </c>
      <c r="O854" s="107">
        <f t="shared" si="115"/>
        <v>0</v>
      </c>
      <c r="P854" s="107">
        <f t="shared" si="115"/>
        <v>0</v>
      </c>
      <c r="Q854" s="107">
        <f t="shared" si="115"/>
        <v>0</v>
      </c>
      <c r="R854" s="107">
        <f t="shared" si="115"/>
        <v>0</v>
      </c>
      <c r="S854" s="107">
        <f t="shared" si="115"/>
        <v>0</v>
      </c>
      <c r="T854" s="107">
        <f t="shared" si="115"/>
        <v>0</v>
      </c>
      <c r="U854" s="107">
        <f t="shared" si="115"/>
        <v>0</v>
      </c>
      <c r="V854" s="107">
        <f t="shared" si="115"/>
        <v>0</v>
      </c>
      <c r="W854" s="107">
        <f t="shared" si="115"/>
        <v>0</v>
      </c>
      <c r="X854" s="107">
        <f t="shared" si="115"/>
        <v>0</v>
      </c>
      <c r="Y854" s="107">
        <f t="shared" si="115"/>
        <v>0</v>
      </c>
      <c r="Z854" s="107">
        <f t="shared" si="115"/>
        <v>0</v>
      </c>
      <c r="AA854" s="107">
        <f t="shared" si="115"/>
        <v>0</v>
      </c>
      <c r="AB854" s="107">
        <f t="shared" si="115"/>
        <v>0</v>
      </c>
      <c r="AC854" s="108">
        <f t="shared" si="115"/>
        <v>0</v>
      </c>
      <c r="AE854" s="805">
        <f t="shared" si="104"/>
        <v>0</v>
      </c>
      <c r="AG854" s="805">
        <f t="shared" si="105"/>
        <v>0</v>
      </c>
      <c r="AI854" s="805">
        <f t="shared" si="106"/>
        <v>0</v>
      </c>
      <c r="AK854" s="300"/>
    </row>
    <row r="855" spans="3:37" ht="12.75" customHeight="1" outlineLevel="1" x14ac:dyDescent="0.25">
      <c r="D855" s="142" t="str">
        <f>'Line Items'!D1176</f>
        <v>[Rolling Stock Line 57]</v>
      </c>
      <c r="E855" s="106"/>
      <c r="F855" s="143" t="str">
        <f t="shared" si="107"/>
        <v>000 Unit Miles</v>
      </c>
      <c r="G855" s="107">
        <f t="shared" si="115"/>
        <v>0</v>
      </c>
      <c r="H855" s="107">
        <f t="shared" si="115"/>
        <v>0</v>
      </c>
      <c r="I855" s="107">
        <f t="shared" si="115"/>
        <v>0</v>
      </c>
      <c r="J855" s="107">
        <f t="shared" si="115"/>
        <v>0</v>
      </c>
      <c r="K855" s="107">
        <f t="shared" si="115"/>
        <v>0</v>
      </c>
      <c r="L855" s="107">
        <f t="shared" si="115"/>
        <v>0</v>
      </c>
      <c r="M855" s="107">
        <f t="shared" si="115"/>
        <v>0</v>
      </c>
      <c r="N855" s="107">
        <f t="shared" si="115"/>
        <v>0</v>
      </c>
      <c r="O855" s="107">
        <f t="shared" si="115"/>
        <v>0</v>
      </c>
      <c r="P855" s="107">
        <f t="shared" si="115"/>
        <v>0</v>
      </c>
      <c r="Q855" s="107">
        <f t="shared" si="115"/>
        <v>0</v>
      </c>
      <c r="R855" s="107">
        <f t="shared" si="115"/>
        <v>0</v>
      </c>
      <c r="S855" s="107">
        <f t="shared" si="115"/>
        <v>0</v>
      </c>
      <c r="T855" s="107">
        <f t="shared" si="115"/>
        <v>0</v>
      </c>
      <c r="U855" s="107">
        <f t="shared" si="115"/>
        <v>0</v>
      </c>
      <c r="V855" s="107">
        <f t="shared" si="115"/>
        <v>0</v>
      </c>
      <c r="W855" s="107">
        <f t="shared" si="115"/>
        <v>0</v>
      </c>
      <c r="X855" s="107">
        <f t="shared" si="115"/>
        <v>0</v>
      </c>
      <c r="Y855" s="107">
        <f t="shared" si="115"/>
        <v>0</v>
      </c>
      <c r="Z855" s="107">
        <f t="shared" si="115"/>
        <v>0</v>
      </c>
      <c r="AA855" s="107">
        <f t="shared" si="115"/>
        <v>0</v>
      </c>
      <c r="AB855" s="107">
        <f t="shared" si="115"/>
        <v>0</v>
      </c>
      <c r="AC855" s="108">
        <f t="shared" si="115"/>
        <v>0</v>
      </c>
      <c r="AE855" s="805">
        <f t="shared" si="104"/>
        <v>0</v>
      </c>
      <c r="AG855" s="805">
        <f t="shared" si="105"/>
        <v>0</v>
      </c>
      <c r="AI855" s="805">
        <f t="shared" si="106"/>
        <v>0</v>
      </c>
      <c r="AK855" s="300"/>
    </row>
    <row r="856" spans="3:37" ht="12.75" customHeight="1" outlineLevel="1" x14ac:dyDescent="0.25">
      <c r="D856" s="142" t="str">
        <f>'Line Items'!D1177</f>
        <v>[Rolling Stock Line 58]</v>
      </c>
      <c r="E856" s="106"/>
      <c r="F856" s="143" t="str">
        <f t="shared" si="107"/>
        <v>000 Unit Miles</v>
      </c>
      <c r="G856" s="107">
        <f t="shared" si="115"/>
        <v>0</v>
      </c>
      <c r="H856" s="107">
        <f t="shared" si="115"/>
        <v>0</v>
      </c>
      <c r="I856" s="107">
        <f t="shared" si="115"/>
        <v>0</v>
      </c>
      <c r="J856" s="107">
        <f t="shared" si="115"/>
        <v>0</v>
      </c>
      <c r="K856" s="107">
        <f t="shared" si="115"/>
        <v>0</v>
      </c>
      <c r="L856" s="107">
        <f t="shared" si="115"/>
        <v>0</v>
      </c>
      <c r="M856" s="107">
        <f t="shared" si="115"/>
        <v>0</v>
      </c>
      <c r="N856" s="107">
        <f t="shared" si="115"/>
        <v>0</v>
      </c>
      <c r="O856" s="107">
        <f t="shared" si="115"/>
        <v>0</v>
      </c>
      <c r="P856" s="107">
        <f t="shared" si="115"/>
        <v>0</v>
      </c>
      <c r="Q856" s="107">
        <f t="shared" si="115"/>
        <v>0</v>
      </c>
      <c r="R856" s="107">
        <f t="shared" si="115"/>
        <v>0</v>
      </c>
      <c r="S856" s="107">
        <f t="shared" si="115"/>
        <v>0</v>
      </c>
      <c r="T856" s="107">
        <f t="shared" si="115"/>
        <v>0</v>
      </c>
      <c r="U856" s="107">
        <f t="shared" si="115"/>
        <v>0</v>
      </c>
      <c r="V856" s="107">
        <f t="shared" si="115"/>
        <v>0</v>
      </c>
      <c r="W856" s="107">
        <f t="shared" si="115"/>
        <v>0</v>
      </c>
      <c r="X856" s="107">
        <f t="shared" si="115"/>
        <v>0</v>
      </c>
      <c r="Y856" s="107">
        <f t="shared" si="115"/>
        <v>0</v>
      </c>
      <c r="Z856" s="107">
        <f t="shared" si="115"/>
        <v>0</v>
      </c>
      <c r="AA856" s="107">
        <f t="shared" si="115"/>
        <v>0</v>
      </c>
      <c r="AB856" s="107">
        <f t="shared" si="115"/>
        <v>0</v>
      </c>
      <c r="AC856" s="108">
        <f t="shared" si="115"/>
        <v>0</v>
      </c>
      <c r="AE856" s="805">
        <f t="shared" si="104"/>
        <v>0</v>
      </c>
      <c r="AG856" s="805">
        <f t="shared" si="105"/>
        <v>0</v>
      </c>
      <c r="AI856" s="805">
        <f t="shared" si="106"/>
        <v>0</v>
      </c>
      <c r="AK856" s="300"/>
    </row>
    <row r="857" spans="3:37" ht="12.75" customHeight="1" outlineLevel="1" x14ac:dyDescent="0.25">
      <c r="D857" s="142" t="str">
        <f>'Line Items'!D1178</f>
        <v>[Rolling Stock Line 59]</v>
      </c>
      <c r="E857" s="106"/>
      <c r="F857" s="143" t="str">
        <f t="shared" si="107"/>
        <v>000 Unit Miles</v>
      </c>
      <c r="G857" s="107">
        <f t="shared" si="115"/>
        <v>0</v>
      </c>
      <c r="H857" s="107">
        <f t="shared" si="115"/>
        <v>0</v>
      </c>
      <c r="I857" s="107">
        <f t="shared" si="115"/>
        <v>0</v>
      </c>
      <c r="J857" s="107">
        <f t="shared" si="115"/>
        <v>0</v>
      </c>
      <c r="K857" s="107">
        <f t="shared" si="115"/>
        <v>0</v>
      </c>
      <c r="L857" s="107">
        <f t="shared" si="115"/>
        <v>0</v>
      </c>
      <c r="M857" s="107">
        <f t="shared" si="115"/>
        <v>0</v>
      </c>
      <c r="N857" s="107">
        <f t="shared" si="115"/>
        <v>0</v>
      </c>
      <c r="O857" s="107">
        <f t="shared" si="115"/>
        <v>0</v>
      </c>
      <c r="P857" s="107">
        <f t="shared" si="115"/>
        <v>0</v>
      </c>
      <c r="Q857" s="107">
        <f t="shared" si="115"/>
        <v>0</v>
      </c>
      <c r="R857" s="107">
        <f t="shared" si="115"/>
        <v>0</v>
      </c>
      <c r="S857" s="107">
        <f t="shared" si="115"/>
        <v>0</v>
      </c>
      <c r="T857" s="107">
        <f t="shared" si="115"/>
        <v>0</v>
      </c>
      <c r="U857" s="107">
        <f t="shared" si="115"/>
        <v>0</v>
      </c>
      <c r="V857" s="107">
        <f t="shared" si="115"/>
        <v>0</v>
      </c>
      <c r="W857" s="107">
        <f t="shared" si="115"/>
        <v>0</v>
      </c>
      <c r="X857" s="107">
        <f t="shared" si="115"/>
        <v>0</v>
      </c>
      <c r="Y857" s="107">
        <f t="shared" si="115"/>
        <v>0</v>
      </c>
      <c r="Z857" s="107">
        <f t="shared" si="115"/>
        <v>0</v>
      </c>
      <c r="AA857" s="107">
        <f t="shared" si="115"/>
        <v>0</v>
      </c>
      <c r="AB857" s="107">
        <f t="shared" si="115"/>
        <v>0</v>
      </c>
      <c r="AC857" s="108">
        <f t="shared" si="115"/>
        <v>0</v>
      </c>
      <c r="AE857" s="805">
        <f t="shared" si="104"/>
        <v>0</v>
      </c>
      <c r="AG857" s="805">
        <f t="shared" si="105"/>
        <v>0</v>
      </c>
      <c r="AI857" s="805">
        <f t="shared" si="106"/>
        <v>0</v>
      </c>
      <c r="AK857" s="300"/>
    </row>
    <row r="858" spans="3:37" ht="12.75" customHeight="1" outlineLevel="1" x14ac:dyDescent="0.25">
      <c r="D858" s="113" t="str">
        <f>'Line Items'!D1179</f>
        <v>[Rolling Stock Line 60]</v>
      </c>
      <c r="E858" s="286"/>
      <c r="F858" s="155" t="str">
        <f t="shared" si="107"/>
        <v>000 Unit Miles</v>
      </c>
      <c r="G858" s="115">
        <f t="shared" si="115"/>
        <v>0</v>
      </c>
      <c r="H858" s="115">
        <f t="shared" si="115"/>
        <v>0</v>
      </c>
      <c r="I858" s="115">
        <f t="shared" ref="I858:AC858" si="116">SUM(I470,I664)</f>
        <v>0</v>
      </c>
      <c r="J858" s="115">
        <f t="shared" si="116"/>
        <v>0</v>
      </c>
      <c r="K858" s="115">
        <f t="shared" si="116"/>
        <v>0</v>
      </c>
      <c r="L858" s="115">
        <f t="shared" si="116"/>
        <v>0</v>
      </c>
      <c r="M858" s="115">
        <f t="shared" si="116"/>
        <v>0</v>
      </c>
      <c r="N858" s="115">
        <f t="shared" si="116"/>
        <v>0</v>
      </c>
      <c r="O858" s="115">
        <f t="shared" si="116"/>
        <v>0</v>
      </c>
      <c r="P858" s="115">
        <f t="shared" si="116"/>
        <v>0</v>
      </c>
      <c r="Q858" s="115">
        <f t="shared" si="116"/>
        <v>0</v>
      </c>
      <c r="R858" s="115">
        <f t="shared" si="116"/>
        <v>0</v>
      </c>
      <c r="S858" s="115">
        <f t="shared" si="116"/>
        <v>0</v>
      </c>
      <c r="T858" s="115">
        <f t="shared" si="116"/>
        <v>0</v>
      </c>
      <c r="U858" s="115">
        <f t="shared" si="116"/>
        <v>0</v>
      </c>
      <c r="V858" s="115">
        <f t="shared" si="116"/>
        <v>0</v>
      </c>
      <c r="W858" s="115">
        <f t="shared" si="116"/>
        <v>0</v>
      </c>
      <c r="X858" s="115">
        <f t="shared" si="116"/>
        <v>0</v>
      </c>
      <c r="Y858" s="115">
        <f t="shared" si="116"/>
        <v>0</v>
      </c>
      <c r="Z858" s="115">
        <f t="shared" si="116"/>
        <v>0</v>
      </c>
      <c r="AA858" s="115">
        <f t="shared" si="116"/>
        <v>0</v>
      </c>
      <c r="AB858" s="115">
        <f t="shared" si="116"/>
        <v>0</v>
      </c>
      <c r="AC858" s="116">
        <f t="shared" si="116"/>
        <v>0</v>
      </c>
      <c r="AE858" s="1058">
        <f t="shared" si="104"/>
        <v>0</v>
      </c>
      <c r="AG858" s="1058">
        <f t="shared" si="105"/>
        <v>0</v>
      </c>
      <c r="AI858" s="1058">
        <f t="shared" si="106"/>
        <v>0</v>
      </c>
      <c r="AK858" s="320"/>
    </row>
    <row r="859" spans="3:37" ht="12.75" customHeight="1" outlineLevel="1" x14ac:dyDescent="0.25">
      <c r="G859" s="107"/>
      <c r="H859" s="107"/>
      <c r="I859" s="107"/>
      <c r="J859" s="107"/>
      <c r="K859" s="107"/>
      <c r="L859" s="107"/>
      <c r="M859" s="107"/>
      <c r="N859" s="107"/>
      <c r="O859" s="107"/>
      <c r="P859" s="107"/>
      <c r="Q859" s="107"/>
      <c r="R859" s="107"/>
      <c r="S859" s="107"/>
      <c r="T859" s="107"/>
      <c r="U859" s="107"/>
      <c r="V859" s="107"/>
      <c r="W859" s="107"/>
      <c r="X859" s="107"/>
      <c r="Y859" s="107"/>
      <c r="Z859" s="107"/>
      <c r="AA859" s="107"/>
      <c r="AB859" s="107"/>
      <c r="AC859" s="107"/>
      <c r="AE859" s="107"/>
      <c r="AG859" s="107"/>
      <c r="AI859" s="107"/>
    </row>
    <row r="860" spans="3:37" ht="12.75" customHeight="1" outlineLevel="1" x14ac:dyDescent="0.25">
      <c r="D860" s="290" t="str">
        <f>C798</f>
        <v>Total Unit Mileage</v>
      </c>
      <c r="E860" s="291"/>
      <c r="F860" s="292" t="str">
        <f>F858</f>
        <v>000 Unit Miles</v>
      </c>
      <c r="G860" s="293">
        <f t="shared" ref="G860:AC860" si="117">SUM(G799:G858)</f>
        <v>0</v>
      </c>
      <c r="H860" s="293">
        <f t="shared" si="117"/>
        <v>0</v>
      </c>
      <c r="I860" s="293">
        <f t="shared" si="117"/>
        <v>0</v>
      </c>
      <c r="J860" s="293">
        <f t="shared" si="117"/>
        <v>0</v>
      </c>
      <c r="K860" s="293">
        <f t="shared" si="117"/>
        <v>0</v>
      </c>
      <c r="L860" s="293">
        <f t="shared" si="117"/>
        <v>0</v>
      </c>
      <c r="M860" s="293">
        <f t="shared" si="117"/>
        <v>0</v>
      </c>
      <c r="N860" s="293">
        <f t="shared" si="117"/>
        <v>0</v>
      </c>
      <c r="O860" s="293">
        <f t="shared" si="117"/>
        <v>0</v>
      </c>
      <c r="P860" s="293">
        <f t="shared" si="117"/>
        <v>0</v>
      </c>
      <c r="Q860" s="293">
        <f t="shared" si="117"/>
        <v>0</v>
      </c>
      <c r="R860" s="293">
        <f t="shared" si="117"/>
        <v>0</v>
      </c>
      <c r="S860" s="293">
        <f t="shared" si="117"/>
        <v>0</v>
      </c>
      <c r="T860" s="293">
        <f t="shared" si="117"/>
        <v>0</v>
      </c>
      <c r="U860" s="293">
        <f t="shared" si="117"/>
        <v>0</v>
      </c>
      <c r="V860" s="293">
        <f t="shared" si="117"/>
        <v>0</v>
      </c>
      <c r="W860" s="293">
        <f t="shared" si="117"/>
        <v>0</v>
      </c>
      <c r="X860" s="293">
        <f t="shared" si="117"/>
        <v>0</v>
      </c>
      <c r="Y860" s="293">
        <f t="shared" si="117"/>
        <v>0</v>
      </c>
      <c r="Z860" s="293">
        <f t="shared" si="117"/>
        <v>0</v>
      </c>
      <c r="AA860" s="293">
        <f t="shared" si="117"/>
        <v>0</v>
      </c>
      <c r="AB860" s="293">
        <f t="shared" si="117"/>
        <v>0</v>
      </c>
      <c r="AC860" s="294">
        <f t="shared" si="117"/>
        <v>0</v>
      </c>
      <c r="AE860" s="1062">
        <f>SUM(AE799:AE858)</f>
        <v>0</v>
      </c>
      <c r="AG860" s="1062">
        <f>SUM(AG799:AG858)</f>
        <v>0</v>
      </c>
      <c r="AI860" s="1062">
        <f>SUM(AI799:AI858)</f>
        <v>0</v>
      </c>
      <c r="AK860" s="295"/>
    </row>
    <row r="861" spans="3:37" ht="12.75" customHeight="1" outlineLevel="1" x14ac:dyDescent="0.25">
      <c r="G861" s="107"/>
      <c r="H861" s="107"/>
      <c r="I861" s="107"/>
      <c r="J861" s="107"/>
      <c r="K861" s="107"/>
      <c r="L861" s="107"/>
      <c r="M861" s="107"/>
      <c r="N861" s="107"/>
      <c r="O861" s="107"/>
      <c r="P861" s="107"/>
      <c r="Q861" s="107"/>
      <c r="R861" s="107"/>
      <c r="S861" s="107"/>
      <c r="T861" s="107"/>
      <c r="U861" s="107"/>
      <c r="V861" s="107"/>
      <c r="W861" s="107"/>
      <c r="X861" s="107"/>
      <c r="Y861" s="107"/>
      <c r="Z861" s="107"/>
      <c r="AA861" s="107"/>
      <c r="AB861" s="107"/>
      <c r="AC861" s="107"/>
      <c r="AE861" s="107"/>
      <c r="AG861" s="107"/>
      <c r="AI861" s="107"/>
    </row>
    <row r="862" spans="3:37" ht="12.75" customHeight="1" outlineLevel="1" x14ac:dyDescent="0.25">
      <c r="C862" s="200" t="s">
        <v>491</v>
      </c>
      <c r="G862" s="107"/>
      <c r="H862" s="107"/>
      <c r="I862" s="107"/>
      <c r="J862" s="107"/>
      <c r="K862" s="107"/>
      <c r="L862" s="107"/>
      <c r="M862" s="107"/>
      <c r="N862" s="107"/>
      <c r="O862" s="107"/>
      <c r="P862" s="107"/>
      <c r="Q862" s="107"/>
      <c r="R862" s="107"/>
      <c r="S862" s="107"/>
      <c r="T862" s="107"/>
      <c r="U862" s="107"/>
      <c r="V862" s="107"/>
      <c r="W862" s="107"/>
      <c r="X862" s="107"/>
      <c r="Y862" s="107"/>
      <c r="Z862" s="107"/>
      <c r="AA862" s="107"/>
      <c r="AB862" s="107"/>
      <c r="AC862" s="107"/>
      <c r="AE862" s="107"/>
      <c r="AG862" s="107"/>
      <c r="AI862" s="107"/>
    </row>
    <row r="863" spans="3:37" ht="12.75" customHeight="1" outlineLevel="1" x14ac:dyDescent="0.25">
      <c r="D863" s="276" t="str">
        <f>'Line Items'!D1057</f>
        <v>Class 375/3 Eversholt Rail</v>
      </c>
      <c r="E863" s="277"/>
      <c r="F863" s="278" t="s">
        <v>483</v>
      </c>
      <c r="G863" s="297">
        <f t="shared" ref="G863:AC874" si="118">SUM(G475,G669)</f>
        <v>0</v>
      </c>
      <c r="H863" s="297">
        <f t="shared" si="118"/>
        <v>0</v>
      </c>
      <c r="I863" s="297">
        <f t="shared" si="118"/>
        <v>0</v>
      </c>
      <c r="J863" s="297">
        <f t="shared" si="118"/>
        <v>0</v>
      </c>
      <c r="K863" s="297">
        <f t="shared" si="118"/>
        <v>0</v>
      </c>
      <c r="L863" s="297">
        <f t="shared" si="118"/>
        <v>0</v>
      </c>
      <c r="M863" s="297">
        <f t="shared" si="118"/>
        <v>0</v>
      </c>
      <c r="N863" s="297">
        <f t="shared" si="118"/>
        <v>0</v>
      </c>
      <c r="O863" s="297">
        <f t="shared" si="118"/>
        <v>0</v>
      </c>
      <c r="P863" s="297">
        <f t="shared" si="118"/>
        <v>0</v>
      </c>
      <c r="Q863" s="297">
        <f t="shared" si="118"/>
        <v>0</v>
      </c>
      <c r="R863" s="297">
        <f t="shared" si="118"/>
        <v>0</v>
      </c>
      <c r="S863" s="297">
        <f t="shared" si="118"/>
        <v>0</v>
      </c>
      <c r="T863" s="297">
        <f t="shared" si="118"/>
        <v>0</v>
      </c>
      <c r="U863" s="297">
        <f t="shared" si="118"/>
        <v>0</v>
      </c>
      <c r="V863" s="297">
        <f t="shared" si="118"/>
        <v>0</v>
      </c>
      <c r="W863" s="297">
        <f t="shared" si="118"/>
        <v>0</v>
      </c>
      <c r="X863" s="297">
        <f t="shared" si="118"/>
        <v>0</v>
      </c>
      <c r="Y863" s="297">
        <f t="shared" si="118"/>
        <v>0</v>
      </c>
      <c r="Z863" s="297">
        <f t="shared" si="118"/>
        <v>0</v>
      </c>
      <c r="AA863" s="297">
        <f t="shared" si="118"/>
        <v>0</v>
      </c>
      <c r="AB863" s="297">
        <f t="shared" si="118"/>
        <v>0</v>
      </c>
      <c r="AC863" s="298">
        <f t="shared" si="118"/>
        <v>0</v>
      </c>
      <c r="AE863" s="1057">
        <f t="shared" ref="AE863:AE922" si="119">SUM(AE475,AE669)</f>
        <v>0</v>
      </c>
      <c r="AG863" s="1057">
        <f t="shared" ref="AG863:AG922" si="120">SUM(AG475,AG669)</f>
        <v>0</v>
      </c>
      <c r="AI863" s="1057">
        <f t="shared" ref="AI863:AI922" si="121">SUM(AI475,AI669)</f>
        <v>0</v>
      </c>
      <c r="AK863" s="299"/>
    </row>
    <row r="864" spans="3:37" ht="12.75" customHeight="1" outlineLevel="1" x14ac:dyDescent="0.25">
      <c r="D864" s="142" t="str">
        <f>'Line Items'!D1058</f>
        <v>Class 375/6 Eversholt Rail</v>
      </c>
      <c r="E864" s="106"/>
      <c r="F864" s="143" t="str">
        <f t="shared" ref="F864:F922" si="122">F863</f>
        <v>000 Train Miles</v>
      </c>
      <c r="G864" s="107">
        <f t="shared" si="118"/>
        <v>0</v>
      </c>
      <c r="H864" s="107">
        <f t="shared" si="118"/>
        <v>0</v>
      </c>
      <c r="I864" s="107">
        <f t="shared" si="118"/>
        <v>0</v>
      </c>
      <c r="J864" s="107">
        <f t="shared" si="118"/>
        <v>0</v>
      </c>
      <c r="K864" s="107">
        <f t="shared" si="118"/>
        <v>0</v>
      </c>
      <c r="L864" s="107">
        <f t="shared" si="118"/>
        <v>0</v>
      </c>
      <c r="M864" s="107">
        <f t="shared" si="118"/>
        <v>0</v>
      </c>
      <c r="N864" s="107">
        <f t="shared" si="118"/>
        <v>0</v>
      </c>
      <c r="O864" s="107">
        <f t="shared" si="118"/>
        <v>0</v>
      </c>
      <c r="P864" s="107">
        <f t="shared" si="118"/>
        <v>0</v>
      </c>
      <c r="Q864" s="107">
        <f t="shared" si="118"/>
        <v>0</v>
      </c>
      <c r="R864" s="107">
        <f t="shared" si="118"/>
        <v>0</v>
      </c>
      <c r="S864" s="107">
        <f t="shared" si="118"/>
        <v>0</v>
      </c>
      <c r="T864" s="107">
        <f t="shared" si="118"/>
        <v>0</v>
      </c>
      <c r="U864" s="107">
        <f t="shared" si="118"/>
        <v>0</v>
      </c>
      <c r="V864" s="107">
        <f t="shared" si="118"/>
        <v>0</v>
      </c>
      <c r="W864" s="107">
        <f t="shared" si="118"/>
        <v>0</v>
      </c>
      <c r="X864" s="107">
        <f t="shared" si="118"/>
        <v>0</v>
      </c>
      <c r="Y864" s="107">
        <f t="shared" si="118"/>
        <v>0</v>
      </c>
      <c r="Z864" s="107">
        <f t="shared" si="118"/>
        <v>0</v>
      </c>
      <c r="AA864" s="107">
        <f t="shared" si="118"/>
        <v>0</v>
      </c>
      <c r="AB864" s="107">
        <f t="shared" si="118"/>
        <v>0</v>
      </c>
      <c r="AC864" s="108">
        <f t="shared" si="118"/>
        <v>0</v>
      </c>
      <c r="AE864" s="805">
        <f t="shared" si="119"/>
        <v>0</v>
      </c>
      <c r="AG864" s="805">
        <f t="shared" si="120"/>
        <v>0</v>
      </c>
      <c r="AI864" s="805">
        <f t="shared" si="121"/>
        <v>0</v>
      </c>
      <c r="AK864" s="300"/>
    </row>
    <row r="865" spans="4:37" ht="12.75" customHeight="1" outlineLevel="1" x14ac:dyDescent="0.25">
      <c r="D865" s="142" t="str">
        <f>'Line Items'!D1059</f>
        <v>Class 375/7 Eversholt Rail</v>
      </c>
      <c r="E865" s="106"/>
      <c r="F865" s="143" t="str">
        <f t="shared" si="122"/>
        <v>000 Train Miles</v>
      </c>
      <c r="G865" s="107">
        <f t="shared" si="118"/>
        <v>0</v>
      </c>
      <c r="H865" s="107">
        <f t="shared" si="118"/>
        <v>0</v>
      </c>
      <c r="I865" s="107">
        <f t="shared" si="118"/>
        <v>0</v>
      </c>
      <c r="J865" s="107">
        <f t="shared" si="118"/>
        <v>0</v>
      </c>
      <c r="K865" s="107">
        <f t="shared" si="118"/>
        <v>0</v>
      </c>
      <c r="L865" s="107">
        <f t="shared" si="118"/>
        <v>0</v>
      </c>
      <c r="M865" s="107">
        <f t="shared" si="118"/>
        <v>0</v>
      </c>
      <c r="N865" s="107">
        <f t="shared" si="118"/>
        <v>0</v>
      </c>
      <c r="O865" s="107">
        <f t="shared" si="118"/>
        <v>0</v>
      </c>
      <c r="P865" s="107">
        <f t="shared" si="118"/>
        <v>0</v>
      </c>
      <c r="Q865" s="107">
        <f t="shared" si="118"/>
        <v>0</v>
      </c>
      <c r="R865" s="107">
        <f t="shared" si="118"/>
        <v>0</v>
      </c>
      <c r="S865" s="107">
        <f t="shared" si="118"/>
        <v>0</v>
      </c>
      <c r="T865" s="107">
        <f t="shared" si="118"/>
        <v>0</v>
      </c>
      <c r="U865" s="107">
        <f t="shared" si="118"/>
        <v>0</v>
      </c>
      <c r="V865" s="107">
        <f t="shared" si="118"/>
        <v>0</v>
      </c>
      <c r="W865" s="107">
        <f t="shared" si="118"/>
        <v>0</v>
      </c>
      <c r="X865" s="107">
        <f t="shared" si="118"/>
        <v>0</v>
      </c>
      <c r="Y865" s="107">
        <f t="shared" si="118"/>
        <v>0</v>
      </c>
      <c r="Z865" s="107">
        <f t="shared" si="118"/>
        <v>0</v>
      </c>
      <c r="AA865" s="107">
        <f t="shared" si="118"/>
        <v>0</v>
      </c>
      <c r="AB865" s="107">
        <f t="shared" si="118"/>
        <v>0</v>
      </c>
      <c r="AC865" s="108">
        <f t="shared" si="118"/>
        <v>0</v>
      </c>
      <c r="AE865" s="805">
        <f t="shared" si="119"/>
        <v>0</v>
      </c>
      <c r="AG865" s="805">
        <f t="shared" si="120"/>
        <v>0</v>
      </c>
      <c r="AI865" s="805">
        <f t="shared" si="121"/>
        <v>0</v>
      </c>
      <c r="AK865" s="300"/>
    </row>
    <row r="866" spans="4:37" ht="12.75" customHeight="1" outlineLevel="1" x14ac:dyDescent="0.25">
      <c r="D866" s="142" t="str">
        <f>'Line Items'!D1060</f>
        <v>Class 375/8 Eversholt Rail</v>
      </c>
      <c r="E866" s="106"/>
      <c r="F866" s="143" t="str">
        <f t="shared" si="122"/>
        <v>000 Train Miles</v>
      </c>
      <c r="G866" s="107">
        <f t="shared" si="118"/>
        <v>0</v>
      </c>
      <c r="H866" s="107">
        <f t="shared" si="118"/>
        <v>0</v>
      </c>
      <c r="I866" s="107">
        <f t="shared" si="118"/>
        <v>0</v>
      </c>
      <c r="J866" s="107">
        <f t="shared" si="118"/>
        <v>0</v>
      </c>
      <c r="K866" s="107">
        <f t="shared" si="118"/>
        <v>0</v>
      </c>
      <c r="L866" s="107">
        <f t="shared" si="118"/>
        <v>0</v>
      </c>
      <c r="M866" s="107">
        <f t="shared" si="118"/>
        <v>0</v>
      </c>
      <c r="N866" s="107">
        <f t="shared" si="118"/>
        <v>0</v>
      </c>
      <c r="O866" s="107">
        <f t="shared" si="118"/>
        <v>0</v>
      </c>
      <c r="P866" s="107">
        <f t="shared" si="118"/>
        <v>0</v>
      </c>
      <c r="Q866" s="107">
        <f t="shared" si="118"/>
        <v>0</v>
      </c>
      <c r="R866" s="107">
        <f t="shared" si="118"/>
        <v>0</v>
      </c>
      <c r="S866" s="107">
        <f t="shared" si="118"/>
        <v>0</v>
      </c>
      <c r="T866" s="107">
        <f t="shared" si="118"/>
        <v>0</v>
      </c>
      <c r="U866" s="107">
        <f t="shared" si="118"/>
        <v>0</v>
      </c>
      <c r="V866" s="107">
        <f t="shared" si="118"/>
        <v>0</v>
      </c>
      <c r="W866" s="107">
        <f t="shared" si="118"/>
        <v>0</v>
      </c>
      <c r="X866" s="107">
        <f t="shared" si="118"/>
        <v>0</v>
      </c>
      <c r="Y866" s="107">
        <f t="shared" si="118"/>
        <v>0</v>
      </c>
      <c r="Z866" s="107">
        <f t="shared" si="118"/>
        <v>0</v>
      </c>
      <c r="AA866" s="107">
        <f t="shared" si="118"/>
        <v>0</v>
      </c>
      <c r="AB866" s="107">
        <f t="shared" si="118"/>
        <v>0</v>
      </c>
      <c r="AC866" s="108">
        <f t="shared" si="118"/>
        <v>0</v>
      </c>
      <c r="AE866" s="805">
        <f t="shared" si="119"/>
        <v>0</v>
      </c>
      <c r="AG866" s="805">
        <f t="shared" si="120"/>
        <v>0</v>
      </c>
      <c r="AI866" s="805">
        <f t="shared" si="121"/>
        <v>0</v>
      </c>
      <c r="AK866" s="300"/>
    </row>
    <row r="867" spans="4:37" ht="12.75" customHeight="1" outlineLevel="1" x14ac:dyDescent="0.25">
      <c r="D867" s="142" t="str">
        <f>'Line Items'!D1061</f>
        <v>Class 375/9 Eversholt Rail</v>
      </c>
      <c r="E867" s="106"/>
      <c r="F867" s="143" t="str">
        <f t="shared" si="122"/>
        <v>000 Train Miles</v>
      </c>
      <c r="G867" s="107">
        <f t="shared" si="118"/>
        <v>0</v>
      </c>
      <c r="H867" s="107">
        <f t="shared" si="118"/>
        <v>0</v>
      </c>
      <c r="I867" s="107">
        <f t="shared" si="118"/>
        <v>0</v>
      </c>
      <c r="J867" s="107">
        <f t="shared" si="118"/>
        <v>0</v>
      </c>
      <c r="K867" s="107">
        <f t="shared" si="118"/>
        <v>0</v>
      </c>
      <c r="L867" s="107">
        <f t="shared" si="118"/>
        <v>0</v>
      </c>
      <c r="M867" s="107">
        <f t="shared" si="118"/>
        <v>0</v>
      </c>
      <c r="N867" s="107">
        <f t="shared" si="118"/>
        <v>0</v>
      </c>
      <c r="O867" s="107">
        <f t="shared" si="118"/>
        <v>0</v>
      </c>
      <c r="P867" s="107">
        <f t="shared" si="118"/>
        <v>0</v>
      </c>
      <c r="Q867" s="107">
        <f t="shared" si="118"/>
        <v>0</v>
      </c>
      <c r="R867" s="107">
        <f t="shared" si="118"/>
        <v>0</v>
      </c>
      <c r="S867" s="107">
        <f t="shared" si="118"/>
        <v>0</v>
      </c>
      <c r="T867" s="107">
        <f t="shared" si="118"/>
        <v>0</v>
      </c>
      <c r="U867" s="107">
        <f t="shared" si="118"/>
        <v>0</v>
      </c>
      <c r="V867" s="107">
        <f t="shared" si="118"/>
        <v>0</v>
      </c>
      <c r="W867" s="107">
        <f t="shared" si="118"/>
        <v>0</v>
      </c>
      <c r="X867" s="107">
        <f t="shared" si="118"/>
        <v>0</v>
      </c>
      <c r="Y867" s="107">
        <f t="shared" si="118"/>
        <v>0</v>
      </c>
      <c r="Z867" s="107">
        <f t="shared" si="118"/>
        <v>0</v>
      </c>
      <c r="AA867" s="107">
        <f t="shared" si="118"/>
        <v>0</v>
      </c>
      <c r="AB867" s="107">
        <f t="shared" si="118"/>
        <v>0</v>
      </c>
      <c r="AC867" s="108">
        <f t="shared" si="118"/>
        <v>0</v>
      </c>
      <c r="AE867" s="805">
        <f t="shared" si="119"/>
        <v>0</v>
      </c>
      <c r="AG867" s="805">
        <f t="shared" si="120"/>
        <v>0</v>
      </c>
      <c r="AI867" s="805">
        <f t="shared" si="121"/>
        <v>0</v>
      </c>
      <c r="AK867" s="300"/>
    </row>
    <row r="868" spans="4:37" ht="12.75" customHeight="1" outlineLevel="1" x14ac:dyDescent="0.25">
      <c r="D868" s="142" t="str">
        <f>'Line Items'!D1062</f>
        <v>Class 376/0 Eversholt Rail</v>
      </c>
      <c r="E868" s="106"/>
      <c r="F868" s="143" t="str">
        <f t="shared" si="122"/>
        <v>000 Train Miles</v>
      </c>
      <c r="G868" s="107">
        <f t="shared" si="118"/>
        <v>0</v>
      </c>
      <c r="H868" s="107">
        <f t="shared" si="118"/>
        <v>0</v>
      </c>
      <c r="I868" s="107">
        <f t="shared" si="118"/>
        <v>0</v>
      </c>
      <c r="J868" s="107">
        <f t="shared" si="118"/>
        <v>0</v>
      </c>
      <c r="K868" s="107">
        <f t="shared" si="118"/>
        <v>0</v>
      </c>
      <c r="L868" s="107">
        <f t="shared" si="118"/>
        <v>0</v>
      </c>
      <c r="M868" s="107">
        <f t="shared" si="118"/>
        <v>0</v>
      </c>
      <c r="N868" s="107">
        <f t="shared" si="118"/>
        <v>0</v>
      </c>
      <c r="O868" s="107">
        <f t="shared" si="118"/>
        <v>0</v>
      </c>
      <c r="P868" s="107">
        <f t="shared" si="118"/>
        <v>0</v>
      </c>
      <c r="Q868" s="107">
        <f t="shared" si="118"/>
        <v>0</v>
      </c>
      <c r="R868" s="107">
        <f t="shared" si="118"/>
        <v>0</v>
      </c>
      <c r="S868" s="107">
        <f t="shared" si="118"/>
        <v>0</v>
      </c>
      <c r="T868" s="107">
        <f t="shared" si="118"/>
        <v>0</v>
      </c>
      <c r="U868" s="107">
        <f t="shared" si="118"/>
        <v>0</v>
      </c>
      <c r="V868" s="107">
        <f t="shared" si="118"/>
        <v>0</v>
      </c>
      <c r="W868" s="107">
        <f t="shared" si="118"/>
        <v>0</v>
      </c>
      <c r="X868" s="107">
        <f t="shared" si="118"/>
        <v>0</v>
      </c>
      <c r="Y868" s="107">
        <f t="shared" si="118"/>
        <v>0</v>
      </c>
      <c r="Z868" s="107">
        <f t="shared" si="118"/>
        <v>0</v>
      </c>
      <c r="AA868" s="107">
        <f t="shared" si="118"/>
        <v>0</v>
      </c>
      <c r="AB868" s="107">
        <f t="shared" si="118"/>
        <v>0</v>
      </c>
      <c r="AC868" s="108">
        <f t="shared" si="118"/>
        <v>0</v>
      </c>
      <c r="AE868" s="805">
        <f t="shared" si="119"/>
        <v>0</v>
      </c>
      <c r="AG868" s="805">
        <f t="shared" si="120"/>
        <v>0</v>
      </c>
      <c r="AI868" s="805">
        <f t="shared" si="121"/>
        <v>0</v>
      </c>
      <c r="AK868" s="300"/>
    </row>
    <row r="869" spans="4:37" ht="12.75" customHeight="1" outlineLevel="1" x14ac:dyDescent="0.25">
      <c r="D869" s="142" t="str">
        <f>'Line Items'!D1063</f>
        <v>Class 465/0 Eversholt Rail</v>
      </c>
      <c r="E869" s="106"/>
      <c r="F869" s="143" t="str">
        <f t="shared" si="122"/>
        <v>000 Train Miles</v>
      </c>
      <c r="G869" s="107">
        <f t="shared" si="118"/>
        <v>0</v>
      </c>
      <c r="H869" s="107">
        <f t="shared" si="118"/>
        <v>0</v>
      </c>
      <c r="I869" s="107">
        <f t="shared" si="118"/>
        <v>0</v>
      </c>
      <c r="J869" s="107">
        <f t="shared" si="118"/>
        <v>0</v>
      </c>
      <c r="K869" s="107">
        <f t="shared" si="118"/>
        <v>0</v>
      </c>
      <c r="L869" s="107">
        <f t="shared" si="118"/>
        <v>0</v>
      </c>
      <c r="M869" s="107">
        <f t="shared" si="118"/>
        <v>0</v>
      </c>
      <c r="N869" s="107">
        <f t="shared" si="118"/>
        <v>0</v>
      </c>
      <c r="O869" s="107">
        <f t="shared" si="118"/>
        <v>0</v>
      </c>
      <c r="P869" s="107">
        <f t="shared" si="118"/>
        <v>0</v>
      </c>
      <c r="Q869" s="107">
        <f t="shared" si="118"/>
        <v>0</v>
      </c>
      <c r="R869" s="107">
        <f t="shared" si="118"/>
        <v>0</v>
      </c>
      <c r="S869" s="107">
        <f t="shared" si="118"/>
        <v>0</v>
      </c>
      <c r="T869" s="107">
        <f t="shared" si="118"/>
        <v>0</v>
      </c>
      <c r="U869" s="107">
        <f t="shared" si="118"/>
        <v>0</v>
      </c>
      <c r="V869" s="107">
        <f t="shared" si="118"/>
        <v>0</v>
      </c>
      <c r="W869" s="107">
        <f t="shared" si="118"/>
        <v>0</v>
      </c>
      <c r="X869" s="107">
        <f t="shared" si="118"/>
        <v>0</v>
      </c>
      <c r="Y869" s="107">
        <f t="shared" si="118"/>
        <v>0</v>
      </c>
      <c r="Z869" s="107">
        <f t="shared" si="118"/>
        <v>0</v>
      </c>
      <c r="AA869" s="107">
        <f t="shared" si="118"/>
        <v>0</v>
      </c>
      <c r="AB869" s="107">
        <f t="shared" si="118"/>
        <v>0</v>
      </c>
      <c r="AC869" s="108">
        <f t="shared" si="118"/>
        <v>0</v>
      </c>
      <c r="AE869" s="805">
        <f t="shared" si="119"/>
        <v>0</v>
      </c>
      <c r="AG869" s="805">
        <f t="shared" si="120"/>
        <v>0</v>
      </c>
      <c r="AI869" s="805">
        <f t="shared" si="121"/>
        <v>0</v>
      </c>
      <c r="AK869" s="300"/>
    </row>
    <row r="870" spans="4:37" ht="12.75" customHeight="1" outlineLevel="1" x14ac:dyDescent="0.25">
      <c r="D870" s="142" t="str">
        <f>'Line Items'!D1064</f>
        <v>Class 465/1 Eversholt Rail</v>
      </c>
      <c r="E870" s="106"/>
      <c r="F870" s="143" t="str">
        <f t="shared" si="122"/>
        <v>000 Train Miles</v>
      </c>
      <c r="G870" s="107">
        <f t="shared" si="118"/>
        <v>0</v>
      </c>
      <c r="H870" s="107">
        <f t="shared" si="118"/>
        <v>0</v>
      </c>
      <c r="I870" s="107">
        <f t="shared" si="118"/>
        <v>0</v>
      </c>
      <c r="J870" s="107">
        <f t="shared" si="118"/>
        <v>0</v>
      </c>
      <c r="K870" s="107">
        <f t="shared" si="118"/>
        <v>0</v>
      </c>
      <c r="L870" s="107">
        <f t="shared" si="118"/>
        <v>0</v>
      </c>
      <c r="M870" s="107">
        <f t="shared" si="118"/>
        <v>0</v>
      </c>
      <c r="N870" s="107">
        <f t="shared" si="118"/>
        <v>0</v>
      </c>
      <c r="O870" s="107">
        <f t="shared" si="118"/>
        <v>0</v>
      </c>
      <c r="P870" s="107">
        <f t="shared" si="118"/>
        <v>0</v>
      </c>
      <c r="Q870" s="107">
        <f t="shared" si="118"/>
        <v>0</v>
      </c>
      <c r="R870" s="107">
        <f t="shared" si="118"/>
        <v>0</v>
      </c>
      <c r="S870" s="107">
        <f t="shared" si="118"/>
        <v>0</v>
      </c>
      <c r="T870" s="107">
        <f t="shared" si="118"/>
        <v>0</v>
      </c>
      <c r="U870" s="107">
        <f t="shared" si="118"/>
        <v>0</v>
      </c>
      <c r="V870" s="107">
        <f t="shared" si="118"/>
        <v>0</v>
      </c>
      <c r="W870" s="107">
        <f t="shared" si="118"/>
        <v>0</v>
      </c>
      <c r="X870" s="107">
        <f t="shared" si="118"/>
        <v>0</v>
      </c>
      <c r="Y870" s="107">
        <f t="shared" si="118"/>
        <v>0</v>
      </c>
      <c r="Z870" s="107">
        <f t="shared" si="118"/>
        <v>0</v>
      </c>
      <c r="AA870" s="107">
        <f t="shared" si="118"/>
        <v>0</v>
      </c>
      <c r="AB870" s="107">
        <f t="shared" si="118"/>
        <v>0</v>
      </c>
      <c r="AC870" s="108">
        <f t="shared" si="118"/>
        <v>0</v>
      </c>
      <c r="AE870" s="805">
        <f t="shared" si="119"/>
        <v>0</v>
      </c>
      <c r="AG870" s="805">
        <f t="shared" si="120"/>
        <v>0</v>
      </c>
      <c r="AI870" s="805">
        <f t="shared" si="121"/>
        <v>0</v>
      </c>
      <c r="AK870" s="300"/>
    </row>
    <row r="871" spans="4:37" ht="12.75" customHeight="1" outlineLevel="1" x14ac:dyDescent="0.25">
      <c r="D871" s="142" t="str">
        <f>'Line Items'!D1065</f>
        <v>Class 465/2 Angel</v>
      </c>
      <c r="E871" s="106"/>
      <c r="F871" s="143" t="str">
        <f t="shared" si="122"/>
        <v>000 Train Miles</v>
      </c>
      <c r="G871" s="107">
        <f t="shared" si="118"/>
        <v>0</v>
      </c>
      <c r="H871" s="107">
        <f t="shared" si="118"/>
        <v>0</v>
      </c>
      <c r="I871" s="107">
        <f t="shared" si="118"/>
        <v>0</v>
      </c>
      <c r="J871" s="107">
        <f t="shared" si="118"/>
        <v>0</v>
      </c>
      <c r="K871" s="107">
        <f t="shared" si="118"/>
        <v>0</v>
      </c>
      <c r="L871" s="107">
        <f t="shared" si="118"/>
        <v>0</v>
      </c>
      <c r="M871" s="107">
        <f t="shared" si="118"/>
        <v>0</v>
      </c>
      <c r="N871" s="107">
        <f t="shared" si="118"/>
        <v>0</v>
      </c>
      <c r="O871" s="107">
        <f t="shared" si="118"/>
        <v>0</v>
      </c>
      <c r="P871" s="107">
        <f t="shared" si="118"/>
        <v>0</v>
      </c>
      <c r="Q871" s="107">
        <f t="shared" si="118"/>
        <v>0</v>
      </c>
      <c r="R871" s="107">
        <f t="shared" si="118"/>
        <v>0</v>
      </c>
      <c r="S871" s="107">
        <f t="shared" si="118"/>
        <v>0</v>
      </c>
      <c r="T871" s="107">
        <f t="shared" si="118"/>
        <v>0</v>
      </c>
      <c r="U871" s="107">
        <f t="shared" si="118"/>
        <v>0</v>
      </c>
      <c r="V871" s="107">
        <f t="shared" si="118"/>
        <v>0</v>
      </c>
      <c r="W871" s="107">
        <f t="shared" si="118"/>
        <v>0</v>
      </c>
      <c r="X871" s="107">
        <f t="shared" si="118"/>
        <v>0</v>
      </c>
      <c r="Y871" s="107">
        <f t="shared" si="118"/>
        <v>0</v>
      </c>
      <c r="Z871" s="107">
        <f t="shared" si="118"/>
        <v>0</v>
      </c>
      <c r="AA871" s="107">
        <f t="shared" si="118"/>
        <v>0</v>
      </c>
      <c r="AB871" s="107">
        <f t="shared" si="118"/>
        <v>0</v>
      </c>
      <c r="AC871" s="108">
        <f t="shared" si="118"/>
        <v>0</v>
      </c>
      <c r="AE871" s="805">
        <f t="shared" si="119"/>
        <v>0</v>
      </c>
      <c r="AG871" s="805">
        <f t="shared" si="120"/>
        <v>0</v>
      </c>
      <c r="AI871" s="805">
        <f t="shared" si="121"/>
        <v>0</v>
      </c>
      <c r="AK871" s="300"/>
    </row>
    <row r="872" spans="4:37" ht="12.75" customHeight="1" outlineLevel="1" x14ac:dyDescent="0.25">
      <c r="D872" s="142" t="str">
        <f>'Line Items'!D1066</f>
        <v>Class 465/9 Angel</v>
      </c>
      <c r="E872" s="106"/>
      <c r="F872" s="143" t="str">
        <f t="shared" si="122"/>
        <v>000 Train Miles</v>
      </c>
      <c r="G872" s="107">
        <f t="shared" si="118"/>
        <v>0</v>
      </c>
      <c r="H872" s="107">
        <f t="shared" si="118"/>
        <v>0</v>
      </c>
      <c r="I872" s="107">
        <f t="shared" si="118"/>
        <v>0</v>
      </c>
      <c r="J872" s="107">
        <f t="shared" si="118"/>
        <v>0</v>
      </c>
      <c r="K872" s="107">
        <f t="shared" si="118"/>
        <v>0</v>
      </c>
      <c r="L872" s="107">
        <f t="shared" si="118"/>
        <v>0</v>
      </c>
      <c r="M872" s="107">
        <f t="shared" si="118"/>
        <v>0</v>
      </c>
      <c r="N872" s="107">
        <f t="shared" si="118"/>
        <v>0</v>
      </c>
      <c r="O872" s="107">
        <f t="shared" si="118"/>
        <v>0</v>
      </c>
      <c r="P872" s="107">
        <f t="shared" si="118"/>
        <v>0</v>
      </c>
      <c r="Q872" s="107">
        <f t="shared" si="118"/>
        <v>0</v>
      </c>
      <c r="R872" s="107">
        <f t="shared" si="118"/>
        <v>0</v>
      </c>
      <c r="S872" s="107">
        <f t="shared" si="118"/>
        <v>0</v>
      </c>
      <c r="T872" s="107">
        <f t="shared" si="118"/>
        <v>0</v>
      </c>
      <c r="U872" s="107">
        <f t="shared" si="118"/>
        <v>0</v>
      </c>
      <c r="V872" s="107">
        <f t="shared" si="118"/>
        <v>0</v>
      </c>
      <c r="W872" s="107">
        <f t="shared" si="118"/>
        <v>0</v>
      </c>
      <c r="X872" s="107">
        <f t="shared" si="118"/>
        <v>0</v>
      </c>
      <c r="Y872" s="107">
        <f t="shared" si="118"/>
        <v>0</v>
      </c>
      <c r="Z872" s="107">
        <f t="shared" si="118"/>
        <v>0</v>
      </c>
      <c r="AA872" s="107">
        <f t="shared" si="118"/>
        <v>0</v>
      </c>
      <c r="AB872" s="107">
        <f t="shared" si="118"/>
        <v>0</v>
      </c>
      <c r="AC872" s="108">
        <f t="shared" si="118"/>
        <v>0</v>
      </c>
      <c r="AE872" s="805">
        <f t="shared" si="119"/>
        <v>0</v>
      </c>
      <c r="AG872" s="805">
        <f t="shared" si="120"/>
        <v>0</v>
      </c>
      <c r="AI872" s="805">
        <f t="shared" si="121"/>
        <v>0</v>
      </c>
      <c r="AK872" s="300"/>
    </row>
    <row r="873" spans="4:37" ht="12.75" customHeight="1" outlineLevel="1" x14ac:dyDescent="0.25">
      <c r="D873" s="142" t="str">
        <f>'Line Items'!D1067</f>
        <v>Class 466 Angel</v>
      </c>
      <c r="E873" s="106"/>
      <c r="F873" s="143" t="str">
        <f t="shared" si="122"/>
        <v>000 Train Miles</v>
      </c>
      <c r="G873" s="107">
        <f t="shared" si="118"/>
        <v>0</v>
      </c>
      <c r="H873" s="107">
        <f t="shared" si="118"/>
        <v>0</v>
      </c>
      <c r="I873" s="107">
        <f t="shared" si="118"/>
        <v>0</v>
      </c>
      <c r="J873" s="107">
        <f t="shared" si="118"/>
        <v>0</v>
      </c>
      <c r="K873" s="107">
        <f t="shared" si="118"/>
        <v>0</v>
      </c>
      <c r="L873" s="107">
        <f t="shared" si="118"/>
        <v>0</v>
      </c>
      <c r="M873" s="107">
        <f t="shared" si="118"/>
        <v>0</v>
      </c>
      <c r="N873" s="107">
        <f t="shared" si="118"/>
        <v>0</v>
      </c>
      <c r="O873" s="107">
        <f t="shared" si="118"/>
        <v>0</v>
      </c>
      <c r="P873" s="107">
        <f t="shared" si="118"/>
        <v>0</v>
      </c>
      <c r="Q873" s="107">
        <f t="shared" si="118"/>
        <v>0</v>
      </c>
      <c r="R873" s="107">
        <f t="shared" si="118"/>
        <v>0</v>
      </c>
      <c r="S873" s="107">
        <f t="shared" si="118"/>
        <v>0</v>
      </c>
      <c r="T873" s="107">
        <f t="shared" si="118"/>
        <v>0</v>
      </c>
      <c r="U873" s="107">
        <f t="shared" si="118"/>
        <v>0</v>
      </c>
      <c r="V873" s="107">
        <f t="shared" si="118"/>
        <v>0</v>
      </c>
      <c r="W873" s="107">
        <f t="shared" si="118"/>
        <v>0</v>
      </c>
      <c r="X873" s="107">
        <f t="shared" si="118"/>
        <v>0</v>
      </c>
      <c r="Y873" s="107">
        <f t="shared" si="118"/>
        <v>0</v>
      </c>
      <c r="Z873" s="107">
        <f t="shared" si="118"/>
        <v>0</v>
      </c>
      <c r="AA873" s="107">
        <f t="shared" si="118"/>
        <v>0</v>
      </c>
      <c r="AB873" s="107">
        <f t="shared" si="118"/>
        <v>0</v>
      </c>
      <c r="AC873" s="108">
        <f t="shared" si="118"/>
        <v>0</v>
      </c>
      <c r="AE873" s="805">
        <f t="shared" si="119"/>
        <v>0</v>
      </c>
      <c r="AG873" s="805">
        <f t="shared" si="120"/>
        <v>0</v>
      </c>
      <c r="AI873" s="805">
        <f t="shared" si="121"/>
        <v>0</v>
      </c>
      <c r="AK873" s="300"/>
    </row>
    <row r="874" spans="4:37" ht="12.75" customHeight="1" outlineLevel="1" x14ac:dyDescent="0.25">
      <c r="D874" s="142" t="str">
        <f>'Line Items'!D1068</f>
        <v>Class 395 Eversholt Rail</v>
      </c>
      <c r="E874" s="106"/>
      <c r="F874" s="143" t="str">
        <f t="shared" si="122"/>
        <v>000 Train Miles</v>
      </c>
      <c r="G874" s="107">
        <f t="shared" si="118"/>
        <v>0</v>
      </c>
      <c r="H874" s="107">
        <f t="shared" si="118"/>
        <v>0</v>
      </c>
      <c r="I874" s="107">
        <f t="shared" ref="I874:AC874" si="123">SUM(I486,I680)</f>
        <v>0</v>
      </c>
      <c r="J874" s="107">
        <f t="shared" si="123"/>
        <v>0</v>
      </c>
      <c r="K874" s="107">
        <f t="shared" si="123"/>
        <v>0</v>
      </c>
      <c r="L874" s="107">
        <f t="shared" si="123"/>
        <v>0</v>
      </c>
      <c r="M874" s="107">
        <f t="shared" si="123"/>
        <v>0</v>
      </c>
      <c r="N874" s="107">
        <f t="shared" si="123"/>
        <v>0</v>
      </c>
      <c r="O874" s="107">
        <f t="shared" si="123"/>
        <v>0</v>
      </c>
      <c r="P874" s="107">
        <f t="shared" si="123"/>
        <v>0</v>
      </c>
      <c r="Q874" s="107">
        <f t="shared" si="123"/>
        <v>0</v>
      </c>
      <c r="R874" s="107">
        <f t="shared" si="123"/>
        <v>0</v>
      </c>
      <c r="S874" s="107">
        <f t="shared" si="123"/>
        <v>0</v>
      </c>
      <c r="T874" s="107">
        <f t="shared" si="123"/>
        <v>0</v>
      </c>
      <c r="U874" s="107">
        <f t="shared" si="123"/>
        <v>0</v>
      </c>
      <c r="V874" s="107">
        <f t="shared" si="123"/>
        <v>0</v>
      </c>
      <c r="W874" s="107">
        <f t="shared" si="123"/>
        <v>0</v>
      </c>
      <c r="X874" s="107">
        <f t="shared" si="123"/>
        <v>0</v>
      </c>
      <c r="Y874" s="107">
        <f t="shared" si="123"/>
        <v>0</v>
      </c>
      <c r="Z874" s="107">
        <f t="shared" si="123"/>
        <v>0</v>
      </c>
      <c r="AA874" s="107">
        <f t="shared" si="123"/>
        <v>0</v>
      </c>
      <c r="AB874" s="107">
        <f t="shared" si="123"/>
        <v>0</v>
      </c>
      <c r="AC874" s="108">
        <f t="shared" si="123"/>
        <v>0</v>
      </c>
      <c r="AE874" s="805">
        <f t="shared" si="119"/>
        <v>0</v>
      </c>
      <c r="AG874" s="805">
        <f t="shared" si="120"/>
        <v>0</v>
      </c>
      <c r="AI874" s="805">
        <f t="shared" si="121"/>
        <v>0</v>
      </c>
      <c r="AK874" s="300"/>
    </row>
    <row r="875" spans="4:37" ht="12.75" customHeight="1" outlineLevel="1" x14ac:dyDescent="0.25">
      <c r="D875" s="142" t="str">
        <f>'Line Items'!D1069</f>
        <v>Class 377 Sub Leased from GTR</v>
      </c>
      <c r="E875" s="106"/>
      <c r="F875" s="143" t="str">
        <f t="shared" si="122"/>
        <v>000 Train Miles</v>
      </c>
      <c r="G875" s="107">
        <f t="shared" ref="G875:AC886" si="124">SUM(G487,G681)</f>
        <v>0</v>
      </c>
      <c r="H875" s="107">
        <f t="shared" si="124"/>
        <v>0</v>
      </c>
      <c r="I875" s="107">
        <f t="shared" si="124"/>
        <v>0</v>
      </c>
      <c r="J875" s="107">
        <f t="shared" si="124"/>
        <v>0</v>
      </c>
      <c r="K875" s="107">
        <f t="shared" si="124"/>
        <v>0</v>
      </c>
      <c r="L875" s="107">
        <f t="shared" si="124"/>
        <v>0</v>
      </c>
      <c r="M875" s="107">
        <f t="shared" si="124"/>
        <v>0</v>
      </c>
      <c r="N875" s="107">
        <f t="shared" si="124"/>
        <v>0</v>
      </c>
      <c r="O875" s="107">
        <f t="shared" si="124"/>
        <v>0</v>
      </c>
      <c r="P875" s="107">
        <f t="shared" si="124"/>
        <v>0</v>
      </c>
      <c r="Q875" s="107">
        <f t="shared" si="124"/>
        <v>0</v>
      </c>
      <c r="R875" s="107">
        <f t="shared" si="124"/>
        <v>0</v>
      </c>
      <c r="S875" s="107">
        <f t="shared" si="124"/>
        <v>0</v>
      </c>
      <c r="T875" s="107">
        <f t="shared" si="124"/>
        <v>0</v>
      </c>
      <c r="U875" s="107">
        <f t="shared" si="124"/>
        <v>0</v>
      </c>
      <c r="V875" s="107">
        <f t="shared" si="124"/>
        <v>0</v>
      </c>
      <c r="W875" s="107">
        <f t="shared" si="124"/>
        <v>0</v>
      </c>
      <c r="X875" s="107">
        <f t="shared" si="124"/>
        <v>0</v>
      </c>
      <c r="Y875" s="107">
        <f t="shared" si="124"/>
        <v>0</v>
      </c>
      <c r="Z875" s="107">
        <f t="shared" si="124"/>
        <v>0</v>
      </c>
      <c r="AA875" s="107">
        <f t="shared" si="124"/>
        <v>0</v>
      </c>
      <c r="AB875" s="107">
        <f t="shared" si="124"/>
        <v>0</v>
      </c>
      <c r="AC875" s="108">
        <f t="shared" si="124"/>
        <v>0</v>
      </c>
      <c r="AE875" s="805">
        <f t="shared" si="119"/>
        <v>0</v>
      </c>
      <c r="AG875" s="805">
        <f t="shared" si="120"/>
        <v>0</v>
      </c>
      <c r="AI875" s="805">
        <f t="shared" si="121"/>
        <v>0</v>
      </c>
      <c r="AK875" s="300"/>
    </row>
    <row r="876" spans="4:37" ht="12.75" customHeight="1" outlineLevel="1" x14ac:dyDescent="0.25">
      <c r="D876" s="142" t="str">
        <f>'Line Items'!D1070</f>
        <v>Class 319 Sub Leased to GTR</v>
      </c>
      <c r="E876" s="106"/>
      <c r="F876" s="143" t="str">
        <f t="shared" si="122"/>
        <v>000 Train Miles</v>
      </c>
      <c r="G876" s="107">
        <f t="shared" si="124"/>
        <v>0</v>
      </c>
      <c r="H876" s="107">
        <f t="shared" si="124"/>
        <v>0</v>
      </c>
      <c r="I876" s="107">
        <f t="shared" si="124"/>
        <v>0</v>
      </c>
      <c r="J876" s="107">
        <f t="shared" si="124"/>
        <v>0</v>
      </c>
      <c r="K876" s="107">
        <f t="shared" si="124"/>
        <v>0</v>
      </c>
      <c r="L876" s="107">
        <f t="shared" si="124"/>
        <v>0</v>
      </c>
      <c r="M876" s="107">
        <f t="shared" si="124"/>
        <v>0</v>
      </c>
      <c r="N876" s="107">
        <f t="shared" si="124"/>
        <v>0</v>
      </c>
      <c r="O876" s="107">
        <f t="shared" si="124"/>
        <v>0</v>
      </c>
      <c r="P876" s="107">
        <f t="shared" si="124"/>
        <v>0</v>
      </c>
      <c r="Q876" s="107">
        <f t="shared" si="124"/>
        <v>0</v>
      </c>
      <c r="R876" s="107">
        <f t="shared" si="124"/>
        <v>0</v>
      </c>
      <c r="S876" s="107">
        <f t="shared" si="124"/>
        <v>0</v>
      </c>
      <c r="T876" s="107">
        <f t="shared" si="124"/>
        <v>0</v>
      </c>
      <c r="U876" s="107">
        <f t="shared" si="124"/>
        <v>0</v>
      </c>
      <c r="V876" s="107">
        <f t="shared" si="124"/>
        <v>0</v>
      </c>
      <c r="W876" s="107">
        <f t="shared" si="124"/>
        <v>0</v>
      </c>
      <c r="X876" s="107">
        <f t="shared" si="124"/>
        <v>0</v>
      </c>
      <c r="Y876" s="107">
        <f t="shared" si="124"/>
        <v>0</v>
      </c>
      <c r="Z876" s="107">
        <f t="shared" si="124"/>
        <v>0</v>
      </c>
      <c r="AA876" s="107">
        <f t="shared" si="124"/>
        <v>0</v>
      </c>
      <c r="AB876" s="107">
        <f t="shared" si="124"/>
        <v>0</v>
      </c>
      <c r="AC876" s="108">
        <f t="shared" si="124"/>
        <v>0</v>
      </c>
      <c r="AE876" s="805">
        <f t="shared" si="119"/>
        <v>0</v>
      </c>
      <c r="AG876" s="805">
        <f t="shared" si="120"/>
        <v>0</v>
      </c>
      <c r="AI876" s="805">
        <f t="shared" si="121"/>
        <v>0</v>
      </c>
      <c r="AK876" s="300"/>
    </row>
    <row r="877" spans="4:37" ht="12.75" customHeight="1" outlineLevel="1" x14ac:dyDescent="0.25">
      <c r="D877" s="142" t="str">
        <f>'Line Items'!D1071</f>
        <v>[Rolling Stock Line 15]</v>
      </c>
      <c r="E877" s="106"/>
      <c r="F877" s="143" t="str">
        <f t="shared" si="122"/>
        <v>000 Train Miles</v>
      </c>
      <c r="G877" s="107">
        <f t="shared" si="124"/>
        <v>0</v>
      </c>
      <c r="H877" s="107">
        <f t="shared" si="124"/>
        <v>0</v>
      </c>
      <c r="I877" s="107">
        <f t="shared" si="124"/>
        <v>0</v>
      </c>
      <c r="J877" s="107">
        <f t="shared" si="124"/>
        <v>0</v>
      </c>
      <c r="K877" s="107">
        <f t="shared" si="124"/>
        <v>0</v>
      </c>
      <c r="L877" s="107">
        <f t="shared" si="124"/>
        <v>0</v>
      </c>
      <c r="M877" s="107">
        <f t="shared" si="124"/>
        <v>0</v>
      </c>
      <c r="N877" s="107">
        <f t="shared" si="124"/>
        <v>0</v>
      </c>
      <c r="O877" s="107">
        <f t="shared" si="124"/>
        <v>0</v>
      </c>
      <c r="P877" s="107">
        <f t="shared" si="124"/>
        <v>0</v>
      </c>
      <c r="Q877" s="107">
        <f t="shared" si="124"/>
        <v>0</v>
      </c>
      <c r="R877" s="107">
        <f t="shared" si="124"/>
        <v>0</v>
      </c>
      <c r="S877" s="107">
        <f t="shared" si="124"/>
        <v>0</v>
      </c>
      <c r="T877" s="107">
        <f t="shared" si="124"/>
        <v>0</v>
      </c>
      <c r="U877" s="107">
        <f t="shared" si="124"/>
        <v>0</v>
      </c>
      <c r="V877" s="107">
        <f t="shared" si="124"/>
        <v>0</v>
      </c>
      <c r="W877" s="107">
        <f t="shared" si="124"/>
        <v>0</v>
      </c>
      <c r="X877" s="107">
        <f t="shared" si="124"/>
        <v>0</v>
      </c>
      <c r="Y877" s="107">
        <f t="shared" si="124"/>
        <v>0</v>
      </c>
      <c r="Z877" s="107">
        <f t="shared" si="124"/>
        <v>0</v>
      </c>
      <c r="AA877" s="107">
        <f t="shared" si="124"/>
        <v>0</v>
      </c>
      <c r="AB877" s="107">
        <f t="shared" si="124"/>
        <v>0</v>
      </c>
      <c r="AC877" s="108">
        <f t="shared" si="124"/>
        <v>0</v>
      </c>
      <c r="AE877" s="805">
        <f t="shared" si="119"/>
        <v>0</v>
      </c>
      <c r="AG877" s="805">
        <f t="shared" si="120"/>
        <v>0</v>
      </c>
      <c r="AI877" s="805">
        <f t="shared" si="121"/>
        <v>0</v>
      </c>
      <c r="AK877" s="300"/>
    </row>
    <row r="878" spans="4:37" ht="12.75" customHeight="1" outlineLevel="1" x14ac:dyDescent="0.25">
      <c r="D878" s="142" t="str">
        <f>'Line Items'!D1072</f>
        <v>[Rolling Stock Line 16]</v>
      </c>
      <c r="E878" s="106"/>
      <c r="F878" s="143" t="str">
        <f t="shared" si="122"/>
        <v>000 Train Miles</v>
      </c>
      <c r="G878" s="107">
        <f t="shared" si="124"/>
        <v>0</v>
      </c>
      <c r="H878" s="107">
        <f t="shared" si="124"/>
        <v>0</v>
      </c>
      <c r="I878" s="107">
        <f t="shared" si="124"/>
        <v>0</v>
      </c>
      <c r="J878" s="107">
        <f t="shared" si="124"/>
        <v>0</v>
      </c>
      <c r="K878" s="107">
        <f t="shared" si="124"/>
        <v>0</v>
      </c>
      <c r="L878" s="107">
        <f t="shared" si="124"/>
        <v>0</v>
      </c>
      <c r="M878" s="107">
        <f t="shared" si="124"/>
        <v>0</v>
      </c>
      <c r="N878" s="107">
        <f t="shared" si="124"/>
        <v>0</v>
      </c>
      <c r="O878" s="107">
        <f t="shared" si="124"/>
        <v>0</v>
      </c>
      <c r="P878" s="107">
        <f t="shared" si="124"/>
        <v>0</v>
      </c>
      <c r="Q878" s="107">
        <f t="shared" si="124"/>
        <v>0</v>
      </c>
      <c r="R878" s="107">
        <f t="shared" si="124"/>
        <v>0</v>
      </c>
      <c r="S878" s="107">
        <f t="shared" si="124"/>
        <v>0</v>
      </c>
      <c r="T878" s="107">
        <f t="shared" si="124"/>
        <v>0</v>
      </c>
      <c r="U878" s="107">
        <f t="shared" si="124"/>
        <v>0</v>
      </c>
      <c r="V878" s="107">
        <f t="shared" si="124"/>
        <v>0</v>
      </c>
      <c r="W878" s="107">
        <f t="shared" si="124"/>
        <v>0</v>
      </c>
      <c r="X878" s="107">
        <f t="shared" si="124"/>
        <v>0</v>
      </c>
      <c r="Y878" s="107">
        <f t="shared" si="124"/>
        <v>0</v>
      </c>
      <c r="Z878" s="107">
        <f t="shared" si="124"/>
        <v>0</v>
      </c>
      <c r="AA878" s="107">
        <f t="shared" si="124"/>
        <v>0</v>
      </c>
      <c r="AB878" s="107">
        <f t="shared" si="124"/>
        <v>0</v>
      </c>
      <c r="AC878" s="108">
        <f t="shared" si="124"/>
        <v>0</v>
      </c>
      <c r="AE878" s="805">
        <f t="shared" si="119"/>
        <v>0</v>
      </c>
      <c r="AG878" s="805">
        <f t="shared" si="120"/>
        <v>0</v>
      </c>
      <c r="AI878" s="805">
        <f t="shared" si="121"/>
        <v>0</v>
      </c>
      <c r="AK878" s="300"/>
    </row>
    <row r="879" spans="4:37" ht="12.75" customHeight="1" outlineLevel="1" x14ac:dyDescent="0.25">
      <c r="D879" s="142" t="str">
        <f>'Line Items'!D1073</f>
        <v>[Rolling Stock Line 17]</v>
      </c>
      <c r="E879" s="106"/>
      <c r="F879" s="143" t="str">
        <f t="shared" si="122"/>
        <v>000 Train Miles</v>
      </c>
      <c r="G879" s="107">
        <f t="shared" si="124"/>
        <v>0</v>
      </c>
      <c r="H879" s="107">
        <f t="shared" si="124"/>
        <v>0</v>
      </c>
      <c r="I879" s="107">
        <f t="shared" si="124"/>
        <v>0</v>
      </c>
      <c r="J879" s="107">
        <f t="shared" si="124"/>
        <v>0</v>
      </c>
      <c r="K879" s="107">
        <f t="shared" si="124"/>
        <v>0</v>
      </c>
      <c r="L879" s="107">
        <f t="shared" si="124"/>
        <v>0</v>
      </c>
      <c r="M879" s="107">
        <f t="shared" si="124"/>
        <v>0</v>
      </c>
      <c r="N879" s="107">
        <f t="shared" si="124"/>
        <v>0</v>
      </c>
      <c r="O879" s="107">
        <f t="shared" si="124"/>
        <v>0</v>
      </c>
      <c r="P879" s="107">
        <f t="shared" si="124"/>
        <v>0</v>
      </c>
      <c r="Q879" s="107">
        <f t="shared" si="124"/>
        <v>0</v>
      </c>
      <c r="R879" s="107">
        <f t="shared" si="124"/>
        <v>0</v>
      </c>
      <c r="S879" s="107">
        <f t="shared" si="124"/>
        <v>0</v>
      </c>
      <c r="T879" s="107">
        <f t="shared" si="124"/>
        <v>0</v>
      </c>
      <c r="U879" s="107">
        <f t="shared" si="124"/>
        <v>0</v>
      </c>
      <c r="V879" s="107">
        <f t="shared" si="124"/>
        <v>0</v>
      </c>
      <c r="W879" s="107">
        <f t="shared" si="124"/>
        <v>0</v>
      </c>
      <c r="X879" s="107">
        <f t="shared" si="124"/>
        <v>0</v>
      </c>
      <c r="Y879" s="107">
        <f t="shared" si="124"/>
        <v>0</v>
      </c>
      <c r="Z879" s="107">
        <f t="shared" si="124"/>
        <v>0</v>
      </c>
      <c r="AA879" s="107">
        <f t="shared" si="124"/>
        <v>0</v>
      </c>
      <c r="AB879" s="107">
        <f t="shared" si="124"/>
        <v>0</v>
      </c>
      <c r="AC879" s="108">
        <f t="shared" si="124"/>
        <v>0</v>
      </c>
      <c r="AE879" s="805">
        <f t="shared" si="119"/>
        <v>0</v>
      </c>
      <c r="AG879" s="805">
        <f t="shared" si="120"/>
        <v>0</v>
      </c>
      <c r="AI879" s="805">
        <f t="shared" si="121"/>
        <v>0</v>
      </c>
      <c r="AK879" s="300"/>
    </row>
    <row r="880" spans="4:37" ht="12.75" customHeight="1" outlineLevel="1" x14ac:dyDescent="0.25">
      <c r="D880" s="142" t="str">
        <f>'Line Items'!D1074</f>
        <v>[Rolling Stock Line 18]</v>
      </c>
      <c r="E880" s="106"/>
      <c r="F880" s="143" t="str">
        <f t="shared" si="122"/>
        <v>000 Train Miles</v>
      </c>
      <c r="G880" s="107">
        <f t="shared" si="124"/>
        <v>0</v>
      </c>
      <c r="H880" s="107">
        <f t="shared" si="124"/>
        <v>0</v>
      </c>
      <c r="I880" s="107">
        <f t="shared" si="124"/>
        <v>0</v>
      </c>
      <c r="J880" s="107">
        <f t="shared" si="124"/>
        <v>0</v>
      </c>
      <c r="K880" s="107">
        <f t="shared" si="124"/>
        <v>0</v>
      </c>
      <c r="L880" s="107">
        <f t="shared" si="124"/>
        <v>0</v>
      </c>
      <c r="M880" s="107">
        <f t="shared" si="124"/>
        <v>0</v>
      </c>
      <c r="N880" s="107">
        <f t="shared" si="124"/>
        <v>0</v>
      </c>
      <c r="O880" s="107">
        <f t="shared" si="124"/>
        <v>0</v>
      </c>
      <c r="P880" s="107">
        <f t="shared" si="124"/>
        <v>0</v>
      </c>
      <c r="Q880" s="107">
        <f t="shared" si="124"/>
        <v>0</v>
      </c>
      <c r="R880" s="107">
        <f t="shared" si="124"/>
        <v>0</v>
      </c>
      <c r="S880" s="107">
        <f t="shared" si="124"/>
        <v>0</v>
      </c>
      <c r="T880" s="107">
        <f t="shared" si="124"/>
        <v>0</v>
      </c>
      <c r="U880" s="107">
        <f t="shared" si="124"/>
        <v>0</v>
      </c>
      <c r="V880" s="107">
        <f t="shared" si="124"/>
        <v>0</v>
      </c>
      <c r="W880" s="107">
        <f t="shared" si="124"/>
        <v>0</v>
      </c>
      <c r="X880" s="107">
        <f t="shared" si="124"/>
        <v>0</v>
      </c>
      <c r="Y880" s="107">
        <f t="shared" si="124"/>
        <v>0</v>
      </c>
      <c r="Z880" s="107">
        <f t="shared" si="124"/>
        <v>0</v>
      </c>
      <c r="AA880" s="107">
        <f t="shared" si="124"/>
        <v>0</v>
      </c>
      <c r="AB880" s="107">
        <f t="shared" si="124"/>
        <v>0</v>
      </c>
      <c r="AC880" s="108">
        <f t="shared" si="124"/>
        <v>0</v>
      </c>
      <c r="AE880" s="805">
        <f t="shared" si="119"/>
        <v>0</v>
      </c>
      <c r="AG880" s="805">
        <f t="shared" si="120"/>
        <v>0</v>
      </c>
      <c r="AI880" s="805">
        <f t="shared" si="121"/>
        <v>0</v>
      </c>
      <c r="AK880" s="300"/>
    </row>
    <row r="881" spans="4:37" ht="12.75" customHeight="1" outlineLevel="1" x14ac:dyDescent="0.25">
      <c r="D881" s="142" t="str">
        <f>'Line Items'!D1075</f>
        <v>[Rolling Stock Line 19]</v>
      </c>
      <c r="E881" s="106"/>
      <c r="F881" s="143" t="str">
        <f t="shared" si="122"/>
        <v>000 Train Miles</v>
      </c>
      <c r="G881" s="107">
        <f t="shared" si="124"/>
        <v>0</v>
      </c>
      <c r="H881" s="107">
        <f t="shared" si="124"/>
        <v>0</v>
      </c>
      <c r="I881" s="107">
        <f t="shared" si="124"/>
        <v>0</v>
      </c>
      <c r="J881" s="107">
        <f t="shared" si="124"/>
        <v>0</v>
      </c>
      <c r="K881" s="107">
        <f t="shared" si="124"/>
        <v>0</v>
      </c>
      <c r="L881" s="107">
        <f t="shared" si="124"/>
        <v>0</v>
      </c>
      <c r="M881" s="107">
        <f t="shared" si="124"/>
        <v>0</v>
      </c>
      <c r="N881" s="107">
        <f t="shared" si="124"/>
        <v>0</v>
      </c>
      <c r="O881" s="107">
        <f t="shared" si="124"/>
        <v>0</v>
      </c>
      <c r="P881" s="107">
        <f t="shared" si="124"/>
        <v>0</v>
      </c>
      <c r="Q881" s="107">
        <f t="shared" si="124"/>
        <v>0</v>
      </c>
      <c r="R881" s="107">
        <f t="shared" si="124"/>
        <v>0</v>
      </c>
      <c r="S881" s="107">
        <f t="shared" si="124"/>
        <v>0</v>
      </c>
      <c r="T881" s="107">
        <f t="shared" si="124"/>
        <v>0</v>
      </c>
      <c r="U881" s="107">
        <f t="shared" si="124"/>
        <v>0</v>
      </c>
      <c r="V881" s="107">
        <f t="shared" si="124"/>
        <v>0</v>
      </c>
      <c r="W881" s="107">
        <f t="shared" si="124"/>
        <v>0</v>
      </c>
      <c r="X881" s="107">
        <f t="shared" si="124"/>
        <v>0</v>
      </c>
      <c r="Y881" s="107">
        <f t="shared" si="124"/>
        <v>0</v>
      </c>
      <c r="Z881" s="107">
        <f t="shared" si="124"/>
        <v>0</v>
      </c>
      <c r="AA881" s="107">
        <f t="shared" si="124"/>
        <v>0</v>
      </c>
      <c r="AB881" s="107">
        <f t="shared" si="124"/>
        <v>0</v>
      </c>
      <c r="AC881" s="108">
        <f t="shared" si="124"/>
        <v>0</v>
      </c>
      <c r="AE881" s="805">
        <f t="shared" si="119"/>
        <v>0</v>
      </c>
      <c r="AG881" s="805">
        <f t="shared" si="120"/>
        <v>0</v>
      </c>
      <c r="AI881" s="805">
        <f t="shared" si="121"/>
        <v>0</v>
      </c>
      <c r="AK881" s="300"/>
    </row>
    <row r="882" spans="4:37" ht="12.75" customHeight="1" outlineLevel="1" x14ac:dyDescent="0.25">
      <c r="D882" s="142" t="str">
        <f>'Line Items'!D1076</f>
        <v>[Rolling Stock Line 20]</v>
      </c>
      <c r="E882" s="106"/>
      <c r="F882" s="143" t="str">
        <f t="shared" si="122"/>
        <v>000 Train Miles</v>
      </c>
      <c r="G882" s="107">
        <f t="shared" si="124"/>
        <v>0</v>
      </c>
      <c r="H882" s="107">
        <f t="shared" si="124"/>
        <v>0</v>
      </c>
      <c r="I882" s="107">
        <f t="shared" si="124"/>
        <v>0</v>
      </c>
      <c r="J882" s="107">
        <f t="shared" si="124"/>
        <v>0</v>
      </c>
      <c r="K882" s="107">
        <f t="shared" si="124"/>
        <v>0</v>
      </c>
      <c r="L882" s="107">
        <f t="shared" si="124"/>
        <v>0</v>
      </c>
      <c r="M882" s="107">
        <f t="shared" si="124"/>
        <v>0</v>
      </c>
      <c r="N882" s="107">
        <f t="shared" si="124"/>
        <v>0</v>
      </c>
      <c r="O882" s="107">
        <f t="shared" si="124"/>
        <v>0</v>
      </c>
      <c r="P882" s="107">
        <f t="shared" si="124"/>
        <v>0</v>
      </c>
      <c r="Q882" s="107">
        <f t="shared" si="124"/>
        <v>0</v>
      </c>
      <c r="R882" s="107">
        <f t="shared" si="124"/>
        <v>0</v>
      </c>
      <c r="S882" s="107">
        <f t="shared" si="124"/>
        <v>0</v>
      </c>
      <c r="T882" s="107">
        <f t="shared" si="124"/>
        <v>0</v>
      </c>
      <c r="U882" s="107">
        <f t="shared" si="124"/>
        <v>0</v>
      </c>
      <c r="V882" s="107">
        <f t="shared" si="124"/>
        <v>0</v>
      </c>
      <c r="W882" s="107">
        <f t="shared" si="124"/>
        <v>0</v>
      </c>
      <c r="X882" s="107">
        <f t="shared" si="124"/>
        <v>0</v>
      </c>
      <c r="Y882" s="107">
        <f t="shared" si="124"/>
        <v>0</v>
      </c>
      <c r="Z882" s="107">
        <f t="shared" si="124"/>
        <v>0</v>
      </c>
      <c r="AA882" s="107">
        <f t="shared" si="124"/>
        <v>0</v>
      </c>
      <c r="AB882" s="107">
        <f t="shared" si="124"/>
        <v>0</v>
      </c>
      <c r="AC882" s="108">
        <f t="shared" si="124"/>
        <v>0</v>
      </c>
      <c r="AE882" s="805">
        <f t="shared" si="119"/>
        <v>0</v>
      </c>
      <c r="AG882" s="805">
        <f t="shared" si="120"/>
        <v>0</v>
      </c>
      <c r="AI882" s="805">
        <f t="shared" si="121"/>
        <v>0</v>
      </c>
      <c r="AK882" s="300"/>
    </row>
    <row r="883" spans="4:37" ht="12.75" customHeight="1" outlineLevel="1" x14ac:dyDescent="0.25">
      <c r="D883" s="142" t="str">
        <f>'Line Items'!D1077</f>
        <v>[Rolling Stock Line 21]</v>
      </c>
      <c r="E883" s="106"/>
      <c r="F883" s="143" t="str">
        <f t="shared" si="122"/>
        <v>000 Train Miles</v>
      </c>
      <c r="G883" s="107">
        <f t="shared" si="124"/>
        <v>0</v>
      </c>
      <c r="H883" s="107">
        <f t="shared" si="124"/>
        <v>0</v>
      </c>
      <c r="I883" s="107">
        <f t="shared" si="124"/>
        <v>0</v>
      </c>
      <c r="J883" s="107">
        <f t="shared" si="124"/>
        <v>0</v>
      </c>
      <c r="K883" s="107">
        <f t="shared" si="124"/>
        <v>0</v>
      </c>
      <c r="L883" s="107">
        <f t="shared" si="124"/>
        <v>0</v>
      </c>
      <c r="M883" s="107">
        <f t="shared" si="124"/>
        <v>0</v>
      </c>
      <c r="N883" s="107">
        <f t="shared" si="124"/>
        <v>0</v>
      </c>
      <c r="O883" s="107">
        <f t="shared" si="124"/>
        <v>0</v>
      </c>
      <c r="P883" s="107">
        <f t="shared" si="124"/>
        <v>0</v>
      </c>
      <c r="Q883" s="107">
        <f t="shared" si="124"/>
        <v>0</v>
      </c>
      <c r="R883" s="107">
        <f t="shared" si="124"/>
        <v>0</v>
      </c>
      <c r="S883" s="107">
        <f t="shared" si="124"/>
        <v>0</v>
      </c>
      <c r="T883" s="107">
        <f t="shared" si="124"/>
        <v>0</v>
      </c>
      <c r="U883" s="107">
        <f t="shared" si="124"/>
        <v>0</v>
      </c>
      <c r="V883" s="107">
        <f t="shared" si="124"/>
        <v>0</v>
      </c>
      <c r="W883" s="107">
        <f t="shared" si="124"/>
        <v>0</v>
      </c>
      <c r="X883" s="107">
        <f t="shared" si="124"/>
        <v>0</v>
      </c>
      <c r="Y883" s="107">
        <f t="shared" si="124"/>
        <v>0</v>
      </c>
      <c r="Z883" s="107">
        <f t="shared" si="124"/>
        <v>0</v>
      </c>
      <c r="AA883" s="107">
        <f t="shared" si="124"/>
        <v>0</v>
      </c>
      <c r="AB883" s="107">
        <f t="shared" si="124"/>
        <v>0</v>
      </c>
      <c r="AC883" s="108">
        <f t="shared" si="124"/>
        <v>0</v>
      </c>
      <c r="AE883" s="805">
        <f t="shared" si="119"/>
        <v>0</v>
      </c>
      <c r="AG883" s="805">
        <f t="shared" si="120"/>
        <v>0</v>
      </c>
      <c r="AI883" s="805">
        <f t="shared" si="121"/>
        <v>0</v>
      </c>
      <c r="AK883" s="300"/>
    </row>
    <row r="884" spans="4:37" ht="12.75" customHeight="1" outlineLevel="1" x14ac:dyDescent="0.25">
      <c r="D884" s="142" t="str">
        <f>'Line Items'!D1078</f>
        <v>[Rolling Stock Line 22]</v>
      </c>
      <c r="E884" s="106"/>
      <c r="F884" s="143" t="str">
        <f t="shared" si="122"/>
        <v>000 Train Miles</v>
      </c>
      <c r="G884" s="107">
        <f t="shared" si="124"/>
        <v>0</v>
      </c>
      <c r="H884" s="107">
        <f t="shared" si="124"/>
        <v>0</v>
      </c>
      <c r="I884" s="107">
        <f t="shared" si="124"/>
        <v>0</v>
      </c>
      <c r="J884" s="107">
        <f t="shared" si="124"/>
        <v>0</v>
      </c>
      <c r="K884" s="107">
        <f t="shared" si="124"/>
        <v>0</v>
      </c>
      <c r="L884" s="107">
        <f t="shared" si="124"/>
        <v>0</v>
      </c>
      <c r="M884" s="107">
        <f t="shared" si="124"/>
        <v>0</v>
      </c>
      <c r="N884" s="107">
        <f t="shared" si="124"/>
        <v>0</v>
      </c>
      <c r="O884" s="107">
        <f t="shared" si="124"/>
        <v>0</v>
      </c>
      <c r="P884" s="107">
        <f t="shared" si="124"/>
        <v>0</v>
      </c>
      <c r="Q884" s="107">
        <f t="shared" si="124"/>
        <v>0</v>
      </c>
      <c r="R884" s="107">
        <f t="shared" si="124"/>
        <v>0</v>
      </c>
      <c r="S884" s="107">
        <f t="shared" si="124"/>
        <v>0</v>
      </c>
      <c r="T884" s="107">
        <f t="shared" si="124"/>
        <v>0</v>
      </c>
      <c r="U884" s="107">
        <f t="shared" si="124"/>
        <v>0</v>
      </c>
      <c r="V884" s="107">
        <f t="shared" si="124"/>
        <v>0</v>
      </c>
      <c r="W884" s="107">
        <f t="shared" si="124"/>
        <v>0</v>
      </c>
      <c r="X884" s="107">
        <f t="shared" si="124"/>
        <v>0</v>
      </c>
      <c r="Y884" s="107">
        <f t="shared" si="124"/>
        <v>0</v>
      </c>
      <c r="Z884" s="107">
        <f t="shared" si="124"/>
        <v>0</v>
      </c>
      <c r="AA884" s="107">
        <f t="shared" si="124"/>
        <v>0</v>
      </c>
      <c r="AB884" s="107">
        <f t="shared" si="124"/>
        <v>0</v>
      </c>
      <c r="AC884" s="108">
        <f t="shared" si="124"/>
        <v>0</v>
      </c>
      <c r="AE884" s="805">
        <f t="shared" si="119"/>
        <v>0</v>
      </c>
      <c r="AG884" s="805">
        <f t="shared" si="120"/>
        <v>0</v>
      </c>
      <c r="AI884" s="805">
        <f t="shared" si="121"/>
        <v>0</v>
      </c>
      <c r="AK884" s="300"/>
    </row>
    <row r="885" spans="4:37" ht="12.75" customHeight="1" outlineLevel="1" x14ac:dyDescent="0.25">
      <c r="D885" s="142" t="str">
        <f>'Line Items'!D1079</f>
        <v>[Rolling Stock Line 23]</v>
      </c>
      <c r="E885" s="106"/>
      <c r="F885" s="143" t="str">
        <f t="shared" si="122"/>
        <v>000 Train Miles</v>
      </c>
      <c r="G885" s="107">
        <f t="shared" si="124"/>
        <v>0</v>
      </c>
      <c r="H885" s="107">
        <f t="shared" si="124"/>
        <v>0</v>
      </c>
      <c r="I885" s="107">
        <f t="shared" si="124"/>
        <v>0</v>
      </c>
      <c r="J885" s="107">
        <f t="shared" si="124"/>
        <v>0</v>
      </c>
      <c r="K885" s="107">
        <f t="shared" si="124"/>
        <v>0</v>
      </c>
      <c r="L885" s="107">
        <f t="shared" si="124"/>
        <v>0</v>
      </c>
      <c r="M885" s="107">
        <f t="shared" si="124"/>
        <v>0</v>
      </c>
      <c r="N885" s="107">
        <f t="shared" si="124"/>
        <v>0</v>
      </c>
      <c r="O885" s="107">
        <f t="shared" si="124"/>
        <v>0</v>
      </c>
      <c r="P885" s="107">
        <f t="shared" si="124"/>
        <v>0</v>
      </c>
      <c r="Q885" s="107">
        <f t="shared" si="124"/>
        <v>0</v>
      </c>
      <c r="R885" s="107">
        <f t="shared" si="124"/>
        <v>0</v>
      </c>
      <c r="S885" s="107">
        <f t="shared" si="124"/>
        <v>0</v>
      </c>
      <c r="T885" s="107">
        <f t="shared" si="124"/>
        <v>0</v>
      </c>
      <c r="U885" s="107">
        <f t="shared" si="124"/>
        <v>0</v>
      </c>
      <c r="V885" s="107">
        <f t="shared" si="124"/>
        <v>0</v>
      </c>
      <c r="W885" s="107">
        <f t="shared" si="124"/>
        <v>0</v>
      </c>
      <c r="X885" s="107">
        <f t="shared" si="124"/>
        <v>0</v>
      </c>
      <c r="Y885" s="107">
        <f t="shared" si="124"/>
        <v>0</v>
      </c>
      <c r="Z885" s="107">
        <f t="shared" si="124"/>
        <v>0</v>
      </c>
      <c r="AA885" s="107">
        <f t="shared" si="124"/>
        <v>0</v>
      </c>
      <c r="AB885" s="107">
        <f t="shared" si="124"/>
        <v>0</v>
      </c>
      <c r="AC885" s="108">
        <f t="shared" si="124"/>
        <v>0</v>
      </c>
      <c r="AE885" s="805">
        <f t="shared" si="119"/>
        <v>0</v>
      </c>
      <c r="AG885" s="805">
        <f t="shared" si="120"/>
        <v>0</v>
      </c>
      <c r="AI885" s="805">
        <f t="shared" si="121"/>
        <v>0</v>
      </c>
      <c r="AK885" s="300"/>
    </row>
    <row r="886" spans="4:37" ht="12.75" customHeight="1" outlineLevel="1" x14ac:dyDescent="0.25">
      <c r="D886" s="142" t="str">
        <f>'Line Items'!D1080</f>
        <v>[Rolling Stock Line 24]</v>
      </c>
      <c r="E886" s="106"/>
      <c r="F886" s="143" t="str">
        <f t="shared" si="122"/>
        <v>000 Train Miles</v>
      </c>
      <c r="G886" s="107">
        <f t="shared" si="124"/>
        <v>0</v>
      </c>
      <c r="H886" s="107">
        <f t="shared" si="124"/>
        <v>0</v>
      </c>
      <c r="I886" s="107">
        <f t="shared" ref="I886:AC886" si="125">SUM(I498,I692)</f>
        <v>0</v>
      </c>
      <c r="J886" s="107">
        <f t="shared" si="125"/>
        <v>0</v>
      </c>
      <c r="K886" s="107">
        <f t="shared" si="125"/>
        <v>0</v>
      </c>
      <c r="L886" s="107">
        <f t="shared" si="125"/>
        <v>0</v>
      </c>
      <c r="M886" s="107">
        <f t="shared" si="125"/>
        <v>0</v>
      </c>
      <c r="N886" s="107">
        <f t="shared" si="125"/>
        <v>0</v>
      </c>
      <c r="O886" s="107">
        <f t="shared" si="125"/>
        <v>0</v>
      </c>
      <c r="P886" s="107">
        <f t="shared" si="125"/>
        <v>0</v>
      </c>
      <c r="Q886" s="107">
        <f t="shared" si="125"/>
        <v>0</v>
      </c>
      <c r="R886" s="107">
        <f t="shared" si="125"/>
        <v>0</v>
      </c>
      <c r="S886" s="107">
        <f t="shared" si="125"/>
        <v>0</v>
      </c>
      <c r="T886" s="107">
        <f t="shared" si="125"/>
        <v>0</v>
      </c>
      <c r="U886" s="107">
        <f t="shared" si="125"/>
        <v>0</v>
      </c>
      <c r="V886" s="107">
        <f t="shared" si="125"/>
        <v>0</v>
      </c>
      <c r="W886" s="107">
        <f t="shared" si="125"/>
        <v>0</v>
      </c>
      <c r="X886" s="107">
        <f t="shared" si="125"/>
        <v>0</v>
      </c>
      <c r="Y886" s="107">
        <f t="shared" si="125"/>
        <v>0</v>
      </c>
      <c r="Z886" s="107">
        <f t="shared" si="125"/>
        <v>0</v>
      </c>
      <c r="AA886" s="107">
        <f t="shared" si="125"/>
        <v>0</v>
      </c>
      <c r="AB886" s="107">
        <f t="shared" si="125"/>
        <v>0</v>
      </c>
      <c r="AC886" s="108">
        <f t="shared" si="125"/>
        <v>0</v>
      </c>
      <c r="AE886" s="805">
        <f t="shared" si="119"/>
        <v>0</v>
      </c>
      <c r="AG886" s="805">
        <f t="shared" si="120"/>
        <v>0</v>
      </c>
      <c r="AI886" s="805">
        <f t="shared" si="121"/>
        <v>0</v>
      </c>
      <c r="AK886" s="300"/>
    </row>
    <row r="887" spans="4:37" ht="12.75" customHeight="1" outlineLevel="1" x14ac:dyDescent="0.25">
      <c r="D887" s="142" t="str">
        <f>'Line Items'!D1081</f>
        <v>[Rolling Stock Line 25]</v>
      </c>
      <c r="E887" s="106"/>
      <c r="F887" s="143" t="str">
        <f t="shared" si="122"/>
        <v>000 Train Miles</v>
      </c>
      <c r="G887" s="107">
        <f t="shared" ref="G887:AC898" si="126">SUM(G499,G693)</f>
        <v>0</v>
      </c>
      <c r="H887" s="107">
        <f t="shared" si="126"/>
        <v>0</v>
      </c>
      <c r="I887" s="107">
        <f t="shared" si="126"/>
        <v>0</v>
      </c>
      <c r="J887" s="107">
        <f t="shared" si="126"/>
        <v>0</v>
      </c>
      <c r="K887" s="107">
        <f t="shared" si="126"/>
        <v>0</v>
      </c>
      <c r="L887" s="107">
        <f t="shared" si="126"/>
        <v>0</v>
      </c>
      <c r="M887" s="107">
        <f t="shared" si="126"/>
        <v>0</v>
      </c>
      <c r="N887" s="107">
        <f t="shared" si="126"/>
        <v>0</v>
      </c>
      <c r="O887" s="107">
        <f t="shared" si="126"/>
        <v>0</v>
      </c>
      <c r="P887" s="107">
        <f t="shared" si="126"/>
        <v>0</v>
      </c>
      <c r="Q887" s="107">
        <f t="shared" si="126"/>
        <v>0</v>
      </c>
      <c r="R887" s="107">
        <f t="shared" si="126"/>
        <v>0</v>
      </c>
      <c r="S887" s="107">
        <f t="shared" si="126"/>
        <v>0</v>
      </c>
      <c r="T887" s="107">
        <f t="shared" si="126"/>
        <v>0</v>
      </c>
      <c r="U887" s="107">
        <f t="shared" si="126"/>
        <v>0</v>
      </c>
      <c r="V887" s="107">
        <f t="shared" si="126"/>
        <v>0</v>
      </c>
      <c r="W887" s="107">
        <f t="shared" si="126"/>
        <v>0</v>
      </c>
      <c r="X887" s="107">
        <f t="shared" si="126"/>
        <v>0</v>
      </c>
      <c r="Y887" s="107">
        <f t="shared" si="126"/>
        <v>0</v>
      </c>
      <c r="Z887" s="107">
        <f t="shared" si="126"/>
        <v>0</v>
      </c>
      <c r="AA887" s="107">
        <f t="shared" si="126"/>
        <v>0</v>
      </c>
      <c r="AB887" s="107">
        <f t="shared" si="126"/>
        <v>0</v>
      </c>
      <c r="AC887" s="108">
        <f t="shared" si="126"/>
        <v>0</v>
      </c>
      <c r="AE887" s="805">
        <f t="shared" si="119"/>
        <v>0</v>
      </c>
      <c r="AG887" s="805">
        <f t="shared" si="120"/>
        <v>0</v>
      </c>
      <c r="AI887" s="805">
        <f t="shared" si="121"/>
        <v>0</v>
      </c>
      <c r="AK887" s="300"/>
    </row>
    <row r="888" spans="4:37" ht="12.75" customHeight="1" outlineLevel="1" x14ac:dyDescent="0.25">
      <c r="D888" s="142" t="str">
        <f>'Line Items'!D1082</f>
        <v>[Rolling Stock Line 26]</v>
      </c>
      <c r="E888" s="106"/>
      <c r="F888" s="143" t="str">
        <f t="shared" si="122"/>
        <v>000 Train Miles</v>
      </c>
      <c r="G888" s="107">
        <f t="shared" si="126"/>
        <v>0</v>
      </c>
      <c r="H888" s="107">
        <f t="shared" si="126"/>
        <v>0</v>
      </c>
      <c r="I888" s="107">
        <f t="shared" si="126"/>
        <v>0</v>
      </c>
      <c r="J888" s="107">
        <f t="shared" si="126"/>
        <v>0</v>
      </c>
      <c r="K888" s="107">
        <f t="shared" si="126"/>
        <v>0</v>
      </c>
      <c r="L888" s="107">
        <f t="shared" si="126"/>
        <v>0</v>
      </c>
      <c r="M888" s="107">
        <f t="shared" si="126"/>
        <v>0</v>
      </c>
      <c r="N888" s="107">
        <f t="shared" si="126"/>
        <v>0</v>
      </c>
      <c r="O888" s="107">
        <f t="shared" si="126"/>
        <v>0</v>
      </c>
      <c r="P888" s="107">
        <f t="shared" si="126"/>
        <v>0</v>
      </c>
      <c r="Q888" s="107">
        <f t="shared" si="126"/>
        <v>0</v>
      </c>
      <c r="R888" s="107">
        <f t="shared" si="126"/>
        <v>0</v>
      </c>
      <c r="S888" s="107">
        <f t="shared" si="126"/>
        <v>0</v>
      </c>
      <c r="T888" s="107">
        <f t="shared" si="126"/>
        <v>0</v>
      </c>
      <c r="U888" s="107">
        <f t="shared" si="126"/>
        <v>0</v>
      </c>
      <c r="V888" s="107">
        <f t="shared" si="126"/>
        <v>0</v>
      </c>
      <c r="W888" s="107">
        <f t="shared" si="126"/>
        <v>0</v>
      </c>
      <c r="X888" s="107">
        <f t="shared" si="126"/>
        <v>0</v>
      </c>
      <c r="Y888" s="107">
        <f t="shared" si="126"/>
        <v>0</v>
      </c>
      <c r="Z888" s="107">
        <f t="shared" si="126"/>
        <v>0</v>
      </c>
      <c r="AA888" s="107">
        <f t="shared" si="126"/>
        <v>0</v>
      </c>
      <c r="AB888" s="107">
        <f t="shared" si="126"/>
        <v>0</v>
      </c>
      <c r="AC888" s="108">
        <f t="shared" si="126"/>
        <v>0</v>
      </c>
      <c r="AE888" s="805">
        <f t="shared" si="119"/>
        <v>0</v>
      </c>
      <c r="AG888" s="805">
        <f t="shared" si="120"/>
        <v>0</v>
      </c>
      <c r="AI888" s="805">
        <f t="shared" si="121"/>
        <v>0</v>
      </c>
      <c r="AK888" s="300"/>
    </row>
    <row r="889" spans="4:37" ht="12.75" customHeight="1" outlineLevel="1" x14ac:dyDescent="0.25">
      <c r="D889" s="142" t="str">
        <f>'Line Items'!D1083</f>
        <v>[Rolling Stock Line 27]</v>
      </c>
      <c r="E889" s="106"/>
      <c r="F889" s="143" t="str">
        <f t="shared" si="122"/>
        <v>000 Train Miles</v>
      </c>
      <c r="G889" s="107">
        <f t="shared" si="126"/>
        <v>0</v>
      </c>
      <c r="H889" s="107">
        <f t="shared" si="126"/>
        <v>0</v>
      </c>
      <c r="I889" s="107">
        <f t="shared" si="126"/>
        <v>0</v>
      </c>
      <c r="J889" s="107">
        <f t="shared" si="126"/>
        <v>0</v>
      </c>
      <c r="K889" s="107">
        <f t="shared" si="126"/>
        <v>0</v>
      </c>
      <c r="L889" s="107">
        <f t="shared" si="126"/>
        <v>0</v>
      </c>
      <c r="M889" s="107">
        <f t="shared" si="126"/>
        <v>0</v>
      </c>
      <c r="N889" s="107">
        <f t="shared" si="126"/>
        <v>0</v>
      </c>
      <c r="O889" s="107">
        <f t="shared" si="126"/>
        <v>0</v>
      </c>
      <c r="P889" s="107">
        <f t="shared" si="126"/>
        <v>0</v>
      </c>
      <c r="Q889" s="107">
        <f t="shared" si="126"/>
        <v>0</v>
      </c>
      <c r="R889" s="107">
        <f t="shared" si="126"/>
        <v>0</v>
      </c>
      <c r="S889" s="107">
        <f t="shared" si="126"/>
        <v>0</v>
      </c>
      <c r="T889" s="107">
        <f t="shared" si="126"/>
        <v>0</v>
      </c>
      <c r="U889" s="107">
        <f t="shared" si="126"/>
        <v>0</v>
      </c>
      <c r="V889" s="107">
        <f t="shared" si="126"/>
        <v>0</v>
      </c>
      <c r="W889" s="107">
        <f t="shared" si="126"/>
        <v>0</v>
      </c>
      <c r="X889" s="107">
        <f t="shared" si="126"/>
        <v>0</v>
      </c>
      <c r="Y889" s="107">
        <f t="shared" si="126"/>
        <v>0</v>
      </c>
      <c r="Z889" s="107">
        <f t="shared" si="126"/>
        <v>0</v>
      </c>
      <c r="AA889" s="107">
        <f t="shared" si="126"/>
        <v>0</v>
      </c>
      <c r="AB889" s="107">
        <f t="shared" si="126"/>
        <v>0</v>
      </c>
      <c r="AC889" s="108">
        <f t="shared" si="126"/>
        <v>0</v>
      </c>
      <c r="AE889" s="805">
        <f t="shared" si="119"/>
        <v>0</v>
      </c>
      <c r="AG889" s="805">
        <f t="shared" si="120"/>
        <v>0</v>
      </c>
      <c r="AI889" s="805">
        <f t="shared" si="121"/>
        <v>0</v>
      </c>
      <c r="AK889" s="300"/>
    </row>
    <row r="890" spans="4:37" ht="12.75" customHeight="1" outlineLevel="1" x14ac:dyDescent="0.25">
      <c r="D890" s="142" t="str">
        <f>'Line Items'!D1084</f>
        <v>[Rolling Stock Line 28]</v>
      </c>
      <c r="E890" s="106"/>
      <c r="F890" s="143" t="str">
        <f t="shared" si="122"/>
        <v>000 Train Miles</v>
      </c>
      <c r="G890" s="107">
        <f t="shared" si="126"/>
        <v>0</v>
      </c>
      <c r="H890" s="107">
        <f t="shared" si="126"/>
        <v>0</v>
      </c>
      <c r="I890" s="107">
        <f t="shared" si="126"/>
        <v>0</v>
      </c>
      <c r="J890" s="107">
        <f t="shared" si="126"/>
        <v>0</v>
      </c>
      <c r="K890" s="107">
        <f t="shared" si="126"/>
        <v>0</v>
      </c>
      <c r="L890" s="107">
        <f t="shared" si="126"/>
        <v>0</v>
      </c>
      <c r="M890" s="107">
        <f t="shared" si="126"/>
        <v>0</v>
      </c>
      <c r="N890" s="107">
        <f t="shared" si="126"/>
        <v>0</v>
      </c>
      <c r="O890" s="107">
        <f t="shared" si="126"/>
        <v>0</v>
      </c>
      <c r="P890" s="107">
        <f t="shared" si="126"/>
        <v>0</v>
      </c>
      <c r="Q890" s="107">
        <f t="shared" si="126"/>
        <v>0</v>
      </c>
      <c r="R890" s="107">
        <f t="shared" si="126"/>
        <v>0</v>
      </c>
      <c r="S890" s="107">
        <f t="shared" si="126"/>
        <v>0</v>
      </c>
      <c r="T890" s="107">
        <f t="shared" si="126"/>
        <v>0</v>
      </c>
      <c r="U890" s="107">
        <f t="shared" si="126"/>
        <v>0</v>
      </c>
      <c r="V890" s="107">
        <f t="shared" si="126"/>
        <v>0</v>
      </c>
      <c r="W890" s="107">
        <f t="shared" si="126"/>
        <v>0</v>
      </c>
      <c r="X890" s="107">
        <f t="shared" si="126"/>
        <v>0</v>
      </c>
      <c r="Y890" s="107">
        <f t="shared" si="126"/>
        <v>0</v>
      </c>
      <c r="Z890" s="107">
        <f t="shared" si="126"/>
        <v>0</v>
      </c>
      <c r="AA890" s="107">
        <f t="shared" si="126"/>
        <v>0</v>
      </c>
      <c r="AB890" s="107">
        <f t="shared" si="126"/>
        <v>0</v>
      </c>
      <c r="AC890" s="108">
        <f t="shared" si="126"/>
        <v>0</v>
      </c>
      <c r="AE890" s="805">
        <f t="shared" si="119"/>
        <v>0</v>
      </c>
      <c r="AG890" s="805">
        <f t="shared" si="120"/>
        <v>0</v>
      </c>
      <c r="AI890" s="805">
        <f t="shared" si="121"/>
        <v>0</v>
      </c>
      <c r="AK890" s="300"/>
    </row>
    <row r="891" spans="4:37" ht="12.75" customHeight="1" outlineLevel="1" x14ac:dyDescent="0.25">
      <c r="D891" s="142" t="str">
        <f>'Line Items'!D1085</f>
        <v>[Rolling Stock Line 29]</v>
      </c>
      <c r="E891" s="106"/>
      <c r="F891" s="143" t="str">
        <f t="shared" si="122"/>
        <v>000 Train Miles</v>
      </c>
      <c r="G891" s="107">
        <f t="shared" si="126"/>
        <v>0</v>
      </c>
      <c r="H891" s="107">
        <f t="shared" si="126"/>
        <v>0</v>
      </c>
      <c r="I891" s="107">
        <f t="shared" si="126"/>
        <v>0</v>
      </c>
      <c r="J891" s="107">
        <f t="shared" si="126"/>
        <v>0</v>
      </c>
      <c r="K891" s="107">
        <f t="shared" si="126"/>
        <v>0</v>
      </c>
      <c r="L891" s="107">
        <f t="shared" si="126"/>
        <v>0</v>
      </c>
      <c r="M891" s="107">
        <f t="shared" si="126"/>
        <v>0</v>
      </c>
      <c r="N891" s="107">
        <f t="shared" si="126"/>
        <v>0</v>
      </c>
      <c r="O891" s="107">
        <f t="shared" si="126"/>
        <v>0</v>
      </c>
      <c r="P891" s="107">
        <f t="shared" si="126"/>
        <v>0</v>
      </c>
      <c r="Q891" s="107">
        <f t="shared" si="126"/>
        <v>0</v>
      </c>
      <c r="R891" s="107">
        <f t="shared" si="126"/>
        <v>0</v>
      </c>
      <c r="S891" s="107">
        <f t="shared" si="126"/>
        <v>0</v>
      </c>
      <c r="T891" s="107">
        <f t="shared" si="126"/>
        <v>0</v>
      </c>
      <c r="U891" s="107">
        <f t="shared" si="126"/>
        <v>0</v>
      </c>
      <c r="V891" s="107">
        <f t="shared" si="126"/>
        <v>0</v>
      </c>
      <c r="W891" s="107">
        <f t="shared" si="126"/>
        <v>0</v>
      </c>
      <c r="X891" s="107">
        <f t="shared" si="126"/>
        <v>0</v>
      </c>
      <c r="Y891" s="107">
        <f t="shared" si="126"/>
        <v>0</v>
      </c>
      <c r="Z891" s="107">
        <f t="shared" si="126"/>
        <v>0</v>
      </c>
      <c r="AA891" s="107">
        <f t="shared" si="126"/>
        <v>0</v>
      </c>
      <c r="AB891" s="107">
        <f t="shared" si="126"/>
        <v>0</v>
      </c>
      <c r="AC891" s="108">
        <f t="shared" si="126"/>
        <v>0</v>
      </c>
      <c r="AE891" s="805">
        <f t="shared" si="119"/>
        <v>0</v>
      </c>
      <c r="AG891" s="805">
        <f t="shared" si="120"/>
        <v>0</v>
      </c>
      <c r="AI891" s="805">
        <f t="shared" si="121"/>
        <v>0</v>
      </c>
      <c r="AK891" s="300"/>
    </row>
    <row r="892" spans="4:37" ht="12.75" customHeight="1" outlineLevel="1" x14ac:dyDescent="0.25">
      <c r="D892" s="142" t="str">
        <f>'Line Items'!D1086</f>
        <v>[Rolling Stock Line 30]</v>
      </c>
      <c r="E892" s="106"/>
      <c r="F892" s="143" t="str">
        <f t="shared" si="122"/>
        <v>000 Train Miles</v>
      </c>
      <c r="G892" s="107">
        <f t="shared" si="126"/>
        <v>0</v>
      </c>
      <c r="H892" s="107">
        <f t="shared" si="126"/>
        <v>0</v>
      </c>
      <c r="I892" s="107">
        <f t="shared" si="126"/>
        <v>0</v>
      </c>
      <c r="J892" s="107">
        <f t="shared" si="126"/>
        <v>0</v>
      </c>
      <c r="K892" s="107">
        <f t="shared" si="126"/>
        <v>0</v>
      </c>
      <c r="L892" s="107">
        <f t="shared" si="126"/>
        <v>0</v>
      </c>
      <c r="M892" s="107">
        <f t="shared" si="126"/>
        <v>0</v>
      </c>
      <c r="N892" s="107">
        <f t="shared" si="126"/>
        <v>0</v>
      </c>
      <c r="O892" s="107">
        <f t="shared" si="126"/>
        <v>0</v>
      </c>
      <c r="P892" s="107">
        <f t="shared" si="126"/>
        <v>0</v>
      </c>
      <c r="Q892" s="107">
        <f t="shared" si="126"/>
        <v>0</v>
      </c>
      <c r="R892" s="107">
        <f t="shared" si="126"/>
        <v>0</v>
      </c>
      <c r="S892" s="107">
        <f t="shared" si="126"/>
        <v>0</v>
      </c>
      <c r="T892" s="107">
        <f t="shared" si="126"/>
        <v>0</v>
      </c>
      <c r="U892" s="107">
        <f t="shared" si="126"/>
        <v>0</v>
      </c>
      <c r="V892" s="107">
        <f t="shared" si="126"/>
        <v>0</v>
      </c>
      <c r="W892" s="107">
        <f t="shared" si="126"/>
        <v>0</v>
      </c>
      <c r="X892" s="107">
        <f t="shared" si="126"/>
        <v>0</v>
      </c>
      <c r="Y892" s="107">
        <f t="shared" si="126"/>
        <v>0</v>
      </c>
      <c r="Z892" s="107">
        <f t="shared" si="126"/>
        <v>0</v>
      </c>
      <c r="AA892" s="107">
        <f t="shared" si="126"/>
        <v>0</v>
      </c>
      <c r="AB892" s="107">
        <f t="shared" si="126"/>
        <v>0</v>
      </c>
      <c r="AC892" s="108">
        <f t="shared" si="126"/>
        <v>0</v>
      </c>
      <c r="AE892" s="805">
        <f t="shared" si="119"/>
        <v>0</v>
      </c>
      <c r="AG892" s="805">
        <f t="shared" si="120"/>
        <v>0</v>
      </c>
      <c r="AI892" s="805">
        <f t="shared" si="121"/>
        <v>0</v>
      </c>
      <c r="AK892" s="300"/>
    </row>
    <row r="893" spans="4:37" ht="12.75" customHeight="1" outlineLevel="1" x14ac:dyDescent="0.25">
      <c r="D893" s="142" t="str">
        <f>'Line Items'!D1087</f>
        <v>[Rolling Stock Line 31]</v>
      </c>
      <c r="E893" s="106"/>
      <c r="F893" s="143" t="str">
        <f t="shared" si="122"/>
        <v>000 Train Miles</v>
      </c>
      <c r="G893" s="107">
        <f t="shared" si="126"/>
        <v>0</v>
      </c>
      <c r="H893" s="107">
        <f t="shared" si="126"/>
        <v>0</v>
      </c>
      <c r="I893" s="107">
        <f t="shared" si="126"/>
        <v>0</v>
      </c>
      <c r="J893" s="107">
        <f t="shared" si="126"/>
        <v>0</v>
      </c>
      <c r="K893" s="107">
        <f t="shared" si="126"/>
        <v>0</v>
      </c>
      <c r="L893" s="107">
        <f t="shared" si="126"/>
        <v>0</v>
      </c>
      <c r="M893" s="107">
        <f t="shared" si="126"/>
        <v>0</v>
      </c>
      <c r="N893" s="107">
        <f t="shared" si="126"/>
        <v>0</v>
      </c>
      <c r="O893" s="107">
        <f t="shared" si="126"/>
        <v>0</v>
      </c>
      <c r="P893" s="107">
        <f t="shared" si="126"/>
        <v>0</v>
      </c>
      <c r="Q893" s="107">
        <f t="shared" si="126"/>
        <v>0</v>
      </c>
      <c r="R893" s="107">
        <f t="shared" si="126"/>
        <v>0</v>
      </c>
      <c r="S893" s="107">
        <f t="shared" si="126"/>
        <v>0</v>
      </c>
      <c r="T893" s="107">
        <f t="shared" si="126"/>
        <v>0</v>
      </c>
      <c r="U893" s="107">
        <f t="shared" si="126"/>
        <v>0</v>
      </c>
      <c r="V893" s="107">
        <f t="shared" si="126"/>
        <v>0</v>
      </c>
      <c r="W893" s="107">
        <f t="shared" si="126"/>
        <v>0</v>
      </c>
      <c r="X893" s="107">
        <f t="shared" si="126"/>
        <v>0</v>
      </c>
      <c r="Y893" s="107">
        <f t="shared" si="126"/>
        <v>0</v>
      </c>
      <c r="Z893" s="107">
        <f t="shared" si="126"/>
        <v>0</v>
      </c>
      <c r="AA893" s="107">
        <f t="shared" si="126"/>
        <v>0</v>
      </c>
      <c r="AB893" s="107">
        <f t="shared" si="126"/>
        <v>0</v>
      </c>
      <c r="AC893" s="108">
        <f t="shared" si="126"/>
        <v>0</v>
      </c>
      <c r="AE893" s="805">
        <f t="shared" si="119"/>
        <v>0</v>
      </c>
      <c r="AG893" s="805">
        <f t="shared" si="120"/>
        <v>0</v>
      </c>
      <c r="AI893" s="805">
        <f t="shared" si="121"/>
        <v>0</v>
      </c>
      <c r="AK893" s="300"/>
    </row>
    <row r="894" spans="4:37" ht="12.75" customHeight="1" outlineLevel="1" x14ac:dyDescent="0.25">
      <c r="D894" s="142" t="str">
        <f>'Line Items'!D1088</f>
        <v>[Rolling Stock Line 32]</v>
      </c>
      <c r="E894" s="106"/>
      <c r="F894" s="143" t="str">
        <f t="shared" si="122"/>
        <v>000 Train Miles</v>
      </c>
      <c r="G894" s="107">
        <f t="shared" si="126"/>
        <v>0</v>
      </c>
      <c r="H894" s="107">
        <f t="shared" si="126"/>
        <v>0</v>
      </c>
      <c r="I894" s="107">
        <f t="shared" si="126"/>
        <v>0</v>
      </c>
      <c r="J894" s="107">
        <f t="shared" si="126"/>
        <v>0</v>
      </c>
      <c r="K894" s="107">
        <f t="shared" si="126"/>
        <v>0</v>
      </c>
      <c r="L894" s="107">
        <f t="shared" si="126"/>
        <v>0</v>
      </c>
      <c r="M894" s="107">
        <f t="shared" si="126"/>
        <v>0</v>
      </c>
      <c r="N894" s="107">
        <f t="shared" si="126"/>
        <v>0</v>
      </c>
      <c r="O894" s="107">
        <f t="shared" si="126"/>
        <v>0</v>
      </c>
      <c r="P894" s="107">
        <f t="shared" si="126"/>
        <v>0</v>
      </c>
      <c r="Q894" s="107">
        <f t="shared" si="126"/>
        <v>0</v>
      </c>
      <c r="R894" s="107">
        <f t="shared" si="126"/>
        <v>0</v>
      </c>
      <c r="S894" s="107">
        <f t="shared" si="126"/>
        <v>0</v>
      </c>
      <c r="T894" s="107">
        <f t="shared" si="126"/>
        <v>0</v>
      </c>
      <c r="U894" s="107">
        <f t="shared" si="126"/>
        <v>0</v>
      </c>
      <c r="V894" s="107">
        <f t="shared" si="126"/>
        <v>0</v>
      </c>
      <c r="W894" s="107">
        <f t="shared" si="126"/>
        <v>0</v>
      </c>
      <c r="X894" s="107">
        <f t="shared" si="126"/>
        <v>0</v>
      </c>
      <c r="Y894" s="107">
        <f t="shared" si="126"/>
        <v>0</v>
      </c>
      <c r="Z894" s="107">
        <f t="shared" si="126"/>
        <v>0</v>
      </c>
      <c r="AA894" s="107">
        <f t="shared" si="126"/>
        <v>0</v>
      </c>
      <c r="AB894" s="107">
        <f t="shared" si="126"/>
        <v>0</v>
      </c>
      <c r="AC894" s="108">
        <f t="shared" si="126"/>
        <v>0</v>
      </c>
      <c r="AE894" s="805">
        <f t="shared" si="119"/>
        <v>0</v>
      </c>
      <c r="AG894" s="805">
        <f t="shared" si="120"/>
        <v>0</v>
      </c>
      <c r="AI894" s="805">
        <f t="shared" si="121"/>
        <v>0</v>
      </c>
      <c r="AK894" s="300"/>
    </row>
    <row r="895" spans="4:37" ht="12.75" customHeight="1" outlineLevel="1" x14ac:dyDescent="0.25">
      <c r="D895" s="142" t="str">
        <f>'Line Items'!D1089</f>
        <v>[Rolling Stock Line 33]</v>
      </c>
      <c r="E895" s="106"/>
      <c r="F895" s="143" t="str">
        <f t="shared" si="122"/>
        <v>000 Train Miles</v>
      </c>
      <c r="G895" s="107">
        <f t="shared" si="126"/>
        <v>0</v>
      </c>
      <c r="H895" s="107">
        <f t="shared" si="126"/>
        <v>0</v>
      </c>
      <c r="I895" s="107">
        <f t="shared" si="126"/>
        <v>0</v>
      </c>
      <c r="J895" s="107">
        <f t="shared" si="126"/>
        <v>0</v>
      </c>
      <c r="K895" s="107">
        <f t="shared" si="126"/>
        <v>0</v>
      </c>
      <c r="L895" s="107">
        <f t="shared" si="126"/>
        <v>0</v>
      </c>
      <c r="M895" s="107">
        <f t="shared" si="126"/>
        <v>0</v>
      </c>
      <c r="N895" s="107">
        <f t="shared" si="126"/>
        <v>0</v>
      </c>
      <c r="O895" s="107">
        <f t="shared" si="126"/>
        <v>0</v>
      </c>
      <c r="P895" s="107">
        <f t="shared" si="126"/>
        <v>0</v>
      </c>
      <c r="Q895" s="107">
        <f t="shared" si="126"/>
        <v>0</v>
      </c>
      <c r="R895" s="107">
        <f t="shared" si="126"/>
        <v>0</v>
      </c>
      <c r="S895" s="107">
        <f t="shared" si="126"/>
        <v>0</v>
      </c>
      <c r="T895" s="107">
        <f t="shared" si="126"/>
        <v>0</v>
      </c>
      <c r="U895" s="107">
        <f t="shared" si="126"/>
        <v>0</v>
      </c>
      <c r="V895" s="107">
        <f t="shared" si="126"/>
        <v>0</v>
      </c>
      <c r="W895" s="107">
        <f t="shared" si="126"/>
        <v>0</v>
      </c>
      <c r="X895" s="107">
        <f t="shared" si="126"/>
        <v>0</v>
      </c>
      <c r="Y895" s="107">
        <f t="shared" si="126"/>
        <v>0</v>
      </c>
      <c r="Z895" s="107">
        <f t="shared" si="126"/>
        <v>0</v>
      </c>
      <c r="AA895" s="107">
        <f t="shared" si="126"/>
        <v>0</v>
      </c>
      <c r="AB895" s="107">
        <f t="shared" si="126"/>
        <v>0</v>
      </c>
      <c r="AC895" s="108">
        <f t="shared" si="126"/>
        <v>0</v>
      </c>
      <c r="AE895" s="805">
        <f t="shared" si="119"/>
        <v>0</v>
      </c>
      <c r="AG895" s="805">
        <f t="shared" si="120"/>
        <v>0</v>
      </c>
      <c r="AI895" s="805">
        <f t="shared" si="121"/>
        <v>0</v>
      </c>
      <c r="AK895" s="300"/>
    </row>
    <row r="896" spans="4:37" ht="12.75" customHeight="1" outlineLevel="1" x14ac:dyDescent="0.25">
      <c r="D896" s="142" t="str">
        <f>'Line Items'!D1090</f>
        <v>[Rolling Stock Line 34]</v>
      </c>
      <c r="E896" s="106"/>
      <c r="F896" s="143" t="str">
        <f t="shared" si="122"/>
        <v>000 Train Miles</v>
      </c>
      <c r="G896" s="107">
        <f t="shared" si="126"/>
        <v>0</v>
      </c>
      <c r="H896" s="107">
        <f t="shared" si="126"/>
        <v>0</v>
      </c>
      <c r="I896" s="107">
        <f t="shared" si="126"/>
        <v>0</v>
      </c>
      <c r="J896" s="107">
        <f t="shared" si="126"/>
        <v>0</v>
      </c>
      <c r="K896" s="107">
        <f t="shared" si="126"/>
        <v>0</v>
      </c>
      <c r="L896" s="107">
        <f t="shared" si="126"/>
        <v>0</v>
      </c>
      <c r="M896" s="107">
        <f t="shared" si="126"/>
        <v>0</v>
      </c>
      <c r="N896" s="107">
        <f t="shared" si="126"/>
        <v>0</v>
      </c>
      <c r="O896" s="107">
        <f t="shared" si="126"/>
        <v>0</v>
      </c>
      <c r="P896" s="107">
        <f t="shared" si="126"/>
        <v>0</v>
      </c>
      <c r="Q896" s="107">
        <f t="shared" si="126"/>
        <v>0</v>
      </c>
      <c r="R896" s="107">
        <f t="shared" si="126"/>
        <v>0</v>
      </c>
      <c r="S896" s="107">
        <f t="shared" si="126"/>
        <v>0</v>
      </c>
      <c r="T896" s="107">
        <f t="shared" si="126"/>
        <v>0</v>
      </c>
      <c r="U896" s="107">
        <f t="shared" si="126"/>
        <v>0</v>
      </c>
      <c r="V896" s="107">
        <f t="shared" si="126"/>
        <v>0</v>
      </c>
      <c r="W896" s="107">
        <f t="shared" si="126"/>
        <v>0</v>
      </c>
      <c r="X896" s="107">
        <f t="shared" si="126"/>
        <v>0</v>
      </c>
      <c r="Y896" s="107">
        <f t="shared" si="126"/>
        <v>0</v>
      </c>
      <c r="Z896" s="107">
        <f t="shared" si="126"/>
        <v>0</v>
      </c>
      <c r="AA896" s="107">
        <f t="shared" si="126"/>
        <v>0</v>
      </c>
      <c r="AB896" s="107">
        <f t="shared" si="126"/>
        <v>0</v>
      </c>
      <c r="AC896" s="108">
        <f t="shared" si="126"/>
        <v>0</v>
      </c>
      <c r="AE896" s="805">
        <f t="shared" si="119"/>
        <v>0</v>
      </c>
      <c r="AG896" s="805">
        <f t="shared" si="120"/>
        <v>0</v>
      </c>
      <c r="AI896" s="805">
        <f t="shared" si="121"/>
        <v>0</v>
      </c>
      <c r="AK896" s="300"/>
    </row>
    <row r="897" spans="4:37" ht="12.75" customHeight="1" outlineLevel="1" x14ac:dyDescent="0.25">
      <c r="D897" s="142" t="str">
        <f>'Line Items'!D1091</f>
        <v>[Rolling Stock Line 35]</v>
      </c>
      <c r="E897" s="106"/>
      <c r="F897" s="143" t="str">
        <f t="shared" si="122"/>
        <v>000 Train Miles</v>
      </c>
      <c r="G897" s="107">
        <f t="shared" si="126"/>
        <v>0</v>
      </c>
      <c r="H897" s="107">
        <f t="shared" si="126"/>
        <v>0</v>
      </c>
      <c r="I897" s="107">
        <f t="shared" si="126"/>
        <v>0</v>
      </c>
      <c r="J897" s="107">
        <f t="shared" si="126"/>
        <v>0</v>
      </c>
      <c r="K897" s="107">
        <f t="shared" si="126"/>
        <v>0</v>
      </c>
      <c r="L897" s="107">
        <f t="shared" si="126"/>
        <v>0</v>
      </c>
      <c r="M897" s="107">
        <f t="shared" si="126"/>
        <v>0</v>
      </c>
      <c r="N897" s="107">
        <f t="shared" si="126"/>
        <v>0</v>
      </c>
      <c r="O897" s="107">
        <f t="shared" si="126"/>
        <v>0</v>
      </c>
      <c r="P897" s="107">
        <f t="shared" si="126"/>
        <v>0</v>
      </c>
      <c r="Q897" s="107">
        <f t="shared" si="126"/>
        <v>0</v>
      </c>
      <c r="R897" s="107">
        <f t="shared" si="126"/>
        <v>0</v>
      </c>
      <c r="S897" s="107">
        <f t="shared" si="126"/>
        <v>0</v>
      </c>
      <c r="T897" s="107">
        <f t="shared" si="126"/>
        <v>0</v>
      </c>
      <c r="U897" s="107">
        <f t="shared" si="126"/>
        <v>0</v>
      </c>
      <c r="V897" s="107">
        <f t="shared" si="126"/>
        <v>0</v>
      </c>
      <c r="W897" s="107">
        <f t="shared" si="126"/>
        <v>0</v>
      </c>
      <c r="X897" s="107">
        <f t="shared" si="126"/>
        <v>0</v>
      </c>
      <c r="Y897" s="107">
        <f t="shared" si="126"/>
        <v>0</v>
      </c>
      <c r="Z897" s="107">
        <f t="shared" si="126"/>
        <v>0</v>
      </c>
      <c r="AA897" s="107">
        <f t="shared" si="126"/>
        <v>0</v>
      </c>
      <c r="AB897" s="107">
        <f t="shared" si="126"/>
        <v>0</v>
      </c>
      <c r="AC897" s="108">
        <f t="shared" si="126"/>
        <v>0</v>
      </c>
      <c r="AE897" s="805">
        <f t="shared" si="119"/>
        <v>0</v>
      </c>
      <c r="AG897" s="805">
        <f t="shared" si="120"/>
        <v>0</v>
      </c>
      <c r="AI897" s="805">
        <f t="shared" si="121"/>
        <v>0</v>
      </c>
      <c r="AK897" s="300"/>
    </row>
    <row r="898" spans="4:37" ht="12.75" customHeight="1" outlineLevel="1" x14ac:dyDescent="0.25">
      <c r="D898" s="142" t="str">
        <f>'Line Items'!D1092</f>
        <v>[Rolling Stock Line 36]</v>
      </c>
      <c r="E898" s="106"/>
      <c r="F898" s="143" t="str">
        <f t="shared" si="122"/>
        <v>000 Train Miles</v>
      </c>
      <c r="G898" s="107">
        <f t="shared" si="126"/>
        <v>0</v>
      </c>
      <c r="H898" s="107">
        <f t="shared" si="126"/>
        <v>0</v>
      </c>
      <c r="I898" s="107">
        <f t="shared" ref="I898:AC898" si="127">SUM(I510,I704)</f>
        <v>0</v>
      </c>
      <c r="J898" s="107">
        <f t="shared" si="127"/>
        <v>0</v>
      </c>
      <c r="K898" s="107">
        <f t="shared" si="127"/>
        <v>0</v>
      </c>
      <c r="L898" s="107">
        <f t="shared" si="127"/>
        <v>0</v>
      </c>
      <c r="M898" s="107">
        <f t="shared" si="127"/>
        <v>0</v>
      </c>
      <c r="N898" s="107">
        <f t="shared" si="127"/>
        <v>0</v>
      </c>
      <c r="O898" s="107">
        <f t="shared" si="127"/>
        <v>0</v>
      </c>
      <c r="P898" s="107">
        <f t="shared" si="127"/>
        <v>0</v>
      </c>
      <c r="Q898" s="107">
        <f t="shared" si="127"/>
        <v>0</v>
      </c>
      <c r="R898" s="107">
        <f t="shared" si="127"/>
        <v>0</v>
      </c>
      <c r="S898" s="107">
        <f t="shared" si="127"/>
        <v>0</v>
      </c>
      <c r="T898" s="107">
        <f t="shared" si="127"/>
        <v>0</v>
      </c>
      <c r="U898" s="107">
        <f t="shared" si="127"/>
        <v>0</v>
      </c>
      <c r="V898" s="107">
        <f t="shared" si="127"/>
        <v>0</v>
      </c>
      <c r="W898" s="107">
        <f t="shared" si="127"/>
        <v>0</v>
      </c>
      <c r="X898" s="107">
        <f t="shared" si="127"/>
        <v>0</v>
      </c>
      <c r="Y898" s="107">
        <f t="shared" si="127"/>
        <v>0</v>
      </c>
      <c r="Z898" s="107">
        <f t="shared" si="127"/>
        <v>0</v>
      </c>
      <c r="AA898" s="107">
        <f t="shared" si="127"/>
        <v>0</v>
      </c>
      <c r="AB898" s="107">
        <f t="shared" si="127"/>
        <v>0</v>
      </c>
      <c r="AC898" s="108">
        <f t="shared" si="127"/>
        <v>0</v>
      </c>
      <c r="AE898" s="805">
        <f t="shared" si="119"/>
        <v>0</v>
      </c>
      <c r="AG898" s="805">
        <f t="shared" si="120"/>
        <v>0</v>
      </c>
      <c r="AI898" s="805">
        <f t="shared" si="121"/>
        <v>0</v>
      </c>
      <c r="AK898" s="300"/>
    </row>
    <row r="899" spans="4:37" ht="12.75" customHeight="1" outlineLevel="1" x14ac:dyDescent="0.25">
      <c r="D899" s="142" t="str">
        <f>'Line Items'!D1093</f>
        <v>[Rolling Stock Line 37]</v>
      </c>
      <c r="E899" s="106"/>
      <c r="F899" s="143" t="str">
        <f t="shared" si="122"/>
        <v>000 Train Miles</v>
      </c>
      <c r="G899" s="107">
        <f t="shared" ref="G899:AC910" si="128">SUM(G511,G705)</f>
        <v>0</v>
      </c>
      <c r="H899" s="107">
        <f t="shared" si="128"/>
        <v>0</v>
      </c>
      <c r="I899" s="107">
        <f t="shared" si="128"/>
        <v>0</v>
      </c>
      <c r="J899" s="107">
        <f t="shared" si="128"/>
        <v>0</v>
      </c>
      <c r="K899" s="107">
        <f t="shared" si="128"/>
        <v>0</v>
      </c>
      <c r="L899" s="107">
        <f t="shared" si="128"/>
        <v>0</v>
      </c>
      <c r="M899" s="107">
        <f t="shared" si="128"/>
        <v>0</v>
      </c>
      <c r="N899" s="107">
        <f t="shared" si="128"/>
        <v>0</v>
      </c>
      <c r="O899" s="107">
        <f t="shared" si="128"/>
        <v>0</v>
      </c>
      <c r="P899" s="107">
        <f t="shared" si="128"/>
        <v>0</v>
      </c>
      <c r="Q899" s="107">
        <f t="shared" si="128"/>
        <v>0</v>
      </c>
      <c r="R899" s="107">
        <f t="shared" si="128"/>
        <v>0</v>
      </c>
      <c r="S899" s="107">
        <f t="shared" si="128"/>
        <v>0</v>
      </c>
      <c r="T899" s="107">
        <f t="shared" si="128"/>
        <v>0</v>
      </c>
      <c r="U899" s="107">
        <f t="shared" si="128"/>
        <v>0</v>
      </c>
      <c r="V899" s="107">
        <f t="shared" si="128"/>
        <v>0</v>
      </c>
      <c r="W899" s="107">
        <f t="shared" si="128"/>
        <v>0</v>
      </c>
      <c r="X899" s="107">
        <f t="shared" si="128"/>
        <v>0</v>
      </c>
      <c r="Y899" s="107">
        <f t="shared" si="128"/>
        <v>0</v>
      </c>
      <c r="Z899" s="107">
        <f t="shared" si="128"/>
        <v>0</v>
      </c>
      <c r="AA899" s="107">
        <f t="shared" si="128"/>
        <v>0</v>
      </c>
      <c r="AB899" s="107">
        <f t="shared" si="128"/>
        <v>0</v>
      </c>
      <c r="AC899" s="108">
        <f t="shared" si="128"/>
        <v>0</v>
      </c>
      <c r="AE899" s="805">
        <f t="shared" si="119"/>
        <v>0</v>
      </c>
      <c r="AG899" s="805">
        <f t="shared" si="120"/>
        <v>0</v>
      </c>
      <c r="AI899" s="805">
        <f t="shared" si="121"/>
        <v>0</v>
      </c>
      <c r="AK899" s="300"/>
    </row>
    <row r="900" spans="4:37" ht="12.75" customHeight="1" outlineLevel="1" x14ac:dyDescent="0.25">
      <c r="D900" s="142" t="str">
        <f>'Line Items'!D1094</f>
        <v>[Rolling Stock Line 38]</v>
      </c>
      <c r="E900" s="106"/>
      <c r="F900" s="143" t="str">
        <f t="shared" si="122"/>
        <v>000 Train Miles</v>
      </c>
      <c r="G900" s="107">
        <f t="shared" si="128"/>
        <v>0</v>
      </c>
      <c r="H900" s="107">
        <f t="shared" si="128"/>
        <v>0</v>
      </c>
      <c r="I900" s="107">
        <f t="shared" si="128"/>
        <v>0</v>
      </c>
      <c r="J900" s="107">
        <f t="shared" si="128"/>
        <v>0</v>
      </c>
      <c r="K900" s="107">
        <f t="shared" si="128"/>
        <v>0</v>
      </c>
      <c r="L900" s="107">
        <f t="shared" si="128"/>
        <v>0</v>
      </c>
      <c r="M900" s="107">
        <f t="shared" si="128"/>
        <v>0</v>
      </c>
      <c r="N900" s="107">
        <f t="shared" si="128"/>
        <v>0</v>
      </c>
      <c r="O900" s="107">
        <f t="shared" si="128"/>
        <v>0</v>
      </c>
      <c r="P900" s="107">
        <f t="shared" si="128"/>
        <v>0</v>
      </c>
      <c r="Q900" s="107">
        <f t="shared" si="128"/>
        <v>0</v>
      </c>
      <c r="R900" s="107">
        <f t="shared" si="128"/>
        <v>0</v>
      </c>
      <c r="S900" s="107">
        <f t="shared" si="128"/>
        <v>0</v>
      </c>
      <c r="T900" s="107">
        <f t="shared" si="128"/>
        <v>0</v>
      </c>
      <c r="U900" s="107">
        <f t="shared" si="128"/>
        <v>0</v>
      </c>
      <c r="V900" s="107">
        <f t="shared" si="128"/>
        <v>0</v>
      </c>
      <c r="W900" s="107">
        <f t="shared" si="128"/>
        <v>0</v>
      </c>
      <c r="X900" s="107">
        <f t="shared" si="128"/>
        <v>0</v>
      </c>
      <c r="Y900" s="107">
        <f t="shared" si="128"/>
        <v>0</v>
      </c>
      <c r="Z900" s="107">
        <f t="shared" si="128"/>
        <v>0</v>
      </c>
      <c r="AA900" s="107">
        <f t="shared" si="128"/>
        <v>0</v>
      </c>
      <c r="AB900" s="107">
        <f t="shared" si="128"/>
        <v>0</v>
      </c>
      <c r="AC900" s="108">
        <f t="shared" si="128"/>
        <v>0</v>
      </c>
      <c r="AE900" s="805">
        <f t="shared" si="119"/>
        <v>0</v>
      </c>
      <c r="AG900" s="805">
        <f t="shared" si="120"/>
        <v>0</v>
      </c>
      <c r="AI900" s="805">
        <f t="shared" si="121"/>
        <v>0</v>
      </c>
      <c r="AK900" s="300"/>
    </row>
    <row r="901" spans="4:37" ht="12.75" customHeight="1" outlineLevel="1" x14ac:dyDescent="0.25">
      <c r="D901" s="142" t="str">
        <f>'Line Items'!D1095</f>
        <v>[Rolling Stock Line 39]</v>
      </c>
      <c r="E901" s="106"/>
      <c r="F901" s="143" t="str">
        <f t="shared" si="122"/>
        <v>000 Train Miles</v>
      </c>
      <c r="G901" s="107">
        <f t="shared" si="128"/>
        <v>0</v>
      </c>
      <c r="H901" s="107">
        <f t="shared" si="128"/>
        <v>0</v>
      </c>
      <c r="I901" s="107">
        <f t="shared" si="128"/>
        <v>0</v>
      </c>
      <c r="J901" s="107">
        <f t="shared" si="128"/>
        <v>0</v>
      </c>
      <c r="K901" s="107">
        <f t="shared" si="128"/>
        <v>0</v>
      </c>
      <c r="L901" s="107">
        <f t="shared" si="128"/>
        <v>0</v>
      </c>
      <c r="M901" s="107">
        <f t="shared" si="128"/>
        <v>0</v>
      </c>
      <c r="N901" s="107">
        <f t="shared" si="128"/>
        <v>0</v>
      </c>
      <c r="O901" s="107">
        <f t="shared" si="128"/>
        <v>0</v>
      </c>
      <c r="P901" s="107">
        <f t="shared" si="128"/>
        <v>0</v>
      </c>
      <c r="Q901" s="107">
        <f t="shared" si="128"/>
        <v>0</v>
      </c>
      <c r="R901" s="107">
        <f t="shared" si="128"/>
        <v>0</v>
      </c>
      <c r="S901" s="107">
        <f t="shared" si="128"/>
        <v>0</v>
      </c>
      <c r="T901" s="107">
        <f t="shared" si="128"/>
        <v>0</v>
      </c>
      <c r="U901" s="107">
        <f t="shared" si="128"/>
        <v>0</v>
      </c>
      <c r="V901" s="107">
        <f t="shared" si="128"/>
        <v>0</v>
      </c>
      <c r="W901" s="107">
        <f t="shared" si="128"/>
        <v>0</v>
      </c>
      <c r="X901" s="107">
        <f t="shared" si="128"/>
        <v>0</v>
      </c>
      <c r="Y901" s="107">
        <f t="shared" si="128"/>
        <v>0</v>
      </c>
      <c r="Z901" s="107">
        <f t="shared" si="128"/>
        <v>0</v>
      </c>
      <c r="AA901" s="107">
        <f t="shared" si="128"/>
        <v>0</v>
      </c>
      <c r="AB901" s="107">
        <f t="shared" si="128"/>
        <v>0</v>
      </c>
      <c r="AC901" s="108">
        <f t="shared" si="128"/>
        <v>0</v>
      </c>
      <c r="AE901" s="805">
        <f t="shared" si="119"/>
        <v>0</v>
      </c>
      <c r="AG901" s="805">
        <f t="shared" si="120"/>
        <v>0</v>
      </c>
      <c r="AI901" s="805">
        <f t="shared" si="121"/>
        <v>0</v>
      </c>
      <c r="AK901" s="300"/>
    </row>
    <row r="902" spans="4:37" ht="12.75" customHeight="1" outlineLevel="1" x14ac:dyDescent="0.25">
      <c r="D902" s="142" t="str">
        <f>'Line Items'!D1096</f>
        <v>[Rolling Stock Line 40]</v>
      </c>
      <c r="E902" s="106"/>
      <c r="F902" s="143" t="str">
        <f t="shared" si="122"/>
        <v>000 Train Miles</v>
      </c>
      <c r="G902" s="107">
        <f t="shared" si="128"/>
        <v>0</v>
      </c>
      <c r="H902" s="107">
        <f t="shared" si="128"/>
        <v>0</v>
      </c>
      <c r="I902" s="107">
        <f t="shared" si="128"/>
        <v>0</v>
      </c>
      <c r="J902" s="107">
        <f t="shared" si="128"/>
        <v>0</v>
      </c>
      <c r="K902" s="107">
        <f t="shared" si="128"/>
        <v>0</v>
      </c>
      <c r="L902" s="107">
        <f t="shared" si="128"/>
        <v>0</v>
      </c>
      <c r="M902" s="107">
        <f t="shared" si="128"/>
        <v>0</v>
      </c>
      <c r="N902" s="107">
        <f t="shared" si="128"/>
        <v>0</v>
      </c>
      <c r="O902" s="107">
        <f t="shared" si="128"/>
        <v>0</v>
      </c>
      <c r="P902" s="107">
        <f t="shared" si="128"/>
        <v>0</v>
      </c>
      <c r="Q902" s="107">
        <f t="shared" si="128"/>
        <v>0</v>
      </c>
      <c r="R902" s="107">
        <f t="shared" si="128"/>
        <v>0</v>
      </c>
      <c r="S902" s="107">
        <f t="shared" si="128"/>
        <v>0</v>
      </c>
      <c r="T902" s="107">
        <f t="shared" si="128"/>
        <v>0</v>
      </c>
      <c r="U902" s="107">
        <f t="shared" si="128"/>
        <v>0</v>
      </c>
      <c r="V902" s="107">
        <f t="shared" si="128"/>
        <v>0</v>
      </c>
      <c r="W902" s="107">
        <f t="shared" si="128"/>
        <v>0</v>
      </c>
      <c r="X902" s="107">
        <f t="shared" si="128"/>
        <v>0</v>
      </c>
      <c r="Y902" s="107">
        <f t="shared" si="128"/>
        <v>0</v>
      </c>
      <c r="Z902" s="107">
        <f t="shared" si="128"/>
        <v>0</v>
      </c>
      <c r="AA902" s="107">
        <f t="shared" si="128"/>
        <v>0</v>
      </c>
      <c r="AB902" s="107">
        <f t="shared" si="128"/>
        <v>0</v>
      </c>
      <c r="AC902" s="108">
        <f t="shared" si="128"/>
        <v>0</v>
      </c>
      <c r="AE902" s="805">
        <f t="shared" si="119"/>
        <v>0</v>
      </c>
      <c r="AG902" s="805">
        <f t="shared" si="120"/>
        <v>0</v>
      </c>
      <c r="AI902" s="805">
        <f t="shared" si="121"/>
        <v>0</v>
      </c>
      <c r="AK902" s="300"/>
    </row>
    <row r="903" spans="4:37" ht="12.75" customHeight="1" outlineLevel="1" x14ac:dyDescent="0.25">
      <c r="D903" s="142" t="str">
        <f>'Line Items'!D1097</f>
        <v>[Rolling Stock Line 41]</v>
      </c>
      <c r="E903" s="106"/>
      <c r="F903" s="143" t="str">
        <f t="shared" si="122"/>
        <v>000 Train Miles</v>
      </c>
      <c r="G903" s="107">
        <f t="shared" si="128"/>
        <v>0</v>
      </c>
      <c r="H903" s="107">
        <f t="shared" si="128"/>
        <v>0</v>
      </c>
      <c r="I903" s="107">
        <f t="shared" si="128"/>
        <v>0</v>
      </c>
      <c r="J903" s="107">
        <f t="shared" si="128"/>
        <v>0</v>
      </c>
      <c r="K903" s="107">
        <f t="shared" si="128"/>
        <v>0</v>
      </c>
      <c r="L903" s="107">
        <f t="shared" si="128"/>
        <v>0</v>
      </c>
      <c r="M903" s="107">
        <f t="shared" si="128"/>
        <v>0</v>
      </c>
      <c r="N903" s="107">
        <f t="shared" si="128"/>
        <v>0</v>
      </c>
      <c r="O903" s="107">
        <f t="shared" si="128"/>
        <v>0</v>
      </c>
      <c r="P903" s="107">
        <f t="shared" si="128"/>
        <v>0</v>
      </c>
      <c r="Q903" s="107">
        <f t="shared" si="128"/>
        <v>0</v>
      </c>
      <c r="R903" s="107">
        <f t="shared" si="128"/>
        <v>0</v>
      </c>
      <c r="S903" s="107">
        <f t="shared" si="128"/>
        <v>0</v>
      </c>
      <c r="T903" s="107">
        <f t="shared" si="128"/>
        <v>0</v>
      </c>
      <c r="U903" s="107">
        <f t="shared" si="128"/>
        <v>0</v>
      </c>
      <c r="V903" s="107">
        <f t="shared" si="128"/>
        <v>0</v>
      </c>
      <c r="W903" s="107">
        <f t="shared" si="128"/>
        <v>0</v>
      </c>
      <c r="X903" s="107">
        <f t="shared" si="128"/>
        <v>0</v>
      </c>
      <c r="Y903" s="107">
        <f t="shared" si="128"/>
        <v>0</v>
      </c>
      <c r="Z903" s="107">
        <f t="shared" si="128"/>
        <v>0</v>
      </c>
      <c r="AA903" s="107">
        <f t="shared" si="128"/>
        <v>0</v>
      </c>
      <c r="AB903" s="107">
        <f t="shared" si="128"/>
        <v>0</v>
      </c>
      <c r="AC903" s="108">
        <f t="shared" si="128"/>
        <v>0</v>
      </c>
      <c r="AE903" s="805">
        <f t="shared" si="119"/>
        <v>0</v>
      </c>
      <c r="AG903" s="805">
        <f t="shared" si="120"/>
        <v>0</v>
      </c>
      <c r="AI903" s="805">
        <f t="shared" si="121"/>
        <v>0</v>
      </c>
      <c r="AK903" s="300"/>
    </row>
    <row r="904" spans="4:37" ht="12.75" customHeight="1" outlineLevel="1" x14ac:dyDescent="0.25">
      <c r="D904" s="142" t="str">
        <f>'Line Items'!D1098</f>
        <v>[Rolling Stock Line 42]</v>
      </c>
      <c r="E904" s="106"/>
      <c r="F904" s="143" t="str">
        <f t="shared" si="122"/>
        <v>000 Train Miles</v>
      </c>
      <c r="G904" s="107">
        <f t="shared" si="128"/>
        <v>0</v>
      </c>
      <c r="H904" s="107">
        <f t="shared" si="128"/>
        <v>0</v>
      </c>
      <c r="I904" s="107">
        <f t="shared" si="128"/>
        <v>0</v>
      </c>
      <c r="J904" s="107">
        <f t="shared" si="128"/>
        <v>0</v>
      </c>
      <c r="K904" s="107">
        <f t="shared" si="128"/>
        <v>0</v>
      </c>
      <c r="L904" s="107">
        <f t="shared" si="128"/>
        <v>0</v>
      </c>
      <c r="M904" s="107">
        <f t="shared" si="128"/>
        <v>0</v>
      </c>
      <c r="N904" s="107">
        <f t="shared" si="128"/>
        <v>0</v>
      </c>
      <c r="O904" s="107">
        <f t="shared" si="128"/>
        <v>0</v>
      </c>
      <c r="P904" s="107">
        <f t="shared" si="128"/>
        <v>0</v>
      </c>
      <c r="Q904" s="107">
        <f t="shared" si="128"/>
        <v>0</v>
      </c>
      <c r="R904" s="107">
        <f t="shared" si="128"/>
        <v>0</v>
      </c>
      <c r="S904" s="107">
        <f t="shared" si="128"/>
        <v>0</v>
      </c>
      <c r="T904" s="107">
        <f t="shared" si="128"/>
        <v>0</v>
      </c>
      <c r="U904" s="107">
        <f t="shared" si="128"/>
        <v>0</v>
      </c>
      <c r="V904" s="107">
        <f t="shared" si="128"/>
        <v>0</v>
      </c>
      <c r="W904" s="107">
        <f t="shared" si="128"/>
        <v>0</v>
      </c>
      <c r="X904" s="107">
        <f t="shared" si="128"/>
        <v>0</v>
      </c>
      <c r="Y904" s="107">
        <f t="shared" si="128"/>
        <v>0</v>
      </c>
      <c r="Z904" s="107">
        <f t="shared" si="128"/>
        <v>0</v>
      </c>
      <c r="AA904" s="107">
        <f t="shared" si="128"/>
        <v>0</v>
      </c>
      <c r="AB904" s="107">
        <f t="shared" si="128"/>
        <v>0</v>
      </c>
      <c r="AC904" s="108">
        <f t="shared" si="128"/>
        <v>0</v>
      </c>
      <c r="AE904" s="805">
        <f t="shared" si="119"/>
        <v>0</v>
      </c>
      <c r="AG904" s="805">
        <f t="shared" si="120"/>
        <v>0</v>
      </c>
      <c r="AI904" s="805">
        <f t="shared" si="121"/>
        <v>0</v>
      </c>
      <c r="AK904" s="300"/>
    </row>
    <row r="905" spans="4:37" ht="12.75" customHeight="1" outlineLevel="1" x14ac:dyDescent="0.25">
      <c r="D905" s="142" t="str">
        <f>'Line Items'!D1099</f>
        <v>[Rolling Stock Line 43]</v>
      </c>
      <c r="E905" s="106"/>
      <c r="F905" s="143" t="str">
        <f t="shared" si="122"/>
        <v>000 Train Miles</v>
      </c>
      <c r="G905" s="107">
        <f t="shared" si="128"/>
        <v>0</v>
      </c>
      <c r="H905" s="107">
        <f t="shared" si="128"/>
        <v>0</v>
      </c>
      <c r="I905" s="107">
        <f t="shared" si="128"/>
        <v>0</v>
      </c>
      <c r="J905" s="107">
        <f t="shared" si="128"/>
        <v>0</v>
      </c>
      <c r="K905" s="107">
        <f t="shared" si="128"/>
        <v>0</v>
      </c>
      <c r="L905" s="107">
        <f t="shared" si="128"/>
        <v>0</v>
      </c>
      <c r="M905" s="107">
        <f t="shared" si="128"/>
        <v>0</v>
      </c>
      <c r="N905" s="107">
        <f t="shared" si="128"/>
        <v>0</v>
      </c>
      <c r="O905" s="107">
        <f t="shared" si="128"/>
        <v>0</v>
      </c>
      <c r="P905" s="107">
        <f t="shared" si="128"/>
        <v>0</v>
      </c>
      <c r="Q905" s="107">
        <f t="shared" si="128"/>
        <v>0</v>
      </c>
      <c r="R905" s="107">
        <f t="shared" si="128"/>
        <v>0</v>
      </c>
      <c r="S905" s="107">
        <f t="shared" si="128"/>
        <v>0</v>
      </c>
      <c r="T905" s="107">
        <f t="shared" si="128"/>
        <v>0</v>
      </c>
      <c r="U905" s="107">
        <f t="shared" si="128"/>
        <v>0</v>
      </c>
      <c r="V905" s="107">
        <f t="shared" si="128"/>
        <v>0</v>
      </c>
      <c r="W905" s="107">
        <f t="shared" si="128"/>
        <v>0</v>
      </c>
      <c r="X905" s="107">
        <f t="shared" si="128"/>
        <v>0</v>
      </c>
      <c r="Y905" s="107">
        <f t="shared" si="128"/>
        <v>0</v>
      </c>
      <c r="Z905" s="107">
        <f t="shared" si="128"/>
        <v>0</v>
      </c>
      <c r="AA905" s="107">
        <f t="shared" si="128"/>
        <v>0</v>
      </c>
      <c r="AB905" s="107">
        <f t="shared" si="128"/>
        <v>0</v>
      </c>
      <c r="AC905" s="108">
        <f t="shared" si="128"/>
        <v>0</v>
      </c>
      <c r="AE905" s="805">
        <f t="shared" si="119"/>
        <v>0</v>
      </c>
      <c r="AG905" s="805">
        <f t="shared" si="120"/>
        <v>0</v>
      </c>
      <c r="AI905" s="805">
        <f t="shared" si="121"/>
        <v>0</v>
      </c>
      <c r="AK905" s="300"/>
    </row>
    <row r="906" spans="4:37" ht="12.75" customHeight="1" outlineLevel="1" x14ac:dyDescent="0.25">
      <c r="D906" s="142" t="str">
        <f>'Line Items'!D1100</f>
        <v>[Rolling Stock Line 44]</v>
      </c>
      <c r="E906" s="106"/>
      <c r="F906" s="143" t="str">
        <f t="shared" si="122"/>
        <v>000 Train Miles</v>
      </c>
      <c r="G906" s="107">
        <f t="shared" si="128"/>
        <v>0</v>
      </c>
      <c r="H906" s="107">
        <f t="shared" si="128"/>
        <v>0</v>
      </c>
      <c r="I906" s="107">
        <f t="shared" si="128"/>
        <v>0</v>
      </c>
      <c r="J906" s="107">
        <f t="shared" si="128"/>
        <v>0</v>
      </c>
      <c r="K906" s="107">
        <f t="shared" si="128"/>
        <v>0</v>
      </c>
      <c r="L906" s="107">
        <f t="shared" si="128"/>
        <v>0</v>
      </c>
      <c r="M906" s="107">
        <f t="shared" si="128"/>
        <v>0</v>
      </c>
      <c r="N906" s="107">
        <f t="shared" si="128"/>
        <v>0</v>
      </c>
      <c r="O906" s="107">
        <f t="shared" si="128"/>
        <v>0</v>
      </c>
      <c r="P906" s="107">
        <f t="shared" si="128"/>
        <v>0</v>
      </c>
      <c r="Q906" s="107">
        <f t="shared" si="128"/>
        <v>0</v>
      </c>
      <c r="R906" s="107">
        <f t="shared" si="128"/>
        <v>0</v>
      </c>
      <c r="S906" s="107">
        <f t="shared" si="128"/>
        <v>0</v>
      </c>
      <c r="T906" s="107">
        <f t="shared" si="128"/>
        <v>0</v>
      </c>
      <c r="U906" s="107">
        <f t="shared" si="128"/>
        <v>0</v>
      </c>
      <c r="V906" s="107">
        <f t="shared" si="128"/>
        <v>0</v>
      </c>
      <c r="W906" s="107">
        <f t="shared" si="128"/>
        <v>0</v>
      </c>
      <c r="X906" s="107">
        <f t="shared" si="128"/>
        <v>0</v>
      </c>
      <c r="Y906" s="107">
        <f t="shared" si="128"/>
        <v>0</v>
      </c>
      <c r="Z906" s="107">
        <f t="shared" si="128"/>
        <v>0</v>
      </c>
      <c r="AA906" s="107">
        <f t="shared" si="128"/>
        <v>0</v>
      </c>
      <c r="AB906" s="107">
        <f t="shared" si="128"/>
        <v>0</v>
      </c>
      <c r="AC906" s="108">
        <f t="shared" si="128"/>
        <v>0</v>
      </c>
      <c r="AE906" s="805">
        <f t="shared" si="119"/>
        <v>0</v>
      </c>
      <c r="AG906" s="805">
        <f t="shared" si="120"/>
        <v>0</v>
      </c>
      <c r="AI906" s="805">
        <f t="shared" si="121"/>
        <v>0</v>
      </c>
      <c r="AK906" s="300"/>
    </row>
    <row r="907" spans="4:37" ht="12.75" customHeight="1" outlineLevel="1" x14ac:dyDescent="0.25">
      <c r="D907" s="142" t="str">
        <f>'Line Items'!D1101</f>
        <v>[Rolling Stock Line 45]</v>
      </c>
      <c r="E907" s="106"/>
      <c r="F907" s="143" t="str">
        <f t="shared" si="122"/>
        <v>000 Train Miles</v>
      </c>
      <c r="G907" s="107">
        <f t="shared" si="128"/>
        <v>0</v>
      </c>
      <c r="H907" s="107">
        <f t="shared" si="128"/>
        <v>0</v>
      </c>
      <c r="I907" s="107">
        <f t="shared" si="128"/>
        <v>0</v>
      </c>
      <c r="J907" s="107">
        <f t="shared" si="128"/>
        <v>0</v>
      </c>
      <c r="K907" s="107">
        <f t="shared" si="128"/>
        <v>0</v>
      </c>
      <c r="L907" s="107">
        <f t="shared" si="128"/>
        <v>0</v>
      </c>
      <c r="M907" s="107">
        <f t="shared" si="128"/>
        <v>0</v>
      </c>
      <c r="N907" s="107">
        <f t="shared" si="128"/>
        <v>0</v>
      </c>
      <c r="O907" s="107">
        <f t="shared" si="128"/>
        <v>0</v>
      </c>
      <c r="P907" s="107">
        <f t="shared" si="128"/>
        <v>0</v>
      </c>
      <c r="Q907" s="107">
        <f t="shared" si="128"/>
        <v>0</v>
      </c>
      <c r="R907" s="107">
        <f t="shared" si="128"/>
        <v>0</v>
      </c>
      <c r="S907" s="107">
        <f t="shared" si="128"/>
        <v>0</v>
      </c>
      <c r="T907" s="107">
        <f t="shared" si="128"/>
        <v>0</v>
      </c>
      <c r="U907" s="107">
        <f t="shared" si="128"/>
        <v>0</v>
      </c>
      <c r="V907" s="107">
        <f t="shared" si="128"/>
        <v>0</v>
      </c>
      <c r="W907" s="107">
        <f t="shared" si="128"/>
        <v>0</v>
      </c>
      <c r="X907" s="107">
        <f t="shared" si="128"/>
        <v>0</v>
      </c>
      <c r="Y907" s="107">
        <f t="shared" si="128"/>
        <v>0</v>
      </c>
      <c r="Z907" s="107">
        <f t="shared" si="128"/>
        <v>0</v>
      </c>
      <c r="AA907" s="107">
        <f t="shared" si="128"/>
        <v>0</v>
      </c>
      <c r="AB907" s="107">
        <f t="shared" si="128"/>
        <v>0</v>
      </c>
      <c r="AC907" s="108">
        <f t="shared" si="128"/>
        <v>0</v>
      </c>
      <c r="AE907" s="805">
        <f t="shared" si="119"/>
        <v>0</v>
      </c>
      <c r="AG907" s="805">
        <f t="shared" si="120"/>
        <v>0</v>
      </c>
      <c r="AI907" s="805">
        <f t="shared" si="121"/>
        <v>0</v>
      </c>
      <c r="AK907" s="300"/>
    </row>
    <row r="908" spans="4:37" ht="12.75" customHeight="1" outlineLevel="1" x14ac:dyDescent="0.25">
      <c r="D908" s="142" t="str">
        <f>'Line Items'!D1102</f>
        <v>[Rolling Stock Line 46]</v>
      </c>
      <c r="E908" s="106"/>
      <c r="F908" s="143" t="str">
        <f t="shared" si="122"/>
        <v>000 Train Miles</v>
      </c>
      <c r="G908" s="107">
        <f t="shared" si="128"/>
        <v>0</v>
      </c>
      <c r="H908" s="107">
        <f t="shared" si="128"/>
        <v>0</v>
      </c>
      <c r="I908" s="107">
        <f t="shared" si="128"/>
        <v>0</v>
      </c>
      <c r="J908" s="107">
        <f t="shared" si="128"/>
        <v>0</v>
      </c>
      <c r="K908" s="107">
        <f t="shared" si="128"/>
        <v>0</v>
      </c>
      <c r="L908" s="107">
        <f t="shared" si="128"/>
        <v>0</v>
      </c>
      <c r="M908" s="107">
        <f t="shared" si="128"/>
        <v>0</v>
      </c>
      <c r="N908" s="107">
        <f t="shared" si="128"/>
        <v>0</v>
      </c>
      <c r="O908" s="107">
        <f t="shared" si="128"/>
        <v>0</v>
      </c>
      <c r="P908" s="107">
        <f t="shared" si="128"/>
        <v>0</v>
      </c>
      <c r="Q908" s="107">
        <f t="shared" si="128"/>
        <v>0</v>
      </c>
      <c r="R908" s="107">
        <f t="shared" si="128"/>
        <v>0</v>
      </c>
      <c r="S908" s="107">
        <f t="shared" si="128"/>
        <v>0</v>
      </c>
      <c r="T908" s="107">
        <f t="shared" si="128"/>
        <v>0</v>
      </c>
      <c r="U908" s="107">
        <f t="shared" si="128"/>
        <v>0</v>
      </c>
      <c r="V908" s="107">
        <f t="shared" si="128"/>
        <v>0</v>
      </c>
      <c r="W908" s="107">
        <f t="shared" si="128"/>
        <v>0</v>
      </c>
      <c r="X908" s="107">
        <f t="shared" si="128"/>
        <v>0</v>
      </c>
      <c r="Y908" s="107">
        <f t="shared" si="128"/>
        <v>0</v>
      </c>
      <c r="Z908" s="107">
        <f t="shared" si="128"/>
        <v>0</v>
      </c>
      <c r="AA908" s="107">
        <f t="shared" si="128"/>
        <v>0</v>
      </c>
      <c r="AB908" s="107">
        <f t="shared" si="128"/>
        <v>0</v>
      </c>
      <c r="AC908" s="108">
        <f t="shared" si="128"/>
        <v>0</v>
      </c>
      <c r="AE908" s="805">
        <f t="shared" si="119"/>
        <v>0</v>
      </c>
      <c r="AG908" s="805">
        <f t="shared" si="120"/>
        <v>0</v>
      </c>
      <c r="AI908" s="805">
        <f t="shared" si="121"/>
        <v>0</v>
      </c>
      <c r="AK908" s="300"/>
    </row>
    <row r="909" spans="4:37" ht="12.75" customHeight="1" outlineLevel="1" x14ac:dyDescent="0.25">
      <c r="D909" s="142" t="str">
        <f>'Line Items'!D1103</f>
        <v>[Rolling Stock Line 47]</v>
      </c>
      <c r="E909" s="106"/>
      <c r="F909" s="143" t="str">
        <f t="shared" si="122"/>
        <v>000 Train Miles</v>
      </c>
      <c r="G909" s="107">
        <f t="shared" si="128"/>
        <v>0</v>
      </c>
      <c r="H909" s="107">
        <f t="shared" si="128"/>
        <v>0</v>
      </c>
      <c r="I909" s="107">
        <f t="shared" si="128"/>
        <v>0</v>
      </c>
      <c r="J909" s="107">
        <f t="shared" si="128"/>
        <v>0</v>
      </c>
      <c r="K909" s="107">
        <f t="shared" si="128"/>
        <v>0</v>
      </c>
      <c r="L909" s="107">
        <f t="shared" si="128"/>
        <v>0</v>
      </c>
      <c r="M909" s="107">
        <f t="shared" si="128"/>
        <v>0</v>
      </c>
      <c r="N909" s="107">
        <f t="shared" si="128"/>
        <v>0</v>
      </c>
      <c r="O909" s="107">
        <f t="shared" si="128"/>
        <v>0</v>
      </c>
      <c r="P909" s="107">
        <f t="shared" si="128"/>
        <v>0</v>
      </c>
      <c r="Q909" s="107">
        <f t="shared" si="128"/>
        <v>0</v>
      </c>
      <c r="R909" s="107">
        <f t="shared" si="128"/>
        <v>0</v>
      </c>
      <c r="S909" s="107">
        <f t="shared" si="128"/>
        <v>0</v>
      </c>
      <c r="T909" s="107">
        <f t="shared" si="128"/>
        <v>0</v>
      </c>
      <c r="U909" s="107">
        <f t="shared" si="128"/>
        <v>0</v>
      </c>
      <c r="V909" s="107">
        <f t="shared" si="128"/>
        <v>0</v>
      </c>
      <c r="W909" s="107">
        <f t="shared" si="128"/>
        <v>0</v>
      </c>
      <c r="X909" s="107">
        <f t="shared" si="128"/>
        <v>0</v>
      </c>
      <c r="Y909" s="107">
        <f t="shared" si="128"/>
        <v>0</v>
      </c>
      <c r="Z909" s="107">
        <f t="shared" si="128"/>
        <v>0</v>
      </c>
      <c r="AA909" s="107">
        <f t="shared" si="128"/>
        <v>0</v>
      </c>
      <c r="AB909" s="107">
        <f t="shared" si="128"/>
        <v>0</v>
      </c>
      <c r="AC909" s="108">
        <f t="shared" si="128"/>
        <v>0</v>
      </c>
      <c r="AE909" s="805">
        <f t="shared" si="119"/>
        <v>0</v>
      </c>
      <c r="AG909" s="805">
        <f t="shared" si="120"/>
        <v>0</v>
      </c>
      <c r="AI909" s="805">
        <f t="shared" si="121"/>
        <v>0</v>
      </c>
      <c r="AK909" s="300"/>
    </row>
    <row r="910" spans="4:37" ht="12.75" customHeight="1" outlineLevel="1" x14ac:dyDescent="0.25">
      <c r="D910" s="142" t="str">
        <f>'Line Items'!D1104</f>
        <v>[Rolling Stock Line 48]</v>
      </c>
      <c r="E910" s="106"/>
      <c r="F910" s="143" t="str">
        <f t="shared" si="122"/>
        <v>000 Train Miles</v>
      </c>
      <c r="G910" s="107">
        <f t="shared" si="128"/>
        <v>0</v>
      </c>
      <c r="H910" s="107">
        <f t="shared" si="128"/>
        <v>0</v>
      </c>
      <c r="I910" s="107">
        <f t="shared" ref="I910:AC910" si="129">SUM(I522,I716)</f>
        <v>0</v>
      </c>
      <c r="J910" s="107">
        <f t="shared" si="129"/>
        <v>0</v>
      </c>
      <c r="K910" s="107">
        <f t="shared" si="129"/>
        <v>0</v>
      </c>
      <c r="L910" s="107">
        <f t="shared" si="129"/>
        <v>0</v>
      </c>
      <c r="M910" s="107">
        <f t="shared" si="129"/>
        <v>0</v>
      </c>
      <c r="N910" s="107">
        <f t="shared" si="129"/>
        <v>0</v>
      </c>
      <c r="O910" s="107">
        <f t="shared" si="129"/>
        <v>0</v>
      </c>
      <c r="P910" s="107">
        <f t="shared" si="129"/>
        <v>0</v>
      </c>
      <c r="Q910" s="107">
        <f t="shared" si="129"/>
        <v>0</v>
      </c>
      <c r="R910" s="107">
        <f t="shared" si="129"/>
        <v>0</v>
      </c>
      <c r="S910" s="107">
        <f t="shared" si="129"/>
        <v>0</v>
      </c>
      <c r="T910" s="107">
        <f t="shared" si="129"/>
        <v>0</v>
      </c>
      <c r="U910" s="107">
        <f t="shared" si="129"/>
        <v>0</v>
      </c>
      <c r="V910" s="107">
        <f t="shared" si="129"/>
        <v>0</v>
      </c>
      <c r="W910" s="107">
        <f t="shared" si="129"/>
        <v>0</v>
      </c>
      <c r="X910" s="107">
        <f t="shared" si="129"/>
        <v>0</v>
      </c>
      <c r="Y910" s="107">
        <f t="shared" si="129"/>
        <v>0</v>
      </c>
      <c r="Z910" s="107">
        <f t="shared" si="129"/>
        <v>0</v>
      </c>
      <c r="AA910" s="107">
        <f t="shared" si="129"/>
        <v>0</v>
      </c>
      <c r="AB910" s="107">
        <f t="shared" si="129"/>
        <v>0</v>
      </c>
      <c r="AC910" s="108">
        <f t="shared" si="129"/>
        <v>0</v>
      </c>
      <c r="AE910" s="805">
        <f t="shared" si="119"/>
        <v>0</v>
      </c>
      <c r="AG910" s="805">
        <f t="shared" si="120"/>
        <v>0</v>
      </c>
      <c r="AI910" s="805">
        <f t="shared" si="121"/>
        <v>0</v>
      </c>
      <c r="AK910" s="300"/>
    </row>
    <row r="911" spans="4:37" ht="12.75" customHeight="1" outlineLevel="1" x14ac:dyDescent="0.25">
      <c r="D911" s="142" t="str">
        <f>'Line Items'!D1105</f>
        <v>[Rolling Stock Line 49]</v>
      </c>
      <c r="E911" s="106"/>
      <c r="F911" s="143" t="str">
        <f t="shared" si="122"/>
        <v>000 Train Miles</v>
      </c>
      <c r="G911" s="107">
        <f t="shared" ref="G911:AC922" si="130">SUM(G523,G717)</f>
        <v>0</v>
      </c>
      <c r="H911" s="107">
        <f t="shared" si="130"/>
        <v>0</v>
      </c>
      <c r="I911" s="107">
        <f t="shared" si="130"/>
        <v>0</v>
      </c>
      <c r="J911" s="107">
        <f t="shared" si="130"/>
        <v>0</v>
      </c>
      <c r="K911" s="107">
        <f t="shared" si="130"/>
        <v>0</v>
      </c>
      <c r="L911" s="107">
        <f t="shared" si="130"/>
        <v>0</v>
      </c>
      <c r="M911" s="107">
        <f t="shared" si="130"/>
        <v>0</v>
      </c>
      <c r="N911" s="107">
        <f t="shared" si="130"/>
        <v>0</v>
      </c>
      <c r="O911" s="107">
        <f t="shared" si="130"/>
        <v>0</v>
      </c>
      <c r="P911" s="107">
        <f t="shared" si="130"/>
        <v>0</v>
      </c>
      <c r="Q911" s="107">
        <f t="shared" si="130"/>
        <v>0</v>
      </c>
      <c r="R911" s="107">
        <f t="shared" si="130"/>
        <v>0</v>
      </c>
      <c r="S911" s="107">
        <f t="shared" si="130"/>
        <v>0</v>
      </c>
      <c r="T911" s="107">
        <f t="shared" si="130"/>
        <v>0</v>
      </c>
      <c r="U911" s="107">
        <f t="shared" si="130"/>
        <v>0</v>
      </c>
      <c r="V911" s="107">
        <f t="shared" si="130"/>
        <v>0</v>
      </c>
      <c r="W911" s="107">
        <f t="shared" si="130"/>
        <v>0</v>
      </c>
      <c r="X911" s="107">
        <f t="shared" si="130"/>
        <v>0</v>
      </c>
      <c r="Y911" s="107">
        <f t="shared" si="130"/>
        <v>0</v>
      </c>
      <c r="Z911" s="107">
        <f t="shared" si="130"/>
        <v>0</v>
      </c>
      <c r="AA911" s="107">
        <f t="shared" si="130"/>
        <v>0</v>
      </c>
      <c r="AB911" s="107">
        <f t="shared" si="130"/>
        <v>0</v>
      </c>
      <c r="AC911" s="108">
        <f t="shared" si="130"/>
        <v>0</v>
      </c>
      <c r="AE911" s="805">
        <f t="shared" si="119"/>
        <v>0</v>
      </c>
      <c r="AG911" s="805">
        <f t="shared" si="120"/>
        <v>0</v>
      </c>
      <c r="AI911" s="805">
        <f t="shared" si="121"/>
        <v>0</v>
      </c>
      <c r="AK911" s="300"/>
    </row>
    <row r="912" spans="4:37" ht="12.75" customHeight="1" outlineLevel="1" x14ac:dyDescent="0.25">
      <c r="D912" s="142" t="str">
        <f>'Line Items'!D1106</f>
        <v>[Rolling Stock Line 50]</v>
      </c>
      <c r="E912" s="106"/>
      <c r="F912" s="143" t="str">
        <f t="shared" si="122"/>
        <v>000 Train Miles</v>
      </c>
      <c r="G912" s="107">
        <f t="shared" si="130"/>
        <v>0</v>
      </c>
      <c r="H912" s="107">
        <f t="shared" si="130"/>
        <v>0</v>
      </c>
      <c r="I912" s="107">
        <f t="shared" si="130"/>
        <v>0</v>
      </c>
      <c r="J912" s="107">
        <f t="shared" si="130"/>
        <v>0</v>
      </c>
      <c r="K912" s="107">
        <f t="shared" si="130"/>
        <v>0</v>
      </c>
      <c r="L912" s="107">
        <f t="shared" si="130"/>
        <v>0</v>
      </c>
      <c r="M912" s="107">
        <f t="shared" si="130"/>
        <v>0</v>
      </c>
      <c r="N912" s="107">
        <f t="shared" si="130"/>
        <v>0</v>
      </c>
      <c r="O912" s="107">
        <f t="shared" si="130"/>
        <v>0</v>
      </c>
      <c r="P912" s="107">
        <f t="shared" si="130"/>
        <v>0</v>
      </c>
      <c r="Q912" s="107">
        <f t="shared" si="130"/>
        <v>0</v>
      </c>
      <c r="R912" s="107">
        <f t="shared" si="130"/>
        <v>0</v>
      </c>
      <c r="S912" s="107">
        <f t="shared" si="130"/>
        <v>0</v>
      </c>
      <c r="T912" s="107">
        <f t="shared" si="130"/>
        <v>0</v>
      </c>
      <c r="U912" s="107">
        <f t="shared" si="130"/>
        <v>0</v>
      </c>
      <c r="V912" s="107">
        <f t="shared" si="130"/>
        <v>0</v>
      </c>
      <c r="W912" s="107">
        <f t="shared" si="130"/>
        <v>0</v>
      </c>
      <c r="X912" s="107">
        <f t="shared" si="130"/>
        <v>0</v>
      </c>
      <c r="Y912" s="107">
        <f t="shared" si="130"/>
        <v>0</v>
      </c>
      <c r="Z912" s="107">
        <f t="shared" si="130"/>
        <v>0</v>
      </c>
      <c r="AA912" s="107">
        <f t="shared" si="130"/>
        <v>0</v>
      </c>
      <c r="AB912" s="107">
        <f t="shared" si="130"/>
        <v>0</v>
      </c>
      <c r="AC912" s="108">
        <f t="shared" si="130"/>
        <v>0</v>
      </c>
      <c r="AE912" s="805">
        <f t="shared" si="119"/>
        <v>0</v>
      </c>
      <c r="AG912" s="805">
        <f t="shared" si="120"/>
        <v>0</v>
      </c>
      <c r="AI912" s="805">
        <f t="shared" si="121"/>
        <v>0</v>
      </c>
      <c r="AK912" s="300"/>
    </row>
    <row r="913" spans="2:37" ht="12.75" customHeight="1" outlineLevel="1" x14ac:dyDescent="0.25">
      <c r="D913" s="142" t="str">
        <f>'Line Items'!D1107</f>
        <v>[Rolling Stock Line 51]</v>
      </c>
      <c r="E913" s="106"/>
      <c r="F913" s="143" t="str">
        <f t="shared" si="122"/>
        <v>000 Train Miles</v>
      </c>
      <c r="G913" s="107">
        <f t="shared" si="130"/>
        <v>0</v>
      </c>
      <c r="H913" s="107">
        <f t="shared" si="130"/>
        <v>0</v>
      </c>
      <c r="I913" s="107">
        <f t="shared" si="130"/>
        <v>0</v>
      </c>
      <c r="J913" s="107">
        <f t="shared" si="130"/>
        <v>0</v>
      </c>
      <c r="K913" s="107">
        <f t="shared" si="130"/>
        <v>0</v>
      </c>
      <c r="L913" s="107">
        <f t="shared" si="130"/>
        <v>0</v>
      </c>
      <c r="M913" s="107">
        <f t="shared" si="130"/>
        <v>0</v>
      </c>
      <c r="N913" s="107">
        <f t="shared" si="130"/>
        <v>0</v>
      </c>
      <c r="O913" s="107">
        <f t="shared" si="130"/>
        <v>0</v>
      </c>
      <c r="P913" s="107">
        <f t="shared" si="130"/>
        <v>0</v>
      </c>
      <c r="Q913" s="107">
        <f t="shared" si="130"/>
        <v>0</v>
      </c>
      <c r="R913" s="107">
        <f t="shared" si="130"/>
        <v>0</v>
      </c>
      <c r="S913" s="107">
        <f t="shared" si="130"/>
        <v>0</v>
      </c>
      <c r="T913" s="107">
        <f t="shared" si="130"/>
        <v>0</v>
      </c>
      <c r="U913" s="107">
        <f t="shared" si="130"/>
        <v>0</v>
      </c>
      <c r="V913" s="107">
        <f t="shared" si="130"/>
        <v>0</v>
      </c>
      <c r="W913" s="107">
        <f t="shared" si="130"/>
        <v>0</v>
      </c>
      <c r="X913" s="107">
        <f t="shared" si="130"/>
        <v>0</v>
      </c>
      <c r="Y913" s="107">
        <f t="shared" si="130"/>
        <v>0</v>
      </c>
      <c r="Z913" s="107">
        <f t="shared" si="130"/>
        <v>0</v>
      </c>
      <c r="AA913" s="107">
        <f t="shared" si="130"/>
        <v>0</v>
      </c>
      <c r="AB913" s="107">
        <f t="shared" si="130"/>
        <v>0</v>
      </c>
      <c r="AC913" s="108">
        <f t="shared" si="130"/>
        <v>0</v>
      </c>
      <c r="AE913" s="805">
        <f t="shared" si="119"/>
        <v>0</v>
      </c>
      <c r="AG913" s="805">
        <f t="shared" si="120"/>
        <v>0</v>
      </c>
      <c r="AI913" s="805">
        <f t="shared" si="121"/>
        <v>0</v>
      </c>
      <c r="AK913" s="300"/>
    </row>
    <row r="914" spans="2:37" ht="12.75" customHeight="1" outlineLevel="1" x14ac:dyDescent="0.25">
      <c r="D914" s="142" t="str">
        <f>'Line Items'!D1108</f>
        <v>[Rolling Stock Line 52]</v>
      </c>
      <c r="E914" s="106"/>
      <c r="F914" s="143" t="str">
        <f t="shared" si="122"/>
        <v>000 Train Miles</v>
      </c>
      <c r="G914" s="107">
        <f t="shared" si="130"/>
        <v>0</v>
      </c>
      <c r="H914" s="107">
        <f t="shared" si="130"/>
        <v>0</v>
      </c>
      <c r="I914" s="107">
        <f t="shared" si="130"/>
        <v>0</v>
      </c>
      <c r="J914" s="107">
        <f t="shared" si="130"/>
        <v>0</v>
      </c>
      <c r="K914" s="107">
        <f t="shared" si="130"/>
        <v>0</v>
      </c>
      <c r="L914" s="107">
        <f t="shared" si="130"/>
        <v>0</v>
      </c>
      <c r="M914" s="107">
        <f t="shared" si="130"/>
        <v>0</v>
      </c>
      <c r="N914" s="107">
        <f t="shared" si="130"/>
        <v>0</v>
      </c>
      <c r="O914" s="107">
        <f t="shared" si="130"/>
        <v>0</v>
      </c>
      <c r="P914" s="107">
        <f t="shared" si="130"/>
        <v>0</v>
      </c>
      <c r="Q914" s="107">
        <f t="shared" si="130"/>
        <v>0</v>
      </c>
      <c r="R914" s="107">
        <f t="shared" si="130"/>
        <v>0</v>
      </c>
      <c r="S914" s="107">
        <f t="shared" si="130"/>
        <v>0</v>
      </c>
      <c r="T914" s="107">
        <f t="shared" si="130"/>
        <v>0</v>
      </c>
      <c r="U914" s="107">
        <f t="shared" si="130"/>
        <v>0</v>
      </c>
      <c r="V914" s="107">
        <f t="shared" si="130"/>
        <v>0</v>
      </c>
      <c r="W914" s="107">
        <f t="shared" si="130"/>
        <v>0</v>
      </c>
      <c r="X914" s="107">
        <f t="shared" si="130"/>
        <v>0</v>
      </c>
      <c r="Y914" s="107">
        <f t="shared" si="130"/>
        <v>0</v>
      </c>
      <c r="Z914" s="107">
        <f t="shared" si="130"/>
        <v>0</v>
      </c>
      <c r="AA914" s="107">
        <f t="shared" si="130"/>
        <v>0</v>
      </c>
      <c r="AB914" s="107">
        <f t="shared" si="130"/>
        <v>0</v>
      </c>
      <c r="AC914" s="108">
        <f t="shared" si="130"/>
        <v>0</v>
      </c>
      <c r="AE914" s="805">
        <f t="shared" si="119"/>
        <v>0</v>
      </c>
      <c r="AG914" s="805">
        <f t="shared" si="120"/>
        <v>0</v>
      </c>
      <c r="AI914" s="805">
        <f t="shared" si="121"/>
        <v>0</v>
      </c>
      <c r="AK914" s="300"/>
    </row>
    <row r="915" spans="2:37" ht="12.75" customHeight="1" outlineLevel="1" x14ac:dyDescent="0.25">
      <c r="D915" s="142" t="str">
        <f>'Line Items'!D1109</f>
        <v>[Rolling Stock Line 53]</v>
      </c>
      <c r="E915" s="106"/>
      <c r="F915" s="143" t="str">
        <f t="shared" si="122"/>
        <v>000 Train Miles</v>
      </c>
      <c r="G915" s="107">
        <f t="shared" si="130"/>
        <v>0</v>
      </c>
      <c r="H915" s="107">
        <f t="shared" si="130"/>
        <v>0</v>
      </c>
      <c r="I915" s="107">
        <f t="shared" si="130"/>
        <v>0</v>
      </c>
      <c r="J915" s="107">
        <f t="shared" si="130"/>
        <v>0</v>
      </c>
      <c r="K915" s="107">
        <f t="shared" si="130"/>
        <v>0</v>
      </c>
      <c r="L915" s="107">
        <f t="shared" si="130"/>
        <v>0</v>
      </c>
      <c r="M915" s="107">
        <f t="shared" si="130"/>
        <v>0</v>
      </c>
      <c r="N915" s="107">
        <f t="shared" si="130"/>
        <v>0</v>
      </c>
      <c r="O915" s="107">
        <f t="shared" si="130"/>
        <v>0</v>
      </c>
      <c r="P915" s="107">
        <f t="shared" si="130"/>
        <v>0</v>
      </c>
      <c r="Q915" s="107">
        <f t="shared" si="130"/>
        <v>0</v>
      </c>
      <c r="R915" s="107">
        <f t="shared" si="130"/>
        <v>0</v>
      </c>
      <c r="S915" s="107">
        <f t="shared" si="130"/>
        <v>0</v>
      </c>
      <c r="T915" s="107">
        <f t="shared" si="130"/>
        <v>0</v>
      </c>
      <c r="U915" s="107">
        <f t="shared" si="130"/>
        <v>0</v>
      </c>
      <c r="V915" s="107">
        <f t="shared" si="130"/>
        <v>0</v>
      </c>
      <c r="W915" s="107">
        <f t="shared" si="130"/>
        <v>0</v>
      </c>
      <c r="X915" s="107">
        <f t="shared" si="130"/>
        <v>0</v>
      </c>
      <c r="Y915" s="107">
        <f t="shared" si="130"/>
        <v>0</v>
      </c>
      <c r="Z915" s="107">
        <f t="shared" si="130"/>
        <v>0</v>
      </c>
      <c r="AA915" s="107">
        <f t="shared" si="130"/>
        <v>0</v>
      </c>
      <c r="AB915" s="107">
        <f t="shared" si="130"/>
        <v>0</v>
      </c>
      <c r="AC915" s="108">
        <f t="shared" si="130"/>
        <v>0</v>
      </c>
      <c r="AE915" s="805">
        <f t="shared" si="119"/>
        <v>0</v>
      </c>
      <c r="AG915" s="805">
        <f t="shared" si="120"/>
        <v>0</v>
      </c>
      <c r="AI915" s="805">
        <f t="shared" si="121"/>
        <v>0</v>
      </c>
      <c r="AK915" s="300"/>
    </row>
    <row r="916" spans="2:37" ht="12.75" customHeight="1" outlineLevel="1" x14ac:dyDescent="0.25">
      <c r="D916" s="142" t="str">
        <f>'Line Items'!D1110</f>
        <v>[Rolling Stock Line 54]</v>
      </c>
      <c r="E916" s="106"/>
      <c r="F916" s="143" t="str">
        <f t="shared" si="122"/>
        <v>000 Train Miles</v>
      </c>
      <c r="G916" s="107">
        <f t="shared" si="130"/>
        <v>0</v>
      </c>
      <c r="H916" s="107">
        <f t="shared" si="130"/>
        <v>0</v>
      </c>
      <c r="I916" s="107">
        <f t="shared" si="130"/>
        <v>0</v>
      </c>
      <c r="J916" s="107">
        <f t="shared" si="130"/>
        <v>0</v>
      </c>
      <c r="K916" s="107">
        <f t="shared" si="130"/>
        <v>0</v>
      </c>
      <c r="L916" s="107">
        <f t="shared" si="130"/>
        <v>0</v>
      </c>
      <c r="M916" s="107">
        <f t="shared" si="130"/>
        <v>0</v>
      </c>
      <c r="N916" s="107">
        <f t="shared" si="130"/>
        <v>0</v>
      </c>
      <c r="O916" s="107">
        <f t="shared" si="130"/>
        <v>0</v>
      </c>
      <c r="P916" s="107">
        <f t="shared" si="130"/>
        <v>0</v>
      </c>
      <c r="Q916" s="107">
        <f t="shared" si="130"/>
        <v>0</v>
      </c>
      <c r="R916" s="107">
        <f t="shared" si="130"/>
        <v>0</v>
      </c>
      <c r="S916" s="107">
        <f t="shared" si="130"/>
        <v>0</v>
      </c>
      <c r="T916" s="107">
        <f t="shared" si="130"/>
        <v>0</v>
      </c>
      <c r="U916" s="107">
        <f t="shared" si="130"/>
        <v>0</v>
      </c>
      <c r="V916" s="107">
        <f t="shared" si="130"/>
        <v>0</v>
      </c>
      <c r="W916" s="107">
        <f t="shared" si="130"/>
        <v>0</v>
      </c>
      <c r="X916" s="107">
        <f t="shared" si="130"/>
        <v>0</v>
      </c>
      <c r="Y916" s="107">
        <f t="shared" si="130"/>
        <v>0</v>
      </c>
      <c r="Z916" s="107">
        <f t="shared" si="130"/>
        <v>0</v>
      </c>
      <c r="AA916" s="107">
        <f t="shared" si="130"/>
        <v>0</v>
      </c>
      <c r="AB916" s="107">
        <f t="shared" si="130"/>
        <v>0</v>
      </c>
      <c r="AC916" s="108">
        <f t="shared" si="130"/>
        <v>0</v>
      </c>
      <c r="AE916" s="805">
        <f t="shared" si="119"/>
        <v>0</v>
      </c>
      <c r="AG916" s="805">
        <f t="shared" si="120"/>
        <v>0</v>
      </c>
      <c r="AI916" s="805">
        <f t="shared" si="121"/>
        <v>0</v>
      </c>
      <c r="AK916" s="300"/>
    </row>
    <row r="917" spans="2:37" ht="12.75" customHeight="1" outlineLevel="1" x14ac:dyDescent="0.25">
      <c r="D917" s="142" t="str">
        <f>'Line Items'!D1111</f>
        <v>[Rolling Stock Line 55]</v>
      </c>
      <c r="E917" s="106"/>
      <c r="F917" s="143" t="str">
        <f t="shared" si="122"/>
        <v>000 Train Miles</v>
      </c>
      <c r="G917" s="107">
        <f t="shared" si="130"/>
        <v>0</v>
      </c>
      <c r="H917" s="107">
        <f t="shared" si="130"/>
        <v>0</v>
      </c>
      <c r="I917" s="107">
        <f t="shared" si="130"/>
        <v>0</v>
      </c>
      <c r="J917" s="107">
        <f t="shared" si="130"/>
        <v>0</v>
      </c>
      <c r="K917" s="107">
        <f t="shared" si="130"/>
        <v>0</v>
      </c>
      <c r="L917" s="107">
        <f t="shared" si="130"/>
        <v>0</v>
      </c>
      <c r="M917" s="107">
        <f t="shared" si="130"/>
        <v>0</v>
      </c>
      <c r="N917" s="107">
        <f t="shared" si="130"/>
        <v>0</v>
      </c>
      <c r="O917" s="107">
        <f t="shared" si="130"/>
        <v>0</v>
      </c>
      <c r="P917" s="107">
        <f t="shared" si="130"/>
        <v>0</v>
      </c>
      <c r="Q917" s="107">
        <f t="shared" si="130"/>
        <v>0</v>
      </c>
      <c r="R917" s="107">
        <f t="shared" si="130"/>
        <v>0</v>
      </c>
      <c r="S917" s="107">
        <f t="shared" si="130"/>
        <v>0</v>
      </c>
      <c r="T917" s="107">
        <f t="shared" si="130"/>
        <v>0</v>
      </c>
      <c r="U917" s="107">
        <f t="shared" si="130"/>
        <v>0</v>
      </c>
      <c r="V917" s="107">
        <f t="shared" si="130"/>
        <v>0</v>
      </c>
      <c r="W917" s="107">
        <f t="shared" si="130"/>
        <v>0</v>
      </c>
      <c r="X917" s="107">
        <f t="shared" si="130"/>
        <v>0</v>
      </c>
      <c r="Y917" s="107">
        <f t="shared" si="130"/>
        <v>0</v>
      </c>
      <c r="Z917" s="107">
        <f t="shared" si="130"/>
        <v>0</v>
      </c>
      <c r="AA917" s="107">
        <f t="shared" si="130"/>
        <v>0</v>
      </c>
      <c r="AB917" s="107">
        <f t="shared" si="130"/>
        <v>0</v>
      </c>
      <c r="AC917" s="108">
        <f t="shared" si="130"/>
        <v>0</v>
      </c>
      <c r="AE917" s="805">
        <f t="shared" si="119"/>
        <v>0</v>
      </c>
      <c r="AG917" s="805">
        <f t="shared" si="120"/>
        <v>0</v>
      </c>
      <c r="AI917" s="805">
        <f t="shared" si="121"/>
        <v>0</v>
      </c>
      <c r="AK917" s="300"/>
    </row>
    <row r="918" spans="2:37" ht="12.75" customHeight="1" outlineLevel="1" x14ac:dyDescent="0.25">
      <c r="D918" s="142" t="str">
        <f>'Line Items'!D1112</f>
        <v>[Rolling Stock Line 56]</v>
      </c>
      <c r="E918" s="106"/>
      <c r="F918" s="143" t="str">
        <f t="shared" si="122"/>
        <v>000 Train Miles</v>
      </c>
      <c r="G918" s="107">
        <f t="shared" si="130"/>
        <v>0</v>
      </c>
      <c r="H918" s="107">
        <f t="shared" si="130"/>
        <v>0</v>
      </c>
      <c r="I918" s="107">
        <f t="shared" si="130"/>
        <v>0</v>
      </c>
      <c r="J918" s="107">
        <f t="shared" si="130"/>
        <v>0</v>
      </c>
      <c r="K918" s="107">
        <f t="shared" si="130"/>
        <v>0</v>
      </c>
      <c r="L918" s="107">
        <f t="shared" si="130"/>
        <v>0</v>
      </c>
      <c r="M918" s="107">
        <f t="shared" si="130"/>
        <v>0</v>
      </c>
      <c r="N918" s="107">
        <f t="shared" si="130"/>
        <v>0</v>
      </c>
      <c r="O918" s="107">
        <f t="shared" si="130"/>
        <v>0</v>
      </c>
      <c r="P918" s="107">
        <f t="shared" si="130"/>
        <v>0</v>
      </c>
      <c r="Q918" s="107">
        <f t="shared" si="130"/>
        <v>0</v>
      </c>
      <c r="R918" s="107">
        <f t="shared" si="130"/>
        <v>0</v>
      </c>
      <c r="S918" s="107">
        <f t="shared" si="130"/>
        <v>0</v>
      </c>
      <c r="T918" s="107">
        <f t="shared" si="130"/>
        <v>0</v>
      </c>
      <c r="U918" s="107">
        <f t="shared" si="130"/>
        <v>0</v>
      </c>
      <c r="V918" s="107">
        <f t="shared" si="130"/>
        <v>0</v>
      </c>
      <c r="W918" s="107">
        <f t="shared" si="130"/>
        <v>0</v>
      </c>
      <c r="X918" s="107">
        <f t="shared" si="130"/>
        <v>0</v>
      </c>
      <c r="Y918" s="107">
        <f t="shared" si="130"/>
        <v>0</v>
      </c>
      <c r="Z918" s="107">
        <f t="shared" si="130"/>
        <v>0</v>
      </c>
      <c r="AA918" s="107">
        <f t="shared" si="130"/>
        <v>0</v>
      </c>
      <c r="AB918" s="107">
        <f t="shared" si="130"/>
        <v>0</v>
      </c>
      <c r="AC918" s="108">
        <f t="shared" si="130"/>
        <v>0</v>
      </c>
      <c r="AE918" s="805">
        <f t="shared" si="119"/>
        <v>0</v>
      </c>
      <c r="AG918" s="805">
        <f t="shared" si="120"/>
        <v>0</v>
      </c>
      <c r="AI918" s="805">
        <f t="shared" si="121"/>
        <v>0</v>
      </c>
      <c r="AK918" s="300"/>
    </row>
    <row r="919" spans="2:37" ht="12.75" customHeight="1" outlineLevel="1" x14ac:dyDescent="0.25">
      <c r="D919" s="142" t="str">
        <f>'Line Items'!D1113</f>
        <v>[Rolling Stock Line 57]</v>
      </c>
      <c r="E919" s="106"/>
      <c r="F919" s="143" t="str">
        <f t="shared" si="122"/>
        <v>000 Train Miles</v>
      </c>
      <c r="G919" s="107">
        <f t="shared" si="130"/>
        <v>0</v>
      </c>
      <c r="H919" s="107">
        <f t="shared" si="130"/>
        <v>0</v>
      </c>
      <c r="I919" s="107">
        <f t="shared" si="130"/>
        <v>0</v>
      </c>
      <c r="J919" s="107">
        <f t="shared" si="130"/>
        <v>0</v>
      </c>
      <c r="K919" s="107">
        <f t="shared" si="130"/>
        <v>0</v>
      </c>
      <c r="L919" s="107">
        <f t="shared" si="130"/>
        <v>0</v>
      </c>
      <c r="M919" s="107">
        <f t="shared" si="130"/>
        <v>0</v>
      </c>
      <c r="N919" s="107">
        <f t="shared" si="130"/>
        <v>0</v>
      </c>
      <c r="O919" s="107">
        <f t="shared" si="130"/>
        <v>0</v>
      </c>
      <c r="P919" s="107">
        <f t="shared" si="130"/>
        <v>0</v>
      </c>
      <c r="Q919" s="107">
        <f t="shared" si="130"/>
        <v>0</v>
      </c>
      <c r="R919" s="107">
        <f t="shared" si="130"/>
        <v>0</v>
      </c>
      <c r="S919" s="107">
        <f t="shared" si="130"/>
        <v>0</v>
      </c>
      <c r="T919" s="107">
        <f t="shared" si="130"/>
        <v>0</v>
      </c>
      <c r="U919" s="107">
        <f t="shared" si="130"/>
        <v>0</v>
      </c>
      <c r="V919" s="107">
        <f t="shared" si="130"/>
        <v>0</v>
      </c>
      <c r="W919" s="107">
        <f t="shared" si="130"/>
        <v>0</v>
      </c>
      <c r="X919" s="107">
        <f t="shared" si="130"/>
        <v>0</v>
      </c>
      <c r="Y919" s="107">
        <f t="shared" si="130"/>
        <v>0</v>
      </c>
      <c r="Z919" s="107">
        <f t="shared" si="130"/>
        <v>0</v>
      </c>
      <c r="AA919" s="107">
        <f t="shared" si="130"/>
        <v>0</v>
      </c>
      <c r="AB919" s="107">
        <f t="shared" si="130"/>
        <v>0</v>
      </c>
      <c r="AC919" s="108">
        <f t="shared" si="130"/>
        <v>0</v>
      </c>
      <c r="AE919" s="805">
        <f t="shared" si="119"/>
        <v>0</v>
      </c>
      <c r="AG919" s="805">
        <f t="shared" si="120"/>
        <v>0</v>
      </c>
      <c r="AI919" s="805">
        <f t="shared" si="121"/>
        <v>0</v>
      </c>
      <c r="AK919" s="300"/>
    </row>
    <row r="920" spans="2:37" ht="12.75" customHeight="1" outlineLevel="1" x14ac:dyDescent="0.25">
      <c r="D920" s="142" t="str">
        <f>'Line Items'!D1114</f>
        <v>[Rolling Stock Line 58]</v>
      </c>
      <c r="E920" s="106"/>
      <c r="F920" s="143" t="str">
        <f t="shared" si="122"/>
        <v>000 Train Miles</v>
      </c>
      <c r="G920" s="107">
        <f t="shared" si="130"/>
        <v>0</v>
      </c>
      <c r="H920" s="107">
        <f t="shared" si="130"/>
        <v>0</v>
      </c>
      <c r="I920" s="107">
        <f t="shared" si="130"/>
        <v>0</v>
      </c>
      <c r="J920" s="107">
        <f t="shared" si="130"/>
        <v>0</v>
      </c>
      <c r="K920" s="107">
        <f t="shared" si="130"/>
        <v>0</v>
      </c>
      <c r="L920" s="107">
        <f t="shared" si="130"/>
        <v>0</v>
      </c>
      <c r="M920" s="107">
        <f t="shared" si="130"/>
        <v>0</v>
      </c>
      <c r="N920" s="107">
        <f t="shared" si="130"/>
        <v>0</v>
      </c>
      <c r="O920" s="107">
        <f t="shared" si="130"/>
        <v>0</v>
      </c>
      <c r="P920" s="107">
        <f t="shared" si="130"/>
        <v>0</v>
      </c>
      <c r="Q920" s="107">
        <f t="shared" si="130"/>
        <v>0</v>
      </c>
      <c r="R920" s="107">
        <f t="shared" si="130"/>
        <v>0</v>
      </c>
      <c r="S920" s="107">
        <f t="shared" si="130"/>
        <v>0</v>
      </c>
      <c r="T920" s="107">
        <f t="shared" si="130"/>
        <v>0</v>
      </c>
      <c r="U920" s="107">
        <f t="shared" si="130"/>
        <v>0</v>
      </c>
      <c r="V920" s="107">
        <f t="shared" si="130"/>
        <v>0</v>
      </c>
      <c r="W920" s="107">
        <f t="shared" si="130"/>
        <v>0</v>
      </c>
      <c r="X920" s="107">
        <f t="shared" si="130"/>
        <v>0</v>
      </c>
      <c r="Y920" s="107">
        <f t="shared" si="130"/>
        <v>0</v>
      </c>
      <c r="Z920" s="107">
        <f t="shared" si="130"/>
        <v>0</v>
      </c>
      <c r="AA920" s="107">
        <f t="shared" si="130"/>
        <v>0</v>
      </c>
      <c r="AB920" s="107">
        <f t="shared" si="130"/>
        <v>0</v>
      </c>
      <c r="AC920" s="108">
        <f t="shared" si="130"/>
        <v>0</v>
      </c>
      <c r="AE920" s="805">
        <f t="shared" si="119"/>
        <v>0</v>
      </c>
      <c r="AG920" s="805">
        <f t="shared" si="120"/>
        <v>0</v>
      </c>
      <c r="AI920" s="805">
        <f t="shared" si="121"/>
        <v>0</v>
      </c>
      <c r="AK920" s="300"/>
    </row>
    <row r="921" spans="2:37" ht="12.75" customHeight="1" outlineLevel="1" x14ac:dyDescent="0.25">
      <c r="D921" s="142" t="str">
        <f>'Line Items'!D1115</f>
        <v>[Rolling Stock Line 59]</v>
      </c>
      <c r="E921" s="106"/>
      <c r="F921" s="143" t="str">
        <f t="shared" si="122"/>
        <v>000 Train Miles</v>
      </c>
      <c r="G921" s="107">
        <f t="shared" si="130"/>
        <v>0</v>
      </c>
      <c r="H921" s="107">
        <f t="shared" si="130"/>
        <v>0</v>
      </c>
      <c r="I921" s="107">
        <f t="shared" si="130"/>
        <v>0</v>
      </c>
      <c r="J921" s="107">
        <f t="shared" si="130"/>
        <v>0</v>
      </c>
      <c r="K921" s="107">
        <f t="shared" si="130"/>
        <v>0</v>
      </c>
      <c r="L921" s="107">
        <f t="shared" si="130"/>
        <v>0</v>
      </c>
      <c r="M921" s="107">
        <f t="shared" si="130"/>
        <v>0</v>
      </c>
      <c r="N921" s="107">
        <f t="shared" si="130"/>
        <v>0</v>
      </c>
      <c r="O921" s="107">
        <f t="shared" si="130"/>
        <v>0</v>
      </c>
      <c r="P921" s="107">
        <f t="shared" si="130"/>
        <v>0</v>
      </c>
      <c r="Q921" s="107">
        <f t="shared" si="130"/>
        <v>0</v>
      </c>
      <c r="R921" s="107">
        <f t="shared" si="130"/>
        <v>0</v>
      </c>
      <c r="S921" s="107">
        <f t="shared" si="130"/>
        <v>0</v>
      </c>
      <c r="T921" s="107">
        <f t="shared" si="130"/>
        <v>0</v>
      </c>
      <c r="U921" s="107">
        <f t="shared" si="130"/>
        <v>0</v>
      </c>
      <c r="V921" s="107">
        <f t="shared" si="130"/>
        <v>0</v>
      </c>
      <c r="W921" s="107">
        <f t="shared" si="130"/>
        <v>0</v>
      </c>
      <c r="X921" s="107">
        <f t="shared" si="130"/>
        <v>0</v>
      </c>
      <c r="Y921" s="107">
        <f t="shared" si="130"/>
        <v>0</v>
      </c>
      <c r="Z921" s="107">
        <f t="shared" si="130"/>
        <v>0</v>
      </c>
      <c r="AA921" s="107">
        <f t="shared" si="130"/>
        <v>0</v>
      </c>
      <c r="AB921" s="107">
        <f t="shared" si="130"/>
        <v>0</v>
      </c>
      <c r="AC921" s="108">
        <f t="shared" si="130"/>
        <v>0</v>
      </c>
      <c r="AE921" s="805">
        <f t="shared" si="119"/>
        <v>0</v>
      </c>
      <c r="AG921" s="805">
        <f t="shared" si="120"/>
        <v>0</v>
      </c>
      <c r="AI921" s="805">
        <f t="shared" si="121"/>
        <v>0</v>
      </c>
      <c r="AK921" s="300"/>
    </row>
    <row r="922" spans="2:37" ht="12.75" customHeight="1" outlineLevel="1" x14ac:dyDescent="0.25">
      <c r="D922" s="113" t="str">
        <f>'Line Items'!D1116</f>
        <v>[Rolling Stock Line 60]</v>
      </c>
      <c r="E922" s="286"/>
      <c r="F922" s="155" t="str">
        <f t="shared" si="122"/>
        <v>000 Train Miles</v>
      </c>
      <c r="G922" s="115">
        <f t="shared" si="130"/>
        <v>0</v>
      </c>
      <c r="H922" s="115">
        <f t="shared" si="130"/>
        <v>0</v>
      </c>
      <c r="I922" s="115">
        <f t="shared" ref="I922:AC922" si="131">SUM(I534,I728)</f>
        <v>0</v>
      </c>
      <c r="J922" s="115">
        <f t="shared" si="131"/>
        <v>0</v>
      </c>
      <c r="K922" s="115">
        <f t="shared" si="131"/>
        <v>0</v>
      </c>
      <c r="L922" s="115">
        <f t="shared" si="131"/>
        <v>0</v>
      </c>
      <c r="M922" s="115">
        <f t="shared" si="131"/>
        <v>0</v>
      </c>
      <c r="N922" s="115">
        <f t="shared" si="131"/>
        <v>0</v>
      </c>
      <c r="O922" s="115">
        <f t="shared" si="131"/>
        <v>0</v>
      </c>
      <c r="P922" s="115">
        <f t="shared" si="131"/>
        <v>0</v>
      </c>
      <c r="Q922" s="115">
        <f t="shared" si="131"/>
        <v>0</v>
      </c>
      <c r="R922" s="115">
        <f t="shared" si="131"/>
        <v>0</v>
      </c>
      <c r="S922" s="115">
        <f t="shared" si="131"/>
        <v>0</v>
      </c>
      <c r="T922" s="115">
        <f t="shared" si="131"/>
        <v>0</v>
      </c>
      <c r="U922" s="115">
        <f t="shared" si="131"/>
        <v>0</v>
      </c>
      <c r="V922" s="115">
        <f t="shared" si="131"/>
        <v>0</v>
      </c>
      <c r="W922" s="115">
        <f t="shared" si="131"/>
        <v>0</v>
      </c>
      <c r="X922" s="115">
        <f t="shared" si="131"/>
        <v>0</v>
      </c>
      <c r="Y922" s="115">
        <f t="shared" si="131"/>
        <v>0</v>
      </c>
      <c r="Z922" s="115">
        <f t="shared" si="131"/>
        <v>0</v>
      </c>
      <c r="AA922" s="115">
        <f t="shared" si="131"/>
        <v>0</v>
      </c>
      <c r="AB922" s="115">
        <f t="shared" si="131"/>
        <v>0</v>
      </c>
      <c r="AC922" s="116">
        <f t="shared" si="131"/>
        <v>0</v>
      </c>
      <c r="AE922" s="1058">
        <f t="shared" si="119"/>
        <v>0</v>
      </c>
      <c r="AG922" s="1058">
        <f t="shared" si="120"/>
        <v>0</v>
      </c>
      <c r="AI922" s="1058">
        <f t="shared" si="121"/>
        <v>0</v>
      </c>
      <c r="AK922" s="320"/>
    </row>
    <row r="923" spans="2:37" ht="12.75" customHeight="1" outlineLevel="1" x14ac:dyDescent="0.25">
      <c r="G923" s="107"/>
      <c r="H923" s="107"/>
      <c r="I923" s="107"/>
      <c r="J923" s="107"/>
      <c r="K923" s="107"/>
      <c r="L923" s="107"/>
      <c r="M923" s="107"/>
      <c r="N923" s="107"/>
      <c r="O923" s="107"/>
      <c r="P923" s="107"/>
      <c r="Q923" s="107"/>
      <c r="R923" s="107"/>
      <c r="S923" s="107"/>
      <c r="T923" s="107"/>
      <c r="U923" s="107"/>
      <c r="V923" s="107"/>
      <c r="W923" s="107"/>
      <c r="X923" s="107"/>
      <c r="Y923" s="107"/>
      <c r="Z923" s="107"/>
      <c r="AA923" s="107"/>
      <c r="AB923" s="107"/>
      <c r="AC923" s="107"/>
      <c r="AE923" s="107"/>
      <c r="AG923" s="107"/>
      <c r="AI923" s="107"/>
    </row>
    <row r="924" spans="2:37" ht="12.75" customHeight="1" outlineLevel="1" x14ac:dyDescent="0.25">
      <c r="D924" s="290" t="str">
        <f>C862</f>
        <v>Total Train Mileage</v>
      </c>
      <c r="E924" s="291"/>
      <c r="F924" s="292" t="str">
        <f>F922</f>
        <v>000 Train Miles</v>
      </c>
      <c r="G924" s="293">
        <f t="shared" ref="G924:AC924" si="132">SUM(G863:G922)</f>
        <v>0</v>
      </c>
      <c r="H924" s="293">
        <f t="shared" si="132"/>
        <v>0</v>
      </c>
      <c r="I924" s="293">
        <f t="shared" si="132"/>
        <v>0</v>
      </c>
      <c r="J924" s="293">
        <f t="shared" si="132"/>
        <v>0</v>
      </c>
      <c r="K924" s="293">
        <f t="shared" si="132"/>
        <v>0</v>
      </c>
      <c r="L924" s="293">
        <f t="shared" si="132"/>
        <v>0</v>
      </c>
      <c r="M924" s="293">
        <f t="shared" si="132"/>
        <v>0</v>
      </c>
      <c r="N924" s="293">
        <f t="shared" si="132"/>
        <v>0</v>
      </c>
      <c r="O924" s="293">
        <f t="shared" si="132"/>
        <v>0</v>
      </c>
      <c r="P924" s="293">
        <f t="shared" si="132"/>
        <v>0</v>
      </c>
      <c r="Q924" s="293">
        <f t="shared" si="132"/>
        <v>0</v>
      </c>
      <c r="R924" s="293">
        <f t="shared" si="132"/>
        <v>0</v>
      </c>
      <c r="S924" s="293">
        <f t="shared" si="132"/>
        <v>0</v>
      </c>
      <c r="T924" s="293">
        <f t="shared" si="132"/>
        <v>0</v>
      </c>
      <c r="U924" s="293">
        <f t="shared" si="132"/>
        <v>0</v>
      </c>
      <c r="V924" s="293">
        <f t="shared" si="132"/>
        <v>0</v>
      </c>
      <c r="W924" s="293">
        <f t="shared" si="132"/>
        <v>0</v>
      </c>
      <c r="X924" s="293">
        <f t="shared" si="132"/>
        <v>0</v>
      </c>
      <c r="Y924" s="293">
        <f t="shared" si="132"/>
        <v>0</v>
      </c>
      <c r="Z924" s="293">
        <f t="shared" si="132"/>
        <v>0</v>
      </c>
      <c r="AA924" s="293">
        <f t="shared" si="132"/>
        <v>0</v>
      </c>
      <c r="AB924" s="293">
        <f t="shared" si="132"/>
        <v>0</v>
      </c>
      <c r="AC924" s="294">
        <f t="shared" si="132"/>
        <v>0</v>
      </c>
      <c r="AE924" s="1062">
        <f>SUM(AE863:AE922)</f>
        <v>0</v>
      </c>
      <c r="AG924" s="1062">
        <f>SUM(AG863:AG922)</f>
        <v>0</v>
      </c>
      <c r="AI924" s="1062">
        <f>SUM(AI863:AI922)</f>
        <v>0</v>
      </c>
      <c r="AK924" s="295"/>
    </row>
    <row r="925" spans="2:37" x14ac:dyDescent="0.25">
      <c r="G925" s="107"/>
      <c r="H925" s="107"/>
      <c r="I925" s="107"/>
      <c r="J925" s="107"/>
      <c r="K925" s="107"/>
      <c r="L925" s="107"/>
      <c r="M925" s="107"/>
      <c r="N925" s="107"/>
      <c r="O925" s="107"/>
      <c r="P925" s="107"/>
      <c r="Q925" s="107"/>
      <c r="R925" s="107"/>
      <c r="S925" s="107"/>
      <c r="T925" s="107"/>
      <c r="U925" s="107"/>
      <c r="V925" s="107"/>
      <c r="W925" s="107"/>
      <c r="X925" s="107"/>
      <c r="Y925" s="107"/>
      <c r="Z925" s="107"/>
      <c r="AA925" s="107"/>
      <c r="AB925" s="107"/>
      <c r="AC925" s="107"/>
      <c r="AE925" s="107"/>
      <c r="AG925" s="107"/>
      <c r="AI925" s="107"/>
    </row>
    <row r="926" spans="2:37" x14ac:dyDescent="0.25">
      <c r="G926" s="107"/>
      <c r="H926" s="107"/>
      <c r="I926" s="107"/>
      <c r="J926" s="107"/>
      <c r="K926" s="107"/>
      <c r="L926" s="107"/>
      <c r="M926" s="107"/>
      <c r="N926" s="107"/>
      <c r="O926" s="107"/>
      <c r="P926" s="107"/>
      <c r="Q926" s="107"/>
      <c r="R926" s="107"/>
      <c r="S926" s="107"/>
      <c r="T926" s="107"/>
      <c r="U926" s="107"/>
      <c r="V926" s="107"/>
      <c r="W926" s="107"/>
      <c r="X926" s="107"/>
      <c r="Y926" s="107"/>
      <c r="Z926" s="107"/>
      <c r="AA926" s="107"/>
      <c r="AB926" s="107"/>
      <c r="AC926" s="107"/>
      <c r="AE926" s="107"/>
      <c r="AG926" s="107"/>
      <c r="AI926" s="107"/>
    </row>
    <row r="927" spans="2:37" ht="16.5" x14ac:dyDescent="0.25">
      <c r="B927" s="11" t="s">
        <v>492</v>
      </c>
      <c r="C927" s="11"/>
      <c r="D927" s="11"/>
      <c r="E927" s="11"/>
      <c r="F927" s="11"/>
      <c r="G927" s="311"/>
      <c r="H927" s="311"/>
      <c r="I927" s="311"/>
      <c r="J927" s="311"/>
      <c r="K927" s="311"/>
      <c r="L927" s="311"/>
      <c r="M927" s="311"/>
      <c r="N927" s="311"/>
      <c r="O927" s="311"/>
      <c r="P927" s="311"/>
      <c r="Q927" s="311"/>
      <c r="R927" s="311"/>
      <c r="S927" s="311"/>
      <c r="T927" s="311"/>
      <c r="U927" s="311"/>
      <c r="V927" s="311"/>
      <c r="W927" s="311"/>
      <c r="X927" s="311"/>
      <c r="Y927" s="311"/>
      <c r="Z927" s="311"/>
      <c r="AA927" s="311"/>
      <c r="AB927" s="311"/>
      <c r="AC927" s="311"/>
      <c r="AD927" s="11"/>
      <c r="AE927" s="311"/>
      <c r="AF927" s="11"/>
      <c r="AG927" s="311"/>
      <c r="AH927" s="11"/>
      <c r="AI927" s="311"/>
      <c r="AJ927" s="311"/>
      <c r="AK927" s="11"/>
    </row>
    <row r="928" spans="2:37" x14ac:dyDescent="0.25">
      <c r="G928" s="107"/>
      <c r="H928" s="107"/>
      <c r="I928" s="107"/>
      <c r="J928" s="107"/>
      <c r="K928" s="107"/>
      <c r="L928" s="107"/>
      <c r="M928" s="107"/>
      <c r="N928" s="107"/>
      <c r="O928" s="107"/>
      <c r="P928" s="107"/>
      <c r="Q928" s="107"/>
      <c r="R928" s="107"/>
      <c r="S928" s="107"/>
      <c r="T928" s="107"/>
      <c r="U928" s="107"/>
      <c r="V928" s="107"/>
      <c r="W928" s="107"/>
      <c r="X928" s="107"/>
      <c r="Y928" s="107"/>
      <c r="Z928" s="107"/>
      <c r="AA928" s="107"/>
      <c r="AB928" s="107"/>
      <c r="AC928" s="107"/>
      <c r="AE928" s="107"/>
      <c r="AG928" s="107"/>
      <c r="AI928" s="107"/>
      <c r="AJ928" s="107"/>
    </row>
    <row r="929" spans="2:37" x14ac:dyDescent="0.25">
      <c r="B929" s="272" t="s">
        <v>493</v>
      </c>
      <c r="C929" s="272"/>
      <c r="D929" s="275"/>
      <c r="E929" s="275"/>
      <c r="F929" s="272"/>
      <c r="G929" s="302"/>
      <c r="H929" s="302"/>
      <c r="I929" s="302"/>
      <c r="J929" s="302"/>
      <c r="K929" s="302"/>
      <c r="L929" s="302"/>
      <c r="M929" s="302"/>
      <c r="N929" s="302"/>
      <c r="O929" s="302"/>
      <c r="P929" s="302"/>
      <c r="Q929" s="302"/>
      <c r="R929" s="302"/>
      <c r="S929" s="302"/>
      <c r="T929" s="302"/>
      <c r="U929" s="302"/>
      <c r="V929" s="302"/>
      <c r="W929" s="302"/>
      <c r="X929" s="302"/>
      <c r="Y929" s="302"/>
      <c r="Z929" s="302"/>
      <c r="AA929" s="302"/>
      <c r="AB929" s="302"/>
      <c r="AC929" s="302"/>
      <c r="AD929" s="272"/>
      <c r="AE929" s="302"/>
      <c r="AF929" s="272"/>
      <c r="AG929" s="302"/>
      <c r="AH929" s="272"/>
      <c r="AI929" s="302"/>
      <c r="AJ929" s="302"/>
      <c r="AK929" s="272"/>
    </row>
    <row r="930" spans="2:37" ht="12.75" customHeight="1" outlineLevel="1" x14ac:dyDescent="0.25">
      <c r="G930" s="107"/>
      <c r="H930" s="107"/>
      <c r="I930" s="107"/>
      <c r="J930" s="107"/>
      <c r="K930" s="107"/>
      <c r="L930" s="107"/>
      <c r="M930" s="107"/>
      <c r="N930" s="107"/>
      <c r="O930" s="107"/>
      <c r="P930" s="107"/>
      <c r="Q930" s="107"/>
      <c r="R930" s="107"/>
      <c r="S930" s="107"/>
      <c r="T930" s="107"/>
      <c r="U930" s="107"/>
      <c r="V930" s="107"/>
      <c r="W930" s="107"/>
      <c r="X930" s="107"/>
      <c r="Y930" s="107"/>
      <c r="Z930" s="107"/>
      <c r="AA930" s="107"/>
      <c r="AB930" s="107"/>
      <c r="AC930" s="107"/>
      <c r="AE930" s="107"/>
      <c r="AG930" s="107"/>
      <c r="AI930" s="107"/>
    </row>
    <row r="931" spans="2:37" ht="12.75" customHeight="1" outlineLevel="1" x14ac:dyDescent="0.25">
      <c r="D931" s="276" t="str">
        <f>'Line Items'!D994</f>
        <v>Class 375/3 Eversholt Rail - Motor</v>
      </c>
      <c r="E931" s="277"/>
      <c r="F931" s="278" t="s">
        <v>479</v>
      </c>
      <c r="G931" s="279"/>
      <c r="H931" s="279"/>
      <c r="I931" s="279"/>
      <c r="J931" s="279"/>
      <c r="K931" s="279"/>
      <c r="L931" s="279"/>
      <c r="M931" s="279"/>
      <c r="N931" s="279"/>
      <c r="O931" s="279"/>
      <c r="P931" s="279"/>
      <c r="Q931" s="279"/>
      <c r="R931" s="279"/>
      <c r="S931" s="279"/>
      <c r="T931" s="279"/>
      <c r="U931" s="279"/>
      <c r="V931" s="279"/>
      <c r="W931" s="279"/>
      <c r="X931" s="279"/>
      <c r="Y931" s="279"/>
      <c r="Z931" s="279"/>
      <c r="AA931" s="279"/>
      <c r="AB931" s="279"/>
      <c r="AC931" s="304"/>
      <c r="AE931" s="1057"/>
      <c r="AG931" s="1057"/>
      <c r="AI931" s="1057"/>
      <c r="AK931" s="321"/>
    </row>
    <row r="932" spans="2:37" ht="12.75" customHeight="1" outlineLevel="1" x14ac:dyDescent="0.25">
      <c r="D932" s="142" t="str">
        <f>'Line Items'!D995</f>
        <v>Class 375/3 Eversholt Rail - Trailer</v>
      </c>
      <c r="E932" s="106"/>
      <c r="F932" s="143" t="str">
        <f t="shared" ref="F932:F990" si="133">F931</f>
        <v>000 Veh Miles</v>
      </c>
      <c r="G932" s="283"/>
      <c r="H932" s="283"/>
      <c r="I932" s="283"/>
      <c r="J932" s="283"/>
      <c r="K932" s="283"/>
      <c r="L932" s="283"/>
      <c r="M932" s="283"/>
      <c r="N932" s="283"/>
      <c r="O932" s="283"/>
      <c r="P932" s="283"/>
      <c r="Q932" s="283"/>
      <c r="R932" s="283"/>
      <c r="S932" s="283"/>
      <c r="T932" s="283"/>
      <c r="U932" s="283"/>
      <c r="V932" s="283"/>
      <c r="W932" s="283"/>
      <c r="X932" s="283"/>
      <c r="Y932" s="283"/>
      <c r="Z932" s="283"/>
      <c r="AA932" s="283"/>
      <c r="AB932" s="283"/>
      <c r="AC932" s="284"/>
      <c r="AE932" s="805"/>
      <c r="AG932" s="805"/>
      <c r="AI932" s="805"/>
      <c r="AK932" s="300"/>
    </row>
    <row r="933" spans="2:37" ht="12.75" customHeight="1" outlineLevel="1" x14ac:dyDescent="0.25">
      <c r="D933" s="142" t="str">
        <f>'Line Items'!D996</f>
        <v>Class 375/6 Eversholt Rail - Motor</v>
      </c>
      <c r="E933" s="106"/>
      <c r="F933" s="143" t="str">
        <f t="shared" si="133"/>
        <v>000 Veh Miles</v>
      </c>
      <c r="G933" s="283"/>
      <c r="H933" s="283"/>
      <c r="I933" s="283"/>
      <c r="J933" s="283"/>
      <c r="K933" s="283"/>
      <c r="L933" s="283"/>
      <c r="M933" s="283"/>
      <c r="N933" s="283"/>
      <c r="O933" s="283"/>
      <c r="P933" s="283"/>
      <c r="Q933" s="283"/>
      <c r="R933" s="283"/>
      <c r="S933" s="283"/>
      <c r="T933" s="283"/>
      <c r="U933" s="283"/>
      <c r="V933" s="283"/>
      <c r="W933" s="283"/>
      <c r="X933" s="283"/>
      <c r="Y933" s="283"/>
      <c r="Z933" s="283"/>
      <c r="AA933" s="283"/>
      <c r="AB933" s="283"/>
      <c r="AC933" s="284"/>
      <c r="AE933" s="805"/>
      <c r="AG933" s="805"/>
      <c r="AI933" s="805"/>
      <c r="AK933" s="300"/>
    </row>
    <row r="934" spans="2:37" ht="12.75" customHeight="1" outlineLevel="1" x14ac:dyDescent="0.25">
      <c r="D934" s="142" t="str">
        <f>'Line Items'!D997</f>
        <v>Class 375/6 Eversholt Rail - Trailer</v>
      </c>
      <c r="E934" s="106"/>
      <c r="F934" s="143" t="str">
        <f t="shared" si="133"/>
        <v>000 Veh Miles</v>
      </c>
      <c r="G934" s="283"/>
      <c r="H934" s="283"/>
      <c r="I934" s="283"/>
      <c r="J934" s="283"/>
      <c r="K934" s="283"/>
      <c r="L934" s="283"/>
      <c r="M934" s="283"/>
      <c r="N934" s="283"/>
      <c r="O934" s="283"/>
      <c r="P934" s="283"/>
      <c r="Q934" s="283"/>
      <c r="R934" s="283"/>
      <c r="S934" s="283"/>
      <c r="T934" s="283"/>
      <c r="U934" s="283"/>
      <c r="V934" s="283"/>
      <c r="W934" s="283"/>
      <c r="X934" s="283"/>
      <c r="Y934" s="283"/>
      <c r="Z934" s="283"/>
      <c r="AA934" s="283"/>
      <c r="AB934" s="283"/>
      <c r="AC934" s="284"/>
      <c r="AE934" s="805"/>
      <c r="AG934" s="805"/>
      <c r="AI934" s="805"/>
      <c r="AK934" s="300"/>
    </row>
    <row r="935" spans="2:37" ht="12.75" customHeight="1" outlineLevel="1" x14ac:dyDescent="0.25">
      <c r="D935" s="142" t="str">
        <f>'Line Items'!D998</f>
        <v>Class 375/7 Eversholt Rail - Motor</v>
      </c>
      <c r="E935" s="106"/>
      <c r="F935" s="143" t="str">
        <f t="shared" si="133"/>
        <v>000 Veh Miles</v>
      </c>
      <c r="G935" s="283"/>
      <c r="H935" s="283"/>
      <c r="I935" s="283"/>
      <c r="J935" s="283"/>
      <c r="K935" s="283"/>
      <c r="L935" s="283"/>
      <c r="M935" s="283"/>
      <c r="N935" s="283"/>
      <c r="O935" s="283"/>
      <c r="P935" s="283"/>
      <c r="Q935" s="283"/>
      <c r="R935" s="283"/>
      <c r="S935" s="283"/>
      <c r="T935" s="283"/>
      <c r="U935" s="283"/>
      <c r="V935" s="283"/>
      <c r="W935" s="283"/>
      <c r="X935" s="283"/>
      <c r="Y935" s="283"/>
      <c r="Z935" s="283"/>
      <c r="AA935" s="283"/>
      <c r="AB935" s="283"/>
      <c r="AC935" s="284"/>
      <c r="AE935" s="805"/>
      <c r="AG935" s="805"/>
      <c r="AI935" s="805"/>
      <c r="AK935" s="300"/>
    </row>
    <row r="936" spans="2:37" ht="12.75" customHeight="1" outlineLevel="1" x14ac:dyDescent="0.25">
      <c r="D936" s="142" t="str">
        <f>'Line Items'!D999</f>
        <v>Class 375/7 Eversholt Rail - Trailer</v>
      </c>
      <c r="E936" s="106"/>
      <c r="F936" s="143" t="str">
        <f t="shared" si="133"/>
        <v>000 Veh Miles</v>
      </c>
      <c r="G936" s="283"/>
      <c r="H936" s="283"/>
      <c r="I936" s="283"/>
      <c r="J936" s="283"/>
      <c r="K936" s="283"/>
      <c r="L936" s="283"/>
      <c r="M936" s="283"/>
      <c r="N936" s="283"/>
      <c r="O936" s="283"/>
      <c r="P936" s="283"/>
      <c r="Q936" s="283"/>
      <c r="R936" s="283"/>
      <c r="S936" s="283"/>
      <c r="T936" s="283"/>
      <c r="U936" s="283"/>
      <c r="V936" s="283"/>
      <c r="W936" s="283"/>
      <c r="X936" s="283"/>
      <c r="Y936" s="283"/>
      <c r="Z936" s="283"/>
      <c r="AA936" s="283"/>
      <c r="AB936" s="283"/>
      <c r="AC936" s="284"/>
      <c r="AE936" s="805"/>
      <c r="AG936" s="805"/>
      <c r="AI936" s="805"/>
      <c r="AK936" s="300"/>
    </row>
    <row r="937" spans="2:37" ht="12.75" customHeight="1" outlineLevel="1" x14ac:dyDescent="0.25">
      <c r="D937" s="142" t="str">
        <f>'Line Items'!D1000</f>
        <v>Class 375/8 Eversholt Rail - Motor</v>
      </c>
      <c r="E937" s="106"/>
      <c r="F937" s="143" t="str">
        <f t="shared" si="133"/>
        <v>000 Veh Miles</v>
      </c>
      <c r="G937" s="283"/>
      <c r="H937" s="283"/>
      <c r="I937" s="283"/>
      <c r="J937" s="283"/>
      <c r="K937" s="283"/>
      <c r="L937" s="283"/>
      <c r="M937" s="283"/>
      <c r="N937" s="283"/>
      <c r="O937" s="283"/>
      <c r="P937" s="283"/>
      <c r="Q937" s="283"/>
      <c r="R937" s="283"/>
      <c r="S937" s="283"/>
      <c r="T937" s="283"/>
      <c r="U937" s="283"/>
      <c r="V937" s="283"/>
      <c r="W937" s="283"/>
      <c r="X937" s="283"/>
      <c r="Y937" s="283"/>
      <c r="Z937" s="283"/>
      <c r="AA937" s="283"/>
      <c r="AB937" s="283"/>
      <c r="AC937" s="284"/>
      <c r="AE937" s="805"/>
      <c r="AG937" s="805"/>
      <c r="AI937" s="805"/>
      <c r="AK937" s="300"/>
    </row>
    <row r="938" spans="2:37" ht="12.75" customHeight="1" outlineLevel="1" x14ac:dyDescent="0.25">
      <c r="D938" s="142" t="str">
        <f>'Line Items'!D1001</f>
        <v>Class 375/8 Eversholt Rail - Trailer</v>
      </c>
      <c r="E938" s="106"/>
      <c r="F938" s="143" t="str">
        <f t="shared" si="133"/>
        <v>000 Veh Miles</v>
      </c>
      <c r="G938" s="283"/>
      <c r="H938" s="283"/>
      <c r="I938" s="283"/>
      <c r="J938" s="283"/>
      <c r="K938" s="283"/>
      <c r="L938" s="283"/>
      <c r="M938" s="283"/>
      <c r="N938" s="283"/>
      <c r="O938" s="283"/>
      <c r="P938" s="283"/>
      <c r="Q938" s="283"/>
      <c r="R938" s="283"/>
      <c r="S938" s="283"/>
      <c r="T938" s="283"/>
      <c r="U938" s="283"/>
      <c r="V938" s="283"/>
      <c r="W938" s="283"/>
      <c r="X938" s="283"/>
      <c r="Y938" s="283"/>
      <c r="Z938" s="283"/>
      <c r="AA938" s="283"/>
      <c r="AB938" s="283"/>
      <c r="AC938" s="284"/>
      <c r="AE938" s="805"/>
      <c r="AG938" s="805"/>
      <c r="AI938" s="805"/>
      <c r="AK938" s="300"/>
    </row>
    <row r="939" spans="2:37" ht="12.75" customHeight="1" outlineLevel="1" x14ac:dyDescent="0.25">
      <c r="D939" s="142" t="str">
        <f>'Line Items'!D1002</f>
        <v>Class 375/9 Eversholt Rail - Motor</v>
      </c>
      <c r="E939" s="106"/>
      <c r="F939" s="143" t="str">
        <f t="shared" si="133"/>
        <v>000 Veh Miles</v>
      </c>
      <c r="G939" s="283"/>
      <c r="H939" s="283"/>
      <c r="I939" s="283"/>
      <c r="J939" s="283"/>
      <c r="K939" s="283"/>
      <c r="L939" s="283"/>
      <c r="M939" s="283"/>
      <c r="N939" s="283"/>
      <c r="O939" s="283"/>
      <c r="P939" s="283"/>
      <c r="Q939" s="283"/>
      <c r="R939" s="283"/>
      <c r="S939" s="283"/>
      <c r="T939" s="283"/>
      <c r="U939" s="283"/>
      <c r="V939" s="283"/>
      <c r="W939" s="283"/>
      <c r="X939" s="283"/>
      <c r="Y939" s="283"/>
      <c r="Z939" s="283"/>
      <c r="AA939" s="283"/>
      <c r="AB939" s="283"/>
      <c r="AC939" s="284"/>
      <c r="AE939" s="805"/>
      <c r="AG939" s="805"/>
      <c r="AI939" s="805"/>
      <c r="AK939" s="300"/>
    </row>
    <row r="940" spans="2:37" ht="12.75" customHeight="1" outlineLevel="1" x14ac:dyDescent="0.25">
      <c r="D940" s="142" t="str">
        <f>'Line Items'!D1003</f>
        <v>Class 375/9 Eversholt Rail - Trailer</v>
      </c>
      <c r="E940" s="106"/>
      <c r="F940" s="143" t="str">
        <f t="shared" si="133"/>
        <v>000 Veh Miles</v>
      </c>
      <c r="G940" s="283"/>
      <c r="H940" s="283"/>
      <c r="I940" s="283"/>
      <c r="J940" s="283"/>
      <c r="K940" s="283"/>
      <c r="L940" s="283"/>
      <c r="M940" s="283"/>
      <c r="N940" s="283"/>
      <c r="O940" s="283"/>
      <c r="P940" s="283"/>
      <c r="Q940" s="283"/>
      <c r="R940" s="283"/>
      <c r="S940" s="283"/>
      <c r="T940" s="283"/>
      <c r="U940" s="283"/>
      <c r="V940" s="283"/>
      <c r="W940" s="283"/>
      <c r="X940" s="283"/>
      <c r="Y940" s="283"/>
      <c r="Z940" s="283"/>
      <c r="AA940" s="283"/>
      <c r="AB940" s="283"/>
      <c r="AC940" s="284"/>
      <c r="AE940" s="805"/>
      <c r="AG940" s="805"/>
      <c r="AI940" s="805"/>
      <c r="AK940" s="300"/>
    </row>
    <row r="941" spans="2:37" ht="12.75" customHeight="1" outlineLevel="1" x14ac:dyDescent="0.25">
      <c r="D941" s="142" t="str">
        <f>'Line Items'!D1004</f>
        <v>Class 376/0 Eversholt Rail - Motor</v>
      </c>
      <c r="E941" s="106"/>
      <c r="F941" s="143" t="str">
        <f t="shared" si="133"/>
        <v>000 Veh Miles</v>
      </c>
      <c r="G941" s="283"/>
      <c r="H941" s="283"/>
      <c r="I941" s="283"/>
      <c r="J941" s="283"/>
      <c r="K941" s="283"/>
      <c r="L941" s="283"/>
      <c r="M941" s="283"/>
      <c r="N941" s="283"/>
      <c r="O941" s="283"/>
      <c r="P941" s="283"/>
      <c r="Q941" s="283"/>
      <c r="R941" s="283"/>
      <c r="S941" s="283"/>
      <c r="T941" s="283"/>
      <c r="U941" s="283"/>
      <c r="V941" s="283"/>
      <c r="W941" s="283"/>
      <c r="X941" s="283"/>
      <c r="Y941" s="283"/>
      <c r="Z941" s="283"/>
      <c r="AA941" s="283"/>
      <c r="AB941" s="283"/>
      <c r="AC941" s="284"/>
      <c r="AE941" s="805"/>
      <c r="AG941" s="805"/>
      <c r="AI941" s="805"/>
      <c r="AK941" s="300"/>
    </row>
    <row r="942" spans="2:37" ht="12.75" customHeight="1" outlineLevel="1" x14ac:dyDescent="0.25">
      <c r="D942" s="142" t="str">
        <f>'Line Items'!D1005</f>
        <v>Class 376/0 Eversholt Rail - Trailer</v>
      </c>
      <c r="E942" s="106"/>
      <c r="F942" s="143" t="str">
        <f t="shared" si="133"/>
        <v>000 Veh Miles</v>
      </c>
      <c r="G942" s="283"/>
      <c r="H942" s="283"/>
      <c r="I942" s="283"/>
      <c r="J942" s="283"/>
      <c r="K942" s="283"/>
      <c r="L942" s="283"/>
      <c r="M942" s="283"/>
      <c r="N942" s="283"/>
      <c r="O942" s="283"/>
      <c r="P942" s="283"/>
      <c r="Q942" s="283"/>
      <c r="R942" s="283"/>
      <c r="S942" s="283"/>
      <c r="T942" s="283"/>
      <c r="U942" s="283"/>
      <c r="V942" s="283"/>
      <c r="W942" s="283"/>
      <c r="X942" s="283"/>
      <c r="Y942" s="283"/>
      <c r="Z942" s="283"/>
      <c r="AA942" s="283"/>
      <c r="AB942" s="283"/>
      <c r="AC942" s="284"/>
      <c r="AE942" s="805"/>
      <c r="AG942" s="805"/>
      <c r="AI942" s="805"/>
      <c r="AK942" s="300"/>
    </row>
    <row r="943" spans="2:37" ht="12.75" customHeight="1" outlineLevel="1" x14ac:dyDescent="0.25">
      <c r="D943" s="142" t="str">
        <f>'Line Items'!D1006</f>
        <v>Class 465/0 Eversholt Rail - Motor</v>
      </c>
      <c r="E943" s="106"/>
      <c r="F943" s="143" t="str">
        <f t="shared" si="133"/>
        <v>000 Veh Miles</v>
      </c>
      <c r="G943" s="283"/>
      <c r="H943" s="283"/>
      <c r="I943" s="283"/>
      <c r="J943" s="283"/>
      <c r="K943" s="283"/>
      <c r="L943" s="283"/>
      <c r="M943" s="283"/>
      <c r="N943" s="283"/>
      <c r="O943" s="283"/>
      <c r="P943" s="283"/>
      <c r="Q943" s="283"/>
      <c r="R943" s="283"/>
      <c r="S943" s="283"/>
      <c r="T943" s="283"/>
      <c r="U943" s="283"/>
      <c r="V943" s="283"/>
      <c r="W943" s="283"/>
      <c r="X943" s="283"/>
      <c r="Y943" s="283"/>
      <c r="Z943" s="283"/>
      <c r="AA943" s="283"/>
      <c r="AB943" s="283"/>
      <c r="AC943" s="284"/>
      <c r="AE943" s="805"/>
      <c r="AG943" s="805"/>
      <c r="AI943" s="805"/>
      <c r="AK943" s="300"/>
    </row>
    <row r="944" spans="2:37" ht="12.75" customHeight="1" outlineLevel="1" x14ac:dyDescent="0.25">
      <c r="D944" s="142" t="str">
        <f>'Line Items'!D1007</f>
        <v>Class 465/0 Eversholt Rail - Trailer</v>
      </c>
      <c r="E944" s="106"/>
      <c r="F944" s="143" t="str">
        <f t="shared" si="133"/>
        <v>000 Veh Miles</v>
      </c>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4"/>
      <c r="AE944" s="805"/>
      <c r="AG944" s="805"/>
      <c r="AI944" s="805"/>
      <c r="AK944" s="300"/>
    </row>
    <row r="945" spans="4:37" ht="12.75" customHeight="1" outlineLevel="1" x14ac:dyDescent="0.25">
      <c r="D945" s="142" t="str">
        <f>'Line Items'!D1008</f>
        <v>Class 465/1 Eversholt Rail - Motor</v>
      </c>
      <c r="E945" s="106"/>
      <c r="F945" s="143" t="str">
        <f t="shared" si="133"/>
        <v>000 Veh Miles</v>
      </c>
      <c r="G945" s="283"/>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4"/>
      <c r="AE945" s="805"/>
      <c r="AG945" s="805"/>
      <c r="AI945" s="805"/>
      <c r="AK945" s="300"/>
    </row>
    <row r="946" spans="4:37" ht="12.75" customHeight="1" outlineLevel="1" x14ac:dyDescent="0.25">
      <c r="D946" s="142" t="str">
        <f>'Line Items'!D1009</f>
        <v>Class 465/1 Eversholt Rail - Trailer</v>
      </c>
      <c r="E946" s="106"/>
      <c r="F946" s="143" t="str">
        <f t="shared" si="133"/>
        <v>000 Veh Miles</v>
      </c>
      <c r="G946" s="283"/>
      <c r="H946" s="283"/>
      <c r="I946" s="283"/>
      <c r="J946" s="283"/>
      <c r="K946" s="283"/>
      <c r="L946" s="283"/>
      <c r="M946" s="283"/>
      <c r="N946" s="283"/>
      <c r="O946" s="283"/>
      <c r="P946" s="283"/>
      <c r="Q946" s="283"/>
      <c r="R946" s="283"/>
      <c r="S946" s="283"/>
      <c r="T946" s="283"/>
      <c r="U946" s="283"/>
      <c r="V946" s="283"/>
      <c r="W946" s="283"/>
      <c r="X946" s="283"/>
      <c r="Y946" s="283"/>
      <c r="Z946" s="283"/>
      <c r="AA946" s="283"/>
      <c r="AB946" s="283"/>
      <c r="AC946" s="284"/>
      <c r="AE946" s="805"/>
      <c r="AG946" s="805"/>
      <c r="AI946" s="805"/>
      <c r="AK946" s="300"/>
    </row>
    <row r="947" spans="4:37" ht="12.75" customHeight="1" outlineLevel="1" x14ac:dyDescent="0.25">
      <c r="D947" s="142" t="str">
        <f>'Line Items'!D1010</f>
        <v>Class 465/2 Angel - Motor</v>
      </c>
      <c r="E947" s="106"/>
      <c r="F947" s="143" t="str">
        <f t="shared" si="133"/>
        <v>000 Veh Miles</v>
      </c>
      <c r="G947" s="283"/>
      <c r="H947" s="283"/>
      <c r="I947" s="283"/>
      <c r="J947" s="283"/>
      <c r="K947" s="283"/>
      <c r="L947" s="283"/>
      <c r="M947" s="283"/>
      <c r="N947" s="283"/>
      <c r="O947" s="283"/>
      <c r="P947" s="283"/>
      <c r="Q947" s="283"/>
      <c r="R947" s="283"/>
      <c r="S947" s="283"/>
      <c r="T947" s="283"/>
      <c r="U947" s="283"/>
      <c r="V947" s="283"/>
      <c r="W947" s="283"/>
      <c r="X947" s="283"/>
      <c r="Y947" s="283"/>
      <c r="Z947" s="283"/>
      <c r="AA947" s="283"/>
      <c r="AB947" s="283"/>
      <c r="AC947" s="284"/>
      <c r="AE947" s="805"/>
      <c r="AG947" s="805"/>
      <c r="AI947" s="805"/>
      <c r="AK947" s="300"/>
    </row>
    <row r="948" spans="4:37" ht="12.75" customHeight="1" outlineLevel="1" x14ac:dyDescent="0.25">
      <c r="D948" s="142" t="str">
        <f>'Line Items'!D1011</f>
        <v>Class 465/2 Angel - Trailer</v>
      </c>
      <c r="E948" s="106"/>
      <c r="F948" s="143" t="str">
        <f t="shared" si="133"/>
        <v>000 Veh Miles</v>
      </c>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4"/>
      <c r="AE948" s="805"/>
      <c r="AG948" s="805"/>
      <c r="AI948" s="805"/>
      <c r="AK948" s="300"/>
    </row>
    <row r="949" spans="4:37" ht="12.75" customHeight="1" outlineLevel="1" x14ac:dyDescent="0.25">
      <c r="D949" s="142" t="str">
        <f>'Line Items'!D1012</f>
        <v>Class 465/9 Angel - Motor</v>
      </c>
      <c r="E949" s="106"/>
      <c r="F949" s="143" t="str">
        <f t="shared" si="133"/>
        <v>000 Veh Miles</v>
      </c>
      <c r="G949" s="283"/>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4"/>
      <c r="AE949" s="805"/>
      <c r="AG949" s="805"/>
      <c r="AI949" s="805"/>
      <c r="AK949" s="300"/>
    </row>
    <row r="950" spans="4:37" ht="12.75" customHeight="1" outlineLevel="1" x14ac:dyDescent="0.25">
      <c r="D950" s="142" t="str">
        <f>'Line Items'!D1013</f>
        <v>Class 465/9 Angel - Trailer</v>
      </c>
      <c r="E950" s="106"/>
      <c r="F950" s="143" t="str">
        <f t="shared" si="133"/>
        <v>000 Veh Miles</v>
      </c>
      <c r="G950" s="283"/>
      <c r="H950" s="283"/>
      <c r="I950" s="283"/>
      <c r="J950" s="283"/>
      <c r="K950" s="283"/>
      <c r="L950" s="283"/>
      <c r="M950" s="283"/>
      <c r="N950" s="283"/>
      <c r="O950" s="283"/>
      <c r="P950" s="283"/>
      <c r="Q950" s="283"/>
      <c r="R950" s="283"/>
      <c r="S950" s="283"/>
      <c r="T950" s="283"/>
      <c r="U950" s="283"/>
      <c r="V950" s="283"/>
      <c r="W950" s="283"/>
      <c r="X950" s="283"/>
      <c r="Y950" s="283"/>
      <c r="Z950" s="283"/>
      <c r="AA950" s="283"/>
      <c r="AB950" s="283"/>
      <c r="AC950" s="284"/>
      <c r="AE950" s="805"/>
      <c r="AG950" s="805"/>
      <c r="AI950" s="805"/>
      <c r="AK950" s="300"/>
    </row>
    <row r="951" spans="4:37" ht="12.75" customHeight="1" outlineLevel="1" x14ac:dyDescent="0.25">
      <c r="D951" s="142" t="str">
        <f>'Line Items'!D1014</f>
        <v>Class 466 Angel - Motor</v>
      </c>
      <c r="E951" s="106"/>
      <c r="F951" s="143" t="str">
        <f t="shared" si="133"/>
        <v>000 Veh Miles</v>
      </c>
      <c r="G951" s="283"/>
      <c r="H951" s="283"/>
      <c r="I951" s="283"/>
      <c r="J951" s="283"/>
      <c r="K951" s="283"/>
      <c r="L951" s="283"/>
      <c r="M951" s="283"/>
      <c r="N951" s="283"/>
      <c r="O951" s="283"/>
      <c r="P951" s="283"/>
      <c r="Q951" s="283"/>
      <c r="R951" s="283"/>
      <c r="S951" s="283"/>
      <c r="T951" s="283"/>
      <c r="U951" s="283"/>
      <c r="V951" s="283"/>
      <c r="W951" s="283"/>
      <c r="X951" s="283"/>
      <c r="Y951" s="283"/>
      <c r="Z951" s="283"/>
      <c r="AA951" s="283"/>
      <c r="AB951" s="283"/>
      <c r="AC951" s="284"/>
      <c r="AE951" s="805"/>
      <c r="AG951" s="805"/>
      <c r="AI951" s="805"/>
      <c r="AK951" s="300"/>
    </row>
    <row r="952" spans="4:37" ht="12.75" customHeight="1" outlineLevel="1" x14ac:dyDescent="0.25">
      <c r="D952" s="142" t="str">
        <f>'Line Items'!D1015</f>
        <v>Class 466 Angel - Trailer</v>
      </c>
      <c r="E952" s="106"/>
      <c r="F952" s="143" t="str">
        <f t="shared" si="133"/>
        <v>000 Veh Miles</v>
      </c>
      <c r="G952" s="283"/>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4"/>
      <c r="AE952" s="805"/>
      <c r="AG952" s="805"/>
      <c r="AI952" s="805"/>
      <c r="AK952" s="300"/>
    </row>
    <row r="953" spans="4:37" ht="12.75" customHeight="1" outlineLevel="1" x14ac:dyDescent="0.25">
      <c r="D953" s="142" t="str">
        <f>'Line Items'!D1016</f>
        <v>Class 395 Eversholt Rail - Motor (High Speed)</v>
      </c>
      <c r="E953" s="106"/>
      <c r="F953" s="143" t="str">
        <f t="shared" si="133"/>
        <v>000 Veh Miles</v>
      </c>
      <c r="G953" s="283"/>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4"/>
      <c r="AE953" s="805"/>
      <c r="AG953" s="805"/>
      <c r="AI953" s="805"/>
      <c r="AK953" s="300"/>
    </row>
    <row r="954" spans="4:37" ht="12.75" customHeight="1" outlineLevel="1" x14ac:dyDescent="0.25">
      <c r="D954" s="142" t="str">
        <f>'Line Items'!D1017</f>
        <v>Class 395 Eversholt Rail - Motor (Conventional)</v>
      </c>
      <c r="E954" s="106"/>
      <c r="F954" s="143" t="str">
        <f t="shared" si="133"/>
        <v>000 Veh Miles</v>
      </c>
      <c r="G954" s="283"/>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4"/>
      <c r="AE954" s="805"/>
      <c r="AG954" s="805"/>
      <c r="AI954" s="805"/>
      <c r="AK954" s="300"/>
    </row>
    <row r="955" spans="4:37" ht="12.75" customHeight="1" outlineLevel="1" x14ac:dyDescent="0.25">
      <c r="D955" s="142" t="str">
        <f>'Line Items'!D1018</f>
        <v>Class 395 Eversholt Rail - Trailer (High Speed)</v>
      </c>
      <c r="E955" s="106"/>
      <c r="F955" s="143" t="str">
        <f t="shared" si="133"/>
        <v>000 Veh Miles</v>
      </c>
      <c r="G955" s="283"/>
      <c r="H955" s="283"/>
      <c r="I955" s="283"/>
      <c r="J955" s="283"/>
      <c r="K955" s="283"/>
      <c r="L955" s="283"/>
      <c r="M955" s="283"/>
      <c r="N955" s="283"/>
      <c r="O955" s="283"/>
      <c r="P955" s="283"/>
      <c r="Q955" s="283"/>
      <c r="R955" s="283"/>
      <c r="S955" s="283"/>
      <c r="T955" s="283"/>
      <c r="U955" s="283"/>
      <c r="V955" s="283"/>
      <c r="W955" s="283"/>
      <c r="X955" s="283"/>
      <c r="Y955" s="283"/>
      <c r="Z955" s="283"/>
      <c r="AA955" s="283"/>
      <c r="AB955" s="283"/>
      <c r="AC955" s="284"/>
      <c r="AE955" s="805"/>
      <c r="AG955" s="805"/>
      <c r="AI955" s="805"/>
      <c r="AK955" s="300"/>
    </row>
    <row r="956" spans="4:37" ht="12.75" customHeight="1" outlineLevel="1" x14ac:dyDescent="0.25">
      <c r="D956" s="142" t="str">
        <f>'Line Items'!D1019</f>
        <v>Class 395 Eversholt Rail - Trailer (Conventional)</v>
      </c>
      <c r="E956" s="106"/>
      <c r="F956" s="143" t="str">
        <f t="shared" si="133"/>
        <v>000 Veh Miles</v>
      </c>
      <c r="G956" s="283"/>
      <c r="H956" s="283"/>
      <c r="I956" s="283"/>
      <c r="J956" s="283"/>
      <c r="K956" s="283"/>
      <c r="L956" s="283"/>
      <c r="M956" s="283"/>
      <c r="N956" s="283"/>
      <c r="O956" s="283"/>
      <c r="P956" s="283"/>
      <c r="Q956" s="283"/>
      <c r="R956" s="283"/>
      <c r="S956" s="283"/>
      <c r="T956" s="283"/>
      <c r="U956" s="283"/>
      <c r="V956" s="283"/>
      <c r="W956" s="283"/>
      <c r="X956" s="283"/>
      <c r="Y956" s="283"/>
      <c r="Z956" s="283"/>
      <c r="AA956" s="283"/>
      <c r="AB956" s="283"/>
      <c r="AC956" s="284"/>
      <c r="AE956" s="805"/>
      <c r="AG956" s="805"/>
      <c r="AI956" s="805"/>
      <c r="AK956" s="300"/>
    </row>
    <row r="957" spans="4:37" ht="12.75" customHeight="1" outlineLevel="1" x14ac:dyDescent="0.25">
      <c r="D957" s="142" t="str">
        <f>'Line Items'!D1020</f>
        <v>Class 377 Sub Leased from GTR - Motor</v>
      </c>
      <c r="E957" s="106"/>
      <c r="F957" s="143" t="str">
        <f t="shared" si="133"/>
        <v>000 Veh Miles</v>
      </c>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4"/>
      <c r="AE957" s="805"/>
      <c r="AG957" s="805"/>
      <c r="AI957" s="805"/>
      <c r="AK957" s="300"/>
    </row>
    <row r="958" spans="4:37" ht="12.75" customHeight="1" outlineLevel="1" x14ac:dyDescent="0.25">
      <c r="D958" s="142" t="str">
        <f>'Line Items'!D1021</f>
        <v>Class 377 Sub Leased from GTR - Trailer</v>
      </c>
      <c r="E958" s="106"/>
      <c r="F958" s="143" t="str">
        <f t="shared" si="133"/>
        <v>000 Veh Miles</v>
      </c>
      <c r="G958" s="283"/>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4"/>
      <c r="AE958" s="805"/>
      <c r="AG958" s="805"/>
      <c r="AI958" s="805"/>
      <c r="AK958" s="300"/>
    </row>
    <row r="959" spans="4:37" ht="12.75" customHeight="1" outlineLevel="1" x14ac:dyDescent="0.25">
      <c r="D959" s="142" t="str">
        <f>'Line Items'!D1022</f>
        <v>Class 319 Sub Leased to GTR - Motor</v>
      </c>
      <c r="E959" s="106"/>
      <c r="F959" s="143" t="str">
        <f t="shared" si="133"/>
        <v>000 Veh Miles</v>
      </c>
      <c r="G959" s="283"/>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4"/>
      <c r="AE959" s="805"/>
      <c r="AG959" s="805"/>
      <c r="AI959" s="805"/>
      <c r="AK959" s="300"/>
    </row>
    <row r="960" spans="4:37" ht="12.75" customHeight="1" outlineLevel="1" x14ac:dyDescent="0.25">
      <c r="D960" s="142" t="str">
        <f>'Line Items'!D1023</f>
        <v>Class 319 Sub Leased to GTR - Trailer</v>
      </c>
      <c r="E960" s="106"/>
      <c r="F960" s="143" t="str">
        <f t="shared" si="133"/>
        <v>000 Veh Miles</v>
      </c>
      <c r="G960" s="283"/>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4"/>
      <c r="AE960" s="805"/>
      <c r="AG960" s="805"/>
      <c r="AI960" s="805"/>
      <c r="AK960" s="300"/>
    </row>
    <row r="961" spans="4:37" ht="12.75" customHeight="1" outlineLevel="1" x14ac:dyDescent="0.25">
      <c r="D961" s="142" t="str">
        <f>'Line Items'!D1024</f>
        <v>[Rolling Stock Vehicle Line 31]</v>
      </c>
      <c r="E961" s="106"/>
      <c r="F961" s="143" t="str">
        <f t="shared" si="133"/>
        <v>000 Veh Miles</v>
      </c>
      <c r="G961" s="283"/>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4"/>
      <c r="AE961" s="805"/>
      <c r="AG961" s="805"/>
      <c r="AI961" s="805"/>
      <c r="AK961" s="300"/>
    </row>
    <row r="962" spans="4:37" ht="12.75" customHeight="1" outlineLevel="1" x14ac:dyDescent="0.25">
      <c r="D962" s="142" t="str">
        <f>'Line Items'!D1025</f>
        <v>[Rolling Stock Vehicle Line 32]</v>
      </c>
      <c r="E962" s="106"/>
      <c r="F962" s="143" t="str">
        <f t="shared" si="133"/>
        <v>000 Veh Miles</v>
      </c>
      <c r="G962" s="283"/>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4"/>
      <c r="AE962" s="805"/>
      <c r="AG962" s="805"/>
      <c r="AI962" s="805"/>
      <c r="AK962" s="300"/>
    </row>
    <row r="963" spans="4:37" ht="12.75" customHeight="1" outlineLevel="1" x14ac:dyDescent="0.25">
      <c r="D963" s="142" t="str">
        <f>'Line Items'!D1026</f>
        <v>[Rolling Stock Vehicle Line 33]</v>
      </c>
      <c r="E963" s="106"/>
      <c r="F963" s="143" t="str">
        <f t="shared" si="133"/>
        <v>000 Veh Miles</v>
      </c>
      <c r="G963" s="283"/>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4"/>
      <c r="AE963" s="805"/>
      <c r="AG963" s="805"/>
      <c r="AI963" s="805"/>
      <c r="AK963" s="300"/>
    </row>
    <row r="964" spans="4:37" ht="12.75" customHeight="1" outlineLevel="1" x14ac:dyDescent="0.25">
      <c r="D964" s="142" t="str">
        <f>'Line Items'!D1027</f>
        <v>[Rolling Stock Vehicle Line 34]</v>
      </c>
      <c r="E964" s="106"/>
      <c r="F964" s="143" t="str">
        <f t="shared" si="133"/>
        <v>000 Veh Miles</v>
      </c>
      <c r="G964" s="283"/>
      <c r="H964" s="283"/>
      <c r="I964" s="283"/>
      <c r="J964" s="283"/>
      <c r="K964" s="283"/>
      <c r="L964" s="283"/>
      <c r="M964" s="283"/>
      <c r="N964" s="283"/>
      <c r="O964" s="283"/>
      <c r="P964" s="283"/>
      <c r="Q964" s="283"/>
      <c r="R964" s="283"/>
      <c r="S964" s="283"/>
      <c r="T964" s="283"/>
      <c r="U964" s="283"/>
      <c r="V964" s="283"/>
      <c r="W964" s="283"/>
      <c r="X964" s="283"/>
      <c r="Y964" s="283"/>
      <c r="Z964" s="283"/>
      <c r="AA964" s="283"/>
      <c r="AB964" s="283"/>
      <c r="AC964" s="284"/>
      <c r="AE964" s="805"/>
      <c r="AG964" s="805"/>
      <c r="AI964" s="805"/>
      <c r="AK964" s="300"/>
    </row>
    <row r="965" spans="4:37" ht="12.75" customHeight="1" outlineLevel="1" x14ac:dyDescent="0.25">
      <c r="D965" s="142" t="str">
        <f>'Line Items'!D1028</f>
        <v>[Rolling Stock Vehicle Line 35]</v>
      </c>
      <c r="E965" s="106"/>
      <c r="F965" s="143" t="str">
        <f t="shared" si="133"/>
        <v>000 Veh Miles</v>
      </c>
      <c r="G965" s="283"/>
      <c r="H965" s="283"/>
      <c r="I965" s="283"/>
      <c r="J965" s="283"/>
      <c r="K965" s="283"/>
      <c r="L965" s="283"/>
      <c r="M965" s="283"/>
      <c r="N965" s="283"/>
      <c r="O965" s="283"/>
      <c r="P965" s="283"/>
      <c r="Q965" s="283"/>
      <c r="R965" s="283"/>
      <c r="S965" s="283"/>
      <c r="T965" s="283"/>
      <c r="U965" s="283"/>
      <c r="V965" s="283"/>
      <c r="W965" s="283"/>
      <c r="X965" s="283"/>
      <c r="Y965" s="283"/>
      <c r="Z965" s="283"/>
      <c r="AA965" s="283"/>
      <c r="AB965" s="283"/>
      <c r="AC965" s="284"/>
      <c r="AE965" s="805"/>
      <c r="AG965" s="805"/>
      <c r="AI965" s="805"/>
      <c r="AK965" s="300"/>
    </row>
    <row r="966" spans="4:37" ht="12.75" customHeight="1" outlineLevel="1" x14ac:dyDescent="0.25">
      <c r="D966" s="142" t="str">
        <f>'Line Items'!D1029</f>
        <v>[Rolling Stock Vehicle Line 36]</v>
      </c>
      <c r="E966" s="106"/>
      <c r="F966" s="143" t="str">
        <f t="shared" si="133"/>
        <v>000 Veh Miles</v>
      </c>
      <c r="G966" s="283"/>
      <c r="H966" s="283"/>
      <c r="I966" s="283"/>
      <c r="J966" s="283"/>
      <c r="K966" s="283"/>
      <c r="L966" s="283"/>
      <c r="M966" s="283"/>
      <c r="N966" s="283"/>
      <c r="O966" s="283"/>
      <c r="P966" s="283"/>
      <c r="Q966" s="283"/>
      <c r="R966" s="283"/>
      <c r="S966" s="283"/>
      <c r="T966" s="283"/>
      <c r="U966" s="283"/>
      <c r="V966" s="283"/>
      <c r="W966" s="283"/>
      <c r="X966" s="283"/>
      <c r="Y966" s="283"/>
      <c r="Z966" s="283"/>
      <c r="AA966" s="283"/>
      <c r="AB966" s="283"/>
      <c r="AC966" s="284"/>
      <c r="AE966" s="805"/>
      <c r="AG966" s="805"/>
      <c r="AI966" s="805"/>
      <c r="AK966" s="300"/>
    </row>
    <row r="967" spans="4:37" ht="12.75" customHeight="1" outlineLevel="1" x14ac:dyDescent="0.25">
      <c r="D967" s="142" t="str">
        <f>'Line Items'!D1030</f>
        <v>[Rolling Stock Vehicle Line 37]</v>
      </c>
      <c r="E967" s="106"/>
      <c r="F967" s="143" t="str">
        <f t="shared" si="133"/>
        <v>000 Veh Miles</v>
      </c>
      <c r="G967" s="283"/>
      <c r="H967" s="283"/>
      <c r="I967" s="283"/>
      <c r="J967" s="283"/>
      <c r="K967" s="283"/>
      <c r="L967" s="283"/>
      <c r="M967" s="283"/>
      <c r="N967" s="283"/>
      <c r="O967" s="283"/>
      <c r="P967" s="283"/>
      <c r="Q967" s="283"/>
      <c r="R967" s="283"/>
      <c r="S967" s="283"/>
      <c r="T967" s="283"/>
      <c r="U967" s="283"/>
      <c r="V967" s="283"/>
      <c r="W967" s="283"/>
      <c r="X967" s="283"/>
      <c r="Y967" s="283"/>
      <c r="Z967" s="283"/>
      <c r="AA967" s="283"/>
      <c r="AB967" s="283"/>
      <c r="AC967" s="284"/>
      <c r="AE967" s="805"/>
      <c r="AG967" s="805"/>
      <c r="AI967" s="805"/>
      <c r="AK967" s="300"/>
    </row>
    <row r="968" spans="4:37" ht="12.75" customHeight="1" outlineLevel="1" x14ac:dyDescent="0.25">
      <c r="D968" s="142" t="str">
        <f>'Line Items'!D1031</f>
        <v>[Rolling Stock Vehicle Line 38]</v>
      </c>
      <c r="E968" s="106"/>
      <c r="F968" s="143" t="str">
        <f t="shared" si="133"/>
        <v>000 Veh Miles</v>
      </c>
      <c r="G968" s="283"/>
      <c r="H968" s="283"/>
      <c r="I968" s="283"/>
      <c r="J968" s="283"/>
      <c r="K968" s="283"/>
      <c r="L968" s="283"/>
      <c r="M968" s="283"/>
      <c r="N968" s="283"/>
      <c r="O968" s="283"/>
      <c r="P968" s="283"/>
      <c r="Q968" s="283"/>
      <c r="R968" s="283"/>
      <c r="S968" s="283"/>
      <c r="T968" s="283"/>
      <c r="U968" s="283"/>
      <c r="V968" s="283"/>
      <c r="W968" s="283"/>
      <c r="X968" s="283"/>
      <c r="Y968" s="283"/>
      <c r="Z968" s="283"/>
      <c r="AA968" s="283"/>
      <c r="AB968" s="283"/>
      <c r="AC968" s="284"/>
      <c r="AE968" s="805"/>
      <c r="AG968" s="805"/>
      <c r="AI968" s="805"/>
      <c r="AK968" s="300"/>
    </row>
    <row r="969" spans="4:37" ht="12.75" customHeight="1" outlineLevel="1" x14ac:dyDescent="0.25">
      <c r="D969" s="142" t="str">
        <f>'Line Items'!D1032</f>
        <v>[Rolling Stock Vehicle Line 39]</v>
      </c>
      <c r="E969" s="106"/>
      <c r="F969" s="143" t="str">
        <f t="shared" si="133"/>
        <v>000 Veh Miles</v>
      </c>
      <c r="G969" s="283"/>
      <c r="H969" s="283"/>
      <c r="I969" s="283"/>
      <c r="J969" s="283"/>
      <c r="K969" s="283"/>
      <c r="L969" s="283"/>
      <c r="M969" s="283"/>
      <c r="N969" s="283"/>
      <c r="O969" s="283"/>
      <c r="P969" s="283"/>
      <c r="Q969" s="283"/>
      <c r="R969" s="283"/>
      <c r="S969" s="283"/>
      <c r="T969" s="283"/>
      <c r="U969" s="283"/>
      <c r="V969" s="283"/>
      <c r="W969" s="283"/>
      <c r="X969" s="283"/>
      <c r="Y969" s="283"/>
      <c r="Z969" s="283"/>
      <c r="AA969" s="283"/>
      <c r="AB969" s="283"/>
      <c r="AC969" s="284"/>
      <c r="AE969" s="805"/>
      <c r="AG969" s="805"/>
      <c r="AI969" s="805"/>
      <c r="AK969" s="300"/>
    </row>
    <row r="970" spans="4:37" ht="12.75" customHeight="1" outlineLevel="1" x14ac:dyDescent="0.25">
      <c r="D970" s="142" t="str">
        <f>'Line Items'!D1033</f>
        <v>[Rolling Stock Vehicle Line 40]</v>
      </c>
      <c r="E970" s="106"/>
      <c r="F970" s="143" t="str">
        <f t="shared" si="133"/>
        <v>000 Veh Miles</v>
      </c>
      <c r="G970" s="283"/>
      <c r="H970" s="283"/>
      <c r="I970" s="283"/>
      <c r="J970" s="283"/>
      <c r="K970" s="283"/>
      <c r="L970" s="283"/>
      <c r="M970" s="283"/>
      <c r="N970" s="283"/>
      <c r="O970" s="283"/>
      <c r="P970" s="283"/>
      <c r="Q970" s="283"/>
      <c r="R970" s="283"/>
      <c r="S970" s="283"/>
      <c r="T970" s="283"/>
      <c r="U970" s="283"/>
      <c r="V970" s="283"/>
      <c r="W970" s="283"/>
      <c r="X970" s="283"/>
      <c r="Y970" s="283"/>
      <c r="Z970" s="283"/>
      <c r="AA970" s="283"/>
      <c r="AB970" s="283"/>
      <c r="AC970" s="284"/>
      <c r="AE970" s="805"/>
      <c r="AG970" s="805"/>
      <c r="AI970" s="805"/>
      <c r="AK970" s="300"/>
    </row>
    <row r="971" spans="4:37" ht="12.75" customHeight="1" outlineLevel="1" x14ac:dyDescent="0.25">
      <c r="D971" s="142" t="str">
        <f>'Line Items'!D1034</f>
        <v>[Rolling Stock Vehicle Line 41]</v>
      </c>
      <c r="E971" s="106"/>
      <c r="F971" s="143" t="str">
        <f t="shared" si="133"/>
        <v>000 Veh Miles</v>
      </c>
      <c r="G971" s="283"/>
      <c r="H971" s="283"/>
      <c r="I971" s="283"/>
      <c r="J971" s="283"/>
      <c r="K971" s="283"/>
      <c r="L971" s="283"/>
      <c r="M971" s="283"/>
      <c r="N971" s="283"/>
      <c r="O971" s="283"/>
      <c r="P971" s="283"/>
      <c r="Q971" s="283"/>
      <c r="R971" s="283"/>
      <c r="S971" s="283"/>
      <c r="T971" s="283"/>
      <c r="U971" s="283"/>
      <c r="V971" s="283"/>
      <c r="W971" s="283"/>
      <c r="X971" s="283"/>
      <c r="Y971" s="283"/>
      <c r="Z971" s="283"/>
      <c r="AA971" s="283"/>
      <c r="AB971" s="283"/>
      <c r="AC971" s="284"/>
      <c r="AE971" s="805"/>
      <c r="AG971" s="805"/>
      <c r="AI971" s="805"/>
      <c r="AK971" s="300"/>
    </row>
    <row r="972" spans="4:37" ht="12.75" customHeight="1" outlineLevel="1" x14ac:dyDescent="0.25">
      <c r="D972" s="142" t="str">
        <f>'Line Items'!D1035</f>
        <v>[Rolling Stock Vehicle Line 42]</v>
      </c>
      <c r="E972" s="106"/>
      <c r="F972" s="143" t="str">
        <f t="shared" si="133"/>
        <v>000 Veh Miles</v>
      </c>
      <c r="G972" s="283"/>
      <c r="H972" s="283"/>
      <c r="I972" s="283"/>
      <c r="J972" s="283"/>
      <c r="K972" s="283"/>
      <c r="L972" s="283"/>
      <c r="M972" s="283"/>
      <c r="N972" s="283"/>
      <c r="O972" s="283"/>
      <c r="P972" s="283"/>
      <c r="Q972" s="283"/>
      <c r="R972" s="283"/>
      <c r="S972" s="283"/>
      <c r="T972" s="283"/>
      <c r="U972" s="283"/>
      <c r="V972" s="283"/>
      <c r="W972" s="283"/>
      <c r="X972" s="283"/>
      <c r="Y972" s="283"/>
      <c r="Z972" s="283"/>
      <c r="AA972" s="283"/>
      <c r="AB972" s="283"/>
      <c r="AC972" s="284"/>
      <c r="AE972" s="805"/>
      <c r="AG972" s="805"/>
      <c r="AI972" s="805"/>
      <c r="AK972" s="300"/>
    </row>
    <row r="973" spans="4:37" ht="12.75" customHeight="1" outlineLevel="1" x14ac:dyDescent="0.25">
      <c r="D973" s="142" t="str">
        <f>'Line Items'!D1036</f>
        <v>[Rolling Stock Vehicle Line 43]</v>
      </c>
      <c r="E973" s="106"/>
      <c r="F973" s="143" t="str">
        <f t="shared" si="133"/>
        <v>000 Veh Miles</v>
      </c>
      <c r="G973" s="283"/>
      <c r="H973" s="283"/>
      <c r="I973" s="283"/>
      <c r="J973" s="283"/>
      <c r="K973" s="283"/>
      <c r="L973" s="283"/>
      <c r="M973" s="283"/>
      <c r="N973" s="283"/>
      <c r="O973" s="283"/>
      <c r="P973" s="283"/>
      <c r="Q973" s="283"/>
      <c r="R973" s="283"/>
      <c r="S973" s="283"/>
      <c r="T973" s="283"/>
      <c r="U973" s="283"/>
      <c r="V973" s="283"/>
      <c r="W973" s="283"/>
      <c r="X973" s="283"/>
      <c r="Y973" s="283"/>
      <c r="Z973" s="283"/>
      <c r="AA973" s="283"/>
      <c r="AB973" s="283"/>
      <c r="AC973" s="284"/>
      <c r="AE973" s="805"/>
      <c r="AG973" s="805"/>
      <c r="AI973" s="805"/>
      <c r="AK973" s="300"/>
    </row>
    <row r="974" spans="4:37" ht="12.75" customHeight="1" outlineLevel="1" x14ac:dyDescent="0.25">
      <c r="D974" s="142" t="str">
        <f>'Line Items'!D1037</f>
        <v>[Rolling Stock Vehicle Line 44]</v>
      </c>
      <c r="E974" s="106"/>
      <c r="F974" s="143" t="str">
        <f t="shared" si="133"/>
        <v>000 Veh Miles</v>
      </c>
      <c r="G974" s="283"/>
      <c r="H974" s="283"/>
      <c r="I974" s="283"/>
      <c r="J974" s="283"/>
      <c r="K974" s="283"/>
      <c r="L974" s="283"/>
      <c r="M974" s="283"/>
      <c r="N974" s="283"/>
      <c r="O974" s="283"/>
      <c r="P974" s="283"/>
      <c r="Q974" s="283"/>
      <c r="R974" s="283"/>
      <c r="S974" s="283"/>
      <c r="T974" s="283"/>
      <c r="U974" s="283"/>
      <c r="V974" s="283"/>
      <c r="W974" s="283"/>
      <c r="X974" s="283"/>
      <c r="Y974" s="283"/>
      <c r="Z974" s="283"/>
      <c r="AA974" s="283"/>
      <c r="AB974" s="283"/>
      <c r="AC974" s="284"/>
      <c r="AE974" s="805"/>
      <c r="AG974" s="805"/>
      <c r="AI974" s="805"/>
      <c r="AK974" s="300"/>
    </row>
    <row r="975" spans="4:37" ht="12.75" customHeight="1" outlineLevel="1" x14ac:dyDescent="0.25">
      <c r="D975" s="142" t="str">
        <f>'Line Items'!D1038</f>
        <v>[Rolling Stock Vehicle Line 45]</v>
      </c>
      <c r="E975" s="106"/>
      <c r="F975" s="143" t="str">
        <f t="shared" si="133"/>
        <v>000 Veh Miles</v>
      </c>
      <c r="G975" s="283"/>
      <c r="H975" s="283"/>
      <c r="I975" s="283"/>
      <c r="J975" s="283"/>
      <c r="K975" s="283"/>
      <c r="L975" s="283"/>
      <c r="M975" s="283"/>
      <c r="N975" s="283"/>
      <c r="O975" s="283"/>
      <c r="P975" s="283"/>
      <c r="Q975" s="283"/>
      <c r="R975" s="283"/>
      <c r="S975" s="283"/>
      <c r="T975" s="283"/>
      <c r="U975" s="283"/>
      <c r="V975" s="283"/>
      <c r="W975" s="283"/>
      <c r="X975" s="283"/>
      <c r="Y975" s="283"/>
      <c r="Z975" s="283"/>
      <c r="AA975" s="283"/>
      <c r="AB975" s="283"/>
      <c r="AC975" s="284"/>
      <c r="AE975" s="805"/>
      <c r="AG975" s="805"/>
      <c r="AI975" s="805"/>
      <c r="AK975" s="300"/>
    </row>
    <row r="976" spans="4:37" ht="12.75" customHeight="1" outlineLevel="1" x14ac:dyDescent="0.25">
      <c r="D976" s="142" t="str">
        <f>'Line Items'!D1039</f>
        <v>[Rolling Stock Vehicle Line 46]</v>
      </c>
      <c r="E976" s="106"/>
      <c r="F976" s="143" t="str">
        <f t="shared" si="133"/>
        <v>000 Veh Miles</v>
      </c>
      <c r="G976" s="283"/>
      <c r="H976" s="283"/>
      <c r="I976" s="283"/>
      <c r="J976" s="283"/>
      <c r="K976" s="283"/>
      <c r="L976" s="283"/>
      <c r="M976" s="283"/>
      <c r="N976" s="283"/>
      <c r="O976" s="283"/>
      <c r="P976" s="283"/>
      <c r="Q976" s="283"/>
      <c r="R976" s="283"/>
      <c r="S976" s="283"/>
      <c r="T976" s="283"/>
      <c r="U976" s="283"/>
      <c r="V976" s="283"/>
      <c r="W976" s="283"/>
      <c r="X976" s="283"/>
      <c r="Y976" s="283"/>
      <c r="Z976" s="283"/>
      <c r="AA976" s="283"/>
      <c r="AB976" s="283"/>
      <c r="AC976" s="284"/>
      <c r="AE976" s="805"/>
      <c r="AG976" s="805"/>
      <c r="AI976" s="805"/>
      <c r="AK976" s="300"/>
    </row>
    <row r="977" spans="4:37" ht="12.75" customHeight="1" outlineLevel="1" x14ac:dyDescent="0.25">
      <c r="D977" s="142" t="str">
        <f>'Line Items'!D1040</f>
        <v>[Rolling Stock Vehicle Line 47]</v>
      </c>
      <c r="E977" s="106"/>
      <c r="F977" s="143" t="str">
        <f t="shared" si="133"/>
        <v>000 Veh Miles</v>
      </c>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4"/>
      <c r="AE977" s="805"/>
      <c r="AG977" s="805"/>
      <c r="AI977" s="805"/>
      <c r="AK977" s="300"/>
    </row>
    <row r="978" spans="4:37" ht="12.75" customHeight="1" outlineLevel="1" x14ac:dyDescent="0.25">
      <c r="D978" s="142" t="str">
        <f>'Line Items'!D1041</f>
        <v>[Rolling Stock Vehicle Line 48]</v>
      </c>
      <c r="E978" s="106"/>
      <c r="F978" s="143" t="str">
        <f t="shared" si="133"/>
        <v>000 Veh Miles</v>
      </c>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4"/>
      <c r="AE978" s="805"/>
      <c r="AG978" s="805"/>
      <c r="AI978" s="805"/>
      <c r="AK978" s="300"/>
    </row>
    <row r="979" spans="4:37" ht="12.75" customHeight="1" outlineLevel="1" x14ac:dyDescent="0.25">
      <c r="D979" s="142" t="str">
        <f>'Line Items'!D1042</f>
        <v>[Rolling Stock Vehicle Line 49]</v>
      </c>
      <c r="E979" s="106"/>
      <c r="F979" s="143" t="str">
        <f t="shared" si="133"/>
        <v>000 Veh Miles</v>
      </c>
      <c r="G979" s="283"/>
      <c r="H979" s="283"/>
      <c r="I979" s="283"/>
      <c r="J979" s="283"/>
      <c r="K979" s="283"/>
      <c r="L979" s="283"/>
      <c r="M979" s="283"/>
      <c r="N979" s="283"/>
      <c r="O979" s="283"/>
      <c r="P979" s="283"/>
      <c r="Q979" s="283"/>
      <c r="R979" s="283"/>
      <c r="S979" s="283"/>
      <c r="T979" s="283"/>
      <c r="U979" s="283"/>
      <c r="V979" s="283"/>
      <c r="W979" s="283"/>
      <c r="X979" s="283"/>
      <c r="Y979" s="283"/>
      <c r="Z979" s="283"/>
      <c r="AA979" s="283"/>
      <c r="AB979" s="283"/>
      <c r="AC979" s="284"/>
      <c r="AE979" s="805"/>
      <c r="AG979" s="805"/>
      <c r="AI979" s="805"/>
      <c r="AK979" s="300"/>
    </row>
    <row r="980" spans="4:37" ht="12.75" customHeight="1" outlineLevel="1" x14ac:dyDescent="0.25">
      <c r="D980" s="142" t="str">
        <f>'Line Items'!D1043</f>
        <v>[Rolling Stock Vehicle Line 50]</v>
      </c>
      <c r="E980" s="106"/>
      <c r="F980" s="143" t="str">
        <f t="shared" si="133"/>
        <v>000 Veh Miles</v>
      </c>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4"/>
      <c r="AE980" s="805"/>
      <c r="AG980" s="805"/>
      <c r="AI980" s="805"/>
      <c r="AK980" s="300"/>
    </row>
    <row r="981" spans="4:37" ht="12.75" customHeight="1" outlineLevel="1" x14ac:dyDescent="0.25">
      <c r="D981" s="142" t="str">
        <f>'Line Items'!D1044</f>
        <v>[Rolling Stock Vehicle Line 51]</v>
      </c>
      <c r="E981" s="106"/>
      <c r="F981" s="143" t="str">
        <f t="shared" si="133"/>
        <v>000 Veh Miles</v>
      </c>
      <c r="G981" s="283"/>
      <c r="H981" s="283"/>
      <c r="I981" s="283"/>
      <c r="J981" s="283"/>
      <c r="K981" s="283"/>
      <c r="L981" s="283"/>
      <c r="M981" s="283"/>
      <c r="N981" s="283"/>
      <c r="O981" s="283"/>
      <c r="P981" s="283"/>
      <c r="Q981" s="283"/>
      <c r="R981" s="283"/>
      <c r="S981" s="283"/>
      <c r="T981" s="283"/>
      <c r="U981" s="283"/>
      <c r="V981" s="283"/>
      <c r="W981" s="283"/>
      <c r="X981" s="283"/>
      <c r="Y981" s="283"/>
      <c r="Z981" s="283"/>
      <c r="AA981" s="283"/>
      <c r="AB981" s="283"/>
      <c r="AC981" s="284"/>
      <c r="AE981" s="805"/>
      <c r="AG981" s="805"/>
      <c r="AI981" s="805"/>
      <c r="AK981" s="300"/>
    </row>
    <row r="982" spans="4:37" ht="12.75" customHeight="1" outlineLevel="1" x14ac:dyDescent="0.25">
      <c r="D982" s="142" t="str">
        <f>'Line Items'!D1045</f>
        <v>[Rolling Stock Vehicle Line 52]</v>
      </c>
      <c r="E982" s="106"/>
      <c r="F982" s="143" t="str">
        <f t="shared" si="133"/>
        <v>000 Veh Miles</v>
      </c>
      <c r="G982" s="283"/>
      <c r="H982" s="283"/>
      <c r="I982" s="283"/>
      <c r="J982" s="283"/>
      <c r="K982" s="283"/>
      <c r="L982" s="283"/>
      <c r="M982" s="283"/>
      <c r="N982" s="283"/>
      <c r="O982" s="283"/>
      <c r="P982" s="283"/>
      <c r="Q982" s="283"/>
      <c r="R982" s="283"/>
      <c r="S982" s="283"/>
      <c r="T982" s="283"/>
      <c r="U982" s="283"/>
      <c r="V982" s="283"/>
      <c r="W982" s="283"/>
      <c r="X982" s="283"/>
      <c r="Y982" s="283"/>
      <c r="Z982" s="283"/>
      <c r="AA982" s="283"/>
      <c r="AB982" s="283"/>
      <c r="AC982" s="284"/>
      <c r="AE982" s="805"/>
      <c r="AG982" s="805"/>
      <c r="AI982" s="805"/>
      <c r="AK982" s="300"/>
    </row>
    <row r="983" spans="4:37" ht="12.75" customHeight="1" outlineLevel="1" x14ac:dyDescent="0.25">
      <c r="D983" s="142" t="str">
        <f>'Line Items'!D1046</f>
        <v>[Rolling Stock Vehicle Line 53]</v>
      </c>
      <c r="E983" s="106"/>
      <c r="F983" s="143" t="str">
        <f t="shared" si="133"/>
        <v>000 Veh Miles</v>
      </c>
      <c r="G983" s="283"/>
      <c r="H983" s="283"/>
      <c r="I983" s="283"/>
      <c r="J983" s="283"/>
      <c r="K983" s="283"/>
      <c r="L983" s="283"/>
      <c r="M983" s="283"/>
      <c r="N983" s="283"/>
      <c r="O983" s="283"/>
      <c r="P983" s="283"/>
      <c r="Q983" s="283"/>
      <c r="R983" s="283"/>
      <c r="S983" s="283"/>
      <c r="T983" s="283"/>
      <c r="U983" s="283"/>
      <c r="V983" s="283"/>
      <c r="W983" s="283"/>
      <c r="X983" s="283"/>
      <c r="Y983" s="283"/>
      <c r="Z983" s="283"/>
      <c r="AA983" s="283"/>
      <c r="AB983" s="283"/>
      <c r="AC983" s="284"/>
      <c r="AE983" s="805"/>
      <c r="AG983" s="805"/>
      <c r="AI983" s="805"/>
      <c r="AK983" s="300"/>
    </row>
    <row r="984" spans="4:37" ht="12.75" customHeight="1" outlineLevel="1" x14ac:dyDescent="0.25">
      <c r="D984" s="142" t="str">
        <f>'Line Items'!D1047</f>
        <v>[Rolling Stock Vehicle Line 54]</v>
      </c>
      <c r="E984" s="106"/>
      <c r="F984" s="143" t="str">
        <f t="shared" si="133"/>
        <v>000 Veh Miles</v>
      </c>
      <c r="G984" s="283"/>
      <c r="H984" s="283"/>
      <c r="I984" s="283"/>
      <c r="J984" s="283"/>
      <c r="K984" s="283"/>
      <c r="L984" s="283"/>
      <c r="M984" s="283"/>
      <c r="N984" s="283"/>
      <c r="O984" s="283"/>
      <c r="P984" s="283"/>
      <c r="Q984" s="283"/>
      <c r="R984" s="283"/>
      <c r="S984" s="283"/>
      <c r="T984" s="283"/>
      <c r="U984" s="283"/>
      <c r="V984" s="283"/>
      <c r="W984" s="283"/>
      <c r="X984" s="283"/>
      <c r="Y984" s="283"/>
      <c r="Z984" s="283"/>
      <c r="AA984" s="283"/>
      <c r="AB984" s="283"/>
      <c r="AC984" s="284"/>
      <c r="AE984" s="805"/>
      <c r="AG984" s="805"/>
      <c r="AI984" s="805"/>
      <c r="AK984" s="300"/>
    </row>
    <row r="985" spans="4:37" ht="12.75" customHeight="1" outlineLevel="1" x14ac:dyDescent="0.25">
      <c r="D985" s="142" t="str">
        <f>'Line Items'!D1048</f>
        <v>[Rolling Stock Vehicle Line 55]</v>
      </c>
      <c r="E985" s="106"/>
      <c r="F985" s="143" t="str">
        <f t="shared" si="133"/>
        <v>000 Veh Miles</v>
      </c>
      <c r="G985" s="283"/>
      <c r="H985" s="283"/>
      <c r="I985" s="283"/>
      <c r="J985" s="283"/>
      <c r="K985" s="283"/>
      <c r="L985" s="283"/>
      <c r="M985" s="283"/>
      <c r="N985" s="283"/>
      <c r="O985" s="283"/>
      <c r="P985" s="283"/>
      <c r="Q985" s="283"/>
      <c r="R985" s="283"/>
      <c r="S985" s="283"/>
      <c r="T985" s="283"/>
      <c r="U985" s="283"/>
      <c r="V985" s="283"/>
      <c r="W985" s="283"/>
      <c r="X985" s="283"/>
      <c r="Y985" s="283"/>
      <c r="Z985" s="283"/>
      <c r="AA985" s="283"/>
      <c r="AB985" s="283"/>
      <c r="AC985" s="284"/>
      <c r="AE985" s="805"/>
      <c r="AG985" s="805"/>
      <c r="AI985" s="805"/>
      <c r="AK985" s="300"/>
    </row>
    <row r="986" spans="4:37" ht="12.75" customHeight="1" outlineLevel="1" x14ac:dyDescent="0.25">
      <c r="D986" s="142" t="str">
        <f>'Line Items'!D1049</f>
        <v>[Rolling Stock Vehicle Line 56]</v>
      </c>
      <c r="E986" s="106"/>
      <c r="F986" s="143" t="str">
        <f t="shared" si="133"/>
        <v>000 Veh Miles</v>
      </c>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4"/>
      <c r="AE986" s="805"/>
      <c r="AG986" s="805"/>
      <c r="AI986" s="805"/>
      <c r="AK986" s="300"/>
    </row>
    <row r="987" spans="4:37" ht="12.75" customHeight="1" outlineLevel="1" x14ac:dyDescent="0.25">
      <c r="D987" s="142" t="str">
        <f>'Line Items'!D1050</f>
        <v>[Rolling Stock Vehicle Line 57]</v>
      </c>
      <c r="E987" s="106"/>
      <c r="F987" s="143" t="str">
        <f t="shared" si="133"/>
        <v>000 Veh Miles</v>
      </c>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4"/>
      <c r="AE987" s="805"/>
      <c r="AG987" s="805"/>
      <c r="AI987" s="805"/>
      <c r="AK987" s="300"/>
    </row>
    <row r="988" spans="4:37" ht="12.75" customHeight="1" outlineLevel="1" x14ac:dyDescent="0.25">
      <c r="D988" s="142" t="str">
        <f>'Line Items'!D1051</f>
        <v>[Rolling Stock Vehicle Line 58]</v>
      </c>
      <c r="E988" s="106"/>
      <c r="F988" s="143" t="str">
        <f t="shared" si="133"/>
        <v>000 Veh Miles</v>
      </c>
      <c r="G988" s="283"/>
      <c r="H988" s="283"/>
      <c r="I988" s="283"/>
      <c r="J988" s="283"/>
      <c r="K988" s="283"/>
      <c r="L988" s="283"/>
      <c r="M988" s="283"/>
      <c r="N988" s="283"/>
      <c r="O988" s="283"/>
      <c r="P988" s="283"/>
      <c r="Q988" s="283"/>
      <c r="R988" s="283"/>
      <c r="S988" s="283"/>
      <c r="T988" s="283"/>
      <c r="U988" s="283"/>
      <c r="V988" s="283"/>
      <c r="W988" s="283"/>
      <c r="X988" s="283"/>
      <c r="Y988" s="283"/>
      <c r="Z988" s="283"/>
      <c r="AA988" s="283"/>
      <c r="AB988" s="283"/>
      <c r="AC988" s="284"/>
      <c r="AE988" s="805"/>
      <c r="AG988" s="805"/>
      <c r="AI988" s="805"/>
      <c r="AK988" s="300"/>
    </row>
    <row r="989" spans="4:37" ht="12.75" customHeight="1" outlineLevel="1" x14ac:dyDescent="0.25">
      <c r="D989" s="142" t="str">
        <f>'Line Items'!D1052</f>
        <v>[Rolling Stock Vehicle Line 59]</v>
      </c>
      <c r="E989" s="106"/>
      <c r="F989" s="143" t="str">
        <f t="shared" si="133"/>
        <v>000 Veh Miles</v>
      </c>
      <c r="G989" s="283"/>
      <c r="H989" s="283"/>
      <c r="I989" s="283"/>
      <c r="J989" s="283"/>
      <c r="K989" s="283"/>
      <c r="L989" s="283"/>
      <c r="M989" s="283"/>
      <c r="N989" s="283"/>
      <c r="O989" s="283"/>
      <c r="P989" s="283"/>
      <c r="Q989" s="283"/>
      <c r="R989" s="283"/>
      <c r="S989" s="283"/>
      <c r="T989" s="283"/>
      <c r="U989" s="283"/>
      <c r="V989" s="283"/>
      <c r="W989" s="283"/>
      <c r="X989" s="283"/>
      <c r="Y989" s="283"/>
      <c r="Z989" s="283"/>
      <c r="AA989" s="283"/>
      <c r="AB989" s="283"/>
      <c r="AC989" s="284"/>
      <c r="AE989" s="805"/>
      <c r="AG989" s="805"/>
      <c r="AI989" s="805"/>
      <c r="AK989" s="300"/>
    </row>
    <row r="990" spans="4:37" ht="12.75" customHeight="1" outlineLevel="1" x14ac:dyDescent="0.25">
      <c r="D990" s="113" t="str">
        <f>'Line Items'!D1053</f>
        <v>[Rolling Stock Vehicle Line 60]</v>
      </c>
      <c r="E990" s="286"/>
      <c r="F990" s="155" t="str">
        <f t="shared" si="133"/>
        <v>000 Veh Miles</v>
      </c>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8"/>
      <c r="AE990" s="1058"/>
      <c r="AG990" s="1058"/>
      <c r="AI990" s="1058"/>
      <c r="AK990" s="320"/>
    </row>
    <row r="991" spans="4:37" ht="12.75" customHeight="1" outlineLevel="1" x14ac:dyDescent="0.25">
      <c r="G991" s="107"/>
      <c r="H991" s="107"/>
      <c r="I991" s="107"/>
      <c r="J991" s="107"/>
      <c r="K991" s="107"/>
      <c r="L991" s="107"/>
      <c r="M991" s="107"/>
      <c r="N991" s="107"/>
      <c r="O991" s="107"/>
      <c r="P991" s="107"/>
      <c r="Q991" s="107"/>
      <c r="R991" s="107"/>
      <c r="S991" s="107"/>
      <c r="T991" s="107"/>
      <c r="U991" s="107"/>
      <c r="V991" s="107"/>
      <c r="W991" s="107"/>
      <c r="X991" s="107"/>
      <c r="Y991" s="107"/>
      <c r="Z991" s="107"/>
      <c r="AA991" s="107"/>
      <c r="AB991" s="107"/>
      <c r="AC991" s="107"/>
      <c r="AE991" s="107"/>
      <c r="AG991" s="107"/>
      <c r="AI991" s="107"/>
    </row>
    <row r="992" spans="4:37" ht="12.75" customHeight="1" outlineLevel="1" x14ac:dyDescent="0.25">
      <c r="D992" s="290" t="str">
        <f>"Total "&amp;B929</f>
        <v>Total AC (OLE) Mileage</v>
      </c>
      <c r="E992" s="291"/>
      <c r="F992" s="292" t="str">
        <f>F990</f>
        <v>000 Veh Miles</v>
      </c>
      <c r="G992" s="293">
        <f t="shared" ref="G992:AC992" si="134">SUM(G931:G990)</f>
        <v>0</v>
      </c>
      <c r="H992" s="293">
        <f t="shared" si="134"/>
        <v>0</v>
      </c>
      <c r="I992" s="293">
        <f t="shared" si="134"/>
        <v>0</v>
      </c>
      <c r="J992" s="293">
        <f t="shared" si="134"/>
        <v>0</v>
      </c>
      <c r="K992" s="293">
        <f t="shared" si="134"/>
        <v>0</v>
      </c>
      <c r="L992" s="293">
        <f t="shared" si="134"/>
        <v>0</v>
      </c>
      <c r="M992" s="293">
        <f t="shared" si="134"/>
        <v>0</v>
      </c>
      <c r="N992" s="293">
        <f t="shared" si="134"/>
        <v>0</v>
      </c>
      <c r="O992" s="293">
        <f t="shared" si="134"/>
        <v>0</v>
      </c>
      <c r="P992" s="293">
        <f t="shared" si="134"/>
        <v>0</v>
      </c>
      <c r="Q992" s="293">
        <f t="shared" si="134"/>
        <v>0</v>
      </c>
      <c r="R992" s="293">
        <f t="shared" si="134"/>
        <v>0</v>
      </c>
      <c r="S992" s="293">
        <f t="shared" si="134"/>
        <v>0</v>
      </c>
      <c r="T992" s="293">
        <f t="shared" si="134"/>
        <v>0</v>
      </c>
      <c r="U992" s="293">
        <f t="shared" si="134"/>
        <v>0</v>
      </c>
      <c r="V992" s="293">
        <f t="shared" si="134"/>
        <v>0</v>
      </c>
      <c r="W992" s="293">
        <f t="shared" si="134"/>
        <v>0</v>
      </c>
      <c r="X992" s="293">
        <f t="shared" si="134"/>
        <v>0</v>
      </c>
      <c r="Y992" s="293">
        <f t="shared" si="134"/>
        <v>0</v>
      </c>
      <c r="Z992" s="293">
        <f t="shared" si="134"/>
        <v>0</v>
      </c>
      <c r="AA992" s="293">
        <f t="shared" si="134"/>
        <v>0</v>
      </c>
      <c r="AB992" s="293">
        <f t="shared" si="134"/>
        <v>0</v>
      </c>
      <c r="AC992" s="294">
        <f t="shared" si="134"/>
        <v>0</v>
      </c>
      <c r="AE992" s="1062">
        <f>SUM(AE931:AE990)</f>
        <v>0</v>
      </c>
      <c r="AG992" s="1062">
        <f>SUM(AG931:AG990)</f>
        <v>0</v>
      </c>
      <c r="AI992" s="1062">
        <f>SUM(AI931:AI990)</f>
        <v>0</v>
      </c>
      <c r="AK992" s="295"/>
    </row>
    <row r="993" spans="2:37" x14ac:dyDescent="0.25">
      <c r="G993" s="107"/>
      <c r="H993" s="107"/>
      <c r="I993" s="107"/>
      <c r="J993" s="107"/>
      <c r="K993" s="107"/>
      <c r="L993" s="107"/>
      <c r="M993" s="107"/>
      <c r="N993" s="107"/>
      <c r="O993" s="107"/>
      <c r="P993" s="107"/>
      <c r="Q993" s="107"/>
      <c r="R993" s="107"/>
      <c r="S993" s="107"/>
      <c r="T993" s="107"/>
      <c r="U993" s="107"/>
      <c r="V993" s="107"/>
      <c r="W993" s="107"/>
      <c r="X993" s="107"/>
      <c r="Y993" s="107"/>
      <c r="Z993" s="107"/>
      <c r="AA993" s="107"/>
      <c r="AB993" s="107"/>
      <c r="AC993" s="107"/>
      <c r="AE993" s="107"/>
      <c r="AG993" s="107"/>
      <c r="AI993" s="107"/>
      <c r="AK993" s="348"/>
    </row>
    <row r="994" spans="2:37" x14ac:dyDescent="0.25">
      <c r="B994" s="272" t="s">
        <v>494</v>
      </c>
      <c r="C994" s="272"/>
      <c r="D994" s="275"/>
      <c r="E994" s="275"/>
      <c r="F994" s="272"/>
      <c r="G994" s="302"/>
      <c r="H994" s="302"/>
      <c r="I994" s="302"/>
      <c r="J994" s="302"/>
      <c r="K994" s="302"/>
      <c r="L994" s="302"/>
      <c r="M994" s="302"/>
      <c r="N994" s="302"/>
      <c r="O994" s="302"/>
      <c r="P994" s="302"/>
      <c r="Q994" s="302"/>
      <c r="R994" s="302"/>
      <c r="S994" s="302"/>
      <c r="T994" s="302"/>
      <c r="U994" s="302"/>
      <c r="V994" s="302"/>
      <c r="W994" s="302"/>
      <c r="X994" s="302"/>
      <c r="Y994" s="302"/>
      <c r="Z994" s="302"/>
      <c r="AA994" s="302"/>
      <c r="AB994" s="302"/>
      <c r="AC994" s="302"/>
      <c r="AD994" s="272"/>
      <c r="AE994" s="302"/>
      <c r="AF994" s="272"/>
      <c r="AG994" s="302"/>
      <c r="AH994" s="272"/>
      <c r="AI994" s="302"/>
      <c r="AJ994" s="272"/>
      <c r="AK994" s="350"/>
    </row>
    <row r="995" spans="2:37" ht="12.75" customHeight="1" outlineLevel="1" x14ac:dyDescent="0.25">
      <c r="G995" s="107"/>
      <c r="H995" s="107"/>
      <c r="I995" s="107"/>
      <c r="J995" s="107"/>
      <c r="K995" s="107"/>
      <c r="L995" s="107"/>
      <c r="M995" s="107"/>
      <c r="N995" s="107"/>
      <c r="O995" s="107"/>
      <c r="P995" s="107"/>
      <c r="Q995" s="107"/>
      <c r="R995" s="107"/>
      <c r="S995" s="107"/>
      <c r="T995" s="107"/>
      <c r="U995" s="107"/>
      <c r="V995" s="107"/>
      <c r="W995" s="107"/>
      <c r="X995" s="107"/>
      <c r="Y995" s="107"/>
      <c r="Z995" s="107"/>
      <c r="AA995" s="107"/>
      <c r="AB995" s="107"/>
      <c r="AC995" s="107"/>
      <c r="AE995" s="107"/>
      <c r="AG995" s="107"/>
      <c r="AI995" s="107"/>
      <c r="AK995" s="348"/>
    </row>
    <row r="996" spans="2:37" ht="12.75" customHeight="1" outlineLevel="1" x14ac:dyDescent="0.25">
      <c r="D996" s="276" t="str">
        <f>'Line Items'!D994</f>
        <v>Class 375/3 Eversholt Rail - Motor</v>
      </c>
      <c r="E996" s="277"/>
      <c r="F996" s="278" t="s">
        <v>479</v>
      </c>
      <c r="G996" s="279"/>
      <c r="H996" s="279"/>
      <c r="I996" s="279"/>
      <c r="J996" s="279"/>
      <c r="K996" s="279"/>
      <c r="L996" s="279"/>
      <c r="M996" s="279"/>
      <c r="N996" s="279"/>
      <c r="O996" s="279"/>
      <c r="P996" s="279"/>
      <c r="Q996" s="279"/>
      <c r="R996" s="279"/>
      <c r="S996" s="279"/>
      <c r="T996" s="279"/>
      <c r="U996" s="279"/>
      <c r="V996" s="279"/>
      <c r="W996" s="279"/>
      <c r="X996" s="279"/>
      <c r="Y996" s="279"/>
      <c r="Z996" s="279"/>
      <c r="AA996" s="279"/>
      <c r="AB996" s="279"/>
      <c r="AC996" s="304"/>
      <c r="AE996" s="1057"/>
      <c r="AG996" s="1057"/>
      <c r="AI996" s="1057"/>
      <c r="AK996" s="321"/>
    </row>
    <row r="997" spans="2:37" ht="12.75" customHeight="1" outlineLevel="1" x14ac:dyDescent="0.25">
      <c r="D997" s="142" t="str">
        <f>'Line Items'!D995</f>
        <v>Class 375/3 Eversholt Rail - Trailer</v>
      </c>
      <c r="E997" s="106"/>
      <c r="F997" s="143" t="str">
        <f t="shared" ref="F997:F1055" si="135">F996</f>
        <v>000 Veh Miles</v>
      </c>
      <c r="G997" s="283"/>
      <c r="H997" s="283"/>
      <c r="I997" s="283"/>
      <c r="J997" s="283"/>
      <c r="K997" s="283"/>
      <c r="L997" s="283"/>
      <c r="M997" s="283"/>
      <c r="N997" s="283"/>
      <c r="O997" s="283"/>
      <c r="P997" s="283"/>
      <c r="Q997" s="283"/>
      <c r="R997" s="283"/>
      <c r="S997" s="283"/>
      <c r="T997" s="283"/>
      <c r="U997" s="283"/>
      <c r="V997" s="283"/>
      <c r="W997" s="283"/>
      <c r="X997" s="283"/>
      <c r="Y997" s="283"/>
      <c r="Z997" s="283"/>
      <c r="AA997" s="283"/>
      <c r="AB997" s="283"/>
      <c r="AC997" s="284"/>
      <c r="AE997" s="805"/>
      <c r="AG997" s="805"/>
      <c r="AI997" s="805"/>
      <c r="AK997" s="300"/>
    </row>
    <row r="998" spans="2:37" ht="12.75" customHeight="1" outlineLevel="1" x14ac:dyDescent="0.25">
      <c r="D998" s="142" t="str">
        <f>'Line Items'!D996</f>
        <v>Class 375/6 Eversholt Rail - Motor</v>
      </c>
      <c r="E998" s="106"/>
      <c r="F998" s="143" t="str">
        <f t="shared" si="135"/>
        <v>000 Veh Miles</v>
      </c>
      <c r="G998" s="283"/>
      <c r="H998" s="283"/>
      <c r="I998" s="283"/>
      <c r="J998" s="283"/>
      <c r="K998" s="283"/>
      <c r="L998" s="283"/>
      <c r="M998" s="283"/>
      <c r="N998" s="283"/>
      <c r="O998" s="283"/>
      <c r="P998" s="283"/>
      <c r="Q998" s="283"/>
      <c r="R998" s="283"/>
      <c r="S998" s="283"/>
      <c r="T998" s="283"/>
      <c r="U998" s="283"/>
      <c r="V998" s="283"/>
      <c r="W998" s="283"/>
      <c r="X998" s="283"/>
      <c r="Y998" s="283"/>
      <c r="Z998" s="283"/>
      <c r="AA998" s="283"/>
      <c r="AB998" s="283"/>
      <c r="AC998" s="284"/>
      <c r="AE998" s="805"/>
      <c r="AG998" s="805"/>
      <c r="AI998" s="805"/>
      <c r="AK998" s="300"/>
    </row>
    <row r="999" spans="2:37" ht="12.75" customHeight="1" outlineLevel="1" x14ac:dyDescent="0.25">
      <c r="D999" s="142" t="str">
        <f>'Line Items'!D997</f>
        <v>Class 375/6 Eversholt Rail - Trailer</v>
      </c>
      <c r="E999" s="106"/>
      <c r="F999" s="143" t="str">
        <f t="shared" si="135"/>
        <v>000 Veh Miles</v>
      </c>
      <c r="G999" s="283"/>
      <c r="H999" s="283"/>
      <c r="I999" s="283"/>
      <c r="J999" s="283"/>
      <c r="K999" s="283"/>
      <c r="L999" s="283"/>
      <c r="M999" s="283"/>
      <c r="N999" s="283"/>
      <c r="O999" s="283"/>
      <c r="P999" s="283"/>
      <c r="Q999" s="283"/>
      <c r="R999" s="283"/>
      <c r="S999" s="283"/>
      <c r="T999" s="283"/>
      <c r="U999" s="283"/>
      <c r="V999" s="283"/>
      <c r="W999" s="283"/>
      <c r="X999" s="283"/>
      <c r="Y999" s="283"/>
      <c r="Z999" s="283"/>
      <c r="AA999" s="283"/>
      <c r="AB999" s="283"/>
      <c r="AC999" s="284"/>
      <c r="AE999" s="805"/>
      <c r="AG999" s="805"/>
      <c r="AI999" s="805"/>
      <c r="AK999" s="300"/>
    </row>
    <row r="1000" spans="2:37" ht="12.75" customHeight="1" outlineLevel="1" x14ac:dyDescent="0.25">
      <c r="D1000" s="142" t="str">
        <f>'Line Items'!D998</f>
        <v>Class 375/7 Eversholt Rail - Motor</v>
      </c>
      <c r="E1000" s="106"/>
      <c r="F1000" s="143" t="str">
        <f t="shared" si="135"/>
        <v>000 Veh Miles</v>
      </c>
      <c r="G1000" s="283"/>
      <c r="H1000" s="283"/>
      <c r="I1000" s="283"/>
      <c r="J1000" s="283"/>
      <c r="K1000" s="283"/>
      <c r="L1000" s="283"/>
      <c r="M1000" s="283"/>
      <c r="N1000" s="283"/>
      <c r="O1000" s="283"/>
      <c r="P1000" s="283"/>
      <c r="Q1000" s="283"/>
      <c r="R1000" s="283"/>
      <c r="S1000" s="283"/>
      <c r="T1000" s="283"/>
      <c r="U1000" s="283"/>
      <c r="V1000" s="283"/>
      <c r="W1000" s="283"/>
      <c r="X1000" s="283"/>
      <c r="Y1000" s="283"/>
      <c r="Z1000" s="283"/>
      <c r="AA1000" s="283"/>
      <c r="AB1000" s="283"/>
      <c r="AC1000" s="284"/>
      <c r="AE1000" s="805"/>
      <c r="AG1000" s="805"/>
      <c r="AI1000" s="805"/>
      <c r="AK1000" s="300"/>
    </row>
    <row r="1001" spans="2:37" ht="12.75" customHeight="1" outlineLevel="1" x14ac:dyDescent="0.25">
      <c r="D1001" s="142" t="str">
        <f>'Line Items'!D999</f>
        <v>Class 375/7 Eversholt Rail - Trailer</v>
      </c>
      <c r="E1001" s="106"/>
      <c r="F1001" s="143" t="str">
        <f t="shared" si="135"/>
        <v>000 Veh Miles</v>
      </c>
      <c r="G1001" s="283"/>
      <c r="H1001" s="283"/>
      <c r="I1001" s="283"/>
      <c r="J1001" s="283"/>
      <c r="K1001" s="283"/>
      <c r="L1001" s="283"/>
      <c r="M1001" s="283"/>
      <c r="N1001" s="283"/>
      <c r="O1001" s="283"/>
      <c r="P1001" s="283"/>
      <c r="Q1001" s="283"/>
      <c r="R1001" s="283"/>
      <c r="S1001" s="283"/>
      <c r="T1001" s="283"/>
      <c r="U1001" s="283"/>
      <c r="V1001" s="283"/>
      <c r="W1001" s="283"/>
      <c r="X1001" s="283"/>
      <c r="Y1001" s="283"/>
      <c r="Z1001" s="283"/>
      <c r="AA1001" s="283"/>
      <c r="AB1001" s="283"/>
      <c r="AC1001" s="284"/>
      <c r="AE1001" s="805"/>
      <c r="AG1001" s="805"/>
      <c r="AI1001" s="805"/>
      <c r="AK1001" s="300"/>
    </row>
    <row r="1002" spans="2:37" ht="12.75" customHeight="1" outlineLevel="1" x14ac:dyDescent="0.25">
      <c r="D1002" s="142" t="str">
        <f>'Line Items'!D1000</f>
        <v>Class 375/8 Eversholt Rail - Motor</v>
      </c>
      <c r="E1002" s="106"/>
      <c r="F1002" s="143" t="str">
        <f t="shared" si="135"/>
        <v>000 Veh Miles</v>
      </c>
      <c r="G1002" s="283"/>
      <c r="H1002" s="283"/>
      <c r="I1002" s="283"/>
      <c r="J1002" s="283"/>
      <c r="K1002" s="283"/>
      <c r="L1002" s="283"/>
      <c r="M1002" s="283"/>
      <c r="N1002" s="283"/>
      <c r="O1002" s="283"/>
      <c r="P1002" s="283"/>
      <c r="Q1002" s="283"/>
      <c r="R1002" s="283"/>
      <c r="S1002" s="283"/>
      <c r="T1002" s="283"/>
      <c r="U1002" s="283"/>
      <c r="V1002" s="283"/>
      <c r="W1002" s="283"/>
      <c r="X1002" s="283"/>
      <c r="Y1002" s="283"/>
      <c r="Z1002" s="283"/>
      <c r="AA1002" s="283"/>
      <c r="AB1002" s="283"/>
      <c r="AC1002" s="284"/>
      <c r="AE1002" s="805"/>
      <c r="AG1002" s="805"/>
      <c r="AI1002" s="805"/>
      <c r="AK1002" s="300"/>
    </row>
    <row r="1003" spans="2:37" ht="12.75" customHeight="1" outlineLevel="1" x14ac:dyDescent="0.25">
      <c r="D1003" s="142" t="str">
        <f>'Line Items'!D1001</f>
        <v>Class 375/8 Eversholt Rail - Trailer</v>
      </c>
      <c r="E1003" s="106"/>
      <c r="F1003" s="143" t="str">
        <f t="shared" si="135"/>
        <v>000 Veh Miles</v>
      </c>
      <c r="G1003" s="283"/>
      <c r="H1003" s="283"/>
      <c r="I1003" s="283"/>
      <c r="J1003" s="283"/>
      <c r="K1003" s="283"/>
      <c r="L1003" s="283"/>
      <c r="M1003" s="283"/>
      <c r="N1003" s="283"/>
      <c r="O1003" s="283"/>
      <c r="P1003" s="283"/>
      <c r="Q1003" s="283"/>
      <c r="R1003" s="283"/>
      <c r="S1003" s="283"/>
      <c r="T1003" s="283"/>
      <c r="U1003" s="283"/>
      <c r="V1003" s="283"/>
      <c r="W1003" s="283"/>
      <c r="X1003" s="283"/>
      <c r="Y1003" s="283"/>
      <c r="Z1003" s="283"/>
      <c r="AA1003" s="283"/>
      <c r="AB1003" s="283"/>
      <c r="AC1003" s="284"/>
      <c r="AE1003" s="805"/>
      <c r="AG1003" s="805"/>
      <c r="AI1003" s="805"/>
      <c r="AK1003" s="300"/>
    </row>
    <row r="1004" spans="2:37" ht="12.75" customHeight="1" outlineLevel="1" x14ac:dyDescent="0.25">
      <c r="D1004" s="142" t="str">
        <f>'Line Items'!D1002</f>
        <v>Class 375/9 Eversholt Rail - Motor</v>
      </c>
      <c r="E1004" s="106"/>
      <c r="F1004" s="143" t="str">
        <f t="shared" si="135"/>
        <v>000 Veh Miles</v>
      </c>
      <c r="G1004" s="283"/>
      <c r="H1004" s="283"/>
      <c r="I1004" s="283"/>
      <c r="J1004" s="283"/>
      <c r="K1004" s="283"/>
      <c r="L1004" s="283"/>
      <c r="M1004" s="283"/>
      <c r="N1004" s="283"/>
      <c r="O1004" s="283"/>
      <c r="P1004" s="283"/>
      <c r="Q1004" s="283"/>
      <c r="R1004" s="283"/>
      <c r="S1004" s="283"/>
      <c r="T1004" s="283"/>
      <c r="U1004" s="283"/>
      <c r="V1004" s="283"/>
      <c r="W1004" s="283"/>
      <c r="X1004" s="283"/>
      <c r="Y1004" s="283"/>
      <c r="Z1004" s="283"/>
      <c r="AA1004" s="283"/>
      <c r="AB1004" s="283"/>
      <c r="AC1004" s="284"/>
      <c r="AE1004" s="805"/>
      <c r="AG1004" s="805"/>
      <c r="AI1004" s="805"/>
      <c r="AK1004" s="300"/>
    </row>
    <row r="1005" spans="2:37" ht="12.75" customHeight="1" outlineLevel="1" x14ac:dyDescent="0.25">
      <c r="D1005" s="142" t="str">
        <f>'Line Items'!D1003</f>
        <v>Class 375/9 Eversholt Rail - Trailer</v>
      </c>
      <c r="E1005" s="106"/>
      <c r="F1005" s="143" t="str">
        <f t="shared" si="135"/>
        <v>000 Veh Miles</v>
      </c>
      <c r="G1005" s="283"/>
      <c r="H1005" s="283"/>
      <c r="I1005" s="283"/>
      <c r="J1005" s="283"/>
      <c r="K1005" s="283"/>
      <c r="L1005" s="283"/>
      <c r="M1005" s="283"/>
      <c r="N1005" s="283"/>
      <c r="O1005" s="283"/>
      <c r="P1005" s="283"/>
      <c r="Q1005" s="283"/>
      <c r="R1005" s="283"/>
      <c r="S1005" s="283"/>
      <c r="T1005" s="283"/>
      <c r="U1005" s="283"/>
      <c r="V1005" s="283"/>
      <c r="W1005" s="283"/>
      <c r="X1005" s="283"/>
      <c r="Y1005" s="283"/>
      <c r="Z1005" s="283"/>
      <c r="AA1005" s="283"/>
      <c r="AB1005" s="283"/>
      <c r="AC1005" s="284"/>
      <c r="AE1005" s="805"/>
      <c r="AG1005" s="805"/>
      <c r="AI1005" s="805"/>
      <c r="AK1005" s="300"/>
    </row>
    <row r="1006" spans="2:37" ht="12.75" customHeight="1" outlineLevel="1" x14ac:dyDescent="0.25">
      <c r="D1006" s="142" t="str">
        <f>'Line Items'!D1004</f>
        <v>Class 376/0 Eversholt Rail - Motor</v>
      </c>
      <c r="E1006" s="106"/>
      <c r="F1006" s="143" t="str">
        <f t="shared" si="135"/>
        <v>000 Veh Miles</v>
      </c>
      <c r="G1006" s="283"/>
      <c r="H1006" s="283"/>
      <c r="I1006" s="283"/>
      <c r="J1006" s="283"/>
      <c r="K1006" s="283"/>
      <c r="L1006" s="283"/>
      <c r="M1006" s="283"/>
      <c r="N1006" s="283"/>
      <c r="O1006" s="283"/>
      <c r="P1006" s="283"/>
      <c r="Q1006" s="283"/>
      <c r="R1006" s="283"/>
      <c r="S1006" s="283"/>
      <c r="T1006" s="283"/>
      <c r="U1006" s="283"/>
      <c r="V1006" s="283"/>
      <c r="W1006" s="283"/>
      <c r="X1006" s="283"/>
      <c r="Y1006" s="283"/>
      <c r="Z1006" s="283"/>
      <c r="AA1006" s="283"/>
      <c r="AB1006" s="283"/>
      <c r="AC1006" s="284"/>
      <c r="AE1006" s="805"/>
      <c r="AG1006" s="805"/>
      <c r="AI1006" s="805"/>
      <c r="AK1006" s="300"/>
    </row>
    <row r="1007" spans="2:37" ht="12.75" customHeight="1" outlineLevel="1" x14ac:dyDescent="0.25">
      <c r="D1007" s="142" t="str">
        <f>'Line Items'!D1005</f>
        <v>Class 376/0 Eversholt Rail - Trailer</v>
      </c>
      <c r="E1007" s="106"/>
      <c r="F1007" s="143" t="str">
        <f t="shared" si="135"/>
        <v>000 Veh Miles</v>
      </c>
      <c r="G1007" s="283"/>
      <c r="H1007" s="283"/>
      <c r="I1007" s="283"/>
      <c r="J1007" s="283"/>
      <c r="K1007" s="283"/>
      <c r="L1007" s="283"/>
      <c r="M1007" s="283"/>
      <c r="N1007" s="283"/>
      <c r="O1007" s="283"/>
      <c r="P1007" s="283"/>
      <c r="Q1007" s="283"/>
      <c r="R1007" s="283"/>
      <c r="S1007" s="283"/>
      <c r="T1007" s="283"/>
      <c r="U1007" s="283"/>
      <c r="V1007" s="283"/>
      <c r="W1007" s="283"/>
      <c r="X1007" s="283"/>
      <c r="Y1007" s="283"/>
      <c r="Z1007" s="283"/>
      <c r="AA1007" s="283"/>
      <c r="AB1007" s="283"/>
      <c r="AC1007" s="284"/>
      <c r="AE1007" s="805"/>
      <c r="AG1007" s="805"/>
      <c r="AI1007" s="805"/>
      <c r="AK1007" s="300"/>
    </row>
    <row r="1008" spans="2:37" ht="12.75" customHeight="1" outlineLevel="1" x14ac:dyDescent="0.25">
      <c r="D1008" s="142" t="str">
        <f>'Line Items'!D1006</f>
        <v>Class 465/0 Eversholt Rail - Motor</v>
      </c>
      <c r="E1008" s="106"/>
      <c r="F1008" s="143" t="str">
        <f t="shared" si="135"/>
        <v>000 Veh Miles</v>
      </c>
      <c r="G1008" s="283"/>
      <c r="H1008" s="283"/>
      <c r="I1008" s="283"/>
      <c r="J1008" s="283"/>
      <c r="K1008" s="283"/>
      <c r="L1008" s="283"/>
      <c r="M1008" s="283"/>
      <c r="N1008" s="283"/>
      <c r="O1008" s="283"/>
      <c r="P1008" s="283"/>
      <c r="Q1008" s="283"/>
      <c r="R1008" s="283"/>
      <c r="S1008" s="283"/>
      <c r="T1008" s="283"/>
      <c r="U1008" s="283"/>
      <c r="V1008" s="283"/>
      <c r="W1008" s="283"/>
      <c r="X1008" s="283"/>
      <c r="Y1008" s="283"/>
      <c r="Z1008" s="283"/>
      <c r="AA1008" s="283"/>
      <c r="AB1008" s="283"/>
      <c r="AC1008" s="284"/>
      <c r="AE1008" s="805"/>
      <c r="AG1008" s="805"/>
      <c r="AI1008" s="805"/>
      <c r="AK1008" s="300"/>
    </row>
    <row r="1009" spans="4:37" ht="12.75" customHeight="1" outlineLevel="1" x14ac:dyDescent="0.25">
      <c r="D1009" s="142" t="str">
        <f>'Line Items'!D1007</f>
        <v>Class 465/0 Eversholt Rail - Trailer</v>
      </c>
      <c r="E1009" s="106"/>
      <c r="F1009" s="143" t="str">
        <f t="shared" si="135"/>
        <v>000 Veh Miles</v>
      </c>
      <c r="G1009" s="283"/>
      <c r="H1009" s="283"/>
      <c r="I1009" s="283"/>
      <c r="J1009" s="283"/>
      <c r="K1009" s="283"/>
      <c r="L1009" s="283"/>
      <c r="M1009" s="283"/>
      <c r="N1009" s="283"/>
      <c r="O1009" s="283"/>
      <c r="P1009" s="283"/>
      <c r="Q1009" s="283"/>
      <c r="R1009" s="283"/>
      <c r="S1009" s="283"/>
      <c r="T1009" s="283"/>
      <c r="U1009" s="283"/>
      <c r="V1009" s="283"/>
      <c r="W1009" s="283"/>
      <c r="X1009" s="283"/>
      <c r="Y1009" s="283"/>
      <c r="Z1009" s="283"/>
      <c r="AA1009" s="283"/>
      <c r="AB1009" s="283"/>
      <c r="AC1009" s="284"/>
      <c r="AE1009" s="805"/>
      <c r="AG1009" s="805"/>
      <c r="AI1009" s="805"/>
      <c r="AK1009" s="300"/>
    </row>
    <row r="1010" spans="4:37" ht="12.75" customHeight="1" outlineLevel="1" x14ac:dyDescent="0.25">
      <c r="D1010" s="142" t="str">
        <f>'Line Items'!D1008</f>
        <v>Class 465/1 Eversholt Rail - Motor</v>
      </c>
      <c r="E1010" s="106"/>
      <c r="F1010" s="143" t="str">
        <f t="shared" si="135"/>
        <v>000 Veh Miles</v>
      </c>
      <c r="G1010" s="283"/>
      <c r="H1010" s="283"/>
      <c r="I1010" s="283"/>
      <c r="J1010" s="283"/>
      <c r="K1010" s="283"/>
      <c r="L1010" s="283"/>
      <c r="M1010" s="283"/>
      <c r="N1010" s="283"/>
      <c r="O1010" s="283"/>
      <c r="P1010" s="283"/>
      <c r="Q1010" s="283"/>
      <c r="R1010" s="283"/>
      <c r="S1010" s="283"/>
      <c r="T1010" s="283"/>
      <c r="U1010" s="283"/>
      <c r="V1010" s="283"/>
      <c r="W1010" s="283"/>
      <c r="X1010" s="283"/>
      <c r="Y1010" s="283"/>
      <c r="Z1010" s="283"/>
      <c r="AA1010" s="283"/>
      <c r="AB1010" s="283"/>
      <c r="AC1010" s="284"/>
      <c r="AE1010" s="805"/>
      <c r="AG1010" s="805"/>
      <c r="AI1010" s="805"/>
      <c r="AK1010" s="300"/>
    </row>
    <row r="1011" spans="4:37" ht="12.75" customHeight="1" outlineLevel="1" x14ac:dyDescent="0.25">
      <c r="D1011" s="142" t="str">
        <f>'Line Items'!D1009</f>
        <v>Class 465/1 Eversholt Rail - Trailer</v>
      </c>
      <c r="E1011" s="106"/>
      <c r="F1011" s="143" t="str">
        <f t="shared" si="135"/>
        <v>000 Veh Miles</v>
      </c>
      <c r="G1011" s="283"/>
      <c r="H1011" s="283"/>
      <c r="I1011" s="283"/>
      <c r="J1011" s="283"/>
      <c r="K1011" s="283"/>
      <c r="L1011" s="283"/>
      <c r="M1011" s="283"/>
      <c r="N1011" s="283"/>
      <c r="O1011" s="283"/>
      <c r="P1011" s="283"/>
      <c r="Q1011" s="283"/>
      <c r="R1011" s="283"/>
      <c r="S1011" s="283"/>
      <c r="T1011" s="283"/>
      <c r="U1011" s="283"/>
      <c r="V1011" s="283"/>
      <c r="W1011" s="283"/>
      <c r="X1011" s="283"/>
      <c r="Y1011" s="283"/>
      <c r="Z1011" s="283"/>
      <c r="AA1011" s="283"/>
      <c r="AB1011" s="283"/>
      <c r="AC1011" s="284"/>
      <c r="AE1011" s="805"/>
      <c r="AG1011" s="805"/>
      <c r="AI1011" s="805"/>
      <c r="AK1011" s="300"/>
    </row>
    <row r="1012" spans="4:37" ht="12.75" customHeight="1" outlineLevel="1" x14ac:dyDescent="0.25">
      <c r="D1012" s="142" t="str">
        <f>'Line Items'!D1010</f>
        <v>Class 465/2 Angel - Motor</v>
      </c>
      <c r="E1012" s="106"/>
      <c r="F1012" s="143" t="str">
        <f t="shared" si="135"/>
        <v>000 Veh Miles</v>
      </c>
      <c r="G1012" s="283"/>
      <c r="H1012" s="283"/>
      <c r="I1012" s="283"/>
      <c r="J1012" s="283"/>
      <c r="K1012" s="283"/>
      <c r="L1012" s="283"/>
      <c r="M1012" s="283"/>
      <c r="N1012" s="283"/>
      <c r="O1012" s="283"/>
      <c r="P1012" s="283"/>
      <c r="Q1012" s="283"/>
      <c r="R1012" s="283"/>
      <c r="S1012" s="283"/>
      <c r="T1012" s="283"/>
      <c r="U1012" s="283"/>
      <c r="V1012" s="283"/>
      <c r="W1012" s="283"/>
      <c r="X1012" s="283"/>
      <c r="Y1012" s="283"/>
      <c r="Z1012" s="283"/>
      <c r="AA1012" s="283"/>
      <c r="AB1012" s="283"/>
      <c r="AC1012" s="284"/>
      <c r="AE1012" s="805"/>
      <c r="AG1012" s="805"/>
      <c r="AI1012" s="805"/>
      <c r="AK1012" s="300"/>
    </row>
    <row r="1013" spans="4:37" ht="12.75" customHeight="1" outlineLevel="1" x14ac:dyDescent="0.25">
      <c r="D1013" s="142" t="str">
        <f>'Line Items'!D1011</f>
        <v>Class 465/2 Angel - Trailer</v>
      </c>
      <c r="E1013" s="106"/>
      <c r="F1013" s="143" t="str">
        <f t="shared" si="135"/>
        <v>000 Veh Miles</v>
      </c>
      <c r="G1013" s="283"/>
      <c r="H1013" s="283"/>
      <c r="I1013" s="283"/>
      <c r="J1013" s="283"/>
      <c r="K1013" s="283"/>
      <c r="L1013" s="283"/>
      <c r="M1013" s="283"/>
      <c r="N1013" s="283"/>
      <c r="O1013" s="283"/>
      <c r="P1013" s="283"/>
      <c r="Q1013" s="283"/>
      <c r="R1013" s="283"/>
      <c r="S1013" s="283"/>
      <c r="T1013" s="283"/>
      <c r="U1013" s="283"/>
      <c r="V1013" s="283"/>
      <c r="W1013" s="283"/>
      <c r="X1013" s="283"/>
      <c r="Y1013" s="283"/>
      <c r="Z1013" s="283"/>
      <c r="AA1013" s="283"/>
      <c r="AB1013" s="283"/>
      <c r="AC1013" s="284"/>
      <c r="AE1013" s="805"/>
      <c r="AG1013" s="805"/>
      <c r="AI1013" s="805"/>
      <c r="AK1013" s="300"/>
    </row>
    <row r="1014" spans="4:37" ht="12.75" customHeight="1" outlineLevel="1" x14ac:dyDescent="0.25">
      <c r="D1014" s="142" t="str">
        <f>'Line Items'!D1012</f>
        <v>Class 465/9 Angel - Motor</v>
      </c>
      <c r="E1014" s="106"/>
      <c r="F1014" s="143" t="str">
        <f t="shared" si="135"/>
        <v>000 Veh Miles</v>
      </c>
      <c r="G1014" s="283"/>
      <c r="H1014" s="283"/>
      <c r="I1014" s="283"/>
      <c r="J1014" s="283"/>
      <c r="K1014" s="283"/>
      <c r="L1014" s="283"/>
      <c r="M1014" s="283"/>
      <c r="N1014" s="283"/>
      <c r="O1014" s="283"/>
      <c r="P1014" s="283"/>
      <c r="Q1014" s="283"/>
      <c r="R1014" s="283"/>
      <c r="S1014" s="283"/>
      <c r="T1014" s="283"/>
      <c r="U1014" s="283"/>
      <c r="V1014" s="283"/>
      <c r="W1014" s="283"/>
      <c r="X1014" s="283"/>
      <c r="Y1014" s="283"/>
      <c r="Z1014" s="283"/>
      <c r="AA1014" s="283"/>
      <c r="AB1014" s="283"/>
      <c r="AC1014" s="284"/>
      <c r="AE1014" s="805"/>
      <c r="AG1014" s="805"/>
      <c r="AI1014" s="805"/>
      <c r="AK1014" s="300"/>
    </row>
    <row r="1015" spans="4:37" ht="12.75" customHeight="1" outlineLevel="1" x14ac:dyDescent="0.25">
      <c r="D1015" s="142" t="str">
        <f>'Line Items'!D1013</f>
        <v>Class 465/9 Angel - Trailer</v>
      </c>
      <c r="E1015" s="106"/>
      <c r="F1015" s="143" t="str">
        <f t="shared" si="135"/>
        <v>000 Veh Miles</v>
      </c>
      <c r="G1015" s="283"/>
      <c r="H1015" s="283"/>
      <c r="I1015" s="283"/>
      <c r="J1015" s="283"/>
      <c r="K1015" s="283"/>
      <c r="L1015" s="283"/>
      <c r="M1015" s="283"/>
      <c r="N1015" s="283"/>
      <c r="O1015" s="283"/>
      <c r="P1015" s="283"/>
      <c r="Q1015" s="283"/>
      <c r="R1015" s="283"/>
      <c r="S1015" s="283"/>
      <c r="T1015" s="283"/>
      <c r="U1015" s="283"/>
      <c r="V1015" s="283"/>
      <c r="W1015" s="283"/>
      <c r="X1015" s="283"/>
      <c r="Y1015" s="283"/>
      <c r="Z1015" s="283"/>
      <c r="AA1015" s="283"/>
      <c r="AB1015" s="283"/>
      <c r="AC1015" s="284"/>
      <c r="AE1015" s="805"/>
      <c r="AG1015" s="805"/>
      <c r="AI1015" s="805"/>
      <c r="AK1015" s="300"/>
    </row>
    <row r="1016" spans="4:37" ht="12.75" customHeight="1" outlineLevel="1" x14ac:dyDescent="0.25">
      <c r="D1016" s="142" t="str">
        <f>'Line Items'!D1014</f>
        <v>Class 466 Angel - Motor</v>
      </c>
      <c r="E1016" s="106"/>
      <c r="F1016" s="143" t="str">
        <f t="shared" si="135"/>
        <v>000 Veh Miles</v>
      </c>
      <c r="G1016" s="283"/>
      <c r="H1016" s="283"/>
      <c r="I1016" s="283"/>
      <c r="J1016" s="283"/>
      <c r="K1016" s="283"/>
      <c r="L1016" s="283"/>
      <c r="M1016" s="283"/>
      <c r="N1016" s="283"/>
      <c r="O1016" s="283"/>
      <c r="P1016" s="283"/>
      <c r="Q1016" s="283"/>
      <c r="R1016" s="283"/>
      <c r="S1016" s="283"/>
      <c r="T1016" s="283"/>
      <c r="U1016" s="283"/>
      <c r="V1016" s="283"/>
      <c r="W1016" s="283"/>
      <c r="X1016" s="283"/>
      <c r="Y1016" s="283"/>
      <c r="Z1016" s="283"/>
      <c r="AA1016" s="283"/>
      <c r="AB1016" s="283"/>
      <c r="AC1016" s="284"/>
      <c r="AE1016" s="805"/>
      <c r="AG1016" s="805"/>
      <c r="AI1016" s="805"/>
      <c r="AK1016" s="300"/>
    </row>
    <row r="1017" spans="4:37" ht="12.75" customHeight="1" outlineLevel="1" x14ac:dyDescent="0.25">
      <c r="D1017" s="142" t="str">
        <f>'Line Items'!D1015</f>
        <v>Class 466 Angel - Trailer</v>
      </c>
      <c r="E1017" s="106"/>
      <c r="F1017" s="143" t="str">
        <f t="shared" si="135"/>
        <v>000 Veh Miles</v>
      </c>
      <c r="G1017" s="283"/>
      <c r="H1017" s="283"/>
      <c r="I1017" s="283"/>
      <c r="J1017" s="283"/>
      <c r="K1017" s="283"/>
      <c r="L1017" s="283"/>
      <c r="M1017" s="283"/>
      <c r="N1017" s="283"/>
      <c r="O1017" s="283"/>
      <c r="P1017" s="283"/>
      <c r="Q1017" s="283"/>
      <c r="R1017" s="283"/>
      <c r="S1017" s="283"/>
      <c r="T1017" s="283"/>
      <c r="U1017" s="283"/>
      <c r="V1017" s="283"/>
      <c r="W1017" s="283"/>
      <c r="X1017" s="283"/>
      <c r="Y1017" s="283"/>
      <c r="Z1017" s="283"/>
      <c r="AA1017" s="283"/>
      <c r="AB1017" s="283"/>
      <c r="AC1017" s="284"/>
      <c r="AE1017" s="805"/>
      <c r="AG1017" s="805"/>
      <c r="AI1017" s="805"/>
      <c r="AK1017" s="300"/>
    </row>
    <row r="1018" spans="4:37" ht="12.75" customHeight="1" outlineLevel="1" x14ac:dyDescent="0.25">
      <c r="D1018" s="142" t="str">
        <f>'Line Items'!D1016</f>
        <v>Class 395 Eversholt Rail - Motor (High Speed)</v>
      </c>
      <c r="E1018" s="106"/>
      <c r="F1018" s="143" t="str">
        <f t="shared" si="135"/>
        <v>000 Veh Miles</v>
      </c>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4"/>
      <c r="AE1018" s="805"/>
      <c r="AG1018" s="805"/>
      <c r="AI1018" s="805"/>
      <c r="AK1018" s="300"/>
    </row>
    <row r="1019" spans="4:37" ht="12.75" customHeight="1" outlineLevel="1" x14ac:dyDescent="0.25">
      <c r="D1019" s="142" t="str">
        <f>'Line Items'!D1017</f>
        <v>Class 395 Eversholt Rail - Motor (Conventional)</v>
      </c>
      <c r="E1019" s="106"/>
      <c r="F1019" s="143" t="str">
        <f t="shared" si="135"/>
        <v>000 Veh Miles</v>
      </c>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4"/>
      <c r="AE1019" s="805"/>
      <c r="AG1019" s="805"/>
      <c r="AI1019" s="805"/>
      <c r="AK1019" s="300"/>
    </row>
    <row r="1020" spans="4:37" ht="12.75" customHeight="1" outlineLevel="1" x14ac:dyDescent="0.25">
      <c r="D1020" s="142" t="str">
        <f>'Line Items'!D1018</f>
        <v>Class 395 Eversholt Rail - Trailer (High Speed)</v>
      </c>
      <c r="E1020" s="106"/>
      <c r="F1020" s="143" t="str">
        <f t="shared" si="135"/>
        <v>000 Veh Miles</v>
      </c>
      <c r="G1020" s="283"/>
      <c r="H1020" s="283"/>
      <c r="I1020" s="283"/>
      <c r="J1020" s="283"/>
      <c r="K1020" s="283"/>
      <c r="L1020" s="283"/>
      <c r="M1020" s="283"/>
      <c r="N1020" s="283"/>
      <c r="O1020" s="283"/>
      <c r="P1020" s="283"/>
      <c r="Q1020" s="283"/>
      <c r="R1020" s="283"/>
      <c r="S1020" s="283"/>
      <c r="T1020" s="283"/>
      <c r="U1020" s="283"/>
      <c r="V1020" s="283"/>
      <c r="W1020" s="283"/>
      <c r="X1020" s="283"/>
      <c r="Y1020" s="283"/>
      <c r="Z1020" s="283"/>
      <c r="AA1020" s="283"/>
      <c r="AB1020" s="283"/>
      <c r="AC1020" s="284"/>
      <c r="AE1020" s="805"/>
      <c r="AG1020" s="805"/>
      <c r="AI1020" s="805"/>
      <c r="AK1020" s="300"/>
    </row>
    <row r="1021" spans="4:37" ht="12.75" customHeight="1" outlineLevel="1" x14ac:dyDescent="0.25">
      <c r="D1021" s="142" t="str">
        <f>'Line Items'!D1019</f>
        <v>Class 395 Eversholt Rail - Trailer (Conventional)</v>
      </c>
      <c r="E1021" s="106"/>
      <c r="F1021" s="143" t="str">
        <f t="shared" si="135"/>
        <v>000 Veh Miles</v>
      </c>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4"/>
      <c r="AE1021" s="805"/>
      <c r="AG1021" s="805"/>
      <c r="AI1021" s="805"/>
      <c r="AK1021" s="300"/>
    </row>
    <row r="1022" spans="4:37" ht="12.75" customHeight="1" outlineLevel="1" x14ac:dyDescent="0.25">
      <c r="D1022" s="142" t="str">
        <f>'Line Items'!D1020</f>
        <v>Class 377 Sub Leased from GTR - Motor</v>
      </c>
      <c r="E1022" s="106"/>
      <c r="F1022" s="143" t="str">
        <f t="shared" si="135"/>
        <v>000 Veh Miles</v>
      </c>
      <c r="G1022" s="283"/>
      <c r="H1022" s="283"/>
      <c r="I1022" s="283"/>
      <c r="J1022" s="283"/>
      <c r="K1022" s="283"/>
      <c r="L1022" s="283"/>
      <c r="M1022" s="283"/>
      <c r="N1022" s="283"/>
      <c r="O1022" s="283"/>
      <c r="P1022" s="283"/>
      <c r="Q1022" s="283"/>
      <c r="R1022" s="283"/>
      <c r="S1022" s="283"/>
      <c r="T1022" s="283"/>
      <c r="U1022" s="283"/>
      <c r="V1022" s="283"/>
      <c r="W1022" s="283"/>
      <c r="X1022" s="283"/>
      <c r="Y1022" s="283"/>
      <c r="Z1022" s="283"/>
      <c r="AA1022" s="283"/>
      <c r="AB1022" s="283"/>
      <c r="AC1022" s="284"/>
      <c r="AE1022" s="805"/>
      <c r="AG1022" s="805"/>
      <c r="AI1022" s="805"/>
      <c r="AK1022" s="300"/>
    </row>
    <row r="1023" spans="4:37" ht="12.75" customHeight="1" outlineLevel="1" x14ac:dyDescent="0.25">
      <c r="D1023" s="142" t="str">
        <f>'Line Items'!D1021</f>
        <v>Class 377 Sub Leased from GTR - Trailer</v>
      </c>
      <c r="E1023" s="106"/>
      <c r="F1023" s="143" t="str">
        <f t="shared" si="135"/>
        <v>000 Veh Miles</v>
      </c>
      <c r="G1023" s="283"/>
      <c r="H1023" s="283"/>
      <c r="I1023" s="283"/>
      <c r="J1023" s="283"/>
      <c r="K1023" s="283"/>
      <c r="L1023" s="283"/>
      <c r="M1023" s="283"/>
      <c r="N1023" s="283"/>
      <c r="O1023" s="283"/>
      <c r="P1023" s="283"/>
      <c r="Q1023" s="283"/>
      <c r="R1023" s="283"/>
      <c r="S1023" s="283"/>
      <c r="T1023" s="283"/>
      <c r="U1023" s="283"/>
      <c r="V1023" s="283"/>
      <c r="W1023" s="283"/>
      <c r="X1023" s="283"/>
      <c r="Y1023" s="283"/>
      <c r="Z1023" s="283"/>
      <c r="AA1023" s="283"/>
      <c r="AB1023" s="283"/>
      <c r="AC1023" s="284"/>
      <c r="AE1023" s="805"/>
      <c r="AG1023" s="805"/>
      <c r="AI1023" s="805"/>
      <c r="AK1023" s="300"/>
    </row>
    <row r="1024" spans="4:37" ht="12.75" customHeight="1" outlineLevel="1" x14ac:dyDescent="0.25">
      <c r="D1024" s="142" t="str">
        <f>'Line Items'!D1022</f>
        <v>Class 319 Sub Leased to GTR - Motor</v>
      </c>
      <c r="E1024" s="106"/>
      <c r="F1024" s="143" t="str">
        <f t="shared" si="135"/>
        <v>000 Veh Miles</v>
      </c>
      <c r="G1024" s="283"/>
      <c r="H1024" s="283"/>
      <c r="I1024" s="283"/>
      <c r="J1024" s="283"/>
      <c r="K1024" s="283"/>
      <c r="L1024" s="283"/>
      <c r="M1024" s="283"/>
      <c r="N1024" s="283"/>
      <c r="O1024" s="283"/>
      <c r="P1024" s="283"/>
      <c r="Q1024" s="283"/>
      <c r="R1024" s="283"/>
      <c r="S1024" s="283"/>
      <c r="T1024" s="283"/>
      <c r="U1024" s="283"/>
      <c r="V1024" s="283"/>
      <c r="W1024" s="283"/>
      <c r="X1024" s="283"/>
      <c r="Y1024" s="283"/>
      <c r="Z1024" s="283"/>
      <c r="AA1024" s="283"/>
      <c r="AB1024" s="283"/>
      <c r="AC1024" s="284"/>
      <c r="AE1024" s="805"/>
      <c r="AG1024" s="805"/>
      <c r="AI1024" s="805"/>
      <c r="AK1024" s="300"/>
    </row>
    <row r="1025" spans="4:37" ht="12.75" customHeight="1" outlineLevel="1" x14ac:dyDescent="0.25">
      <c r="D1025" s="142" t="str">
        <f>'Line Items'!D1023</f>
        <v>Class 319 Sub Leased to GTR - Trailer</v>
      </c>
      <c r="E1025" s="106"/>
      <c r="F1025" s="143" t="str">
        <f t="shared" si="135"/>
        <v>000 Veh Miles</v>
      </c>
      <c r="G1025" s="283"/>
      <c r="H1025" s="283"/>
      <c r="I1025" s="283"/>
      <c r="J1025" s="283"/>
      <c r="K1025" s="283"/>
      <c r="L1025" s="283"/>
      <c r="M1025" s="283"/>
      <c r="N1025" s="283"/>
      <c r="O1025" s="283"/>
      <c r="P1025" s="283"/>
      <c r="Q1025" s="283"/>
      <c r="R1025" s="283"/>
      <c r="S1025" s="283"/>
      <c r="T1025" s="283"/>
      <c r="U1025" s="283"/>
      <c r="V1025" s="283"/>
      <c r="W1025" s="283"/>
      <c r="X1025" s="283"/>
      <c r="Y1025" s="283"/>
      <c r="Z1025" s="283"/>
      <c r="AA1025" s="283"/>
      <c r="AB1025" s="283"/>
      <c r="AC1025" s="284"/>
      <c r="AE1025" s="805"/>
      <c r="AG1025" s="805"/>
      <c r="AI1025" s="805"/>
      <c r="AK1025" s="300"/>
    </row>
    <row r="1026" spans="4:37" ht="12.75" customHeight="1" outlineLevel="1" x14ac:dyDescent="0.25">
      <c r="D1026" s="142" t="str">
        <f>'Line Items'!D1024</f>
        <v>[Rolling Stock Vehicle Line 31]</v>
      </c>
      <c r="E1026" s="106"/>
      <c r="F1026" s="143" t="str">
        <f t="shared" si="135"/>
        <v>000 Veh Miles</v>
      </c>
      <c r="G1026" s="283"/>
      <c r="H1026" s="283"/>
      <c r="I1026" s="283"/>
      <c r="J1026" s="283"/>
      <c r="K1026" s="283"/>
      <c r="L1026" s="283"/>
      <c r="M1026" s="283"/>
      <c r="N1026" s="283"/>
      <c r="O1026" s="283"/>
      <c r="P1026" s="283"/>
      <c r="Q1026" s="283"/>
      <c r="R1026" s="283"/>
      <c r="S1026" s="283"/>
      <c r="T1026" s="283"/>
      <c r="U1026" s="283"/>
      <c r="V1026" s="283"/>
      <c r="W1026" s="283"/>
      <c r="X1026" s="283"/>
      <c r="Y1026" s="283"/>
      <c r="Z1026" s="283"/>
      <c r="AA1026" s="283"/>
      <c r="AB1026" s="283"/>
      <c r="AC1026" s="284"/>
      <c r="AE1026" s="805"/>
      <c r="AG1026" s="805"/>
      <c r="AI1026" s="805"/>
      <c r="AK1026" s="300"/>
    </row>
    <row r="1027" spans="4:37" ht="12.75" customHeight="1" outlineLevel="1" x14ac:dyDescent="0.25">
      <c r="D1027" s="142" t="str">
        <f>'Line Items'!D1025</f>
        <v>[Rolling Stock Vehicle Line 32]</v>
      </c>
      <c r="E1027" s="106"/>
      <c r="F1027" s="143" t="str">
        <f t="shared" si="135"/>
        <v>000 Veh Miles</v>
      </c>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4"/>
      <c r="AE1027" s="805"/>
      <c r="AG1027" s="805"/>
      <c r="AI1027" s="805"/>
      <c r="AK1027" s="300"/>
    </row>
    <row r="1028" spans="4:37" ht="12.75" customHeight="1" outlineLevel="1" x14ac:dyDescent="0.25">
      <c r="D1028" s="142" t="str">
        <f>'Line Items'!D1026</f>
        <v>[Rolling Stock Vehicle Line 33]</v>
      </c>
      <c r="E1028" s="106"/>
      <c r="F1028" s="143" t="str">
        <f t="shared" si="135"/>
        <v>000 Veh Miles</v>
      </c>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4"/>
      <c r="AE1028" s="805"/>
      <c r="AG1028" s="805"/>
      <c r="AI1028" s="805"/>
      <c r="AK1028" s="300"/>
    </row>
    <row r="1029" spans="4:37" ht="12.75" customHeight="1" outlineLevel="1" x14ac:dyDescent="0.25">
      <c r="D1029" s="142" t="str">
        <f>'Line Items'!D1027</f>
        <v>[Rolling Stock Vehicle Line 34]</v>
      </c>
      <c r="E1029" s="106"/>
      <c r="F1029" s="143" t="str">
        <f t="shared" si="135"/>
        <v>000 Veh Miles</v>
      </c>
      <c r="G1029" s="283"/>
      <c r="H1029" s="283"/>
      <c r="I1029" s="283"/>
      <c r="J1029" s="283"/>
      <c r="K1029" s="283"/>
      <c r="L1029" s="283"/>
      <c r="M1029" s="283"/>
      <c r="N1029" s="283"/>
      <c r="O1029" s="283"/>
      <c r="P1029" s="283"/>
      <c r="Q1029" s="283"/>
      <c r="R1029" s="283"/>
      <c r="S1029" s="283"/>
      <c r="T1029" s="283"/>
      <c r="U1029" s="283"/>
      <c r="V1029" s="283"/>
      <c r="W1029" s="283"/>
      <c r="X1029" s="283"/>
      <c r="Y1029" s="283"/>
      <c r="Z1029" s="283"/>
      <c r="AA1029" s="283"/>
      <c r="AB1029" s="283"/>
      <c r="AC1029" s="284"/>
      <c r="AE1029" s="805"/>
      <c r="AG1029" s="805"/>
      <c r="AI1029" s="805"/>
      <c r="AK1029" s="300"/>
    </row>
    <row r="1030" spans="4:37" ht="12.75" customHeight="1" outlineLevel="1" x14ac:dyDescent="0.25">
      <c r="D1030" s="142" t="str">
        <f>'Line Items'!D1028</f>
        <v>[Rolling Stock Vehicle Line 35]</v>
      </c>
      <c r="E1030" s="106"/>
      <c r="F1030" s="143" t="str">
        <f t="shared" si="135"/>
        <v>000 Veh Miles</v>
      </c>
      <c r="G1030" s="283"/>
      <c r="H1030" s="283"/>
      <c r="I1030" s="283"/>
      <c r="J1030" s="283"/>
      <c r="K1030" s="283"/>
      <c r="L1030" s="283"/>
      <c r="M1030" s="283"/>
      <c r="N1030" s="283"/>
      <c r="O1030" s="283"/>
      <c r="P1030" s="283"/>
      <c r="Q1030" s="283"/>
      <c r="R1030" s="283"/>
      <c r="S1030" s="283"/>
      <c r="T1030" s="283"/>
      <c r="U1030" s="283"/>
      <c r="V1030" s="283"/>
      <c r="W1030" s="283"/>
      <c r="X1030" s="283"/>
      <c r="Y1030" s="283"/>
      <c r="Z1030" s="283"/>
      <c r="AA1030" s="283"/>
      <c r="AB1030" s="283"/>
      <c r="AC1030" s="284"/>
      <c r="AE1030" s="805"/>
      <c r="AG1030" s="805"/>
      <c r="AI1030" s="805"/>
      <c r="AK1030" s="300"/>
    </row>
    <row r="1031" spans="4:37" ht="12.75" customHeight="1" outlineLevel="1" x14ac:dyDescent="0.25">
      <c r="D1031" s="142" t="str">
        <f>'Line Items'!D1029</f>
        <v>[Rolling Stock Vehicle Line 36]</v>
      </c>
      <c r="E1031" s="106"/>
      <c r="F1031" s="143" t="str">
        <f t="shared" si="135"/>
        <v>000 Veh Miles</v>
      </c>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4"/>
      <c r="AE1031" s="805"/>
      <c r="AG1031" s="805"/>
      <c r="AI1031" s="805"/>
      <c r="AK1031" s="300"/>
    </row>
    <row r="1032" spans="4:37" ht="12.75" customHeight="1" outlineLevel="1" x14ac:dyDescent="0.25">
      <c r="D1032" s="142" t="str">
        <f>'Line Items'!D1030</f>
        <v>[Rolling Stock Vehicle Line 37]</v>
      </c>
      <c r="E1032" s="106"/>
      <c r="F1032" s="143" t="str">
        <f t="shared" si="135"/>
        <v>000 Veh Miles</v>
      </c>
      <c r="G1032" s="283"/>
      <c r="H1032" s="283"/>
      <c r="I1032" s="283"/>
      <c r="J1032" s="283"/>
      <c r="K1032" s="283"/>
      <c r="L1032" s="283"/>
      <c r="M1032" s="283"/>
      <c r="N1032" s="283"/>
      <c r="O1032" s="283"/>
      <c r="P1032" s="283"/>
      <c r="Q1032" s="283"/>
      <c r="R1032" s="283"/>
      <c r="S1032" s="283"/>
      <c r="T1032" s="283"/>
      <c r="U1032" s="283"/>
      <c r="V1032" s="283"/>
      <c r="W1032" s="283"/>
      <c r="X1032" s="283"/>
      <c r="Y1032" s="283"/>
      <c r="Z1032" s="283"/>
      <c r="AA1032" s="283"/>
      <c r="AB1032" s="283"/>
      <c r="AC1032" s="284"/>
      <c r="AE1032" s="805"/>
      <c r="AG1032" s="805"/>
      <c r="AI1032" s="805"/>
      <c r="AK1032" s="300"/>
    </row>
    <row r="1033" spans="4:37" ht="12.75" customHeight="1" outlineLevel="1" x14ac:dyDescent="0.25">
      <c r="D1033" s="142" t="str">
        <f>'Line Items'!D1031</f>
        <v>[Rolling Stock Vehicle Line 38]</v>
      </c>
      <c r="E1033" s="106"/>
      <c r="F1033" s="143" t="str">
        <f t="shared" si="135"/>
        <v>000 Veh Miles</v>
      </c>
      <c r="G1033" s="283"/>
      <c r="H1033" s="283"/>
      <c r="I1033" s="283"/>
      <c r="J1033" s="283"/>
      <c r="K1033" s="283"/>
      <c r="L1033" s="283"/>
      <c r="M1033" s="283"/>
      <c r="N1033" s="283"/>
      <c r="O1033" s="283"/>
      <c r="P1033" s="283"/>
      <c r="Q1033" s="283"/>
      <c r="R1033" s="283"/>
      <c r="S1033" s="283"/>
      <c r="T1033" s="283"/>
      <c r="U1033" s="283"/>
      <c r="V1033" s="283"/>
      <c r="W1033" s="283"/>
      <c r="X1033" s="283"/>
      <c r="Y1033" s="283"/>
      <c r="Z1033" s="283"/>
      <c r="AA1033" s="283"/>
      <c r="AB1033" s="283"/>
      <c r="AC1033" s="284"/>
      <c r="AE1033" s="805"/>
      <c r="AG1033" s="805"/>
      <c r="AI1033" s="805"/>
      <c r="AK1033" s="300"/>
    </row>
    <row r="1034" spans="4:37" ht="12.75" customHeight="1" outlineLevel="1" x14ac:dyDescent="0.25">
      <c r="D1034" s="142" t="str">
        <f>'Line Items'!D1032</f>
        <v>[Rolling Stock Vehicle Line 39]</v>
      </c>
      <c r="E1034" s="106"/>
      <c r="F1034" s="143" t="str">
        <f t="shared" si="135"/>
        <v>000 Veh Miles</v>
      </c>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4"/>
      <c r="AE1034" s="805"/>
      <c r="AG1034" s="805"/>
      <c r="AI1034" s="805"/>
      <c r="AK1034" s="300"/>
    </row>
    <row r="1035" spans="4:37" ht="12.75" customHeight="1" outlineLevel="1" x14ac:dyDescent="0.25">
      <c r="D1035" s="142" t="str">
        <f>'Line Items'!D1033</f>
        <v>[Rolling Stock Vehicle Line 40]</v>
      </c>
      <c r="E1035" s="106"/>
      <c r="F1035" s="143" t="str">
        <f t="shared" si="135"/>
        <v>000 Veh Miles</v>
      </c>
      <c r="G1035" s="283"/>
      <c r="H1035" s="283"/>
      <c r="I1035" s="283"/>
      <c r="J1035" s="283"/>
      <c r="K1035" s="283"/>
      <c r="L1035" s="283"/>
      <c r="M1035" s="283"/>
      <c r="N1035" s="283"/>
      <c r="O1035" s="283"/>
      <c r="P1035" s="283"/>
      <c r="Q1035" s="283"/>
      <c r="R1035" s="283"/>
      <c r="S1035" s="283"/>
      <c r="T1035" s="283"/>
      <c r="U1035" s="283"/>
      <c r="V1035" s="283"/>
      <c r="W1035" s="283"/>
      <c r="X1035" s="283"/>
      <c r="Y1035" s="283"/>
      <c r="Z1035" s="283"/>
      <c r="AA1035" s="283"/>
      <c r="AB1035" s="283"/>
      <c r="AC1035" s="284"/>
      <c r="AE1035" s="805"/>
      <c r="AG1035" s="805"/>
      <c r="AI1035" s="805"/>
      <c r="AK1035" s="300"/>
    </row>
    <row r="1036" spans="4:37" ht="12.75" customHeight="1" outlineLevel="1" x14ac:dyDescent="0.25">
      <c r="D1036" s="142" t="str">
        <f>'Line Items'!D1034</f>
        <v>[Rolling Stock Vehicle Line 41]</v>
      </c>
      <c r="E1036" s="106"/>
      <c r="F1036" s="143" t="str">
        <f t="shared" si="135"/>
        <v>000 Veh Miles</v>
      </c>
      <c r="G1036" s="283"/>
      <c r="H1036" s="283"/>
      <c r="I1036" s="283"/>
      <c r="J1036" s="283"/>
      <c r="K1036" s="283"/>
      <c r="L1036" s="283"/>
      <c r="M1036" s="283"/>
      <c r="N1036" s="283"/>
      <c r="O1036" s="283"/>
      <c r="P1036" s="283"/>
      <c r="Q1036" s="283"/>
      <c r="R1036" s="283"/>
      <c r="S1036" s="283"/>
      <c r="T1036" s="283"/>
      <c r="U1036" s="283"/>
      <c r="V1036" s="283"/>
      <c r="W1036" s="283"/>
      <c r="X1036" s="283"/>
      <c r="Y1036" s="283"/>
      <c r="Z1036" s="283"/>
      <c r="AA1036" s="283"/>
      <c r="AB1036" s="283"/>
      <c r="AC1036" s="284"/>
      <c r="AE1036" s="805"/>
      <c r="AG1036" s="805"/>
      <c r="AI1036" s="805"/>
      <c r="AK1036" s="300"/>
    </row>
    <row r="1037" spans="4:37" ht="12.75" customHeight="1" outlineLevel="1" x14ac:dyDescent="0.25">
      <c r="D1037" s="142" t="str">
        <f>'Line Items'!D1035</f>
        <v>[Rolling Stock Vehicle Line 42]</v>
      </c>
      <c r="E1037" s="106"/>
      <c r="F1037" s="143" t="str">
        <f t="shared" si="135"/>
        <v>000 Veh Miles</v>
      </c>
      <c r="G1037" s="283"/>
      <c r="H1037" s="283"/>
      <c r="I1037" s="283"/>
      <c r="J1037" s="283"/>
      <c r="K1037" s="283"/>
      <c r="L1037" s="283"/>
      <c r="M1037" s="283"/>
      <c r="N1037" s="283"/>
      <c r="O1037" s="283"/>
      <c r="P1037" s="283"/>
      <c r="Q1037" s="283"/>
      <c r="R1037" s="283"/>
      <c r="S1037" s="283"/>
      <c r="T1037" s="283"/>
      <c r="U1037" s="283"/>
      <c r="V1037" s="283"/>
      <c r="W1037" s="283"/>
      <c r="X1037" s="283"/>
      <c r="Y1037" s="283"/>
      <c r="Z1037" s="283"/>
      <c r="AA1037" s="283"/>
      <c r="AB1037" s="283"/>
      <c r="AC1037" s="284"/>
      <c r="AE1037" s="805"/>
      <c r="AG1037" s="805"/>
      <c r="AI1037" s="805"/>
      <c r="AK1037" s="300"/>
    </row>
    <row r="1038" spans="4:37" ht="12.75" customHeight="1" outlineLevel="1" x14ac:dyDescent="0.25">
      <c r="D1038" s="142" t="str">
        <f>'Line Items'!D1036</f>
        <v>[Rolling Stock Vehicle Line 43]</v>
      </c>
      <c r="E1038" s="106"/>
      <c r="F1038" s="143" t="str">
        <f t="shared" si="135"/>
        <v>000 Veh Miles</v>
      </c>
      <c r="G1038" s="283"/>
      <c r="H1038" s="283"/>
      <c r="I1038" s="283"/>
      <c r="J1038" s="283"/>
      <c r="K1038" s="283"/>
      <c r="L1038" s="283"/>
      <c r="M1038" s="283"/>
      <c r="N1038" s="283"/>
      <c r="O1038" s="283"/>
      <c r="P1038" s="283"/>
      <c r="Q1038" s="283"/>
      <c r="R1038" s="283"/>
      <c r="S1038" s="283"/>
      <c r="T1038" s="283"/>
      <c r="U1038" s="283"/>
      <c r="V1038" s="283"/>
      <c r="W1038" s="283"/>
      <c r="X1038" s="283"/>
      <c r="Y1038" s="283"/>
      <c r="Z1038" s="283"/>
      <c r="AA1038" s="283"/>
      <c r="AB1038" s="283"/>
      <c r="AC1038" s="284"/>
      <c r="AE1038" s="805"/>
      <c r="AG1038" s="805"/>
      <c r="AI1038" s="805"/>
      <c r="AK1038" s="300"/>
    </row>
    <row r="1039" spans="4:37" ht="12.75" customHeight="1" outlineLevel="1" x14ac:dyDescent="0.25">
      <c r="D1039" s="142" t="str">
        <f>'Line Items'!D1037</f>
        <v>[Rolling Stock Vehicle Line 44]</v>
      </c>
      <c r="E1039" s="106"/>
      <c r="F1039" s="143" t="str">
        <f t="shared" si="135"/>
        <v>000 Veh Miles</v>
      </c>
      <c r="G1039" s="283"/>
      <c r="H1039" s="283"/>
      <c r="I1039" s="283"/>
      <c r="J1039" s="283"/>
      <c r="K1039" s="283"/>
      <c r="L1039" s="283"/>
      <c r="M1039" s="283"/>
      <c r="N1039" s="283"/>
      <c r="O1039" s="283"/>
      <c r="P1039" s="283"/>
      <c r="Q1039" s="283"/>
      <c r="R1039" s="283"/>
      <c r="S1039" s="283"/>
      <c r="T1039" s="283"/>
      <c r="U1039" s="283"/>
      <c r="V1039" s="283"/>
      <c r="W1039" s="283"/>
      <c r="X1039" s="283"/>
      <c r="Y1039" s="283"/>
      <c r="Z1039" s="283"/>
      <c r="AA1039" s="283"/>
      <c r="AB1039" s="283"/>
      <c r="AC1039" s="284"/>
      <c r="AE1039" s="805"/>
      <c r="AG1039" s="805"/>
      <c r="AI1039" s="805"/>
      <c r="AK1039" s="300"/>
    </row>
    <row r="1040" spans="4:37" ht="12.75" customHeight="1" outlineLevel="1" x14ac:dyDescent="0.25">
      <c r="D1040" s="142" t="str">
        <f>'Line Items'!D1038</f>
        <v>[Rolling Stock Vehicle Line 45]</v>
      </c>
      <c r="E1040" s="106"/>
      <c r="F1040" s="143" t="str">
        <f t="shared" si="135"/>
        <v>000 Veh Miles</v>
      </c>
      <c r="G1040" s="283"/>
      <c r="H1040" s="283"/>
      <c r="I1040" s="283"/>
      <c r="J1040" s="283"/>
      <c r="K1040" s="283"/>
      <c r="L1040" s="283"/>
      <c r="M1040" s="283"/>
      <c r="N1040" s="283"/>
      <c r="O1040" s="283"/>
      <c r="P1040" s="283"/>
      <c r="Q1040" s="283"/>
      <c r="R1040" s="283"/>
      <c r="S1040" s="283"/>
      <c r="T1040" s="283"/>
      <c r="U1040" s="283"/>
      <c r="V1040" s="283"/>
      <c r="W1040" s="283"/>
      <c r="X1040" s="283"/>
      <c r="Y1040" s="283"/>
      <c r="Z1040" s="283"/>
      <c r="AA1040" s="283"/>
      <c r="AB1040" s="283"/>
      <c r="AC1040" s="284"/>
      <c r="AE1040" s="805"/>
      <c r="AG1040" s="805"/>
      <c r="AI1040" s="805"/>
      <c r="AK1040" s="300"/>
    </row>
    <row r="1041" spans="4:37" ht="12.75" customHeight="1" outlineLevel="1" x14ac:dyDescent="0.25">
      <c r="D1041" s="142" t="str">
        <f>'Line Items'!D1039</f>
        <v>[Rolling Stock Vehicle Line 46]</v>
      </c>
      <c r="E1041" s="106"/>
      <c r="F1041" s="143" t="str">
        <f t="shared" si="135"/>
        <v>000 Veh Miles</v>
      </c>
      <c r="G1041" s="283"/>
      <c r="H1041" s="283"/>
      <c r="I1041" s="283"/>
      <c r="J1041" s="283"/>
      <c r="K1041" s="283"/>
      <c r="L1041" s="283"/>
      <c r="M1041" s="283"/>
      <c r="N1041" s="283"/>
      <c r="O1041" s="283"/>
      <c r="P1041" s="283"/>
      <c r="Q1041" s="283"/>
      <c r="R1041" s="283"/>
      <c r="S1041" s="283"/>
      <c r="T1041" s="283"/>
      <c r="U1041" s="283"/>
      <c r="V1041" s="283"/>
      <c r="W1041" s="283"/>
      <c r="X1041" s="283"/>
      <c r="Y1041" s="283"/>
      <c r="Z1041" s="283"/>
      <c r="AA1041" s="283"/>
      <c r="AB1041" s="283"/>
      <c r="AC1041" s="284"/>
      <c r="AE1041" s="805"/>
      <c r="AG1041" s="805"/>
      <c r="AI1041" s="805"/>
      <c r="AK1041" s="300"/>
    </row>
    <row r="1042" spans="4:37" ht="12.75" customHeight="1" outlineLevel="1" x14ac:dyDescent="0.25">
      <c r="D1042" s="142" t="str">
        <f>'Line Items'!D1040</f>
        <v>[Rolling Stock Vehicle Line 47]</v>
      </c>
      <c r="E1042" s="106"/>
      <c r="F1042" s="143" t="str">
        <f t="shared" si="135"/>
        <v>000 Veh Miles</v>
      </c>
      <c r="G1042" s="283"/>
      <c r="H1042" s="283"/>
      <c r="I1042" s="283"/>
      <c r="J1042" s="283"/>
      <c r="K1042" s="283"/>
      <c r="L1042" s="283"/>
      <c r="M1042" s="283"/>
      <c r="N1042" s="283"/>
      <c r="O1042" s="283"/>
      <c r="P1042" s="283"/>
      <c r="Q1042" s="283"/>
      <c r="R1042" s="283"/>
      <c r="S1042" s="283"/>
      <c r="T1042" s="283"/>
      <c r="U1042" s="283"/>
      <c r="V1042" s="283"/>
      <c r="W1042" s="283"/>
      <c r="X1042" s="283"/>
      <c r="Y1042" s="283"/>
      <c r="Z1042" s="283"/>
      <c r="AA1042" s="283"/>
      <c r="AB1042" s="283"/>
      <c r="AC1042" s="284"/>
      <c r="AE1042" s="805"/>
      <c r="AG1042" s="805"/>
      <c r="AI1042" s="805"/>
      <c r="AK1042" s="300"/>
    </row>
    <row r="1043" spans="4:37" ht="12.75" customHeight="1" outlineLevel="1" x14ac:dyDescent="0.25">
      <c r="D1043" s="142" t="str">
        <f>'Line Items'!D1041</f>
        <v>[Rolling Stock Vehicle Line 48]</v>
      </c>
      <c r="E1043" s="106"/>
      <c r="F1043" s="143" t="str">
        <f t="shared" si="135"/>
        <v>000 Veh Miles</v>
      </c>
      <c r="G1043" s="283"/>
      <c r="H1043" s="283"/>
      <c r="I1043" s="283"/>
      <c r="J1043" s="283"/>
      <c r="K1043" s="283"/>
      <c r="L1043" s="283"/>
      <c r="M1043" s="283"/>
      <c r="N1043" s="283"/>
      <c r="O1043" s="283"/>
      <c r="P1043" s="283"/>
      <c r="Q1043" s="283"/>
      <c r="R1043" s="283"/>
      <c r="S1043" s="283"/>
      <c r="T1043" s="283"/>
      <c r="U1043" s="283"/>
      <c r="V1043" s="283"/>
      <c r="W1043" s="283"/>
      <c r="X1043" s="283"/>
      <c r="Y1043" s="283"/>
      <c r="Z1043" s="283"/>
      <c r="AA1043" s="283"/>
      <c r="AB1043" s="283"/>
      <c r="AC1043" s="284"/>
      <c r="AE1043" s="805"/>
      <c r="AG1043" s="805"/>
      <c r="AI1043" s="805"/>
      <c r="AK1043" s="300"/>
    </row>
    <row r="1044" spans="4:37" ht="12.75" customHeight="1" outlineLevel="1" x14ac:dyDescent="0.25">
      <c r="D1044" s="142" t="str">
        <f>'Line Items'!D1042</f>
        <v>[Rolling Stock Vehicle Line 49]</v>
      </c>
      <c r="E1044" s="106"/>
      <c r="F1044" s="143" t="str">
        <f t="shared" si="135"/>
        <v>000 Veh Miles</v>
      </c>
      <c r="G1044" s="283"/>
      <c r="H1044" s="283"/>
      <c r="I1044" s="283"/>
      <c r="J1044" s="283"/>
      <c r="K1044" s="283"/>
      <c r="L1044" s="283"/>
      <c r="M1044" s="283"/>
      <c r="N1044" s="283"/>
      <c r="O1044" s="283"/>
      <c r="P1044" s="283"/>
      <c r="Q1044" s="283"/>
      <c r="R1044" s="283"/>
      <c r="S1044" s="283"/>
      <c r="T1044" s="283"/>
      <c r="U1044" s="283"/>
      <c r="V1044" s="283"/>
      <c r="W1044" s="283"/>
      <c r="X1044" s="283"/>
      <c r="Y1044" s="283"/>
      <c r="Z1044" s="283"/>
      <c r="AA1044" s="283"/>
      <c r="AB1044" s="283"/>
      <c r="AC1044" s="284"/>
      <c r="AE1044" s="805"/>
      <c r="AG1044" s="805"/>
      <c r="AI1044" s="805"/>
      <c r="AK1044" s="300"/>
    </row>
    <row r="1045" spans="4:37" ht="12.75" customHeight="1" outlineLevel="1" x14ac:dyDescent="0.25">
      <c r="D1045" s="142" t="str">
        <f>'Line Items'!D1043</f>
        <v>[Rolling Stock Vehicle Line 50]</v>
      </c>
      <c r="E1045" s="106"/>
      <c r="F1045" s="143" t="str">
        <f t="shared" si="135"/>
        <v>000 Veh Miles</v>
      </c>
      <c r="G1045" s="283"/>
      <c r="H1045" s="283"/>
      <c r="I1045" s="283"/>
      <c r="J1045" s="283"/>
      <c r="K1045" s="283"/>
      <c r="L1045" s="283"/>
      <c r="M1045" s="283"/>
      <c r="N1045" s="283"/>
      <c r="O1045" s="283"/>
      <c r="P1045" s="283"/>
      <c r="Q1045" s="283"/>
      <c r="R1045" s="283"/>
      <c r="S1045" s="283"/>
      <c r="T1045" s="283"/>
      <c r="U1045" s="283"/>
      <c r="V1045" s="283"/>
      <c r="W1045" s="283"/>
      <c r="X1045" s="283"/>
      <c r="Y1045" s="283"/>
      <c r="Z1045" s="283"/>
      <c r="AA1045" s="283"/>
      <c r="AB1045" s="283"/>
      <c r="AC1045" s="284"/>
      <c r="AE1045" s="805"/>
      <c r="AG1045" s="805"/>
      <c r="AI1045" s="805"/>
      <c r="AK1045" s="300"/>
    </row>
    <row r="1046" spans="4:37" ht="12.75" customHeight="1" outlineLevel="1" x14ac:dyDescent="0.25">
      <c r="D1046" s="142" t="str">
        <f>'Line Items'!D1044</f>
        <v>[Rolling Stock Vehicle Line 51]</v>
      </c>
      <c r="E1046" s="106"/>
      <c r="F1046" s="143" t="str">
        <f t="shared" si="135"/>
        <v>000 Veh Miles</v>
      </c>
      <c r="G1046" s="283"/>
      <c r="H1046" s="283"/>
      <c r="I1046" s="283"/>
      <c r="J1046" s="283"/>
      <c r="K1046" s="283"/>
      <c r="L1046" s="283"/>
      <c r="M1046" s="283"/>
      <c r="N1046" s="283"/>
      <c r="O1046" s="283"/>
      <c r="P1046" s="283"/>
      <c r="Q1046" s="283"/>
      <c r="R1046" s="283"/>
      <c r="S1046" s="283"/>
      <c r="T1046" s="283"/>
      <c r="U1046" s="283"/>
      <c r="V1046" s="283"/>
      <c r="W1046" s="283"/>
      <c r="X1046" s="283"/>
      <c r="Y1046" s="283"/>
      <c r="Z1046" s="283"/>
      <c r="AA1046" s="283"/>
      <c r="AB1046" s="283"/>
      <c r="AC1046" s="284"/>
      <c r="AE1046" s="805"/>
      <c r="AG1046" s="805"/>
      <c r="AI1046" s="805"/>
      <c r="AK1046" s="300"/>
    </row>
    <row r="1047" spans="4:37" ht="12.75" customHeight="1" outlineLevel="1" x14ac:dyDescent="0.25">
      <c r="D1047" s="142" t="str">
        <f>'Line Items'!D1045</f>
        <v>[Rolling Stock Vehicle Line 52]</v>
      </c>
      <c r="E1047" s="106"/>
      <c r="F1047" s="143" t="str">
        <f t="shared" si="135"/>
        <v>000 Veh Miles</v>
      </c>
      <c r="G1047" s="283"/>
      <c r="H1047" s="283"/>
      <c r="I1047" s="283"/>
      <c r="J1047" s="283"/>
      <c r="K1047" s="283"/>
      <c r="L1047" s="283"/>
      <c r="M1047" s="283"/>
      <c r="N1047" s="283"/>
      <c r="O1047" s="283"/>
      <c r="P1047" s="283"/>
      <c r="Q1047" s="283"/>
      <c r="R1047" s="283"/>
      <c r="S1047" s="283"/>
      <c r="T1047" s="283"/>
      <c r="U1047" s="283"/>
      <c r="V1047" s="283"/>
      <c r="W1047" s="283"/>
      <c r="X1047" s="283"/>
      <c r="Y1047" s="283"/>
      <c r="Z1047" s="283"/>
      <c r="AA1047" s="283"/>
      <c r="AB1047" s="283"/>
      <c r="AC1047" s="284"/>
      <c r="AE1047" s="805"/>
      <c r="AG1047" s="805"/>
      <c r="AI1047" s="805"/>
      <c r="AK1047" s="300"/>
    </row>
    <row r="1048" spans="4:37" ht="12.75" customHeight="1" outlineLevel="1" x14ac:dyDescent="0.25">
      <c r="D1048" s="142" t="str">
        <f>'Line Items'!D1046</f>
        <v>[Rolling Stock Vehicle Line 53]</v>
      </c>
      <c r="E1048" s="106"/>
      <c r="F1048" s="143" t="str">
        <f t="shared" si="135"/>
        <v>000 Veh Miles</v>
      </c>
      <c r="G1048" s="283"/>
      <c r="H1048" s="283"/>
      <c r="I1048" s="283"/>
      <c r="J1048" s="283"/>
      <c r="K1048" s="283"/>
      <c r="L1048" s="283"/>
      <c r="M1048" s="283"/>
      <c r="N1048" s="283"/>
      <c r="O1048" s="283"/>
      <c r="P1048" s="283"/>
      <c r="Q1048" s="283"/>
      <c r="R1048" s="283"/>
      <c r="S1048" s="283"/>
      <c r="T1048" s="283"/>
      <c r="U1048" s="283"/>
      <c r="V1048" s="283"/>
      <c r="W1048" s="283"/>
      <c r="X1048" s="283"/>
      <c r="Y1048" s="283"/>
      <c r="Z1048" s="283"/>
      <c r="AA1048" s="283"/>
      <c r="AB1048" s="283"/>
      <c r="AC1048" s="284"/>
      <c r="AE1048" s="805"/>
      <c r="AG1048" s="805"/>
      <c r="AI1048" s="805"/>
      <c r="AK1048" s="300"/>
    </row>
    <row r="1049" spans="4:37" ht="12.75" customHeight="1" outlineLevel="1" x14ac:dyDescent="0.25">
      <c r="D1049" s="142" t="str">
        <f>'Line Items'!D1047</f>
        <v>[Rolling Stock Vehicle Line 54]</v>
      </c>
      <c r="E1049" s="106"/>
      <c r="F1049" s="143" t="str">
        <f t="shared" si="135"/>
        <v>000 Veh Miles</v>
      </c>
      <c r="G1049" s="283"/>
      <c r="H1049" s="283"/>
      <c r="I1049" s="283"/>
      <c r="J1049" s="283"/>
      <c r="K1049" s="283"/>
      <c r="L1049" s="283"/>
      <c r="M1049" s="283"/>
      <c r="N1049" s="283"/>
      <c r="O1049" s="283"/>
      <c r="P1049" s="283"/>
      <c r="Q1049" s="283"/>
      <c r="R1049" s="283"/>
      <c r="S1049" s="283"/>
      <c r="T1049" s="283"/>
      <c r="U1049" s="283"/>
      <c r="V1049" s="283"/>
      <c r="W1049" s="283"/>
      <c r="X1049" s="283"/>
      <c r="Y1049" s="283"/>
      <c r="Z1049" s="283"/>
      <c r="AA1049" s="283"/>
      <c r="AB1049" s="283"/>
      <c r="AC1049" s="284"/>
      <c r="AE1049" s="805"/>
      <c r="AG1049" s="805"/>
      <c r="AI1049" s="805"/>
      <c r="AK1049" s="300"/>
    </row>
    <row r="1050" spans="4:37" ht="12.75" customHeight="1" outlineLevel="1" x14ac:dyDescent="0.25">
      <c r="D1050" s="142" t="str">
        <f>'Line Items'!D1048</f>
        <v>[Rolling Stock Vehicle Line 55]</v>
      </c>
      <c r="E1050" s="106"/>
      <c r="F1050" s="143" t="str">
        <f t="shared" si="135"/>
        <v>000 Veh Miles</v>
      </c>
      <c r="G1050" s="283"/>
      <c r="H1050" s="283"/>
      <c r="I1050" s="283"/>
      <c r="J1050" s="283"/>
      <c r="K1050" s="283"/>
      <c r="L1050" s="283"/>
      <c r="M1050" s="283"/>
      <c r="N1050" s="283"/>
      <c r="O1050" s="283"/>
      <c r="P1050" s="283"/>
      <c r="Q1050" s="283"/>
      <c r="R1050" s="283"/>
      <c r="S1050" s="283"/>
      <c r="T1050" s="283"/>
      <c r="U1050" s="283"/>
      <c r="V1050" s="283"/>
      <c r="W1050" s="283"/>
      <c r="X1050" s="283"/>
      <c r="Y1050" s="283"/>
      <c r="Z1050" s="283"/>
      <c r="AA1050" s="283"/>
      <c r="AB1050" s="283"/>
      <c r="AC1050" s="284"/>
      <c r="AE1050" s="805"/>
      <c r="AG1050" s="805"/>
      <c r="AI1050" s="805"/>
      <c r="AK1050" s="300"/>
    </row>
    <row r="1051" spans="4:37" ht="12.75" customHeight="1" outlineLevel="1" x14ac:dyDescent="0.25">
      <c r="D1051" s="142" t="str">
        <f>'Line Items'!D1049</f>
        <v>[Rolling Stock Vehicle Line 56]</v>
      </c>
      <c r="E1051" s="106"/>
      <c r="F1051" s="143" t="str">
        <f t="shared" si="135"/>
        <v>000 Veh Miles</v>
      </c>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4"/>
      <c r="AE1051" s="805"/>
      <c r="AG1051" s="805"/>
      <c r="AI1051" s="805"/>
      <c r="AK1051" s="300"/>
    </row>
    <row r="1052" spans="4:37" ht="12.75" customHeight="1" outlineLevel="1" x14ac:dyDescent="0.25">
      <c r="D1052" s="142" t="str">
        <f>'Line Items'!D1050</f>
        <v>[Rolling Stock Vehicle Line 57]</v>
      </c>
      <c r="E1052" s="106"/>
      <c r="F1052" s="143" t="str">
        <f t="shared" si="135"/>
        <v>000 Veh Miles</v>
      </c>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4"/>
      <c r="AE1052" s="805"/>
      <c r="AG1052" s="805"/>
      <c r="AI1052" s="805"/>
      <c r="AK1052" s="300"/>
    </row>
    <row r="1053" spans="4:37" ht="12.75" customHeight="1" outlineLevel="1" x14ac:dyDescent="0.25">
      <c r="D1053" s="142" t="str">
        <f>'Line Items'!D1051</f>
        <v>[Rolling Stock Vehicle Line 58]</v>
      </c>
      <c r="E1053" s="106"/>
      <c r="F1053" s="143" t="str">
        <f t="shared" si="135"/>
        <v>000 Veh Miles</v>
      </c>
      <c r="G1053" s="283"/>
      <c r="H1053" s="283"/>
      <c r="I1053" s="283"/>
      <c r="J1053" s="283"/>
      <c r="K1053" s="283"/>
      <c r="L1053" s="283"/>
      <c r="M1053" s="283"/>
      <c r="N1053" s="283"/>
      <c r="O1053" s="283"/>
      <c r="P1053" s="283"/>
      <c r="Q1053" s="283"/>
      <c r="R1053" s="283"/>
      <c r="S1053" s="283"/>
      <c r="T1053" s="283"/>
      <c r="U1053" s="283"/>
      <c r="V1053" s="283"/>
      <c r="W1053" s="283"/>
      <c r="X1053" s="283"/>
      <c r="Y1053" s="283"/>
      <c r="Z1053" s="283"/>
      <c r="AA1053" s="283"/>
      <c r="AB1053" s="283"/>
      <c r="AC1053" s="284"/>
      <c r="AE1053" s="805"/>
      <c r="AG1053" s="805"/>
      <c r="AI1053" s="805"/>
      <c r="AK1053" s="300"/>
    </row>
    <row r="1054" spans="4:37" ht="12.75" customHeight="1" outlineLevel="1" x14ac:dyDescent="0.25">
      <c r="D1054" s="142" t="str">
        <f>'Line Items'!D1052</f>
        <v>[Rolling Stock Vehicle Line 59]</v>
      </c>
      <c r="E1054" s="106"/>
      <c r="F1054" s="143" t="str">
        <f t="shared" si="135"/>
        <v>000 Veh Miles</v>
      </c>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4"/>
      <c r="AE1054" s="805"/>
      <c r="AG1054" s="805"/>
      <c r="AI1054" s="805"/>
      <c r="AK1054" s="300"/>
    </row>
    <row r="1055" spans="4:37" ht="12.75" customHeight="1" outlineLevel="1" x14ac:dyDescent="0.25">
      <c r="D1055" s="113" t="str">
        <f>'Line Items'!D1053</f>
        <v>[Rolling Stock Vehicle Line 60]</v>
      </c>
      <c r="E1055" s="286"/>
      <c r="F1055" s="155" t="str">
        <f t="shared" si="135"/>
        <v>000 Veh Miles</v>
      </c>
      <c r="G1055" s="287"/>
      <c r="H1055" s="287"/>
      <c r="I1055" s="287"/>
      <c r="J1055" s="287"/>
      <c r="K1055" s="287"/>
      <c r="L1055" s="287"/>
      <c r="M1055" s="287"/>
      <c r="N1055" s="287"/>
      <c r="O1055" s="287"/>
      <c r="P1055" s="287"/>
      <c r="Q1055" s="287"/>
      <c r="R1055" s="287"/>
      <c r="S1055" s="287"/>
      <c r="T1055" s="287"/>
      <c r="U1055" s="287"/>
      <c r="V1055" s="287"/>
      <c r="W1055" s="287"/>
      <c r="X1055" s="287"/>
      <c r="Y1055" s="287"/>
      <c r="Z1055" s="287"/>
      <c r="AA1055" s="287"/>
      <c r="AB1055" s="287"/>
      <c r="AC1055" s="288"/>
      <c r="AE1055" s="1058"/>
      <c r="AG1055" s="1058"/>
      <c r="AI1055" s="1058"/>
      <c r="AK1055" s="320"/>
    </row>
    <row r="1056" spans="4:37" ht="12.75" customHeight="1" outlineLevel="1" x14ac:dyDescent="0.25">
      <c r="G1056" s="107"/>
      <c r="H1056" s="107"/>
      <c r="I1056" s="107"/>
      <c r="J1056" s="107"/>
      <c r="K1056" s="107"/>
      <c r="L1056" s="107"/>
      <c r="M1056" s="107"/>
      <c r="N1056" s="107"/>
      <c r="O1056" s="107"/>
      <c r="P1056" s="107"/>
      <c r="Q1056" s="107"/>
      <c r="R1056" s="107"/>
      <c r="S1056" s="107"/>
      <c r="T1056" s="107"/>
      <c r="U1056" s="107"/>
      <c r="V1056" s="107"/>
      <c r="W1056" s="107"/>
      <c r="X1056" s="107"/>
      <c r="Y1056" s="107"/>
      <c r="Z1056" s="107"/>
      <c r="AA1056" s="107"/>
      <c r="AB1056" s="107"/>
      <c r="AC1056" s="107"/>
      <c r="AE1056" s="107"/>
      <c r="AG1056" s="107"/>
      <c r="AI1056" s="107"/>
    </row>
    <row r="1057" spans="2:37" ht="12.75" customHeight="1" outlineLevel="1" x14ac:dyDescent="0.25">
      <c r="D1057" s="290" t="str">
        <f>"Total "&amp;B994</f>
        <v>Total DC (Third Rail) Mileage</v>
      </c>
      <c r="E1057" s="291"/>
      <c r="F1057" s="292" t="str">
        <f>F1055</f>
        <v>000 Veh Miles</v>
      </c>
      <c r="G1057" s="293">
        <f t="shared" ref="G1057:AC1057" si="136">SUM(G996:G1055)</f>
        <v>0</v>
      </c>
      <c r="H1057" s="293">
        <f t="shared" si="136"/>
        <v>0</v>
      </c>
      <c r="I1057" s="293">
        <f t="shared" si="136"/>
        <v>0</v>
      </c>
      <c r="J1057" s="293">
        <f t="shared" si="136"/>
        <v>0</v>
      </c>
      <c r="K1057" s="293">
        <f t="shared" si="136"/>
        <v>0</v>
      </c>
      <c r="L1057" s="293">
        <f t="shared" si="136"/>
        <v>0</v>
      </c>
      <c r="M1057" s="293">
        <f t="shared" si="136"/>
        <v>0</v>
      </c>
      <c r="N1057" s="293">
        <f t="shared" si="136"/>
        <v>0</v>
      </c>
      <c r="O1057" s="293">
        <f t="shared" si="136"/>
        <v>0</v>
      </c>
      <c r="P1057" s="293">
        <f t="shared" si="136"/>
        <v>0</v>
      </c>
      <c r="Q1057" s="293">
        <f t="shared" si="136"/>
        <v>0</v>
      </c>
      <c r="R1057" s="293">
        <f t="shared" si="136"/>
        <v>0</v>
      </c>
      <c r="S1057" s="293">
        <f t="shared" si="136"/>
        <v>0</v>
      </c>
      <c r="T1057" s="293">
        <f t="shared" si="136"/>
        <v>0</v>
      </c>
      <c r="U1057" s="293">
        <f t="shared" si="136"/>
        <v>0</v>
      </c>
      <c r="V1057" s="293">
        <f t="shared" si="136"/>
        <v>0</v>
      </c>
      <c r="W1057" s="293">
        <f t="shared" si="136"/>
        <v>0</v>
      </c>
      <c r="X1057" s="293">
        <f t="shared" si="136"/>
        <v>0</v>
      </c>
      <c r="Y1057" s="293">
        <f t="shared" si="136"/>
        <v>0</v>
      </c>
      <c r="Z1057" s="293">
        <f t="shared" si="136"/>
        <v>0</v>
      </c>
      <c r="AA1057" s="293">
        <f t="shared" si="136"/>
        <v>0</v>
      </c>
      <c r="AB1057" s="293">
        <f t="shared" si="136"/>
        <v>0</v>
      </c>
      <c r="AC1057" s="294">
        <f t="shared" si="136"/>
        <v>0</v>
      </c>
      <c r="AE1057" s="1062">
        <f>SUM(AE996:AE1055)</f>
        <v>0</v>
      </c>
      <c r="AG1057" s="1062">
        <f>SUM(AG996:AG1055)</f>
        <v>0</v>
      </c>
      <c r="AI1057" s="1062">
        <f>SUM(AI996:AI1055)</f>
        <v>0</v>
      </c>
      <c r="AK1057" s="295"/>
    </row>
    <row r="1058" spans="2:37" x14ac:dyDescent="0.25">
      <c r="G1058" s="107"/>
      <c r="H1058" s="107"/>
      <c r="I1058" s="107"/>
      <c r="J1058" s="107"/>
      <c r="K1058" s="107"/>
      <c r="L1058" s="107"/>
      <c r="M1058" s="107"/>
      <c r="N1058" s="107"/>
      <c r="O1058" s="107"/>
      <c r="P1058" s="107"/>
      <c r="Q1058" s="107"/>
      <c r="R1058" s="107"/>
      <c r="S1058" s="107"/>
      <c r="T1058" s="107"/>
      <c r="U1058" s="107"/>
      <c r="V1058" s="107"/>
      <c r="W1058" s="107"/>
      <c r="X1058" s="107"/>
      <c r="Y1058" s="107"/>
      <c r="Z1058" s="107"/>
      <c r="AA1058" s="107"/>
      <c r="AB1058" s="107"/>
      <c r="AC1058" s="107"/>
      <c r="AE1058" s="107"/>
      <c r="AG1058" s="107"/>
      <c r="AI1058" s="107"/>
    </row>
    <row r="1059" spans="2:37" collapsed="1" x14ac:dyDescent="0.25">
      <c r="G1059" s="107"/>
      <c r="H1059" s="107"/>
      <c r="I1059" s="107"/>
      <c r="J1059" s="107"/>
      <c r="K1059" s="107"/>
      <c r="L1059" s="107"/>
      <c r="M1059" s="107"/>
      <c r="N1059" s="107"/>
      <c r="O1059" s="107"/>
      <c r="P1059" s="107"/>
      <c r="Q1059" s="107"/>
      <c r="R1059" s="107"/>
      <c r="S1059" s="107"/>
      <c r="T1059" s="107"/>
      <c r="U1059" s="107"/>
      <c r="V1059" s="107"/>
      <c r="W1059" s="107"/>
      <c r="X1059" s="107"/>
      <c r="Y1059" s="107"/>
      <c r="Z1059" s="107"/>
      <c r="AA1059" s="107"/>
      <c r="AB1059" s="107"/>
      <c r="AC1059" s="107"/>
      <c r="AE1059" s="107"/>
      <c r="AG1059" s="107"/>
      <c r="AI1059" s="107"/>
    </row>
    <row r="1060" spans="2:37" ht="16.5" x14ac:dyDescent="0.25">
      <c r="B1060" s="11" t="s">
        <v>495</v>
      </c>
      <c r="C1060" s="11"/>
      <c r="D1060" s="11"/>
      <c r="E1060" s="11"/>
      <c r="F1060" s="11"/>
      <c r="G1060" s="311"/>
      <c r="H1060" s="311"/>
      <c r="I1060" s="311"/>
      <c r="J1060" s="311"/>
      <c r="K1060" s="311"/>
      <c r="L1060" s="311"/>
      <c r="M1060" s="311"/>
      <c r="N1060" s="311"/>
      <c r="O1060" s="311"/>
      <c r="P1060" s="311"/>
      <c r="Q1060" s="311"/>
      <c r="R1060" s="311"/>
      <c r="S1060" s="311"/>
      <c r="T1060" s="311"/>
      <c r="U1060" s="311"/>
      <c r="V1060" s="311"/>
      <c r="W1060" s="311"/>
      <c r="X1060" s="311"/>
      <c r="Y1060" s="311"/>
      <c r="Z1060" s="311"/>
      <c r="AA1060" s="311"/>
      <c r="AB1060" s="311"/>
      <c r="AC1060" s="311"/>
      <c r="AD1060" s="11"/>
      <c r="AE1060" s="311"/>
      <c r="AF1060" s="11"/>
      <c r="AG1060" s="311"/>
      <c r="AH1060" s="11"/>
      <c r="AI1060" s="311"/>
      <c r="AJ1060" s="11"/>
      <c r="AK1060" s="11"/>
    </row>
    <row r="1061" spans="2:37" x14ac:dyDescent="0.25">
      <c r="G1061" s="107"/>
      <c r="H1061" s="107"/>
      <c r="I1061" s="107"/>
      <c r="J1061" s="107"/>
      <c r="K1061" s="107"/>
      <c r="L1061" s="107"/>
      <c r="M1061" s="107"/>
      <c r="N1061" s="107"/>
      <c r="O1061" s="107"/>
      <c r="P1061" s="107"/>
      <c r="Q1061" s="107"/>
      <c r="R1061" s="107"/>
      <c r="S1061" s="107"/>
      <c r="T1061" s="107"/>
      <c r="U1061" s="107"/>
      <c r="V1061" s="107"/>
      <c r="W1061" s="107"/>
      <c r="X1061" s="107"/>
      <c r="Y1061" s="107"/>
      <c r="Z1061" s="107"/>
      <c r="AA1061" s="107"/>
      <c r="AB1061" s="107"/>
      <c r="AC1061" s="107"/>
      <c r="AE1061" s="107"/>
      <c r="AG1061" s="107"/>
      <c r="AI1061" s="107"/>
    </row>
    <row r="1062" spans="2:37" ht="16.5" customHeight="1" x14ac:dyDescent="0.25">
      <c r="B1062" s="272" t="s">
        <v>496</v>
      </c>
      <c r="C1062" s="272"/>
      <c r="D1062" s="275"/>
      <c r="E1062" s="275"/>
      <c r="F1062" s="272"/>
      <c r="G1062" s="302"/>
      <c r="H1062" s="302"/>
      <c r="I1062" s="302"/>
      <c r="J1062" s="302"/>
      <c r="K1062" s="302"/>
      <c r="L1062" s="302"/>
      <c r="M1062" s="302"/>
      <c r="N1062" s="302"/>
      <c r="O1062" s="302"/>
      <c r="P1062" s="302"/>
      <c r="Q1062" s="302"/>
      <c r="R1062" s="302"/>
      <c r="S1062" s="302"/>
      <c r="T1062" s="302"/>
      <c r="U1062" s="302"/>
      <c r="V1062" s="302"/>
      <c r="W1062" s="302"/>
      <c r="X1062" s="302"/>
      <c r="Y1062" s="302"/>
      <c r="Z1062" s="302"/>
      <c r="AA1062" s="302"/>
      <c r="AB1062" s="302"/>
      <c r="AC1062" s="302"/>
      <c r="AD1062" s="272"/>
      <c r="AE1062" s="302"/>
      <c r="AF1062" s="272"/>
      <c r="AG1062" s="302"/>
      <c r="AH1062" s="272"/>
      <c r="AI1062" s="302"/>
      <c r="AJ1062" s="272"/>
      <c r="AK1062" s="272"/>
    </row>
    <row r="1063" spans="2:37" ht="12.75" customHeight="1" outlineLevel="1" x14ac:dyDescent="0.25">
      <c r="G1063" s="107"/>
      <c r="H1063" s="107"/>
      <c r="I1063" s="107"/>
      <c r="J1063" s="107"/>
      <c r="K1063" s="107"/>
      <c r="L1063" s="107"/>
      <c r="M1063" s="107"/>
      <c r="N1063" s="107"/>
      <c r="O1063" s="107"/>
      <c r="P1063" s="107"/>
      <c r="Q1063" s="107"/>
      <c r="R1063" s="107"/>
      <c r="S1063" s="107"/>
      <c r="T1063" s="107"/>
      <c r="U1063" s="107"/>
      <c r="V1063" s="107"/>
      <c r="W1063" s="107"/>
      <c r="X1063" s="107"/>
      <c r="Y1063" s="107"/>
      <c r="Z1063" s="107"/>
      <c r="AA1063" s="107"/>
      <c r="AB1063" s="107"/>
      <c r="AC1063" s="107"/>
      <c r="AE1063" s="107"/>
      <c r="AG1063" s="107"/>
      <c r="AI1063" s="107"/>
    </row>
    <row r="1064" spans="2:37" ht="12.75" customHeight="1" outlineLevel="1" x14ac:dyDescent="0.25">
      <c r="D1064" s="276" t="str">
        <f>'Line Items'!D1057</f>
        <v>Class 375/3 Eversholt Rail</v>
      </c>
      <c r="E1064" s="277"/>
      <c r="F1064" s="278" t="s">
        <v>497</v>
      </c>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304"/>
      <c r="AE1064" s="1057"/>
      <c r="AG1064" s="1057"/>
      <c r="AI1064" s="1057"/>
      <c r="AK1064" s="321"/>
    </row>
    <row r="1065" spans="2:37" ht="12.75" customHeight="1" outlineLevel="1" x14ac:dyDescent="0.25">
      <c r="D1065" s="142" t="str">
        <f>'Line Items'!D1058</f>
        <v>Class 375/6 Eversholt Rail</v>
      </c>
      <c r="E1065" s="106"/>
      <c r="F1065" s="143" t="str">
        <f t="shared" ref="F1065:F1123" si="137">F1064</f>
        <v>£000/ Veh</v>
      </c>
      <c r="G1065" s="283"/>
      <c r="H1065" s="283"/>
      <c r="I1065" s="283"/>
      <c r="J1065" s="283"/>
      <c r="K1065" s="283"/>
      <c r="L1065" s="283"/>
      <c r="M1065" s="283"/>
      <c r="N1065" s="283"/>
      <c r="O1065" s="283"/>
      <c r="P1065" s="283"/>
      <c r="Q1065" s="283"/>
      <c r="R1065" s="283"/>
      <c r="S1065" s="283"/>
      <c r="T1065" s="283"/>
      <c r="U1065" s="283"/>
      <c r="V1065" s="283"/>
      <c r="W1065" s="283"/>
      <c r="X1065" s="283"/>
      <c r="Y1065" s="283"/>
      <c r="Z1065" s="283"/>
      <c r="AA1065" s="283"/>
      <c r="AB1065" s="283"/>
      <c r="AC1065" s="284"/>
      <c r="AE1065" s="805"/>
      <c r="AG1065" s="805"/>
      <c r="AI1065" s="805"/>
      <c r="AK1065" s="330"/>
    </row>
    <row r="1066" spans="2:37" ht="12.75" customHeight="1" outlineLevel="1" x14ac:dyDescent="0.25">
      <c r="D1066" s="142" t="str">
        <f>'Line Items'!D1059</f>
        <v>Class 375/7 Eversholt Rail</v>
      </c>
      <c r="E1066" s="106"/>
      <c r="F1066" s="143" t="str">
        <f t="shared" si="137"/>
        <v>£000/ Veh</v>
      </c>
      <c r="G1066" s="283"/>
      <c r="H1066" s="283"/>
      <c r="I1066" s="283"/>
      <c r="J1066" s="283"/>
      <c r="K1066" s="283"/>
      <c r="L1066" s="283"/>
      <c r="M1066" s="283"/>
      <c r="N1066" s="283"/>
      <c r="O1066" s="283"/>
      <c r="P1066" s="283"/>
      <c r="Q1066" s="283"/>
      <c r="R1066" s="283"/>
      <c r="S1066" s="283"/>
      <c r="T1066" s="283"/>
      <c r="U1066" s="283"/>
      <c r="V1066" s="283"/>
      <c r="W1066" s="283"/>
      <c r="X1066" s="283"/>
      <c r="Y1066" s="283"/>
      <c r="Z1066" s="283"/>
      <c r="AA1066" s="283"/>
      <c r="AB1066" s="283"/>
      <c r="AC1066" s="284"/>
      <c r="AE1066" s="805"/>
      <c r="AG1066" s="805"/>
      <c r="AI1066" s="805"/>
      <c r="AK1066" s="330"/>
    </row>
    <row r="1067" spans="2:37" ht="12.75" customHeight="1" outlineLevel="1" x14ac:dyDescent="0.25">
      <c r="D1067" s="142" t="str">
        <f>'Line Items'!D1060</f>
        <v>Class 375/8 Eversholt Rail</v>
      </c>
      <c r="E1067" s="106"/>
      <c r="F1067" s="143" t="str">
        <f t="shared" si="137"/>
        <v>£000/ Veh</v>
      </c>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4"/>
      <c r="AE1067" s="805"/>
      <c r="AG1067" s="805"/>
      <c r="AI1067" s="805"/>
      <c r="AK1067" s="330"/>
    </row>
    <row r="1068" spans="2:37" ht="12.75" customHeight="1" outlineLevel="1" x14ac:dyDescent="0.25">
      <c r="D1068" s="142" t="str">
        <f>'Line Items'!D1061</f>
        <v>Class 375/9 Eversholt Rail</v>
      </c>
      <c r="E1068" s="106"/>
      <c r="F1068" s="143" t="str">
        <f t="shared" si="137"/>
        <v>£000/ Veh</v>
      </c>
      <c r="G1068" s="283"/>
      <c r="H1068" s="283"/>
      <c r="I1068" s="283"/>
      <c r="J1068" s="283"/>
      <c r="K1068" s="283"/>
      <c r="L1068" s="283"/>
      <c r="M1068" s="283"/>
      <c r="N1068" s="283"/>
      <c r="O1068" s="283"/>
      <c r="P1068" s="283"/>
      <c r="Q1068" s="283"/>
      <c r="R1068" s="283"/>
      <c r="S1068" s="283"/>
      <c r="T1068" s="283"/>
      <c r="U1068" s="283"/>
      <c r="V1068" s="283"/>
      <c r="W1068" s="283"/>
      <c r="X1068" s="283"/>
      <c r="Y1068" s="283"/>
      <c r="Z1068" s="283"/>
      <c r="AA1068" s="283"/>
      <c r="AB1068" s="283"/>
      <c r="AC1068" s="284"/>
      <c r="AE1068" s="805"/>
      <c r="AG1068" s="805"/>
      <c r="AI1068" s="805"/>
      <c r="AK1068" s="330"/>
    </row>
    <row r="1069" spans="2:37" ht="12.75" customHeight="1" outlineLevel="1" x14ac:dyDescent="0.25">
      <c r="D1069" s="142" t="str">
        <f>'Line Items'!D1062</f>
        <v>Class 376/0 Eversholt Rail</v>
      </c>
      <c r="E1069" s="106"/>
      <c r="F1069" s="143" t="str">
        <f t="shared" si="137"/>
        <v>£000/ Veh</v>
      </c>
      <c r="G1069" s="283"/>
      <c r="H1069" s="283"/>
      <c r="I1069" s="283"/>
      <c r="J1069" s="283"/>
      <c r="K1069" s="283"/>
      <c r="L1069" s="283"/>
      <c r="M1069" s="283"/>
      <c r="N1069" s="283"/>
      <c r="O1069" s="283"/>
      <c r="P1069" s="283"/>
      <c r="Q1069" s="283"/>
      <c r="R1069" s="283"/>
      <c r="S1069" s="283"/>
      <c r="T1069" s="283"/>
      <c r="U1069" s="283"/>
      <c r="V1069" s="283"/>
      <c r="W1069" s="283"/>
      <c r="X1069" s="283"/>
      <c r="Y1069" s="283"/>
      <c r="Z1069" s="283"/>
      <c r="AA1069" s="283"/>
      <c r="AB1069" s="283"/>
      <c r="AC1069" s="284"/>
      <c r="AE1069" s="805"/>
      <c r="AG1069" s="805"/>
      <c r="AI1069" s="805"/>
      <c r="AK1069" s="330"/>
    </row>
    <row r="1070" spans="2:37" ht="12.75" customHeight="1" outlineLevel="1" x14ac:dyDescent="0.25">
      <c r="D1070" s="142" t="str">
        <f>'Line Items'!D1063</f>
        <v>Class 465/0 Eversholt Rail</v>
      </c>
      <c r="E1070" s="106"/>
      <c r="F1070" s="143" t="str">
        <f t="shared" si="137"/>
        <v>£000/ Veh</v>
      </c>
      <c r="G1070" s="283"/>
      <c r="H1070" s="283"/>
      <c r="I1070" s="283"/>
      <c r="J1070" s="283"/>
      <c r="K1070" s="283"/>
      <c r="L1070" s="283"/>
      <c r="M1070" s="283"/>
      <c r="N1070" s="283"/>
      <c r="O1070" s="283"/>
      <c r="P1070" s="283"/>
      <c r="Q1070" s="283"/>
      <c r="R1070" s="283"/>
      <c r="S1070" s="283"/>
      <c r="T1070" s="283"/>
      <c r="U1070" s="283"/>
      <c r="V1070" s="283"/>
      <c r="W1070" s="283"/>
      <c r="X1070" s="283"/>
      <c r="Y1070" s="283"/>
      <c r="Z1070" s="283"/>
      <c r="AA1070" s="283"/>
      <c r="AB1070" s="283"/>
      <c r="AC1070" s="284"/>
      <c r="AE1070" s="805"/>
      <c r="AG1070" s="805"/>
      <c r="AI1070" s="805"/>
      <c r="AK1070" s="330"/>
    </row>
    <row r="1071" spans="2:37" ht="12.75" customHeight="1" outlineLevel="1" x14ac:dyDescent="0.25">
      <c r="D1071" s="142" t="str">
        <f>'Line Items'!D1064</f>
        <v>Class 465/1 Eversholt Rail</v>
      </c>
      <c r="E1071" s="106"/>
      <c r="F1071" s="143" t="str">
        <f t="shared" si="137"/>
        <v>£000/ Veh</v>
      </c>
      <c r="G1071" s="283"/>
      <c r="H1071" s="283"/>
      <c r="I1071" s="283"/>
      <c r="J1071" s="283"/>
      <c r="K1071" s="283"/>
      <c r="L1071" s="283"/>
      <c r="M1071" s="283"/>
      <c r="N1071" s="283"/>
      <c r="O1071" s="283"/>
      <c r="P1071" s="283"/>
      <c r="Q1071" s="283"/>
      <c r="R1071" s="283"/>
      <c r="S1071" s="283"/>
      <c r="T1071" s="283"/>
      <c r="U1071" s="283"/>
      <c r="V1071" s="283"/>
      <c r="W1071" s="283"/>
      <c r="X1071" s="283"/>
      <c r="Y1071" s="283"/>
      <c r="Z1071" s="283"/>
      <c r="AA1071" s="283"/>
      <c r="AB1071" s="283"/>
      <c r="AC1071" s="284"/>
      <c r="AE1071" s="805"/>
      <c r="AG1071" s="805"/>
      <c r="AI1071" s="805"/>
      <c r="AK1071" s="330"/>
    </row>
    <row r="1072" spans="2:37" ht="12.75" customHeight="1" outlineLevel="1" x14ac:dyDescent="0.25">
      <c r="D1072" s="142" t="str">
        <f>'Line Items'!D1065</f>
        <v>Class 465/2 Angel</v>
      </c>
      <c r="E1072" s="106"/>
      <c r="F1072" s="143" t="str">
        <f t="shared" si="137"/>
        <v>£000/ Veh</v>
      </c>
      <c r="G1072" s="283"/>
      <c r="H1072" s="283"/>
      <c r="I1072" s="283"/>
      <c r="J1072" s="283"/>
      <c r="K1072" s="283"/>
      <c r="L1072" s="283"/>
      <c r="M1072" s="283"/>
      <c r="N1072" s="283"/>
      <c r="O1072" s="283"/>
      <c r="P1072" s="283"/>
      <c r="Q1072" s="283"/>
      <c r="R1072" s="283"/>
      <c r="S1072" s="283"/>
      <c r="T1072" s="283"/>
      <c r="U1072" s="283"/>
      <c r="V1072" s="283"/>
      <c r="W1072" s="283"/>
      <c r="X1072" s="283"/>
      <c r="Y1072" s="283"/>
      <c r="Z1072" s="283"/>
      <c r="AA1072" s="283"/>
      <c r="AB1072" s="283"/>
      <c r="AC1072" s="284"/>
      <c r="AE1072" s="805"/>
      <c r="AG1072" s="805"/>
      <c r="AI1072" s="805"/>
      <c r="AK1072" s="330"/>
    </row>
    <row r="1073" spans="4:37" ht="12.75" customHeight="1" outlineLevel="1" x14ac:dyDescent="0.25">
      <c r="D1073" s="142" t="str">
        <f>'Line Items'!D1066</f>
        <v>Class 465/9 Angel</v>
      </c>
      <c r="E1073" s="106"/>
      <c r="F1073" s="143" t="str">
        <f t="shared" si="137"/>
        <v>£000/ Veh</v>
      </c>
      <c r="G1073" s="283"/>
      <c r="H1073" s="283"/>
      <c r="I1073" s="283"/>
      <c r="J1073" s="283"/>
      <c r="K1073" s="283"/>
      <c r="L1073" s="283"/>
      <c r="M1073" s="283"/>
      <c r="N1073" s="283"/>
      <c r="O1073" s="283"/>
      <c r="P1073" s="283"/>
      <c r="Q1073" s="283"/>
      <c r="R1073" s="283"/>
      <c r="S1073" s="283"/>
      <c r="T1073" s="283"/>
      <c r="U1073" s="283"/>
      <c r="V1073" s="283"/>
      <c r="W1073" s="283"/>
      <c r="X1073" s="283"/>
      <c r="Y1073" s="283"/>
      <c r="Z1073" s="283"/>
      <c r="AA1073" s="283"/>
      <c r="AB1073" s="283"/>
      <c r="AC1073" s="284"/>
      <c r="AE1073" s="805"/>
      <c r="AG1073" s="805"/>
      <c r="AI1073" s="805"/>
      <c r="AK1073" s="330"/>
    </row>
    <row r="1074" spans="4:37" ht="12.75" customHeight="1" outlineLevel="1" x14ac:dyDescent="0.25">
      <c r="D1074" s="142" t="str">
        <f>'Line Items'!D1067</f>
        <v>Class 466 Angel</v>
      </c>
      <c r="E1074" s="106"/>
      <c r="F1074" s="143" t="str">
        <f t="shared" si="137"/>
        <v>£000/ Veh</v>
      </c>
      <c r="G1074" s="283"/>
      <c r="H1074" s="283"/>
      <c r="I1074" s="283"/>
      <c r="J1074" s="283"/>
      <c r="K1074" s="283"/>
      <c r="L1074" s="283"/>
      <c r="M1074" s="283"/>
      <c r="N1074" s="283"/>
      <c r="O1074" s="283"/>
      <c r="P1074" s="283"/>
      <c r="Q1074" s="283"/>
      <c r="R1074" s="283"/>
      <c r="S1074" s="283"/>
      <c r="T1074" s="283"/>
      <c r="U1074" s="283"/>
      <c r="V1074" s="283"/>
      <c r="W1074" s="283"/>
      <c r="X1074" s="283"/>
      <c r="Y1074" s="283"/>
      <c r="Z1074" s="283"/>
      <c r="AA1074" s="283"/>
      <c r="AB1074" s="283"/>
      <c r="AC1074" s="284"/>
      <c r="AE1074" s="805"/>
      <c r="AG1074" s="805"/>
      <c r="AI1074" s="805"/>
      <c r="AK1074" s="330"/>
    </row>
    <row r="1075" spans="4:37" ht="12.75" customHeight="1" outlineLevel="1" x14ac:dyDescent="0.25">
      <c r="D1075" s="142" t="str">
        <f>'Line Items'!D1068</f>
        <v>Class 395 Eversholt Rail</v>
      </c>
      <c r="E1075" s="106"/>
      <c r="F1075" s="143" t="str">
        <f t="shared" si="137"/>
        <v>£000/ Veh</v>
      </c>
      <c r="G1075" s="283"/>
      <c r="H1075" s="283"/>
      <c r="I1075" s="283"/>
      <c r="J1075" s="283"/>
      <c r="K1075" s="283"/>
      <c r="L1075" s="283"/>
      <c r="M1075" s="283"/>
      <c r="N1075" s="283"/>
      <c r="O1075" s="283"/>
      <c r="P1075" s="283"/>
      <c r="Q1075" s="283"/>
      <c r="R1075" s="283"/>
      <c r="S1075" s="283"/>
      <c r="T1075" s="283"/>
      <c r="U1075" s="283"/>
      <c r="V1075" s="283"/>
      <c r="W1075" s="283"/>
      <c r="X1075" s="283"/>
      <c r="Y1075" s="283"/>
      <c r="Z1075" s="283"/>
      <c r="AA1075" s="283"/>
      <c r="AB1075" s="283"/>
      <c r="AC1075" s="284"/>
      <c r="AE1075" s="805"/>
      <c r="AG1075" s="805"/>
      <c r="AI1075" s="805"/>
      <c r="AK1075" s="330"/>
    </row>
    <row r="1076" spans="4:37" ht="12.75" customHeight="1" outlineLevel="1" x14ac:dyDescent="0.25">
      <c r="D1076" s="142" t="str">
        <f>'Line Items'!D1069</f>
        <v>Class 377 Sub Leased from GTR</v>
      </c>
      <c r="E1076" s="106"/>
      <c r="F1076" s="143" t="str">
        <f t="shared" si="137"/>
        <v>£000/ Veh</v>
      </c>
      <c r="G1076" s="283"/>
      <c r="H1076" s="283"/>
      <c r="I1076" s="283"/>
      <c r="J1076" s="283"/>
      <c r="K1076" s="283"/>
      <c r="L1076" s="283"/>
      <c r="M1076" s="283"/>
      <c r="N1076" s="283"/>
      <c r="O1076" s="283"/>
      <c r="P1076" s="283"/>
      <c r="Q1076" s="283"/>
      <c r="R1076" s="283"/>
      <c r="S1076" s="283"/>
      <c r="T1076" s="283"/>
      <c r="U1076" s="283"/>
      <c r="V1076" s="283"/>
      <c r="W1076" s="283"/>
      <c r="X1076" s="283"/>
      <c r="Y1076" s="283"/>
      <c r="Z1076" s="283"/>
      <c r="AA1076" s="283"/>
      <c r="AB1076" s="283"/>
      <c r="AC1076" s="284"/>
      <c r="AE1076" s="805"/>
      <c r="AG1076" s="805"/>
      <c r="AI1076" s="805"/>
      <c r="AK1076" s="330"/>
    </row>
    <row r="1077" spans="4:37" ht="12.75" customHeight="1" outlineLevel="1" x14ac:dyDescent="0.25">
      <c r="D1077" s="142" t="str">
        <f>'Line Items'!D1070</f>
        <v>Class 319 Sub Leased to GTR</v>
      </c>
      <c r="E1077" s="106"/>
      <c r="F1077" s="143" t="str">
        <f t="shared" si="137"/>
        <v>£000/ Veh</v>
      </c>
      <c r="G1077" s="283"/>
      <c r="H1077" s="283"/>
      <c r="I1077" s="283"/>
      <c r="J1077" s="283"/>
      <c r="K1077" s="283"/>
      <c r="L1077" s="283"/>
      <c r="M1077" s="283"/>
      <c r="N1077" s="283"/>
      <c r="O1077" s="283"/>
      <c r="P1077" s="283"/>
      <c r="Q1077" s="283"/>
      <c r="R1077" s="283"/>
      <c r="S1077" s="283"/>
      <c r="T1077" s="283"/>
      <c r="U1077" s="283"/>
      <c r="V1077" s="283"/>
      <c r="W1077" s="283"/>
      <c r="X1077" s="283"/>
      <c r="Y1077" s="283"/>
      <c r="Z1077" s="283"/>
      <c r="AA1077" s="283"/>
      <c r="AB1077" s="283"/>
      <c r="AC1077" s="284"/>
      <c r="AE1077" s="805"/>
      <c r="AG1077" s="805"/>
      <c r="AI1077" s="805"/>
      <c r="AK1077" s="330"/>
    </row>
    <row r="1078" spans="4:37" ht="12.75" customHeight="1" outlineLevel="1" x14ac:dyDescent="0.25">
      <c r="D1078" s="142" t="str">
        <f>'Line Items'!D1071</f>
        <v>[Rolling Stock Line 15]</v>
      </c>
      <c r="E1078" s="106"/>
      <c r="F1078" s="143" t="str">
        <f t="shared" si="137"/>
        <v>£000/ Veh</v>
      </c>
      <c r="G1078" s="283"/>
      <c r="H1078" s="283"/>
      <c r="I1078" s="283"/>
      <c r="J1078" s="283"/>
      <c r="K1078" s="283"/>
      <c r="L1078" s="283"/>
      <c r="M1078" s="283"/>
      <c r="N1078" s="283"/>
      <c r="O1078" s="283"/>
      <c r="P1078" s="283"/>
      <c r="Q1078" s="283"/>
      <c r="R1078" s="283"/>
      <c r="S1078" s="283"/>
      <c r="T1078" s="283"/>
      <c r="U1078" s="283"/>
      <c r="V1078" s="283"/>
      <c r="W1078" s="283"/>
      <c r="X1078" s="283"/>
      <c r="Y1078" s="283"/>
      <c r="Z1078" s="283"/>
      <c r="AA1078" s="283"/>
      <c r="AB1078" s="283"/>
      <c r="AC1078" s="284"/>
      <c r="AE1078" s="805"/>
      <c r="AG1078" s="805"/>
      <c r="AI1078" s="805"/>
      <c r="AK1078" s="330"/>
    </row>
    <row r="1079" spans="4:37" ht="12.75" customHeight="1" outlineLevel="1" x14ac:dyDescent="0.25">
      <c r="D1079" s="142" t="str">
        <f>'Line Items'!D1072</f>
        <v>[Rolling Stock Line 16]</v>
      </c>
      <c r="E1079" s="106"/>
      <c r="F1079" s="143" t="str">
        <f t="shared" si="137"/>
        <v>£000/ Veh</v>
      </c>
      <c r="G1079" s="283"/>
      <c r="H1079" s="283"/>
      <c r="I1079" s="283"/>
      <c r="J1079" s="283"/>
      <c r="K1079" s="283"/>
      <c r="L1079" s="283"/>
      <c r="M1079" s="283"/>
      <c r="N1079" s="283"/>
      <c r="O1079" s="283"/>
      <c r="P1079" s="283"/>
      <c r="Q1079" s="283"/>
      <c r="R1079" s="283"/>
      <c r="S1079" s="283"/>
      <c r="T1079" s="283"/>
      <c r="U1079" s="283"/>
      <c r="V1079" s="283"/>
      <c r="W1079" s="283"/>
      <c r="X1079" s="283"/>
      <c r="Y1079" s="283"/>
      <c r="Z1079" s="283"/>
      <c r="AA1079" s="283"/>
      <c r="AB1079" s="283"/>
      <c r="AC1079" s="284"/>
      <c r="AE1079" s="805"/>
      <c r="AG1079" s="805"/>
      <c r="AI1079" s="805"/>
      <c r="AK1079" s="330"/>
    </row>
    <row r="1080" spans="4:37" ht="12.75" customHeight="1" outlineLevel="1" x14ac:dyDescent="0.25">
      <c r="D1080" s="142" t="str">
        <f>'Line Items'!D1073</f>
        <v>[Rolling Stock Line 17]</v>
      </c>
      <c r="E1080" s="106"/>
      <c r="F1080" s="143" t="str">
        <f t="shared" si="137"/>
        <v>£000/ Veh</v>
      </c>
      <c r="G1080" s="283"/>
      <c r="H1080" s="283"/>
      <c r="I1080" s="283"/>
      <c r="J1080" s="283"/>
      <c r="K1080" s="283"/>
      <c r="L1080" s="283"/>
      <c r="M1080" s="283"/>
      <c r="N1080" s="283"/>
      <c r="O1080" s="283"/>
      <c r="P1080" s="283"/>
      <c r="Q1080" s="283"/>
      <c r="R1080" s="283"/>
      <c r="S1080" s="283"/>
      <c r="T1080" s="283"/>
      <c r="U1080" s="283"/>
      <c r="V1080" s="283"/>
      <c r="W1080" s="283"/>
      <c r="X1080" s="283"/>
      <c r="Y1080" s="283"/>
      <c r="Z1080" s="283"/>
      <c r="AA1080" s="283"/>
      <c r="AB1080" s="283"/>
      <c r="AC1080" s="284"/>
      <c r="AE1080" s="805"/>
      <c r="AG1080" s="805"/>
      <c r="AI1080" s="805"/>
      <c r="AK1080" s="330"/>
    </row>
    <row r="1081" spans="4:37" ht="12.75" customHeight="1" outlineLevel="1" x14ac:dyDescent="0.25">
      <c r="D1081" s="142" t="str">
        <f>'Line Items'!D1074</f>
        <v>[Rolling Stock Line 18]</v>
      </c>
      <c r="E1081" s="106"/>
      <c r="F1081" s="143" t="str">
        <f t="shared" si="137"/>
        <v>£000/ Veh</v>
      </c>
      <c r="G1081" s="283"/>
      <c r="H1081" s="283"/>
      <c r="I1081" s="283"/>
      <c r="J1081" s="283"/>
      <c r="K1081" s="283"/>
      <c r="L1081" s="283"/>
      <c r="M1081" s="283"/>
      <c r="N1081" s="283"/>
      <c r="O1081" s="283"/>
      <c r="P1081" s="283"/>
      <c r="Q1081" s="283"/>
      <c r="R1081" s="283"/>
      <c r="S1081" s="283"/>
      <c r="T1081" s="283"/>
      <c r="U1081" s="283"/>
      <c r="V1081" s="283"/>
      <c r="W1081" s="283"/>
      <c r="X1081" s="283"/>
      <c r="Y1081" s="283"/>
      <c r="Z1081" s="283"/>
      <c r="AA1081" s="283"/>
      <c r="AB1081" s="283"/>
      <c r="AC1081" s="284"/>
      <c r="AE1081" s="805"/>
      <c r="AG1081" s="805"/>
      <c r="AI1081" s="805"/>
      <c r="AK1081" s="330"/>
    </row>
    <row r="1082" spans="4:37" ht="12.75" customHeight="1" outlineLevel="1" x14ac:dyDescent="0.25">
      <c r="D1082" s="142" t="str">
        <f>'Line Items'!D1075</f>
        <v>[Rolling Stock Line 19]</v>
      </c>
      <c r="E1082" s="106"/>
      <c r="F1082" s="143" t="str">
        <f t="shared" si="137"/>
        <v>£000/ Veh</v>
      </c>
      <c r="G1082" s="283"/>
      <c r="H1082" s="283"/>
      <c r="I1082" s="283"/>
      <c r="J1082" s="283"/>
      <c r="K1082" s="283"/>
      <c r="L1082" s="283"/>
      <c r="M1082" s="283"/>
      <c r="N1082" s="283"/>
      <c r="O1082" s="283"/>
      <c r="P1082" s="283"/>
      <c r="Q1082" s="283"/>
      <c r="R1082" s="283"/>
      <c r="S1082" s="283"/>
      <c r="T1082" s="283"/>
      <c r="U1082" s="283"/>
      <c r="V1082" s="283"/>
      <c r="W1082" s="283"/>
      <c r="X1082" s="283"/>
      <c r="Y1082" s="283"/>
      <c r="Z1082" s="283"/>
      <c r="AA1082" s="283"/>
      <c r="AB1082" s="283"/>
      <c r="AC1082" s="284"/>
      <c r="AE1082" s="805"/>
      <c r="AG1082" s="805"/>
      <c r="AI1082" s="805"/>
      <c r="AK1082" s="330"/>
    </row>
    <row r="1083" spans="4:37" ht="12.75" customHeight="1" outlineLevel="1" x14ac:dyDescent="0.25">
      <c r="D1083" s="142" t="str">
        <f>'Line Items'!D1076</f>
        <v>[Rolling Stock Line 20]</v>
      </c>
      <c r="E1083" s="106"/>
      <c r="F1083" s="143" t="str">
        <f t="shared" si="137"/>
        <v>£000/ Veh</v>
      </c>
      <c r="G1083" s="283"/>
      <c r="H1083" s="283"/>
      <c r="I1083" s="283"/>
      <c r="J1083" s="283"/>
      <c r="K1083" s="283"/>
      <c r="L1083" s="283"/>
      <c r="M1083" s="283"/>
      <c r="N1083" s="283"/>
      <c r="O1083" s="283"/>
      <c r="P1083" s="283"/>
      <c r="Q1083" s="283"/>
      <c r="R1083" s="283"/>
      <c r="S1083" s="283"/>
      <c r="T1083" s="283"/>
      <c r="U1083" s="283"/>
      <c r="V1083" s="283"/>
      <c r="W1083" s="283"/>
      <c r="X1083" s="283"/>
      <c r="Y1083" s="283"/>
      <c r="Z1083" s="283"/>
      <c r="AA1083" s="283"/>
      <c r="AB1083" s="283"/>
      <c r="AC1083" s="284"/>
      <c r="AE1083" s="805"/>
      <c r="AG1083" s="805"/>
      <c r="AI1083" s="805"/>
      <c r="AK1083" s="330"/>
    </row>
    <row r="1084" spans="4:37" ht="12.75" customHeight="1" outlineLevel="1" x14ac:dyDescent="0.25">
      <c r="D1084" s="142" t="str">
        <f>'Line Items'!D1077</f>
        <v>[Rolling Stock Line 21]</v>
      </c>
      <c r="E1084" s="106"/>
      <c r="F1084" s="143" t="str">
        <f t="shared" si="137"/>
        <v>£000/ Veh</v>
      </c>
      <c r="G1084" s="283"/>
      <c r="H1084" s="283"/>
      <c r="I1084" s="283"/>
      <c r="J1084" s="283"/>
      <c r="K1084" s="283"/>
      <c r="L1084" s="283"/>
      <c r="M1084" s="283"/>
      <c r="N1084" s="283"/>
      <c r="O1084" s="283"/>
      <c r="P1084" s="283"/>
      <c r="Q1084" s="283"/>
      <c r="R1084" s="283"/>
      <c r="S1084" s="283"/>
      <c r="T1084" s="283"/>
      <c r="U1084" s="283"/>
      <c r="V1084" s="283"/>
      <c r="W1084" s="283"/>
      <c r="X1084" s="283"/>
      <c r="Y1084" s="283"/>
      <c r="Z1084" s="283"/>
      <c r="AA1084" s="283"/>
      <c r="AB1084" s="283"/>
      <c r="AC1084" s="284"/>
      <c r="AE1084" s="805"/>
      <c r="AG1084" s="805"/>
      <c r="AI1084" s="805"/>
      <c r="AK1084" s="330"/>
    </row>
    <row r="1085" spans="4:37" ht="12.75" customHeight="1" outlineLevel="1" x14ac:dyDescent="0.25">
      <c r="D1085" s="142" t="str">
        <f>'Line Items'!D1078</f>
        <v>[Rolling Stock Line 22]</v>
      </c>
      <c r="E1085" s="106"/>
      <c r="F1085" s="143" t="str">
        <f t="shared" si="137"/>
        <v>£000/ Veh</v>
      </c>
      <c r="G1085" s="283"/>
      <c r="H1085" s="283"/>
      <c r="I1085" s="283"/>
      <c r="J1085" s="283"/>
      <c r="K1085" s="283"/>
      <c r="L1085" s="283"/>
      <c r="M1085" s="283"/>
      <c r="N1085" s="283"/>
      <c r="O1085" s="283"/>
      <c r="P1085" s="283"/>
      <c r="Q1085" s="283"/>
      <c r="R1085" s="283"/>
      <c r="S1085" s="283"/>
      <c r="T1085" s="283"/>
      <c r="U1085" s="283"/>
      <c r="V1085" s="283"/>
      <c r="W1085" s="283"/>
      <c r="X1085" s="283"/>
      <c r="Y1085" s="283"/>
      <c r="Z1085" s="283"/>
      <c r="AA1085" s="283"/>
      <c r="AB1085" s="283"/>
      <c r="AC1085" s="284"/>
      <c r="AE1085" s="805"/>
      <c r="AG1085" s="805"/>
      <c r="AI1085" s="805"/>
      <c r="AK1085" s="330"/>
    </row>
    <row r="1086" spans="4:37" ht="12.75" customHeight="1" outlineLevel="1" x14ac:dyDescent="0.25">
      <c r="D1086" s="142" t="str">
        <f>'Line Items'!D1079</f>
        <v>[Rolling Stock Line 23]</v>
      </c>
      <c r="E1086" s="106"/>
      <c r="F1086" s="143" t="str">
        <f t="shared" si="137"/>
        <v>£000/ Veh</v>
      </c>
      <c r="G1086" s="283"/>
      <c r="H1086" s="283"/>
      <c r="I1086" s="283"/>
      <c r="J1086" s="283"/>
      <c r="K1086" s="283"/>
      <c r="L1086" s="283"/>
      <c r="M1086" s="283"/>
      <c r="N1086" s="283"/>
      <c r="O1086" s="283"/>
      <c r="P1086" s="283"/>
      <c r="Q1086" s="283"/>
      <c r="R1086" s="283"/>
      <c r="S1086" s="283"/>
      <c r="T1086" s="283"/>
      <c r="U1086" s="283"/>
      <c r="V1086" s="283"/>
      <c r="W1086" s="283"/>
      <c r="X1086" s="283"/>
      <c r="Y1086" s="283"/>
      <c r="Z1086" s="283"/>
      <c r="AA1086" s="283"/>
      <c r="AB1086" s="283"/>
      <c r="AC1086" s="284"/>
      <c r="AE1086" s="805"/>
      <c r="AG1086" s="805"/>
      <c r="AI1086" s="805"/>
      <c r="AK1086" s="330"/>
    </row>
    <row r="1087" spans="4:37" ht="12.75" customHeight="1" outlineLevel="1" x14ac:dyDescent="0.25">
      <c r="D1087" s="142" t="str">
        <f>'Line Items'!D1080</f>
        <v>[Rolling Stock Line 24]</v>
      </c>
      <c r="E1087" s="106"/>
      <c r="F1087" s="143" t="str">
        <f t="shared" si="137"/>
        <v>£000/ Veh</v>
      </c>
      <c r="G1087" s="283"/>
      <c r="H1087" s="283"/>
      <c r="I1087" s="283"/>
      <c r="J1087" s="283"/>
      <c r="K1087" s="283"/>
      <c r="L1087" s="283"/>
      <c r="M1087" s="283"/>
      <c r="N1087" s="283"/>
      <c r="O1087" s="283"/>
      <c r="P1087" s="283"/>
      <c r="Q1087" s="283"/>
      <c r="R1087" s="283"/>
      <c r="S1087" s="283"/>
      <c r="T1087" s="283"/>
      <c r="U1087" s="283"/>
      <c r="V1087" s="283"/>
      <c r="W1087" s="283"/>
      <c r="X1087" s="283"/>
      <c r="Y1087" s="283"/>
      <c r="Z1087" s="283"/>
      <c r="AA1087" s="283"/>
      <c r="AB1087" s="283"/>
      <c r="AC1087" s="284"/>
      <c r="AE1087" s="805"/>
      <c r="AG1087" s="805"/>
      <c r="AI1087" s="805"/>
      <c r="AK1087" s="330"/>
    </row>
    <row r="1088" spans="4:37" ht="12.75" customHeight="1" outlineLevel="1" x14ac:dyDescent="0.25">
      <c r="D1088" s="142" t="str">
        <f>'Line Items'!D1081</f>
        <v>[Rolling Stock Line 25]</v>
      </c>
      <c r="E1088" s="106"/>
      <c r="F1088" s="143" t="str">
        <f t="shared" si="137"/>
        <v>£000/ Veh</v>
      </c>
      <c r="G1088" s="283"/>
      <c r="H1088" s="283"/>
      <c r="I1088" s="283"/>
      <c r="J1088" s="283"/>
      <c r="K1088" s="283"/>
      <c r="L1088" s="283"/>
      <c r="M1088" s="283"/>
      <c r="N1088" s="283"/>
      <c r="O1088" s="283"/>
      <c r="P1088" s="283"/>
      <c r="Q1088" s="283"/>
      <c r="R1088" s="283"/>
      <c r="S1088" s="283"/>
      <c r="T1088" s="283"/>
      <c r="U1088" s="283"/>
      <c r="V1088" s="283"/>
      <c r="W1088" s="283"/>
      <c r="X1088" s="283"/>
      <c r="Y1088" s="283"/>
      <c r="Z1088" s="283"/>
      <c r="AA1088" s="283"/>
      <c r="AB1088" s="283"/>
      <c r="AC1088" s="284"/>
      <c r="AE1088" s="805"/>
      <c r="AG1088" s="805"/>
      <c r="AI1088" s="805"/>
      <c r="AK1088" s="330"/>
    </row>
    <row r="1089" spans="4:37" ht="12.75" customHeight="1" outlineLevel="1" x14ac:dyDescent="0.25">
      <c r="D1089" s="142" t="str">
        <f>'Line Items'!D1082</f>
        <v>[Rolling Stock Line 26]</v>
      </c>
      <c r="E1089" s="106"/>
      <c r="F1089" s="143" t="str">
        <f t="shared" si="137"/>
        <v>£000/ Veh</v>
      </c>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4"/>
      <c r="AE1089" s="805"/>
      <c r="AG1089" s="805"/>
      <c r="AI1089" s="805"/>
      <c r="AK1089" s="330"/>
    </row>
    <row r="1090" spans="4:37" ht="12.75" customHeight="1" outlineLevel="1" x14ac:dyDescent="0.25">
      <c r="D1090" s="142" t="str">
        <f>'Line Items'!D1083</f>
        <v>[Rolling Stock Line 27]</v>
      </c>
      <c r="E1090" s="106"/>
      <c r="F1090" s="143" t="str">
        <f t="shared" si="137"/>
        <v>£000/ Veh</v>
      </c>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4"/>
      <c r="AE1090" s="805"/>
      <c r="AG1090" s="805"/>
      <c r="AI1090" s="805"/>
      <c r="AK1090" s="330"/>
    </row>
    <row r="1091" spans="4:37" ht="12.75" customHeight="1" outlineLevel="1" x14ac:dyDescent="0.25">
      <c r="D1091" s="142" t="str">
        <f>'Line Items'!D1084</f>
        <v>[Rolling Stock Line 28]</v>
      </c>
      <c r="E1091" s="106"/>
      <c r="F1091" s="143" t="str">
        <f t="shared" si="137"/>
        <v>£000/ Veh</v>
      </c>
      <c r="G1091" s="283"/>
      <c r="H1091" s="283"/>
      <c r="I1091" s="283"/>
      <c r="J1091" s="283"/>
      <c r="K1091" s="283"/>
      <c r="L1091" s="283"/>
      <c r="M1091" s="283"/>
      <c r="N1091" s="283"/>
      <c r="O1091" s="283"/>
      <c r="P1091" s="283"/>
      <c r="Q1091" s="283"/>
      <c r="R1091" s="283"/>
      <c r="S1091" s="283"/>
      <c r="T1091" s="283"/>
      <c r="U1091" s="283"/>
      <c r="V1091" s="283"/>
      <c r="W1091" s="283"/>
      <c r="X1091" s="283"/>
      <c r="Y1091" s="283"/>
      <c r="Z1091" s="283"/>
      <c r="AA1091" s="283"/>
      <c r="AB1091" s="283"/>
      <c r="AC1091" s="284"/>
      <c r="AE1091" s="805"/>
      <c r="AG1091" s="805"/>
      <c r="AI1091" s="805"/>
      <c r="AK1091" s="330"/>
    </row>
    <row r="1092" spans="4:37" ht="12.75" customHeight="1" outlineLevel="1" x14ac:dyDescent="0.25">
      <c r="D1092" s="142" t="str">
        <f>'Line Items'!D1085</f>
        <v>[Rolling Stock Line 29]</v>
      </c>
      <c r="E1092" s="106"/>
      <c r="F1092" s="143" t="str">
        <f t="shared" si="137"/>
        <v>£000/ Veh</v>
      </c>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4"/>
      <c r="AE1092" s="805"/>
      <c r="AG1092" s="805"/>
      <c r="AI1092" s="805"/>
      <c r="AK1092" s="330"/>
    </row>
    <row r="1093" spans="4:37" ht="12.75" customHeight="1" outlineLevel="1" x14ac:dyDescent="0.25">
      <c r="D1093" s="142" t="str">
        <f>'Line Items'!D1086</f>
        <v>[Rolling Stock Line 30]</v>
      </c>
      <c r="E1093" s="106"/>
      <c r="F1093" s="143" t="str">
        <f t="shared" si="137"/>
        <v>£000/ Veh</v>
      </c>
      <c r="G1093" s="283"/>
      <c r="H1093" s="283"/>
      <c r="I1093" s="283"/>
      <c r="J1093" s="283"/>
      <c r="K1093" s="283"/>
      <c r="L1093" s="283"/>
      <c r="M1093" s="283"/>
      <c r="N1093" s="283"/>
      <c r="O1093" s="283"/>
      <c r="P1093" s="283"/>
      <c r="Q1093" s="283"/>
      <c r="R1093" s="283"/>
      <c r="S1093" s="283"/>
      <c r="T1093" s="283"/>
      <c r="U1093" s="283"/>
      <c r="V1093" s="283"/>
      <c r="W1093" s="283"/>
      <c r="X1093" s="283"/>
      <c r="Y1093" s="283"/>
      <c r="Z1093" s="283"/>
      <c r="AA1093" s="283"/>
      <c r="AB1093" s="283"/>
      <c r="AC1093" s="284"/>
      <c r="AE1093" s="805"/>
      <c r="AG1093" s="805"/>
      <c r="AI1093" s="805"/>
      <c r="AK1093" s="330"/>
    </row>
    <row r="1094" spans="4:37" ht="12.75" customHeight="1" outlineLevel="1" x14ac:dyDescent="0.25">
      <c r="D1094" s="142" t="str">
        <f>'Line Items'!D1087</f>
        <v>[Rolling Stock Line 31]</v>
      </c>
      <c r="E1094" s="106"/>
      <c r="F1094" s="143" t="str">
        <f t="shared" si="137"/>
        <v>£000/ Veh</v>
      </c>
      <c r="G1094" s="283"/>
      <c r="H1094" s="283"/>
      <c r="I1094" s="283"/>
      <c r="J1094" s="283"/>
      <c r="K1094" s="283"/>
      <c r="L1094" s="283"/>
      <c r="M1094" s="283"/>
      <c r="N1094" s="283"/>
      <c r="O1094" s="283"/>
      <c r="P1094" s="283"/>
      <c r="Q1094" s="283"/>
      <c r="R1094" s="283"/>
      <c r="S1094" s="283"/>
      <c r="T1094" s="283"/>
      <c r="U1094" s="283"/>
      <c r="V1094" s="283"/>
      <c r="W1094" s="283"/>
      <c r="X1094" s="283"/>
      <c r="Y1094" s="283"/>
      <c r="Z1094" s="283"/>
      <c r="AA1094" s="283"/>
      <c r="AB1094" s="283"/>
      <c r="AC1094" s="284"/>
      <c r="AE1094" s="805"/>
      <c r="AG1094" s="805"/>
      <c r="AI1094" s="805"/>
      <c r="AK1094" s="330"/>
    </row>
    <row r="1095" spans="4:37" ht="12.75" customHeight="1" outlineLevel="1" x14ac:dyDescent="0.25">
      <c r="D1095" s="142" t="str">
        <f>'Line Items'!D1088</f>
        <v>[Rolling Stock Line 32]</v>
      </c>
      <c r="E1095" s="106"/>
      <c r="F1095" s="143" t="str">
        <f t="shared" si="137"/>
        <v>£000/ Veh</v>
      </c>
      <c r="G1095" s="283"/>
      <c r="H1095" s="283"/>
      <c r="I1095" s="283"/>
      <c r="J1095" s="283"/>
      <c r="K1095" s="283"/>
      <c r="L1095" s="283"/>
      <c r="M1095" s="283"/>
      <c r="N1095" s="283"/>
      <c r="O1095" s="283"/>
      <c r="P1095" s="283"/>
      <c r="Q1095" s="283"/>
      <c r="R1095" s="283"/>
      <c r="S1095" s="283"/>
      <c r="T1095" s="283"/>
      <c r="U1095" s="283"/>
      <c r="V1095" s="283"/>
      <c r="W1095" s="283"/>
      <c r="X1095" s="283"/>
      <c r="Y1095" s="283"/>
      <c r="Z1095" s="283"/>
      <c r="AA1095" s="283"/>
      <c r="AB1095" s="283"/>
      <c r="AC1095" s="284"/>
      <c r="AE1095" s="805"/>
      <c r="AG1095" s="805"/>
      <c r="AI1095" s="805"/>
      <c r="AK1095" s="330"/>
    </row>
    <row r="1096" spans="4:37" ht="12.75" customHeight="1" outlineLevel="1" x14ac:dyDescent="0.25">
      <c r="D1096" s="142" t="str">
        <f>'Line Items'!D1089</f>
        <v>[Rolling Stock Line 33]</v>
      </c>
      <c r="E1096" s="106"/>
      <c r="F1096" s="143" t="str">
        <f t="shared" si="137"/>
        <v>£000/ Veh</v>
      </c>
      <c r="G1096" s="283"/>
      <c r="H1096" s="283"/>
      <c r="I1096" s="283"/>
      <c r="J1096" s="283"/>
      <c r="K1096" s="283"/>
      <c r="L1096" s="283"/>
      <c r="M1096" s="283"/>
      <c r="N1096" s="283"/>
      <c r="O1096" s="283"/>
      <c r="P1096" s="283"/>
      <c r="Q1096" s="283"/>
      <c r="R1096" s="283"/>
      <c r="S1096" s="283"/>
      <c r="T1096" s="283"/>
      <c r="U1096" s="283"/>
      <c r="V1096" s="283"/>
      <c r="W1096" s="283"/>
      <c r="X1096" s="283"/>
      <c r="Y1096" s="283"/>
      <c r="Z1096" s="283"/>
      <c r="AA1096" s="283"/>
      <c r="AB1096" s="283"/>
      <c r="AC1096" s="284"/>
      <c r="AE1096" s="805"/>
      <c r="AG1096" s="805"/>
      <c r="AI1096" s="805"/>
      <c r="AK1096" s="330"/>
    </row>
    <row r="1097" spans="4:37" ht="12.75" customHeight="1" outlineLevel="1" x14ac:dyDescent="0.25">
      <c r="D1097" s="142" t="str">
        <f>'Line Items'!D1090</f>
        <v>[Rolling Stock Line 34]</v>
      </c>
      <c r="E1097" s="106"/>
      <c r="F1097" s="143" t="str">
        <f t="shared" si="137"/>
        <v>£000/ Veh</v>
      </c>
      <c r="G1097" s="283"/>
      <c r="H1097" s="283"/>
      <c r="I1097" s="283"/>
      <c r="J1097" s="283"/>
      <c r="K1097" s="283"/>
      <c r="L1097" s="283"/>
      <c r="M1097" s="283"/>
      <c r="N1097" s="283"/>
      <c r="O1097" s="283"/>
      <c r="P1097" s="283"/>
      <c r="Q1097" s="283"/>
      <c r="R1097" s="283"/>
      <c r="S1097" s="283"/>
      <c r="T1097" s="283"/>
      <c r="U1097" s="283"/>
      <c r="V1097" s="283"/>
      <c r="W1097" s="283"/>
      <c r="X1097" s="283"/>
      <c r="Y1097" s="283"/>
      <c r="Z1097" s="283"/>
      <c r="AA1097" s="283"/>
      <c r="AB1097" s="283"/>
      <c r="AC1097" s="284"/>
      <c r="AE1097" s="805"/>
      <c r="AG1097" s="805"/>
      <c r="AI1097" s="805"/>
      <c r="AK1097" s="330"/>
    </row>
    <row r="1098" spans="4:37" ht="12.75" customHeight="1" outlineLevel="1" x14ac:dyDescent="0.25">
      <c r="D1098" s="142" t="str">
        <f>'Line Items'!D1091</f>
        <v>[Rolling Stock Line 35]</v>
      </c>
      <c r="E1098" s="106"/>
      <c r="F1098" s="143" t="str">
        <f t="shared" si="137"/>
        <v>£000/ Veh</v>
      </c>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4"/>
      <c r="AE1098" s="805"/>
      <c r="AG1098" s="805"/>
      <c r="AI1098" s="805"/>
      <c r="AK1098" s="330"/>
    </row>
    <row r="1099" spans="4:37" ht="12.75" customHeight="1" outlineLevel="1" x14ac:dyDescent="0.25">
      <c r="D1099" s="142" t="str">
        <f>'Line Items'!D1092</f>
        <v>[Rolling Stock Line 36]</v>
      </c>
      <c r="E1099" s="106"/>
      <c r="F1099" s="143" t="str">
        <f t="shared" si="137"/>
        <v>£000/ Veh</v>
      </c>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4"/>
      <c r="AE1099" s="805"/>
      <c r="AG1099" s="805"/>
      <c r="AI1099" s="805"/>
      <c r="AK1099" s="330"/>
    </row>
    <row r="1100" spans="4:37" ht="12.75" customHeight="1" outlineLevel="1" x14ac:dyDescent="0.25">
      <c r="D1100" s="142" t="str">
        <f>'Line Items'!D1093</f>
        <v>[Rolling Stock Line 37]</v>
      </c>
      <c r="E1100" s="106"/>
      <c r="F1100" s="143" t="str">
        <f t="shared" si="137"/>
        <v>£000/ Veh</v>
      </c>
      <c r="G1100" s="283"/>
      <c r="H1100" s="283"/>
      <c r="I1100" s="283"/>
      <c r="J1100" s="283"/>
      <c r="K1100" s="283"/>
      <c r="L1100" s="283"/>
      <c r="M1100" s="283"/>
      <c r="N1100" s="283"/>
      <c r="O1100" s="283"/>
      <c r="P1100" s="283"/>
      <c r="Q1100" s="283"/>
      <c r="R1100" s="283"/>
      <c r="S1100" s="283"/>
      <c r="T1100" s="283"/>
      <c r="U1100" s="283"/>
      <c r="V1100" s="283"/>
      <c r="W1100" s="283"/>
      <c r="X1100" s="283"/>
      <c r="Y1100" s="283"/>
      <c r="Z1100" s="283"/>
      <c r="AA1100" s="283"/>
      <c r="AB1100" s="283"/>
      <c r="AC1100" s="284"/>
      <c r="AE1100" s="805"/>
      <c r="AG1100" s="805"/>
      <c r="AI1100" s="805"/>
      <c r="AK1100" s="330"/>
    </row>
    <row r="1101" spans="4:37" ht="12.75" customHeight="1" outlineLevel="1" x14ac:dyDescent="0.25">
      <c r="D1101" s="142" t="str">
        <f>'Line Items'!D1094</f>
        <v>[Rolling Stock Line 38]</v>
      </c>
      <c r="E1101" s="106"/>
      <c r="F1101" s="143" t="str">
        <f t="shared" si="137"/>
        <v>£000/ Veh</v>
      </c>
      <c r="G1101" s="283"/>
      <c r="H1101" s="283"/>
      <c r="I1101" s="283"/>
      <c r="J1101" s="283"/>
      <c r="K1101" s="283"/>
      <c r="L1101" s="283"/>
      <c r="M1101" s="283"/>
      <c r="N1101" s="283"/>
      <c r="O1101" s="283"/>
      <c r="P1101" s="283"/>
      <c r="Q1101" s="283"/>
      <c r="R1101" s="283"/>
      <c r="S1101" s="283"/>
      <c r="T1101" s="283"/>
      <c r="U1101" s="283"/>
      <c r="V1101" s="283"/>
      <c r="W1101" s="283"/>
      <c r="X1101" s="283"/>
      <c r="Y1101" s="283"/>
      <c r="Z1101" s="283"/>
      <c r="AA1101" s="283"/>
      <c r="AB1101" s="283"/>
      <c r="AC1101" s="284"/>
      <c r="AE1101" s="805"/>
      <c r="AG1101" s="805"/>
      <c r="AI1101" s="805"/>
      <c r="AK1101" s="330"/>
    </row>
    <row r="1102" spans="4:37" ht="12.75" customHeight="1" outlineLevel="1" x14ac:dyDescent="0.25">
      <c r="D1102" s="142" t="str">
        <f>'Line Items'!D1095</f>
        <v>[Rolling Stock Line 39]</v>
      </c>
      <c r="E1102" s="106"/>
      <c r="F1102" s="143" t="str">
        <f t="shared" si="137"/>
        <v>£000/ Veh</v>
      </c>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4"/>
      <c r="AE1102" s="805"/>
      <c r="AG1102" s="805"/>
      <c r="AI1102" s="805"/>
      <c r="AK1102" s="330"/>
    </row>
    <row r="1103" spans="4:37" ht="12.75" customHeight="1" outlineLevel="1" x14ac:dyDescent="0.25">
      <c r="D1103" s="142" t="str">
        <f>'Line Items'!D1096</f>
        <v>[Rolling Stock Line 40]</v>
      </c>
      <c r="E1103" s="106"/>
      <c r="F1103" s="143" t="str">
        <f t="shared" si="137"/>
        <v>£000/ Veh</v>
      </c>
      <c r="G1103" s="283"/>
      <c r="H1103" s="283"/>
      <c r="I1103" s="283"/>
      <c r="J1103" s="283"/>
      <c r="K1103" s="283"/>
      <c r="L1103" s="283"/>
      <c r="M1103" s="283"/>
      <c r="N1103" s="283"/>
      <c r="O1103" s="283"/>
      <c r="P1103" s="283"/>
      <c r="Q1103" s="283"/>
      <c r="R1103" s="283"/>
      <c r="S1103" s="283"/>
      <c r="T1103" s="283"/>
      <c r="U1103" s="283"/>
      <c r="V1103" s="283"/>
      <c r="W1103" s="283"/>
      <c r="X1103" s="283"/>
      <c r="Y1103" s="283"/>
      <c r="Z1103" s="283"/>
      <c r="AA1103" s="283"/>
      <c r="AB1103" s="283"/>
      <c r="AC1103" s="284"/>
      <c r="AE1103" s="805"/>
      <c r="AG1103" s="805"/>
      <c r="AI1103" s="805"/>
      <c r="AK1103" s="330"/>
    </row>
    <row r="1104" spans="4:37" ht="12.75" customHeight="1" outlineLevel="1" x14ac:dyDescent="0.25">
      <c r="D1104" s="142" t="str">
        <f>'Line Items'!D1097</f>
        <v>[Rolling Stock Line 41]</v>
      </c>
      <c r="E1104" s="106"/>
      <c r="F1104" s="143" t="str">
        <f t="shared" si="137"/>
        <v>£000/ Veh</v>
      </c>
      <c r="G1104" s="283"/>
      <c r="H1104" s="283"/>
      <c r="I1104" s="283"/>
      <c r="J1104" s="283"/>
      <c r="K1104" s="283"/>
      <c r="L1104" s="283"/>
      <c r="M1104" s="283"/>
      <c r="N1104" s="283"/>
      <c r="O1104" s="283"/>
      <c r="P1104" s="283"/>
      <c r="Q1104" s="283"/>
      <c r="R1104" s="283"/>
      <c r="S1104" s="283"/>
      <c r="T1104" s="283"/>
      <c r="U1104" s="283"/>
      <c r="V1104" s="283"/>
      <c r="W1104" s="283"/>
      <c r="X1104" s="283"/>
      <c r="Y1104" s="283"/>
      <c r="Z1104" s="283"/>
      <c r="AA1104" s="283"/>
      <c r="AB1104" s="283"/>
      <c r="AC1104" s="284"/>
      <c r="AE1104" s="805"/>
      <c r="AG1104" s="805"/>
      <c r="AI1104" s="805"/>
      <c r="AK1104" s="330"/>
    </row>
    <row r="1105" spans="4:37" ht="12.75" customHeight="1" outlineLevel="1" x14ac:dyDescent="0.25">
      <c r="D1105" s="142" t="str">
        <f>'Line Items'!D1098</f>
        <v>[Rolling Stock Line 42]</v>
      </c>
      <c r="E1105" s="106"/>
      <c r="F1105" s="143" t="str">
        <f t="shared" si="137"/>
        <v>£000/ Veh</v>
      </c>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4"/>
      <c r="AE1105" s="805"/>
      <c r="AG1105" s="805"/>
      <c r="AI1105" s="805"/>
      <c r="AK1105" s="330"/>
    </row>
    <row r="1106" spans="4:37" ht="12.75" customHeight="1" outlineLevel="1" x14ac:dyDescent="0.25">
      <c r="D1106" s="142" t="str">
        <f>'Line Items'!D1099</f>
        <v>[Rolling Stock Line 43]</v>
      </c>
      <c r="E1106" s="106"/>
      <c r="F1106" s="143" t="str">
        <f t="shared" si="137"/>
        <v>£000/ Veh</v>
      </c>
      <c r="G1106" s="283"/>
      <c r="H1106" s="283"/>
      <c r="I1106" s="283"/>
      <c r="J1106" s="283"/>
      <c r="K1106" s="283"/>
      <c r="L1106" s="283"/>
      <c r="M1106" s="283"/>
      <c r="N1106" s="283"/>
      <c r="O1106" s="283"/>
      <c r="P1106" s="283"/>
      <c r="Q1106" s="283"/>
      <c r="R1106" s="283"/>
      <c r="S1106" s="283"/>
      <c r="T1106" s="283"/>
      <c r="U1106" s="283"/>
      <c r="V1106" s="283"/>
      <c r="W1106" s="283"/>
      <c r="X1106" s="283"/>
      <c r="Y1106" s="283"/>
      <c r="Z1106" s="283"/>
      <c r="AA1106" s="283"/>
      <c r="AB1106" s="283"/>
      <c r="AC1106" s="284"/>
      <c r="AE1106" s="805"/>
      <c r="AG1106" s="805"/>
      <c r="AI1106" s="805"/>
      <c r="AK1106" s="330"/>
    </row>
    <row r="1107" spans="4:37" ht="12.75" customHeight="1" outlineLevel="1" x14ac:dyDescent="0.25">
      <c r="D1107" s="142" t="str">
        <f>'Line Items'!D1100</f>
        <v>[Rolling Stock Line 44]</v>
      </c>
      <c r="E1107" s="106"/>
      <c r="F1107" s="143" t="str">
        <f t="shared" si="137"/>
        <v>£000/ Veh</v>
      </c>
      <c r="G1107" s="283"/>
      <c r="H1107" s="283"/>
      <c r="I1107" s="283"/>
      <c r="J1107" s="283"/>
      <c r="K1107" s="283"/>
      <c r="L1107" s="283"/>
      <c r="M1107" s="283"/>
      <c r="N1107" s="283"/>
      <c r="O1107" s="283"/>
      <c r="P1107" s="283"/>
      <c r="Q1107" s="283"/>
      <c r="R1107" s="283"/>
      <c r="S1107" s="283"/>
      <c r="T1107" s="283"/>
      <c r="U1107" s="283"/>
      <c r="V1107" s="283"/>
      <c r="W1107" s="283"/>
      <c r="X1107" s="283"/>
      <c r="Y1107" s="283"/>
      <c r="Z1107" s="283"/>
      <c r="AA1107" s="283"/>
      <c r="AB1107" s="283"/>
      <c r="AC1107" s="284"/>
      <c r="AE1107" s="805"/>
      <c r="AG1107" s="805"/>
      <c r="AI1107" s="805"/>
      <c r="AK1107" s="330"/>
    </row>
    <row r="1108" spans="4:37" ht="12.75" customHeight="1" outlineLevel="1" x14ac:dyDescent="0.25">
      <c r="D1108" s="142" t="str">
        <f>'Line Items'!D1101</f>
        <v>[Rolling Stock Line 45]</v>
      </c>
      <c r="E1108" s="106"/>
      <c r="F1108" s="143" t="str">
        <f t="shared" si="137"/>
        <v>£000/ Veh</v>
      </c>
      <c r="G1108" s="283"/>
      <c r="H1108" s="283"/>
      <c r="I1108" s="283"/>
      <c r="J1108" s="283"/>
      <c r="K1108" s="283"/>
      <c r="L1108" s="283"/>
      <c r="M1108" s="283"/>
      <c r="N1108" s="283"/>
      <c r="O1108" s="283"/>
      <c r="P1108" s="283"/>
      <c r="Q1108" s="283"/>
      <c r="R1108" s="283"/>
      <c r="S1108" s="283"/>
      <c r="T1108" s="283"/>
      <c r="U1108" s="283"/>
      <c r="V1108" s="283"/>
      <c r="W1108" s="283"/>
      <c r="X1108" s="283"/>
      <c r="Y1108" s="283"/>
      <c r="Z1108" s="283"/>
      <c r="AA1108" s="283"/>
      <c r="AB1108" s="283"/>
      <c r="AC1108" s="284"/>
      <c r="AE1108" s="805"/>
      <c r="AG1108" s="805"/>
      <c r="AI1108" s="805"/>
      <c r="AK1108" s="330"/>
    </row>
    <row r="1109" spans="4:37" ht="12.75" customHeight="1" outlineLevel="1" x14ac:dyDescent="0.25">
      <c r="D1109" s="142" t="str">
        <f>'Line Items'!D1102</f>
        <v>[Rolling Stock Line 46]</v>
      </c>
      <c r="E1109" s="106"/>
      <c r="F1109" s="143" t="str">
        <f t="shared" si="137"/>
        <v>£000/ Veh</v>
      </c>
      <c r="G1109" s="283"/>
      <c r="H1109" s="283"/>
      <c r="I1109" s="283"/>
      <c r="J1109" s="283"/>
      <c r="K1109" s="283"/>
      <c r="L1109" s="283"/>
      <c r="M1109" s="283"/>
      <c r="N1109" s="283"/>
      <c r="O1109" s="283"/>
      <c r="P1109" s="283"/>
      <c r="Q1109" s="283"/>
      <c r="R1109" s="283"/>
      <c r="S1109" s="283"/>
      <c r="T1109" s="283"/>
      <c r="U1109" s="283"/>
      <c r="V1109" s="283"/>
      <c r="W1109" s="283"/>
      <c r="X1109" s="283"/>
      <c r="Y1109" s="283"/>
      <c r="Z1109" s="283"/>
      <c r="AA1109" s="283"/>
      <c r="AB1109" s="283"/>
      <c r="AC1109" s="284"/>
      <c r="AE1109" s="805"/>
      <c r="AG1109" s="805"/>
      <c r="AI1109" s="805"/>
      <c r="AK1109" s="330"/>
    </row>
    <row r="1110" spans="4:37" ht="12.75" customHeight="1" outlineLevel="1" x14ac:dyDescent="0.25">
      <c r="D1110" s="142" t="str">
        <f>'Line Items'!D1103</f>
        <v>[Rolling Stock Line 47]</v>
      </c>
      <c r="E1110" s="106"/>
      <c r="F1110" s="143" t="str">
        <f t="shared" si="137"/>
        <v>£000/ Veh</v>
      </c>
      <c r="G1110" s="283"/>
      <c r="H1110" s="283"/>
      <c r="I1110" s="283"/>
      <c r="J1110" s="283"/>
      <c r="K1110" s="283"/>
      <c r="L1110" s="283"/>
      <c r="M1110" s="283"/>
      <c r="N1110" s="283"/>
      <c r="O1110" s="283"/>
      <c r="P1110" s="283"/>
      <c r="Q1110" s="283"/>
      <c r="R1110" s="283"/>
      <c r="S1110" s="283"/>
      <c r="T1110" s="283"/>
      <c r="U1110" s="283"/>
      <c r="V1110" s="283"/>
      <c r="W1110" s="283"/>
      <c r="X1110" s="283"/>
      <c r="Y1110" s="283"/>
      <c r="Z1110" s="283"/>
      <c r="AA1110" s="283"/>
      <c r="AB1110" s="283"/>
      <c r="AC1110" s="284"/>
      <c r="AE1110" s="805"/>
      <c r="AG1110" s="805"/>
      <c r="AI1110" s="805"/>
      <c r="AK1110" s="330"/>
    </row>
    <row r="1111" spans="4:37" ht="12.75" customHeight="1" outlineLevel="1" x14ac:dyDescent="0.25">
      <c r="D1111" s="142" t="str">
        <f>'Line Items'!D1104</f>
        <v>[Rolling Stock Line 48]</v>
      </c>
      <c r="E1111" s="106"/>
      <c r="F1111" s="143" t="str">
        <f t="shared" si="137"/>
        <v>£000/ Veh</v>
      </c>
      <c r="G1111" s="283"/>
      <c r="H1111" s="283"/>
      <c r="I1111" s="283"/>
      <c r="J1111" s="283"/>
      <c r="K1111" s="283"/>
      <c r="L1111" s="283"/>
      <c r="M1111" s="283"/>
      <c r="N1111" s="283"/>
      <c r="O1111" s="283"/>
      <c r="P1111" s="283"/>
      <c r="Q1111" s="283"/>
      <c r="R1111" s="283"/>
      <c r="S1111" s="283"/>
      <c r="T1111" s="283"/>
      <c r="U1111" s="283"/>
      <c r="V1111" s="283"/>
      <c r="W1111" s="283"/>
      <c r="X1111" s="283"/>
      <c r="Y1111" s="283"/>
      <c r="Z1111" s="283"/>
      <c r="AA1111" s="283"/>
      <c r="AB1111" s="283"/>
      <c r="AC1111" s="284"/>
      <c r="AE1111" s="805"/>
      <c r="AG1111" s="805"/>
      <c r="AI1111" s="805"/>
      <c r="AK1111" s="330"/>
    </row>
    <row r="1112" spans="4:37" ht="12.75" customHeight="1" outlineLevel="1" x14ac:dyDescent="0.25">
      <c r="D1112" s="142" t="str">
        <f>'Line Items'!D1105</f>
        <v>[Rolling Stock Line 49]</v>
      </c>
      <c r="E1112" s="106"/>
      <c r="F1112" s="143" t="str">
        <f t="shared" si="137"/>
        <v>£000/ Veh</v>
      </c>
      <c r="G1112" s="283"/>
      <c r="H1112" s="283"/>
      <c r="I1112" s="283"/>
      <c r="J1112" s="283"/>
      <c r="K1112" s="283"/>
      <c r="L1112" s="283"/>
      <c r="M1112" s="283"/>
      <c r="N1112" s="283"/>
      <c r="O1112" s="283"/>
      <c r="P1112" s="283"/>
      <c r="Q1112" s="283"/>
      <c r="R1112" s="283"/>
      <c r="S1112" s="283"/>
      <c r="T1112" s="283"/>
      <c r="U1112" s="283"/>
      <c r="V1112" s="283"/>
      <c r="W1112" s="283"/>
      <c r="X1112" s="283"/>
      <c r="Y1112" s="283"/>
      <c r="Z1112" s="283"/>
      <c r="AA1112" s="283"/>
      <c r="AB1112" s="283"/>
      <c r="AC1112" s="284"/>
      <c r="AE1112" s="805"/>
      <c r="AG1112" s="805"/>
      <c r="AI1112" s="805"/>
      <c r="AK1112" s="330"/>
    </row>
    <row r="1113" spans="4:37" ht="12.75" customHeight="1" outlineLevel="1" x14ac:dyDescent="0.25">
      <c r="D1113" s="142" t="str">
        <f>'Line Items'!D1106</f>
        <v>[Rolling Stock Line 50]</v>
      </c>
      <c r="E1113" s="106"/>
      <c r="F1113" s="143" t="str">
        <f t="shared" si="137"/>
        <v>£000/ Veh</v>
      </c>
      <c r="G1113" s="283"/>
      <c r="H1113" s="283"/>
      <c r="I1113" s="283"/>
      <c r="J1113" s="283"/>
      <c r="K1113" s="283"/>
      <c r="L1113" s="283"/>
      <c r="M1113" s="283"/>
      <c r="N1113" s="283"/>
      <c r="O1113" s="283"/>
      <c r="P1113" s="283"/>
      <c r="Q1113" s="283"/>
      <c r="R1113" s="283"/>
      <c r="S1113" s="283"/>
      <c r="T1113" s="283"/>
      <c r="U1113" s="283"/>
      <c r="V1113" s="283"/>
      <c r="W1113" s="283"/>
      <c r="X1113" s="283"/>
      <c r="Y1113" s="283"/>
      <c r="Z1113" s="283"/>
      <c r="AA1113" s="283"/>
      <c r="AB1113" s="283"/>
      <c r="AC1113" s="284"/>
      <c r="AE1113" s="805"/>
      <c r="AG1113" s="805"/>
      <c r="AI1113" s="805"/>
      <c r="AK1113" s="330"/>
    </row>
    <row r="1114" spans="4:37" ht="12.75" customHeight="1" outlineLevel="1" x14ac:dyDescent="0.25">
      <c r="D1114" s="142" t="str">
        <f>'Line Items'!D1107</f>
        <v>[Rolling Stock Line 51]</v>
      </c>
      <c r="E1114" s="106"/>
      <c r="F1114" s="143" t="str">
        <f t="shared" si="137"/>
        <v>£000/ Veh</v>
      </c>
      <c r="G1114" s="283"/>
      <c r="H1114" s="283"/>
      <c r="I1114" s="283"/>
      <c r="J1114" s="283"/>
      <c r="K1114" s="283"/>
      <c r="L1114" s="283"/>
      <c r="M1114" s="283"/>
      <c r="N1114" s="283"/>
      <c r="O1114" s="283"/>
      <c r="P1114" s="283"/>
      <c r="Q1114" s="283"/>
      <c r="R1114" s="283"/>
      <c r="S1114" s="283"/>
      <c r="T1114" s="283"/>
      <c r="U1114" s="283"/>
      <c r="V1114" s="283"/>
      <c r="W1114" s="283"/>
      <c r="X1114" s="283"/>
      <c r="Y1114" s="283"/>
      <c r="Z1114" s="283"/>
      <c r="AA1114" s="283"/>
      <c r="AB1114" s="283"/>
      <c r="AC1114" s="284"/>
      <c r="AE1114" s="805"/>
      <c r="AG1114" s="805"/>
      <c r="AI1114" s="805"/>
      <c r="AK1114" s="330"/>
    </row>
    <row r="1115" spans="4:37" ht="12.75" customHeight="1" outlineLevel="1" x14ac:dyDescent="0.25">
      <c r="D1115" s="142" t="str">
        <f>'Line Items'!D1108</f>
        <v>[Rolling Stock Line 52]</v>
      </c>
      <c r="E1115" s="106"/>
      <c r="F1115" s="143" t="str">
        <f t="shared" si="137"/>
        <v>£000/ Veh</v>
      </c>
      <c r="G1115" s="283"/>
      <c r="H1115" s="283"/>
      <c r="I1115" s="283"/>
      <c r="J1115" s="283"/>
      <c r="K1115" s="283"/>
      <c r="L1115" s="283"/>
      <c r="M1115" s="283"/>
      <c r="N1115" s="283"/>
      <c r="O1115" s="283"/>
      <c r="P1115" s="283"/>
      <c r="Q1115" s="283"/>
      <c r="R1115" s="283"/>
      <c r="S1115" s="283"/>
      <c r="T1115" s="283"/>
      <c r="U1115" s="283"/>
      <c r="V1115" s="283"/>
      <c r="W1115" s="283"/>
      <c r="X1115" s="283"/>
      <c r="Y1115" s="283"/>
      <c r="Z1115" s="283"/>
      <c r="AA1115" s="283"/>
      <c r="AB1115" s="283"/>
      <c r="AC1115" s="284"/>
      <c r="AE1115" s="805"/>
      <c r="AG1115" s="805"/>
      <c r="AI1115" s="805"/>
      <c r="AK1115" s="330"/>
    </row>
    <row r="1116" spans="4:37" ht="12.75" customHeight="1" outlineLevel="1" x14ac:dyDescent="0.25">
      <c r="D1116" s="142" t="str">
        <f>'Line Items'!D1109</f>
        <v>[Rolling Stock Line 53]</v>
      </c>
      <c r="E1116" s="106"/>
      <c r="F1116" s="143" t="str">
        <f t="shared" si="137"/>
        <v>£000/ Veh</v>
      </c>
      <c r="G1116" s="283"/>
      <c r="H1116" s="283"/>
      <c r="I1116" s="283"/>
      <c r="J1116" s="283"/>
      <c r="K1116" s="283"/>
      <c r="L1116" s="283"/>
      <c r="M1116" s="283"/>
      <c r="N1116" s="283"/>
      <c r="O1116" s="283"/>
      <c r="P1116" s="283"/>
      <c r="Q1116" s="283"/>
      <c r="R1116" s="283"/>
      <c r="S1116" s="283"/>
      <c r="T1116" s="283"/>
      <c r="U1116" s="283"/>
      <c r="V1116" s="283"/>
      <c r="W1116" s="283"/>
      <c r="X1116" s="283"/>
      <c r="Y1116" s="283"/>
      <c r="Z1116" s="283"/>
      <c r="AA1116" s="283"/>
      <c r="AB1116" s="283"/>
      <c r="AC1116" s="284"/>
      <c r="AE1116" s="805"/>
      <c r="AG1116" s="805"/>
      <c r="AI1116" s="805"/>
      <c r="AK1116" s="330"/>
    </row>
    <row r="1117" spans="4:37" ht="12.75" customHeight="1" outlineLevel="1" x14ac:dyDescent="0.25">
      <c r="D1117" s="142" t="str">
        <f>'Line Items'!D1110</f>
        <v>[Rolling Stock Line 54]</v>
      </c>
      <c r="E1117" s="106"/>
      <c r="F1117" s="143" t="str">
        <f t="shared" si="137"/>
        <v>£000/ Veh</v>
      </c>
      <c r="G1117" s="283"/>
      <c r="H1117" s="283"/>
      <c r="I1117" s="283"/>
      <c r="J1117" s="283"/>
      <c r="K1117" s="283"/>
      <c r="L1117" s="283"/>
      <c r="M1117" s="283"/>
      <c r="N1117" s="283"/>
      <c r="O1117" s="283"/>
      <c r="P1117" s="283"/>
      <c r="Q1117" s="283"/>
      <c r="R1117" s="283"/>
      <c r="S1117" s="283"/>
      <c r="T1117" s="283"/>
      <c r="U1117" s="283"/>
      <c r="V1117" s="283"/>
      <c r="W1117" s="283"/>
      <c r="X1117" s="283"/>
      <c r="Y1117" s="283"/>
      <c r="Z1117" s="283"/>
      <c r="AA1117" s="283"/>
      <c r="AB1117" s="283"/>
      <c r="AC1117" s="284"/>
      <c r="AE1117" s="805"/>
      <c r="AG1117" s="805"/>
      <c r="AI1117" s="805"/>
      <c r="AK1117" s="330"/>
    </row>
    <row r="1118" spans="4:37" ht="12.75" customHeight="1" outlineLevel="1" x14ac:dyDescent="0.25">
      <c r="D1118" s="142" t="str">
        <f>'Line Items'!D1111</f>
        <v>[Rolling Stock Line 55]</v>
      </c>
      <c r="E1118" s="106"/>
      <c r="F1118" s="143" t="str">
        <f t="shared" si="137"/>
        <v>£000/ Veh</v>
      </c>
      <c r="G1118" s="283"/>
      <c r="H1118" s="283"/>
      <c r="I1118" s="283"/>
      <c r="J1118" s="283"/>
      <c r="K1118" s="283"/>
      <c r="L1118" s="283"/>
      <c r="M1118" s="283"/>
      <c r="N1118" s="283"/>
      <c r="O1118" s="283"/>
      <c r="P1118" s="283"/>
      <c r="Q1118" s="283"/>
      <c r="R1118" s="283"/>
      <c r="S1118" s="283"/>
      <c r="T1118" s="283"/>
      <c r="U1118" s="283"/>
      <c r="V1118" s="283"/>
      <c r="W1118" s="283"/>
      <c r="X1118" s="283"/>
      <c r="Y1118" s="283"/>
      <c r="Z1118" s="283"/>
      <c r="AA1118" s="283"/>
      <c r="AB1118" s="283"/>
      <c r="AC1118" s="284"/>
      <c r="AE1118" s="805"/>
      <c r="AG1118" s="805"/>
      <c r="AI1118" s="805"/>
      <c r="AK1118" s="330"/>
    </row>
    <row r="1119" spans="4:37" ht="12.75" customHeight="1" outlineLevel="1" x14ac:dyDescent="0.25">
      <c r="D1119" s="142" t="str">
        <f>'Line Items'!D1112</f>
        <v>[Rolling Stock Line 56]</v>
      </c>
      <c r="E1119" s="106"/>
      <c r="F1119" s="143" t="str">
        <f t="shared" si="137"/>
        <v>£000/ Veh</v>
      </c>
      <c r="G1119" s="283"/>
      <c r="H1119" s="283"/>
      <c r="I1119" s="283"/>
      <c r="J1119" s="283"/>
      <c r="K1119" s="283"/>
      <c r="L1119" s="283"/>
      <c r="M1119" s="283"/>
      <c r="N1119" s="283"/>
      <c r="O1119" s="283"/>
      <c r="P1119" s="283"/>
      <c r="Q1119" s="283"/>
      <c r="R1119" s="283"/>
      <c r="S1119" s="283"/>
      <c r="T1119" s="283"/>
      <c r="U1119" s="283"/>
      <c r="V1119" s="283"/>
      <c r="W1119" s="283"/>
      <c r="X1119" s="283"/>
      <c r="Y1119" s="283"/>
      <c r="Z1119" s="283"/>
      <c r="AA1119" s="283"/>
      <c r="AB1119" s="283"/>
      <c r="AC1119" s="284"/>
      <c r="AE1119" s="805"/>
      <c r="AG1119" s="805"/>
      <c r="AI1119" s="805"/>
      <c r="AK1119" s="330"/>
    </row>
    <row r="1120" spans="4:37" ht="12.75" customHeight="1" outlineLevel="1" x14ac:dyDescent="0.25">
      <c r="D1120" s="142" t="str">
        <f>'Line Items'!D1113</f>
        <v>[Rolling Stock Line 57]</v>
      </c>
      <c r="E1120" s="106"/>
      <c r="F1120" s="143" t="str">
        <f t="shared" si="137"/>
        <v>£000/ Veh</v>
      </c>
      <c r="G1120" s="283"/>
      <c r="H1120" s="283"/>
      <c r="I1120" s="283"/>
      <c r="J1120" s="283"/>
      <c r="K1120" s="283"/>
      <c r="L1120" s="283"/>
      <c r="M1120" s="283"/>
      <c r="N1120" s="283"/>
      <c r="O1120" s="283"/>
      <c r="P1120" s="283"/>
      <c r="Q1120" s="283"/>
      <c r="R1120" s="283"/>
      <c r="S1120" s="283"/>
      <c r="T1120" s="283"/>
      <c r="U1120" s="283"/>
      <c r="V1120" s="283"/>
      <c r="W1120" s="283"/>
      <c r="X1120" s="283"/>
      <c r="Y1120" s="283"/>
      <c r="Z1120" s="283"/>
      <c r="AA1120" s="283"/>
      <c r="AB1120" s="283"/>
      <c r="AC1120" s="284"/>
      <c r="AE1120" s="805"/>
      <c r="AG1120" s="805"/>
      <c r="AI1120" s="805"/>
      <c r="AK1120" s="330"/>
    </row>
    <row r="1121" spans="2:37" ht="12.75" customHeight="1" outlineLevel="1" x14ac:dyDescent="0.25">
      <c r="D1121" s="142" t="str">
        <f>'Line Items'!D1114</f>
        <v>[Rolling Stock Line 58]</v>
      </c>
      <c r="E1121" s="106"/>
      <c r="F1121" s="143" t="str">
        <f t="shared" si="137"/>
        <v>£000/ Veh</v>
      </c>
      <c r="G1121" s="283"/>
      <c r="H1121" s="283"/>
      <c r="I1121" s="283"/>
      <c r="J1121" s="283"/>
      <c r="K1121" s="283"/>
      <c r="L1121" s="283"/>
      <c r="M1121" s="283"/>
      <c r="N1121" s="283"/>
      <c r="O1121" s="283"/>
      <c r="P1121" s="283"/>
      <c r="Q1121" s="283"/>
      <c r="R1121" s="283"/>
      <c r="S1121" s="283"/>
      <c r="T1121" s="283"/>
      <c r="U1121" s="283"/>
      <c r="V1121" s="283"/>
      <c r="W1121" s="283"/>
      <c r="X1121" s="283"/>
      <c r="Y1121" s="283"/>
      <c r="Z1121" s="283"/>
      <c r="AA1121" s="283"/>
      <c r="AB1121" s="283"/>
      <c r="AC1121" s="284"/>
      <c r="AE1121" s="805"/>
      <c r="AG1121" s="805"/>
      <c r="AI1121" s="805"/>
      <c r="AK1121" s="330"/>
    </row>
    <row r="1122" spans="2:37" ht="12.75" customHeight="1" outlineLevel="1" x14ac:dyDescent="0.25">
      <c r="D1122" s="142" t="str">
        <f>'Line Items'!D1115</f>
        <v>[Rolling Stock Line 59]</v>
      </c>
      <c r="E1122" s="106"/>
      <c r="F1122" s="143" t="str">
        <f t="shared" si="137"/>
        <v>£000/ Veh</v>
      </c>
      <c r="G1122" s="283"/>
      <c r="H1122" s="283"/>
      <c r="I1122" s="283"/>
      <c r="J1122" s="283"/>
      <c r="K1122" s="283"/>
      <c r="L1122" s="283"/>
      <c r="M1122" s="283"/>
      <c r="N1122" s="283"/>
      <c r="O1122" s="283"/>
      <c r="P1122" s="283"/>
      <c r="Q1122" s="283"/>
      <c r="R1122" s="283"/>
      <c r="S1122" s="283"/>
      <c r="T1122" s="283"/>
      <c r="U1122" s="283"/>
      <c r="V1122" s="283"/>
      <c r="W1122" s="283"/>
      <c r="X1122" s="283"/>
      <c r="Y1122" s="283"/>
      <c r="Z1122" s="283"/>
      <c r="AA1122" s="283"/>
      <c r="AB1122" s="283"/>
      <c r="AC1122" s="284"/>
      <c r="AE1122" s="805"/>
      <c r="AG1122" s="805"/>
      <c r="AI1122" s="805"/>
      <c r="AK1122" s="330"/>
    </row>
    <row r="1123" spans="2:37" ht="12.75" customHeight="1" outlineLevel="1" x14ac:dyDescent="0.25">
      <c r="D1123" s="113" t="str">
        <f>'Line Items'!D1116</f>
        <v>[Rolling Stock Line 60]</v>
      </c>
      <c r="E1123" s="286"/>
      <c r="F1123" s="155" t="str">
        <f t="shared" si="137"/>
        <v>£000/ Veh</v>
      </c>
      <c r="G1123" s="287"/>
      <c r="H1123" s="287"/>
      <c r="I1123" s="287"/>
      <c r="J1123" s="287"/>
      <c r="K1123" s="287"/>
      <c r="L1123" s="287"/>
      <c r="M1123" s="287"/>
      <c r="N1123" s="287"/>
      <c r="O1123" s="287"/>
      <c r="P1123" s="287"/>
      <c r="Q1123" s="287"/>
      <c r="R1123" s="287"/>
      <c r="S1123" s="287"/>
      <c r="T1123" s="287"/>
      <c r="U1123" s="287"/>
      <c r="V1123" s="287"/>
      <c r="W1123" s="287"/>
      <c r="X1123" s="287"/>
      <c r="Y1123" s="287"/>
      <c r="Z1123" s="287"/>
      <c r="AA1123" s="287"/>
      <c r="AB1123" s="287"/>
      <c r="AC1123" s="288"/>
      <c r="AE1123" s="1058"/>
      <c r="AG1123" s="1058"/>
      <c r="AI1123" s="1058"/>
      <c r="AK1123" s="347"/>
    </row>
    <row r="1124" spans="2:37" ht="12.75" customHeight="1" outlineLevel="1" x14ac:dyDescent="0.25">
      <c r="G1124" s="107"/>
      <c r="H1124" s="107"/>
      <c r="I1124" s="107"/>
      <c r="J1124" s="107"/>
      <c r="K1124" s="107"/>
      <c r="L1124" s="107"/>
      <c r="M1124" s="107"/>
      <c r="N1124" s="107"/>
      <c r="O1124" s="107"/>
      <c r="P1124" s="107"/>
      <c r="Q1124" s="107"/>
      <c r="R1124" s="107"/>
      <c r="S1124" s="107"/>
      <c r="T1124" s="107"/>
      <c r="U1124" s="107"/>
      <c r="V1124" s="107"/>
      <c r="W1124" s="107"/>
      <c r="X1124" s="107"/>
      <c r="Y1124" s="107"/>
      <c r="Z1124" s="107"/>
      <c r="AA1124" s="107"/>
      <c r="AB1124" s="107"/>
      <c r="AC1124" s="107"/>
      <c r="AE1124" s="107"/>
      <c r="AG1124" s="107"/>
      <c r="AI1124" s="107"/>
      <c r="AK1124" s="348"/>
    </row>
    <row r="1125" spans="2:37" ht="12.75" customHeight="1" outlineLevel="1" x14ac:dyDescent="0.25">
      <c r="D1125" s="290" t="str">
        <f>"Average "&amp;B1062</f>
        <v>Average Capital Lease Charge per Vehicle</v>
      </c>
      <c r="E1125" s="291"/>
      <c r="F1125" s="292" t="str">
        <f>F1123</f>
        <v>£000/ Veh</v>
      </c>
      <c r="G1125" s="293">
        <f t="shared" ref="G1125:AC1125" si="138">IF(G$79=0,0,SUMPRODUCT(G$18:G$77,G1064:G1123)/G$79)</f>
        <v>0</v>
      </c>
      <c r="H1125" s="293">
        <f t="shared" si="138"/>
        <v>0</v>
      </c>
      <c r="I1125" s="293">
        <f t="shared" si="138"/>
        <v>0</v>
      </c>
      <c r="J1125" s="293">
        <f t="shared" si="138"/>
        <v>0</v>
      </c>
      <c r="K1125" s="293">
        <f t="shared" si="138"/>
        <v>0</v>
      </c>
      <c r="L1125" s="293">
        <f t="shared" si="138"/>
        <v>0</v>
      </c>
      <c r="M1125" s="293">
        <f t="shared" si="138"/>
        <v>0</v>
      </c>
      <c r="N1125" s="293">
        <f t="shared" si="138"/>
        <v>0</v>
      </c>
      <c r="O1125" s="293">
        <f t="shared" si="138"/>
        <v>0</v>
      </c>
      <c r="P1125" s="293">
        <f t="shared" si="138"/>
        <v>0</v>
      </c>
      <c r="Q1125" s="293">
        <f t="shared" si="138"/>
        <v>0</v>
      </c>
      <c r="R1125" s="293">
        <f t="shared" si="138"/>
        <v>0</v>
      </c>
      <c r="S1125" s="293">
        <f t="shared" si="138"/>
        <v>0</v>
      </c>
      <c r="T1125" s="293">
        <f t="shared" si="138"/>
        <v>0</v>
      </c>
      <c r="U1125" s="293">
        <f t="shared" si="138"/>
        <v>0</v>
      </c>
      <c r="V1125" s="293">
        <f t="shared" si="138"/>
        <v>0</v>
      </c>
      <c r="W1125" s="293">
        <f t="shared" si="138"/>
        <v>0</v>
      </c>
      <c r="X1125" s="293">
        <f t="shared" si="138"/>
        <v>0</v>
      </c>
      <c r="Y1125" s="293">
        <f t="shared" si="138"/>
        <v>0</v>
      </c>
      <c r="Z1125" s="293">
        <f t="shared" si="138"/>
        <v>0</v>
      </c>
      <c r="AA1125" s="293">
        <f t="shared" si="138"/>
        <v>0</v>
      </c>
      <c r="AB1125" s="293">
        <f t="shared" si="138"/>
        <v>0</v>
      </c>
      <c r="AC1125" s="294">
        <f t="shared" si="138"/>
        <v>0</v>
      </c>
      <c r="AE1125" s="1062">
        <f>IF(AE$79=0,0,SUMPRODUCT(AE$18:AE$77,AE1064:AE1123)/AE$79)</f>
        <v>0</v>
      </c>
      <c r="AG1125" s="1062">
        <f>IF(AG$79=0,0,SUMPRODUCT(AG$18:AG$77,AG1064:AG1123)/AG$79)</f>
        <v>0</v>
      </c>
      <c r="AI1125" s="1062">
        <f>IF(AI$79=0,0,SUMPRODUCT(AI$18:AI$77,AI1064:AI1123)/AI$79)</f>
        <v>0</v>
      </c>
      <c r="AK1125" s="349"/>
    </row>
    <row r="1126" spans="2:37" x14ac:dyDescent="0.25">
      <c r="G1126" s="107"/>
      <c r="H1126" s="107"/>
      <c r="I1126" s="107"/>
      <c r="J1126" s="107"/>
      <c r="K1126" s="107"/>
      <c r="L1126" s="107"/>
      <c r="M1126" s="107"/>
      <c r="N1126" s="107"/>
      <c r="O1126" s="107"/>
      <c r="P1126" s="107"/>
      <c r="Q1126" s="107"/>
      <c r="R1126" s="107"/>
      <c r="S1126" s="107"/>
      <c r="T1126" s="107"/>
      <c r="U1126" s="107"/>
      <c r="V1126" s="107"/>
      <c r="W1126" s="107"/>
      <c r="X1126" s="107"/>
      <c r="Y1126" s="107"/>
      <c r="Z1126" s="107"/>
      <c r="AA1126" s="107"/>
      <c r="AB1126" s="107"/>
      <c r="AC1126" s="107"/>
      <c r="AE1126" s="107"/>
      <c r="AG1126" s="107"/>
      <c r="AI1126" s="107"/>
      <c r="AK1126" s="348"/>
    </row>
    <row r="1127" spans="2:37" ht="16.5" customHeight="1" x14ac:dyDescent="0.25">
      <c r="B1127" s="272" t="s">
        <v>498</v>
      </c>
      <c r="C1127" s="272"/>
      <c r="D1127" s="275"/>
      <c r="E1127" s="275"/>
      <c r="F1127" s="272"/>
      <c r="G1127" s="302"/>
      <c r="H1127" s="302"/>
      <c r="I1127" s="302"/>
      <c r="J1127" s="302"/>
      <c r="K1127" s="302"/>
      <c r="L1127" s="302"/>
      <c r="M1127" s="302"/>
      <c r="N1127" s="302"/>
      <c r="O1127" s="302"/>
      <c r="P1127" s="302"/>
      <c r="Q1127" s="302"/>
      <c r="R1127" s="302"/>
      <c r="S1127" s="302"/>
      <c r="T1127" s="302"/>
      <c r="U1127" s="302"/>
      <c r="V1127" s="302"/>
      <c r="W1127" s="302"/>
      <c r="X1127" s="302"/>
      <c r="Y1127" s="302"/>
      <c r="Z1127" s="302"/>
      <c r="AA1127" s="302"/>
      <c r="AB1127" s="302"/>
      <c r="AC1127" s="302"/>
      <c r="AD1127" s="272"/>
      <c r="AE1127" s="302"/>
      <c r="AF1127" s="272"/>
      <c r="AG1127" s="302"/>
      <c r="AH1127" s="272"/>
      <c r="AI1127" s="302"/>
      <c r="AJ1127" s="272"/>
      <c r="AK1127" s="350"/>
    </row>
    <row r="1128" spans="2:37" ht="12.75" customHeight="1" outlineLevel="1" x14ac:dyDescent="0.25">
      <c r="G1128" s="107"/>
      <c r="H1128" s="107"/>
      <c r="I1128" s="107"/>
      <c r="J1128" s="107"/>
      <c r="K1128" s="107"/>
      <c r="L1128" s="107"/>
      <c r="M1128" s="107"/>
      <c r="N1128" s="107"/>
      <c r="O1128" s="107"/>
      <c r="P1128" s="107"/>
      <c r="Q1128" s="107"/>
      <c r="R1128" s="107"/>
      <c r="S1128" s="107"/>
      <c r="T1128" s="107"/>
      <c r="U1128" s="107"/>
      <c r="V1128" s="107"/>
      <c r="W1128" s="107"/>
      <c r="X1128" s="107"/>
      <c r="Y1128" s="107"/>
      <c r="Z1128" s="107"/>
      <c r="AA1128" s="107"/>
      <c r="AB1128" s="107"/>
      <c r="AC1128" s="107"/>
      <c r="AE1128" s="107"/>
      <c r="AG1128" s="107"/>
      <c r="AI1128" s="107"/>
      <c r="AK1128" s="348"/>
    </row>
    <row r="1129" spans="2:37" ht="12.75" customHeight="1" outlineLevel="1" x14ac:dyDescent="0.25">
      <c r="D1129" s="276" t="str">
        <f>'Line Items'!D1057</f>
        <v>Class 375/3 Eversholt Rail</v>
      </c>
      <c r="E1129" s="277"/>
      <c r="F1129" s="278" t="str">
        <f t="shared" ref="F1129:F1187" si="139">F1064</f>
        <v>£000/ Veh</v>
      </c>
      <c r="G1129" s="279"/>
      <c r="H1129" s="279"/>
      <c r="I1129" s="279"/>
      <c r="J1129" s="279"/>
      <c r="K1129" s="279"/>
      <c r="L1129" s="279"/>
      <c r="M1129" s="279"/>
      <c r="N1129" s="279"/>
      <c r="O1129" s="279"/>
      <c r="P1129" s="279"/>
      <c r="Q1129" s="279"/>
      <c r="R1129" s="279"/>
      <c r="S1129" s="279"/>
      <c r="T1129" s="279"/>
      <c r="U1129" s="279"/>
      <c r="V1129" s="279"/>
      <c r="W1129" s="279"/>
      <c r="X1129" s="279"/>
      <c r="Y1129" s="279"/>
      <c r="Z1129" s="279"/>
      <c r="AA1129" s="279"/>
      <c r="AB1129" s="279"/>
      <c r="AC1129" s="304"/>
      <c r="AE1129" s="1057"/>
      <c r="AG1129" s="1057"/>
      <c r="AI1129" s="1057"/>
      <c r="AK1129" s="321"/>
    </row>
    <row r="1130" spans="2:37" ht="12.75" customHeight="1" outlineLevel="1" x14ac:dyDescent="0.25">
      <c r="D1130" s="142" t="str">
        <f>'Line Items'!D1058</f>
        <v>Class 375/6 Eversholt Rail</v>
      </c>
      <c r="E1130" s="106"/>
      <c r="F1130" s="143" t="str">
        <f t="shared" si="139"/>
        <v>£000/ Veh</v>
      </c>
      <c r="G1130" s="283"/>
      <c r="H1130" s="283"/>
      <c r="I1130" s="283"/>
      <c r="J1130" s="283"/>
      <c r="K1130" s="283"/>
      <c r="L1130" s="283"/>
      <c r="M1130" s="283"/>
      <c r="N1130" s="283"/>
      <c r="O1130" s="283"/>
      <c r="P1130" s="283"/>
      <c r="Q1130" s="283"/>
      <c r="R1130" s="283"/>
      <c r="S1130" s="283"/>
      <c r="T1130" s="283"/>
      <c r="U1130" s="283"/>
      <c r="V1130" s="283"/>
      <c r="W1130" s="283"/>
      <c r="X1130" s="283"/>
      <c r="Y1130" s="283"/>
      <c r="Z1130" s="283"/>
      <c r="AA1130" s="283"/>
      <c r="AB1130" s="283"/>
      <c r="AC1130" s="284"/>
      <c r="AE1130" s="805"/>
      <c r="AG1130" s="805"/>
      <c r="AI1130" s="805"/>
      <c r="AK1130" s="330"/>
    </row>
    <row r="1131" spans="2:37" ht="12.75" customHeight="1" outlineLevel="1" x14ac:dyDescent="0.25">
      <c r="D1131" s="142" t="str">
        <f>'Line Items'!D1059</f>
        <v>Class 375/7 Eversholt Rail</v>
      </c>
      <c r="E1131" s="106"/>
      <c r="F1131" s="143" t="str">
        <f t="shared" si="139"/>
        <v>£000/ Veh</v>
      </c>
      <c r="G1131" s="283"/>
      <c r="H1131" s="283"/>
      <c r="I1131" s="283"/>
      <c r="J1131" s="283"/>
      <c r="K1131" s="283"/>
      <c r="L1131" s="283"/>
      <c r="M1131" s="283"/>
      <c r="N1131" s="283"/>
      <c r="O1131" s="283"/>
      <c r="P1131" s="283"/>
      <c r="Q1131" s="283"/>
      <c r="R1131" s="283"/>
      <c r="S1131" s="283"/>
      <c r="T1131" s="283"/>
      <c r="U1131" s="283"/>
      <c r="V1131" s="283"/>
      <c r="W1131" s="283"/>
      <c r="X1131" s="283"/>
      <c r="Y1131" s="283"/>
      <c r="Z1131" s="283"/>
      <c r="AA1131" s="283"/>
      <c r="AB1131" s="283"/>
      <c r="AC1131" s="284"/>
      <c r="AE1131" s="805"/>
      <c r="AG1131" s="805"/>
      <c r="AI1131" s="805"/>
      <c r="AK1131" s="330"/>
    </row>
    <row r="1132" spans="2:37" ht="12.75" customHeight="1" outlineLevel="1" x14ac:dyDescent="0.25">
      <c r="D1132" s="142" t="str">
        <f>'Line Items'!D1060</f>
        <v>Class 375/8 Eversholt Rail</v>
      </c>
      <c r="E1132" s="106"/>
      <c r="F1132" s="143" t="str">
        <f t="shared" si="139"/>
        <v>£000/ Veh</v>
      </c>
      <c r="G1132" s="283"/>
      <c r="H1132" s="283"/>
      <c r="I1132" s="283"/>
      <c r="J1132" s="283"/>
      <c r="K1132" s="283"/>
      <c r="L1132" s="283"/>
      <c r="M1132" s="283"/>
      <c r="N1132" s="283"/>
      <c r="O1132" s="283"/>
      <c r="P1132" s="283"/>
      <c r="Q1132" s="283"/>
      <c r="R1132" s="283"/>
      <c r="S1132" s="283"/>
      <c r="T1132" s="283"/>
      <c r="U1132" s="283"/>
      <c r="V1132" s="283"/>
      <c r="W1132" s="283"/>
      <c r="X1132" s="283"/>
      <c r="Y1132" s="283"/>
      <c r="Z1132" s="283"/>
      <c r="AA1132" s="283"/>
      <c r="AB1132" s="283"/>
      <c r="AC1132" s="284"/>
      <c r="AE1132" s="805"/>
      <c r="AG1132" s="805"/>
      <c r="AI1132" s="805"/>
      <c r="AK1132" s="330"/>
    </row>
    <row r="1133" spans="2:37" ht="12.75" customHeight="1" outlineLevel="1" x14ac:dyDescent="0.25">
      <c r="D1133" s="142" t="str">
        <f>'Line Items'!D1061</f>
        <v>Class 375/9 Eversholt Rail</v>
      </c>
      <c r="E1133" s="106"/>
      <c r="F1133" s="143" t="str">
        <f t="shared" si="139"/>
        <v>£000/ Veh</v>
      </c>
      <c r="G1133" s="283"/>
      <c r="H1133" s="283"/>
      <c r="I1133" s="283"/>
      <c r="J1133" s="283"/>
      <c r="K1133" s="283"/>
      <c r="L1133" s="283"/>
      <c r="M1133" s="283"/>
      <c r="N1133" s="283"/>
      <c r="O1133" s="283"/>
      <c r="P1133" s="283"/>
      <c r="Q1133" s="283"/>
      <c r="R1133" s="283"/>
      <c r="S1133" s="283"/>
      <c r="T1133" s="283"/>
      <c r="U1133" s="283"/>
      <c r="V1133" s="283"/>
      <c r="W1133" s="283"/>
      <c r="X1133" s="283"/>
      <c r="Y1133" s="283"/>
      <c r="Z1133" s="283"/>
      <c r="AA1133" s="283"/>
      <c r="AB1133" s="283"/>
      <c r="AC1133" s="284"/>
      <c r="AE1133" s="805"/>
      <c r="AG1133" s="805"/>
      <c r="AI1133" s="805"/>
      <c r="AK1133" s="330"/>
    </row>
    <row r="1134" spans="2:37" ht="12.75" customHeight="1" outlineLevel="1" x14ac:dyDescent="0.25">
      <c r="D1134" s="142" t="str">
        <f>'Line Items'!D1062</f>
        <v>Class 376/0 Eversholt Rail</v>
      </c>
      <c r="E1134" s="106"/>
      <c r="F1134" s="143" t="str">
        <f t="shared" si="139"/>
        <v>£000/ Veh</v>
      </c>
      <c r="G1134" s="283"/>
      <c r="H1134" s="283"/>
      <c r="I1134" s="283"/>
      <c r="J1134" s="283"/>
      <c r="K1134" s="283"/>
      <c r="L1134" s="283"/>
      <c r="M1134" s="283"/>
      <c r="N1134" s="283"/>
      <c r="O1134" s="283"/>
      <c r="P1134" s="283"/>
      <c r="Q1134" s="283"/>
      <c r="R1134" s="283"/>
      <c r="S1134" s="283"/>
      <c r="T1134" s="283"/>
      <c r="U1134" s="283"/>
      <c r="V1134" s="283"/>
      <c r="W1134" s="283"/>
      <c r="X1134" s="283"/>
      <c r="Y1134" s="283"/>
      <c r="Z1134" s="283"/>
      <c r="AA1134" s="283"/>
      <c r="AB1134" s="283"/>
      <c r="AC1134" s="284"/>
      <c r="AE1134" s="805"/>
      <c r="AG1134" s="805"/>
      <c r="AI1134" s="805"/>
      <c r="AK1134" s="330"/>
    </row>
    <row r="1135" spans="2:37" ht="12.75" customHeight="1" outlineLevel="1" x14ac:dyDescent="0.25">
      <c r="D1135" s="142" t="str">
        <f>'Line Items'!D1063</f>
        <v>Class 465/0 Eversholt Rail</v>
      </c>
      <c r="E1135" s="106"/>
      <c r="F1135" s="143" t="str">
        <f t="shared" si="139"/>
        <v>£000/ Veh</v>
      </c>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4"/>
      <c r="AE1135" s="805"/>
      <c r="AG1135" s="805"/>
      <c r="AI1135" s="805"/>
      <c r="AK1135" s="330"/>
    </row>
    <row r="1136" spans="2:37" ht="12.75" customHeight="1" outlineLevel="1" x14ac:dyDescent="0.25">
      <c r="D1136" s="142" t="str">
        <f>'Line Items'!D1064</f>
        <v>Class 465/1 Eversholt Rail</v>
      </c>
      <c r="E1136" s="106"/>
      <c r="F1136" s="143" t="str">
        <f t="shared" si="139"/>
        <v>£000/ Veh</v>
      </c>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4"/>
      <c r="AE1136" s="805"/>
      <c r="AG1136" s="805"/>
      <c r="AI1136" s="805"/>
      <c r="AK1136" s="330"/>
    </row>
    <row r="1137" spans="4:37" ht="12.75" customHeight="1" outlineLevel="1" x14ac:dyDescent="0.25">
      <c r="D1137" s="142" t="str">
        <f>'Line Items'!D1065</f>
        <v>Class 465/2 Angel</v>
      </c>
      <c r="E1137" s="106"/>
      <c r="F1137" s="143" t="str">
        <f t="shared" si="139"/>
        <v>£000/ Veh</v>
      </c>
      <c r="G1137" s="283"/>
      <c r="H1137" s="283"/>
      <c r="I1137" s="283"/>
      <c r="J1137" s="283"/>
      <c r="K1137" s="283"/>
      <c r="L1137" s="283"/>
      <c r="M1137" s="283"/>
      <c r="N1137" s="283"/>
      <c r="O1137" s="283"/>
      <c r="P1137" s="283"/>
      <c r="Q1137" s="283"/>
      <c r="R1137" s="283"/>
      <c r="S1137" s="283"/>
      <c r="T1137" s="283"/>
      <c r="U1137" s="283"/>
      <c r="V1137" s="283"/>
      <c r="W1137" s="283"/>
      <c r="X1137" s="283"/>
      <c r="Y1137" s="283"/>
      <c r="Z1137" s="283"/>
      <c r="AA1137" s="283"/>
      <c r="AB1137" s="283"/>
      <c r="AC1137" s="284"/>
      <c r="AE1137" s="805"/>
      <c r="AG1137" s="805"/>
      <c r="AI1137" s="805"/>
      <c r="AK1137" s="330"/>
    </row>
    <row r="1138" spans="4:37" ht="12.75" customHeight="1" outlineLevel="1" x14ac:dyDescent="0.25">
      <c r="D1138" s="142" t="str">
        <f>'Line Items'!D1066</f>
        <v>Class 465/9 Angel</v>
      </c>
      <c r="E1138" s="106"/>
      <c r="F1138" s="143" t="str">
        <f t="shared" si="139"/>
        <v>£000/ Veh</v>
      </c>
      <c r="G1138" s="283"/>
      <c r="H1138" s="283"/>
      <c r="I1138" s="283"/>
      <c r="J1138" s="283"/>
      <c r="K1138" s="283"/>
      <c r="L1138" s="283"/>
      <c r="M1138" s="283"/>
      <c r="N1138" s="283"/>
      <c r="O1138" s="283"/>
      <c r="P1138" s="283"/>
      <c r="Q1138" s="283"/>
      <c r="R1138" s="283"/>
      <c r="S1138" s="283"/>
      <c r="T1138" s="283"/>
      <c r="U1138" s="283"/>
      <c r="V1138" s="283"/>
      <c r="W1138" s="283"/>
      <c r="X1138" s="283"/>
      <c r="Y1138" s="283"/>
      <c r="Z1138" s="283"/>
      <c r="AA1138" s="283"/>
      <c r="AB1138" s="283"/>
      <c r="AC1138" s="284"/>
      <c r="AE1138" s="805"/>
      <c r="AG1138" s="805"/>
      <c r="AI1138" s="805"/>
      <c r="AK1138" s="330"/>
    </row>
    <row r="1139" spans="4:37" ht="12.75" customHeight="1" outlineLevel="1" x14ac:dyDescent="0.25">
      <c r="D1139" s="142" t="str">
        <f>'Line Items'!D1067</f>
        <v>Class 466 Angel</v>
      </c>
      <c r="E1139" s="106"/>
      <c r="F1139" s="143" t="str">
        <f t="shared" si="139"/>
        <v>£000/ Veh</v>
      </c>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4"/>
      <c r="AE1139" s="805"/>
      <c r="AG1139" s="805"/>
      <c r="AI1139" s="805"/>
      <c r="AK1139" s="330"/>
    </row>
    <row r="1140" spans="4:37" ht="12.75" customHeight="1" outlineLevel="1" x14ac:dyDescent="0.25">
      <c r="D1140" s="142" t="str">
        <f>'Line Items'!D1068</f>
        <v>Class 395 Eversholt Rail</v>
      </c>
      <c r="E1140" s="106"/>
      <c r="F1140" s="143" t="str">
        <f t="shared" si="139"/>
        <v>£000/ Veh</v>
      </c>
      <c r="G1140" s="283"/>
      <c r="H1140" s="283"/>
      <c r="I1140" s="283"/>
      <c r="J1140" s="283"/>
      <c r="K1140" s="283"/>
      <c r="L1140" s="283"/>
      <c r="M1140" s="283"/>
      <c r="N1140" s="283"/>
      <c r="O1140" s="283"/>
      <c r="P1140" s="283"/>
      <c r="Q1140" s="283"/>
      <c r="R1140" s="283"/>
      <c r="S1140" s="283"/>
      <c r="T1140" s="283"/>
      <c r="U1140" s="283"/>
      <c r="V1140" s="283"/>
      <c r="W1140" s="283"/>
      <c r="X1140" s="283"/>
      <c r="Y1140" s="283"/>
      <c r="Z1140" s="283"/>
      <c r="AA1140" s="283"/>
      <c r="AB1140" s="283"/>
      <c r="AC1140" s="284"/>
      <c r="AE1140" s="805"/>
      <c r="AG1140" s="805"/>
      <c r="AI1140" s="805"/>
      <c r="AK1140" s="330"/>
    </row>
    <row r="1141" spans="4:37" ht="12.75" customHeight="1" outlineLevel="1" x14ac:dyDescent="0.25">
      <c r="D1141" s="142" t="str">
        <f>'Line Items'!D1069</f>
        <v>Class 377 Sub Leased from GTR</v>
      </c>
      <c r="E1141" s="106"/>
      <c r="F1141" s="143" t="str">
        <f t="shared" si="139"/>
        <v>£000/ Veh</v>
      </c>
      <c r="G1141" s="283"/>
      <c r="H1141" s="283"/>
      <c r="I1141" s="283"/>
      <c r="J1141" s="283"/>
      <c r="K1141" s="283"/>
      <c r="L1141" s="283"/>
      <c r="M1141" s="283"/>
      <c r="N1141" s="283"/>
      <c r="O1141" s="283"/>
      <c r="P1141" s="283"/>
      <c r="Q1141" s="283"/>
      <c r="R1141" s="283"/>
      <c r="S1141" s="283"/>
      <c r="T1141" s="283"/>
      <c r="U1141" s="283"/>
      <c r="V1141" s="283"/>
      <c r="W1141" s="283"/>
      <c r="X1141" s="283"/>
      <c r="Y1141" s="283"/>
      <c r="Z1141" s="283"/>
      <c r="AA1141" s="283"/>
      <c r="AB1141" s="283"/>
      <c r="AC1141" s="284"/>
      <c r="AE1141" s="805"/>
      <c r="AG1141" s="805"/>
      <c r="AI1141" s="805"/>
      <c r="AK1141" s="330"/>
    </row>
    <row r="1142" spans="4:37" ht="12.75" customHeight="1" outlineLevel="1" x14ac:dyDescent="0.25">
      <c r="D1142" s="142" t="str">
        <f>'Line Items'!D1070</f>
        <v>Class 319 Sub Leased to GTR</v>
      </c>
      <c r="E1142" s="106"/>
      <c r="F1142" s="143" t="str">
        <f t="shared" si="139"/>
        <v>£000/ Veh</v>
      </c>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4"/>
      <c r="AE1142" s="805"/>
      <c r="AG1142" s="805"/>
      <c r="AI1142" s="805"/>
      <c r="AK1142" s="330"/>
    </row>
    <row r="1143" spans="4:37" ht="12.75" customHeight="1" outlineLevel="1" x14ac:dyDescent="0.25">
      <c r="D1143" s="142" t="str">
        <f>'Line Items'!D1071</f>
        <v>[Rolling Stock Line 15]</v>
      </c>
      <c r="E1143" s="106"/>
      <c r="F1143" s="143" t="str">
        <f t="shared" si="139"/>
        <v>£000/ Veh</v>
      </c>
      <c r="G1143" s="283"/>
      <c r="H1143" s="283"/>
      <c r="I1143" s="283"/>
      <c r="J1143" s="283"/>
      <c r="K1143" s="283"/>
      <c r="L1143" s="283"/>
      <c r="M1143" s="283"/>
      <c r="N1143" s="283"/>
      <c r="O1143" s="283"/>
      <c r="P1143" s="283"/>
      <c r="Q1143" s="283"/>
      <c r="R1143" s="283"/>
      <c r="S1143" s="283"/>
      <c r="T1143" s="283"/>
      <c r="U1143" s="283"/>
      <c r="V1143" s="283"/>
      <c r="W1143" s="283"/>
      <c r="X1143" s="283"/>
      <c r="Y1143" s="283"/>
      <c r="Z1143" s="283"/>
      <c r="AA1143" s="283"/>
      <c r="AB1143" s="283"/>
      <c r="AC1143" s="284"/>
      <c r="AE1143" s="805"/>
      <c r="AG1143" s="805"/>
      <c r="AI1143" s="805"/>
      <c r="AK1143" s="330"/>
    </row>
    <row r="1144" spans="4:37" ht="12.75" customHeight="1" outlineLevel="1" x14ac:dyDescent="0.25">
      <c r="D1144" s="142" t="str">
        <f>'Line Items'!D1072</f>
        <v>[Rolling Stock Line 16]</v>
      </c>
      <c r="E1144" s="106"/>
      <c r="F1144" s="143" t="str">
        <f t="shared" si="139"/>
        <v>£000/ Veh</v>
      </c>
      <c r="G1144" s="283"/>
      <c r="H1144" s="283"/>
      <c r="I1144" s="283"/>
      <c r="J1144" s="283"/>
      <c r="K1144" s="283"/>
      <c r="L1144" s="283"/>
      <c r="M1144" s="283"/>
      <c r="N1144" s="283"/>
      <c r="O1144" s="283"/>
      <c r="P1144" s="283"/>
      <c r="Q1144" s="283"/>
      <c r="R1144" s="283"/>
      <c r="S1144" s="283"/>
      <c r="T1144" s="283"/>
      <c r="U1144" s="283"/>
      <c r="V1144" s="283"/>
      <c r="W1144" s="283"/>
      <c r="X1144" s="283"/>
      <c r="Y1144" s="283"/>
      <c r="Z1144" s="283"/>
      <c r="AA1144" s="283"/>
      <c r="AB1144" s="283"/>
      <c r="AC1144" s="284"/>
      <c r="AE1144" s="805"/>
      <c r="AG1144" s="805"/>
      <c r="AI1144" s="805"/>
      <c r="AK1144" s="330"/>
    </row>
    <row r="1145" spans="4:37" ht="12.75" customHeight="1" outlineLevel="1" x14ac:dyDescent="0.25">
      <c r="D1145" s="142" t="str">
        <f>'Line Items'!D1073</f>
        <v>[Rolling Stock Line 17]</v>
      </c>
      <c r="E1145" s="106"/>
      <c r="F1145" s="143" t="str">
        <f t="shared" si="139"/>
        <v>£000/ Veh</v>
      </c>
      <c r="G1145" s="283"/>
      <c r="H1145" s="283"/>
      <c r="I1145" s="283"/>
      <c r="J1145" s="283"/>
      <c r="K1145" s="283"/>
      <c r="L1145" s="283"/>
      <c r="M1145" s="283"/>
      <c r="N1145" s="283"/>
      <c r="O1145" s="283"/>
      <c r="P1145" s="283"/>
      <c r="Q1145" s="283"/>
      <c r="R1145" s="283"/>
      <c r="S1145" s="283"/>
      <c r="T1145" s="283"/>
      <c r="U1145" s="283"/>
      <c r="V1145" s="283"/>
      <c r="W1145" s="283"/>
      <c r="X1145" s="283"/>
      <c r="Y1145" s="283"/>
      <c r="Z1145" s="283"/>
      <c r="AA1145" s="283"/>
      <c r="AB1145" s="283"/>
      <c r="AC1145" s="284"/>
      <c r="AE1145" s="805"/>
      <c r="AG1145" s="805"/>
      <c r="AI1145" s="805"/>
      <c r="AK1145" s="330"/>
    </row>
    <row r="1146" spans="4:37" ht="12.75" customHeight="1" outlineLevel="1" x14ac:dyDescent="0.25">
      <c r="D1146" s="142" t="str">
        <f>'Line Items'!D1074</f>
        <v>[Rolling Stock Line 18]</v>
      </c>
      <c r="E1146" s="106"/>
      <c r="F1146" s="143" t="str">
        <f t="shared" si="139"/>
        <v>£000/ Veh</v>
      </c>
      <c r="G1146" s="283"/>
      <c r="H1146" s="283"/>
      <c r="I1146" s="283"/>
      <c r="J1146" s="283"/>
      <c r="K1146" s="283"/>
      <c r="L1146" s="283"/>
      <c r="M1146" s="283"/>
      <c r="N1146" s="283"/>
      <c r="O1146" s="283"/>
      <c r="P1146" s="283"/>
      <c r="Q1146" s="283"/>
      <c r="R1146" s="283"/>
      <c r="S1146" s="283"/>
      <c r="T1146" s="283"/>
      <c r="U1146" s="283"/>
      <c r="V1146" s="283"/>
      <c r="W1146" s="283"/>
      <c r="X1146" s="283"/>
      <c r="Y1146" s="283"/>
      <c r="Z1146" s="283"/>
      <c r="AA1146" s="283"/>
      <c r="AB1146" s="283"/>
      <c r="AC1146" s="284"/>
      <c r="AE1146" s="805"/>
      <c r="AG1146" s="805"/>
      <c r="AI1146" s="805"/>
      <c r="AK1146" s="330"/>
    </row>
    <row r="1147" spans="4:37" ht="12.75" customHeight="1" outlineLevel="1" x14ac:dyDescent="0.25">
      <c r="D1147" s="142" t="str">
        <f>'Line Items'!D1075</f>
        <v>[Rolling Stock Line 19]</v>
      </c>
      <c r="E1147" s="106"/>
      <c r="F1147" s="143" t="str">
        <f t="shared" si="139"/>
        <v>£000/ Veh</v>
      </c>
      <c r="G1147" s="283"/>
      <c r="H1147" s="283"/>
      <c r="I1147" s="283"/>
      <c r="J1147" s="283"/>
      <c r="K1147" s="283"/>
      <c r="L1147" s="283"/>
      <c r="M1147" s="283"/>
      <c r="N1147" s="283"/>
      <c r="O1147" s="283"/>
      <c r="P1147" s="283"/>
      <c r="Q1147" s="283"/>
      <c r="R1147" s="283"/>
      <c r="S1147" s="283"/>
      <c r="T1147" s="283"/>
      <c r="U1147" s="283"/>
      <c r="V1147" s="283"/>
      <c r="W1147" s="283"/>
      <c r="X1147" s="283"/>
      <c r="Y1147" s="283"/>
      <c r="Z1147" s="283"/>
      <c r="AA1147" s="283"/>
      <c r="AB1147" s="283"/>
      <c r="AC1147" s="284"/>
      <c r="AE1147" s="805"/>
      <c r="AG1147" s="805"/>
      <c r="AI1147" s="805"/>
      <c r="AK1147" s="330"/>
    </row>
    <row r="1148" spans="4:37" ht="12.75" customHeight="1" outlineLevel="1" x14ac:dyDescent="0.25">
      <c r="D1148" s="142" t="str">
        <f>'Line Items'!D1076</f>
        <v>[Rolling Stock Line 20]</v>
      </c>
      <c r="E1148" s="106"/>
      <c r="F1148" s="143" t="str">
        <f t="shared" si="139"/>
        <v>£000/ Veh</v>
      </c>
      <c r="G1148" s="283"/>
      <c r="H1148" s="283"/>
      <c r="I1148" s="283"/>
      <c r="J1148" s="283"/>
      <c r="K1148" s="283"/>
      <c r="L1148" s="283"/>
      <c r="M1148" s="283"/>
      <c r="N1148" s="283"/>
      <c r="O1148" s="283"/>
      <c r="P1148" s="283"/>
      <c r="Q1148" s="283"/>
      <c r="R1148" s="283"/>
      <c r="S1148" s="283"/>
      <c r="T1148" s="283"/>
      <c r="U1148" s="283"/>
      <c r="V1148" s="283"/>
      <c r="W1148" s="283"/>
      <c r="X1148" s="283"/>
      <c r="Y1148" s="283"/>
      <c r="Z1148" s="283"/>
      <c r="AA1148" s="283"/>
      <c r="AB1148" s="283"/>
      <c r="AC1148" s="284"/>
      <c r="AE1148" s="805"/>
      <c r="AG1148" s="805"/>
      <c r="AI1148" s="805"/>
      <c r="AK1148" s="330"/>
    </row>
    <row r="1149" spans="4:37" ht="12.75" customHeight="1" outlineLevel="1" x14ac:dyDescent="0.25">
      <c r="D1149" s="142" t="str">
        <f>'Line Items'!D1077</f>
        <v>[Rolling Stock Line 21]</v>
      </c>
      <c r="E1149" s="106"/>
      <c r="F1149" s="143" t="str">
        <f t="shared" si="139"/>
        <v>£000/ Veh</v>
      </c>
      <c r="G1149" s="283"/>
      <c r="H1149" s="283"/>
      <c r="I1149" s="283"/>
      <c r="J1149" s="283"/>
      <c r="K1149" s="283"/>
      <c r="L1149" s="283"/>
      <c r="M1149" s="283"/>
      <c r="N1149" s="283"/>
      <c r="O1149" s="283"/>
      <c r="P1149" s="283"/>
      <c r="Q1149" s="283"/>
      <c r="R1149" s="283"/>
      <c r="S1149" s="283"/>
      <c r="T1149" s="283"/>
      <c r="U1149" s="283"/>
      <c r="V1149" s="283"/>
      <c r="W1149" s="283"/>
      <c r="X1149" s="283"/>
      <c r="Y1149" s="283"/>
      <c r="Z1149" s="283"/>
      <c r="AA1149" s="283"/>
      <c r="AB1149" s="283"/>
      <c r="AC1149" s="284"/>
      <c r="AE1149" s="805"/>
      <c r="AG1149" s="805"/>
      <c r="AI1149" s="805"/>
      <c r="AK1149" s="330"/>
    </row>
    <row r="1150" spans="4:37" ht="12.75" customHeight="1" outlineLevel="1" x14ac:dyDescent="0.25">
      <c r="D1150" s="142" t="str">
        <f>'Line Items'!D1078</f>
        <v>[Rolling Stock Line 22]</v>
      </c>
      <c r="E1150" s="106"/>
      <c r="F1150" s="143" t="str">
        <f t="shared" si="139"/>
        <v>£000/ Veh</v>
      </c>
      <c r="G1150" s="283"/>
      <c r="H1150" s="283"/>
      <c r="I1150" s="283"/>
      <c r="J1150" s="283"/>
      <c r="K1150" s="283"/>
      <c r="L1150" s="283"/>
      <c r="M1150" s="283"/>
      <c r="N1150" s="283"/>
      <c r="O1150" s="283"/>
      <c r="P1150" s="283"/>
      <c r="Q1150" s="283"/>
      <c r="R1150" s="283"/>
      <c r="S1150" s="283"/>
      <c r="T1150" s="283"/>
      <c r="U1150" s="283"/>
      <c r="V1150" s="283"/>
      <c r="W1150" s="283"/>
      <c r="X1150" s="283"/>
      <c r="Y1150" s="283"/>
      <c r="Z1150" s="283"/>
      <c r="AA1150" s="283"/>
      <c r="AB1150" s="283"/>
      <c r="AC1150" s="284"/>
      <c r="AE1150" s="805"/>
      <c r="AG1150" s="805"/>
      <c r="AI1150" s="805"/>
      <c r="AK1150" s="330"/>
    </row>
    <row r="1151" spans="4:37" ht="12.75" customHeight="1" outlineLevel="1" x14ac:dyDescent="0.25">
      <c r="D1151" s="142" t="str">
        <f>'Line Items'!D1079</f>
        <v>[Rolling Stock Line 23]</v>
      </c>
      <c r="E1151" s="106"/>
      <c r="F1151" s="143" t="str">
        <f t="shared" si="139"/>
        <v>£000/ Veh</v>
      </c>
      <c r="G1151" s="283"/>
      <c r="H1151" s="283"/>
      <c r="I1151" s="283"/>
      <c r="J1151" s="283"/>
      <c r="K1151" s="283"/>
      <c r="L1151" s="283"/>
      <c r="M1151" s="283"/>
      <c r="N1151" s="283"/>
      <c r="O1151" s="283"/>
      <c r="P1151" s="283"/>
      <c r="Q1151" s="283"/>
      <c r="R1151" s="283"/>
      <c r="S1151" s="283"/>
      <c r="T1151" s="283"/>
      <c r="U1151" s="283"/>
      <c r="V1151" s="283"/>
      <c r="W1151" s="283"/>
      <c r="X1151" s="283"/>
      <c r="Y1151" s="283"/>
      <c r="Z1151" s="283"/>
      <c r="AA1151" s="283"/>
      <c r="AB1151" s="283"/>
      <c r="AC1151" s="284"/>
      <c r="AE1151" s="805"/>
      <c r="AG1151" s="805"/>
      <c r="AI1151" s="805"/>
      <c r="AK1151" s="330"/>
    </row>
    <row r="1152" spans="4:37" ht="12.75" customHeight="1" outlineLevel="1" x14ac:dyDescent="0.25">
      <c r="D1152" s="142" t="str">
        <f>'Line Items'!D1080</f>
        <v>[Rolling Stock Line 24]</v>
      </c>
      <c r="E1152" s="106"/>
      <c r="F1152" s="143" t="str">
        <f t="shared" si="139"/>
        <v>£000/ Veh</v>
      </c>
      <c r="G1152" s="283"/>
      <c r="H1152" s="283"/>
      <c r="I1152" s="283"/>
      <c r="J1152" s="283"/>
      <c r="K1152" s="283"/>
      <c r="L1152" s="283"/>
      <c r="M1152" s="283"/>
      <c r="N1152" s="283"/>
      <c r="O1152" s="283"/>
      <c r="P1152" s="283"/>
      <c r="Q1152" s="283"/>
      <c r="R1152" s="283"/>
      <c r="S1152" s="283"/>
      <c r="T1152" s="283"/>
      <c r="U1152" s="283"/>
      <c r="V1152" s="283"/>
      <c r="W1152" s="283"/>
      <c r="X1152" s="283"/>
      <c r="Y1152" s="283"/>
      <c r="Z1152" s="283"/>
      <c r="AA1152" s="283"/>
      <c r="AB1152" s="283"/>
      <c r="AC1152" s="284"/>
      <c r="AE1152" s="805"/>
      <c r="AG1152" s="805"/>
      <c r="AI1152" s="805"/>
      <c r="AK1152" s="330"/>
    </row>
    <row r="1153" spans="4:37" ht="12.75" customHeight="1" outlineLevel="1" x14ac:dyDescent="0.25">
      <c r="D1153" s="142" t="str">
        <f>'Line Items'!D1081</f>
        <v>[Rolling Stock Line 25]</v>
      </c>
      <c r="E1153" s="106"/>
      <c r="F1153" s="143" t="str">
        <f t="shared" si="139"/>
        <v>£000/ Veh</v>
      </c>
      <c r="G1153" s="283"/>
      <c r="H1153" s="283"/>
      <c r="I1153" s="283"/>
      <c r="J1153" s="283"/>
      <c r="K1153" s="283"/>
      <c r="L1153" s="283"/>
      <c r="M1153" s="283"/>
      <c r="N1153" s="283"/>
      <c r="O1153" s="283"/>
      <c r="P1153" s="283"/>
      <c r="Q1153" s="283"/>
      <c r="R1153" s="283"/>
      <c r="S1153" s="283"/>
      <c r="T1153" s="283"/>
      <c r="U1153" s="283"/>
      <c r="V1153" s="283"/>
      <c r="W1153" s="283"/>
      <c r="X1153" s="283"/>
      <c r="Y1153" s="283"/>
      <c r="Z1153" s="283"/>
      <c r="AA1153" s="283"/>
      <c r="AB1153" s="283"/>
      <c r="AC1153" s="284"/>
      <c r="AE1153" s="805"/>
      <c r="AG1153" s="805"/>
      <c r="AI1153" s="805"/>
      <c r="AK1153" s="330"/>
    </row>
    <row r="1154" spans="4:37" ht="12.75" customHeight="1" outlineLevel="1" x14ac:dyDescent="0.25">
      <c r="D1154" s="142" t="str">
        <f>'Line Items'!D1082</f>
        <v>[Rolling Stock Line 26]</v>
      </c>
      <c r="E1154" s="106"/>
      <c r="F1154" s="143" t="str">
        <f t="shared" si="139"/>
        <v>£000/ Veh</v>
      </c>
      <c r="G1154" s="283"/>
      <c r="H1154" s="283"/>
      <c r="I1154" s="283"/>
      <c r="J1154" s="283"/>
      <c r="K1154" s="283"/>
      <c r="L1154" s="283"/>
      <c r="M1154" s="283"/>
      <c r="N1154" s="283"/>
      <c r="O1154" s="283"/>
      <c r="P1154" s="283"/>
      <c r="Q1154" s="283"/>
      <c r="R1154" s="283"/>
      <c r="S1154" s="283"/>
      <c r="T1154" s="283"/>
      <c r="U1154" s="283"/>
      <c r="V1154" s="283"/>
      <c r="W1154" s="283"/>
      <c r="X1154" s="283"/>
      <c r="Y1154" s="283"/>
      <c r="Z1154" s="283"/>
      <c r="AA1154" s="283"/>
      <c r="AB1154" s="283"/>
      <c r="AC1154" s="284"/>
      <c r="AE1154" s="805"/>
      <c r="AG1154" s="805"/>
      <c r="AI1154" s="805"/>
      <c r="AK1154" s="330"/>
    </row>
    <row r="1155" spans="4:37" ht="12.75" customHeight="1" outlineLevel="1" x14ac:dyDescent="0.25">
      <c r="D1155" s="142" t="str">
        <f>'Line Items'!D1083</f>
        <v>[Rolling Stock Line 27]</v>
      </c>
      <c r="E1155" s="106"/>
      <c r="F1155" s="143" t="str">
        <f t="shared" si="139"/>
        <v>£000/ Veh</v>
      </c>
      <c r="G1155" s="283"/>
      <c r="H1155" s="283"/>
      <c r="I1155" s="283"/>
      <c r="J1155" s="283"/>
      <c r="K1155" s="283"/>
      <c r="L1155" s="283"/>
      <c r="M1155" s="283"/>
      <c r="N1155" s="283"/>
      <c r="O1155" s="283"/>
      <c r="P1155" s="283"/>
      <c r="Q1155" s="283"/>
      <c r="R1155" s="283"/>
      <c r="S1155" s="283"/>
      <c r="T1155" s="283"/>
      <c r="U1155" s="283"/>
      <c r="V1155" s="283"/>
      <c r="W1155" s="283"/>
      <c r="X1155" s="283"/>
      <c r="Y1155" s="283"/>
      <c r="Z1155" s="283"/>
      <c r="AA1155" s="283"/>
      <c r="AB1155" s="283"/>
      <c r="AC1155" s="284"/>
      <c r="AE1155" s="805"/>
      <c r="AG1155" s="805"/>
      <c r="AI1155" s="805"/>
      <c r="AK1155" s="330"/>
    </row>
    <row r="1156" spans="4:37" ht="12.75" customHeight="1" outlineLevel="1" x14ac:dyDescent="0.25">
      <c r="D1156" s="142" t="str">
        <f>'Line Items'!D1084</f>
        <v>[Rolling Stock Line 28]</v>
      </c>
      <c r="E1156" s="106"/>
      <c r="F1156" s="143" t="str">
        <f t="shared" si="139"/>
        <v>£000/ Veh</v>
      </c>
      <c r="G1156" s="283"/>
      <c r="H1156" s="283"/>
      <c r="I1156" s="283"/>
      <c r="J1156" s="283"/>
      <c r="K1156" s="283"/>
      <c r="L1156" s="283"/>
      <c r="M1156" s="283"/>
      <c r="N1156" s="283"/>
      <c r="O1156" s="283"/>
      <c r="P1156" s="283"/>
      <c r="Q1156" s="283"/>
      <c r="R1156" s="283"/>
      <c r="S1156" s="283"/>
      <c r="T1156" s="283"/>
      <c r="U1156" s="283"/>
      <c r="V1156" s="283"/>
      <c r="W1156" s="283"/>
      <c r="X1156" s="283"/>
      <c r="Y1156" s="283"/>
      <c r="Z1156" s="283"/>
      <c r="AA1156" s="283"/>
      <c r="AB1156" s="283"/>
      <c r="AC1156" s="284"/>
      <c r="AE1156" s="805"/>
      <c r="AG1156" s="805"/>
      <c r="AI1156" s="805"/>
      <c r="AK1156" s="330"/>
    </row>
    <row r="1157" spans="4:37" ht="12.75" customHeight="1" outlineLevel="1" x14ac:dyDescent="0.25">
      <c r="D1157" s="142" t="str">
        <f>'Line Items'!D1085</f>
        <v>[Rolling Stock Line 29]</v>
      </c>
      <c r="E1157" s="106"/>
      <c r="F1157" s="143" t="str">
        <f t="shared" si="139"/>
        <v>£000/ Veh</v>
      </c>
      <c r="G1157" s="283"/>
      <c r="H1157" s="283"/>
      <c r="I1157" s="283"/>
      <c r="J1157" s="283"/>
      <c r="K1157" s="283"/>
      <c r="L1157" s="283"/>
      <c r="M1157" s="283"/>
      <c r="N1157" s="283"/>
      <c r="O1157" s="283"/>
      <c r="P1157" s="283"/>
      <c r="Q1157" s="283"/>
      <c r="R1157" s="283"/>
      <c r="S1157" s="283"/>
      <c r="T1157" s="283"/>
      <c r="U1157" s="283"/>
      <c r="V1157" s="283"/>
      <c r="W1157" s="283"/>
      <c r="X1157" s="283"/>
      <c r="Y1157" s="283"/>
      <c r="Z1157" s="283"/>
      <c r="AA1157" s="283"/>
      <c r="AB1157" s="283"/>
      <c r="AC1157" s="284"/>
      <c r="AE1157" s="805"/>
      <c r="AG1157" s="805"/>
      <c r="AI1157" s="805"/>
      <c r="AK1157" s="330"/>
    </row>
    <row r="1158" spans="4:37" ht="12.75" customHeight="1" outlineLevel="1" x14ac:dyDescent="0.25">
      <c r="D1158" s="142" t="str">
        <f>'Line Items'!D1086</f>
        <v>[Rolling Stock Line 30]</v>
      </c>
      <c r="E1158" s="106"/>
      <c r="F1158" s="143" t="str">
        <f t="shared" si="139"/>
        <v>£000/ Veh</v>
      </c>
      <c r="G1158" s="283"/>
      <c r="H1158" s="283"/>
      <c r="I1158" s="283"/>
      <c r="J1158" s="283"/>
      <c r="K1158" s="283"/>
      <c r="L1158" s="283"/>
      <c r="M1158" s="283"/>
      <c r="N1158" s="283"/>
      <c r="O1158" s="283"/>
      <c r="P1158" s="283"/>
      <c r="Q1158" s="283"/>
      <c r="R1158" s="283"/>
      <c r="S1158" s="283"/>
      <c r="T1158" s="283"/>
      <c r="U1158" s="283"/>
      <c r="V1158" s="283"/>
      <c r="W1158" s="283"/>
      <c r="X1158" s="283"/>
      <c r="Y1158" s="283"/>
      <c r="Z1158" s="283"/>
      <c r="AA1158" s="283"/>
      <c r="AB1158" s="283"/>
      <c r="AC1158" s="284"/>
      <c r="AE1158" s="805"/>
      <c r="AG1158" s="805"/>
      <c r="AI1158" s="805"/>
      <c r="AK1158" s="330"/>
    </row>
    <row r="1159" spans="4:37" ht="12.75" customHeight="1" outlineLevel="1" x14ac:dyDescent="0.25">
      <c r="D1159" s="142" t="str">
        <f>'Line Items'!D1087</f>
        <v>[Rolling Stock Line 31]</v>
      </c>
      <c r="E1159" s="106"/>
      <c r="F1159" s="143" t="str">
        <f t="shared" si="139"/>
        <v>£000/ Veh</v>
      </c>
      <c r="G1159" s="283"/>
      <c r="H1159" s="283"/>
      <c r="I1159" s="283"/>
      <c r="J1159" s="283"/>
      <c r="K1159" s="283"/>
      <c r="L1159" s="283"/>
      <c r="M1159" s="283"/>
      <c r="N1159" s="283"/>
      <c r="O1159" s="283"/>
      <c r="P1159" s="283"/>
      <c r="Q1159" s="283"/>
      <c r="R1159" s="283"/>
      <c r="S1159" s="283"/>
      <c r="T1159" s="283"/>
      <c r="U1159" s="283"/>
      <c r="V1159" s="283"/>
      <c r="W1159" s="283"/>
      <c r="X1159" s="283"/>
      <c r="Y1159" s="283"/>
      <c r="Z1159" s="283"/>
      <c r="AA1159" s="283"/>
      <c r="AB1159" s="283"/>
      <c r="AC1159" s="284"/>
      <c r="AE1159" s="805"/>
      <c r="AG1159" s="805"/>
      <c r="AI1159" s="805"/>
      <c r="AK1159" s="330"/>
    </row>
    <row r="1160" spans="4:37" ht="12.75" customHeight="1" outlineLevel="1" x14ac:dyDescent="0.25">
      <c r="D1160" s="142" t="str">
        <f>'Line Items'!D1088</f>
        <v>[Rolling Stock Line 32]</v>
      </c>
      <c r="E1160" s="106"/>
      <c r="F1160" s="143" t="str">
        <f t="shared" si="139"/>
        <v>£000/ Veh</v>
      </c>
      <c r="G1160" s="283"/>
      <c r="H1160" s="283"/>
      <c r="I1160" s="283"/>
      <c r="J1160" s="283"/>
      <c r="K1160" s="283"/>
      <c r="L1160" s="283"/>
      <c r="M1160" s="283"/>
      <c r="N1160" s="283"/>
      <c r="O1160" s="283"/>
      <c r="P1160" s="283"/>
      <c r="Q1160" s="283"/>
      <c r="R1160" s="283"/>
      <c r="S1160" s="283"/>
      <c r="T1160" s="283"/>
      <c r="U1160" s="283"/>
      <c r="V1160" s="283"/>
      <c r="W1160" s="283"/>
      <c r="X1160" s="283"/>
      <c r="Y1160" s="283"/>
      <c r="Z1160" s="283"/>
      <c r="AA1160" s="283"/>
      <c r="AB1160" s="283"/>
      <c r="AC1160" s="284"/>
      <c r="AE1160" s="805"/>
      <c r="AG1160" s="805"/>
      <c r="AI1160" s="805"/>
      <c r="AK1160" s="330"/>
    </row>
    <row r="1161" spans="4:37" ht="12.75" customHeight="1" outlineLevel="1" x14ac:dyDescent="0.25">
      <c r="D1161" s="142" t="str">
        <f>'Line Items'!D1089</f>
        <v>[Rolling Stock Line 33]</v>
      </c>
      <c r="E1161" s="106"/>
      <c r="F1161" s="143" t="str">
        <f t="shared" si="139"/>
        <v>£000/ Veh</v>
      </c>
      <c r="G1161" s="283"/>
      <c r="H1161" s="283"/>
      <c r="I1161" s="283"/>
      <c r="J1161" s="283"/>
      <c r="K1161" s="283"/>
      <c r="L1161" s="283"/>
      <c r="M1161" s="283"/>
      <c r="N1161" s="283"/>
      <c r="O1161" s="283"/>
      <c r="P1161" s="283"/>
      <c r="Q1161" s="283"/>
      <c r="R1161" s="283"/>
      <c r="S1161" s="283"/>
      <c r="T1161" s="283"/>
      <c r="U1161" s="283"/>
      <c r="V1161" s="283"/>
      <c r="W1161" s="283"/>
      <c r="X1161" s="283"/>
      <c r="Y1161" s="283"/>
      <c r="Z1161" s="283"/>
      <c r="AA1161" s="283"/>
      <c r="AB1161" s="283"/>
      <c r="AC1161" s="284"/>
      <c r="AE1161" s="805"/>
      <c r="AG1161" s="805"/>
      <c r="AI1161" s="805"/>
      <c r="AK1161" s="330"/>
    </row>
    <row r="1162" spans="4:37" ht="12.75" customHeight="1" outlineLevel="1" x14ac:dyDescent="0.25">
      <c r="D1162" s="142" t="str">
        <f>'Line Items'!D1090</f>
        <v>[Rolling Stock Line 34]</v>
      </c>
      <c r="E1162" s="106"/>
      <c r="F1162" s="143" t="str">
        <f t="shared" si="139"/>
        <v>£000/ Veh</v>
      </c>
      <c r="G1162" s="283"/>
      <c r="H1162" s="283"/>
      <c r="I1162" s="283"/>
      <c r="J1162" s="283"/>
      <c r="K1162" s="283"/>
      <c r="L1162" s="283"/>
      <c r="M1162" s="283"/>
      <c r="N1162" s="283"/>
      <c r="O1162" s="283"/>
      <c r="P1162" s="283"/>
      <c r="Q1162" s="283"/>
      <c r="R1162" s="283"/>
      <c r="S1162" s="283"/>
      <c r="T1162" s="283"/>
      <c r="U1162" s="283"/>
      <c r="V1162" s="283"/>
      <c r="W1162" s="283"/>
      <c r="X1162" s="283"/>
      <c r="Y1162" s="283"/>
      <c r="Z1162" s="283"/>
      <c r="AA1162" s="283"/>
      <c r="AB1162" s="283"/>
      <c r="AC1162" s="284"/>
      <c r="AE1162" s="805"/>
      <c r="AG1162" s="805"/>
      <c r="AI1162" s="805"/>
      <c r="AK1162" s="330"/>
    </row>
    <row r="1163" spans="4:37" ht="12.75" customHeight="1" outlineLevel="1" x14ac:dyDescent="0.25">
      <c r="D1163" s="142" t="str">
        <f>'Line Items'!D1091</f>
        <v>[Rolling Stock Line 35]</v>
      </c>
      <c r="E1163" s="106"/>
      <c r="F1163" s="143" t="str">
        <f t="shared" si="139"/>
        <v>£000/ Veh</v>
      </c>
      <c r="G1163" s="283"/>
      <c r="H1163" s="283"/>
      <c r="I1163" s="283"/>
      <c r="J1163" s="283"/>
      <c r="K1163" s="283"/>
      <c r="L1163" s="283"/>
      <c r="M1163" s="283"/>
      <c r="N1163" s="283"/>
      <c r="O1163" s="283"/>
      <c r="P1163" s="283"/>
      <c r="Q1163" s="283"/>
      <c r="R1163" s="283"/>
      <c r="S1163" s="283"/>
      <c r="T1163" s="283"/>
      <c r="U1163" s="283"/>
      <c r="V1163" s="283"/>
      <c r="W1163" s="283"/>
      <c r="X1163" s="283"/>
      <c r="Y1163" s="283"/>
      <c r="Z1163" s="283"/>
      <c r="AA1163" s="283"/>
      <c r="AB1163" s="283"/>
      <c r="AC1163" s="284"/>
      <c r="AE1163" s="805"/>
      <c r="AG1163" s="805"/>
      <c r="AI1163" s="805"/>
      <c r="AK1163" s="330"/>
    </row>
    <row r="1164" spans="4:37" ht="12.75" customHeight="1" outlineLevel="1" x14ac:dyDescent="0.25">
      <c r="D1164" s="142" t="str">
        <f>'Line Items'!D1092</f>
        <v>[Rolling Stock Line 36]</v>
      </c>
      <c r="E1164" s="106"/>
      <c r="F1164" s="143" t="str">
        <f t="shared" si="139"/>
        <v>£000/ Veh</v>
      </c>
      <c r="G1164" s="283"/>
      <c r="H1164" s="283"/>
      <c r="I1164" s="283"/>
      <c r="J1164" s="283"/>
      <c r="K1164" s="283"/>
      <c r="L1164" s="283"/>
      <c r="M1164" s="283"/>
      <c r="N1164" s="283"/>
      <c r="O1164" s="283"/>
      <c r="P1164" s="283"/>
      <c r="Q1164" s="283"/>
      <c r="R1164" s="283"/>
      <c r="S1164" s="283"/>
      <c r="T1164" s="283"/>
      <c r="U1164" s="283"/>
      <c r="V1164" s="283"/>
      <c r="W1164" s="283"/>
      <c r="X1164" s="283"/>
      <c r="Y1164" s="283"/>
      <c r="Z1164" s="283"/>
      <c r="AA1164" s="283"/>
      <c r="AB1164" s="283"/>
      <c r="AC1164" s="284"/>
      <c r="AE1164" s="805"/>
      <c r="AG1164" s="805"/>
      <c r="AI1164" s="805"/>
      <c r="AK1164" s="330"/>
    </row>
    <row r="1165" spans="4:37" ht="12.75" customHeight="1" outlineLevel="1" x14ac:dyDescent="0.25">
      <c r="D1165" s="142" t="str">
        <f>'Line Items'!D1093</f>
        <v>[Rolling Stock Line 37]</v>
      </c>
      <c r="E1165" s="106"/>
      <c r="F1165" s="143" t="str">
        <f t="shared" si="139"/>
        <v>£000/ Veh</v>
      </c>
      <c r="G1165" s="283"/>
      <c r="H1165" s="283"/>
      <c r="I1165" s="283"/>
      <c r="J1165" s="283"/>
      <c r="K1165" s="283"/>
      <c r="L1165" s="283"/>
      <c r="M1165" s="283"/>
      <c r="N1165" s="283"/>
      <c r="O1165" s="283"/>
      <c r="P1165" s="283"/>
      <c r="Q1165" s="283"/>
      <c r="R1165" s="283"/>
      <c r="S1165" s="283"/>
      <c r="T1165" s="283"/>
      <c r="U1165" s="283"/>
      <c r="V1165" s="283"/>
      <c r="W1165" s="283"/>
      <c r="X1165" s="283"/>
      <c r="Y1165" s="283"/>
      <c r="Z1165" s="283"/>
      <c r="AA1165" s="283"/>
      <c r="AB1165" s="283"/>
      <c r="AC1165" s="284"/>
      <c r="AE1165" s="805"/>
      <c r="AG1165" s="805"/>
      <c r="AI1165" s="805"/>
      <c r="AK1165" s="330"/>
    </row>
    <row r="1166" spans="4:37" ht="12.75" customHeight="1" outlineLevel="1" x14ac:dyDescent="0.25">
      <c r="D1166" s="142" t="str">
        <f>'Line Items'!D1094</f>
        <v>[Rolling Stock Line 38]</v>
      </c>
      <c r="E1166" s="106"/>
      <c r="F1166" s="143" t="str">
        <f t="shared" si="139"/>
        <v>£000/ Veh</v>
      </c>
      <c r="G1166" s="283"/>
      <c r="H1166" s="283"/>
      <c r="I1166" s="283"/>
      <c r="J1166" s="283"/>
      <c r="K1166" s="283"/>
      <c r="L1166" s="283"/>
      <c r="M1166" s="283"/>
      <c r="N1166" s="283"/>
      <c r="O1166" s="283"/>
      <c r="P1166" s="283"/>
      <c r="Q1166" s="283"/>
      <c r="R1166" s="283"/>
      <c r="S1166" s="283"/>
      <c r="T1166" s="283"/>
      <c r="U1166" s="283"/>
      <c r="V1166" s="283"/>
      <c r="W1166" s="283"/>
      <c r="X1166" s="283"/>
      <c r="Y1166" s="283"/>
      <c r="Z1166" s="283"/>
      <c r="AA1166" s="283"/>
      <c r="AB1166" s="283"/>
      <c r="AC1166" s="284"/>
      <c r="AE1166" s="805"/>
      <c r="AG1166" s="805"/>
      <c r="AI1166" s="805"/>
      <c r="AK1166" s="330"/>
    </row>
    <row r="1167" spans="4:37" ht="12.75" customHeight="1" outlineLevel="1" x14ac:dyDescent="0.25">
      <c r="D1167" s="142" t="str">
        <f>'Line Items'!D1095</f>
        <v>[Rolling Stock Line 39]</v>
      </c>
      <c r="E1167" s="106"/>
      <c r="F1167" s="143" t="str">
        <f t="shared" si="139"/>
        <v>£000/ Veh</v>
      </c>
      <c r="G1167" s="283"/>
      <c r="H1167" s="283"/>
      <c r="I1167" s="283"/>
      <c r="J1167" s="283"/>
      <c r="K1167" s="283"/>
      <c r="L1167" s="283"/>
      <c r="M1167" s="283"/>
      <c r="N1167" s="283"/>
      <c r="O1167" s="283"/>
      <c r="P1167" s="283"/>
      <c r="Q1167" s="283"/>
      <c r="R1167" s="283"/>
      <c r="S1167" s="283"/>
      <c r="T1167" s="283"/>
      <c r="U1167" s="283"/>
      <c r="V1167" s="283"/>
      <c r="W1167" s="283"/>
      <c r="X1167" s="283"/>
      <c r="Y1167" s="283"/>
      <c r="Z1167" s="283"/>
      <c r="AA1167" s="283"/>
      <c r="AB1167" s="283"/>
      <c r="AC1167" s="284"/>
      <c r="AE1167" s="805"/>
      <c r="AG1167" s="805"/>
      <c r="AI1167" s="805"/>
      <c r="AK1167" s="330"/>
    </row>
    <row r="1168" spans="4:37" ht="12.75" customHeight="1" outlineLevel="1" x14ac:dyDescent="0.25">
      <c r="D1168" s="142" t="str">
        <f>'Line Items'!D1096</f>
        <v>[Rolling Stock Line 40]</v>
      </c>
      <c r="E1168" s="106"/>
      <c r="F1168" s="143" t="str">
        <f t="shared" si="139"/>
        <v>£000/ Veh</v>
      </c>
      <c r="G1168" s="283"/>
      <c r="H1168" s="283"/>
      <c r="I1168" s="283"/>
      <c r="J1168" s="283"/>
      <c r="K1168" s="283"/>
      <c r="L1168" s="283"/>
      <c r="M1168" s="283"/>
      <c r="N1168" s="283"/>
      <c r="O1168" s="283"/>
      <c r="P1168" s="283"/>
      <c r="Q1168" s="283"/>
      <c r="R1168" s="283"/>
      <c r="S1168" s="283"/>
      <c r="T1168" s="283"/>
      <c r="U1168" s="283"/>
      <c r="V1168" s="283"/>
      <c r="W1168" s="283"/>
      <c r="X1168" s="283"/>
      <c r="Y1168" s="283"/>
      <c r="Z1168" s="283"/>
      <c r="AA1168" s="283"/>
      <c r="AB1168" s="283"/>
      <c r="AC1168" s="284"/>
      <c r="AE1168" s="805"/>
      <c r="AG1168" s="805"/>
      <c r="AI1168" s="805"/>
      <c r="AK1168" s="330"/>
    </row>
    <row r="1169" spans="4:37" ht="12.75" customHeight="1" outlineLevel="1" x14ac:dyDescent="0.25">
      <c r="D1169" s="142" t="str">
        <f>'Line Items'!D1097</f>
        <v>[Rolling Stock Line 41]</v>
      </c>
      <c r="E1169" s="106"/>
      <c r="F1169" s="143" t="str">
        <f t="shared" si="139"/>
        <v>£000/ Veh</v>
      </c>
      <c r="G1169" s="283"/>
      <c r="H1169" s="283"/>
      <c r="I1169" s="283"/>
      <c r="J1169" s="283"/>
      <c r="K1169" s="283"/>
      <c r="L1169" s="283"/>
      <c r="M1169" s="283"/>
      <c r="N1169" s="283"/>
      <c r="O1169" s="283"/>
      <c r="P1169" s="283"/>
      <c r="Q1169" s="283"/>
      <c r="R1169" s="283"/>
      <c r="S1169" s="283"/>
      <c r="T1169" s="283"/>
      <c r="U1169" s="283"/>
      <c r="V1169" s="283"/>
      <c r="W1169" s="283"/>
      <c r="X1169" s="283"/>
      <c r="Y1169" s="283"/>
      <c r="Z1169" s="283"/>
      <c r="AA1169" s="283"/>
      <c r="AB1169" s="283"/>
      <c r="AC1169" s="284"/>
      <c r="AE1169" s="805"/>
      <c r="AG1169" s="805"/>
      <c r="AI1169" s="805"/>
      <c r="AK1169" s="330"/>
    </row>
    <row r="1170" spans="4:37" ht="12.75" customHeight="1" outlineLevel="1" x14ac:dyDescent="0.25">
      <c r="D1170" s="142" t="str">
        <f>'Line Items'!D1098</f>
        <v>[Rolling Stock Line 42]</v>
      </c>
      <c r="E1170" s="106"/>
      <c r="F1170" s="143" t="str">
        <f t="shared" si="139"/>
        <v>£000/ Veh</v>
      </c>
      <c r="G1170" s="283"/>
      <c r="H1170" s="283"/>
      <c r="I1170" s="283"/>
      <c r="J1170" s="283"/>
      <c r="K1170" s="283"/>
      <c r="L1170" s="283"/>
      <c r="M1170" s="283"/>
      <c r="N1170" s="283"/>
      <c r="O1170" s="283"/>
      <c r="P1170" s="283"/>
      <c r="Q1170" s="283"/>
      <c r="R1170" s="283"/>
      <c r="S1170" s="283"/>
      <c r="T1170" s="283"/>
      <c r="U1170" s="283"/>
      <c r="V1170" s="283"/>
      <c r="W1170" s="283"/>
      <c r="X1170" s="283"/>
      <c r="Y1170" s="283"/>
      <c r="Z1170" s="283"/>
      <c r="AA1170" s="283"/>
      <c r="AB1170" s="283"/>
      <c r="AC1170" s="284"/>
      <c r="AE1170" s="805"/>
      <c r="AG1170" s="805"/>
      <c r="AI1170" s="805"/>
      <c r="AK1170" s="330"/>
    </row>
    <row r="1171" spans="4:37" ht="12.75" customHeight="1" outlineLevel="1" x14ac:dyDescent="0.25">
      <c r="D1171" s="142" t="str">
        <f>'Line Items'!D1099</f>
        <v>[Rolling Stock Line 43]</v>
      </c>
      <c r="E1171" s="106"/>
      <c r="F1171" s="143" t="str">
        <f t="shared" si="139"/>
        <v>£000/ Veh</v>
      </c>
      <c r="G1171" s="283"/>
      <c r="H1171" s="283"/>
      <c r="I1171" s="283"/>
      <c r="J1171" s="283"/>
      <c r="K1171" s="283"/>
      <c r="L1171" s="283"/>
      <c r="M1171" s="283"/>
      <c r="N1171" s="283"/>
      <c r="O1171" s="283"/>
      <c r="P1171" s="283"/>
      <c r="Q1171" s="283"/>
      <c r="R1171" s="283"/>
      <c r="S1171" s="283"/>
      <c r="T1171" s="283"/>
      <c r="U1171" s="283"/>
      <c r="V1171" s="283"/>
      <c r="W1171" s="283"/>
      <c r="X1171" s="283"/>
      <c r="Y1171" s="283"/>
      <c r="Z1171" s="283"/>
      <c r="AA1171" s="283"/>
      <c r="AB1171" s="283"/>
      <c r="AC1171" s="284"/>
      <c r="AE1171" s="805"/>
      <c r="AG1171" s="805"/>
      <c r="AI1171" s="805"/>
      <c r="AK1171" s="330"/>
    </row>
    <row r="1172" spans="4:37" ht="12.75" customHeight="1" outlineLevel="1" x14ac:dyDescent="0.25">
      <c r="D1172" s="142" t="str">
        <f>'Line Items'!D1100</f>
        <v>[Rolling Stock Line 44]</v>
      </c>
      <c r="E1172" s="106"/>
      <c r="F1172" s="143" t="str">
        <f t="shared" si="139"/>
        <v>£000/ Veh</v>
      </c>
      <c r="G1172" s="283"/>
      <c r="H1172" s="283"/>
      <c r="I1172" s="283"/>
      <c r="J1172" s="283"/>
      <c r="K1172" s="283"/>
      <c r="L1172" s="283"/>
      <c r="M1172" s="283"/>
      <c r="N1172" s="283"/>
      <c r="O1172" s="283"/>
      <c r="P1172" s="283"/>
      <c r="Q1172" s="283"/>
      <c r="R1172" s="283"/>
      <c r="S1172" s="283"/>
      <c r="T1172" s="283"/>
      <c r="U1172" s="283"/>
      <c r="V1172" s="283"/>
      <c r="W1172" s="283"/>
      <c r="X1172" s="283"/>
      <c r="Y1172" s="283"/>
      <c r="Z1172" s="283"/>
      <c r="AA1172" s="283"/>
      <c r="AB1172" s="283"/>
      <c r="AC1172" s="284"/>
      <c r="AE1172" s="805"/>
      <c r="AG1172" s="805"/>
      <c r="AI1172" s="805"/>
      <c r="AK1172" s="330"/>
    </row>
    <row r="1173" spans="4:37" ht="12.75" customHeight="1" outlineLevel="1" x14ac:dyDescent="0.25">
      <c r="D1173" s="142" t="str">
        <f>'Line Items'!D1101</f>
        <v>[Rolling Stock Line 45]</v>
      </c>
      <c r="E1173" s="106"/>
      <c r="F1173" s="143" t="str">
        <f t="shared" si="139"/>
        <v>£000/ Veh</v>
      </c>
      <c r="G1173" s="283"/>
      <c r="H1173" s="283"/>
      <c r="I1173" s="283"/>
      <c r="J1173" s="283"/>
      <c r="K1173" s="283"/>
      <c r="L1173" s="283"/>
      <c r="M1173" s="283"/>
      <c r="N1173" s="283"/>
      <c r="O1173" s="283"/>
      <c r="P1173" s="283"/>
      <c r="Q1173" s="283"/>
      <c r="R1173" s="283"/>
      <c r="S1173" s="283"/>
      <c r="T1173" s="283"/>
      <c r="U1173" s="283"/>
      <c r="V1173" s="283"/>
      <c r="W1173" s="283"/>
      <c r="X1173" s="283"/>
      <c r="Y1173" s="283"/>
      <c r="Z1173" s="283"/>
      <c r="AA1173" s="283"/>
      <c r="AB1173" s="283"/>
      <c r="AC1173" s="284"/>
      <c r="AE1173" s="805"/>
      <c r="AG1173" s="805"/>
      <c r="AI1173" s="805"/>
      <c r="AK1173" s="330"/>
    </row>
    <row r="1174" spans="4:37" ht="12.75" customHeight="1" outlineLevel="1" x14ac:dyDescent="0.25">
      <c r="D1174" s="142" t="str">
        <f>'Line Items'!D1102</f>
        <v>[Rolling Stock Line 46]</v>
      </c>
      <c r="E1174" s="106"/>
      <c r="F1174" s="143" t="str">
        <f t="shared" si="139"/>
        <v>£000/ Veh</v>
      </c>
      <c r="G1174" s="283"/>
      <c r="H1174" s="283"/>
      <c r="I1174" s="283"/>
      <c r="J1174" s="283"/>
      <c r="K1174" s="283"/>
      <c r="L1174" s="283"/>
      <c r="M1174" s="283"/>
      <c r="N1174" s="283"/>
      <c r="O1174" s="283"/>
      <c r="P1174" s="283"/>
      <c r="Q1174" s="283"/>
      <c r="R1174" s="283"/>
      <c r="S1174" s="283"/>
      <c r="T1174" s="283"/>
      <c r="U1174" s="283"/>
      <c r="V1174" s="283"/>
      <c r="W1174" s="283"/>
      <c r="X1174" s="283"/>
      <c r="Y1174" s="283"/>
      <c r="Z1174" s="283"/>
      <c r="AA1174" s="283"/>
      <c r="AB1174" s="283"/>
      <c r="AC1174" s="284"/>
      <c r="AE1174" s="805"/>
      <c r="AG1174" s="805"/>
      <c r="AI1174" s="805"/>
      <c r="AK1174" s="330"/>
    </row>
    <row r="1175" spans="4:37" ht="12.75" customHeight="1" outlineLevel="1" x14ac:dyDescent="0.25">
      <c r="D1175" s="142" t="str">
        <f>'Line Items'!D1103</f>
        <v>[Rolling Stock Line 47]</v>
      </c>
      <c r="E1175" s="106"/>
      <c r="F1175" s="143" t="str">
        <f t="shared" si="139"/>
        <v>£000/ Veh</v>
      </c>
      <c r="G1175" s="283"/>
      <c r="H1175" s="283"/>
      <c r="I1175" s="283"/>
      <c r="J1175" s="283"/>
      <c r="K1175" s="283"/>
      <c r="L1175" s="283"/>
      <c r="M1175" s="283"/>
      <c r="N1175" s="283"/>
      <c r="O1175" s="283"/>
      <c r="P1175" s="283"/>
      <c r="Q1175" s="283"/>
      <c r="R1175" s="283"/>
      <c r="S1175" s="283"/>
      <c r="T1175" s="283"/>
      <c r="U1175" s="283"/>
      <c r="V1175" s="283"/>
      <c r="W1175" s="283"/>
      <c r="X1175" s="283"/>
      <c r="Y1175" s="283"/>
      <c r="Z1175" s="283"/>
      <c r="AA1175" s="283"/>
      <c r="AB1175" s="283"/>
      <c r="AC1175" s="284"/>
      <c r="AE1175" s="805"/>
      <c r="AG1175" s="805"/>
      <c r="AI1175" s="805"/>
      <c r="AK1175" s="330"/>
    </row>
    <row r="1176" spans="4:37" ht="12.75" customHeight="1" outlineLevel="1" x14ac:dyDescent="0.25">
      <c r="D1176" s="142" t="str">
        <f>'Line Items'!D1104</f>
        <v>[Rolling Stock Line 48]</v>
      </c>
      <c r="E1176" s="106"/>
      <c r="F1176" s="143" t="str">
        <f t="shared" si="139"/>
        <v>£000/ Veh</v>
      </c>
      <c r="G1176" s="283"/>
      <c r="H1176" s="283"/>
      <c r="I1176" s="283"/>
      <c r="J1176" s="283"/>
      <c r="K1176" s="283"/>
      <c r="L1176" s="283"/>
      <c r="M1176" s="283"/>
      <c r="N1176" s="283"/>
      <c r="O1176" s="283"/>
      <c r="P1176" s="283"/>
      <c r="Q1176" s="283"/>
      <c r="R1176" s="283"/>
      <c r="S1176" s="283"/>
      <c r="T1176" s="283"/>
      <c r="U1176" s="283"/>
      <c r="V1176" s="283"/>
      <c r="W1176" s="283"/>
      <c r="X1176" s="283"/>
      <c r="Y1176" s="283"/>
      <c r="Z1176" s="283"/>
      <c r="AA1176" s="283"/>
      <c r="AB1176" s="283"/>
      <c r="AC1176" s="284"/>
      <c r="AE1176" s="805"/>
      <c r="AG1176" s="805"/>
      <c r="AI1176" s="805"/>
      <c r="AK1176" s="330"/>
    </row>
    <row r="1177" spans="4:37" ht="12.75" customHeight="1" outlineLevel="1" x14ac:dyDescent="0.25">
      <c r="D1177" s="142" t="str">
        <f>'Line Items'!D1105</f>
        <v>[Rolling Stock Line 49]</v>
      </c>
      <c r="E1177" s="106"/>
      <c r="F1177" s="143" t="str">
        <f t="shared" si="139"/>
        <v>£000/ Veh</v>
      </c>
      <c r="G1177" s="283"/>
      <c r="H1177" s="283"/>
      <c r="I1177" s="283"/>
      <c r="J1177" s="283"/>
      <c r="K1177" s="283"/>
      <c r="L1177" s="283"/>
      <c r="M1177" s="283"/>
      <c r="N1177" s="283"/>
      <c r="O1177" s="283"/>
      <c r="P1177" s="283"/>
      <c r="Q1177" s="283"/>
      <c r="R1177" s="283"/>
      <c r="S1177" s="283"/>
      <c r="T1177" s="283"/>
      <c r="U1177" s="283"/>
      <c r="V1177" s="283"/>
      <c r="W1177" s="283"/>
      <c r="X1177" s="283"/>
      <c r="Y1177" s="283"/>
      <c r="Z1177" s="283"/>
      <c r="AA1177" s="283"/>
      <c r="AB1177" s="283"/>
      <c r="AC1177" s="284"/>
      <c r="AE1177" s="805"/>
      <c r="AG1177" s="805"/>
      <c r="AI1177" s="805"/>
      <c r="AK1177" s="330"/>
    </row>
    <row r="1178" spans="4:37" ht="12.75" customHeight="1" outlineLevel="1" x14ac:dyDescent="0.25">
      <c r="D1178" s="142" t="str">
        <f>'Line Items'!D1106</f>
        <v>[Rolling Stock Line 50]</v>
      </c>
      <c r="E1178" s="106"/>
      <c r="F1178" s="143" t="str">
        <f t="shared" si="139"/>
        <v>£000/ Veh</v>
      </c>
      <c r="G1178" s="283"/>
      <c r="H1178" s="283"/>
      <c r="I1178" s="283"/>
      <c r="J1178" s="283"/>
      <c r="K1178" s="283"/>
      <c r="L1178" s="283"/>
      <c r="M1178" s="283"/>
      <c r="N1178" s="283"/>
      <c r="O1178" s="283"/>
      <c r="P1178" s="283"/>
      <c r="Q1178" s="283"/>
      <c r="R1178" s="283"/>
      <c r="S1178" s="283"/>
      <c r="T1178" s="283"/>
      <c r="U1178" s="283"/>
      <c r="V1178" s="283"/>
      <c r="W1178" s="283"/>
      <c r="X1178" s="283"/>
      <c r="Y1178" s="283"/>
      <c r="Z1178" s="283"/>
      <c r="AA1178" s="283"/>
      <c r="AB1178" s="283"/>
      <c r="AC1178" s="284"/>
      <c r="AE1178" s="805"/>
      <c r="AG1178" s="805"/>
      <c r="AI1178" s="805"/>
      <c r="AK1178" s="330"/>
    </row>
    <row r="1179" spans="4:37" ht="12.75" customHeight="1" outlineLevel="1" x14ac:dyDescent="0.25">
      <c r="D1179" s="142" t="str">
        <f>'Line Items'!D1107</f>
        <v>[Rolling Stock Line 51]</v>
      </c>
      <c r="E1179" s="106"/>
      <c r="F1179" s="143" t="str">
        <f t="shared" si="139"/>
        <v>£000/ Veh</v>
      </c>
      <c r="G1179" s="283"/>
      <c r="H1179" s="283"/>
      <c r="I1179" s="283"/>
      <c r="J1179" s="283"/>
      <c r="K1179" s="283"/>
      <c r="L1179" s="283"/>
      <c r="M1179" s="283"/>
      <c r="N1179" s="283"/>
      <c r="O1179" s="283"/>
      <c r="P1179" s="283"/>
      <c r="Q1179" s="283"/>
      <c r="R1179" s="283"/>
      <c r="S1179" s="283"/>
      <c r="T1179" s="283"/>
      <c r="U1179" s="283"/>
      <c r="V1179" s="283"/>
      <c r="W1179" s="283"/>
      <c r="X1179" s="283"/>
      <c r="Y1179" s="283"/>
      <c r="Z1179" s="283"/>
      <c r="AA1179" s="283"/>
      <c r="AB1179" s="283"/>
      <c r="AC1179" s="284"/>
      <c r="AE1179" s="805"/>
      <c r="AG1179" s="805"/>
      <c r="AI1179" s="805"/>
      <c r="AK1179" s="330"/>
    </row>
    <row r="1180" spans="4:37" ht="12.75" customHeight="1" outlineLevel="1" x14ac:dyDescent="0.25">
      <c r="D1180" s="142" t="str">
        <f>'Line Items'!D1108</f>
        <v>[Rolling Stock Line 52]</v>
      </c>
      <c r="E1180" s="106"/>
      <c r="F1180" s="143" t="str">
        <f t="shared" si="139"/>
        <v>£000/ Veh</v>
      </c>
      <c r="G1180" s="283"/>
      <c r="H1180" s="283"/>
      <c r="I1180" s="283"/>
      <c r="J1180" s="283"/>
      <c r="K1180" s="283"/>
      <c r="L1180" s="283"/>
      <c r="M1180" s="283"/>
      <c r="N1180" s="283"/>
      <c r="O1180" s="283"/>
      <c r="P1180" s="283"/>
      <c r="Q1180" s="283"/>
      <c r="R1180" s="283"/>
      <c r="S1180" s="283"/>
      <c r="T1180" s="283"/>
      <c r="U1180" s="283"/>
      <c r="V1180" s="283"/>
      <c r="W1180" s="283"/>
      <c r="X1180" s="283"/>
      <c r="Y1180" s="283"/>
      <c r="Z1180" s="283"/>
      <c r="AA1180" s="283"/>
      <c r="AB1180" s="283"/>
      <c r="AC1180" s="284"/>
      <c r="AE1180" s="805"/>
      <c r="AG1180" s="805"/>
      <c r="AI1180" s="805"/>
      <c r="AK1180" s="330"/>
    </row>
    <row r="1181" spans="4:37" ht="12.75" customHeight="1" outlineLevel="1" x14ac:dyDescent="0.25">
      <c r="D1181" s="142" t="str">
        <f>'Line Items'!D1109</f>
        <v>[Rolling Stock Line 53]</v>
      </c>
      <c r="E1181" s="106"/>
      <c r="F1181" s="143" t="str">
        <f t="shared" si="139"/>
        <v>£000/ Veh</v>
      </c>
      <c r="G1181" s="283"/>
      <c r="H1181" s="283"/>
      <c r="I1181" s="283"/>
      <c r="J1181" s="283"/>
      <c r="K1181" s="283"/>
      <c r="L1181" s="283"/>
      <c r="M1181" s="283"/>
      <c r="N1181" s="283"/>
      <c r="O1181" s="283"/>
      <c r="P1181" s="283"/>
      <c r="Q1181" s="283"/>
      <c r="R1181" s="283"/>
      <c r="S1181" s="283"/>
      <c r="T1181" s="283"/>
      <c r="U1181" s="283"/>
      <c r="V1181" s="283"/>
      <c r="W1181" s="283"/>
      <c r="X1181" s="283"/>
      <c r="Y1181" s="283"/>
      <c r="Z1181" s="283"/>
      <c r="AA1181" s="283"/>
      <c r="AB1181" s="283"/>
      <c r="AC1181" s="284"/>
      <c r="AE1181" s="805"/>
      <c r="AG1181" s="805"/>
      <c r="AI1181" s="805"/>
      <c r="AK1181" s="330"/>
    </row>
    <row r="1182" spans="4:37" ht="12.75" customHeight="1" outlineLevel="1" x14ac:dyDescent="0.25">
      <c r="D1182" s="142" t="str">
        <f>'Line Items'!D1110</f>
        <v>[Rolling Stock Line 54]</v>
      </c>
      <c r="E1182" s="106"/>
      <c r="F1182" s="143" t="str">
        <f t="shared" si="139"/>
        <v>£000/ Veh</v>
      </c>
      <c r="G1182" s="283"/>
      <c r="H1182" s="283"/>
      <c r="I1182" s="283"/>
      <c r="J1182" s="283"/>
      <c r="K1182" s="283"/>
      <c r="L1182" s="283"/>
      <c r="M1182" s="283"/>
      <c r="N1182" s="283"/>
      <c r="O1182" s="283"/>
      <c r="P1182" s="283"/>
      <c r="Q1182" s="283"/>
      <c r="R1182" s="283"/>
      <c r="S1182" s="283"/>
      <c r="T1182" s="283"/>
      <c r="U1182" s="283"/>
      <c r="V1182" s="283"/>
      <c r="W1182" s="283"/>
      <c r="X1182" s="283"/>
      <c r="Y1182" s="283"/>
      <c r="Z1182" s="283"/>
      <c r="AA1182" s="283"/>
      <c r="AB1182" s="283"/>
      <c r="AC1182" s="284"/>
      <c r="AE1182" s="805"/>
      <c r="AG1182" s="805"/>
      <c r="AI1182" s="805"/>
      <c r="AK1182" s="330"/>
    </row>
    <row r="1183" spans="4:37" ht="12.75" customHeight="1" outlineLevel="1" x14ac:dyDescent="0.25">
      <c r="D1183" s="142" t="str">
        <f>'Line Items'!D1111</f>
        <v>[Rolling Stock Line 55]</v>
      </c>
      <c r="E1183" s="106"/>
      <c r="F1183" s="143" t="str">
        <f t="shared" si="139"/>
        <v>£000/ Veh</v>
      </c>
      <c r="G1183" s="283"/>
      <c r="H1183" s="283"/>
      <c r="I1183" s="283"/>
      <c r="J1183" s="283"/>
      <c r="K1183" s="283"/>
      <c r="L1183" s="283"/>
      <c r="M1183" s="283"/>
      <c r="N1183" s="283"/>
      <c r="O1183" s="283"/>
      <c r="P1183" s="283"/>
      <c r="Q1183" s="283"/>
      <c r="R1183" s="283"/>
      <c r="S1183" s="283"/>
      <c r="T1183" s="283"/>
      <c r="U1183" s="283"/>
      <c r="V1183" s="283"/>
      <c r="W1183" s="283"/>
      <c r="X1183" s="283"/>
      <c r="Y1183" s="283"/>
      <c r="Z1183" s="283"/>
      <c r="AA1183" s="283"/>
      <c r="AB1183" s="283"/>
      <c r="AC1183" s="284"/>
      <c r="AE1183" s="805"/>
      <c r="AG1183" s="805"/>
      <c r="AI1183" s="805"/>
      <c r="AK1183" s="330"/>
    </row>
    <row r="1184" spans="4:37" ht="12.75" customHeight="1" outlineLevel="1" x14ac:dyDescent="0.25">
      <c r="D1184" s="142" t="str">
        <f>'Line Items'!D1112</f>
        <v>[Rolling Stock Line 56]</v>
      </c>
      <c r="E1184" s="106"/>
      <c r="F1184" s="143" t="str">
        <f t="shared" si="139"/>
        <v>£000/ Veh</v>
      </c>
      <c r="G1184" s="283"/>
      <c r="H1184" s="283"/>
      <c r="I1184" s="283"/>
      <c r="J1184" s="283"/>
      <c r="K1184" s="283"/>
      <c r="L1184" s="283"/>
      <c r="M1184" s="283"/>
      <c r="N1184" s="283"/>
      <c r="O1184" s="283"/>
      <c r="P1184" s="283"/>
      <c r="Q1184" s="283"/>
      <c r="R1184" s="283"/>
      <c r="S1184" s="283"/>
      <c r="T1184" s="283"/>
      <c r="U1184" s="283"/>
      <c r="V1184" s="283"/>
      <c r="W1184" s="283"/>
      <c r="X1184" s="283"/>
      <c r="Y1184" s="283"/>
      <c r="Z1184" s="283"/>
      <c r="AA1184" s="283"/>
      <c r="AB1184" s="283"/>
      <c r="AC1184" s="284"/>
      <c r="AE1184" s="805"/>
      <c r="AG1184" s="805"/>
      <c r="AI1184" s="805"/>
      <c r="AK1184" s="330"/>
    </row>
    <row r="1185" spans="2:37" ht="12.75" customHeight="1" outlineLevel="1" x14ac:dyDescent="0.25">
      <c r="D1185" s="142" t="str">
        <f>'Line Items'!D1113</f>
        <v>[Rolling Stock Line 57]</v>
      </c>
      <c r="E1185" s="106"/>
      <c r="F1185" s="143" t="str">
        <f t="shared" si="139"/>
        <v>£000/ Veh</v>
      </c>
      <c r="G1185" s="283"/>
      <c r="H1185" s="283"/>
      <c r="I1185" s="283"/>
      <c r="J1185" s="283"/>
      <c r="K1185" s="283"/>
      <c r="L1185" s="283"/>
      <c r="M1185" s="283"/>
      <c r="N1185" s="283"/>
      <c r="O1185" s="283"/>
      <c r="P1185" s="283"/>
      <c r="Q1185" s="283"/>
      <c r="R1185" s="283"/>
      <c r="S1185" s="283"/>
      <c r="T1185" s="283"/>
      <c r="U1185" s="283"/>
      <c r="V1185" s="283"/>
      <c r="W1185" s="283"/>
      <c r="X1185" s="283"/>
      <c r="Y1185" s="283"/>
      <c r="Z1185" s="283"/>
      <c r="AA1185" s="283"/>
      <c r="AB1185" s="283"/>
      <c r="AC1185" s="284"/>
      <c r="AE1185" s="805"/>
      <c r="AG1185" s="805"/>
      <c r="AI1185" s="805"/>
      <c r="AK1185" s="330"/>
    </row>
    <row r="1186" spans="2:37" ht="12.75" customHeight="1" outlineLevel="1" x14ac:dyDescent="0.25">
      <c r="D1186" s="142" t="str">
        <f>'Line Items'!D1114</f>
        <v>[Rolling Stock Line 58]</v>
      </c>
      <c r="E1186" s="106"/>
      <c r="F1186" s="143" t="str">
        <f t="shared" si="139"/>
        <v>£000/ Veh</v>
      </c>
      <c r="G1186" s="283"/>
      <c r="H1186" s="283"/>
      <c r="I1186" s="283"/>
      <c r="J1186" s="283"/>
      <c r="K1186" s="283"/>
      <c r="L1186" s="283"/>
      <c r="M1186" s="283"/>
      <c r="N1186" s="283"/>
      <c r="O1186" s="283"/>
      <c r="P1186" s="283"/>
      <c r="Q1186" s="283"/>
      <c r="R1186" s="283"/>
      <c r="S1186" s="283"/>
      <c r="T1186" s="283"/>
      <c r="U1186" s="283"/>
      <c r="V1186" s="283"/>
      <c r="W1186" s="283"/>
      <c r="X1186" s="283"/>
      <c r="Y1186" s="283"/>
      <c r="Z1186" s="283"/>
      <c r="AA1186" s="283"/>
      <c r="AB1186" s="283"/>
      <c r="AC1186" s="284"/>
      <c r="AE1186" s="805"/>
      <c r="AG1186" s="805"/>
      <c r="AI1186" s="805"/>
      <c r="AK1186" s="330"/>
    </row>
    <row r="1187" spans="2:37" ht="12.75" customHeight="1" outlineLevel="1" x14ac:dyDescent="0.25">
      <c r="D1187" s="142" t="str">
        <f>'Line Items'!D1115</f>
        <v>[Rolling Stock Line 59]</v>
      </c>
      <c r="E1187" s="106"/>
      <c r="F1187" s="143" t="str">
        <f t="shared" si="139"/>
        <v>£000/ Veh</v>
      </c>
      <c r="G1187" s="283"/>
      <c r="H1187" s="283"/>
      <c r="I1187" s="283"/>
      <c r="J1187" s="283"/>
      <c r="K1187" s="283"/>
      <c r="L1187" s="283"/>
      <c r="M1187" s="283"/>
      <c r="N1187" s="283"/>
      <c r="O1187" s="283"/>
      <c r="P1187" s="283"/>
      <c r="Q1187" s="283"/>
      <c r="R1187" s="283"/>
      <c r="S1187" s="283"/>
      <c r="T1187" s="283"/>
      <c r="U1187" s="283"/>
      <c r="V1187" s="283"/>
      <c r="W1187" s="283"/>
      <c r="X1187" s="283"/>
      <c r="Y1187" s="283"/>
      <c r="Z1187" s="283"/>
      <c r="AA1187" s="283"/>
      <c r="AB1187" s="283"/>
      <c r="AC1187" s="284"/>
      <c r="AE1187" s="805"/>
      <c r="AG1187" s="805"/>
      <c r="AI1187" s="805"/>
      <c r="AK1187" s="330"/>
    </row>
    <row r="1188" spans="2:37" ht="12.75" customHeight="1" outlineLevel="1" x14ac:dyDescent="0.25">
      <c r="D1188" s="113" t="str">
        <f>'Line Items'!D1116</f>
        <v>[Rolling Stock Line 60]</v>
      </c>
      <c r="E1188" s="286"/>
      <c r="F1188" s="155" t="str">
        <f>F1187</f>
        <v>£000/ Veh</v>
      </c>
      <c r="G1188" s="287"/>
      <c r="H1188" s="287"/>
      <c r="I1188" s="287"/>
      <c r="J1188" s="287"/>
      <c r="K1188" s="287"/>
      <c r="L1188" s="287"/>
      <c r="M1188" s="287"/>
      <c r="N1188" s="287"/>
      <c r="O1188" s="287"/>
      <c r="P1188" s="287"/>
      <c r="Q1188" s="287"/>
      <c r="R1188" s="287"/>
      <c r="S1188" s="287"/>
      <c r="T1188" s="287"/>
      <c r="U1188" s="287"/>
      <c r="V1188" s="287"/>
      <c r="W1188" s="287"/>
      <c r="X1188" s="287"/>
      <c r="Y1188" s="287"/>
      <c r="Z1188" s="287"/>
      <c r="AA1188" s="287"/>
      <c r="AB1188" s="287"/>
      <c r="AC1188" s="288"/>
      <c r="AE1188" s="1058"/>
      <c r="AG1188" s="1058"/>
      <c r="AI1188" s="1058"/>
      <c r="AK1188" s="347"/>
    </row>
    <row r="1189" spans="2:37" ht="12.75" customHeight="1" outlineLevel="1" x14ac:dyDescent="0.25">
      <c r="G1189" s="107"/>
      <c r="H1189" s="107"/>
      <c r="I1189" s="107"/>
      <c r="J1189" s="107"/>
      <c r="K1189" s="107"/>
      <c r="L1189" s="107"/>
      <c r="M1189" s="107"/>
      <c r="N1189" s="107"/>
      <c r="O1189" s="107"/>
      <c r="P1189" s="107"/>
      <c r="Q1189" s="107"/>
      <c r="R1189" s="107"/>
      <c r="S1189" s="107"/>
      <c r="T1189" s="107"/>
      <c r="U1189" s="107"/>
      <c r="V1189" s="107"/>
      <c r="W1189" s="107"/>
      <c r="X1189" s="107"/>
      <c r="Y1189" s="107"/>
      <c r="Z1189" s="107"/>
      <c r="AA1189" s="107"/>
      <c r="AB1189" s="107"/>
      <c r="AC1189" s="107"/>
      <c r="AE1189" s="107"/>
      <c r="AG1189" s="107"/>
      <c r="AI1189" s="107"/>
      <c r="AK1189" s="348"/>
    </row>
    <row r="1190" spans="2:37" ht="12.75" customHeight="1" outlineLevel="1" x14ac:dyDescent="0.25">
      <c r="D1190" s="290" t="str">
        <f>"Average "&amp;B1127</f>
        <v>Average Non-Capital Lease Charge per Vehicle</v>
      </c>
      <c r="E1190" s="291"/>
      <c r="F1190" s="292" t="str">
        <f>F1188</f>
        <v>£000/ Veh</v>
      </c>
      <c r="G1190" s="293">
        <f t="shared" ref="G1190:AC1190" si="140">IF(G$79=0,0,SUMPRODUCT(G$18:G$77,G1129:G1188)/G$79)</f>
        <v>0</v>
      </c>
      <c r="H1190" s="293">
        <f t="shared" si="140"/>
        <v>0</v>
      </c>
      <c r="I1190" s="293">
        <f t="shared" si="140"/>
        <v>0</v>
      </c>
      <c r="J1190" s="293">
        <f t="shared" si="140"/>
        <v>0</v>
      </c>
      <c r="K1190" s="293">
        <f t="shared" si="140"/>
        <v>0</v>
      </c>
      <c r="L1190" s="293">
        <f t="shared" si="140"/>
        <v>0</v>
      </c>
      <c r="M1190" s="293">
        <f t="shared" si="140"/>
        <v>0</v>
      </c>
      <c r="N1190" s="293">
        <f t="shared" si="140"/>
        <v>0</v>
      </c>
      <c r="O1190" s="293">
        <f t="shared" si="140"/>
        <v>0</v>
      </c>
      <c r="P1190" s="293">
        <f t="shared" si="140"/>
        <v>0</v>
      </c>
      <c r="Q1190" s="293">
        <f t="shared" si="140"/>
        <v>0</v>
      </c>
      <c r="R1190" s="293">
        <f t="shared" si="140"/>
        <v>0</v>
      </c>
      <c r="S1190" s="293">
        <f t="shared" si="140"/>
        <v>0</v>
      </c>
      <c r="T1190" s="293">
        <f t="shared" si="140"/>
        <v>0</v>
      </c>
      <c r="U1190" s="293">
        <f t="shared" si="140"/>
        <v>0</v>
      </c>
      <c r="V1190" s="293">
        <f t="shared" si="140"/>
        <v>0</v>
      </c>
      <c r="W1190" s="293">
        <f t="shared" si="140"/>
        <v>0</v>
      </c>
      <c r="X1190" s="293">
        <f t="shared" si="140"/>
        <v>0</v>
      </c>
      <c r="Y1190" s="293">
        <f t="shared" si="140"/>
        <v>0</v>
      </c>
      <c r="Z1190" s="293">
        <f t="shared" si="140"/>
        <v>0</v>
      </c>
      <c r="AA1190" s="293">
        <f t="shared" si="140"/>
        <v>0</v>
      </c>
      <c r="AB1190" s="293">
        <f t="shared" si="140"/>
        <v>0</v>
      </c>
      <c r="AC1190" s="294">
        <f t="shared" si="140"/>
        <v>0</v>
      </c>
      <c r="AE1190" s="1062">
        <f>IF(AE$79=0,0,SUMPRODUCT(AE$18:AE$77,AE1129:AE1188)/AE$79)</f>
        <v>0</v>
      </c>
      <c r="AG1190" s="1062">
        <f>IF(AG$79=0,0,SUMPRODUCT(AG$18:AG$77,AG1129:AG1188)/AG$79)</f>
        <v>0</v>
      </c>
      <c r="AI1190" s="1062">
        <f>IF(AI$79=0,0,SUMPRODUCT(AI$18:AI$77,AI1129:AI1188)/AI$79)</f>
        <v>0</v>
      </c>
      <c r="AK1190" s="349"/>
    </row>
    <row r="1191" spans="2:37" x14ac:dyDescent="0.25">
      <c r="G1191" s="107"/>
      <c r="H1191" s="107"/>
      <c r="I1191" s="107"/>
      <c r="J1191" s="107"/>
      <c r="K1191" s="107"/>
      <c r="L1191" s="107"/>
      <c r="M1191" s="107"/>
      <c r="N1191" s="107"/>
      <c r="O1191" s="107"/>
      <c r="P1191" s="107"/>
      <c r="Q1191" s="107"/>
      <c r="R1191" s="107"/>
      <c r="S1191" s="107"/>
      <c r="T1191" s="107"/>
      <c r="U1191" s="107"/>
      <c r="V1191" s="107"/>
      <c r="W1191" s="107"/>
      <c r="X1191" s="107"/>
      <c r="Y1191" s="107"/>
      <c r="Z1191" s="107"/>
      <c r="AA1191" s="107"/>
      <c r="AB1191" s="107"/>
      <c r="AC1191" s="107"/>
      <c r="AE1191" s="107"/>
      <c r="AG1191" s="107"/>
      <c r="AI1191" s="107"/>
      <c r="AK1191" s="348"/>
    </row>
    <row r="1192" spans="2:37" x14ac:dyDescent="0.25">
      <c r="B1192" s="272" t="s">
        <v>499</v>
      </c>
      <c r="C1192" s="272"/>
      <c r="D1192" s="275"/>
      <c r="E1192" s="275"/>
      <c r="F1192" s="272"/>
      <c r="G1192" s="302"/>
      <c r="H1192" s="302"/>
      <c r="I1192" s="302"/>
      <c r="J1192" s="302"/>
      <c r="K1192" s="302"/>
      <c r="L1192" s="302"/>
      <c r="M1192" s="302"/>
      <c r="N1192" s="302"/>
      <c r="O1192" s="302"/>
      <c r="P1192" s="302"/>
      <c r="Q1192" s="302"/>
      <c r="R1192" s="302"/>
      <c r="S1192" s="302"/>
      <c r="T1192" s="302"/>
      <c r="U1192" s="302"/>
      <c r="V1192" s="302"/>
      <c r="W1192" s="302"/>
      <c r="X1192" s="302"/>
      <c r="Y1192" s="302"/>
      <c r="Z1192" s="302"/>
      <c r="AA1192" s="302"/>
      <c r="AB1192" s="302"/>
      <c r="AC1192" s="302"/>
      <c r="AD1192" s="272"/>
      <c r="AE1192" s="302"/>
      <c r="AF1192" s="272"/>
      <c r="AG1192" s="302"/>
      <c r="AH1192" s="272"/>
      <c r="AI1192" s="302"/>
      <c r="AJ1192" s="272"/>
      <c r="AK1192" s="350"/>
    </row>
    <row r="1193" spans="2:37" ht="12.75" customHeight="1" outlineLevel="1" x14ac:dyDescent="0.25">
      <c r="G1193" s="107"/>
      <c r="H1193" s="107"/>
      <c r="I1193" s="107"/>
      <c r="J1193" s="107"/>
      <c r="K1193" s="107"/>
      <c r="L1193" s="107"/>
      <c r="M1193" s="107"/>
      <c r="N1193" s="107"/>
      <c r="O1193" s="107"/>
      <c r="P1193" s="107"/>
      <c r="Q1193" s="107"/>
      <c r="R1193" s="107"/>
      <c r="S1193" s="107"/>
      <c r="T1193" s="107"/>
      <c r="U1193" s="107"/>
      <c r="V1193" s="107"/>
      <c r="W1193" s="107"/>
      <c r="X1193" s="107"/>
      <c r="Y1193" s="107"/>
      <c r="Z1193" s="107"/>
      <c r="AA1193" s="107"/>
      <c r="AB1193" s="107"/>
      <c r="AC1193" s="107"/>
      <c r="AE1193" s="107"/>
      <c r="AG1193" s="107"/>
      <c r="AI1193" s="107"/>
      <c r="AK1193" s="348"/>
    </row>
    <row r="1194" spans="2:37" ht="12.75" customHeight="1" outlineLevel="1" x14ac:dyDescent="0.25">
      <c r="D1194" s="276" t="str">
        <f>'Line Items'!D1057</f>
        <v>Class 375/3 Eversholt Rail</v>
      </c>
      <c r="E1194" s="277"/>
      <c r="F1194" s="278" t="str">
        <f t="shared" ref="F1194:F1252" si="141">F1129</f>
        <v>£000/ Veh</v>
      </c>
      <c r="G1194" s="279"/>
      <c r="H1194" s="279"/>
      <c r="I1194" s="279"/>
      <c r="J1194" s="279"/>
      <c r="K1194" s="279"/>
      <c r="L1194" s="279"/>
      <c r="M1194" s="279"/>
      <c r="N1194" s="279"/>
      <c r="O1194" s="279"/>
      <c r="P1194" s="279"/>
      <c r="Q1194" s="279"/>
      <c r="R1194" s="279"/>
      <c r="S1194" s="279"/>
      <c r="T1194" s="279"/>
      <c r="U1194" s="279"/>
      <c r="V1194" s="279"/>
      <c r="W1194" s="279"/>
      <c r="X1194" s="279"/>
      <c r="Y1194" s="279"/>
      <c r="Z1194" s="279"/>
      <c r="AA1194" s="279"/>
      <c r="AB1194" s="279"/>
      <c r="AC1194" s="304"/>
      <c r="AE1194" s="1057"/>
      <c r="AG1194" s="1057"/>
      <c r="AI1194" s="1057"/>
      <c r="AK1194" s="321"/>
    </row>
    <row r="1195" spans="2:37" ht="12.75" customHeight="1" outlineLevel="1" x14ac:dyDescent="0.25">
      <c r="D1195" s="142" t="str">
        <f>'Line Items'!D1058</f>
        <v>Class 375/6 Eversholt Rail</v>
      </c>
      <c r="E1195" s="106"/>
      <c r="F1195" s="143" t="str">
        <f t="shared" si="141"/>
        <v>£000/ Veh</v>
      </c>
      <c r="G1195" s="283"/>
      <c r="H1195" s="283"/>
      <c r="I1195" s="283"/>
      <c r="J1195" s="283"/>
      <c r="K1195" s="283"/>
      <c r="L1195" s="283"/>
      <c r="M1195" s="283"/>
      <c r="N1195" s="283"/>
      <c r="O1195" s="283"/>
      <c r="P1195" s="283"/>
      <c r="Q1195" s="283"/>
      <c r="R1195" s="283"/>
      <c r="S1195" s="283"/>
      <c r="T1195" s="283"/>
      <c r="U1195" s="283"/>
      <c r="V1195" s="283"/>
      <c r="W1195" s="283"/>
      <c r="X1195" s="283"/>
      <c r="Y1195" s="283"/>
      <c r="Z1195" s="283"/>
      <c r="AA1195" s="283"/>
      <c r="AB1195" s="283"/>
      <c r="AC1195" s="284"/>
      <c r="AE1195" s="805"/>
      <c r="AG1195" s="805"/>
      <c r="AI1195" s="805"/>
      <c r="AK1195" s="330"/>
    </row>
    <row r="1196" spans="2:37" ht="12.75" customHeight="1" outlineLevel="1" x14ac:dyDescent="0.25">
      <c r="D1196" s="142" t="str">
        <f>'Line Items'!D1059</f>
        <v>Class 375/7 Eversholt Rail</v>
      </c>
      <c r="E1196" s="106"/>
      <c r="F1196" s="143" t="str">
        <f t="shared" si="141"/>
        <v>£000/ Veh</v>
      </c>
      <c r="G1196" s="283"/>
      <c r="H1196" s="283"/>
      <c r="I1196" s="283"/>
      <c r="J1196" s="283"/>
      <c r="K1196" s="283"/>
      <c r="L1196" s="283"/>
      <c r="M1196" s="283"/>
      <c r="N1196" s="283"/>
      <c r="O1196" s="283"/>
      <c r="P1196" s="283"/>
      <c r="Q1196" s="283"/>
      <c r="R1196" s="283"/>
      <c r="S1196" s="283"/>
      <c r="T1196" s="283"/>
      <c r="U1196" s="283"/>
      <c r="V1196" s="283"/>
      <c r="W1196" s="283"/>
      <c r="X1196" s="283"/>
      <c r="Y1196" s="283"/>
      <c r="Z1196" s="283"/>
      <c r="AA1196" s="283"/>
      <c r="AB1196" s="283"/>
      <c r="AC1196" s="284"/>
      <c r="AE1196" s="805"/>
      <c r="AG1196" s="805"/>
      <c r="AI1196" s="805"/>
      <c r="AK1196" s="330"/>
    </row>
    <row r="1197" spans="2:37" ht="12.75" customHeight="1" outlineLevel="1" x14ac:dyDescent="0.25">
      <c r="D1197" s="142" t="str">
        <f>'Line Items'!D1060</f>
        <v>Class 375/8 Eversholt Rail</v>
      </c>
      <c r="E1197" s="106"/>
      <c r="F1197" s="143" t="str">
        <f t="shared" si="141"/>
        <v>£000/ Veh</v>
      </c>
      <c r="G1197" s="283"/>
      <c r="H1197" s="283"/>
      <c r="I1197" s="283"/>
      <c r="J1197" s="283"/>
      <c r="K1197" s="283"/>
      <c r="L1197" s="283"/>
      <c r="M1197" s="283"/>
      <c r="N1197" s="283"/>
      <c r="O1197" s="283"/>
      <c r="P1197" s="283"/>
      <c r="Q1197" s="283"/>
      <c r="R1197" s="283"/>
      <c r="S1197" s="283"/>
      <c r="T1197" s="283"/>
      <c r="U1197" s="283"/>
      <c r="V1197" s="283"/>
      <c r="W1197" s="283"/>
      <c r="X1197" s="283"/>
      <c r="Y1197" s="283"/>
      <c r="Z1197" s="283"/>
      <c r="AA1197" s="283"/>
      <c r="AB1197" s="283"/>
      <c r="AC1197" s="284"/>
      <c r="AE1197" s="805"/>
      <c r="AG1197" s="805"/>
      <c r="AI1197" s="805"/>
      <c r="AK1197" s="330"/>
    </row>
    <row r="1198" spans="2:37" ht="12.75" customHeight="1" outlineLevel="1" x14ac:dyDescent="0.25">
      <c r="D1198" s="142" t="str">
        <f>'Line Items'!D1061</f>
        <v>Class 375/9 Eversholt Rail</v>
      </c>
      <c r="E1198" s="106"/>
      <c r="F1198" s="143" t="str">
        <f t="shared" si="141"/>
        <v>£000/ Veh</v>
      </c>
      <c r="G1198" s="283"/>
      <c r="H1198" s="283"/>
      <c r="I1198" s="283"/>
      <c r="J1198" s="283"/>
      <c r="K1198" s="283"/>
      <c r="L1198" s="283"/>
      <c r="M1198" s="283"/>
      <c r="N1198" s="283"/>
      <c r="O1198" s="283"/>
      <c r="P1198" s="283"/>
      <c r="Q1198" s="283"/>
      <c r="R1198" s="283"/>
      <c r="S1198" s="283"/>
      <c r="T1198" s="283"/>
      <c r="U1198" s="283"/>
      <c r="V1198" s="283"/>
      <c r="W1198" s="283"/>
      <c r="X1198" s="283"/>
      <c r="Y1198" s="283"/>
      <c r="Z1198" s="283"/>
      <c r="AA1198" s="283"/>
      <c r="AB1198" s="283"/>
      <c r="AC1198" s="284"/>
      <c r="AE1198" s="805"/>
      <c r="AG1198" s="805"/>
      <c r="AI1198" s="805"/>
      <c r="AK1198" s="330"/>
    </row>
    <row r="1199" spans="2:37" ht="12.75" customHeight="1" outlineLevel="1" x14ac:dyDescent="0.25">
      <c r="D1199" s="142" t="str">
        <f>'Line Items'!D1062</f>
        <v>Class 376/0 Eversholt Rail</v>
      </c>
      <c r="E1199" s="106"/>
      <c r="F1199" s="143" t="str">
        <f t="shared" si="141"/>
        <v>£000/ Veh</v>
      </c>
      <c r="G1199" s="283"/>
      <c r="H1199" s="283"/>
      <c r="I1199" s="283"/>
      <c r="J1199" s="283"/>
      <c r="K1199" s="283"/>
      <c r="L1199" s="283"/>
      <c r="M1199" s="283"/>
      <c r="N1199" s="283"/>
      <c r="O1199" s="283"/>
      <c r="P1199" s="283"/>
      <c r="Q1199" s="283"/>
      <c r="R1199" s="283"/>
      <c r="S1199" s="283"/>
      <c r="T1199" s="283"/>
      <c r="U1199" s="283"/>
      <c r="V1199" s="283"/>
      <c r="W1199" s="283"/>
      <c r="X1199" s="283"/>
      <c r="Y1199" s="283"/>
      <c r="Z1199" s="283"/>
      <c r="AA1199" s="283"/>
      <c r="AB1199" s="283"/>
      <c r="AC1199" s="284"/>
      <c r="AE1199" s="805"/>
      <c r="AG1199" s="805"/>
      <c r="AI1199" s="805"/>
      <c r="AK1199" s="330"/>
    </row>
    <row r="1200" spans="2:37" ht="12.75" customHeight="1" outlineLevel="1" x14ac:dyDescent="0.25">
      <c r="D1200" s="142" t="str">
        <f>'Line Items'!D1063</f>
        <v>Class 465/0 Eversholt Rail</v>
      </c>
      <c r="E1200" s="106"/>
      <c r="F1200" s="143" t="str">
        <f t="shared" si="141"/>
        <v>£000/ Veh</v>
      </c>
      <c r="G1200" s="283"/>
      <c r="H1200" s="283"/>
      <c r="I1200" s="283"/>
      <c r="J1200" s="283"/>
      <c r="K1200" s="283"/>
      <c r="L1200" s="283"/>
      <c r="M1200" s="283"/>
      <c r="N1200" s="283"/>
      <c r="O1200" s="283"/>
      <c r="P1200" s="283"/>
      <c r="Q1200" s="283"/>
      <c r="R1200" s="283"/>
      <c r="S1200" s="283"/>
      <c r="T1200" s="283"/>
      <c r="U1200" s="283"/>
      <c r="V1200" s="283"/>
      <c r="W1200" s="283"/>
      <c r="X1200" s="283"/>
      <c r="Y1200" s="283"/>
      <c r="Z1200" s="283"/>
      <c r="AA1200" s="283"/>
      <c r="AB1200" s="283"/>
      <c r="AC1200" s="284"/>
      <c r="AE1200" s="805"/>
      <c r="AG1200" s="805"/>
      <c r="AI1200" s="805"/>
      <c r="AK1200" s="330"/>
    </row>
    <row r="1201" spans="4:37" ht="12.75" customHeight="1" outlineLevel="1" x14ac:dyDescent="0.25">
      <c r="D1201" s="142" t="str">
        <f>'Line Items'!D1064</f>
        <v>Class 465/1 Eversholt Rail</v>
      </c>
      <c r="E1201" s="106"/>
      <c r="F1201" s="143" t="str">
        <f t="shared" si="141"/>
        <v>£000/ Veh</v>
      </c>
      <c r="G1201" s="283"/>
      <c r="H1201" s="283"/>
      <c r="I1201" s="283"/>
      <c r="J1201" s="283"/>
      <c r="K1201" s="283"/>
      <c r="L1201" s="283"/>
      <c r="M1201" s="283"/>
      <c r="N1201" s="283"/>
      <c r="O1201" s="283"/>
      <c r="P1201" s="283"/>
      <c r="Q1201" s="283"/>
      <c r="R1201" s="283"/>
      <c r="S1201" s="283"/>
      <c r="T1201" s="283"/>
      <c r="U1201" s="283"/>
      <c r="V1201" s="283"/>
      <c r="W1201" s="283"/>
      <c r="X1201" s="283"/>
      <c r="Y1201" s="283"/>
      <c r="Z1201" s="283"/>
      <c r="AA1201" s="283"/>
      <c r="AB1201" s="283"/>
      <c r="AC1201" s="284"/>
      <c r="AE1201" s="805"/>
      <c r="AG1201" s="805"/>
      <c r="AI1201" s="805"/>
      <c r="AK1201" s="330"/>
    </row>
    <row r="1202" spans="4:37" ht="12.75" customHeight="1" outlineLevel="1" x14ac:dyDescent="0.25">
      <c r="D1202" s="142" t="str">
        <f>'Line Items'!D1065</f>
        <v>Class 465/2 Angel</v>
      </c>
      <c r="E1202" s="106"/>
      <c r="F1202" s="143" t="str">
        <f t="shared" si="141"/>
        <v>£000/ Veh</v>
      </c>
      <c r="G1202" s="283"/>
      <c r="H1202" s="283"/>
      <c r="I1202" s="283"/>
      <c r="J1202" s="283"/>
      <c r="K1202" s="283"/>
      <c r="L1202" s="283"/>
      <c r="M1202" s="283"/>
      <c r="N1202" s="283"/>
      <c r="O1202" s="283"/>
      <c r="P1202" s="283"/>
      <c r="Q1202" s="283"/>
      <c r="R1202" s="283"/>
      <c r="S1202" s="283"/>
      <c r="T1202" s="283"/>
      <c r="U1202" s="283"/>
      <c r="V1202" s="283"/>
      <c r="W1202" s="283"/>
      <c r="X1202" s="283"/>
      <c r="Y1202" s="283"/>
      <c r="Z1202" s="283"/>
      <c r="AA1202" s="283"/>
      <c r="AB1202" s="283"/>
      <c r="AC1202" s="284"/>
      <c r="AE1202" s="805"/>
      <c r="AG1202" s="805"/>
      <c r="AI1202" s="805"/>
      <c r="AK1202" s="330"/>
    </row>
    <row r="1203" spans="4:37" ht="12.75" customHeight="1" outlineLevel="1" x14ac:dyDescent="0.25">
      <c r="D1203" s="142" t="str">
        <f>'Line Items'!D1066</f>
        <v>Class 465/9 Angel</v>
      </c>
      <c r="E1203" s="106"/>
      <c r="F1203" s="143" t="str">
        <f t="shared" si="141"/>
        <v>£000/ Veh</v>
      </c>
      <c r="G1203" s="283"/>
      <c r="H1203" s="283"/>
      <c r="I1203" s="283"/>
      <c r="J1203" s="283"/>
      <c r="K1203" s="283"/>
      <c r="L1203" s="283"/>
      <c r="M1203" s="283"/>
      <c r="N1203" s="283"/>
      <c r="O1203" s="283"/>
      <c r="P1203" s="283"/>
      <c r="Q1203" s="283"/>
      <c r="R1203" s="283"/>
      <c r="S1203" s="283"/>
      <c r="T1203" s="283"/>
      <c r="U1203" s="283"/>
      <c r="V1203" s="283"/>
      <c r="W1203" s="283"/>
      <c r="X1203" s="283"/>
      <c r="Y1203" s="283"/>
      <c r="Z1203" s="283"/>
      <c r="AA1203" s="283"/>
      <c r="AB1203" s="283"/>
      <c r="AC1203" s="284"/>
      <c r="AE1203" s="805"/>
      <c r="AG1203" s="805"/>
      <c r="AI1203" s="805"/>
      <c r="AK1203" s="330"/>
    </row>
    <row r="1204" spans="4:37" ht="12.75" customHeight="1" outlineLevel="1" x14ac:dyDescent="0.25">
      <c r="D1204" s="142" t="str">
        <f>'Line Items'!D1067</f>
        <v>Class 466 Angel</v>
      </c>
      <c r="E1204" s="106"/>
      <c r="F1204" s="143" t="str">
        <f t="shared" si="141"/>
        <v>£000/ Veh</v>
      </c>
      <c r="G1204" s="283"/>
      <c r="H1204" s="283"/>
      <c r="I1204" s="283"/>
      <c r="J1204" s="283"/>
      <c r="K1204" s="283"/>
      <c r="L1204" s="283"/>
      <c r="M1204" s="283"/>
      <c r="N1204" s="283"/>
      <c r="O1204" s="283"/>
      <c r="P1204" s="283"/>
      <c r="Q1204" s="283"/>
      <c r="R1204" s="283"/>
      <c r="S1204" s="283"/>
      <c r="T1204" s="283"/>
      <c r="U1204" s="283"/>
      <c r="V1204" s="283"/>
      <c r="W1204" s="283"/>
      <c r="X1204" s="283"/>
      <c r="Y1204" s="283"/>
      <c r="Z1204" s="283"/>
      <c r="AA1204" s="283"/>
      <c r="AB1204" s="283"/>
      <c r="AC1204" s="284"/>
      <c r="AE1204" s="805"/>
      <c r="AG1204" s="805"/>
      <c r="AI1204" s="805"/>
      <c r="AK1204" s="330"/>
    </row>
    <row r="1205" spans="4:37" ht="12.75" customHeight="1" outlineLevel="1" x14ac:dyDescent="0.25">
      <c r="D1205" s="142" t="str">
        <f>'Line Items'!D1068</f>
        <v>Class 395 Eversholt Rail</v>
      </c>
      <c r="E1205" s="106"/>
      <c r="F1205" s="143" t="str">
        <f t="shared" si="141"/>
        <v>£000/ Veh</v>
      </c>
      <c r="G1205" s="283"/>
      <c r="H1205" s="283"/>
      <c r="I1205" s="283"/>
      <c r="J1205" s="283"/>
      <c r="K1205" s="283"/>
      <c r="L1205" s="283"/>
      <c r="M1205" s="283"/>
      <c r="N1205" s="283"/>
      <c r="O1205" s="283"/>
      <c r="P1205" s="283"/>
      <c r="Q1205" s="283"/>
      <c r="R1205" s="283"/>
      <c r="S1205" s="283"/>
      <c r="T1205" s="283"/>
      <c r="U1205" s="283"/>
      <c r="V1205" s="283"/>
      <c r="W1205" s="283"/>
      <c r="X1205" s="283"/>
      <c r="Y1205" s="283"/>
      <c r="Z1205" s="283"/>
      <c r="AA1205" s="283"/>
      <c r="AB1205" s="283"/>
      <c r="AC1205" s="284"/>
      <c r="AE1205" s="805"/>
      <c r="AG1205" s="805"/>
      <c r="AI1205" s="805"/>
      <c r="AK1205" s="330"/>
    </row>
    <row r="1206" spans="4:37" ht="12.75" customHeight="1" outlineLevel="1" x14ac:dyDescent="0.25">
      <c r="D1206" s="142" t="str">
        <f>'Line Items'!D1069</f>
        <v>Class 377 Sub Leased from GTR</v>
      </c>
      <c r="E1206" s="106"/>
      <c r="F1206" s="143" t="str">
        <f t="shared" si="141"/>
        <v>£000/ Veh</v>
      </c>
      <c r="G1206" s="283"/>
      <c r="H1206" s="283"/>
      <c r="I1206" s="283"/>
      <c r="J1206" s="283"/>
      <c r="K1206" s="283"/>
      <c r="L1206" s="283"/>
      <c r="M1206" s="283"/>
      <c r="N1206" s="283"/>
      <c r="O1206" s="283"/>
      <c r="P1206" s="283"/>
      <c r="Q1206" s="283"/>
      <c r="R1206" s="283"/>
      <c r="S1206" s="283"/>
      <c r="T1206" s="283"/>
      <c r="U1206" s="283"/>
      <c r="V1206" s="283"/>
      <c r="W1206" s="283"/>
      <c r="X1206" s="283"/>
      <c r="Y1206" s="283"/>
      <c r="Z1206" s="283"/>
      <c r="AA1206" s="283"/>
      <c r="AB1206" s="283"/>
      <c r="AC1206" s="284"/>
      <c r="AE1206" s="805"/>
      <c r="AG1206" s="805"/>
      <c r="AI1206" s="805"/>
      <c r="AK1206" s="330"/>
    </row>
    <row r="1207" spans="4:37" ht="12.75" customHeight="1" outlineLevel="1" x14ac:dyDescent="0.25">
      <c r="D1207" s="142" t="str">
        <f>'Line Items'!D1070</f>
        <v>Class 319 Sub Leased to GTR</v>
      </c>
      <c r="E1207" s="106"/>
      <c r="F1207" s="143" t="str">
        <f t="shared" si="141"/>
        <v>£000/ Veh</v>
      </c>
      <c r="G1207" s="283"/>
      <c r="H1207" s="283"/>
      <c r="I1207" s="283"/>
      <c r="J1207" s="283"/>
      <c r="K1207" s="283"/>
      <c r="L1207" s="283"/>
      <c r="M1207" s="283"/>
      <c r="N1207" s="283"/>
      <c r="O1207" s="283"/>
      <c r="P1207" s="283"/>
      <c r="Q1207" s="283"/>
      <c r="R1207" s="283"/>
      <c r="S1207" s="283"/>
      <c r="T1207" s="283"/>
      <c r="U1207" s="283"/>
      <c r="V1207" s="283"/>
      <c r="W1207" s="283"/>
      <c r="X1207" s="283"/>
      <c r="Y1207" s="283"/>
      <c r="Z1207" s="283"/>
      <c r="AA1207" s="283"/>
      <c r="AB1207" s="283"/>
      <c r="AC1207" s="284"/>
      <c r="AE1207" s="805"/>
      <c r="AG1207" s="805"/>
      <c r="AI1207" s="805"/>
      <c r="AK1207" s="330"/>
    </row>
    <row r="1208" spans="4:37" ht="12.75" customHeight="1" outlineLevel="1" x14ac:dyDescent="0.25">
      <c r="D1208" s="142" t="str">
        <f>'Line Items'!D1071</f>
        <v>[Rolling Stock Line 15]</v>
      </c>
      <c r="E1208" s="106"/>
      <c r="F1208" s="143" t="str">
        <f t="shared" si="141"/>
        <v>£000/ Veh</v>
      </c>
      <c r="G1208" s="283"/>
      <c r="H1208" s="283"/>
      <c r="I1208" s="283"/>
      <c r="J1208" s="283"/>
      <c r="K1208" s="283"/>
      <c r="L1208" s="283"/>
      <c r="M1208" s="283"/>
      <c r="N1208" s="283"/>
      <c r="O1208" s="283"/>
      <c r="P1208" s="283"/>
      <c r="Q1208" s="283"/>
      <c r="R1208" s="283"/>
      <c r="S1208" s="283"/>
      <c r="T1208" s="283"/>
      <c r="U1208" s="283"/>
      <c r="V1208" s="283"/>
      <c r="W1208" s="283"/>
      <c r="X1208" s="283"/>
      <c r="Y1208" s="283"/>
      <c r="Z1208" s="283"/>
      <c r="AA1208" s="283"/>
      <c r="AB1208" s="283"/>
      <c r="AC1208" s="284"/>
      <c r="AE1208" s="805"/>
      <c r="AG1208" s="805"/>
      <c r="AI1208" s="805"/>
      <c r="AK1208" s="330"/>
    </row>
    <row r="1209" spans="4:37" ht="12.75" customHeight="1" outlineLevel="1" x14ac:dyDescent="0.25">
      <c r="D1209" s="142" t="str">
        <f>'Line Items'!D1072</f>
        <v>[Rolling Stock Line 16]</v>
      </c>
      <c r="E1209" s="106"/>
      <c r="F1209" s="143" t="str">
        <f t="shared" si="141"/>
        <v>£000/ Veh</v>
      </c>
      <c r="G1209" s="283"/>
      <c r="H1209" s="283"/>
      <c r="I1209" s="283"/>
      <c r="J1209" s="283"/>
      <c r="K1209" s="283"/>
      <c r="L1209" s="283"/>
      <c r="M1209" s="283"/>
      <c r="N1209" s="283"/>
      <c r="O1209" s="283"/>
      <c r="P1209" s="283"/>
      <c r="Q1209" s="283"/>
      <c r="R1209" s="283"/>
      <c r="S1209" s="283"/>
      <c r="T1209" s="283"/>
      <c r="U1209" s="283"/>
      <c r="V1209" s="283"/>
      <c r="W1209" s="283"/>
      <c r="X1209" s="283"/>
      <c r="Y1209" s="283"/>
      <c r="Z1209" s="283"/>
      <c r="AA1209" s="283"/>
      <c r="AB1209" s="283"/>
      <c r="AC1209" s="284"/>
      <c r="AE1209" s="805"/>
      <c r="AG1209" s="805"/>
      <c r="AI1209" s="805"/>
      <c r="AK1209" s="330"/>
    </row>
    <row r="1210" spans="4:37" ht="12.75" customHeight="1" outlineLevel="1" x14ac:dyDescent="0.25">
      <c r="D1210" s="142" t="str">
        <f>'Line Items'!D1073</f>
        <v>[Rolling Stock Line 17]</v>
      </c>
      <c r="E1210" s="106"/>
      <c r="F1210" s="143" t="str">
        <f t="shared" si="141"/>
        <v>£000/ Veh</v>
      </c>
      <c r="G1210" s="283"/>
      <c r="H1210" s="283"/>
      <c r="I1210" s="283"/>
      <c r="J1210" s="283"/>
      <c r="K1210" s="283"/>
      <c r="L1210" s="283"/>
      <c r="M1210" s="283"/>
      <c r="N1210" s="283"/>
      <c r="O1210" s="283"/>
      <c r="P1210" s="283"/>
      <c r="Q1210" s="283"/>
      <c r="R1210" s="283"/>
      <c r="S1210" s="283"/>
      <c r="T1210" s="283"/>
      <c r="U1210" s="283"/>
      <c r="V1210" s="283"/>
      <c r="W1210" s="283"/>
      <c r="X1210" s="283"/>
      <c r="Y1210" s="283"/>
      <c r="Z1210" s="283"/>
      <c r="AA1210" s="283"/>
      <c r="AB1210" s="283"/>
      <c r="AC1210" s="284"/>
      <c r="AE1210" s="805"/>
      <c r="AG1210" s="805"/>
      <c r="AI1210" s="805"/>
      <c r="AK1210" s="330"/>
    </row>
    <row r="1211" spans="4:37" ht="12.75" customHeight="1" outlineLevel="1" x14ac:dyDescent="0.25">
      <c r="D1211" s="142" t="str">
        <f>'Line Items'!D1074</f>
        <v>[Rolling Stock Line 18]</v>
      </c>
      <c r="E1211" s="106"/>
      <c r="F1211" s="143" t="str">
        <f t="shared" si="141"/>
        <v>£000/ Veh</v>
      </c>
      <c r="G1211" s="283"/>
      <c r="H1211" s="283"/>
      <c r="I1211" s="283"/>
      <c r="J1211" s="283"/>
      <c r="K1211" s="283"/>
      <c r="L1211" s="283"/>
      <c r="M1211" s="283"/>
      <c r="N1211" s="283"/>
      <c r="O1211" s="283"/>
      <c r="P1211" s="283"/>
      <c r="Q1211" s="283"/>
      <c r="R1211" s="283"/>
      <c r="S1211" s="283"/>
      <c r="T1211" s="283"/>
      <c r="U1211" s="283"/>
      <c r="V1211" s="283"/>
      <c r="W1211" s="283"/>
      <c r="X1211" s="283"/>
      <c r="Y1211" s="283"/>
      <c r="Z1211" s="283"/>
      <c r="AA1211" s="283"/>
      <c r="AB1211" s="283"/>
      <c r="AC1211" s="284"/>
      <c r="AE1211" s="805"/>
      <c r="AG1211" s="805"/>
      <c r="AI1211" s="805"/>
      <c r="AK1211" s="330"/>
    </row>
    <row r="1212" spans="4:37" ht="12.75" customHeight="1" outlineLevel="1" x14ac:dyDescent="0.25">
      <c r="D1212" s="142" t="str">
        <f>'Line Items'!D1075</f>
        <v>[Rolling Stock Line 19]</v>
      </c>
      <c r="E1212" s="106"/>
      <c r="F1212" s="143" t="str">
        <f t="shared" si="141"/>
        <v>£000/ Veh</v>
      </c>
      <c r="G1212" s="283"/>
      <c r="H1212" s="283"/>
      <c r="I1212" s="283"/>
      <c r="J1212" s="283"/>
      <c r="K1212" s="283"/>
      <c r="L1212" s="283"/>
      <c r="M1212" s="283"/>
      <c r="N1212" s="283"/>
      <c r="O1212" s="283"/>
      <c r="P1212" s="283"/>
      <c r="Q1212" s="283"/>
      <c r="R1212" s="283"/>
      <c r="S1212" s="283"/>
      <c r="T1212" s="283"/>
      <c r="U1212" s="283"/>
      <c r="V1212" s="283"/>
      <c r="W1212" s="283"/>
      <c r="X1212" s="283"/>
      <c r="Y1212" s="283"/>
      <c r="Z1212" s="283"/>
      <c r="AA1212" s="283"/>
      <c r="AB1212" s="283"/>
      <c r="AC1212" s="284"/>
      <c r="AE1212" s="805"/>
      <c r="AG1212" s="805"/>
      <c r="AI1212" s="805"/>
      <c r="AK1212" s="330"/>
    </row>
    <row r="1213" spans="4:37" ht="12.75" customHeight="1" outlineLevel="1" x14ac:dyDescent="0.25">
      <c r="D1213" s="142" t="str">
        <f>'Line Items'!D1076</f>
        <v>[Rolling Stock Line 20]</v>
      </c>
      <c r="E1213" s="106"/>
      <c r="F1213" s="143" t="str">
        <f t="shared" si="141"/>
        <v>£000/ Veh</v>
      </c>
      <c r="G1213" s="283"/>
      <c r="H1213" s="283"/>
      <c r="I1213" s="283"/>
      <c r="J1213" s="283"/>
      <c r="K1213" s="283"/>
      <c r="L1213" s="283"/>
      <c r="M1213" s="283"/>
      <c r="N1213" s="283"/>
      <c r="O1213" s="283"/>
      <c r="P1213" s="283"/>
      <c r="Q1213" s="283"/>
      <c r="R1213" s="283"/>
      <c r="S1213" s="283"/>
      <c r="T1213" s="283"/>
      <c r="U1213" s="283"/>
      <c r="V1213" s="283"/>
      <c r="W1213" s="283"/>
      <c r="X1213" s="283"/>
      <c r="Y1213" s="283"/>
      <c r="Z1213" s="283"/>
      <c r="AA1213" s="283"/>
      <c r="AB1213" s="283"/>
      <c r="AC1213" s="284"/>
      <c r="AE1213" s="805"/>
      <c r="AG1213" s="805"/>
      <c r="AI1213" s="805"/>
      <c r="AK1213" s="330"/>
    </row>
    <row r="1214" spans="4:37" ht="12.75" customHeight="1" outlineLevel="1" x14ac:dyDescent="0.25">
      <c r="D1214" s="142" t="str">
        <f>'Line Items'!D1077</f>
        <v>[Rolling Stock Line 21]</v>
      </c>
      <c r="E1214" s="106"/>
      <c r="F1214" s="143" t="str">
        <f t="shared" si="141"/>
        <v>£000/ Veh</v>
      </c>
      <c r="G1214" s="283"/>
      <c r="H1214" s="283"/>
      <c r="I1214" s="283"/>
      <c r="J1214" s="283"/>
      <c r="K1214" s="283"/>
      <c r="L1214" s="283"/>
      <c r="M1214" s="283"/>
      <c r="N1214" s="283"/>
      <c r="O1214" s="283"/>
      <c r="P1214" s="283"/>
      <c r="Q1214" s="283"/>
      <c r="R1214" s="283"/>
      <c r="S1214" s="283"/>
      <c r="T1214" s="283"/>
      <c r="U1214" s="283"/>
      <c r="V1214" s="283"/>
      <c r="W1214" s="283"/>
      <c r="X1214" s="283"/>
      <c r="Y1214" s="283"/>
      <c r="Z1214" s="283"/>
      <c r="AA1214" s="283"/>
      <c r="AB1214" s="283"/>
      <c r="AC1214" s="284"/>
      <c r="AE1214" s="805"/>
      <c r="AG1214" s="805"/>
      <c r="AI1214" s="805"/>
      <c r="AK1214" s="330"/>
    </row>
    <row r="1215" spans="4:37" ht="12.75" customHeight="1" outlineLevel="1" x14ac:dyDescent="0.25">
      <c r="D1215" s="142" t="str">
        <f>'Line Items'!D1078</f>
        <v>[Rolling Stock Line 22]</v>
      </c>
      <c r="E1215" s="106"/>
      <c r="F1215" s="143" t="str">
        <f t="shared" si="141"/>
        <v>£000/ Veh</v>
      </c>
      <c r="G1215" s="283"/>
      <c r="H1215" s="283"/>
      <c r="I1215" s="283"/>
      <c r="J1215" s="283"/>
      <c r="K1215" s="283"/>
      <c r="L1215" s="283"/>
      <c r="M1215" s="283"/>
      <c r="N1215" s="283"/>
      <c r="O1215" s="283"/>
      <c r="P1215" s="283"/>
      <c r="Q1215" s="283"/>
      <c r="R1215" s="283"/>
      <c r="S1215" s="283"/>
      <c r="T1215" s="283"/>
      <c r="U1215" s="283"/>
      <c r="V1215" s="283"/>
      <c r="W1215" s="283"/>
      <c r="X1215" s="283"/>
      <c r="Y1215" s="283"/>
      <c r="Z1215" s="283"/>
      <c r="AA1215" s="283"/>
      <c r="AB1215" s="283"/>
      <c r="AC1215" s="284"/>
      <c r="AE1215" s="805"/>
      <c r="AG1215" s="805"/>
      <c r="AI1215" s="805"/>
      <c r="AK1215" s="330"/>
    </row>
    <row r="1216" spans="4:37" ht="12.75" customHeight="1" outlineLevel="1" x14ac:dyDescent="0.25">
      <c r="D1216" s="142" t="str">
        <f>'Line Items'!D1079</f>
        <v>[Rolling Stock Line 23]</v>
      </c>
      <c r="E1216" s="106"/>
      <c r="F1216" s="143" t="str">
        <f t="shared" si="141"/>
        <v>£000/ Veh</v>
      </c>
      <c r="G1216" s="283"/>
      <c r="H1216" s="283"/>
      <c r="I1216" s="283"/>
      <c r="J1216" s="283"/>
      <c r="K1216" s="283"/>
      <c r="L1216" s="283"/>
      <c r="M1216" s="283"/>
      <c r="N1216" s="283"/>
      <c r="O1216" s="283"/>
      <c r="P1216" s="283"/>
      <c r="Q1216" s="283"/>
      <c r="R1216" s="283"/>
      <c r="S1216" s="283"/>
      <c r="T1216" s="283"/>
      <c r="U1216" s="283"/>
      <c r="V1216" s="283"/>
      <c r="W1216" s="283"/>
      <c r="X1216" s="283"/>
      <c r="Y1216" s="283"/>
      <c r="Z1216" s="283"/>
      <c r="AA1216" s="283"/>
      <c r="AB1216" s="283"/>
      <c r="AC1216" s="284"/>
      <c r="AE1216" s="805"/>
      <c r="AG1216" s="805"/>
      <c r="AI1216" s="805"/>
      <c r="AK1216" s="330"/>
    </row>
    <row r="1217" spans="4:37" ht="12.75" customHeight="1" outlineLevel="1" x14ac:dyDescent="0.25">
      <c r="D1217" s="142" t="str">
        <f>'Line Items'!D1080</f>
        <v>[Rolling Stock Line 24]</v>
      </c>
      <c r="E1217" s="106"/>
      <c r="F1217" s="143" t="str">
        <f t="shared" si="141"/>
        <v>£000/ Veh</v>
      </c>
      <c r="G1217" s="283"/>
      <c r="H1217" s="283"/>
      <c r="I1217" s="283"/>
      <c r="J1217" s="283"/>
      <c r="K1217" s="283"/>
      <c r="L1217" s="283"/>
      <c r="M1217" s="283"/>
      <c r="N1217" s="283"/>
      <c r="O1217" s="283"/>
      <c r="P1217" s="283"/>
      <c r="Q1217" s="283"/>
      <c r="R1217" s="283"/>
      <c r="S1217" s="283"/>
      <c r="T1217" s="283"/>
      <c r="U1217" s="283"/>
      <c r="V1217" s="283"/>
      <c r="W1217" s="283"/>
      <c r="X1217" s="283"/>
      <c r="Y1217" s="283"/>
      <c r="Z1217" s="283"/>
      <c r="AA1217" s="283"/>
      <c r="AB1217" s="283"/>
      <c r="AC1217" s="284"/>
      <c r="AE1217" s="805"/>
      <c r="AG1217" s="805"/>
      <c r="AI1217" s="805"/>
      <c r="AK1217" s="330"/>
    </row>
    <row r="1218" spans="4:37" ht="12.75" customHeight="1" outlineLevel="1" x14ac:dyDescent="0.25">
      <c r="D1218" s="142" t="str">
        <f>'Line Items'!D1081</f>
        <v>[Rolling Stock Line 25]</v>
      </c>
      <c r="E1218" s="106"/>
      <c r="F1218" s="143" t="str">
        <f t="shared" si="141"/>
        <v>£000/ Veh</v>
      </c>
      <c r="G1218" s="283"/>
      <c r="H1218" s="283"/>
      <c r="I1218" s="283"/>
      <c r="J1218" s="283"/>
      <c r="K1218" s="283"/>
      <c r="L1218" s="283"/>
      <c r="M1218" s="283"/>
      <c r="N1218" s="283"/>
      <c r="O1218" s="283"/>
      <c r="P1218" s="283"/>
      <c r="Q1218" s="283"/>
      <c r="R1218" s="283"/>
      <c r="S1218" s="283"/>
      <c r="T1218" s="283"/>
      <c r="U1218" s="283"/>
      <c r="V1218" s="283"/>
      <c r="W1218" s="283"/>
      <c r="X1218" s="283"/>
      <c r="Y1218" s="283"/>
      <c r="Z1218" s="283"/>
      <c r="AA1218" s="283"/>
      <c r="AB1218" s="283"/>
      <c r="AC1218" s="284"/>
      <c r="AE1218" s="805"/>
      <c r="AG1218" s="805"/>
      <c r="AI1218" s="805"/>
      <c r="AK1218" s="330"/>
    </row>
    <row r="1219" spans="4:37" ht="12.75" customHeight="1" outlineLevel="1" x14ac:dyDescent="0.25">
      <c r="D1219" s="142" t="str">
        <f>'Line Items'!D1082</f>
        <v>[Rolling Stock Line 26]</v>
      </c>
      <c r="E1219" s="106"/>
      <c r="F1219" s="143" t="str">
        <f t="shared" si="141"/>
        <v>£000/ Veh</v>
      </c>
      <c r="G1219" s="283"/>
      <c r="H1219" s="283"/>
      <c r="I1219" s="283"/>
      <c r="J1219" s="283"/>
      <c r="K1219" s="283"/>
      <c r="L1219" s="283"/>
      <c r="M1219" s="283"/>
      <c r="N1219" s="283"/>
      <c r="O1219" s="283"/>
      <c r="P1219" s="283"/>
      <c r="Q1219" s="283"/>
      <c r="R1219" s="283"/>
      <c r="S1219" s="283"/>
      <c r="T1219" s="283"/>
      <c r="U1219" s="283"/>
      <c r="V1219" s="283"/>
      <c r="W1219" s="283"/>
      <c r="X1219" s="283"/>
      <c r="Y1219" s="283"/>
      <c r="Z1219" s="283"/>
      <c r="AA1219" s="283"/>
      <c r="AB1219" s="283"/>
      <c r="AC1219" s="284"/>
      <c r="AE1219" s="805"/>
      <c r="AG1219" s="805"/>
      <c r="AI1219" s="805"/>
      <c r="AK1219" s="330"/>
    </row>
    <row r="1220" spans="4:37" ht="12.75" customHeight="1" outlineLevel="1" x14ac:dyDescent="0.25">
      <c r="D1220" s="142" t="str">
        <f>'Line Items'!D1083</f>
        <v>[Rolling Stock Line 27]</v>
      </c>
      <c r="E1220" s="106"/>
      <c r="F1220" s="143" t="str">
        <f t="shared" si="141"/>
        <v>£000/ Veh</v>
      </c>
      <c r="G1220" s="283"/>
      <c r="H1220" s="283"/>
      <c r="I1220" s="283"/>
      <c r="J1220" s="283"/>
      <c r="K1220" s="283"/>
      <c r="L1220" s="283"/>
      <c r="M1220" s="283"/>
      <c r="N1220" s="283"/>
      <c r="O1220" s="283"/>
      <c r="P1220" s="283"/>
      <c r="Q1220" s="283"/>
      <c r="R1220" s="283"/>
      <c r="S1220" s="283"/>
      <c r="T1220" s="283"/>
      <c r="U1220" s="283"/>
      <c r="V1220" s="283"/>
      <c r="W1220" s="283"/>
      <c r="X1220" s="283"/>
      <c r="Y1220" s="283"/>
      <c r="Z1220" s="283"/>
      <c r="AA1220" s="283"/>
      <c r="AB1220" s="283"/>
      <c r="AC1220" s="284"/>
      <c r="AE1220" s="805"/>
      <c r="AG1220" s="805"/>
      <c r="AI1220" s="805"/>
      <c r="AK1220" s="330"/>
    </row>
    <row r="1221" spans="4:37" ht="12.75" customHeight="1" outlineLevel="1" x14ac:dyDescent="0.25">
      <c r="D1221" s="142" t="str">
        <f>'Line Items'!D1084</f>
        <v>[Rolling Stock Line 28]</v>
      </c>
      <c r="E1221" s="106"/>
      <c r="F1221" s="143" t="str">
        <f t="shared" si="141"/>
        <v>£000/ Veh</v>
      </c>
      <c r="G1221" s="283"/>
      <c r="H1221" s="283"/>
      <c r="I1221" s="283"/>
      <c r="J1221" s="283"/>
      <c r="K1221" s="283"/>
      <c r="L1221" s="283"/>
      <c r="M1221" s="283"/>
      <c r="N1221" s="283"/>
      <c r="O1221" s="283"/>
      <c r="P1221" s="283"/>
      <c r="Q1221" s="283"/>
      <c r="R1221" s="283"/>
      <c r="S1221" s="283"/>
      <c r="T1221" s="283"/>
      <c r="U1221" s="283"/>
      <c r="V1221" s="283"/>
      <c r="W1221" s="283"/>
      <c r="X1221" s="283"/>
      <c r="Y1221" s="283"/>
      <c r="Z1221" s="283"/>
      <c r="AA1221" s="283"/>
      <c r="AB1221" s="283"/>
      <c r="AC1221" s="284"/>
      <c r="AE1221" s="805"/>
      <c r="AG1221" s="805"/>
      <c r="AI1221" s="805"/>
      <c r="AK1221" s="330"/>
    </row>
    <row r="1222" spans="4:37" ht="12.75" customHeight="1" outlineLevel="1" x14ac:dyDescent="0.25">
      <c r="D1222" s="142" t="str">
        <f>'Line Items'!D1085</f>
        <v>[Rolling Stock Line 29]</v>
      </c>
      <c r="E1222" s="106"/>
      <c r="F1222" s="143" t="str">
        <f t="shared" si="141"/>
        <v>£000/ Veh</v>
      </c>
      <c r="G1222" s="283"/>
      <c r="H1222" s="283"/>
      <c r="I1222" s="283"/>
      <c r="J1222" s="283"/>
      <c r="K1222" s="283"/>
      <c r="L1222" s="283"/>
      <c r="M1222" s="283"/>
      <c r="N1222" s="283"/>
      <c r="O1222" s="283"/>
      <c r="P1222" s="283"/>
      <c r="Q1222" s="283"/>
      <c r="R1222" s="283"/>
      <c r="S1222" s="283"/>
      <c r="T1222" s="283"/>
      <c r="U1222" s="283"/>
      <c r="V1222" s="283"/>
      <c r="W1222" s="283"/>
      <c r="X1222" s="283"/>
      <c r="Y1222" s="283"/>
      <c r="Z1222" s="283"/>
      <c r="AA1222" s="283"/>
      <c r="AB1222" s="283"/>
      <c r="AC1222" s="284"/>
      <c r="AE1222" s="805"/>
      <c r="AG1222" s="805"/>
      <c r="AI1222" s="805"/>
      <c r="AK1222" s="330"/>
    </row>
    <row r="1223" spans="4:37" ht="12.75" customHeight="1" outlineLevel="1" x14ac:dyDescent="0.25">
      <c r="D1223" s="142" t="str">
        <f>'Line Items'!D1086</f>
        <v>[Rolling Stock Line 30]</v>
      </c>
      <c r="E1223" s="106"/>
      <c r="F1223" s="143" t="str">
        <f t="shared" si="141"/>
        <v>£000/ Veh</v>
      </c>
      <c r="G1223" s="283"/>
      <c r="H1223" s="283"/>
      <c r="I1223" s="283"/>
      <c r="J1223" s="283"/>
      <c r="K1223" s="283"/>
      <c r="L1223" s="283"/>
      <c r="M1223" s="283"/>
      <c r="N1223" s="283"/>
      <c r="O1223" s="283"/>
      <c r="P1223" s="283"/>
      <c r="Q1223" s="283"/>
      <c r="R1223" s="283"/>
      <c r="S1223" s="283"/>
      <c r="T1223" s="283"/>
      <c r="U1223" s="283"/>
      <c r="V1223" s="283"/>
      <c r="W1223" s="283"/>
      <c r="X1223" s="283"/>
      <c r="Y1223" s="283"/>
      <c r="Z1223" s="283"/>
      <c r="AA1223" s="283"/>
      <c r="AB1223" s="283"/>
      <c r="AC1223" s="284"/>
      <c r="AE1223" s="805"/>
      <c r="AG1223" s="805"/>
      <c r="AI1223" s="805"/>
      <c r="AK1223" s="330"/>
    </row>
    <row r="1224" spans="4:37" ht="12.75" customHeight="1" outlineLevel="1" x14ac:dyDescent="0.25">
      <c r="D1224" s="142" t="str">
        <f>'Line Items'!D1087</f>
        <v>[Rolling Stock Line 31]</v>
      </c>
      <c r="E1224" s="106"/>
      <c r="F1224" s="143" t="str">
        <f t="shared" si="141"/>
        <v>£000/ Veh</v>
      </c>
      <c r="G1224" s="283"/>
      <c r="H1224" s="283"/>
      <c r="I1224" s="283"/>
      <c r="J1224" s="283"/>
      <c r="K1224" s="283"/>
      <c r="L1224" s="283"/>
      <c r="M1224" s="283"/>
      <c r="N1224" s="283"/>
      <c r="O1224" s="283"/>
      <c r="P1224" s="283"/>
      <c r="Q1224" s="283"/>
      <c r="R1224" s="283"/>
      <c r="S1224" s="283"/>
      <c r="T1224" s="283"/>
      <c r="U1224" s="283"/>
      <c r="V1224" s="283"/>
      <c r="W1224" s="283"/>
      <c r="X1224" s="283"/>
      <c r="Y1224" s="283"/>
      <c r="Z1224" s="283"/>
      <c r="AA1224" s="283"/>
      <c r="AB1224" s="283"/>
      <c r="AC1224" s="284"/>
      <c r="AE1224" s="805"/>
      <c r="AG1224" s="805"/>
      <c r="AI1224" s="805"/>
      <c r="AK1224" s="330"/>
    </row>
    <row r="1225" spans="4:37" ht="12.75" customHeight="1" outlineLevel="1" x14ac:dyDescent="0.25">
      <c r="D1225" s="142" t="str">
        <f>'Line Items'!D1088</f>
        <v>[Rolling Stock Line 32]</v>
      </c>
      <c r="E1225" s="106"/>
      <c r="F1225" s="143" t="str">
        <f t="shared" si="141"/>
        <v>£000/ Veh</v>
      </c>
      <c r="G1225" s="283"/>
      <c r="H1225" s="283"/>
      <c r="I1225" s="283"/>
      <c r="J1225" s="283"/>
      <c r="K1225" s="283"/>
      <c r="L1225" s="283"/>
      <c r="M1225" s="283"/>
      <c r="N1225" s="283"/>
      <c r="O1225" s="283"/>
      <c r="P1225" s="283"/>
      <c r="Q1225" s="283"/>
      <c r="R1225" s="283"/>
      <c r="S1225" s="283"/>
      <c r="T1225" s="283"/>
      <c r="U1225" s="283"/>
      <c r="V1225" s="283"/>
      <c r="W1225" s="283"/>
      <c r="X1225" s="283"/>
      <c r="Y1225" s="283"/>
      <c r="Z1225" s="283"/>
      <c r="AA1225" s="283"/>
      <c r="AB1225" s="283"/>
      <c r="AC1225" s="284"/>
      <c r="AE1225" s="805"/>
      <c r="AG1225" s="805"/>
      <c r="AI1225" s="805"/>
      <c r="AK1225" s="330"/>
    </row>
    <row r="1226" spans="4:37" ht="12.75" customHeight="1" outlineLevel="1" x14ac:dyDescent="0.25">
      <c r="D1226" s="142" t="str">
        <f>'Line Items'!D1089</f>
        <v>[Rolling Stock Line 33]</v>
      </c>
      <c r="E1226" s="106"/>
      <c r="F1226" s="143" t="str">
        <f t="shared" si="141"/>
        <v>£000/ Veh</v>
      </c>
      <c r="G1226" s="283"/>
      <c r="H1226" s="283"/>
      <c r="I1226" s="283"/>
      <c r="J1226" s="283"/>
      <c r="K1226" s="283"/>
      <c r="L1226" s="283"/>
      <c r="M1226" s="283"/>
      <c r="N1226" s="283"/>
      <c r="O1226" s="283"/>
      <c r="P1226" s="283"/>
      <c r="Q1226" s="283"/>
      <c r="R1226" s="283"/>
      <c r="S1226" s="283"/>
      <c r="T1226" s="283"/>
      <c r="U1226" s="283"/>
      <c r="V1226" s="283"/>
      <c r="W1226" s="283"/>
      <c r="X1226" s="283"/>
      <c r="Y1226" s="283"/>
      <c r="Z1226" s="283"/>
      <c r="AA1226" s="283"/>
      <c r="AB1226" s="283"/>
      <c r="AC1226" s="284"/>
      <c r="AE1226" s="805"/>
      <c r="AG1226" s="805"/>
      <c r="AI1226" s="805"/>
      <c r="AK1226" s="330"/>
    </row>
    <row r="1227" spans="4:37" ht="12.75" customHeight="1" outlineLevel="1" x14ac:dyDescent="0.25">
      <c r="D1227" s="142" t="str">
        <f>'Line Items'!D1090</f>
        <v>[Rolling Stock Line 34]</v>
      </c>
      <c r="E1227" s="106"/>
      <c r="F1227" s="143" t="str">
        <f t="shared" si="141"/>
        <v>£000/ Veh</v>
      </c>
      <c r="G1227" s="283"/>
      <c r="H1227" s="283"/>
      <c r="I1227" s="283"/>
      <c r="J1227" s="283"/>
      <c r="K1227" s="283"/>
      <c r="L1227" s="283"/>
      <c r="M1227" s="283"/>
      <c r="N1227" s="283"/>
      <c r="O1227" s="283"/>
      <c r="P1227" s="283"/>
      <c r="Q1227" s="283"/>
      <c r="R1227" s="283"/>
      <c r="S1227" s="283"/>
      <c r="T1227" s="283"/>
      <c r="U1227" s="283"/>
      <c r="V1227" s="283"/>
      <c r="W1227" s="283"/>
      <c r="X1227" s="283"/>
      <c r="Y1227" s="283"/>
      <c r="Z1227" s="283"/>
      <c r="AA1227" s="283"/>
      <c r="AB1227" s="283"/>
      <c r="AC1227" s="284"/>
      <c r="AE1227" s="805"/>
      <c r="AG1227" s="805"/>
      <c r="AI1227" s="805"/>
      <c r="AK1227" s="330"/>
    </row>
    <row r="1228" spans="4:37" ht="12.75" customHeight="1" outlineLevel="1" x14ac:dyDescent="0.25">
      <c r="D1228" s="142" t="str">
        <f>'Line Items'!D1091</f>
        <v>[Rolling Stock Line 35]</v>
      </c>
      <c r="E1228" s="106"/>
      <c r="F1228" s="143" t="str">
        <f t="shared" si="141"/>
        <v>£000/ Veh</v>
      </c>
      <c r="G1228" s="283"/>
      <c r="H1228" s="283"/>
      <c r="I1228" s="283"/>
      <c r="J1228" s="283"/>
      <c r="K1228" s="283"/>
      <c r="L1228" s="283"/>
      <c r="M1228" s="283"/>
      <c r="N1228" s="283"/>
      <c r="O1228" s="283"/>
      <c r="P1228" s="283"/>
      <c r="Q1228" s="283"/>
      <c r="R1228" s="283"/>
      <c r="S1228" s="283"/>
      <c r="T1228" s="283"/>
      <c r="U1228" s="283"/>
      <c r="V1228" s="283"/>
      <c r="W1228" s="283"/>
      <c r="X1228" s="283"/>
      <c r="Y1228" s="283"/>
      <c r="Z1228" s="283"/>
      <c r="AA1228" s="283"/>
      <c r="AB1228" s="283"/>
      <c r="AC1228" s="284"/>
      <c r="AE1228" s="805"/>
      <c r="AG1228" s="805"/>
      <c r="AI1228" s="805"/>
      <c r="AK1228" s="330"/>
    </row>
    <row r="1229" spans="4:37" ht="12.75" customHeight="1" outlineLevel="1" x14ac:dyDescent="0.25">
      <c r="D1229" s="142" t="str">
        <f>'Line Items'!D1092</f>
        <v>[Rolling Stock Line 36]</v>
      </c>
      <c r="E1229" s="106"/>
      <c r="F1229" s="143" t="str">
        <f t="shared" si="141"/>
        <v>£000/ Veh</v>
      </c>
      <c r="G1229" s="283"/>
      <c r="H1229" s="283"/>
      <c r="I1229" s="283"/>
      <c r="J1229" s="283"/>
      <c r="K1229" s="283"/>
      <c r="L1229" s="283"/>
      <c r="M1229" s="283"/>
      <c r="N1229" s="283"/>
      <c r="O1229" s="283"/>
      <c r="P1229" s="283"/>
      <c r="Q1229" s="283"/>
      <c r="R1229" s="283"/>
      <c r="S1229" s="283"/>
      <c r="T1229" s="283"/>
      <c r="U1229" s="283"/>
      <c r="V1229" s="283"/>
      <c r="W1229" s="283"/>
      <c r="X1229" s="283"/>
      <c r="Y1229" s="283"/>
      <c r="Z1229" s="283"/>
      <c r="AA1229" s="283"/>
      <c r="AB1229" s="283"/>
      <c r="AC1229" s="284"/>
      <c r="AE1229" s="805"/>
      <c r="AG1229" s="805"/>
      <c r="AI1229" s="805"/>
      <c r="AK1229" s="330"/>
    </row>
    <row r="1230" spans="4:37" ht="12.75" customHeight="1" outlineLevel="1" x14ac:dyDescent="0.25">
      <c r="D1230" s="142" t="str">
        <f>'Line Items'!D1093</f>
        <v>[Rolling Stock Line 37]</v>
      </c>
      <c r="E1230" s="106"/>
      <c r="F1230" s="143" t="str">
        <f t="shared" si="141"/>
        <v>£000/ Veh</v>
      </c>
      <c r="G1230" s="283"/>
      <c r="H1230" s="283"/>
      <c r="I1230" s="283"/>
      <c r="J1230" s="283"/>
      <c r="K1230" s="283"/>
      <c r="L1230" s="283"/>
      <c r="M1230" s="283"/>
      <c r="N1230" s="283"/>
      <c r="O1230" s="283"/>
      <c r="P1230" s="283"/>
      <c r="Q1230" s="283"/>
      <c r="R1230" s="283"/>
      <c r="S1230" s="283"/>
      <c r="T1230" s="283"/>
      <c r="U1230" s="283"/>
      <c r="V1230" s="283"/>
      <c r="W1230" s="283"/>
      <c r="X1230" s="283"/>
      <c r="Y1230" s="283"/>
      <c r="Z1230" s="283"/>
      <c r="AA1230" s="283"/>
      <c r="AB1230" s="283"/>
      <c r="AC1230" s="284"/>
      <c r="AE1230" s="805"/>
      <c r="AG1230" s="805"/>
      <c r="AI1230" s="805"/>
      <c r="AK1230" s="330"/>
    </row>
    <row r="1231" spans="4:37" ht="12.75" customHeight="1" outlineLevel="1" x14ac:dyDescent="0.25">
      <c r="D1231" s="142" t="str">
        <f>'Line Items'!D1094</f>
        <v>[Rolling Stock Line 38]</v>
      </c>
      <c r="E1231" s="106"/>
      <c r="F1231" s="143" t="str">
        <f t="shared" si="141"/>
        <v>£000/ Veh</v>
      </c>
      <c r="G1231" s="283"/>
      <c r="H1231" s="283"/>
      <c r="I1231" s="283"/>
      <c r="J1231" s="283"/>
      <c r="K1231" s="283"/>
      <c r="L1231" s="283"/>
      <c r="M1231" s="283"/>
      <c r="N1231" s="283"/>
      <c r="O1231" s="283"/>
      <c r="P1231" s="283"/>
      <c r="Q1231" s="283"/>
      <c r="R1231" s="283"/>
      <c r="S1231" s="283"/>
      <c r="T1231" s="283"/>
      <c r="U1231" s="283"/>
      <c r="V1231" s="283"/>
      <c r="W1231" s="283"/>
      <c r="X1231" s="283"/>
      <c r="Y1231" s="283"/>
      <c r="Z1231" s="283"/>
      <c r="AA1231" s="283"/>
      <c r="AB1231" s="283"/>
      <c r="AC1231" s="284"/>
      <c r="AE1231" s="805"/>
      <c r="AG1231" s="805"/>
      <c r="AI1231" s="805"/>
      <c r="AK1231" s="330"/>
    </row>
    <row r="1232" spans="4:37" ht="12.75" customHeight="1" outlineLevel="1" x14ac:dyDescent="0.25">
      <c r="D1232" s="142" t="str">
        <f>'Line Items'!D1095</f>
        <v>[Rolling Stock Line 39]</v>
      </c>
      <c r="E1232" s="106"/>
      <c r="F1232" s="143" t="str">
        <f t="shared" si="141"/>
        <v>£000/ Veh</v>
      </c>
      <c r="G1232" s="283"/>
      <c r="H1232" s="283"/>
      <c r="I1232" s="283"/>
      <c r="J1232" s="283"/>
      <c r="K1232" s="283"/>
      <c r="L1232" s="283"/>
      <c r="M1232" s="283"/>
      <c r="N1232" s="283"/>
      <c r="O1232" s="283"/>
      <c r="P1232" s="283"/>
      <c r="Q1232" s="283"/>
      <c r="R1232" s="283"/>
      <c r="S1232" s="283"/>
      <c r="T1232" s="283"/>
      <c r="U1232" s="283"/>
      <c r="V1232" s="283"/>
      <c r="W1232" s="283"/>
      <c r="X1232" s="283"/>
      <c r="Y1232" s="283"/>
      <c r="Z1232" s="283"/>
      <c r="AA1232" s="283"/>
      <c r="AB1232" s="283"/>
      <c r="AC1232" s="284"/>
      <c r="AE1232" s="805"/>
      <c r="AG1232" s="805"/>
      <c r="AI1232" s="805"/>
      <c r="AK1232" s="330"/>
    </row>
    <row r="1233" spans="4:37" ht="12.75" customHeight="1" outlineLevel="1" x14ac:dyDescent="0.25">
      <c r="D1233" s="142" t="str">
        <f>'Line Items'!D1096</f>
        <v>[Rolling Stock Line 40]</v>
      </c>
      <c r="E1233" s="106"/>
      <c r="F1233" s="143" t="str">
        <f t="shared" si="141"/>
        <v>£000/ Veh</v>
      </c>
      <c r="G1233" s="283"/>
      <c r="H1233" s="283"/>
      <c r="I1233" s="283"/>
      <c r="J1233" s="283"/>
      <c r="K1233" s="283"/>
      <c r="L1233" s="283"/>
      <c r="M1233" s="283"/>
      <c r="N1233" s="283"/>
      <c r="O1233" s="283"/>
      <c r="P1233" s="283"/>
      <c r="Q1233" s="283"/>
      <c r="R1233" s="283"/>
      <c r="S1233" s="283"/>
      <c r="T1233" s="283"/>
      <c r="U1233" s="283"/>
      <c r="V1233" s="283"/>
      <c r="W1233" s="283"/>
      <c r="X1233" s="283"/>
      <c r="Y1233" s="283"/>
      <c r="Z1233" s="283"/>
      <c r="AA1233" s="283"/>
      <c r="AB1233" s="283"/>
      <c r="AC1233" s="284"/>
      <c r="AE1233" s="805"/>
      <c r="AG1233" s="805"/>
      <c r="AI1233" s="805"/>
      <c r="AK1233" s="330"/>
    </row>
    <row r="1234" spans="4:37" ht="12.75" customHeight="1" outlineLevel="1" x14ac:dyDescent="0.25">
      <c r="D1234" s="142" t="str">
        <f>'Line Items'!D1097</f>
        <v>[Rolling Stock Line 41]</v>
      </c>
      <c r="E1234" s="106"/>
      <c r="F1234" s="143" t="str">
        <f t="shared" si="141"/>
        <v>£000/ Veh</v>
      </c>
      <c r="G1234" s="283"/>
      <c r="H1234" s="283"/>
      <c r="I1234" s="283"/>
      <c r="J1234" s="283"/>
      <c r="K1234" s="283"/>
      <c r="L1234" s="283"/>
      <c r="M1234" s="283"/>
      <c r="N1234" s="283"/>
      <c r="O1234" s="283"/>
      <c r="P1234" s="283"/>
      <c r="Q1234" s="283"/>
      <c r="R1234" s="283"/>
      <c r="S1234" s="283"/>
      <c r="T1234" s="283"/>
      <c r="U1234" s="283"/>
      <c r="V1234" s="283"/>
      <c r="W1234" s="283"/>
      <c r="X1234" s="283"/>
      <c r="Y1234" s="283"/>
      <c r="Z1234" s="283"/>
      <c r="AA1234" s="283"/>
      <c r="AB1234" s="283"/>
      <c r="AC1234" s="284"/>
      <c r="AE1234" s="805"/>
      <c r="AG1234" s="805"/>
      <c r="AI1234" s="805"/>
      <c r="AK1234" s="330"/>
    </row>
    <row r="1235" spans="4:37" ht="12.75" customHeight="1" outlineLevel="1" x14ac:dyDescent="0.25">
      <c r="D1235" s="142" t="str">
        <f>'Line Items'!D1098</f>
        <v>[Rolling Stock Line 42]</v>
      </c>
      <c r="E1235" s="106"/>
      <c r="F1235" s="143" t="str">
        <f t="shared" si="141"/>
        <v>£000/ Veh</v>
      </c>
      <c r="G1235" s="283"/>
      <c r="H1235" s="283"/>
      <c r="I1235" s="283"/>
      <c r="J1235" s="283"/>
      <c r="K1235" s="283"/>
      <c r="L1235" s="283"/>
      <c r="M1235" s="283"/>
      <c r="N1235" s="283"/>
      <c r="O1235" s="283"/>
      <c r="P1235" s="283"/>
      <c r="Q1235" s="283"/>
      <c r="R1235" s="283"/>
      <c r="S1235" s="283"/>
      <c r="T1235" s="283"/>
      <c r="U1235" s="283"/>
      <c r="V1235" s="283"/>
      <c r="W1235" s="283"/>
      <c r="X1235" s="283"/>
      <c r="Y1235" s="283"/>
      <c r="Z1235" s="283"/>
      <c r="AA1235" s="283"/>
      <c r="AB1235" s="283"/>
      <c r="AC1235" s="284"/>
      <c r="AE1235" s="805"/>
      <c r="AG1235" s="805"/>
      <c r="AI1235" s="805"/>
      <c r="AK1235" s="330"/>
    </row>
    <row r="1236" spans="4:37" ht="12.75" customHeight="1" outlineLevel="1" x14ac:dyDescent="0.25">
      <c r="D1236" s="142" t="str">
        <f>'Line Items'!D1099</f>
        <v>[Rolling Stock Line 43]</v>
      </c>
      <c r="E1236" s="106"/>
      <c r="F1236" s="143" t="str">
        <f t="shared" si="141"/>
        <v>£000/ Veh</v>
      </c>
      <c r="G1236" s="283"/>
      <c r="H1236" s="283"/>
      <c r="I1236" s="283"/>
      <c r="J1236" s="283"/>
      <c r="K1236" s="283"/>
      <c r="L1236" s="283"/>
      <c r="M1236" s="283"/>
      <c r="N1236" s="283"/>
      <c r="O1236" s="283"/>
      <c r="P1236" s="283"/>
      <c r="Q1236" s="283"/>
      <c r="R1236" s="283"/>
      <c r="S1236" s="283"/>
      <c r="T1236" s="283"/>
      <c r="U1236" s="283"/>
      <c r="V1236" s="283"/>
      <c r="W1236" s="283"/>
      <c r="X1236" s="283"/>
      <c r="Y1236" s="283"/>
      <c r="Z1236" s="283"/>
      <c r="AA1236" s="283"/>
      <c r="AB1236" s="283"/>
      <c r="AC1236" s="284"/>
      <c r="AE1236" s="805"/>
      <c r="AG1236" s="805"/>
      <c r="AI1236" s="805"/>
      <c r="AK1236" s="330"/>
    </row>
    <row r="1237" spans="4:37" ht="12.75" customHeight="1" outlineLevel="1" x14ac:dyDescent="0.25">
      <c r="D1237" s="142" t="str">
        <f>'Line Items'!D1100</f>
        <v>[Rolling Stock Line 44]</v>
      </c>
      <c r="E1237" s="106"/>
      <c r="F1237" s="143" t="str">
        <f t="shared" si="141"/>
        <v>£000/ Veh</v>
      </c>
      <c r="G1237" s="283"/>
      <c r="H1237" s="283"/>
      <c r="I1237" s="283"/>
      <c r="J1237" s="283"/>
      <c r="K1237" s="283"/>
      <c r="L1237" s="283"/>
      <c r="M1237" s="283"/>
      <c r="N1237" s="283"/>
      <c r="O1237" s="283"/>
      <c r="P1237" s="283"/>
      <c r="Q1237" s="283"/>
      <c r="R1237" s="283"/>
      <c r="S1237" s="283"/>
      <c r="T1237" s="283"/>
      <c r="U1237" s="283"/>
      <c r="V1237" s="283"/>
      <c r="W1237" s="283"/>
      <c r="X1237" s="283"/>
      <c r="Y1237" s="283"/>
      <c r="Z1237" s="283"/>
      <c r="AA1237" s="283"/>
      <c r="AB1237" s="283"/>
      <c r="AC1237" s="284"/>
      <c r="AE1237" s="805"/>
      <c r="AG1237" s="805"/>
      <c r="AI1237" s="805"/>
      <c r="AK1237" s="330"/>
    </row>
    <row r="1238" spans="4:37" ht="12.75" customHeight="1" outlineLevel="1" x14ac:dyDescent="0.25">
      <c r="D1238" s="142" t="str">
        <f>'Line Items'!D1101</f>
        <v>[Rolling Stock Line 45]</v>
      </c>
      <c r="E1238" s="106"/>
      <c r="F1238" s="143" t="str">
        <f t="shared" si="141"/>
        <v>£000/ Veh</v>
      </c>
      <c r="G1238" s="283"/>
      <c r="H1238" s="283"/>
      <c r="I1238" s="283"/>
      <c r="J1238" s="283"/>
      <c r="K1238" s="283"/>
      <c r="L1238" s="283"/>
      <c r="M1238" s="283"/>
      <c r="N1238" s="283"/>
      <c r="O1238" s="283"/>
      <c r="P1238" s="283"/>
      <c r="Q1238" s="283"/>
      <c r="R1238" s="283"/>
      <c r="S1238" s="283"/>
      <c r="T1238" s="283"/>
      <c r="U1238" s="283"/>
      <c r="V1238" s="283"/>
      <c r="W1238" s="283"/>
      <c r="X1238" s="283"/>
      <c r="Y1238" s="283"/>
      <c r="Z1238" s="283"/>
      <c r="AA1238" s="283"/>
      <c r="AB1238" s="283"/>
      <c r="AC1238" s="284"/>
      <c r="AE1238" s="805"/>
      <c r="AG1238" s="805"/>
      <c r="AI1238" s="805"/>
      <c r="AK1238" s="330"/>
    </row>
    <row r="1239" spans="4:37" ht="12.75" customHeight="1" outlineLevel="1" x14ac:dyDescent="0.25">
      <c r="D1239" s="142" t="str">
        <f>'Line Items'!D1102</f>
        <v>[Rolling Stock Line 46]</v>
      </c>
      <c r="E1239" s="106"/>
      <c r="F1239" s="143" t="str">
        <f t="shared" si="141"/>
        <v>£000/ Veh</v>
      </c>
      <c r="G1239" s="283"/>
      <c r="H1239" s="283"/>
      <c r="I1239" s="283"/>
      <c r="J1239" s="283"/>
      <c r="K1239" s="283"/>
      <c r="L1239" s="283"/>
      <c r="M1239" s="283"/>
      <c r="N1239" s="283"/>
      <c r="O1239" s="283"/>
      <c r="P1239" s="283"/>
      <c r="Q1239" s="283"/>
      <c r="R1239" s="283"/>
      <c r="S1239" s="283"/>
      <c r="T1239" s="283"/>
      <c r="U1239" s="283"/>
      <c r="V1239" s="283"/>
      <c r="W1239" s="283"/>
      <c r="X1239" s="283"/>
      <c r="Y1239" s="283"/>
      <c r="Z1239" s="283"/>
      <c r="AA1239" s="283"/>
      <c r="AB1239" s="283"/>
      <c r="AC1239" s="284"/>
      <c r="AE1239" s="805"/>
      <c r="AG1239" s="805"/>
      <c r="AI1239" s="805"/>
      <c r="AK1239" s="330"/>
    </row>
    <row r="1240" spans="4:37" ht="12.75" customHeight="1" outlineLevel="1" x14ac:dyDescent="0.25">
      <c r="D1240" s="142" t="str">
        <f>'Line Items'!D1103</f>
        <v>[Rolling Stock Line 47]</v>
      </c>
      <c r="E1240" s="106"/>
      <c r="F1240" s="143" t="str">
        <f t="shared" si="141"/>
        <v>£000/ Veh</v>
      </c>
      <c r="G1240" s="283"/>
      <c r="H1240" s="283"/>
      <c r="I1240" s="283"/>
      <c r="J1240" s="283"/>
      <c r="K1240" s="283"/>
      <c r="L1240" s="283"/>
      <c r="M1240" s="283"/>
      <c r="N1240" s="283"/>
      <c r="O1240" s="283"/>
      <c r="P1240" s="283"/>
      <c r="Q1240" s="283"/>
      <c r="R1240" s="283"/>
      <c r="S1240" s="283"/>
      <c r="T1240" s="283"/>
      <c r="U1240" s="283"/>
      <c r="V1240" s="283"/>
      <c r="W1240" s="283"/>
      <c r="X1240" s="283"/>
      <c r="Y1240" s="283"/>
      <c r="Z1240" s="283"/>
      <c r="AA1240" s="283"/>
      <c r="AB1240" s="283"/>
      <c r="AC1240" s="284"/>
      <c r="AE1240" s="805"/>
      <c r="AG1240" s="805"/>
      <c r="AI1240" s="805"/>
      <c r="AK1240" s="330"/>
    </row>
    <row r="1241" spans="4:37" ht="12.75" customHeight="1" outlineLevel="1" x14ac:dyDescent="0.25">
      <c r="D1241" s="142" t="str">
        <f>'Line Items'!D1104</f>
        <v>[Rolling Stock Line 48]</v>
      </c>
      <c r="E1241" s="106"/>
      <c r="F1241" s="143" t="str">
        <f t="shared" si="141"/>
        <v>£000/ Veh</v>
      </c>
      <c r="G1241" s="283"/>
      <c r="H1241" s="283"/>
      <c r="I1241" s="283"/>
      <c r="J1241" s="283"/>
      <c r="K1241" s="283"/>
      <c r="L1241" s="283"/>
      <c r="M1241" s="283"/>
      <c r="N1241" s="283"/>
      <c r="O1241" s="283"/>
      <c r="P1241" s="283"/>
      <c r="Q1241" s="283"/>
      <c r="R1241" s="283"/>
      <c r="S1241" s="283"/>
      <c r="T1241" s="283"/>
      <c r="U1241" s="283"/>
      <c r="V1241" s="283"/>
      <c r="W1241" s="283"/>
      <c r="X1241" s="283"/>
      <c r="Y1241" s="283"/>
      <c r="Z1241" s="283"/>
      <c r="AA1241" s="283"/>
      <c r="AB1241" s="283"/>
      <c r="AC1241" s="284"/>
      <c r="AE1241" s="805"/>
      <c r="AG1241" s="805"/>
      <c r="AI1241" s="805"/>
      <c r="AK1241" s="330"/>
    </row>
    <row r="1242" spans="4:37" ht="12.75" customHeight="1" outlineLevel="1" x14ac:dyDescent="0.25">
      <c r="D1242" s="142" t="str">
        <f>'Line Items'!D1105</f>
        <v>[Rolling Stock Line 49]</v>
      </c>
      <c r="E1242" s="106"/>
      <c r="F1242" s="143" t="str">
        <f t="shared" si="141"/>
        <v>£000/ Veh</v>
      </c>
      <c r="G1242" s="283"/>
      <c r="H1242" s="283"/>
      <c r="I1242" s="283"/>
      <c r="J1242" s="283"/>
      <c r="K1242" s="283"/>
      <c r="L1242" s="283"/>
      <c r="M1242" s="283"/>
      <c r="N1242" s="283"/>
      <c r="O1242" s="283"/>
      <c r="P1242" s="283"/>
      <c r="Q1242" s="283"/>
      <c r="R1242" s="283"/>
      <c r="S1242" s="283"/>
      <c r="T1242" s="283"/>
      <c r="U1242" s="283"/>
      <c r="V1242" s="283"/>
      <c r="W1242" s="283"/>
      <c r="X1242" s="283"/>
      <c r="Y1242" s="283"/>
      <c r="Z1242" s="283"/>
      <c r="AA1242" s="283"/>
      <c r="AB1242" s="283"/>
      <c r="AC1242" s="284"/>
      <c r="AE1242" s="805"/>
      <c r="AG1242" s="805"/>
      <c r="AI1242" s="805"/>
      <c r="AK1242" s="330"/>
    </row>
    <row r="1243" spans="4:37" ht="12.75" customHeight="1" outlineLevel="1" x14ac:dyDescent="0.25">
      <c r="D1243" s="142" t="str">
        <f>'Line Items'!D1106</f>
        <v>[Rolling Stock Line 50]</v>
      </c>
      <c r="E1243" s="106"/>
      <c r="F1243" s="143" t="str">
        <f t="shared" si="141"/>
        <v>£000/ Veh</v>
      </c>
      <c r="G1243" s="283"/>
      <c r="H1243" s="283"/>
      <c r="I1243" s="283"/>
      <c r="J1243" s="283"/>
      <c r="K1243" s="283"/>
      <c r="L1243" s="283"/>
      <c r="M1243" s="283"/>
      <c r="N1243" s="283"/>
      <c r="O1243" s="283"/>
      <c r="P1243" s="283"/>
      <c r="Q1243" s="283"/>
      <c r="R1243" s="283"/>
      <c r="S1243" s="283"/>
      <c r="T1243" s="283"/>
      <c r="U1243" s="283"/>
      <c r="V1243" s="283"/>
      <c r="W1243" s="283"/>
      <c r="X1243" s="283"/>
      <c r="Y1243" s="283"/>
      <c r="Z1243" s="283"/>
      <c r="AA1243" s="283"/>
      <c r="AB1243" s="283"/>
      <c r="AC1243" s="284"/>
      <c r="AE1243" s="805"/>
      <c r="AG1243" s="805"/>
      <c r="AI1243" s="805"/>
      <c r="AK1243" s="330"/>
    </row>
    <row r="1244" spans="4:37" ht="12.75" customHeight="1" outlineLevel="1" x14ac:dyDescent="0.25">
      <c r="D1244" s="142" t="str">
        <f>'Line Items'!D1107</f>
        <v>[Rolling Stock Line 51]</v>
      </c>
      <c r="E1244" s="106"/>
      <c r="F1244" s="143" t="str">
        <f t="shared" si="141"/>
        <v>£000/ Veh</v>
      </c>
      <c r="G1244" s="283"/>
      <c r="H1244" s="283"/>
      <c r="I1244" s="283"/>
      <c r="J1244" s="283"/>
      <c r="K1244" s="283"/>
      <c r="L1244" s="283"/>
      <c r="M1244" s="283"/>
      <c r="N1244" s="283"/>
      <c r="O1244" s="283"/>
      <c r="P1244" s="283"/>
      <c r="Q1244" s="283"/>
      <c r="R1244" s="283"/>
      <c r="S1244" s="283"/>
      <c r="T1244" s="283"/>
      <c r="U1244" s="283"/>
      <c r="V1244" s="283"/>
      <c r="W1244" s="283"/>
      <c r="X1244" s="283"/>
      <c r="Y1244" s="283"/>
      <c r="Z1244" s="283"/>
      <c r="AA1244" s="283"/>
      <c r="AB1244" s="283"/>
      <c r="AC1244" s="284"/>
      <c r="AE1244" s="805"/>
      <c r="AG1244" s="805"/>
      <c r="AI1244" s="805"/>
      <c r="AK1244" s="330"/>
    </row>
    <row r="1245" spans="4:37" ht="12.75" customHeight="1" outlineLevel="1" x14ac:dyDescent="0.25">
      <c r="D1245" s="142" t="str">
        <f>'Line Items'!D1108</f>
        <v>[Rolling Stock Line 52]</v>
      </c>
      <c r="E1245" s="106"/>
      <c r="F1245" s="143" t="str">
        <f t="shared" si="141"/>
        <v>£000/ Veh</v>
      </c>
      <c r="G1245" s="283"/>
      <c r="H1245" s="283"/>
      <c r="I1245" s="283"/>
      <c r="J1245" s="283"/>
      <c r="K1245" s="283"/>
      <c r="L1245" s="283"/>
      <c r="M1245" s="283"/>
      <c r="N1245" s="283"/>
      <c r="O1245" s="283"/>
      <c r="P1245" s="283"/>
      <c r="Q1245" s="283"/>
      <c r="R1245" s="283"/>
      <c r="S1245" s="283"/>
      <c r="T1245" s="283"/>
      <c r="U1245" s="283"/>
      <c r="V1245" s="283"/>
      <c r="W1245" s="283"/>
      <c r="X1245" s="283"/>
      <c r="Y1245" s="283"/>
      <c r="Z1245" s="283"/>
      <c r="AA1245" s="283"/>
      <c r="AB1245" s="283"/>
      <c r="AC1245" s="284"/>
      <c r="AE1245" s="805"/>
      <c r="AG1245" s="805"/>
      <c r="AI1245" s="805"/>
      <c r="AK1245" s="330"/>
    </row>
    <row r="1246" spans="4:37" ht="12.75" customHeight="1" outlineLevel="1" x14ac:dyDescent="0.25">
      <c r="D1246" s="142" t="str">
        <f>'Line Items'!D1109</f>
        <v>[Rolling Stock Line 53]</v>
      </c>
      <c r="E1246" s="106"/>
      <c r="F1246" s="143" t="str">
        <f t="shared" si="141"/>
        <v>£000/ Veh</v>
      </c>
      <c r="G1246" s="283"/>
      <c r="H1246" s="283"/>
      <c r="I1246" s="283"/>
      <c r="J1246" s="283"/>
      <c r="K1246" s="283"/>
      <c r="L1246" s="283"/>
      <c r="M1246" s="283"/>
      <c r="N1246" s="283"/>
      <c r="O1246" s="283"/>
      <c r="P1246" s="283"/>
      <c r="Q1246" s="283"/>
      <c r="R1246" s="283"/>
      <c r="S1246" s="283"/>
      <c r="T1246" s="283"/>
      <c r="U1246" s="283"/>
      <c r="V1246" s="283"/>
      <c r="W1246" s="283"/>
      <c r="X1246" s="283"/>
      <c r="Y1246" s="283"/>
      <c r="Z1246" s="283"/>
      <c r="AA1246" s="283"/>
      <c r="AB1246" s="283"/>
      <c r="AC1246" s="284"/>
      <c r="AE1246" s="805"/>
      <c r="AG1246" s="805"/>
      <c r="AI1246" s="805"/>
      <c r="AK1246" s="330"/>
    </row>
    <row r="1247" spans="4:37" ht="12.75" customHeight="1" outlineLevel="1" x14ac:dyDescent="0.25">
      <c r="D1247" s="142" t="str">
        <f>'Line Items'!D1110</f>
        <v>[Rolling Stock Line 54]</v>
      </c>
      <c r="E1247" s="106"/>
      <c r="F1247" s="143" t="str">
        <f t="shared" si="141"/>
        <v>£000/ Veh</v>
      </c>
      <c r="G1247" s="283"/>
      <c r="H1247" s="283"/>
      <c r="I1247" s="283"/>
      <c r="J1247" s="283"/>
      <c r="K1247" s="283"/>
      <c r="L1247" s="283"/>
      <c r="M1247" s="283"/>
      <c r="N1247" s="283"/>
      <c r="O1247" s="283"/>
      <c r="P1247" s="283"/>
      <c r="Q1247" s="283"/>
      <c r="R1247" s="283"/>
      <c r="S1247" s="283"/>
      <c r="T1247" s="283"/>
      <c r="U1247" s="283"/>
      <c r="V1247" s="283"/>
      <c r="W1247" s="283"/>
      <c r="X1247" s="283"/>
      <c r="Y1247" s="283"/>
      <c r="Z1247" s="283"/>
      <c r="AA1247" s="283"/>
      <c r="AB1247" s="283"/>
      <c r="AC1247" s="284"/>
      <c r="AE1247" s="805"/>
      <c r="AG1247" s="805"/>
      <c r="AI1247" s="805"/>
      <c r="AK1247" s="330"/>
    </row>
    <row r="1248" spans="4:37" ht="12.75" customHeight="1" outlineLevel="1" x14ac:dyDescent="0.25">
      <c r="D1248" s="142" t="str">
        <f>'Line Items'!D1111</f>
        <v>[Rolling Stock Line 55]</v>
      </c>
      <c r="E1248" s="106"/>
      <c r="F1248" s="143" t="str">
        <f t="shared" si="141"/>
        <v>£000/ Veh</v>
      </c>
      <c r="G1248" s="283"/>
      <c r="H1248" s="283"/>
      <c r="I1248" s="283"/>
      <c r="J1248" s="283"/>
      <c r="K1248" s="283"/>
      <c r="L1248" s="283"/>
      <c r="M1248" s="283"/>
      <c r="N1248" s="283"/>
      <c r="O1248" s="283"/>
      <c r="P1248" s="283"/>
      <c r="Q1248" s="283"/>
      <c r="R1248" s="283"/>
      <c r="S1248" s="283"/>
      <c r="T1248" s="283"/>
      <c r="U1248" s="283"/>
      <c r="V1248" s="283"/>
      <c r="W1248" s="283"/>
      <c r="X1248" s="283"/>
      <c r="Y1248" s="283"/>
      <c r="Z1248" s="283"/>
      <c r="AA1248" s="283"/>
      <c r="AB1248" s="283"/>
      <c r="AC1248" s="284"/>
      <c r="AE1248" s="805"/>
      <c r="AG1248" s="805"/>
      <c r="AI1248" s="805"/>
      <c r="AK1248" s="330"/>
    </row>
    <row r="1249" spans="2:37" ht="12.75" customHeight="1" outlineLevel="1" x14ac:dyDescent="0.25">
      <c r="D1249" s="142" t="str">
        <f>'Line Items'!D1112</f>
        <v>[Rolling Stock Line 56]</v>
      </c>
      <c r="E1249" s="106"/>
      <c r="F1249" s="143" t="str">
        <f t="shared" si="141"/>
        <v>£000/ Veh</v>
      </c>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4"/>
      <c r="AE1249" s="805"/>
      <c r="AG1249" s="805"/>
      <c r="AI1249" s="805"/>
      <c r="AK1249" s="330"/>
    </row>
    <row r="1250" spans="2:37" ht="12.75" customHeight="1" outlineLevel="1" x14ac:dyDescent="0.25">
      <c r="D1250" s="142" t="str">
        <f>'Line Items'!D1113</f>
        <v>[Rolling Stock Line 57]</v>
      </c>
      <c r="E1250" s="106"/>
      <c r="F1250" s="143" t="str">
        <f t="shared" si="141"/>
        <v>£000/ Veh</v>
      </c>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4"/>
      <c r="AE1250" s="805"/>
      <c r="AG1250" s="805"/>
      <c r="AI1250" s="805"/>
      <c r="AK1250" s="330"/>
    </row>
    <row r="1251" spans="2:37" ht="12.75" customHeight="1" outlineLevel="1" x14ac:dyDescent="0.25">
      <c r="D1251" s="142" t="str">
        <f>'Line Items'!D1114</f>
        <v>[Rolling Stock Line 58]</v>
      </c>
      <c r="E1251" s="106"/>
      <c r="F1251" s="143" t="str">
        <f t="shared" si="141"/>
        <v>£000/ Veh</v>
      </c>
      <c r="G1251" s="283"/>
      <c r="H1251" s="283"/>
      <c r="I1251" s="283"/>
      <c r="J1251" s="283"/>
      <c r="K1251" s="283"/>
      <c r="L1251" s="283"/>
      <c r="M1251" s="283"/>
      <c r="N1251" s="283"/>
      <c r="O1251" s="283"/>
      <c r="P1251" s="283"/>
      <c r="Q1251" s="283"/>
      <c r="R1251" s="283"/>
      <c r="S1251" s="283"/>
      <c r="T1251" s="283"/>
      <c r="U1251" s="283"/>
      <c r="V1251" s="283"/>
      <c r="W1251" s="283"/>
      <c r="X1251" s="283"/>
      <c r="Y1251" s="283"/>
      <c r="Z1251" s="283"/>
      <c r="AA1251" s="283"/>
      <c r="AB1251" s="283"/>
      <c r="AC1251" s="284"/>
      <c r="AE1251" s="805"/>
      <c r="AG1251" s="805"/>
      <c r="AI1251" s="805"/>
      <c r="AK1251" s="330"/>
    </row>
    <row r="1252" spans="2:37" ht="12.75" customHeight="1" outlineLevel="1" x14ac:dyDescent="0.25">
      <c r="D1252" s="142" t="str">
        <f>'Line Items'!D1115</f>
        <v>[Rolling Stock Line 59]</v>
      </c>
      <c r="E1252" s="106"/>
      <c r="F1252" s="143" t="str">
        <f t="shared" si="141"/>
        <v>£000/ Veh</v>
      </c>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4"/>
      <c r="AE1252" s="805"/>
      <c r="AG1252" s="805"/>
      <c r="AI1252" s="805"/>
      <c r="AK1252" s="330"/>
    </row>
    <row r="1253" spans="2:37" ht="12.75" customHeight="1" outlineLevel="1" x14ac:dyDescent="0.25">
      <c r="D1253" s="113" t="str">
        <f>'Line Items'!D1116</f>
        <v>[Rolling Stock Line 60]</v>
      </c>
      <c r="E1253" s="286"/>
      <c r="F1253" s="155" t="str">
        <f>F1252</f>
        <v>£000/ Veh</v>
      </c>
      <c r="G1253" s="287"/>
      <c r="H1253" s="287"/>
      <c r="I1253" s="287"/>
      <c r="J1253" s="287"/>
      <c r="K1253" s="287"/>
      <c r="L1253" s="287"/>
      <c r="M1253" s="287"/>
      <c r="N1253" s="287"/>
      <c r="O1253" s="287"/>
      <c r="P1253" s="287"/>
      <c r="Q1253" s="287"/>
      <c r="R1253" s="287"/>
      <c r="S1253" s="287"/>
      <c r="T1253" s="287"/>
      <c r="U1253" s="287"/>
      <c r="V1253" s="287"/>
      <c r="W1253" s="287"/>
      <c r="X1253" s="287"/>
      <c r="Y1253" s="287"/>
      <c r="Z1253" s="287"/>
      <c r="AA1253" s="287"/>
      <c r="AB1253" s="287"/>
      <c r="AC1253" s="288"/>
      <c r="AE1253" s="1058"/>
      <c r="AG1253" s="1058"/>
      <c r="AI1253" s="1058"/>
      <c r="AK1253" s="347"/>
    </row>
    <row r="1254" spans="2:37" ht="12.75" customHeight="1" outlineLevel="1" x14ac:dyDescent="0.25">
      <c r="G1254" s="107"/>
      <c r="H1254" s="107"/>
      <c r="I1254" s="107"/>
      <c r="J1254" s="107"/>
      <c r="K1254" s="107"/>
      <c r="L1254" s="107"/>
      <c r="M1254" s="107"/>
      <c r="N1254" s="107"/>
      <c r="O1254" s="107"/>
      <c r="P1254" s="107"/>
      <c r="Q1254" s="107"/>
      <c r="R1254" s="107"/>
      <c r="S1254" s="107"/>
      <c r="T1254" s="107"/>
      <c r="U1254" s="107"/>
      <c r="V1254" s="107"/>
      <c r="W1254" s="107"/>
      <c r="X1254" s="107"/>
      <c r="Y1254" s="107"/>
      <c r="Z1254" s="107"/>
      <c r="AA1254" s="107"/>
      <c r="AB1254" s="107"/>
      <c r="AC1254" s="107"/>
      <c r="AE1254" s="107"/>
      <c r="AG1254" s="107"/>
      <c r="AI1254" s="107"/>
      <c r="AK1254" s="348"/>
    </row>
    <row r="1255" spans="2:37" ht="12.75" customHeight="1" outlineLevel="1" x14ac:dyDescent="0.25">
      <c r="D1255" s="290" t="str">
        <f>"Average "&amp;B1192</f>
        <v>Average Heavy Maintenance Reserve per vehicle</v>
      </c>
      <c r="E1255" s="291"/>
      <c r="F1255" s="292" t="str">
        <f>F1253</f>
        <v>£000/ Veh</v>
      </c>
      <c r="G1255" s="293">
        <f t="shared" ref="G1255:AC1255" si="142">IF(G$79=0,0,SUMPRODUCT(G$18:G$77,G1194:G1253)/G$79)</f>
        <v>0</v>
      </c>
      <c r="H1255" s="293">
        <f t="shared" si="142"/>
        <v>0</v>
      </c>
      <c r="I1255" s="293">
        <f t="shared" si="142"/>
        <v>0</v>
      </c>
      <c r="J1255" s="293">
        <f t="shared" si="142"/>
        <v>0</v>
      </c>
      <c r="K1255" s="293">
        <f t="shared" si="142"/>
        <v>0</v>
      </c>
      <c r="L1255" s="293">
        <f t="shared" si="142"/>
        <v>0</v>
      </c>
      <c r="M1255" s="293">
        <f t="shared" si="142"/>
        <v>0</v>
      </c>
      <c r="N1255" s="293">
        <f t="shared" si="142"/>
        <v>0</v>
      </c>
      <c r="O1255" s="293">
        <f t="shared" si="142"/>
        <v>0</v>
      </c>
      <c r="P1255" s="293">
        <f t="shared" si="142"/>
        <v>0</v>
      </c>
      <c r="Q1255" s="293">
        <f t="shared" si="142"/>
        <v>0</v>
      </c>
      <c r="R1255" s="293">
        <f t="shared" si="142"/>
        <v>0</v>
      </c>
      <c r="S1255" s="293">
        <f t="shared" si="142"/>
        <v>0</v>
      </c>
      <c r="T1255" s="293">
        <f t="shared" si="142"/>
        <v>0</v>
      </c>
      <c r="U1255" s="293">
        <f t="shared" si="142"/>
        <v>0</v>
      </c>
      <c r="V1255" s="293">
        <f t="shared" si="142"/>
        <v>0</v>
      </c>
      <c r="W1255" s="293">
        <f t="shared" si="142"/>
        <v>0</v>
      </c>
      <c r="X1255" s="293">
        <f t="shared" si="142"/>
        <v>0</v>
      </c>
      <c r="Y1255" s="293">
        <f t="shared" si="142"/>
        <v>0</v>
      </c>
      <c r="Z1255" s="293">
        <f t="shared" si="142"/>
        <v>0</v>
      </c>
      <c r="AA1255" s="293">
        <f t="shared" si="142"/>
        <v>0</v>
      </c>
      <c r="AB1255" s="293">
        <f t="shared" si="142"/>
        <v>0</v>
      </c>
      <c r="AC1255" s="294">
        <f t="shared" si="142"/>
        <v>0</v>
      </c>
      <c r="AE1255" s="1062">
        <f>IF(AE$79=0,0,SUMPRODUCT(AE$18:AE$77,AE1194:AE1253)/AE$79)</f>
        <v>0</v>
      </c>
      <c r="AG1255" s="1062">
        <f>IF(AG$79=0,0,SUMPRODUCT(AG$18:AG$77,AG1194:AG1253)/AG$79)</f>
        <v>0</v>
      </c>
      <c r="AI1255" s="1062">
        <f>IF(AI$79=0,0,SUMPRODUCT(AI$18:AI$77,AI1194:AI1253)/AI$79)</f>
        <v>0</v>
      </c>
      <c r="AK1255" s="349"/>
    </row>
    <row r="1256" spans="2:37" x14ac:dyDescent="0.25">
      <c r="G1256" s="107"/>
      <c r="H1256" s="107"/>
      <c r="I1256" s="107"/>
      <c r="J1256" s="107"/>
      <c r="K1256" s="107"/>
      <c r="L1256" s="107"/>
      <c r="M1256" s="107"/>
      <c r="N1256" s="107"/>
      <c r="O1256" s="107"/>
      <c r="P1256" s="107"/>
      <c r="Q1256" s="107"/>
      <c r="R1256" s="107"/>
      <c r="S1256" s="107"/>
      <c r="T1256" s="107"/>
      <c r="U1256" s="107"/>
      <c r="V1256" s="107"/>
      <c r="W1256" s="107"/>
      <c r="X1256" s="107"/>
      <c r="Y1256" s="107"/>
      <c r="Z1256" s="107"/>
      <c r="AA1256" s="107"/>
      <c r="AB1256" s="107"/>
      <c r="AC1256" s="107"/>
      <c r="AE1256" s="107"/>
      <c r="AG1256" s="107"/>
      <c r="AI1256" s="107"/>
      <c r="AK1256" s="348"/>
    </row>
    <row r="1257" spans="2:37" x14ac:dyDescent="0.25">
      <c r="B1257" s="272" t="s">
        <v>500</v>
      </c>
      <c r="C1257" s="272"/>
      <c r="D1257" s="275"/>
      <c r="E1257" s="275"/>
      <c r="F1257" s="272"/>
      <c r="G1257" s="302"/>
      <c r="H1257" s="302"/>
      <c r="I1257" s="302"/>
      <c r="J1257" s="302"/>
      <c r="K1257" s="302"/>
      <c r="L1257" s="302"/>
      <c r="M1257" s="302"/>
      <c r="N1257" s="302"/>
      <c r="O1257" s="302"/>
      <c r="P1257" s="302"/>
      <c r="Q1257" s="302"/>
      <c r="R1257" s="302"/>
      <c r="S1257" s="302"/>
      <c r="T1257" s="302"/>
      <c r="U1257" s="302"/>
      <c r="V1257" s="302"/>
      <c r="W1257" s="302"/>
      <c r="X1257" s="302"/>
      <c r="Y1257" s="302"/>
      <c r="Z1257" s="302"/>
      <c r="AA1257" s="302"/>
      <c r="AB1257" s="302"/>
      <c r="AC1257" s="302"/>
      <c r="AD1257" s="272"/>
      <c r="AE1257" s="302"/>
      <c r="AF1257" s="272"/>
      <c r="AG1257" s="302"/>
      <c r="AH1257" s="272"/>
      <c r="AI1257" s="302"/>
      <c r="AJ1257" s="272"/>
      <c r="AK1257" s="350"/>
    </row>
    <row r="1258" spans="2:37" ht="12.75" customHeight="1" outlineLevel="1" x14ac:dyDescent="0.25">
      <c r="G1258" s="107"/>
      <c r="H1258" s="107"/>
      <c r="I1258" s="107"/>
      <c r="J1258" s="107"/>
      <c r="K1258" s="107"/>
      <c r="L1258" s="107"/>
      <c r="M1258" s="107"/>
      <c r="N1258" s="107"/>
      <c r="O1258" s="107"/>
      <c r="P1258" s="107"/>
      <c r="Q1258" s="107"/>
      <c r="R1258" s="107"/>
      <c r="S1258" s="107"/>
      <c r="T1258" s="107"/>
      <c r="U1258" s="107"/>
      <c r="V1258" s="107"/>
      <c r="W1258" s="107"/>
      <c r="X1258" s="107"/>
      <c r="Y1258" s="107"/>
      <c r="Z1258" s="107"/>
      <c r="AA1258" s="107"/>
      <c r="AB1258" s="107"/>
      <c r="AC1258" s="107"/>
      <c r="AE1258" s="107"/>
      <c r="AG1258" s="107"/>
      <c r="AI1258" s="107"/>
      <c r="AK1258" s="348"/>
    </row>
    <row r="1259" spans="2:37" ht="12.75" customHeight="1" outlineLevel="1" x14ac:dyDescent="0.25">
      <c r="D1259" s="276" t="str">
        <f>'Line Items'!D1057</f>
        <v>Class 375/3 Eversholt Rail</v>
      </c>
      <c r="E1259" s="277"/>
      <c r="F1259" s="278" t="str">
        <f>F1194</f>
        <v>£000/ Veh</v>
      </c>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304"/>
      <c r="AE1259" s="1057"/>
      <c r="AG1259" s="1057"/>
      <c r="AI1259" s="1057"/>
      <c r="AK1259" s="321"/>
    </row>
    <row r="1260" spans="2:37" ht="12.75" customHeight="1" outlineLevel="1" x14ac:dyDescent="0.25">
      <c r="D1260" s="142" t="str">
        <f>'Line Items'!D1058</f>
        <v>Class 375/6 Eversholt Rail</v>
      </c>
      <c r="E1260" s="106"/>
      <c r="F1260" s="143" t="str">
        <f t="shared" ref="F1260:F1318" si="143">F1259</f>
        <v>£000/ Veh</v>
      </c>
      <c r="G1260" s="283"/>
      <c r="H1260" s="283"/>
      <c r="I1260" s="283"/>
      <c r="J1260" s="283"/>
      <c r="K1260" s="283"/>
      <c r="L1260" s="283"/>
      <c r="M1260" s="283"/>
      <c r="N1260" s="283"/>
      <c r="O1260" s="283"/>
      <c r="P1260" s="283"/>
      <c r="Q1260" s="283"/>
      <c r="R1260" s="283"/>
      <c r="S1260" s="283"/>
      <c r="T1260" s="283"/>
      <c r="U1260" s="283"/>
      <c r="V1260" s="283"/>
      <c r="W1260" s="283"/>
      <c r="X1260" s="283"/>
      <c r="Y1260" s="283"/>
      <c r="Z1260" s="283"/>
      <c r="AA1260" s="283"/>
      <c r="AB1260" s="283"/>
      <c r="AC1260" s="284"/>
      <c r="AE1260" s="805"/>
      <c r="AG1260" s="805"/>
      <c r="AI1260" s="805"/>
      <c r="AK1260" s="330"/>
    </row>
    <row r="1261" spans="2:37" ht="12.75" customHeight="1" outlineLevel="1" x14ac:dyDescent="0.25">
      <c r="D1261" s="142" t="str">
        <f>'Line Items'!D1059</f>
        <v>Class 375/7 Eversholt Rail</v>
      </c>
      <c r="E1261" s="106"/>
      <c r="F1261" s="143" t="str">
        <f t="shared" si="143"/>
        <v>£000/ Veh</v>
      </c>
      <c r="G1261" s="283"/>
      <c r="H1261" s="283"/>
      <c r="I1261" s="283"/>
      <c r="J1261" s="283"/>
      <c r="K1261" s="283"/>
      <c r="L1261" s="283"/>
      <c r="M1261" s="283"/>
      <c r="N1261" s="283"/>
      <c r="O1261" s="283"/>
      <c r="P1261" s="283"/>
      <c r="Q1261" s="283"/>
      <c r="R1261" s="283"/>
      <c r="S1261" s="283"/>
      <c r="T1261" s="283"/>
      <c r="U1261" s="283"/>
      <c r="V1261" s="283"/>
      <c r="W1261" s="283"/>
      <c r="X1261" s="283"/>
      <c r="Y1261" s="283"/>
      <c r="Z1261" s="283"/>
      <c r="AA1261" s="283"/>
      <c r="AB1261" s="283"/>
      <c r="AC1261" s="284"/>
      <c r="AE1261" s="805"/>
      <c r="AG1261" s="805"/>
      <c r="AI1261" s="805"/>
      <c r="AK1261" s="330"/>
    </row>
    <row r="1262" spans="2:37" ht="12.75" customHeight="1" outlineLevel="1" x14ac:dyDescent="0.25">
      <c r="D1262" s="142" t="str">
        <f>'Line Items'!D1060</f>
        <v>Class 375/8 Eversholt Rail</v>
      </c>
      <c r="E1262" s="106"/>
      <c r="F1262" s="143" t="str">
        <f t="shared" si="143"/>
        <v>£000/ Veh</v>
      </c>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4"/>
      <c r="AE1262" s="805"/>
      <c r="AG1262" s="805"/>
      <c r="AI1262" s="805"/>
      <c r="AK1262" s="330"/>
    </row>
    <row r="1263" spans="2:37" ht="12.75" customHeight="1" outlineLevel="1" x14ac:dyDescent="0.25">
      <c r="D1263" s="142" t="str">
        <f>'Line Items'!D1061</f>
        <v>Class 375/9 Eversholt Rail</v>
      </c>
      <c r="E1263" s="106"/>
      <c r="F1263" s="143" t="str">
        <f t="shared" si="143"/>
        <v>£000/ Veh</v>
      </c>
      <c r="G1263" s="283"/>
      <c r="H1263" s="283"/>
      <c r="I1263" s="283"/>
      <c r="J1263" s="283"/>
      <c r="K1263" s="283"/>
      <c r="L1263" s="283"/>
      <c r="M1263" s="283"/>
      <c r="N1263" s="283"/>
      <c r="O1263" s="283"/>
      <c r="P1263" s="283"/>
      <c r="Q1263" s="283"/>
      <c r="R1263" s="283"/>
      <c r="S1263" s="283"/>
      <c r="T1263" s="283"/>
      <c r="U1263" s="283"/>
      <c r="V1263" s="283"/>
      <c r="W1263" s="283"/>
      <c r="X1263" s="283"/>
      <c r="Y1263" s="283"/>
      <c r="Z1263" s="283"/>
      <c r="AA1263" s="283"/>
      <c r="AB1263" s="283"/>
      <c r="AC1263" s="284"/>
      <c r="AE1263" s="805"/>
      <c r="AG1263" s="805"/>
      <c r="AI1263" s="805"/>
      <c r="AK1263" s="330"/>
    </row>
    <row r="1264" spans="2:37" ht="12.75" customHeight="1" outlineLevel="1" x14ac:dyDescent="0.25">
      <c r="D1264" s="142" t="str">
        <f>'Line Items'!D1062</f>
        <v>Class 376/0 Eversholt Rail</v>
      </c>
      <c r="E1264" s="106"/>
      <c r="F1264" s="143" t="str">
        <f t="shared" si="143"/>
        <v>£000/ Veh</v>
      </c>
      <c r="G1264" s="283"/>
      <c r="H1264" s="283"/>
      <c r="I1264" s="283"/>
      <c r="J1264" s="283"/>
      <c r="K1264" s="283"/>
      <c r="L1264" s="283"/>
      <c r="M1264" s="283"/>
      <c r="N1264" s="283"/>
      <c r="O1264" s="283"/>
      <c r="P1264" s="283"/>
      <c r="Q1264" s="283"/>
      <c r="R1264" s="283"/>
      <c r="S1264" s="283"/>
      <c r="T1264" s="283"/>
      <c r="U1264" s="283"/>
      <c r="V1264" s="283"/>
      <c r="W1264" s="283"/>
      <c r="X1264" s="283"/>
      <c r="Y1264" s="283"/>
      <c r="Z1264" s="283"/>
      <c r="AA1264" s="283"/>
      <c r="AB1264" s="283"/>
      <c r="AC1264" s="284"/>
      <c r="AE1264" s="805"/>
      <c r="AG1264" s="805"/>
      <c r="AI1264" s="805"/>
      <c r="AK1264" s="330"/>
    </row>
    <row r="1265" spans="4:37" ht="12.75" customHeight="1" outlineLevel="1" x14ac:dyDescent="0.25">
      <c r="D1265" s="142" t="str">
        <f>'Line Items'!D1063</f>
        <v>Class 465/0 Eversholt Rail</v>
      </c>
      <c r="E1265" s="106"/>
      <c r="F1265" s="143" t="str">
        <f t="shared" si="143"/>
        <v>£000/ Veh</v>
      </c>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4"/>
      <c r="AE1265" s="805"/>
      <c r="AG1265" s="805"/>
      <c r="AI1265" s="805"/>
      <c r="AK1265" s="330"/>
    </row>
    <row r="1266" spans="4:37" ht="12.75" customHeight="1" outlineLevel="1" x14ac:dyDescent="0.25">
      <c r="D1266" s="142" t="str">
        <f>'Line Items'!D1064</f>
        <v>Class 465/1 Eversholt Rail</v>
      </c>
      <c r="E1266" s="106"/>
      <c r="F1266" s="143" t="str">
        <f t="shared" si="143"/>
        <v>£000/ Veh</v>
      </c>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4"/>
      <c r="AE1266" s="805"/>
      <c r="AG1266" s="805"/>
      <c r="AI1266" s="805"/>
      <c r="AK1266" s="330"/>
    </row>
    <row r="1267" spans="4:37" ht="12.75" customHeight="1" outlineLevel="1" x14ac:dyDescent="0.25">
      <c r="D1267" s="142" t="str">
        <f>'Line Items'!D1065</f>
        <v>Class 465/2 Angel</v>
      </c>
      <c r="E1267" s="106"/>
      <c r="F1267" s="143" t="str">
        <f t="shared" si="143"/>
        <v>£000/ Veh</v>
      </c>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4"/>
      <c r="AE1267" s="805"/>
      <c r="AG1267" s="805"/>
      <c r="AI1267" s="805"/>
      <c r="AK1267" s="330"/>
    </row>
    <row r="1268" spans="4:37" ht="12.75" customHeight="1" outlineLevel="1" x14ac:dyDescent="0.25">
      <c r="D1268" s="142" t="str">
        <f>'Line Items'!D1066</f>
        <v>Class 465/9 Angel</v>
      </c>
      <c r="E1268" s="106"/>
      <c r="F1268" s="143" t="str">
        <f t="shared" si="143"/>
        <v>£000/ Veh</v>
      </c>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4"/>
      <c r="AE1268" s="805"/>
      <c r="AG1268" s="805"/>
      <c r="AI1268" s="805"/>
      <c r="AK1268" s="330"/>
    </row>
    <row r="1269" spans="4:37" ht="12.75" customHeight="1" outlineLevel="1" x14ac:dyDescent="0.25">
      <c r="D1269" s="142" t="str">
        <f>'Line Items'!D1067</f>
        <v>Class 466 Angel</v>
      </c>
      <c r="E1269" s="106"/>
      <c r="F1269" s="143" t="str">
        <f t="shared" si="143"/>
        <v>£000/ Veh</v>
      </c>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4"/>
      <c r="AE1269" s="805"/>
      <c r="AG1269" s="805"/>
      <c r="AI1269" s="805"/>
      <c r="AK1269" s="330"/>
    </row>
    <row r="1270" spans="4:37" ht="12.75" customHeight="1" outlineLevel="1" x14ac:dyDescent="0.25">
      <c r="D1270" s="142" t="str">
        <f>'Line Items'!D1068</f>
        <v>Class 395 Eversholt Rail</v>
      </c>
      <c r="E1270" s="106"/>
      <c r="F1270" s="143" t="str">
        <f t="shared" si="143"/>
        <v>£000/ Veh</v>
      </c>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4"/>
      <c r="AE1270" s="805"/>
      <c r="AG1270" s="805"/>
      <c r="AI1270" s="805"/>
      <c r="AK1270" s="330"/>
    </row>
    <row r="1271" spans="4:37" ht="12.75" customHeight="1" outlineLevel="1" x14ac:dyDescent="0.25">
      <c r="D1271" s="142" t="str">
        <f>'Line Items'!D1069</f>
        <v>Class 377 Sub Leased from GTR</v>
      </c>
      <c r="E1271" s="106"/>
      <c r="F1271" s="143" t="str">
        <f t="shared" si="143"/>
        <v>£000/ Veh</v>
      </c>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4"/>
      <c r="AE1271" s="805"/>
      <c r="AG1271" s="805"/>
      <c r="AI1271" s="805"/>
      <c r="AK1271" s="330"/>
    </row>
    <row r="1272" spans="4:37" ht="12.75" customHeight="1" outlineLevel="1" x14ac:dyDescent="0.25">
      <c r="D1272" s="142" t="str">
        <f>'Line Items'!D1070</f>
        <v>Class 319 Sub Leased to GTR</v>
      </c>
      <c r="E1272" s="106"/>
      <c r="F1272" s="143" t="str">
        <f t="shared" si="143"/>
        <v>£000/ Veh</v>
      </c>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4"/>
      <c r="AE1272" s="805"/>
      <c r="AG1272" s="805"/>
      <c r="AI1272" s="805"/>
      <c r="AK1272" s="330"/>
    </row>
    <row r="1273" spans="4:37" ht="12.75" customHeight="1" outlineLevel="1" x14ac:dyDescent="0.25">
      <c r="D1273" s="142" t="str">
        <f>'Line Items'!D1071</f>
        <v>[Rolling Stock Line 15]</v>
      </c>
      <c r="E1273" s="106"/>
      <c r="F1273" s="143" t="str">
        <f t="shared" si="143"/>
        <v>£000/ Veh</v>
      </c>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4"/>
      <c r="AE1273" s="805"/>
      <c r="AG1273" s="805"/>
      <c r="AI1273" s="805"/>
      <c r="AK1273" s="330"/>
    </row>
    <row r="1274" spans="4:37" ht="12.75" customHeight="1" outlineLevel="1" x14ac:dyDescent="0.25">
      <c r="D1274" s="142" t="str">
        <f>'Line Items'!D1072</f>
        <v>[Rolling Stock Line 16]</v>
      </c>
      <c r="E1274" s="106"/>
      <c r="F1274" s="143" t="str">
        <f t="shared" si="143"/>
        <v>£000/ Veh</v>
      </c>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4"/>
      <c r="AE1274" s="805"/>
      <c r="AG1274" s="805"/>
      <c r="AI1274" s="805"/>
      <c r="AK1274" s="330"/>
    </row>
    <row r="1275" spans="4:37" ht="12.75" customHeight="1" outlineLevel="1" x14ac:dyDescent="0.25">
      <c r="D1275" s="142" t="str">
        <f>'Line Items'!D1073</f>
        <v>[Rolling Stock Line 17]</v>
      </c>
      <c r="E1275" s="106"/>
      <c r="F1275" s="143" t="str">
        <f t="shared" si="143"/>
        <v>£000/ Veh</v>
      </c>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4"/>
      <c r="AE1275" s="805"/>
      <c r="AG1275" s="805"/>
      <c r="AI1275" s="805"/>
      <c r="AK1275" s="330"/>
    </row>
    <row r="1276" spans="4:37" ht="12.75" customHeight="1" outlineLevel="1" x14ac:dyDescent="0.25">
      <c r="D1276" s="142" t="str">
        <f>'Line Items'!D1074</f>
        <v>[Rolling Stock Line 18]</v>
      </c>
      <c r="E1276" s="106"/>
      <c r="F1276" s="143" t="str">
        <f t="shared" si="143"/>
        <v>£000/ Veh</v>
      </c>
      <c r="G1276" s="283"/>
      <c r="H1276" s="283"/>
      <c r="I1276" s="283"/>
      <c r="J1276" s="283"/>
      <c r="K1276" s="283"/>
      <c r="L1276" s="283"/>
      <c r="M1276" s="283"/>
      <c r="N1276" s="283"/>
      <c r="O1276" s="283"/>
      <c r="P1276" s="283"/>
      <c r="Q1276" s="283"/>
      <c r="R1276" s="283"/>
      <c r="S1276" s="283"/>
      <c r="T1276" s="283"/>
      <c r="U1276" s="283"/>
      <c r="V1276" s="283"/>
      <c r="W1276" s="283"/>
      <c r="X1276" s="283"/>
      <c r="Y1276" s="283"/>
      <c r="Z1276" s="283"/>
      <c r="AA1276" s="283"/>
      <c r="AB1276" s="283"/>
      <c r="AC1276" s="284"/>
      <c r="AE1276" s="805"/>
      <c r="AG1276" s="805"/>
      <c r="AI1276" s="805"/>
      <c r="AK1276" s="330"/>
    </row>
    <row r="1277" spans="4:37" ht="12.75" customHeight="1" outlineLevel="1" x14ac:dyDescent="0.25">
      <c r="D1277" s="142" t="str">
        <f>'Line Items'!D1075</f>
        <v>[Rolling Stock Line 19]</v>
      </c>
      <c r="E1277" s="106"/>
      <c r="F1277" s="143" t="str">
        <f t="shared" si="143"/>
        <v>£000/ Veh</v>
      </c>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4"/>
      <c r="AE1277" s="805"/>
      <c r="AG1277" s="805"/>
      <c r="AI1277" s="805"/>
      <c r="AK1277" s="330"/>
    </row>
    <row r="1278" spans="4:37" ht="12.75" customHeight="1" outlineLevel="1" x14ac:dyDescent="0.25">
      <c r="D1278" s="142" t="str">
        <f>'Line Items'!D1076</f>
        <v>[Rolling Stock Line 20]</v>
      </c>
      <c r="E1278" s="106"/>
      <c r="F1278" s="143" t="str">
        <f t="shared" si="143"/>
        <v>£000/ Veh</v>
      </c>
      <c r="G1278" s="283"/>
      <c r="H1278" s="283"/>
      <c r="I1278" s="283"/>
      <c r="J1278" s="283"/>
      <c r="K1278" s="283"/>
      <c r="L1278" s="283"/>
      <c r="M1278" s="283"/>
      <c r="N1278" s="283"/>
      <c r="O1278" s="283"/>
      <c r="P1278" s="283"/>
      <c r="Q1278" s="283"/>
      <c r="R1278" s="283"/>
      <c r="S1278" s="283"/>
      <c r="T1278" s="283"/>
      <c r="U1278" s="283"/>
      <c r="V1278" s="283"/>
      <c r="W1278" s="283"/>
      <c r="X1278" s="283"/>
      <c r="Y1278" s="283"/>
      <c r="Z1278" s="283"/>
      <c r="AA1278" s="283"/>
      <c r="AB1278" s="283"/>
      <c r="AC1278" s="284"/>
      <c r="AE1278" s="805"/>
      <c r="AG1278" s="805"/>
      <c r="AI1278" s="805"/>
      <c r="AK1278" s="330"/>
    </row>
    <row r="1279" spans="4:37" ht="12.75" customHeight="1" outlineLevel="1" x14ac:dyDescent="0.25">
      <c r="D1279" s="142" t="str">
        <f>'Line Items'!D1077</f>
        <v>[Rolling Stock Line 21]</v>
      </c>
      <c r="E1279" s="106"/>
      <c r="F1279" s="143" t="str">
        <f t="shared" si="143"/>
        <v>£000/ Veh</v>
      </c>
      <c r="G1279" s="283"/>
      <c r="H1279" s="283"/>
      <c r="I1279" s="283"/>
      <c r="J1279" s="283"/>
      <c r="K1279" s="283"/>
      <c r="L1279" s="283"/>
      <c r="M1279" s="283"/>
      <c r="N1279" s="283"/>
      <c r="O1279" s="283"/>
      <c r="P1279" s="283"/>
      <c r="Q1279" s="283"/>
      <c r="R1279" s="283"/>
      <c r="S1279" s="283"/>
      <c r="T1279" s="283"/>
      <c r="U1279" s="283"/>
      <c r="V1279" s="283"/>
      <c r="W1279" s="283"/>
      <c r="X1279" s="283"/>
      <c r="Y1279" s="283"/>
      <c r="Z1279" s="283"/>
      <c r="AA1279" s="283"/>
      <c r="AB1279" s="283"/>
      <c r="AC1279" s="284"/>
      <c r="AE1279" s="805"/>
      <c r="AG1279" s="805"/>
      <c r="AI1279" s="805"/>
      <c r="AK1279" s="330"/>
    </row>
    <row r="1280" spans="4:37" ht="12.75" customHeight="1" outlineLevel="1" x14ac:dyDescent="0.25">
      <c r="D1280" s="142" t="str">
        <f>'Line Items'!D1078</f>
        <v>[Rolling Stock Line 22]</v>
      </c>
      <c r="E1280" s="106"/>
      <c r="F1280" s="143" t="str">
        <f t="shared" si="143"/>
        <v>£000/ Veh</v>
      </c>
      <c r="G1280" s="283"/>
      <c r="H1280" s="283"/>
      <c r="I1280" s="283"/>
      <c r="J1280" s="283"/>
      <c r="K1280" s="283"/>
      <c r="L1280" s="283"/>
      <c r="M1280" s="283"/>
      <c r="N1280" s="283"/>
      <c r="O1280" s="283"/>
      <c r="P1280" s="283"/>
      <c r="Q1280" s="283"/>
      <c r="R1280" s="283"/>
      <c r="S1280" s="283"/>
      <c r="T1280" s="283"/>
      <c r="U1280" s="283"/>
      <c r="V1280" s="283"/>
      <c r="W1280" s="283"/>
      <c r="X1280" s="283"/>
      <c r="Y1280" s="283"/>
      <c r="Z1280" s="283"/>
      <c r="AA1280" s="283"/>
      <c r="AB1280" s="283"/>
      <c r="AC1280" s="284"/>
      <c r="AE1280" s="805"/>
      <c r="AG1280" s="805"/>
      <c r="AI1280" s="805"/>
      <c r="AK1280" s="330"/>
    </row>
    <row r="1281" spans="4:37" ht="12.75" customHeight="1" outlineLevel="1" x14ac:dyDescent="0.25">
      <c r="D1281" s="142" t="str">
        <f>'Line Items'!D1079</f>
        <v>[Rolling Stock Line 23]</v>
      </c>
      <c r="E1281" s="106"/>
      <c r="F1281" s="143" t="str">
        <f t="shared" si="143"/>
        <v>£000/ Veh</v>
      </c>
      <c r="G1281" s="283"/>
      <c r="H1281" s="283"/>
      <c r="I1281" s="283"/>
      <c r="J1281" s="283"/>
      <c r="K1281" s="283"/>
      <c r="L1281" s="283"/>
      <c r="M1281" s="283"/>
      <c r="N1281" s="283"/>
      <c r="O1281" s="283"/>
      <c r="P1281" s="283"/>
      <c r="Q1281" s="283"/>
      <c r="R1281" s="283"/>
      <c r="S1281" s="283"/>
      <c r="T1281" s="283"/>
      <c r="U1281" s="283"/>
      <c r="V1281" s="283"/>
      <c r="W1281" s="283"/>
      <c r="X1281" s="283"/>
      <c r="Y1281" s="283"/>
      <c r="Z1281" s="283"/>
      <c r="AA1281" s="283"/>
      <c r="AB1281" s="283"/>
      <c r="AC1281" s="284"/>
      <c r="AE1281" s="805"/>
      <c r="AG1281" s="805"/>
      <c r="AI1281" s="805"/>
      <c r="AK1281" s="330"/>
    </row>
    <row r="1282" spans="4:37" ht="12.75" customHeight="1" outlineLevel="1" x14ac:dyDescent="0.25">
      <c r="D1282" s="142" t="str">
        <f>'Line Items'!D1080</f>
        <v>[Rolling Stock Line 24]</v>
      </c>
      <c r="E1282" s="106"/>
      <c r="F1282" s="143" t="str">
        <f t="shared" si="143"/>
        <v>£000/ Veh</v>
      </c>
      <c r="G1282" s="283"/>
      <c r="H1282" s="283"/>
      <c r="I1282" s="283"/>
      <c r="J1282" s="283"/>
      <c r="K1282" s="283"/>
      <c r="L1282" s="283"/>
      <c r="M1282" s="283"/>
      <c r="N1282" s="283"/>
      <c r="O1282" s="283"/>
      <c r="P1282" s="283"/>
      <c r="Q1282" s="283"/>
      <c r="R1282" s="283"/>
      <c r="S1282" s="283"/>
      <c r="T1282" s="283"/>
      <c r="U1282" s="283"/>
      <c r="V1282" s="283"/>
      <c r="W1282" s="283"/>
      <c r="X1282" s="283"/>
      <c r="Y1282" s="283"/>
      <c r="Z1282" s="283"/>
      <c r="AA1282" s="283"/>
      <c r="AB1282" s="283"/>
      <c r="AC1282" s="284"/>
      <c r="AE1282" s="805"/>
      <c r="AG1282" s="805"/>
      <c r="AI1282" s="805"/>
      <c r="AK1282" s="330"/>
    </row>
    <row r="1283" spans="4:37" ht="12.75" customHeight="1" outlineLevel="1" x14ac:dyDescent="0.25">
      <c r="D1283" s="142" t="str">
        <f>'Line Items'!D1081</f>
        <v>[Rolling Stock Line 25]</v>
      </c>
      <c r="E1283" s="106"/>
      <c r="F1283" s="143" t="str">
        <f t="shared" si="143"/>
        <v>£000/ Veh</v>
      </c>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4"/>
      <c r="AE1283" s="805"/>
      <c r="AG1283" s="805"/>
      <c r="AI1283" s="805"/>
      <c r="AK1283" s="330"/>
    </row>
    <row r="1284" spans="4:37" ht="12.75" customHeight="1" outlineLevel="1" x14ac:dyDescent="0.25">
      <c r="D1284" s="142" t="str">
        <f>'Line Items'!D1082</f>
        <v>[Rolling Stock Line 26]</v>
      </c>
      <c r="E1284" s="106"/>
      <c r="F1284" s="143" t="str">
        <f t="shared" si="143"/>
        <v>£000/ Veh</v>
      </c>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4"/>
      <c r="AE1284" s="805"/>
      <c r="AG1284" s="805"/>
      <c r="AI1284" s="805"/>
      <c r="AK1284" s="330"/>
    </row>
    <row r="1285" spans="4:37" ht="12.75" customHeight="1" outlineLevel="1" x14ac:dyDescent="0.25">
      <c r="D1285" s="142" t="str">
        <f>'Line Items'!D1083</f>
        <v>[Rolling Stock Line 27]</v>
      </c>
      <c r="E1285" s="106"/>
      <c r="F1285" s="143" t="str">
        <f t="shared" si="143"/>
        <v>£000/ Veh</v>
      </c>
      <c r="G1285" s="283"/>
      <c r="H1285" s="283"/>
      <c r="I1285" s="283"/>
      <c r="J1285" s="283"/>
      <c r="K1285" s="283"/>
      <c r="L1285" s="283"/>
      <c r="M1285" s="283"/>
      <c r="N1285" s="283"/>
      <c r="O1285" s="283"/>
      <c r="P1285" s="283"/>
      <c r="Q1285" s="283"/>
      <c r="R1285" s="283"/>
      <c r="S1285" s="283"/>
      <c r="T1285" s="283"/>
      <c r="U1285" s="283"/>
      <c r="V1285" s="283"/>
      <c r="W1285" s="283"/>
      <c r="X1285" s="283"/>
      <c r="Y1285" s="283"/>
      <c r="Z1285" s="283"/>
      <c r="AA1285" s="283"/>
      <c r="AB1285" s="283"/>
      <c r="AC1285" s="284"/>
      <c r="AE1285" s="805"/>
      <c r="AG1285" s="805"/>
      <c r="AI1285" s="805"/>
      <c r="AK1285" s="330"/>
    </row>
    <row r="1286" spans="4:37" ht="12.75" customHeight="1" outlineLevel="1" x14ac:dyDescent="0.25">
      <c r="D1286" s="142" t="str">
        <f>'Line Items'!D1084</f>
        <v>[Rolling Stock Line 28]</v>
      </c>
      <c r="E1286" s="106"/>
      <c r="F1286" s="143" t="str">
        <f t="shared" si="143"/>
        <v>£000/ Veh</v>
      </c>
      <c r="G1286" s="283"/>
      <c r="H1286" s="283"/>
      <c r="I1286" s="283"/>
      <c r="J1286" s="283"/>
      <c r="K1286" s="283"/>
      <c r="L1286" s="283"/>
      <c r="M1286" s="283"/>
      <c r="N1286" s="283"/>
      <c r="O1286" s="283"/>
      <c r="P1286" s="283"/>
      <c r="Q1286" s="283"/>
      <c r="R1286" s="283"/>
      <c r="S1286" s="283"/>
      <c r="T1286" s="283"/>
      <c r="U1286" s="283"/>
      <c r="V1286" s="283"/>
      <c r="W1286" s="283"/>
      <c r="X1286" s="283"/>
      <c r="Y1286" s="283"/>
      <c r="Z1286" s="283"/>
      <c r="AA1286" s="283"/>
      <c r="AB1286" s="283"/>
      <c r="AC1286" s="284"/>
      <c r="AE1286" s="805"/>
      <c r="AG1286" s="805"/>
      <c r="AI1286" s="805"/>
      <c r="AK1286" s="330"/>
    </row>
    <row r="1287" spans="4:37" ht="12.75" customHeight="1" outlineLevel="1" x14ac:dyDescent="0.25">
      <c r="D1287" s="142" t="str">
        <f>'Line Items'!D1085</f>
        <v>[Rolling Stock Line 29]</v>
      </c>
      <c r="E1287" s="106"/>
      <c r="F1287" s="143" t="str">
        <f t="shared" si="143"/>
        <v>£000/ Veh</v>
      </c>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4"/>
      <c r="AE1287" s="805"/>
      <c r="AG1287" s="805"/>
      <c r="AI1287" s="805"/>
      <c r="AK1287" s="330"/>
    </row>
    <row r="1288" spans="4:37" ht="12.75" customHeight="1" outlineLevel="1" x14ac:dyDescent="0.25">
      <c r="D1288" s="142" t="str">
        <f>'Line Items'!D1086</f>
        <v>[Rolling Stock Line 30]</v>
      </c>
      <c r="E1288" s="106"/>
      <c r="F1288" s="143" t="str">
        <f t="shared" si="143"/>
        <v>£000/ Veh</v>
      </c>
      <c r="G1288" s="283"/>
      <c r="H1288" s="283"/>
      <c r="I1288" s="283"/>
      <c r="J1288" s="283"/>
      <c r="K1288" s="283"/>
      <c r="L1288" s="283"/>
      <c r="M1288" s="283"/>
      <c r="N1288" s="283"/>
      <c r="O1288" s="283"/>
      <c r="P1288" s="283"/>
      <c r="Q1288" s="283"/>
      <c r="R1288" s="283"/>
      <c r="S1288" s="283"/>
      <c r="T1288" s="283"/>
      <c r="U1288" s="283"/>
      <c r="V1288" s="283"/>
      <c r="W1288" s="283"/>
      <c r="X1288" s="283"/>
      <c r="Y1288" s="283"/>
      <c r="Z1288" s="283"/>
      <c r="AA1288" s="283"/>
      <c r="AB1288" s="283"/>
      <c r="AC1288" s="284"/>
      <c r="AE1288" s="805"/>
      <c r="AG1288" s="805"/>
      <c r="AI1288" s="805"/>
      <c r="AK1288" s="330"/>
    </row>
    <row r="1289" spans="4:37" ht="12.75" customHeight="1" outlineLevel="1" x14ac:dyDescent="0.25">
      <c r="D1289" s="142" t="str">
        <f>'Line Items'!D1087</f>
        <v>[Rolling Stock Line 31]</v>
      </c>
      <c r="E1289" s="106"/>
      <c r="F1289" s="143" t="str">
        <f t="shared" si="143"/>
        <v>£000/ Veh</v>
      </c>
      <c r="G1289" s="283"/>
      <c r="H1289" s="283"/>
      <c r="I1289" s="283"/>
      <c r="J1289" s="283"/>
      <c r="K1289" s="283"/>
      <c r="L1289" s="283"/>
      <c r="M1289" s="283"/>
      <c r="N1289" s="283"/>
      <c r="O1289" s="283"/>
      <c r="P1289" s="283"/>
      <c r="Q1289" s="283"/>
      <c r="R1289" s="283"/>
      <c r="S1289" s="283"/>
      <c r="T1289" s="283"/>
      <c r="U1289" s="283"/>
      <c r="V1289" s="283"/>
      <c r="W1289" s="283"/>
      <c r="X1289" s="283"/>
      <c r="Y1289" s="283"/>
      <c r="Z1289" s="283"/>
      <c r="AA1289" s="283"/>
      <c r="AB1289" s="283"/>
      <c r="AC1289" s="284"/>
      <c r="AE1289" s="805"/>
      <c r="AG1289" s="805"/>
      <c r="AI1289" s="805"/>
      <c r="AK1289" s="330"/>
    </row>
    <row r="1290" spans="4:37" ht="12.75" customHeight="1" outlineLevel="1" x14ac:dyDescent="0.25">
      <c r="D1290" s="142" t="str">
        <f>'Line Items'!D1088</f>
        <v>[Rolling Stock Line 32]</v>
      </c>
      <c r="E1290" s="106"/>
      <c r="F1290" s="143" t="str">
        <f t="shared" si="143"/>
        <v>£000/ Veh</v>
      </c>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4"/>
      <c r="AE1290" s="805"/>
      <c r="AG1290" s="805"/>
      <c r="AI1290" s="805"/>
      <c r="AK1290" s="330"/>
    </row>
    <row r="1291" spans="4:37" ht="12.75" customHeight="1" outlineLevel="1" x14ac:dyDescent="0.25">
      <c r="D1291" s="142" t="str">
        <f>'Line Items'!D1089</f>
        <v>[Rolling Stock Line 33]</v>
      </c>
      <c r="E1291" s="106"/>
      <c r="F1291" s="143" t="str">
        <f t="shared" si="143"/>
        <v>£000/ Veh</v>
      </c>
      <c r="G1291" s="283"/>
      <c r="H1291" s="283"/>
      <c r="I1291" s="283"/>
      <c r="J1291" s="283"/>
      <c r="K1291" s="283"/>
      <c r="L1291" s="283"/>
      <c r="M1291" s="283"/>
      <c r="N1291" s="283"/>
      <c r="O1291" s="283"/>
      <c r="P1291" s="283"/>
      <c r="Q1291" s="283"/>
      <c r="R1291" s="283"/>
      <c r="S1291" s="283"/>
      <c r="T1291" s="283"/>
      <c r="U1291" s="283"/>
      <c r="V1291" s="283"/>
      <c r="W1291" s="283"/>
      <c r="X1291" s="283"/>
      <c r="Y1291" s="283"/>
      <c r="Z1291" s="283"/>
      <c r="AA1291" s="283"/>
      <c r="AB1291" s="283"/>
      <c r="AC1291" s="284"/>
      <c r="AE1291" s="805"/>
      <c r="AG1291" s="805"/>
      <c r="AI1291" s="805"/>
      <c r="AK1291" s="330"/>
    </row>
    <row r="1292" spans="4:37" ht="12.75" customHeight="1" outlineLevel="1" x14ac:dyDescent="0.25">
      <c r="D1292" s="142" t="str">
        <f>'Line Items'!D1090</f>
        <v>[Rolling Stock Line 34]</v>
      </c>
      <c r="E1292" s="106"/>
      <c r="F1292" s="143" t="str">
        <f t="shared" si="143"/>
        <v>£000/ Veh</v>
      </c>
      <c r="G1292" s="283"/>
      <c r="H1292" s="283"/>
      <c r="I1292" s="283"/>
      <c r="J1292" s="283"/>
      <c r="K1292" s="283"/>
      <c r="L1292" s="283"/>
      <c r="M1292" s="283"/>
      <c r="N1292" s="283"/>
      <c r="O1292" s="283"/>
      <c r="P1292" s="283"/>
      <c r="Q1292" s="283"/>
      <c r="R1292" s="283"/>
      <c r="S1292" s="283"/>
      <c r="T1292" s="283"/>
      <c r="U1292" s="283"/>
      <c r="V1292" s="283"/>
      <c r="W1292" s="283"/>
      <c r="X1292" s="283"/>
      <c r="Y1292" s="283"/>
      <c r="Z1292" s="283"/>
      <c r="AA1292" s="283"/>
      <c r="AB1292" s="283"/>
      <c r="AC1292" s="284"/>
      <c r="AE1292" s="805"/>
      <c r="AG1292" s="805"/>
      <c r="AI1292" s="805"/>
      <c r="AK1292" s="330"/>
    </row>
    <row r="1293" spans="4:37" ht="12.75" customHeight="1" outlineLevel="1" x14ac:dyDescent="0.25">
      <c r="D1293" s="142" t="str">
        <f>'Line Items'!D1091</f>
        <v>[Rolling Stock Line 35]</v>
      </c>
      <c r="E1293" s="106"/>
      <c r="F1293" s="143" t="str">
        <f t="shared" si="143"/>
        <v>£000/ Veh</v>
      </c>
      <c r="G1293" s="283"/>
      <c r="H1293" s="283"/>
      <c r="I1293" s="283"/>
      <c r="J1293" s="283"/>
      <c r="K1293" s="283"/>
      <c r="L1293" s="283"/>
      <c r="M1293" s="283"/>
      <c r="N1293" s="283"/>
      <c r="O1293" s="283"/>
      <c r="P1293" s="283"/>
      <c r="Q1293" s="283"/>
      <c r="R1293" s="283"/>
      <c r="S1293" s="283"/>
      <c r="T1293" s="283"/>
      <c r="U1293" s="283"/>
      <c r="V1293" s="283"/>
      <c r="W1293" s="283"/>
      <c r="X1293" s="283"/>
      <c r="Y1293" s="283"/>
      <c r="Z1293" s="283"/>
      <c r="AA1293" s="283"/>
      <c r="AB1293" s="283"/>
      <c r="AC1293" s="284"/>
      <c r="AE1293" s="805"/>
      <c r="AG1293" s="805"/>
      <c r="AI1293" s="805"/>
      <c r="AK1293" s="330"/>
    </row>
    <row r="1294" spans="4:37" ht="12.75" customHeight="1" outlineLevel="1" x14ac:dyDescent="0.25">
      <c r="D1294" s="142" t="str">
        <f>'Line Items'!D1092</f>
        <v>[Rolling Stock Line 36]</v>
      </c>
      <c r="E1294" s="106"/>
      <c r="F1294" s="143" t="str">
        <f t="shared" si="143"/>
        <v>£000/ Veh</v>
      </c>
      <c r="G1294" s="283"/>
      <c r="H1294" s="283"/>
      <c r="I1294" s="283"/>
      <c r="J1294" s="283"/>
      <c r="K1294" s="283"/>
      <c r="L1294" s="283"/>
      <c r="M1294" s="283"/>
      <c r="N1294" s="283"/>
      <c r="O1294" s="283"/>
      <c r="P1294" s="283"/>
      <c r="Q1294" s="283"/>
      <c r="R1294" s="283"/>
      <c r="S1294" s="283"/>
      <c r="T1294" s="283"/>
      <c r="U1294" s="283"/>
      <c r="V1294" s="283"/>
      <c r="W1294" s="283"/>
      <c r="X1294" s="283"/>
      <c r="Y1294" s="283"/>
      <c r="Z1294" s="283"/>
      <c r="AA1294" s="283"/>
      <c r="AB1294" s="283"/>
      <c r="AC1294" s="284"/>
      <c r="AE1294" s="805"/>
      <c r="AG1294" s="805"/>
      <c r="AI1294" s="805"/>
      <c r="AK1294" s="330"/>
    </row>
    <row r="1295" spans="4:37" ht="12.75" customHeight="1" outlineLevel="1" x14ac:dyDescent="0.25">
      <c r="D1295" s="142" t="str">
        <f>'Line Items'!D1093</f>
        <v>[Rolling Stock Line 37]</v>
      </c>
      <c r="E1295" s="106"/>
      <c r="F1295" s="143" t="str">
        <f t="shared" si="143"/>
        <v>£000/ Veh</v>
      </c>
      <c r="G1295" s="283"/>
      <c r="H1295" s="283"/>
      <c r="I1295" s="283"/>
      <c r="J1295" s="283"/>
      <c r="K1295" s="283"/>
      <c r="L1295" s="283"/>
      <c r="M1295" s="283"/>
      <c r="N1295" s="283"/>
      <c r="O1295" s="283"/>
      <c r="P1295" s="283"/>
      <c r="Q1295" s="283"/>
      <c r="R1295" s="283"/>
      <c r="S1295" s="283"/>
      <c r="T1295" s="283"/>
      <c r="U1295" s="283"/>
      <c r="V1295" s="283"/>
      <c r="W1295" s="283"/>
      <c r="X1295" s="283"/>
      <c r="Y1295" s="283"/>
      <c r="Z1295" s="283"/>
      <c r="AA1295" s="283"/>
      <c r="AB1295" s="283"/>
      <c r="AC1295" s="284"/>
      <c r="AE1295" s="805"/>
      <c r="AG1295" s="805"/>
      <c r="AI1295" s="805"/>
      <c r="AK1295" s="330"/>
    </row>
    <row r="1296" spans="4:37" ht="12.75" customHeight="1" outlineLevel="1" x14ac:dyDescent="0.25">
      <c r="D1296" s="142" t="str">
        <f>'Line Items'!D1094</f>
        <v>[Rolling Stock Line 38]</v>
      </c>
      <c r="E1296" s="106"/>
      <c r="F1296" s="143" t="str">
        <f t="shared" si="143"/>
        <v>£000/ Veh</v>
      </c>
      <c r="G1296" s="283"/>
      <c r="H1296" s="283"/>
      <c r="I1296" s="283"/>
      <c r="J1296" s="283"/>
      <c r="K1296" s="283"/>
      <c r="L1296" s="283"/>
      <c r="M1296" s="283"/>
      <c r="N1296" s="283"/>
      <c r="O1296" s="283"/>
      <c r="P1296" s="283"/>
      <c r="Q1296" s="283"/>
      <c r="R1296" s="283"/>
      <c r="S1296" s="283"/>
      <c r="T1296" s="283"/>
      <c r="U1296" s="283"/>
      <c r="V1296" s="283"/>
      <c r="W1296" s="283"/>
      <c r="X1296" s="283"/>
      <c r="Y1296" s="283"/>
      <c r="Z1296" s="283"/>
      <c r="AA1296" s="283"/>
      <c r="AB1296" s="283"/>
      <c r="AC1296" s="284"/>
      <c r="AE1296" s="805"/>
      <c r="AG1296" s="805"/>
      <c r="AI1296" s="805"/>
      <c r="AK1296" s="330"/>
    </row>
    <row r="1297" spans="4:37" ht="12.75" customHeight="1" outlineLevel="1" x14ac:dyDescent="0.25">
      <c r="D1297" s="142" t="str">
        <f>'Line Items'!D1095</f>
        <v>[Rolling Stock Line 39]</v>
      </c>
      <c r="E1297" s="106"/>
      <c r="F1297" s="143" t="str">
        <f t="shared" si="143"/>
        <v>£000/ Veh</v>
      </c>
      <c r="G1297" s="283"/>
      <c r="H1297" s="283"/>
      <c r="I1297" s="283"/>
      <c r="J1297" s="283"/>
      <c r="K1297" s="283"/>
      <c r="L1297" s="283"/>
      <c r="M1297" s="283"/>
      <c r="N1297" s="283"/>
      <c r="O1297" s="283"/>
      <c r="P1297" s="283"/>
      <c r="Q1297" s="283"/>
      <c r="R1297" s="283"/>
      <c r="S1297" s="283"/>
      <c r="T1297" s="283"/>
      <c r="U1297" s="283"/>
      <c r="V1297" s="283"/>
      <c r="W1297" s="283"/>
      <c r="X1297" s="283"/>
      <c r="Y1297" s="283"/>
      <c r="Z1297" s="283"/>
      <c r="AA1297" s="283"/>
      <c r="AB1297" s="283"/>
      <c r="AC1297" s="284"/>
      <c r="AE1297" s="805"/>
      <c r="AG1297" s="805"/>
      <c r="AI1297" s="805"/>
      <c r="AK1297" s="330"/>
    </row>
    <row r="1298" spans="4:37" ht="12.75" customHeight="1" outlineLevel="1" x14ac:dyDescent="0.25">
      <c r="D1298" s="142" t="str">
        <f>'Line Items'!D1096</f>
        <v>[Rolling Stock Line 40]</v>
      </c>
      <c r="E1298" s="106"/>
      <c r="F1298" s="143" t="str">
        <f t="shared" si="143"/>
        <v>£000/ Veh</v>
      </c>
      <c r="G1298" s="283"/>
      <c r="H1298" s="283"/>
      <c r="I1298" s="283"/>
      <c r="J1298" s="283"/>
      <c r="K1298" s="283"/>
      <c r="L1298" s="283"/>
      <c r="M1298" s="283"/>
      <c r="N1298" s="283"/>
      <c r="O1298" s="283"/>
      <c r="P1298" s="283"/>
      <c r="Q1298" s="283"/>
      <c r="R1298" s="283"/>
      <c r="S1298" s="283"/>
      <c r="T1298" s="283"/>
      <c r="U1298" s="283"/>
      <c r="V1298" s="283"/>
      <c r="W1298" s="283"/>
      <c r="X1298" s="283"/>
      <c r="Y1298" s="283"/>
      <c r="Z1298" s="283"/>
      <c r="AA1298" s="283"/>
      <c r="AB1298" s="283"/>
      <c r="AC1298" s="284"/>
      <c r="AE1298" s="805"/>
      <c r="AG1298" s="805"/>
      <c r="AI1298" s="805"/>
      <c r="AK1298" s="330"/>
    </row>
    <row r="1299" spans="4:37" ht="12.75" customHeight="1" outlineLevel="1" x14ac:dyDescent="0.25">
      <c r="D1299" s="142" t="str">
        <f>'Line Items'!D1097</f>
        <v>[Rolling Stock Line 41]</v>
      </c>
      <c r="E1299" s="106"/>
      <c r="F1299" s="143" t="str">
        <f t="shared" si="143"/>
        <v>£000/ Veh</v>
      </c>
      <c r="G1299" s="283"/>
      <c r="H1299" s="283"/>
      <c r="I1299" s="283"/>
      <c r="J1299" s="283"/>
      <c r="K1299" s="283"/>
      <c r="L1299" s="283"/>
      <c r="M1299" s="283"/>
      <c r="N1299" s="283"/>
      <c r="O1299" s="283"/>
      <c r="P1299" s="283"/>
      <c r="Q1299" s="283"/>
      <c r="R1299" s="283"/>
      <c r="S1299" s="283"/>
      <c r="T1299" s="283"/>
      <c r="U1299" s="283"/>
      <c r="V1299" s="283"/>
      <c r="W1299" s="283"/>
      <c r="X1299" s="283"/>
      <c r="Y1299" s="283"/>
      <c r="Z1299" s="283"/>
      <c r="AA1299" s="283"/>
      <c r="AB1299" s="283"/>
      <c r="AC1299" s="284"/>
      <c r="AE1299" s="805"/>
      <c r="AG1299" s="805"/>
      <c r="AI1299" s="805"/>
      <c r="AK1299" s="330"/>
    </row>
    <row r="1300" spans="4:37" ht="12.75" customHeight="1" outlineLevel="1" x14ac:dyDescent="0.25">
      <c r="D1300" s="142" t="str">
        <f>'Line Items'!D1098</f>
        <v>[Rolling Stock Line 42]</v>
      </c>
      <c r="E1300" s="106"/>
      <c r="F1300" s="143" t="str">
        <f t="shared" si="143"/>
        <v>£000/ Veh</v>
      </c>
      <c r="G1300" s="283"/>
      <c r="H1300" s="283"/>
      <c r="I1300" s="283"/>
      <c r="J1300" s="283"/>
      <c r="K1300" s="283"/>
      <c r="L1300" s="283"/>
      <c r="M1300" s="283"/>
      <c r="N1300" s="283"/>
      <c r="O1300" s="283"/>
      <c r="P1300" s="283"/>
      <c r="Q1300" s="283"/>
      <c r="R1300" s="283"/>
      <c r="S1300" s="283"/>
      <c r="T1300" s="283"/>
      <c r="U1300" s="283"/>
      <c r="V1300" s="283"/>
      <c r="W1300" s="283"/>
      <c r="X1300" s="283"/>
      <c r="Y1300" s="283"/>
      <c r="Z1300" s="283"/>
      <c r="AA1300" s="283"/>
      <c r="AB1300" s="283"/>
      <c r="AC1300" s="284"/>
      <c r="AE1300" s="805"/>
      <c r="AG1300" s="805"/>
      <c r="AI1300" s="805"/>
      <c r="AK1300" s="330"/>
    </row>
    <row r="1301" spans="4:37" ht="12.75" customHeight="1" outlineLevel="1" x14ac:dyDescent="0.25">
      <c r="D1301" s="142" t="str">
        <f>'Line Items'!D1099</f>
        <v>[Rolling Stock Line 43]</v>
      </c>
      <c r="E1301" s="106"/>
      <c r="F1301" s="143" t="str">
        <f t="shared" si="143"/>
        <v>£000/ Veh</v>
      </c>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4"/>
      <c r="AE1301" s="805"/>
      <c r="AG1301" s="805"/>
      <c r="AI1301" s="805"/>
      <c r="AK1301" s="330"/>
    </row>
    <row r="1302" spans="4:37" ht="12.75" customHeight="1" outlineLevel="1" x14ac:dyDescent="0.25">
      <c r="D1302" s="142" t="str">
        <f>'Line Items'!D1100</f>
        <v>[Rolling Stock Line 44]</v>
      </c>
      <c r="E1302" s="106"/>
      <c r="F1302" s="143" t="str">
        <f t="shared" si="143"/>
        <v>£000/ Veh</v>
      </c>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4"/>
      <c r="AE1302" s="805"/>
      <c r="AG1302" s="805"/>
      <c r="AI1302" s="805"/>
      <c r="AK1302" s="330"/>
    </row>
    <row r="1303" spans="4:37" ht="12.75" customHeight="1" outlineLevel="1" x14ac:dyDescent="0.25">
      <c r="D1303" s="142" t="str">
        <f>'Line Items'!D1101</f>
        <v>[Rolling Stock Line 45]</v>
      </c>
      <c r="E1303" s="106"/>
      <c r="F1303" s="143" t="str">
        <f t="shared" si="143"/>
        <v>£000/ Veh</v>
      </c>
      <c r="G1303" s="283"/>
      <c r="H1303" s="283"/>
      <c r="I1303" s="283"/>
      <c r="J1303" s="283"/>
      <c r="K1303" s="283"/>
      <c r="L1303" s="283"/>
      <c r="M1303" s="283"/>
      <c r="N1303" s="283"/>
      <c r="O1303" s="283"/>
      <c r="P1303" s="283"/>
      <c r="Q1303" s="283"/>
      <c r="R1303" s="283"/>
      <c r="S1303" s="283"/>
      <c r="T1303" s="283"/>
      <c r="U1303" s="283"/>
      <c r="V1303" s="283"/>
      <c r="W1303" s="283"/>
      <c r="X1303" s="283"/>
      <c r="Y1303" s="283"/>
      <c r="Z1303" s="283"/>
      <c r="AA1303" s="283"/>
      <c r="AB1303" s="283"/>
      <c r="AC1303" s="284"/>
      <c r="AE1303" s="805"/>
      <c r="AG1303" s="805"/>
      <c r="AI1303" s="805"/>
      <c r="AK1303" s="330"/>
    </row>
    <row r="1304" spans="4:37" ht="12.75" customHeight="1" outlineLevel="1" x14ac:dyDescent="0.25">
      <c r="D1304" s="142" t="str">
        <f>'Line Items'!D1102</f>
        <v>[Rolling Stock Line 46]</v>
      </c>
      <c r="E1304" s="106"/>
      <c r="F1304" s="143" t="str">
        <f t="shared" si="143"/>
        <v>£000/ Veh</v>
      </c>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4"/>
      <c r="AE1304" s="805"/>
      <c r="AG1304" s="805"/>
      <c r="AI1304" s="805"/>
      <c r="AK1304" s="330"/>
    </row>
    <row r="1305" spans="4:37" ht="12.75" customHeight="1" outlineLevel="1" x14ac:dyDescent="0.25">
      <c r="D1305" s="142" t="str">
        <f>'Line Items'!D1103</f>
        <v>[Rolling Stock Line 47]</v>
      </c>
      <c r="E1305" s="106"/>
      <c r="F1305" s="143" t="str">
        <f t="shared" si="143"/>
        <v>£000/ Veh</v>
      </c>
      <c r="G1305" s="283"/>
      <c r="H1305" s="283"/>
      <c r="I1305" s="283"/>
      <c r="J1305" s="283"/>
      <c r="K1305" s="283"/>
      <c r="L1305" s="283"/>
      <c r="M1305" s="283"/>
      <c r="N1305" s="283"/>
      <c r="O1305" s="283"/>
      <c r="P1305" s="283"/>
      <c r="Q1305" s="283"/>
      <c r="R1305" s="283"/>
      <c r="S1305" s="283"/>
      <c r="T1305" s="283"/>
      <c r="U1305" s="283"/>
      <c r="V1305" s="283"/>
      <c r="W1305" s="283"/>
      <c r="X1305" s="283"/>
      <c r="Y1305" s="283"/>
      <c r="Z1305" s="283"/>
      <c r="AA1305" s="283"/>
      <c r="AB1305" s="283"/>
      <c r="AC1305" s="284"/>
      <c r="AE1305" s="805"/>
      <c r="AG1305" s="805"/>
      <c r="AI1305" s="805"/>
      <c r="AK1305" s="330"/>
    </row>
    <row r="1306" spans="4:37" ht="12.75" customHeight="1" outlineLevel="1" x14ac:dyDescent="0.25">
      <c r="D1306" s="142" t="str">
        <f>'Line Items'!D1104</f>
        <v>[Rolling Stock Line 48]</v>
      </c>
      <c r="E1306" s="106"/>
      <c r="F1306" s="143" t="str">
        <f t="shared" si="143"/>
        <v>£000/ Veh</v>
      </c>
      <c r="G1306" s="283"/>
      <c r="H1306" s="283"/>
      <c r="I1306" s="283"/>
      <c r="J1306" s="283"/>
      <c r="K1306" s="283"/>
      <c r="L1306" s="283"/>
      <c r="M1306" s="283"/>
      <c r="N1306" s="283"/>
      <c r="O1306" s="283"/>
      <c r="P1306" s="283"/>
      <c r="Q1306" s="283"/>
      <c r="R1306" s="283"/>
      <c r="S1306" s="283"/>
      <c r="T1306" s="283"/>
      <c r="U1306" s="283"/>
      <c r="V1306" s="283"/>
      <c r="W1306" s="283"/>
      <c r="X1306" s="283"/>
      <c r="Y1306" s="283"/>
      <c r="Z1306" s="283"/>
      <c r="AA1306" s="283"/>
      <c r="AB1306" s="283"/>
      <c r="AC1306" s="284"/>
      <c r="AE1306" s="805"/>
      <c r="AG1306" s="805"/>
      <c r="AI1306" s="805"/>
      <c r="AK1306" s="330"/>
    </row>
    <row r="1307" spans="4:37" ht="12.75" customHeight="1" outlineLevel="1" x14ac:dyDescent="0.25">
      <c r="D1307" s="142" t="str">
        <f>'Line Items'!D1105</f>
        <v>[Rolling Stock Line 49]</v>
      </c>
      <c r="E1307" s="106"/>
      <c r="F1307" s="143" t="str">
        <f t="shared" si="143"/>
        <v>£000/ Veh</v>
      </c>
      <c r="G1307" s="283"/>
      <c r="H1307" s="283"/>
      <c r="I1307" s="283"/>
      <c r="J1307" s="283"/>
      <c r="K1307" s="283"/>
      <c r="L1307" s="283"/>
      <c r="M1307" s="283"/>
      <c r="N1307" s="283"/>
      <c r="O1307" s="283"/>
      <c r="P1307" s="283"/>
      <c r="Q1307" s="283"/>
      <c r="R1307" s="283"/>
      <c r="S1307" s="283"/>
      <c r="T1307" s="283"/>
      <c r="U1307" s="283"/>
      <c r="V1307" s="283"/>
      <c r="W1307" s="283"/>
      <c r="X1307" s="283"/>
      <c r="Y1307" s="283"/>
      <c r="Z1307" s="283"/>
      <c r="AA1307" s="283"/>
      <c r="AB1307" s="283"/>
      <c r="AC1307" s="284"/>
      <c r="AE1307" s="805"/>
      <c r="AG1307" s="805"/>
      <c r="AI1307" s="805"/>
      <c r="AK1307" s="330"/>
    </row>
    <row r="1308" spans="4:37" ht="12.75" customHeight="1" outlineLevel="1" x14ac:dyDescent="0.25">
      <c r="D1308" s="142" t="str">
        <f>'Line Items'!D1106</f>
        <v>[Rolling Stock Line 50]</v>
      </c>
      <c r="E1308" s="106"/>
      <c r="F1308" s="143" t="str">
        <f t="shared" si="143"/>
        <v>£000/ Veh</v>
      </c>
      <c r="G1308" s="283"/>
      <c r="H1308" s="283"/>
      <c r="I1308" s="283"/>
      <c r="J1308" s="283"/>
      <c r="K1308" s="283"/>
      <c r="L1308" s="283"/>
      <c r="M1308" s="283"/>
      <c r="N1308" s="283"/>
      <c r="O1308" s="283"/>
      <c r="P1308" s="283"/>
      <c r="Q1308" s="283"/>
      <c r="R1308" s="283"/>
      <c r="S1308" s="283"/>
      <c r="T1308" s="283"/>
      <c r="U1308" s="283"/>
      <c r="V1308" s="283"/>
      <c r="W1308" s="283"/>
      <c r="X1308" s="283"/>
      <c r="Y1308" s="283"/>
      <c r="Z1308" s="283"/>
      <c r="AA1308" s="283"/>
      <c r="AB1308" s="283"/>
      <c r="AC1308" s="284"/>
      <c r="AE1308" s="805"/>
      <c r="AG1308" s="805"/>
      <c r="AI1308" s="805"/>
      <c r="AK1308" s="330"/>
    </row>
    <row r="1309" spans="4:37" ht="12.75" customHeight="1" outlineLevel="1" x14ac:dyDescent="0.25">
      <c r="D1309" s="142" t="str">
        <f>'Line Items'!D1107</f>
        <v>[Rolling Stock Line 51]</v>
      </c>
      <c r="E1309" s="106"/>
      <c r="F1309" s="143" t="str">
        <f t="shared" si="143"/>
        <v>£000/ Veh</v>
      </c>
      <c r="G1309" s="283"/>
      <c r="H1309" s="283"/>
      <c r="I1309" s="283"/>
      <c r="J1309" s="283"/>
      <c r="K1309" s="283"/>
      <c r="L1309" s="283"/>
      <c r="M1309" s="283"/>
      <c r="N1309" s="283"/>
      <c r="O1309" s="283"/>
      <c r="P1309" s="283"/>
      <c r="Q1309" s="283"/>
      <c r="R1309" s="283"/>
      <c r="S1309" s="283"/>
      <c r="T1309" s="283"/>
      <c r="U1309" s="283"/>
      <c r="V1309" s="283"/>
      <c r="W1309" s="283"/>
      <c r="X1309" s="283"/>
      <c r="Y1309" s="283"/>
      <c r="Z1309" s="283"/>
      <c r="AA1309" s="283"/>
      <c r="AB1309" s="283"/>
      <c r="AC1309" s="284"/>
      <c r="AE1309" s="805"/>
      <c r="AG1309" s="805"/>
      <c r="AI1309" s="805"/>
      <c r="AK1309" s="330"/>
    </row>
    <row r="1310" spans="4:37" ht="12.75" customHeight="1" outlineLevel="1" x14ac:dyDescent="0.25">
      <c r="D1310" s="142" t="str">
        <f>'Line Items'!D1108</f>
        <v>[Rolling Stock Line 52]</v>
      </c>
      <c r="E1310" s="106"/>
      <c r="F1310" s="143" t="str">
        <f t="shared" si="143"/>
        <v>£000/ Veh</v>
      </c>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4"/>
      <c r="AE1310" s="805"/>
      <c r="AG1310" s="805"/>
      <c r="AI1310" s="805"/>
      <c r="AK1310" s="330"/>
    </row>
    <row r="1311" spans="4:37" ht="12.75" customHeight="1" outlineLevel="1" x14ac:dyDescent="0.25">
      <c r="D1311" s="142" t="str">
        <f>'Line Items'!D1109</f>
        <v>[Rolling Stock Line 53]</v>
      </c>
      <c r="E1311" s="106"/>
      <c r="F1311" s="143" t="str">
        <f t="shared" si="143"/>
        <v>£000/ Veh</v>
      </c>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4"/>
      <c r="AE1311" s="805"/>
      <c r="AG1311" s="805"/>
      <c r="AI1311" s="805"/>
      <c r="AK1311" s="330"/>
    </row>
    <row r="1312" spans="4:37" ht="12.75" customHeight="1" outlineLevel="1" x14ac:dyDescent="0.25">
      <c r="D1312" s="142" t="str">
        <f>'Line Items'!D1110</f>
        <v>[Rolling Stock Line 54]</v>
      </c>
      <c r="E1312" s="106"/>
      <c r="F1312" s="143" t="str">
        <f t="shared" si="143"/>
        <v>£000/ Veh</v>
      </c>
      <c r="G1312" s="283"/>
      <c r="H1312" s="283"/>
      <c r="I1312" s="283"/>
      <c r="J1312" s="283"/>
      <c r="K1312" s="283"/>
      <c r="L1312" s="283"/>
      <c r="M1312" s="283"/>
      <c r="N1312" s="283"/>
      <c r="O1312" s="283"/>
      <c r="P1312" s="283"/>
      <c r="Q1312" s="283"/>
      <c r="R1312" s="283"/>
      <c r="S1312" s="283"/>
      <c r="T1312" s="283"/>
      <c r="U1312" s="283"/>
      <c r="V1312" s="283"/>
      <c r="W1312" s="283"/>
      <c r="X1312" s="283"/>
      <c r="Y1312" s="283"/>
      <c r="Z1312" s="283"/>
      <c r="AA1312" s="283"/>
      <c r="AB1312" s="283"/>
      <c r="AC1312" s="284"/>
      <c r="AE1312" s="805"/>
      <c r="AG1312" s="805"/>
      <c r="AI1312" s="805"/>
      <c r="AK1312" s="330"/>
    </row>
    <row r="1313" spans="2:37" ht="12.75" customHeight="1" outlineLevel="1" x14ac:dyDescent="0.25">
      <c r="D1313" s="142" t="str">
        <f>'Line Items'!D1111</f>
        <v>[Rolling Stock Line 55]</v>
      </c>
      <c r="E1313" s="106"/>
      <c r="F1313" s="143" t="str">
        <f t="shared" si="143"/>
        <v>£000/ Veh</v>
      </c>
      <c r="G1313" s="283"/>
      <c r="H1313" s="283"/>
      <c r="I1313" s="283"/>
      <c r="J1313" s="283"/>
      <c r="K1313" s="283"/>
      <c r="L1313" s="283"/>
      <c r="M1313" s="283"/>
      <c r="N1313" s="283"/>
      <c r="O1313" s="283"/>
      <c r="P1313" s="283"/>
      <c r="Q1313" s="283"/>
      <c r="R1313" s="283"/>
      <c r="S1313" s="283"/>
      <c r="T1313" s="283"/>
      <c r="U1313" s="283"/>
      <c r="V1313" s="283"/>
      <c r="W1313" s="283"/>
      <c r="X1313" s="283"/>
      <c r="Y1313" s="283"/>
      <c r="Z1313" s="283"/>
      <c r="AA1313" s="283"/>
      <c r="AB1313" s="283"/>
      <c r="AC1313" s="284"/>
      <c r="AE1313" s="805"/>
      <c r="AG1313" s="805"/>
      <c r="AI1313" s="805"/>
      <c r="AK1313" s="330"/>
    </row>
    <row r="1314" spans="2:37" ht="12.75" customHeight="1" outlineLevel="1" x14ac:dyDescent="0.25">
      <c r="D1314" s="142" t="str">
        <f>'Line Items'!D1112</f>
        <v>[Rolling Stock Line 56]</v>
      </c>
      <c r="E1314" s="106"/>
      <c r="F1314" s="143" t="str">
        <f t="shared" si="143"/>
        <v>£000/ Veh</v>
      </c>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4"/>
      <c r="AE1314" s="805"/>
      <c r="AG1314" s="805"/>
      <c r="AI1314" s="805"/>
      <c r="AK1314" s="330"/>
    </row>
    <row r="1315" spans="2:37" ht="12.75" customHeight="1" outlineLevel="1" x14ac:dyDescent="0.25">
      <c r="D1315" s="142" t="str">
        <f>'Line Items'!D1113</f>
        <v>[Rolling Stock Line 57]</v>
      </c>
      <c r="E1315" s="106"/>
      <c r="F1315" s="143" t="str">
        <f t="shared" si="143"/>
        <v>£000/ Veh</v>
      </c>
      <c r="G1315" s="283"/>
      <c r="H1315" s="283"/>
      <c r="I1315" s="283"/>
      <c r="J1315" s="283"/>
      <c r="K1315" s="283"/>
      <c r="L1315" s="283"/>
      <c r="M1315" s="283"/>
      <c r="N1315" s="283"/>
      <c r="O1315" s="283"/>
      <c r="P1315" s="283"/>
      <c r="Q1315" s="283"/>
      <c r="R1315" s="283"/>
      <c r="S1315" s="283"/>
      <c r="T1315" s="283"/>
      <c r="U1315" s="283"/>
      <c r="V1315" s="283"/>
      <c r="W1315" s="283"/>
      <c r="X1315" s="283"/>
      <c r="Y1315" s="283"/>
      <c r="Z1315" s="283"/>
      <c r="AA1315" s="283"/>
      <c r="AB1315" s="283"/>
      <c r="AC1315" s="284"/>
      <c r="AE1315" s="805"/>
      <c r="AG1315" s="805"/>
      <c r="AI1315" s="805"/>
      <c r="AK1315" s="330"/>
    </row>
    <row r="1316" spans="2:37" ht="12.75" customHeight="1" outlineLevel="1" x14ac:dyDescent="0.25">
      <c r="D1316" s="142" t="str">
        <f>'Line Items'!D1114</f>
        <v>[Rolling Stock Line 58]</v>
      </c>
      <c r="E1316" s="106"/>
      <c r="F1316" s="143" t="str">
        <f t="shared" si="143"/>
        <v>£000/ Veh</v>
      </c>
      <c r="G1316" s="283"/>
      <c r="H1316" s="283"/>
      <c r="I1316" s="283"/>
      <c r="J1316" s="283"/>
      <c r="K1316" s="283"/>
      <c r="L1316" s="283"/>
      <c r="M1316" s="283"/>
      <c r="N1316" s="283"/>
      <c r="O1316" s="283"/>
      <c r="P1316" s="283"/>
      <c r="Q1316" s="283"/>
      <c r="R1316" s="283"/>
      <c r="S1316" s="283"/>
      <c r="T1316" s="283"/>
      <c r="U1316" s="283"/>
      <c r="V1316" s="283"/>
      <c r="W1316" s="283"/>
      <c r="X1316" s="283"/>
      <c r="Y1316" s="283"/>
      <c r="Z1316" s="283"/>
      <c r="AA1316" s="283"/>
      <c r="AB1316" s="283"/>
      <c r="AC1316" s="284"/>
      <c r="AE1316" s="805"/>
      <c r="AG1316" s="805"/>
      <c r="AI1316" s="805"/>
      <c r="AK1316" s="330"/>
    </row>
    <row r="1317" spans="2:37" ht="12.75" customHeight="1" outlineLevel="1" x14ac:dyDescent="0.25">
      <c r="D1317" s="142" t="str">
        <f>'Line Items'!D1115</f>
        <v>[Rolling Stock Line 59]</v>
      </c>
      <c r="E1317" s="106"/>
      <c r="F1317" s="143" t="str">
        <f t="shared" si="143"/>
        <v>£000/ Veh</v>
      </c>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4"/>
      <c r="AE1317" s="805"/>
      <c r="AG1317" s="805"/>
      <c r="AI1317" s="805"/>
      <c r="AK1317" s="330"/>
    </row>
    <row r="1318" spans="2:37" ht="12.75" customHeight="1" outlineLevel="1" x14ac:dyDescent="0.25">
      <c r="D1318" s="113" t="str">
        <f>'Line Items'!D1116</f>
        <v>[Rolling Stock Line 60]</v>
      </c>
      <c r="E1318" s="286"/>
      <c r="F1318" s="155" t="str">
        <f t="shared" si="143"/>
        <v>£000/ Veh</v>
      </c>
      <c r="G1318" s="287"/>
      <c r="H1318" s="287"/>
      <c r="I1318" s="287"/>
      <c r="J1318" s="287"/>
      <c r="K1318" s="287"/>
      <c r="L1318" s="287"/>
      <c r="M1318" s="287"/>
      <c r="N1318" s="287"/>
      <c r="O1318" s="287"/>
      <c r="P1318" s="287"/>
      <c r="Q1318" s="287"/>
      <c r="R1318" s="287"/>
      <c r="S1318" s="287"/>
      <c r="T1318" s="287"/>
      <c r="U1318" s="287"/>
      <c r="V1318" s="287"/>
      <c r="W1318" s="287"/>
      <c r="X1318" s="287"/>
      <c r="Y1318" s="287"/>
      <c r="Z1318" s="287"/>
      <c r="AA1318" s="287"/>
      <c r="AB1318" s="287"/>
      <c r="AC1318" s="288"/>
      <c r="AE1318" s="1058"/>
      <c r="AG1318" s="1058"/>
      <c r="AI1318" s="1058"/>
      <c r="AK1318" s="347"/>
    </row>
    <row r="1319" spans="2:37" ht="12.75" customHeight="1" outlineLevel="1" x14ac:dyDescent="0.25">
      <c r="G1319" s="107"/>
      <c r="H1319" s="107"/>
      <c r="I1319" s="107"/>
      <c r="J1319" s="107"/>
      <c r="K1319" s="107"/>
      <c r="L1319" s="107"/>
      <c r="M1319" s="107"/>
      <c r="N1319" s="107"/>
      <c r="O1319" s="107"/>
      <c r="P1319" s="107"/>
      <c r="Q1319" s="107"/>
      <c r="R1319" s="107"/>
      <c r="S1319" s="107"/>
      <c r="T1319" s="107"/>
      <c r="U1319" s="107"/>
      <c r="V1319" s="107"/>
      <c r="W1319" s="107"/>
      <c r="X1319" s="107"/>
      <c r="Y1319" s="107"/>
      <c r="Z1319" s="107"/>
      <c r="AA1319" s="107"/>
      <c r="AB1319" s="107"/>
      <c r="AC1319" s="107"/>
      <c r="AE1319" s="107"/>
      <c r="AG1319" s="107"/>
      <c r="AI1319" s="107"/>
    </row>
    <row r="1320" spans="2:37" ht="12.75" customHeight="1" outlineLevel="1" x14ac:dyDescent="0.25">
      <c r="D1320" s="290" t="str">
        <f>"Average "&amp;B1257</f>
        <v>Average Rentalised Enhancements per vehicle</v>
      </c>
      <c r="E1320" s="291"/>
      <c r="F1320" s="292" t="str">
        <f>F1318</f>
        <v>£000/ Veh</v>
      </c>
      <c r="G1320" s="293">
        <f t="shared" ref="G1320:AC1320" si="144">IF(G$79=0,0,SUMPRODUCT(G$18:G$77,G1259:G1318)/G$79)</f>
        <v>0</v>
      </c>
      <c r="H1320" s="293">
        <f t="shared" si="144"/>
        <v>0</v>
      </c>
      <c r="I1320" s="293">
        <f t="shared" si="144"/>
        <v>0</v>
      </c>
      <c r="J1320" s="293">
        <f t="shared" si="144"/>
        <v>0</v>
      </c>
      <c r="K1320" s="293">
        <f t="shared" si="144"/>
        <v>0</v>
      </c>
      <c r="L1320" s="293">
        <f t="shared" si="144"/>
        <v>0</v>
      </c>
      <c r="M1320" s="293">
        <f t="shared" si="144"/>
        <v>0</v>
      </c>
      <c r="N1320" s="293">
        <f t="shared" si="144"/>
        <v>0</v>
      </c>
      <c r="O1320" s="293">
        <f t="shared" si="144"/>
        <v>0</v>
      </c>
      <c r="P1320" s="293">
        <f t="shared" si="144"/>
        <v>0</v>
      </c>
      <c r="Q1320" s="293">
        <f t="shared" si="144"/>
        <v>0</v>
      </c>
      <c r="R1320" s="293">
        <f t="shared" si="144"/>
        <v>0</v>
      </c>
      <c r="S1320" s="293">
        <f t="shared" si="144"/>
        <v>0</v>
      </c>
      <c r="T1320" s="293">
        <f t="shared" si="144"/>
        <v>0</v>
      </c>
      <c r="U1320" s="293">
        <f t="shared" si="144"/>
        <v>0</v>
      </c>
      <c r="V1320" s="293">
        <f t="shared" si="144"/>
        <v>0</v>
      </c>
      <c r="W1320" s="293">
        <f t="shared" si="144"/>
        <v>0</v>
      </c>
      <c r="X1320" s="293">
        <f t="shared" si="144"/>
        <v>0</v>
      </c>
      <c r="Y1320" s="293">
        <f t="shared" si="144"/>
        <v>0</v>
      </c>
      <c r="Z1320" s="293">
        <f t="shared" si="144"/>
        <v>0</v>
      </c>
      <c r="AA1320" s="293">
        <f t="shared" si="144"/>
        <v>0</v>
      </c>
      <c r="AB1320" s="293">
        <f t="shared" si="144"/>
        <v>0</v>
      </c>
      <c r="AC1320" s="294">
        <f t="shared" si="144"/>
        <v>0</v>
      </c>
      <c r="AE1320" s="1062">
        <f>IF(AE$79=0,0,SUMPRODUCT(AE$18:AE$77,AE1259:AE1318)/AE$79)</f>
        <v>0</v>
      </c>
      <c r="AG1320" s="1062">
        <f>IF(AG$79=0,0,SUMPRODUCT(AG$18:AG$77,AG1259:AG1318)/AG$79)</f>
        <v>0</v>
      </c>
      <c r="AI1320" s="1062">
        <f>IF(AI$79=0,0,SUMPRODUCT(AI$18:AI$77,AI1259:AI1318)/AI$79)</f>
        <v>0</v>
      </c>
      <c r="AK1320" s="295"/>
    </row>
    <row r="1321" spans="2:37" x14ac:dyDescent="0.25">
      <c r="G1321" s="107"/>
      <c r="H1321" s="107"/>
      <c r="I1321" s="107"/>
      <c r="J1321" s="107"/>
      <c r="K1321" s="107"/>
      <c r="L1321" s="107"/>
      <c r="M1321" s="107"/>
      <c r="N1321" s="107"/>
      <c r="O1321" s="107"/>
      <c r="P1321" s="107"/>
      <c r="Q1321" s="107"/>
      <c r="R1321" s="107"/>
      <c r="S1321" s="107"/>
      <c r="T1321" s="107"/>
      <c r="U1321" s="107"/>
      <c r="V1321" s="107"/>
      <c r="W1321" s="107"/>
      <c r="X1321" s="107"/>
      <c r="Y1321" s="107"/>
      <c r="Z1321" s="107"/>
      <c r="AA1321" s="107"/>
      <c r="AB1321" s="107"/>
      <c r="AC1321" s="107"/>
      <c r="AE1321" s="107"/>
      <c r="AG1321" s="107"/>
      <c r="AI1321" s="107"/>
    </row>
    <row r="1322" spans="2:37" x14ac:dyDescent="0.25">
      <c r="G1322" s="107"/>
      <c r="H1322" s="107"/>
      <c r="I1322" s="107"/>
      <c r="J1322" s="107"/>
      <c r="K1322" s="107"/>
      <c r="L1322" s="107"/>
      <c r="M1322" s="107"/>
      <c r="N1322" s="107"/>
      <c r="O1322" s="107"/>
      <c r="P1322" s="107"/>
      <c r="Q1322" s="107"/>
      <c r="R1322" s="107"/>
      <c r="S1322" s="107"/>
      <c r="T1322" s="107"/>
      <c r="U1322" s="107"/>
      <c r="V1322" s="107"/>
      <c r="W1322" s="107"/>
      <c r="X1322" s="107"/>
      <c r="Y1322" s="107"/>
      <c r="Z1322" s="107"/>
      <c r="AA1322" s="107"/>
      <c r="AB1322" s="107"/>
      <c r="AC1322" s="107"/>
      <c r="AE1322" s="107"/>
      <c r="AG1322" s="107"/>
      <c r="AI1322" s="107"/>
    </row>
    <row r="1323" spans="2:37" ht="16.5" x14ac:dyDescent="0.25">
      <c r="B1323" s="11" t="s">
        <v>129</v>
      </c>
      <c r="C1323" s="11"/>
      <c r="D1323" s="11"/>
      <c r="E1323" s="11"/>
      <c r="F1323" s="11"/>
      <c r="G1323" s="311"/>
      <c r="H1323" s="311"/>
      <c r="I1323" s="311"/>
      <c r="J1323" s="311"/>
      <c r="K1323" s="311"/>
      <c r="L1323" s="311"/>
      <c r="M1323" s="311"/>
      <c r="N1323" s="311"/>
      <c r="O1323" s="311"/>
      <c r="P1323" s="311"/>
      <c r="Q1323" s="311"/>
      <c r="R1323" s="311"/>
      <c r="S1323" s="311"/>
      <c r="T1323" s="311"/>
      <c r="U1323" s="311"/>
      <c r="V1323" s="311"/>
      <c r="W1323" s="311"/>
      <c r="X1323" s="311"/>
      <c r="Y1323" s="311"/>
      <c r="Z1323" s="311"/>
      <c r="AA1323" s="311"/>
      <c r="AB1323" s="311"/>
      <c r="AC1323" s="311"/>
      <c r="AD1323" s="11"/>
      <c r="AE1323" s="311"/>
      <c r="AF1323" s="11"/>
      <c r="AG1323" s="311"/>
      <c r="AH1323" s="11"/>
      <c r="AI1323" s="311"/>
      <c r="AJ1323" s="11"/>
      <c r="AK1323" s="11"/>
    </row>
    <row r="1324" spans="2:37" x14ac:dyDescent="0.25">
      <c r="G1324" s="107"/>
      <c r="H1324" s="107"/>
      <c r="I1324" s="107"/>
      <c r="J1324" s="107"/>
      <c r="K1324" s="107"/>
      <c r="L1324" s="107"/>
      <c r="M1324" s="107"/>
      <c r="N1324" s="107"/>
      <c r="O1324" s="107"/>
      <c r="P1324" s="107"/>
      <c r="Q1324" s="107"/>
      <c r="R1324" s="107"/>
      <c r="S1324" s="107"/>
      <c r="T1324" s="107"/>
      <c r="U1324" s="107"/>
      <c r="V1324" s="107"/>
      <c r="W1324" s="107"/>
      <c r="X1324" s="107"/>
      <c r="Y1324" s="107"/>
      <c r="Z1324" s="107"/>
      <c r="AA1324" s="107"/>
      <c r="AB1324" s="107"/>
      <c r="AC1324" s="107"/>
      <c r="AE1324" s="107"/>
      <c r="AG1324" s="107"/>
      <c r="AI1324" s="107"/>
    </row>
    <row r="1325" spans="2:37" x14ac:dyDescent="0.25">
      <c r="B1325" s="272" t="s">
        <v>501</v>
      </c>
      <c r="C1325" s="272"/>
      <c r="D1325" s="275"/>
      <c r="E1325" s="275"/>
      <c r="F1325" s="272"/>
      <c r="G1325" s="302"/>
      <c r="H1325" s="302"/>
      <c r="I1325" s="302"/>
      <c r="J1325" s="302"/>
      <c r="K1325" s="302"/>
      <c r="L1325" s="302"/>
      <c r="M1325" s="302"/>
      <c r="N1325" s="302"/>
      <c r="O1325" s="302"/>
      <c r="P1325" s="302"/>
      <c r="Q1325" s="302"/>
      <c r="R1325" s="302"/>
      <c r="S1325" s="302"/>
      <c r="T1325" s="302"/>
      <c r="U1325" s="302"/>
      <c r="V1325" s="302"/>
      <c r="W1325" s="302"/>
      <c r="X1325" s="302"/>
      <c r="Y1325" s="302"/>
      <c r="Z1325" s="302"/>
      <c r="AA1325" s="302"/>
      <c r="AB1325" s="302"/>
      <c r="AC1325" s="302"/>
      <c r="AD1325" s="272"/>
      <c r="AE1325" s="302"/>
      <c r="AF1325" s="272"/>
      <c r="AG1325" s="302"/>
      <c r="AH1325" s="272"/>
      <c r="AI1325" s="302"/>
      <c r="AJ1325" s="272"/>
      <c r="AK1325" s="272"/>
    </row>
    <row r="1326" spans="2:37" ht="12.75" customHeight="1" outlineLevel="1" x14ac:dyDescent="0.25">
      <c r="G1326" s="107"/>
      <c r="H1326" s="107"/>
      <c r="I1326" s="107"/>
      <c r="J1326" s="107"/>
      <c r="K1326" s="107"/>
      <c r="L1326" s="107"/>
      <c r="M1326" s="107"/>
      <c r="N1326" s="107"/>
      <c r="O1326" s="107"/>
      <c r="P1326" s="107"/>
      <c r="Q1326" s="107"/>
      <c r="R1326" s="107"/>
      <c r="S1326" s="107"/>
      <c r="T1326" s="107"/>
      <c r="U1326" s="107"/>
      <c r="V1326" s="107"/>
      <c r="W1326" s="107"/>
      <c r="X1326" s="107"/>
      <c r="Y1326" s="107"/>
      <c r="Z1326" s="107"/>
      <c r="AA1326" s="107"/>
      <c r="AB1326" s="107"/>
      <c r="AC1326" s="107"/>
      <c r="AE1326" s="107"/>
      <c r="AG1326" s="107"/>
      <c r="AI1326" s="107"/>
    </row>
    <row r="1327" spans="2:37" ht="12.75" customHeight="1" outlineLevel="1" x14ac:dyDescent="0.25">
      <c r="D1327" s="276" t="str">
        <f>'Line Items'!D1057</f>
        <v>Class 375/3 Eversholt Rail</v>
      </c>
      <c r="E1327" s="277"/>
      <c r="F1327" s="278" t="s">
        <v>428</v>
      </c>
      <c r="G1327" s="297">
        <f t="shared" ref="G1327:AC1327" si="145">G18*G1064</f>
        <v>0</v>
      </c>
      <c r="H1327" s="297">
        <f t="shared" si="145"/>
        <v>0</v>
      </c>
      <c r="I1327" s="297">
        <f t="shared" si="145"/>
        <v>0</v>
      </c>
      <c r="J1327" s="297">
        <f t="shared" si="145"/>
        <v>0</v>
      </c>
      <c r="K1327" s="297">
        <f t="shared" si="145"/>
        <v>0</v>
      </c>
      <c r="L1327" s="297">
        <f t="shared" si="145"/>
        <v>0</v>
      </c>
      <c r="M1327" s="297">
        <f t="shared" si="145"/>
        <v>0</v>
      </c>
      <c r="N1327" s="297">
        <f t="shared" si="145"/>
        <v>0</v>
      </c>
      <c r="O1327" s="297">
        <f t="shared" si="145"/>
        <v>0</v>
      </c>
      <c r="P1327" s="297">
        <f t="shared" si="145"/>
        <v>0</v>
      </c>
      <c r="Q1327" s="297">
        <f t="shared" si="145"/>
        <v>0</v>
      </c>
      <c r="R1327" s="297">
        <f t="shared" si="145"/>
        <v>0</v>
      </c>
      <c r="S1327" s="297">
        <f t="shared" si="145"/>
        <v>0</v>
      </c>
      <c r="T1327" s="297">
        <f t="shared" si="145"/>
        <v>0</v>
      </c>
      <c r="U1327" s="297">
        <f t="shared" si="145"/>
        <v>0</v>
      </c>
      <c r="V1327" s="297">
        <f t="shared" si="145"/>
        <v>0</v>
      </c>
      <c r="W1327" s="297">
        <f t="shared" si="145"/>
        <v>0</v>
      </c>
      <c r="X1327" s="297">
        <f t="shared" si="145"/>
        <v>0</v>
      </c>
      <c r="Y1327" s="297">
        <f t="shared" si="145"/>
        <v>0</v>
      </c>
      <c r="Z1327" s="297">
        <f t="shared" si="145"/>
        <v>0</v>
      </c>
      <c r="AA1327" s="297">
        <f t="shared" si="145"/>
        <v>0</v>
      </c>
      <c r="AB1327" s="297">
        <f t="shared" si="145"/>
        <v>0</v>
      </c>
      <c r="AC1327" s="298">
        <f t="shared" si="145"/>
        <v>0</v>
      </c>
      <c r="AE1327" s="1057">
        <f t="shared" ref="AE1327:AE1358" si="146">AE18*AE1064</f>
        <v>0</v>
      </c>
      <c r="AG1327" s="1057">
        <f t="shared" ref="AG1327:AG1358" si="147">AG18*AG1064</f>
        <v>0</v>
      </c>
      <c r="AI1327" s="1057">
        <f t="shared" ref="AI1327:AI1358" si="148">AI18*AI1064</f>
        <v>0</v>
      </c>
      <c r="AK1327" s="299"/>
    </row>
    <row r="1328" spans="2:37" ht="12.75" customHeight="1" outlineLevel="1" x14ac:dyDescent="0.25">
      <c r="D1328" s="142" t="str">
        <f>'Line Items'!D1058</f>
        <v>Class 375/6 Eversholt Rail</v>
      </c>
      <c r="E1328" s="106"/>
      <c r="F1328" s="143" t="str">
        <f t="shared" ref="F1328:F1386" si="149">F1327</f>
        <v>£000</v>
      </c>
      <c r="G1328" s="107">
        <f t="shared" ref="G1328:AC1328" si="150">G19*G1065</f>
        <v>0</v>
      </c>
      <c r="H1328" s="107">
        <f t="shared" si="150"/>
        <v>0</v>
      </c>
      <c r="I1328" s="107">
        <f t="shared" si="150"/>
        <v>0</v>
      </c>
      <c r="J1328" s="107">
        <f t="shared" si="150"/>
        <v>0</v>
      </c>
      <c r="K1328" s="107">
        <f t="shared" si="150"/>
        <v>0</v>
      </c>
      <c r="L1328" s="107">
        <f t="shared" si="150"/>
        <v>0</v>
      </c>
      <c r="M1328" s="107">
        <f t="shared" si="150"/>
        <v>0</v>
      </c>
      <c r="N1328" s="107">
        <f t="shared" si="150"/>
        <v>0</v>
      </c>
      <c r="O1328" s="107">
        <f t="shared" si="150"/>
        <v>0</v>
      </c>
      <c r="P1328" s="107">
        <f t="shared" si="150"/>
        <v>0</v>
      </c>
      <c r="Q1328" s="107">
        <f t="shared" si="150"/>
        <v>0</v>
      </c>
      <c r="R1328" s="107">
        <f t="shared" si="150"/>
        <v>0</v>
      </c>
      <c r="S1328" s="107">
        <f t="shared" si="150"/>
        <v>0</v>
      </c>
      <c r="T1328" s="107">
        <f t="shared" si="150"/>
        <v>0</v>
      </c>
      <c r="U1328" s="107">
        <f t="shared" si="150"/>
        <v>0</v>
      </c>
      <c r="V1328" s="107">
        <f t="shared" si="150"/>
        <v>0</v>
      </c>
      <c r="W1328" s="107">
        <f t="shared" si="150"/>
        <v>0</v>
      </c>
      <c r="X1328" s="107">
        <f t="shared" si="150"/>
        <v>0</v>
      </c>
      <c r="Y1328" s="107">
        <f t="shared" si="150"/>
        <v>0</v>
      </c>
      <c r="Z1328" s="107">
        <f t="shared" si="150"/>
        <v>0</v>
      </c>
      <c r="AA1328" s="107">
        <f t="shared" si="150"/>
        <v>0</v>
      </c>
      <c r="AB1328" s="107">
        <f t="shared" si="150"/>
        <v>0</v>
      </c>
      <c r="AC1328" s="108">
        <f t="shared" si="150"/>
        <v>0</v>
      </c>
      <c r="AE1328" s="805">
        <f t="shared" si="146"/>
        <v>0</v>
      </c>
      <c r="AG1328" s="805">
        <f t="shared" si="147"/>
        <v>0</v>
      </c>
      <c r="AI1328" s="805">
        <f t="shared" si="148"/>
        <v>0</v>
      </c>
      <c r="AK1328" s="300"/>
    </row>
    <row r="1329" spans="4:37" ht="12.75" customHeight="1" outlineLevel="1" x14ac:dyDescent="0.25">
      <c r="D1329" s="142" t="str">
        <f>'Line Items'!D1059</f>
        <v>Class 375/7 Eversholt Rail</v>
      </c>
      <c r="E1329" s="106"/>
      <c r="F1329" s="143" t="str">
        <f t="shared" si="149"/>
        <v>£000</v>
      </c>
      <c r="G1329" s="107">
        <f t="shared" ref="G1329:AC1329" si="151">G20*G1066</f>
        <v>0</v>
      </c>
      <c r="H1329" s="107">
        <f t="shared" si="151"/>
        <v>0</v>
      </c>
      <c r="I1329" s="107">
        <f t="shared" si="151"/>
        <v>0</v>
      </c>
      <c r="J1329" s="107">
        <f t="shared" si="151"/>
        <v>0</v>
      </c>
      <c r="K1329" s="107">
        <f t="shared" si="151"/>
        <v>0</v>
      </c>
      <c r="L1329" s="107">
        <f t="shared" si="151"/>
        <v>0</v>
      </c>
      <c r="M1329" s="107">
        <f t="shared" si="151"/>
        <v>0</v>
      </c>
      <c r="N1329" s="107">
        <f t="shared" si="151"/>
        <v>0</v>
      </c>
      <c r="O1329" s="107">
        <f t="shared" si="151"/>
        <v>0</v>
      </c>
      <c r="P1329" s="107">
        <f t="shared" si="151"/>
        <v>0</v>
      </c>
      <c r="Q1329" s="107">
        <f t="shared" si="151"/>
        <v>0</v>
      </c>
      <c r="R1329" s="107">
        <f t="shared" si="151"/>
        <v>0</v>
      </c>
      <c r="S1329" s="107">
        <f t="shared" si="151"/>
        <v>0</v>
      </c>
      <c r="T1329" s="107">
        <f t="shared" si="151"/>
        <v>0</v>
      </c>
      <c r="U1329" s="107">
        <f t="shared" si="151"/>
        <v>0</v>
      </c>
      <c r="V1329" s="107">
        <f t="shared" si="151"/>
        <v>0</v>
      </c>
      <c r="W1329" s="107">
        <f t="shared" si="151"/>
        <v>0</v>
      </c>
      <c r="X1329" s="107">
        <f t="shared" si="151"/>
        <v>0</v>
      </c>
      <c r="Y1329" s="107">
        <f t="shared" si="151"/>
        <v>0</v>
      </c>
      <c r="Z1329" s="107">
        <f t="shared" si="151"/>
        <v>0</v>
      </c>
      <c r="AA1329" s="107">
        <f t="shared" si="151"/>
        <v>0</v>
      </c>
      <c r="AB1329" s="107">
        <f t="shared" si="151"/>
        <v>0</v>
      </c>
      <c r="AC1329" s="108">
        <f t="shared" si="151"/>
        <v>0</v>
      </c>
      <c r="AE1329" s="805">
        <f t="shared" si="146"/>
        <v>0</v>
      </c>
      <c r="AG1329" s="805">
        <f t="shared" si="147"/>
        <v>0</v>
      </c>
      <c r="AI1329" s="805">
        <f t="shared" si="148"/>
        <v>0</v>
      </c>
      <c r="AK1329" s="300"/>
    </row>
    <row r="1330" spans="4:37" ht="12.75" customHeight="1" outlineLevel="1" x14ac:dyDescent="0.25">
      <c r="D1330" s="142" t="str">
        <f>'Line Items'!D1060</f>
        <v>Class 375/8 Eversholt Rail</v>
      </c>
      <c r="E1330" s="106"/>
      <c r="F1330" s="143" t="str">
        <f t="shared" si="149"/>
        <v>£000</v>
      </c>
      <c r="G1330" s="107">
        <f t="shared" ref="G1330:AC1330" si="152">G21*G1067</f>
        <v>0</v>
      </c>
      <c r="H1330" s="107">
        <f t="shared" si="152"/>
        <v>0</v>
      </c>
      <c r="I1330" s="107">
        <f t="shared" si="152"/>
        <v>0</v>
      </c>
      <c r="J1330" s="107">
        <f t="shared" si="152"/>
        <v>0</v>
      </c>
      <c r="K1330" s="107">
        <f t="shared" si="152"/>
        <v>0</v>
      </c>
      <c r="L1330" s="107">
        <f t="shared" si="152"/>
        <v>0</v>
      </c>
      <c r="M1330" s="107">
        <f t="shared" si="152"/>
        <v>0</v>
      </c>
      <c r="N1330" s="107">
        <f t="shared" si="152"/>
        <v>0</v>
      </c>
      <c r="O1330" s="107">
        <f t="shared" si="152"/>
        <v>0</v>
      </c>
      <c r="P1330" s="107">
        <f t="shared" si="152"/>
        <v>0</v>
      </c>
      <c r="Q1330" s="107">
        <f t="shared" si="152"/>
        <v>0</v>
      </c>
      <c r="R1330" s="107">
        <f t="shared" si="152"/>
        <v>0</v>
      </c>
      <c r="S1330" s="107">
        <f t="shared" si="152"/>
        <v>0</v>
      </c>
      <c r="T1330" s="107">
        <f t="shared" si="152"/>
        <v>0</v>
      </c>
      <c r="U1330" s="107">
        <f t="shared" si="152"/>
        <v>0</v>
      </c>
      <c r="V1330" s="107">
        <f t="shared" si="152"/>
        <v>0</v>
      </c>
      <c r="W1330" s="107">
        <f t="shared" si="152"/>
        <v>0</v>
      </c>
      <c r="X1330" s="107">
        <f t="shared" si="152"/>
        <v>0</v>
      </c>
      <c r="Y1330" s="107">
        <f t="shared" si="152"/>
        <v>0</v>
      </c>
      <c r="Z1330" s="107">
        <f t="shared" si="152"/>
        <v>0</v>
      </c>
      <c r="AA1330" s="107">
        <f t="shared" si="152"/>
        <v>0</v>
      </c>
      <c r="AB1330" s="107">
        <f t="shared" si="152"/>
        <v>0</v>
      </c>
      <c r="AC1330" s="108">
        <f t="shared" si="152"/>
        <v>0</v>
      </c>
      <c r="AE1330" s="805">
        <f t="shared" si="146"/>
        <v>0</v>
      </c>
      <c r="AG1330" s="805">
        <f t="shared" si="147"/>
        <v>0</v>
      </c>
      <c r="AI1330" s="805">
        <f t="shared" si="148"/>
        <v>0</v>
      </c>
      <c r="AK1330" s="300"/>
    </row>
    <row r="1331" spans="4:37" ht="12.75" customHeight="1" outlineLevel="1" x14ac:dyDescent="0.25">
      <c r="D1331" s="142" t="str">
        <f>'Line Items'!D1061</f>
        <v>Class 375/9 Eversholt Rail</v>
      </c>
      <c r="E1331" s="106"/>
      <c r="F1331" s="143" t="str">
        <f t="shared" si="149"/>
        <v>£000</v>
      </c>
      <c r="G1331" s="107">
        <f t="shared" ref="G1331:AC1331" si="153">G22*G1068</f>
        <v>0</v>
      </c>
      <c r="H1331" s="107">
        <f t="shared" si="153"/>
        <v>0</v>
      </c>
      <c r="I1331" s="107">
        <f t="shared" si="153"/>
        <v>0</v>
      </c>
      <c r="J1331" s="107">
        <f t="shared" si="153"/>
        <v>0</v>
      </c>
      <c r="K1331" s="107">
        <f t="shared" si="153"/>
        <v>0</v>
      </c>
      <c r="L1331" s="107">
        <f t="shared" si="153"/>
        <v>0</v>
      </c>
      <c r="M1331" s="107">
        <f t="shared" si="153"/>
        <v>0</v>
      </c>
      <c r="N1331" s="107">
        <f t="shared" si="153"/>
        <v>0</v>
      </c>
      <c r="O1331" s="107">
        <f t="shared" si="153"/>
        <v>0</v>
      </c>
      <c r="P1331" s="107">
        <f t="shared" si="153"/>
        <v>0</v>
      </c>
      <c r="Q1331" s="107">
        <f t="shared" si="153"/>
        <v>0</v>
      </c>
      <c r="R1331" s="107">
        <f t="shared" si="153"/>
        <v>0</v>
      </c>
      <c r="S1331" s="107">
        <f t="shared" si="153"/>
        <v>0</v>
      </c>
      <c r="T1331" s="107">
        <f t="shared" si="153"/>
        <v>0</v>
      </c>
      <c r="U1331" s="107">
        <f t="shared" si="153"/>
        <v>0</v>
      </c>
      <c r="V1331" s="107">
        <f t="shared" si="153"/>
        <v>0</v>
      </c>
      <c r="W1331" s="107">
        <f t="shared" si="153"/>
        <v>0</v>
      </c>
      <c r="X1331" s="107">
        <f t="shared" si="153"/>
        <v>0</v>
      </c>
      <c r="Y1331" s="107">
        <f t="shared" si="153"/>
        <v>0</v>
      </c>
      <c r="Z1331" s="107">
        <f t="shared" si="153"/>
        <v>0</v>
      </c>
      <c r="AA1331" s="107">
        <f t="shared" si="153"/>
        <v>0</v>
      </c>
      <c r="AB1331" s="107">
        <f t="shared" si="153"/>
        <v>0</v>
      </c>
      <c r="AC1331" s="108">
        <f t="shared" si="153"/>
        <v>0</v>
      </c>
      <c r="AE1331" s="805">
        <f t="shared" si="146"/>
        <v>0</v>
      </c>
      <c r="AG1331" s="805">
        <f t="shared" si="147"/>
        <v>0</v>
      </c>
      <c r="AI1331" s="805">
        <f t="shared" si="148"/>
        <v>0</v>
      </c>
      <c r="AK1331" s="300"/>
    </row>
    <row r="1332" spans="4:37" ht="12.75" customHeight="1" outlineLevel="1" x14ac:dyDescent="0.25">
      <c r="D1332" s="142" t="str">
        <f>'Line Items'!D1062</f>
        <v>Class 376/0 Eversholt Rail</v>
      </c>
      <c r="E1332" s="106"/>
      <c r="F1332" s="143" t="str">
        <f t="shared" si="149"/>
        <v>£000</v>
      </c>
      <c r="G1332" s="107">
        <f t="shared" ref="G1332:AC1332" si="154">G23*G1069</f>
        <v>0</v>
      </c>
      <c r="H1332" s="107">
        <f t="shared" si="154"/>
        <v>0</v>
      </c>
      <c r="I1332" s="107">
        <f t="shared" si="154"/>
        <v>0</v>
      </c>
      <c r="J1332" s="107">
        <f t="shared" si="154"/>
        <v>0</v>
      </c>
      <c r="K1332" s="107">
        <f t="shared" si="154"/>
        <v>0</v>
      </c>
      <c r="L1332" s="107">
        <f t="shared" si="154"/>
        <v>0</v>
      </c>
      <c r="M1332" s="107">
        <f t="shared" si="154"/>
        <v>0</v>
      </c>
      <c r="N1332" s="107">
        <f t="shared" si="154"/>
        <v>0</v>
      </c>
      <c r="O1332" s="107">
        <f t="shared" si="154"/>
        <v>0</v>
      </c>
      <c r="P1332" s="107">
        <f t="shared" si="154"/>
        <v>0</v>
      </c>
      <c r="Q1332" s="107">
        <f t="shared" si="154"/>
        <v>0</v>
      </c>
      <c r="R1332" s="107">
        <f t="shared" si="154"/>
        <v>0</v>
      </c>
      <c r="S1332" s="107">
        <f t="shared" si="154"/>
        <v>0</v>
      </c>
      <c r="T1332" s="107">
        <f t="shared" si="154"/>
        <v>0</v>
      </c>
      <c r="U1332" s="107">
        <f t="shared" si="154"/>
        <v>0</v>
      </c>
      <c r="V1332" s="107">
        <f t="shared" si="154"/>
        <v>0</v>
      </c>
      <c r="W1332" s="107">
        <f t="shared" si="154"/>
        <v>0</v>
      </c>
      <c r="X1332" s="107">
        <f t="shared" si="154"/>
        <v>0</v>
      </c>
      <c r="Y1332" s="107">
        <f t="shared" si="154"/>
        <v>0</v>
      </c>
      <c r="Z1332" s="107">
        <f t="shared" si="154"/>
        <v>0</v>
      </c>
      <c r="AA1332" s="107">
        <f t="shared" si="154"/>
        <v>0</v>
      </c>
      <c r="AB1332" s="107">
        <f t="shared" si="154"/>
        <v>0</v>
      </c>
      <c r="AC1332" s="108">
        <f t="shared" si="154"/>
        <v>0</v>
      </c>
      <c r="AE1332" s="805">
        <f t="shared" si="146"/>
        <v>0</v>
      </c>
      <c r="AG1332" s="805">
        <f t="shared" si="147"/>
        <v>0</v>
      </c>
      <c r="AI1332" s="805">
        <f t="shared" si="148"/>
        <v>0</v>
      </c>
      <c r="AK1332" s="300"/>
    </row>
    <row r="1333" spans="4:37" ht="12.75" customHeight="1" outlineLevel="1" x14ac:dyDescent="0.25">
      <c r="D1333" s="142" t="str">
        <f>'Line Items'!D1063</f>
        <v>Class 465/0 Eversholt Rail</v>
      </c>
      <c r="E1333" s="106"/>
      <c r="F1333" s="143" t="str">
        <f t="shared" si="149"/>
        <v>£000</v>
      </c>
      <c r="G1333" s="107">
        <f t="shared" ref="G1333:AC1333" si="155">G24*G1070</f>
        <v>0</v>
      </c>
      <c r="H1333" s="107">
        <f t="shared" si="155"/>
        <v>0</v>
      </c>
      <c r="I1333" s="107">
        <f t="shared" si="155"/>
        <v>0</v>
      </c>
      <c r="J1333" s="107">
        <f t="shared" si="155"/>
        <v>0</v>
      </c>
      <c r="K1333" s="107">
        <f t="shared" si="155"/>
        <v>0</v>
      </c>
      <c r="L1333" s="107">
        <f t="shared" si="155"/>
        <v>0</v>
      </c>
      <c r="M1333" s="107">
        <f t="shared" si="155"/>
        <v>0</v>
      </c>
      <c r="N1333" s="107">
        <f t="shared" si="155"/>
        <v>0</v>
      </c>
      <c r="O1333" s="107">
        <f t="shared" si="155"/>
        <v>0</v>
      </c>
      <c r="P1333" s="107">
        <f t="shared" si="155"/>
        <v>0</v>
      </c>
      <c r="Q1333" s="107">
        <f t="shared" si="155"/>
        <v>0</v>
      </c>
      <c r="R1333" s="107">
        <f t="shared" si="155"/>
        <v>0</v>
      </c>
      <c r="S1333" s="107">
        <f t="shared" si="155"/>
        <v>0</v>
      </c>
      <c r="T1333" s="107">
        <f t="shared" si="155"/>
        <v>0</v>
      </c>
      <c r="U1333" s="107">
        <f t="shared" si="155"/>
        <v>0</v>
      </c>
      <c r="V1333" s="107">
        <f t="shared" si="155"/>
        <v>0</v>
      </c>
      <c r="W1333" s="107">
        <f t="shared" si="155"/>
        <v>0</v>
      </c>
      <c r="X1333" s="107">
        <f t="shared" si="155"/>
        <v>0</v>
      </c>
      <c r="Y1333" s="107">
        <f t="shared" si="155"/>
        <v>0</v>
      </c>
      <c r="Z1333" s="107">
        <f t="shared" si="155"/>
        <v>0</v>
      </c>
      <c r="AA1333" s="107">
        <f t="shared" si="155"/>
        <v>0</v>
      </c>
      <c r="AB1333" s="107">
        <f t="shared" si="155"/>
        <v>0</v>
      </c>
      <c r="AC1333" s="108">
        <f t="shared" si="155"/>
        <v>0</v>
      </c>
      <c r="AE1333" s="805">
        <f t="shared" si="146"/>
        <v>0</v>
      </c>
      <c r="AG1333" s="805">
        <f t="shared" si="147"/>
        <v>0</v>
      </c>
      <c r="AI1333" s="805">
        <f t="shared" si="148"/>
        <v>0</v>
      </c>
      <c r="AK1333" s="300"/>
    </row>
    <row r="1334" spans="4:37" ht="12.75" customHeight="1" outlineLevel="1" x14ac:dyDescent="0.25">
      <c r="D1334" s="142" t="str">
        <f>'Line Items'!D1064</f>
        <v>Class 465/1 Eversholt Rail</v>
      </c>
      <c r="E1334" s="106"/>
      <c r="F1334" s="143" t="str">
        <f t="shared" si="149"/>
        <v>£000</v>
      </c>
      <c r="G1334" s="107">
        <f t="shared" ref="G1334:AC1334" si="156">G25*G1071</f>
        <v>0</v>
      </c>
      <c r="H1334" s="107">
        <f t="shared" si="156"/>
        <v>0</v>
      </c>
      <c r="I1334" s="107">
        <f t="shared" si="156"/>
        <v>0</v>
      </c>
      <c r="J1334" s="107">
        <f t="shared" si="156"/>
        <v>0</v>
      </c>
      <c r="K1334" s="107">
        <f t="shared" si="156"/>
        <v>0</v>
      </c>
      <c r="L1334" s="107">
        <f t="shared" si="156"/>
        <v>0</v>
      </c>
      <c r="M1334" s="107">
        <f t="shared" si="156"/>
        <v>0</v>
      </c>
      <c r="N1334" s="107">
        <f t="shared" si="156"/>
        <v>0</v>
      </c>
      <c r="O1334" s="107">
        <f t="shared" si="156"/>
        <v>0</v>
      </c>
      <c r="P1334" s="107">
        <f t="shared" si="156"/>
        <v>0</v>
      </c>
      <c r="Q1334" s="107">
        <f t="shared" si="156"/>
        <v>0</v>
      </c>
      <c r="R1334" s="107">
        <f t="shared" si="156"/>
        <v>0</v>
      </c>
      <c r="S1334" s="107">
        <f t="shared" si="156"/>
        <v>0</v>
      </c>
      <c r="T1334" s="107">
        <f t="shared" si="156"/>
        <v>0</v>
      </c>
      <c r="U1334" s="107">
        <f t="shared" si="156"/>
        <v>0</v>
      </c>
      <c r="V1334" s="107">
        <f t="shared" si="156"/>
        <v>0</v>
      </c>
      <c r="W1334" s="107">
        <f t="shared" si="156"/>
        <v>0</v>
      </c>
      <c r="X1334" s="107">
        <f t="shared" si="156"/>
        <v>0</v>
      </c>
      <c r="Y1334" s="107">
        <f t="shared" si="156"/>
        <v>0</v>
      </c>
      <c r="Z1334" s="107">
        <f t="shared" si="156"/>
        <v>0</v>
      </c>
      <c r="AA1334" s="107">
        <f t="shared" si="156"/>
        <v>0</v>
      </c>
      <c r="AB1334" s="107">
        <f t="shared" si="156"/>
        <v>0</v>
      </c>
      <c r="AC1334" s="108">
        <f t="shared" si="156"/>
        <v>0</v>
      </c>
      <c r="AE1334" s="805">
        <f t="shared" si="146"/>
        <v>0</v>
      </c>
      <c r="AG1334" s="805">
        <f t="shared" si="147"/>
        <v>0</v>
      </c>
      <c r="AI1334" s="805">
        <f t="shared" si="148"/>
        <v>0</v>
      </c>
      <c r="AK1334" s="300"/>
    </row>
    <row r="1335" spans="4:37" ht="12.75" customHeight="1" outlineLevel="1" x14ac:dyDescent="0.25">
      <c r="D1335" s="142" t="str">
        <f>'Line Items'!D1065</f>
        <v>Class 465/2 Angel</v>
      </c>
      <c r="E1335" s="106"/>
      <c r="F1335" s="143" t="str">
        <f t="shared" si="149"/>
        <v>£000</v>
      </c>
      <c r="G1335" s="107">
        <f t="shared" ref="G1335:AC1335" si="157">G26*G1072</f>
        <v>0</v>
      </c>
      <c r="H1335" s="107">
        <f t="shared" si="157"/>
        <v>0</v>
      </c>
      <c r="I1335" s="107">
        <f t="shared" si="157"/>
        <v>0</v>
      </c>
      <c r="J1335" s="107">
        <f t="shared" si="157"/>
        <v>0</v>
      </c>
      <c r="K1335" s="107">
        <f t="shared" si="157"/>
        <v>0</v>
      </c>
      <c r="L1335" s="107">
        <f t="shared" si="157"/>
        <v>0</v>
      </c>
      <c r="M1335" s="107">
        <f t="shared" si="157"/>
        <v>0</v>
      </c>
      <c r="N1335" s="107">
        <f t="shared" si="157"/>
        <v>0</v>
      </c>
      <c r="O1335" s="107">
        <f t="shared" si="157"/>
        <v>0</v>
      </c>
      <c r="P1335" s="107">
        <f t="shared" si="157"/>
        <v>0</v>
      </c>
      <c r="Q1335" s="107">
        <f t="shared" si="157"/>
        <v>0</v>
      </c>
      <c r="R1335" s="107">
        <f t="shared" si="157"/>
        <v>0</v>
      </c>
      <c r="S1335" s="107">
        <f t="shared" si="157"/>
        <v>0</v>
      </c>
      <c r="T1335" s="107">
        <f t="shared" si="157"/>
        <v>0</v>
      </c>
      <c r="U1335" s="107">
        <f t="shared" si="157"/>
        <v>0</v>
      </c>
      <c r="V1335" s="107">
        <f t="shared" si="157"/>
        <v>0</v>
      </c>
      <c r="W1335" s="107">
        <f t="shared" si="157"/>
        <v>0</v>
      </c>
      <c r="X1335" s="107">
        <f t="shared" si="157"/>
        <v>0</v>
      </c>
      <c r="Y1335" s="107">
        <f t="shared" si="157"/>
        <v>0</v>
      </c>
      <c r="Z1335" s="107">
        <f t="shared" si="157"/>
        <v>0</v>
      </c>
      <c r="AA1335" s="107">
        <f t="shared" si="157"/>
        <v>0</v>
      </c>
      <c r="AB1335" s="107">
        <f t="shared" si="157"/>
        <v>0</v>
      </c>
      <c r="AC1335" s="108">
        <f t="shared" si="157"/>
        <v>0</v>
      </c>
      <c r="AE1335" s="805">
        <f t="shared" si="146"/>
        <v>0</v>
      </c>
      <c r="AG1335" s="805">
        <f t="shared" si="147"/>
        <v>0</v>
      </c>
      <c r="AI1335" s="805">
        <f t="shared" si="148"/>
        <v>0</v>
      </c>
      <c r="AK1335" s="300"/>
    </row>
    <row r="1336" spans="4:37" ht="12.75" customHeight="1" outlineLevel="1" x14ac:dyDescent="0.25">
      <c r="D1336" s="142" t="str">
        <f>'Line Items'!D1066</f>
        <v>Class 465/9 Angel</v>
      </c>
      <c r="E1336" s="106"/>
      <c r="F1336" s="143" t="str">
        <f t="shared" si="149"/>
        <v>£000</v>
      </c>
      <c r="G1336" s="107">
        <f t="shared" ref="G1336:AC1336" si="158">G27*G1073</f>
        <v>0</v>
      </c>
      <c r="H1336" s="107">
        <f t="shared" si="158"/>
        <v>0</v>
      </c>
      <c r="I1336" s="107">
        <f t="shared" si="158"/>
        <v>0</v>
      </c>
      <c r="J1336" s="107">
        <f t="shared" si="158"/>
        <v>0</v>
      </c>
      <c r="K1336" s="107">
        <f t="shared" si="158"/>
        <v>0</v>
      </c>
      <c r="L1336" s="107">
        <f t="shared" si="158"/>
        <v>0</v>
      </c>
      <c r="M1336" s="107">
        <f t="shared" si="158"/>
        <v>0</v>
      </c>
      <c r="N1336" s="107">
        <f t="shared" si="158"/>
        <v>0</v>
      </c>
      <c r="O1336" s="107">
        <f t="shared" si="158"/>
        <v>0</v>
      </c>
      <c r="P1336" s="107">
        <f t="shared" si="158"/>
        <v>0</v>
      </c>
      <c r="Q1336" s="107">
        <f t="shared" si="158"/>
        <v>0</v>
      </c>
      <c r="R1336" s="107">
        <f t="shared" si="158"/>
        <v>0</v>
      </c>
      <c r="S1336" s="107">
        <f t="shared" si="158"/>
        <v>0</v>
      </c>
      <c r="T1336" s="107">
        <f t="shared" si="158"/>
        <v>0</v>
      </c>
      <c r="U1336" s="107">
        <f t="shared" si="158"/>
        <v>0</v>
      </c>
      <c r="V1336" s="107">
        <f t="shared" si="158"/>
        <v>0</v>
      </c>
      <c r="W1336" s="107">
        <f t="shared" si="158"/>
        <v>0</v>
      </c>
      <c r="X1336" s="107">
        <f t="shared" si="158"/>
        <v>0</v>
      </c>
      <c r="Y1336" s="107">
        <f t="shared" si="158"/>
        <v>0</v>
      </c>
      <c r="Z1336" s="107">
        <f t="shared" si="158"/>
        <v>0</v>
      </c>
      <c r="AA1336" s="107">
        <f t="shared" si="158"/>
        <v>0</v>
      </c>
      <c r="AB1336" s="107">
        <f t="shared" si="158"/>
        <v>0</v>
      </c>
      <c r="AC1336" s="108">
        <f t="shared" si="158"/>
        <v>0</v>
      </c>
      <c r="AE1336" s="805">
        <f t="shared" si="146"/>
        <v>0</v>
      </c>
      <c r="AG1336" s="805">
        <f t="shared" si="147"/>
        <v>0</v>
      </c>
      <c r="AI1336" s="805">
        <f t="shared" si="148"/>
        <v>0</v>
      </c>
      <c r="AK1336" s="300"/>
    </row>
    <row r="1337" spans="4:37" ht="12.75" customHeight="1" outlineLevel="1" x14ac:dyDescent="0.25">
      <c r="D1337" s="142" t="str">
        <f>'Line Items'!D1067</f>
        <v>Class 466 Angel</v>
      </c>
      <c r="E1337" s="106"/>
      <c r="F1337" s="143" t="str">
        <f t="shared" si="149"/>
        <v>£000</v>
      </c>
      <c r="G1337" s="107">
        <f t="shared" ref="G1337:AC1337" si="159">G28*G1074</f>
        <v>0</v>
      </c>
      <c r="H1337" s="107">
        <f t="shared" si="159"/>
        <v>0</v>
      </c>
      <c r="I1337" s="107">
        <f t="shared" si="159"/>
        <v>0</v>
      </c>
      <c r="J1337" s="107">
        <f t="shared" si="159"/>
        <v>0</v>
      </c>
      <c r="K1337" s="107">
        <f t="shared" si="159"/>
        <v>0</v>
      </c>
      <c r="L1337" s="107">
        <f t="shared" si="159"/>
        <v>0</v>
      </c>
      <c r="M1337" s="107">
        <f t="shared" si="159"/>
        <v>0</v>
      </c>
      <c r="N1337" s="107">
        <f t="shared" si="159"/>
        <v>0</v>
      </c>
      <c r="O1337" s="107">
        <f t="shared" si="159"/>
        <v>0</v>
      </c>
      <c r="P1337" s="107">
        <f t="shared" si="159"/>
        <v>0</v>
      </c>
      <c r="Q1337" s="107">
        <f t="shared" si="159"/>
        <v>0</v>
      </c>
      <c r="R1337" s="107">
        <f t="shared" si="159"/>
        <v>0</v>
      </c>
      <c r="S1337" s="107">
        <f t="shared" si="159"/>
        <v>0</v>
      </c>
      <c r="T1337" s="107">
        <f t="shared" si="159"/>
        <v>0</v>
      </c>
      <c r="U1337" s="107">
        <f t="shared" si="159"/>
        <v>0</v>
      </c>
      <c r="V1337" s="107">
        <f t="shared" si="159"/>
        <v>0</v>
      </c>
      <c r="W1337" s="107">
        <f t="shared" si="159"/>
        <v>0</v>
      </c>
      <c r="X1337" s="107">
        <f t="shared" si="159"/>
        <v>0</v>
      </c>
      <c r="Y1337" s="107">
        <f t="shared" si="159"/>
        <v>0</v>
      </c>
      <c r="Z1337" s="107">
        <f t="shared" si="159"/>
        <v>0</v>
      </c>
      <c r="AA1337" s="107">
        <f t="shared" si="159"/>
        <v>0</v>
      </c>
      <c r="AB1337" s="107">
        <f t="shared" si="159"/>
        <v>0</v>
      </c>
      <c r="AC1337" s="108">
        <f t="shared" si="159"/>
        <v>0</v>
      </c>
      <c r="AE1337" s="805">
        <f t="shared" si="146"/>
        <v>0</v>
      </c>
      <c r="AG1337" s="805">
        <f t="shared" si="147"/>
        <v>0</v>
      </c>
      <c r="AI1337" s="805">
        <f t="shared" si="148"/>
        <v>0</v>
      </c>
      <c r="AK1337" s="300"/>
    </row>
    <row r="1338" spans="4:37" ht="12.75" customHeight="1" outlineLevel="1" x14ac:dyDescent="0.25">
      <c r="D1338" s="142" t="str">
        <f>'Line Items'!D1068</f>
        <v>Class 395 Eversholt Rail</v>
      </c>
      <c r="E1338" s="106"/>
      <c r="F1338" s="143" t="str">
        <f t="shared" si="149"/>
        <v>£000</v>
      </c>
      <c r="G1338" s="107">
        <f t="shared" ref="G1338:AC1338" si="160">G29*G1075</f>
        <v>0</v>
      </c>
      <c r="H1338" s="107">
        <f t="shared" si="160"/>
        <v>0</v>
      </c>
      <c r="I1338" s="107">
        <f t="shared" si="160"/>
        <v>0</v>
      </c>
      <c r="J1338" s="107">
        <f t="shared" si="160"/>
        <v>0</v>
      </c>
      <c r="K1338" s="107">
        <f t="shared" si="160"/>
        <v>0</v>
      </c>
      <c r="L1338" s="107">
        <f t="shared" si="160"/>
        <v>0</v>
      </c>
      <c r="M1338" s="107">
        <f t="shared" si="160"/>
        <v>0</v>
      </c>
      <c r="N1338" s="107">
        <f t="shared" si="160"/>
        <v>0</v>
      </c>
      <c r="O1338" s="107">
        <f t="shared" si="160"/>
        <v>0</v>
      </c>
      <c r="P1338" s="107">
        <f t="shared" si="160"/>
        <v>0</v>
      </c>
      <c r="Q1338" s="107">
        <f t="shared" si="160"/>
        <v>0</v>
      </c>
      <c r="R1338" s="107">
        <f t="shared" si="160"/>
        <v>0</v>
      </c>
      <c r="S1338" s="107">
        <f t="shared" si="160"/>
        <v>0</v>
      </c>
      <c r="T1338" s="107">
        <f t="shared" si="160"/>
        <v>0</v>
      </c>
      <c r="U1338" s="107">
        <f t="shared" si="160"/>
        <v>0</v>
      </c>
      <c r="V1338" s="107">
        <f t="shared" si="160"/>
        <v>0</v>
      </c>
      <c r="W1338" s="107">
        <f t="shared" si="160"/>
        <v>0</v>
      </c>
      <c r="X1338" s="107">
        <f t="shared" si="160"/>
        <v>0</v>
      </c>
      <c r="Y1338" s="107">
        <f t="shared" si="160"/>
        <v>0</v>
      </c>
      <c r="Z1338" s="107">
        <f t="shared" si="160"/>
        <v>0</v>
      </c>
      <c r="AA1338" s="107">
        <f t="shared" si="160"/>
        <v>0</v>
      </c>
      <c r="AB1338" s="107">
        <f t="shared" si="160"/>
        <v>0</v>
      </c>
      <c r="AC1338" s="108">
        <f t="shared" si="160"/>
        <v>0</v>
      </c>
      <c r="AE1338" s="805">
        <f t="shared" si="146"/>
        <v>0</v>
      </c>
      <c r="AG1338" s="805">
        <f t="shared" si="147"/>
        <v>0</v>
      </c>
      <c r="AI1338" s="805">
        <f t="shared" si="148"/>
        <v>0</v>
      </c>
      <c r="AK1338" s="300"/>
    </row>
    <row r="1339" spans="4:37" ht="12.75" customHeight="1" outlineLevel="1" x14ac:dyDescent="0.25">
      <c r="D1339" s="142" t="str">
        <f>'Line Items'!D1069</f>
        <v>Class 377 Sub Leased from GTR</v>
      </c>
      <c r="E1339" s="106"/>
      <c r="F1339" s="143" t="str">
        <f t="shared" si="149"/>
        <v>£000</v>
      </c>
      <c r="G1339" s="107">
        <f t="shared" ref="G1339:AC1339" si="161">G30*G1076</f>
        <v>0</v>
      </c>
      <c r="H1339" s="107">
        <f t="shared" si="161"/>
        <v>0</v>
      </c>
      <c r="I1339" s="107">
        <f t="shared" si="161"/>
        <v>0</v>
      </c>
      <c r="J1339" s="107">
        <f t="shared" si="161"/>
        <v>0</v>
      </c>
      <c r="K1339" s="107">
        <f t="shared" si="161"/>
        <v>0</v>
      </c>
      <c r="L1339" s="107">
        <f t="shared" si="161"/>
        <v>0</v>
      </c>
      <c r="M1339" s="107">
        <f t="shared" si="161"/>
        <v>0</v>
      </c>
      <c r="N1339" s="107">
        <f t="shared" si="161"/>
        <v>0</v>
      </c>
      <c r="O1339" s="107">
        <f t="shared" si="161"/>
        <v>0</v>
      </c>
      <c r="P1339" s="107">
        <f t="shared" si="161"/>
        <v>0</v>
      </c>
      <c r="Q1339" s="107">
        <f t="shared" si="161"/>
        <v>0</v>
      </c>
      <c r="R1339" s="107">
        <f t="shared" si="161"/>
        <v>0</v>
      </c>
      <c r="S1339" s="107">
        <f t="shared" si="161"/>
        <v>0</v>
      </c>
      <c r="T1339" s="107">
        <f t="shared" si="161"/>
        <v>0</v>
      </c>
      <c r="U1339" s="107">
        <f t="shared" si="161"/>
        <v>0</v>
      </c>
      <c r="V1339" s="107">
        <f t="shared" si="161"/>
        <v>0</v>
      </c>
      <c r="W1339" s="107">
        <f t="shared" si="161"/>
        <v>0</v>
      </c>
      <c r="X1339" s="107">
        <f t="shared" si="161"/>
        <v>0</v>
      </c>
      <c r="Y1339" s="107">
        <f t="shared" si="161"/>
        <v>0</v>
      </c>
      <c r="Z1339" s="107">
        <f t="shared" si="161"/>
        <v>0</v>
      </c>
      <c r="AA1339" s="107">
        <f t="shared" si="161"/>
        <v>0</v>
      </c>
      <c r="AB1339" s="107">
        <f t="shared" si="161"/>
        <v>0</v>
      </c>
      <c r="AC1339" s="108">
        <f t="shared" si="161"/>
        <v>0</v>
      </c>
      <c r="AE1339" s="805">
        <f t="shared" si="146"/>
        <v>0</v>
      </c>
      <c r="AG1339" s="805">
        <f t="shared" si="147"/>
        <v>0</v>
      </c>
      <c r="AI1339" s="805">
        <f t="shared" si="148"/>
        <v>0</v>
      </c>
      <c r="AK1339" s="300"/>
    </row>
    <row r="1340" spans="4:37" ht="12.75" customHeight="1" outlineLevel="1" x14ac:dyDescent="0.25">
      <c r="D1340" s="142" t="str">
        <f>'Line Items'!D1070</f>
        <v>Class 319 Sub Leased to GTR</v>
      </c>
      <c r="E1340" s="106"/>
      <c r="F1340" s="143" t="str">
        <f t="shared" si="149"/>
        <v>£000</v>
      </c>
      <c r="G1340" s="107">
        <f t="shared" ref="G1340:AC1340" si="162">G31*G1077</f>
        <v>0</v>
      </c>
      <c r="H1340" s="107">
        <f t="shared" si="162"/>
        <v>0</v>
      </c>
      <c r="I1340" s="107">
        <f t="shared" si="162"/>
        <v>0</v>
      </c>
      <c r="J1340" s="107">
        <f t="shared" si="162"/>
        <v>0</v>
      </c>
      <c r="K1340" s="107">
        <f t="shared" si="162"/>
        <v>0</v>
      </c>
      <c r="L1340" s="107">
        <f t="shared" si="162"/>
        <v>0</v>
      </c>
      <c r="M1340" s="107">
        <f t="shared" si="162"/>
        <v>0</v>
      </c>
      <c r="N1340" s="107">
        <f t="shared" si="162"/>
        <v>0</v>
      </c>
      <c r="O1340" s="107">
        <f t="shared" si="162"/>
        <v>0</v>
      </c>
      <c r="P1340" s="107">
        <f t="shared" si="162"/>
        <v>0</v>
      </c>
      <c r="Q1340" s="107">
        <f t="shared" si="162"/>
        <v>0</v>
      </c>
      <c r="R1340" s="107">
        <f t="shared" si="162"/>
        <v>0</v>
      </c>
      <c r="S1340" s="107">
        <f t="shared" si="162"/>
        <v>0</v>
      </c>
      <c r="T1340" s="107">
        <f t="shared" si="162"/>
        <v>0</v>
      </c>
      <c r="U1340" s="107">
        <f t="shared" si="162"/>
        <v>0</v>
      </c>
      <c r="V1340" s="107">
        <f t="shared" si="162"/>
        <v>0</v>
      </c>
      <c r="W1340" s="107">
        <f t="shared" si="162"/>
        <v>0</v>
      </c>
      <c r="X1340" s="107">
        <f t="shared" si="162"/>
        <v>0</v>
      </c>
      <c r="Y1340" s="107">
        <f t="shared" si="162"/>
        <v>0</v>
      </c>
      <c r="Z1340" s="107">
        <f t="shared" si="162"/>
        <v>0</v>
      </c>
      <c r="AA1340" s="107">
        <f t="shared" si="162"/>
        <v>0</v>
      </c>
      <c r="AB1340" s="107">
        <f t="shared" si="162"/>
        <v>0</v>
      </c>
      <c r="AC1340" s="108">
        <f t="shared" si="162"/>
        <v>0</v>
      </c>
      <c r="AE1340" s="805">
        <f t="shared" si="146"/>
        <v>0</v>
      </c>
      <c r="AG1340" s="805">
        <f t="shared" si="147"/>
        <v>0</v>
      </c>
      <c r="AI1340" s="805">
        <f t="shared" si="148"/>
        <v>0</v>
      </c>
      <c r="AK1340" s="300"/>
    </row>
    <row r="1341" spans="4:37" ht="12.75" customHeight="1" outlineLevel="1" x14ac:dyDescent="0.25">
      <c r="D1341" s="142" t="str">
        <f>'Line Items'!D1071</f>
        <v>[Rolling Stock Line 15]</v>
      </c>
      <c r="E1341" s="106"/>
      <c r="F1341" s="143" t="str">
        <f t="shared" si="149"/>
        <v>£000</v>
      </c>
      <c r="G1341" s="107">
        <f t="shared" ref="G1341:AC1341" si="163">G32*G1078</f>
        <v>0</v>
      </c>
      <c r="H1341" s="107">
        <f t="shared" si="163"/>
        <v>0</v>
      </c>
      <c r="I1341" s="107">
        <f t="shared" si="163"/>
        <v>0</v>
      </c>
      <c r="J1341" s="107">
        <f t="shared" si="163"/>
        <v>0</v>
      </c>
      <c r="K1341" s="107">
        <f t="shared" si="163"/>
        <v>0</v>
      </c>
      <c r="L1341" s="107">
        <f t="shared" si="163"/>
        <v>0</v>
      </c>
      <c r="M1341" s="107">
        <f t="shared" si="163"/>
        <v>0</v>
      </c>
      <c r="N1341" s="107">
        <f t="shared" si="163"/>
        <v>0</v>
      </c>
      <c r="O1341" s="107">
        <f t="shared" si="163"/>
        <v>0</v>
      </c>
      <c r="P1341" s="107">
        <f t="shared" si="163"/>
        <v>0</v>
      </c>
      <c r="Q1341" s="107">
        <f t="shared" si="163"/>
        <v>0</v>
      </c>
      <c r="R1341" s="107">
        <f t="shared" si="163"/>
        <v>0</v>
      </c>
      <c r="S1341" s="107">
        <f t="shared" si="163"/>
        <v>0</v>
      </c>
      <c r="T1341" s="107">
        <f t="shared" si="163"/>
        <v>0</v>
      </c>
      <c r="U1341" s="107">
        <f t="shared" si="163"/>
        <v>0</v>
      </c>
      <c r="V1341" s="107">
        <f t="shared" si="163"/>
        <v>0</v>
      </c>
      <c r="W1341" s="107">
        <f t="shared" si="163"/>
        <v>0</v>
      </c>
      <c r="X1341" s="107">
        <f t="shared" si="163"/>
        <v>0</v>
      </c>
      <c r="Y1341" s="107">
        <f t="shared" si="163"/>
        <v>0</v>
      </c>
      <c r="Z1341" s="107">
        <f t="shared" si="163"/>
        <v>0</v>
      </c>
      <c r="AA1341" s="107">
        <f t="shared" si="163"/>
        <v>0</v>
      </c>
      <c r="AB1341" s="107">
        <f t="shared" si="163"/>
        <v>0</v>
      </c>
      <c r="AC1341" s="108">
        <f t="shared" si="163"/>
        <v>0</v>
      </c>
      <c r="AE1341" s="805">
        <f t="shared" si="146"/>
        <v>0</v>
      </c>
      <c r="AG1341" s="805">
        <f t="shared" si="147"/>
        <v>0</v>
      </c>
      <c r="AI1341" s="805">
        <f t="shared" si="148"/>
        <v>0</v>
      </c>
      <c r="AK1341" s="300"/>
    </row>
    <row r="1342" spans="4:37" ht="12.75" customHeight="1" outlineLevel="1" x14ac:dyDescent="0.25">
      <c r="D1342" s="142" t="str">
        <f>'Line Items'!D1072</f>
        <v>[Rolling Stock Line 16]</v>
      </c>
      <c r="E1342" s="106"/>
      <c r="F1342" s="143" t="str">
        <f t="shared" si="149"/>
        <v>£000</v>
      </c>
      <c r="G1342" s="107">
        <f t="shared" ref="G1342:AC1342" si="164">G33*G1079</f>
        <v>0</v>
      </c>
      <c r="H1342" s="107">
        <f t="shared" si="164"/>
        <v>0</v>
      </c>
      <c r="I1342" s="107">
        <f t="shared" si="164"/>
        <v>0</v>
      </c>
      <c r="J1342" s="107">
        <f t="shared" si="164"/>
        <v>0</v>
      </c>
      <c r="K1342" s="107">
        <f t="shared" si="164"/>
        <v>0</v>
      </c>
      <c r="L1342" s="107">
        <f t="shared" si="164"/>
        <v>0</v>
      </c>
      <c r="M1342" s="107">
        <f t="shared" si="164"/>
        <v>0</v>
      </c>
      <c r="N1342" s="107">
        <f t="shared" si="164"/>
        <v>0</v>
      </c>
      <c r="O1342" s="107">
        <f t="shared" si="164"/>
        <v>0</v>
      </c>
      <c r="P1342" s="107">
        <f t="shared" si="164"/>
        <v>0</v>
      </c>
      <c r="Q1342" s="107">
        <f t="shared" si="164"/>
        <v>0</v>
      </c>
      <c r="R1342" s="107">
        <f t="shared" si="164"/>
        <v>0</v>
      </c>
      <c r="S1342" s="107">
        <f t="shared" si="164"/>
        <v>0</v>
      </c>
      <c r="T1342" s="107">
        <f t="shared" si="164"/>
        <v>0</v>
      </c>
      <c r="U1342" s="107">
        <f t="shared" si="164"/>
        <v>0</v>
      </c>
      <c r="V1342" s="107">
        <f t="shared" si="164"/>
        <v>0</v>
      </c>
      <c r="W1342" s="107">
        <f t="shared" si="164"/>
        <v>0</v>
      </c>
      <c r="X1342" s="107">
        <f t="shared" si="164"/>
        <v>0</v>
      </c>
      <c r="Y1342" s="107">
        <f t="shared" si="164"/>
        <v>0</v>
      </c>
      <c r="Z1342" s="107">
        <f t="shared" si="164"/>
        <v>0</v>
      </c>
      <c r="AA1342" s="107">
        <f t="shared" si="164"/>
        <v>0</v>
      </c>
      <c r="AB1342" s="107">
        <f t="shared" si="164"/>
        <v>0</v>
      </c>
      <c r="AC1342" s="108">
        <f t="shared" si="164"/>
        <v>0</v>
      </c>
      <c r="AE1342" s="805">
        <f t="shared" si="146"/>
        <v>0</v>
      </c>
      <c r="AG1342" s="805">
        <f t="shared" si="147"/>
        <v>0</v>
      </c>
      <c r="AI1342" s="805">
        <f t="shared" si="148"/>
        <v>0</v>
      </c>
      <c r="AK1342" s="300"/>
    </row>
    <row r="1343" spans="4:37" ht="12.75" customHeight="1" outlineLevel="1" x14ac:dyDescent="0.25">
      <c r="D1343" s="142" t="str">
        <f>'Line Items'!D1073</f>
        <v>[Rolling Stock Line 17]</v>
      </c>
      <c r="E1343" s="106"/>
      <c r="F1343" s="143" t="str">
        <f t="shared" si="149"/>
        <v>£000</v>
      </c>
      <c r="G1343" s="107">
        <f t="shared" ref="G1343:AC1343" si="165">G34*G1080</f>
        <v>0</v>
      </c>
      <c r="H1343" s="107">
        <f t="shared" si="165"/>
        <v>0</v>
      </c>
      <c r="I1343" s="107">
        <f t="shared" si="165"/>
        <v>0</v>
      </c>
      <c r="J1343" s="107">
        <f t="shared" si="165"/>
        <v>0</v>
      </c>
      <c r="K1343" s="107">
        <f t="shared" si="165"/>
        <v>0</v>
      </c>
      <c r="L1343" s="107">
        <f t="shared" si="165"/>
        <v>0</v>
      </c>
      <c r="M1343" s="107">
        <f t="shared" si="165"/>
        <v>0</v>
      </c>
      <c r="N1343" s="107">
        <f t="shared" si="165"/>
        <v>0</v>
      </c>
      <c r="O1343" s="107">
        <f t="shared" si="165"/>
        <v>0</v>
      </c>
      <c r="P1343" s="107">
        <f t="shared" si="165"/>
        <v>0</v>
      </c>
      <c r="Q1343" s="107">
        <f t="shared" si="165"/>
        <v>0</v>
      </c>
      <c r="R1343" s="107">
        <f t="shared" si="165"/>
        <v>0</v>
      </c>
      <c r="S1343" s="107">
        <f t="shared" si="165"/>
        <v>0</v>
      </c>
      <c r="T1343" s="107">
        <f t="shared" si="165"/>
        <v>0</v>
      </c>
      <c r="U1343" s="107">
        <f t="shared" si="165"/>
        <v>0</v>
      </c>
      <c r="V1343" s="107">
        <f t="shared" si="165"/>
        <v>0</v>
      </c>
      <c r="W1343" s="107">
        <f t="shared" si="165"/>
        <v>0</v>
      </c>
      <c r="X1343" s="107">
        <f t="shared" si="165"/>
        <v>0</v>
      </c>
      <c r="Y1343" s="107">
        <f t="shared" si="165"/>
        <v>0</v>
      </c>
      <c r="Z1343" s="107">
        <f t="shared" si="165"/>
        <v>0</v>
      </c>
      <c r="AA1343" s="107">
        <f t="shared" si="165"/>
        <v>0</v>
      </c>
      <c r="AB1343" s="107">
        <f t="shared" si="165"/>
        <v>0</v>
      </c>
      <c r="AC1343" s="108">
        <f t="shared" si="165"/>
        <v>0</v>
      </c>
      <c r="AE1343" s="805">
        <f t="shared" si="146"/>
        <v>0</v>
      </c>
      <c r="AG1343" s="805">
        <f t="shared" si="147"/>
        <v>0</v>
      </c>
      <c r="AI1343" s="805">
        <f t="shared" si="148"/>
        <v>0</v>
      </c>
      <c r="AK1343" s="300"/>
    </row>
    <row r="1344" spans="4:37" ht="12.75" customHeight="1" outlineLevel="1" x14ac:dyDescent="0.25">
      <c r="D1344" s="142" t="str">
        <f>'Line Items'!D1074</f>
        <v>[Rolling Stock Line 18]</v>
      </c>
      <c r="E1344" s="106"/>
      <c r="F1344" s="143" t="str">
        <f t="shared" si="149"/>
        <v>£000</v>
      </c>
      <c r="G1344" s="107">
        <f t="shared" ref="G1344:AC1344" si="166">G35*G1081</f>
        <v>0</v>
      </c>
      <c r="H1344" s="107">
        <f t="shared" si="166"/>
        <v>0</v>
      </c>
      <c r="I1344" s="107">
        <f t="shared" si="166"/>
        <v>0</v>
      </c>
      <c r="J1344" s="107">
        <f t="shared" si="166"/>
        <v>0</v>
      </c>
      <c r="K1344" s="107">
        <f t="shared" si="166"/>
        <v>0</v>
      </c>
      <c r="L1344" s="107">
        <f t="shared" si="166"/>
        <v>0</v>
      </c>
      <c r="M1344" s="107">
        <f t="shared" si="166"/>
        <v>0</v>
      </c>
      <c r="N1344" s="107">
        <f t="shared" si="166"/>
        <v>0</v>
      </c>
      <c r="O1344" s="107">
        <f t="shared" si="166"/>
        <v>0</v>
      </c>
      <c r="P1344" s="107">
        <f t="shared" si="166"/>
        <v>0</v>
      </c>
      <c r="Q1344" s="107">
        <f t="shared" si="166"/>
        <v>0</v>
      </c>
      <c r="R1344" s="107">
        <f t="shared" si="166"/>
        <v>0</v>
      </c>
      <c r="S1344" s="107">
        <f t="shared" si="166"/>
        <v>0</v>
      </c>
      <c r="T1344" s="107">
        <f t="shared" si="166"/>
        <v>0</v>
      </c>
      <c r="U1344" s="107">
        <f t="shared" si="166"/>
        <v>0</v>
      </c>
      <c r="V1344" s="107">
        <f t="shared" si="166"/>
        <v>0</v>
      </c>
      <c r="W1344" s="107">
        <f t="shared" si="166"/>
        <v>0</v>
      </c>
      <c r="X1344" s="107">
        <f t="shared" si="166"/>
        <v>0</v>
      </c>
      <c r="Y1344" s="107">
        <f t="shared" si="166"/>
        <v>0</v>
      </c>
      <c r="Z1344" s="107">
        <f t="shared" si="166"/>
        <v>0</v>
      </c>
      <c r="AA1344" s="107">
        <f t="shared" si="166"/>
        <v>0</v>
      </c>
      <c r="AB1344" s="107">
        <f t="shared" si="166"/>
        <v>0</v>
      </c>
      <c r="AC1344" s="108">
        <f t="shared" si="166"/>
        <v>0</v>
      </c>
      <c r="AE1344" s="805">
        <f t="shared" si="146"/>
        <v>0</v>
      </c>
      <c r="AG1344" s="805">
        <f t="shared" si="147"/>
        <v>0</v>
      </c>
      <c r="AI1344" s="805">
        <f t="shared" si="148"/>
        <v>0</v>
      </c>
      <c r="AK1344" s="300"/>
    </row>
    <row r="1345" spans="4:37" ht="12.75" customHeight="1" outlineLevel="1" x14ac:dyDescent="0.25">
      <c r="D1345" s="142" t="str">
        <f>'Line Items'!D1075</f>
        <v>[Rolling Stock Line 19]</v>
      </c>
      <c r="E1345" s="106"/>
      <c r="F1345" s="143" t="str">
        <f t="shared" si="149"/>
        <v>£000</v>
      </c>
      <c r="G1345" s="107">
        <f t="shared" ref="G1345:AC1345" si="167">G36*G1082</f>
        <v>0</v>
      </c>
      <c r="H1345" s="107">
        <f t="shared" si="167"/>
        <v>0</v>
      </c>
      <c r="I1345" s="107">
        <f t="shared" si="167"/>
        <v>0</v>
      </c>
      <c r="J1345" s="107">
        <f t="shared" si="167"/>
        <v>0</v>
      </c>
      <c r="K1345" s="107">
        <f t="shared" si="167"/>
        <v>0</v>
      </c>
      <c r="L1345" s="107">
        <f t="shared" si="167"/>
        <v>0</v>
      </c>
      <c r="M1345" s="107">
        <f t="shared" si="167"/>
        <v>0</v>
      </c>
      <c r="N1345" s="107">
        <f t="shared" si="167"/>
        <v>0</v>
      </c>
      <c r="O1345" s="107">
        <f t="shared" si="167"/>
        <v>0</v>
      </c>
      <c r="P1345" s="107">
        <f t="shared" si="167"/>
        <v>0</v>
      </c>
      <c r="Q1345" s="107">
        <f t="shared" si="167"/>
        <v>0</v>
      </c>
      <c r="R1345" s="107">
        <f t="shared" si="167"/>
        <v>0</v>
      </c>
      <c r="S1345" s="107">
        <f t="shared" si="167"/>
        <v>0</v>
      </c>
      <c r="T1345" s="107">
        <f t="shared" si="167"/>
        <v>0</v>
      </c>
      <c r="U1345" s="107">
        <f t="shared" si="167"/>
        <v>0</v>
      </c>
      <c r="V1345" s="107">
        <f t="shared" si="167"/>
        <v>0</v>
      </c>
      <c r="W1345" s="107">
        <f t="shared" si="167"/>
        <v>0</v>
      </c>
      <c r="X1345" s="107">
        <f t="shared" si="167"/>
        <v>0</v>
      </c>
      <c r="Y1345" s="107">
        <f t="shared" si="167"/>
        <v>0</v>
      </c>
      <c r="Z1345" s="107">
        <f t="shared" si="167"/>
        <v>0</v>
      </c>
      <c r="AA1345" s="107">
        <f t="shared" si="167"/>
        <v>0</v>
      </c>
      <c r="AB1345" s="107">
        <f t="shared" si="167"/>
        <v>0</v>
      </c>
      <c r="AC1345" s="108">
        <f t="shared" si="167"/>
        <v>0</v>
      </c>
      <c r="AE1345" s="805">
        <f t="shared" si="146"/>
        <v>0</v>
      </c>
      <c r="AG1345" s="805">
        <f t="shared" si="147"/>
        <v>0</v>
      </c>
      <c r="AI1345" s="805">
        <f t="shared" si="148"/>
        <v>0</v>
      </c>
      <c r="AK1345" s="300"/>
    </row>
    <row r="1346" spans="4:37" ht="12.75" customHeight="1" outlineLevel="1" x14ac:dyDescent="0.25">
      <c r="D1346" s="142" t="str">
        <f>'Line Items'!D1076</f>
        <v>[Rolling Stock Line 20]</v>
      </c>
      <c r="E1346" s="106"/>
      <c r="F1346" s="143" t="str">
        <f t="shared" si="149"/>
        <v>£000</v>
      </c>
      <c r="G1346" s="107">
        <f t="shared" ref="G1346:AC1346" si="168">G37*G1083</f>
        <v>0</v>
      </c>
      <c r="H1346" s="107">
        <f t="shared" si="168"/>
        <v>0</v>
      </c>
      <c r="I1346" s="107">
        <f t="shared" si="168"/>
        <v>0</v>
      </c>
      <c r="J1346" s="107">
        <f t="shared" si="168"/>
        <v>0</v>
      </c>
      <c r="K1346" s="107">
        <f t="shared" si="168"/>
        <v>0</v>
      </c>
      <c r="L1346" s="107">
        <f t="shared" si="168"/>
        <v>0</v>
      </c>
      <c r="M1346" s="107">
        <f t="shared" si="168"/>
        <v>0</v>
      </c>
      <c r="N1346" s="107">
        <f t="shared" si="168"/>
        <v>0</v>
      </c>
      <c r="O1346" s="107">
        <f t="shared" si="168"/>
        <v>0</v>
      </c>
      <c r="P1346" s="107">
        <f t="shared" si="168"/>
        <v>0</v>
      </c>
      <c r="Q1346" s="107">
        <f t="shared" si="168"/>
        <v>0</v>
      </c>
      <c r="R1346" s="107">
        <f t="shared" si="168"/>
        <v>0</v>
      </c>
      <c r="S1346" s="107">
        <f t="shared" si="168"/>
        <v>0</v>
      </c>
      <c r="T1346" s="107">
        <f t="shared" si="168"/>
        <v>0</v>
      </c>
      <c r="U1346" s="107">
        <f t="shared" si="168"/>
        <v>0</v>
      </c>
      <c r="V1346" s="107">
        <f t="shared" si="168"/>
        <v>0</v>
      </c>
      <c r="W1346" s="107">
        <f t="shared" si="168"/>
        <v>0</v>
      </c>
      <c r="X1346" s="107">
        <f t="shared" si="168"/>
        <v>0</v>
      </c>
      <c r="Y1346" s="107">
        <f t="shared" si="168"/>
        <v>0</v>
      </c>
      <c r="Z1346" s="107">
        <f t="shared" si="168"/>
        <v>0</v>
      </c>
      <c r="AA1346" s="107">
        <f t="shared" si="168"/>
        <v>0</v>
      </c>
      <c r="AB1346" s="107">
        <f t="shared" si="168"/>
        <v>0</v>
      </c>
      <c r="AC1346" s="108">
        <f t="shared" si="168"/>
        <v>0</v>
      </c>
      <c r="AE1346" s="805">
        <f t="shared" si="146"/>
        <v>0</v>
      </c>
      <c r="AG1346" s="805">
        <f t="shared" si="147"/>
        <v>0</v>
      </c>
      <c r="AI1346" s="805">
        <f t="shared" si="148"/>
        <v>0</v>
      </c>
      <c r="AK1346" s="300"/>
    </row>
    <row r="1347" spans="4:37" ht="12.75" customHeight="1" outlineLevel="1" x14ac:dyDescent="0.25">
      <c r="D1347" s="142" t="str">
        <f>'Line Items'!D1077</f>
        <v>[Rolling Stock Line 21]</v>
      </c>
      <c r="E1347" s="106"/>
      <c r="F1347" s="143" t="str">
        <f t="shared" si="149"/>
        <v>£000</v>
      </c>
      <c r="G1347" s="107">
        <f t="shared" ref="G1347:AC1347" si="169">G38*G1084</f>
        <v>0</v>
      </c>
      <c r="H1347" s="107">
        <f t="shared" si="169"/>
        <v>0</v>
      </c>
      <c r="I1347" s="107">
        <f t="shared" si="169"/>
        <v>0</v>
      </c>
      <c r="J1347" s="107">
        <f t="shared" si="169"/>
        <v>0</v>
      </c>
      <c r="K1347" s="107">
        <f t="shared" si="169"/>
        <v>0</v>
      </c>
      <c r="L1347" s="107">
        <f t="shared" si="169"/>
        <v>0</v>
      </c>
      <c r="M1347" s="107">
        <f t="shared" si="169"/>
        <v>0</v>
      </c>
      <c r="N1347" s="107">
        <f t="shared" si="169"/>
        <v>0</v>
      </c>
      <c r="O1347" s="107">
        <f t="shared" si="169"/>
        <v>0</v>
      </c>
      <c r="P1347" s="107">
        <f t="shared" si="169"/>
        <v>0</v>
      </c>
      <c r="Q1347" s="107">
        <f t="shared" si="169"/>
        <v>0</v>
      </c>
      <c r="R1347" s="107">
        <f t="shared" si="169"/>
        <v>0</v>
      </c>
      <c r="S1347" s="107">
        <f t="shared" si="169"/>
        <v>0</v>
      </c>
      <c r="T1347" s="107">
        <f t="shared" si="169"/>
        <v>0</v>
      </c>
      <c r="U1347" s="107">
        <f t="shared" si="169"/>
        <v>0</v>
      </c>
      <c r="V1347" s="107">
        <f t="shared" si="169"/>
        <v>0</v>
      </c>
      <c r="W1347" s="107">
        <f t="shared" si="169"/>
        <v>0</v>
      </c>
      <c r="X1347" s="107">
        <f t="shared" si="169"/>
        <v>0</v>
      </c>
      <c r="Y1347" s="107">
        <f t="shared" si="169"/>
        <v>0</v>
      </c>
      <c r="Z1347" s="107">
        <f t="shared" si="169"/>
        <v>0</v>
      </c>
      <c r="AA1347" s="107">
        <f t="shared" si="169"/>
        <v>0</v>
      </c>
      <c r="AB1347" s="107">
        <f t="shared" si="169"/>
        <v>0</v>
      </c>
      <c r="AC1347" s="108">
        <f t="shared" si="169"/>
        <v>0</v>
      </c>
      <c r="AE1347" s="805">
        <f t="shared" si="146"/>
        <v>0</v>
      </c>
      <c r="AG1347" s="805">
        <f t="shared" si="147"/>
        <v>0</v>
      </c>
      <c r="AI1347" s="805">
        <f t="shared" si="148"/>
        <v>0</v>
      </c>
      <c r="AK1347" s="300"/>
    </row>
    <row r="1348" spans="4:37" ht="12.75" customHeight="1" outlineLevel="1" x14ac:dyDescent="0.25">
      <c r="D1348" s="142" t="str">
        <f>'Line Items'!D1078</f>
        <v>[Rolling Stock Line 22]</v>
      </c>
      <c r="E1348" s="106"/>
      <c r="F1348" s="143" t="str">
        <f t="shared" si="149"/>
        <v>£000</v>
      </c>
      <c r="G1348" s="107">
        <f t="shared" ref="G1348:AC1348" si="170">G39*G1085</f>
        <v>0</v>
      </c>
      <c r="H1348" s="107">
        <f t="shared" si="170"/>
        <v>0</v>
      </c>
      <c r="I1348" s="107">
        <f t="shared" si="170"/>
        <v>0</v>
      </c>
      <c r="J1348" s="107">
        <f t="shared" si="170"/>
        <v>0</v>
      </c>
      <c r="K1348" s="107">
        <f t="shared" si="170"/>
        <v>0</v>
      </c>
      <c r="L1348" s="107">
        <f t="shared" si="170"/>
        <v>0</v>
      </c>
      <c r="M1348" s="107">
        <f t="shared" si="170"/>
        <v>0</v>
      </c>
      <c r="N1348" s="107">
        <f t="shared" si="170"/>
        <v>0</v>
      </c>
      <c r="O1348" s="107">
        <f t="shared" si="170"/>
        <v>0</v>
      </c>
      <c r="P1348" s="107">
        <f t="shared" si="170"/>
        <v>0</v>
      </c>
      <c r="Q1348" s="107">
        <f t="shared" si="170"/>
        <v>0</v>
      </c>
      <c r="R1348" s="107">
        <f t="shared" si="170"/>
        <v>0</v>
      </c>
      <c r="S1348" s="107">
        <f t="shared" si="170"/>
        <v>0</v>
      </c>
      <c r="T1348" s="107">
        <f t="shared" si="170"/>
        <v>0</v>
      </c>
      <c r="U1348" s="107">
        <f t="shared" si="170"/>
        <v>0</v>
      </c>
      <c r="V1348" s="107">
        <f t="shared" si="170"/>
        <v>0</v>
      </c>
      <c r="W1348" s="107">
        <f t="shared" si="170"/>
        <v>0</v>
      </c>
      <c r="X1348" s="107">
        <f t="shared" si="170"/>
        <v>0</v>
      </c>
      <c r="Y1348" s="107">
        <f t="shared" si="170"/>
        <v>0</v>
      </c>
      <c r="Z1348" s="107">
        <f t="shared" si="170"/>
        <v>0</v>
      </c>
      <c r="AA1348" s="107">
        <f t="shared" si="170"/>
        <v>0</v>
      </c>
      <c r="AB1348" s="107">
        <f t="shared" si="170"/>
        <v>0</v>
      </c>
      <c r="AC1348" s="108">
        <f t="shared" si="170"/>
        <v>0</v>
      </c>
      <c r="AE1348" s="805">
        <f t="shared" si="146"/>
        <v>0</v>
      </c>
      <c r="AG1348" s="805">
        <f t="shared" si="147"/>
        <v>0</v>
      </c>
      <c r="AI1348" s="805">
        <f t="shared" si="148"/>
        <v>0</v>
      </c>
      <c r="AK1348" s="300"/>
    </row>
    <row r="1349" spans="4:37" ht="12.75" customHeight="1" outlineLevel="1" x14ac:dyDescent="0.25">
      <c r="D1349" s="142" t="str">
        <f>'Line Items'!D1079</f>
        <v>[Rolling Stock Line 23]</v>
      </c>
      <c r="E1349" s="106"/>
      <c r="F1349" s="143" t="str">
        <f t="shared" si="149"/>
        <v>£000</v>
      </c>
      <c r="G1349" s="107">
        <f t="shared" ref="G1349:AC1349" si="171">G40*G1086</f>
        <v>0</v>
      </c>
      <c r="H1349" s="107">
        <f t="shared" si="171"/>
        <v>0</v>
      </c>
      <c r="I1349" s="107">
        <f t="shared" si="171"/>
        <v>0</v>
      </c>
      <c r="J1349" s="107">
        <f t="shared" si="171"/>
        <v>0</v>
      </c>
      <c r="K1349" s="107">
        <f t="shared" si="171"/>
        <v>0</v>
      </c>
      <c r="L1349" s="107">
        <f t="shared" si="171"/>
        <v>0</v>
      </c>
      <c r="M1349" s="107">
        <f t="shared" si="171"/>
        <v>0</v>
      </c>
      <c r="N1349" s="107">
        <f t="shared" si="171"/>
        <v>0</v>
      </c>
      <c r="O1349" s="107">
        <f t="shared" si="171"/>
        <v>0</v>
      </c>
      <c r="P1349" s="107">
        <f t="shared" si="171"/>
        <v>0</v>
      </c>
      <c r="Q1349" s="107">
        <f t="shared" si="171"/>
        <v>0</v>
      </c>
      <c r="R1349" s="107">
        <f t="shared" si="171"/>
        <v>0</v>
      </c>
      <c r="S1349" s="107">
        <f t="shared" si="171"/>
        <v>0</v>
      </c>
      <c r="T1349" s="107">
        <f t="shared" si="171"/>
        <v>0</v>
      </c>
      <c r="U1349" s="107">
        <f t="shared" si="171"/>
        <v>0</v>
      </c>
      <c r="V1349" s="107">
        <f t="shared" si="171"/>
        <v>0</v>
      </c>
      <c r="W1349" s="107">
        <f t="shared" si="171"/>
        <v>0</v>
      </c>
      <c r="X1349" s="107">
        <f t="shared" si="171"/>
        <v>0</v>
      </c>
      <c r="Y1349" s="107">
        <f t="shared" si="171"/>
        <v>0</v>
      </c>
      <c r="Z1349" s="107">
        <f t="shared" si="171"/>
        <v>0</v>
      </c>
      <c r="AA1349" s="107">
        <f t="shared" si="171"/>
        <v>0</v>
      </c>
      <c r="AB1349" s="107">
        <f t="shared" si="171"/>
        <v>0</v>
      </c>
      <c r="AC1349" s="108">
        <f t="shared" si="171"/>
        <v>0</v>
      </c>
      <c r="AE1349" s="805">
        <f t="shared" si="146"/>
        <v>0</v>
      </c>
      <c r="AG1349" s="805">
        <f t="shared" si="147"/>
        <v>0</v>
      </c>
      <c r="AI1349" s="805">
        <f t="shared" si="148"/>
        <v>0</v>
      </c>
      <c r="AK1349" s="300"/>
    </row>
    <row r="1350" spans="4:37" ht="12.75" customHeight="1" outlineLevel="1" x14ac:dyDescent="0.25">
      <c r="D1350" s="142" t="str">
        <f>'Line Items'!D1080</f>
        <v>[Rolling Stock Line 24]</v>
      </c>
      <c r="E1350" s="106"/>
      <c r="F1350" s="143" t="str">
        <f t="shared" si="149"/>
        <v>£000</v>
      </c>
      <c r="G1350" s="107">
        <f t="shared" ref="G1350:AC1350" si="172">G41*G1087</f>
        <v>0</v>
      </c>
      <c r="H1350" s="107">
        <f t="shared" si="172"/>
        <v>0</v>
      </c>
      <c r="I1350" s="107">
        <f t="shared" si="172"/>
        <v>0</v>
      </c>
      <c r="J1350" s="107">
        <f t="shared" si="172"/>
        <v>0</v>
      </c>
      <c r="K1350" s="107">
        <f t="shared" si="172"/>
        <v>0</v>
      </c>
      <c r="L1350" s="107">
        <f t="shared" si="172"/>
        <v>0</v>
      </c>
      <c r="M1350" s="107">
        <f t="shared" si="172"/>
        <v>0</v>
      </c>
      <c r="N1350" s="107">
        <f t="shared" si="172"/>
        <v>0</v>
      </c>
      <c r="O1350" s="107">
        <f t="shared" si="172"/>
        <v>0</v>
      </c>
      <c r="P1350" s="107">
        <f t="shared" si="172"/>
        <v>0</v>
      </c>
      <c r="Q1350" s="107">
        <f t="shared" si="172"/>
        <v>0</v>
      </c>
      <c r="R1350" s="107">
        <f t="shared" si="172"/>
        <v>0</v>
      </c>
      <c r="S1350" s="107">
        <f t="shared" si="172"/>
        <v>0</v>
      </c>
      <c r="T1350" s="107">
        <f t="shared" si="172"/>
        <v>0</v>
      </c>
      <c r="U1350" s="107">
        <f t="shared" si="172"/>
        <v>0</v>
      </c>
      <c r="V1350" s="107">
        <f t="shared" si="172"/>
        <v>0</v>
      </c>
      <c r="W1350" s="107">
        <f t="shared" si="172"/>
        <v>0</v>
      </c>
      <c r="X1350" s="107">
        <f t="shared" si="172"/>
        <v>0</v>
      </c>
      <c r="Y1350" s="107">
        <f t="shared" si="172"/>
        <v>0</v>
      </c>
      <c r="Z1350" s="107">
        <f t="shared" si="172"/>
        <v>0</v>
      </c>
      <c r="AA1350" s="107">
        <f t="shared" si="172"/>
        <v>0</v>
      </c>
      <c r="AB1350" s="107">
        <f t="shared" si="172"/>
        <v>0</v>
      </c>
      <c r="AC1350" s="108">
        <f t="shared" si="172"/>
        <v>0</v>
      </c>
      <c r="AE1350" s="805">
        <f t="shared" si="146"/>
        <v>0</v>
      </c>
      <c r="AG1350" s="805">
        <f t="shared" si="147"/>
        <v>0</v>
      </c>
      <c r="AI1350" s="805">
        <f t="shared" si="148"/>
        <v>0</v>
      </c>
      <c r="AK1350" s="300"/>
    </row>
    <row r="1351" spans="4:37" ht="12.75" customHeight="1" outlineLevel="1" x14ac:dyDescent="0.25">
      <c r="D1351" s="142" t="str">
        <f>'Line Items'!D1081</f>
        <v>[Rolling Stock Line 25]</v>
      </c>
      <c r="E1351" s="106"/>
      <c r="F1351" s="143" t="str">
        <f t="shared" si="149"/>
        <v>£000</v>
      </c>
      <c r="G1351" s="107">
        <f t="shared" ref="G1351:AC1351" si="173">G42*G1088</f>
        <v>0</v>
      </c>
      <c r="H1351" s="107">
        <f t="shared" si="173"/>
        <v>0</v>
      </c>
      <c r="I1351" s="107">
        <f t="shared" si="173"/>
        <v>0</v>
      </c>
      <c r="J1351" s="107">
        <f t="shared" si="173"/>
        <v>0</v>
      </c>
      <c r="K1351" s="107">
        <f t="shared" si="173"/>
        <v>0</v>
      </c>
      <c r="L1351" s="107">
        <f t="shared" si="173"/>
        <v>0</v>
      </c>
      <c r="M1351" s="107">
        <f t="shared" si="173"/>
        <v>0</v>
      </c>
      <c r="N1351" s="107">
        <f t="shared" si="173"/>
        <v>0</v>
      </c>
      <c r="O1351" s="107">
        <f t="shared" si="173"/>
        <v>0</v>
      </c>
      <c r="P1351" s="107">
        <f t="shared" si="173"/>
        <v>0</v>
      </c>
      <c r="Q1351" s="107">
        <f t="shared" si="173"/>
        <v>0</v>
      </c>
      <c r="R1351" s="107">
        <f t="shared" si="173"/>
        <v>0</v>
      </c>
      <c r="S1351" s="107">
        <f t="shared" si="173"/>
        <v>0</v>
      </c>
      <c r="T1351" s="107">
        <f t="shared" si="173"/>
        <v>0</v>
      </c>
      <c r="U1351" s="107">
        <f t="shared" si="173"/>
        <v>0</v>
      </c>
      <c r="V1351" s="107">
        <f t="shared" si="173"/>
        <v>0</v>
      </c>
      <c r="W1351" s="107">
        <f t="shared" si="173"/>
        <v>0</v>
      </c>
      <c r="X1351" s="107">
        <f t="shared" si="173"/>
        <v>0</v>
      </c>
      <c r="Y1351" s="107">
        <f t="shared" si="173"/>
        <v>0</v>
      </c>
      <c r="Z1351" s="107">
        <f t="shared" si="173"/>
        <v>0</v>
      </c>
      <c r="AA1351" s="107">
        <f t="shared" si="173"/>
        <v>0</v>
      </c>
      <c r="AB1351" s="107">
        <f t="shared" si="173"/>
        <v>0</v>
      </c>
      <c r="AC1351" s="108">
        <f t="shared" si="173"/>
        <v>0</v>
      </c>
      <c r="AE1351" s="805">
        <f t="shared" si="146"/>
        <v>0</v>
      </c>
      <c r="AG1351" s="805">
        <f t="shared" si="147"/>
        <v>0</v>
      </c>
      <c r="AI1351" s="805">
        <f t="shared" si="148"/>
        <v>0</v>
      </c>
      <c r="AK1351" s="300"/>
    </row>
    <row r="1352" spans="4:37" ht="12.75" customHeight="1" outlineLevel="1" x14ac:dyDescent="0.25">
      <c r="D1352" s="142" t="str">
        <f>'Line Items'!D1082</f>
        <v>[Rolling Stock Line 26]</v>
      </c>
      <c r="E1352" s="106"/>
      <c r="F1352" s="143" t="str">
        <f t="shared" si="149"/>
        <v>£000</v>
      </c>
      <c r="G1352" s="107">
        <f t="shared" ref="G1352:AC1352" si="174">G43*G1089</f>
        <v>0</v>
      </c>
      <c r="H1352" s="107">
        <f t="shared" si="174"/>
        <v>0</v>
      </c>
      <c r="I1352" s="107">
        <f t="shared" si="174"/>
        <v>0</v>
      </c>
      <c r="J1352" s="107">
        <f t="shared" si="174"/>
        <v>0</v>
      </c>
      <c r="K1352" s="107">
        <f t="shared" si="174"/>
        <v>0</v>
      </c>
      <c r="L1352" s="107">
        <f t="shared" si="174"/>
        <v>0</v>
      </c>
      <c r="M1352" s="107">
        <f t="shared" si="174"/>
        <v>0</v>
      </c>
      <c r="N1352" s="107">
        <f t="shared" si="174"/>
        <v>0</v>
      </c>
      <c r="O1352" s="107">
        <f t="shared" si="174"/>
        <v>0</v>
      </c>
      <c r="P1352" s="107">
        <f t="shared" si="174"/>
        <v>0</v>
      </c>
      <c r="Q1352" s="107">
        <f t="shared" si="174"/>
        <v>0</v>
      </c>
      <c r="R1352" s="107">
        <f t="shared" si="174"/>
        <v>0</v>
      </c>
      <c r="S1352" s="107">
        <f t="shared" si="174"/>
        <v>0</v>
      </c>
      <c r="T1352" s="107">
        <f t="shared" si="174"/>
        <v>0</v>
      </c>
      <c r="U1352" s="107">
        <f t="shared" si="174"/>
        <v>0</v>
      </c>
      <c r="V1352" s="107">
        <f t="shared" si="174"/>
        <v>0</v>
      </c>
      <c r="W1352" s="107">
        <f t="shared" si="174"/>
        <v>0</v>
      </c>
      <c r="X1352" s="107">
        <f t="shared" si="174"/>
        <v>0</v>
      </c>
      <c r="Y1352" s="107">
        <f t="shared" si="174"/>
        <v>0</v>
      </c>
      <c r="Z1352" s="107">
        <f t="shared" si="174"/>
        <v>0</v>
      </c>
      <c r="AA1352" s="107">
        <f t="shared" si="174"/>
        <v>0</v>
      </c>
      <c r="AB1352" s="107">
        <f t="shared" si="174"/>
        <v>0</v>
      </c>
      <c r="AC1352" s="108">
        <f t="shared" si="174"/>
        <v>0</v>
      </c>
      <c r="AE1352" s="805">
        <f t="shared" si="146"/>
        <v>0</v>
      </c>
      <c r="AG1352" s="805">
        <f t="shared" si="147"/>
        <v>0</v>
      </c>
      <c r="AI1352" s="805">
        <f t="shared" si="148"/>
        <v>0</v>
      </c>
      <c r="AK1352" s="300"/>
    </row>
    <row r="1353" spans="4:37" ht="12.75" customHeight="1" outlineLevel="1" x14ac:dyDescent="0.25">
      <c r="D1353" s="142" t="str">
        <f>'Line Items'!D1083</f>
        <v>[Rolling Stock Line 27]</v>
      </c>
      <c r="E1353" s="106"/>
      <c r="F1353" s="143" t="str">
        <f t="shared" si="149"/>
        <v>£000</v>
      </c>
      <c r="G1353" s="107">
        <f t="shared" ref="G1353:AC1353" si="175">G44*G1090</f>
        <v>0</v>
      </c>
      <c r="H1353" s="107">
        <f t="shared" si="175"/>
        <v>0</v>
      </c>
      <c r="I1353" s="107">
        <f t="shared" si="175"/>
        <v>0</v>
      </c>
      <c r="J1353" s="107">
        <f t="shared" si="175"/>
        <v>0</v>
      </c>
      <c r="K1353" s="107">
        <f t="shared" si="175"/>
        <v>0</v>
      </c>
      <c r="L1353" s="107">
        <f t="shared" si="175"/>
        <v>0</v>
      </c>
      <c r="M1353" s="107">
        <f t="shared" si="175"/>
        <v>0</v>
      </c>
      <c r="N1353" s="107">
        <f t="shared" si="175"/>
        <v>0</v>
      </c>
      <c r="O1353" s="107">
        <f t="shared" si="175"/>
        <v>0</v>
      </c>
      <c r="P1353" s="107">
        <f t="shared" si="175"/>
        <v>0</v>
      </c>
      <c r="Q1353" s="107">
        <f t="shared" si="175"/>
        <v>0</v>
      </c>
      <c r="R1353" s="107">
        <f t="shared" si="175"/>
        <v>0</v>
      </c>
      <c r="S1353" s="107">
        <f t="shared" si="175"/>
        <v>0</v>
      </c>
      <c r="T1353" s="107">
        <f t="shared" si="175"/>
        <v>0</v>
      </c>
      <c r="U1353" s="107">
        <f t="shared" si="175"/>
        <v>0</v>
      </c>
      <c r="V1353" s="107">
        <f t="shared" si="175"/>
        <v>0</v>
      </c>
      <c r="W1353" s="107">
        <f t="shared" si="175"/>
        <v>0</v>
      </c>
      <c r="X1353" s="107">
        <f t="shared" si="175"/>
        <v>0</v>
      </c>
      <c r="Y1353" s="107">
        <f t="shared" si="175"/>
        <v>0</v>
      </c>
      <c r="Z1353" s="107">
        <f t="shared" si="175"/>
        <v>0</v>
      </c>
      <c r="AA1353" s="107">
        <f t="shared" si="175"/>
        <v>0</v>
      </c>
      <c r="AB1353" s="107">
        <f t="shared" si="175"/>
        <v>0</v>
      </c>
      <c r="AC1353" s="108">
        <f t="shared" si="175"/>
        <v>0</v>
      </c>
      <c r="AE1353" s="805">
        <f t="shared" si="146"/>
        <v>0</v>
      </c>
      <c r="AG1353" s="805">
        <f t="shared" si="147"/>
        <v>0</v>
      </c>
      <c r="AI1353" s="805">
        <f t="shared" si="148"/>
        <v>0</v>
      </c>
      <c r="AK1353" s="300"/>
    </row>
    <row r="1354" spans="4:37" ht="12.75" customHeight="1" outlineLevel="1" x14ac:dyDescent="0.25">
      <c r="D1354" s="142" t="str">
        <f>'Line Items'!D1084</f>
        <v>[Rolling Stock Line 28]</v>
      </c>
      <c r="E1354" s="106"/>
      <c r="F1354" s="143" t="str">
        <f t="shared" si="149"/>
        <v>£000</v>
      </c>
      <c r="G1354" s="107">
        <f t="shared" ref="G1354:AC1354" si="176">G45*G1091</f>
        <v>0</v>
      </c>
      <c r="H1354" s="107">
        <f t="shared" si="176"/>
        <v>0</v>
      </c>
      <c r="I1354" s="107">
        <f t="shared" si="176"/>
        <v>0</v>
      </c>
      <c r="J1354" s="107">
        <f t="shared" si="176"/>
        <v>0</v>
      </c>
      <c r="K1354" s="107">
        <f t="shared" si="176"/>
        <v>0</v>
      </c>
      <c r="L1354" s="107">
        <f t="shared" si="176"/>
        <v>0</v>
      </c>
      <c r="M1354" s="107">
        <f t="shared" si="176"/>
        <v>0</v>
      </c>
      <c r="N1354" s="107">
        <f t="shared" si="176"/>
        <v>0</v>
      </c>
      <c r="O1354" s="107">
        <f t="shared" si="176"/>
        <v>0</v>
      </c>
      <c r="P1354" s="107">
        <f t="shared" si="176"/>
        <v>0</v>
      </c>
      <c r="Q1354" s="107">
        <f t="shared" si="176"/>
        <v>0</v>
      </c>
      <c r="R1354" s="107">
        <f t="shared" si="176"/>
        <v>0</v>
      </c>
      <c r="S1354" s="107">
        <f t="shared" si="176"/>
        <v>0</v>
      </c>
      <c r="T1354" s="107">
        <f t="shared" si="176"/>
        <v>0</v>
      </c>
      <c r="U1354" s="107">
        <f t="shared" si="176"/>
        <v>0</v>
      </c>
      <c r="V1354" s="107">
        <f t="shared" si="176"/>
        <v>0</v>
      </c>
      <c r="W1354" s="107">
        <f t="shared" si="176"/>
        <v>0</v>
      </c>
      <c r="X1354" s="107">
        <f t="shared" si="176"/>
        <v>0</v>
      </c>
      <c r="Y1354" s="107">
        <f t="shared" si="176"/>
        <v>0</v>
      </c>
      <c r="Z1354" s="107">
        <f t="shared" si="176"/>
        <v>0</v>
      </c>
      <c r="AA1354" s="107">
        <f t="shared" si="176"/>
        <v>0</v>
      </c>
      <c r="AB1354" s="107">
        <f t="shared" si="176"/>
        <v>0</v>
      </c>
      <c r="AC1354" s="108">
        <f t="shared" si="176"/>
        <v>0</v>
      </c>
      <c r="AE1354" s="805">
        <f t="shared" si="146"/>
        <v>0</v>
      </c>
      <c r="AG1354" s="805">
        <f t="shared" si="147"/>
        <v>0</v>
      </c>
      <c r="AI1354" s="805">
        <f t="shared" si="148"/>
        <v>0</v>
      </c>
      <c r="AK1354" s="300"/>
    </row>
    <row r="1355" spans="4:37" ht="12.75" customHeight="1" outlineLevel="1" x14ac:dyDescent="0.25">
      <c r="D1355" s="142" t="str">
        <f>'Line Items'!D1085</f>
        <v>[Rolling Stock Line 29]</v>
      </c>
      <c r="E1355" s="106"/>
      <c r="F1355" s="143" t="str">
        <f t="shared" si="149"/>
        <v>£000</v>
      </c>
      <c r="G1355" s="107">
        <f t="shared" ref="G1355:AC1355" si="177">G46*G1092</f>
        <v>0</v>
      </c>
      <c r="H1355" s="107">
        <f t="shared" si="177"/>
        <v>0</v>
      </c>
      <c r="I1355" s="107">
        <f t="shared" si="177"/>
        <v>0</v>
      </c>
      <c r="J1355" s="107">
        <f t="shared" si="177"/>
        <v>0</v>
      </c>
      <c r="K1355" s="107">
        <f t="shared" si="177"/>
        <v>0</v>
      </c>
      <c r="L1355" s="107">
        <f t="shared" si="177"/>
        <v>0</v>
      </c>
      <c r="M1355" s="107">
        <f t="shared" si="177"/>
        <v>0</v>
      </c>
      <c r="N1355" s="107">
        <f t="shared" si="177"/>
        <v>0</v>
      </c>
      <c r="O1355" s="107">
        <f t="shared" si="177"/>
        <v>0</v>
      </c>
      <c r="P1355" s="107">
        <f t="shared" si="177"/>
        <v>0</v>
      </c>
      <c r="Q1355" s="107">
        <f t="shared" si="177"/>
        <v>0</v>
      </c>
      <c r="R1355" s="107">
        <f t="shared" si="177"/>
        <v>0</v>
      </c>
      <c r="S1355" s="107">
        <f t="shared" si="177"/>
        <v>0</v>
      </c>
      <c r="T1355" s="107">
        <f t="shared" si="177"/>
        <v>0</v>
      </c>
      <c r="U1355" s="107">
        <f t="shared" si="177"/>
        <v>0</v>
      </c>
      <c r="V1355" s="107">
        <f t="shared" si="177"/>
        <v>0</v>
      </c>
      <c r="W1355" s="107">
        <f t="shared" si="177"/>
        <v>0</v>
      </c>
      <c r="X1355" s="107">
        <f t="shared" si="177"/>
        <v>0</v>
      </c>
      <c r="Y1355" s="107">
        <f t="shared" si="177"/>
        <v>0</v>
      </c>
      <c r="Z1355" s="107">
        <f t="shared" si="177"/>
        <v>0</v>
      </c>
      <c r="AA1355" s="107">
        <f t="shared" si="177"/>
        <v>0</v>
      </c>
      <c r="AB1355" s="107">
        <f t="shared" si="177"/>
        <v>0</v>
      </c>
      <c r="AC1355" s="108">
        <f t="shared" si="177"/>
        <v>0</v>
      </c>
      <c r="AE1355" s="805">
        <f t="shared" si="146"/>
        <v>0</v>
      </c>
      <c r="AG1355" s="805">
        <f t="shared" si="147"/>
        <v>0</v>
      </c>
      <c r="AI1355" s="805">
        <f t="shared" si="148"/>
        <v>0</v>
      </c>
      <c r="AK1355" s="300"/>
    </row>
    <row r="1356" spans="4:37" ht="12.75" customHeight="1" outlineLevel="1" x14ac:dyDescent="0.25">
      <c r="D1356" s="142" t="str">
        <f>'Line Items'!D1086</f>
        <v>[Rolling Stock Line 30]</v>
      </c>
      <c r="E1356" s="106"/>
      <c r="F1356" s="143" t="str">
        <f t="shared" si="149"/>
        <v>£000</v>
      </c>
      <c r="G1356" s="107">
        <f t="shared" ref="G1356:AC1356" si="178">G47*G1093</f>
        <v>0</v>
      </c>
      <c r="H1356" s="107">
        <f t="shared" si="178"/>
        <v>0</v>
      </c>
      <c r="I1356" s="107">
        <f t="shared" si="178"/>
        <v>0</v>
      </c>
      <c r="J1356" s="107">
        <f t="shared" si="178"/>
        <v>0</v>
      </c>
      <c r="K1356" s="107">
        <f t="shared" si="178"/>
        <v>0</v>
      </c>
      <c r="L1356" s="107">
        <f t="shared" si="178"/>
        <v>0</v>
      </c>
      <c r="M1356" s="107">
        <f t="shared" si="178"/>
        <v>0</v>
      </c>
      <c r="N1356" s="107">
        <f t="shared" si="178"/>
        <v>0</v>
      </c>
      <c r="O1356" s="107">
        <f t="shared" si="178"/>
        <v>0</v>
      </c>
      <c r="P1356" s="107">
        <f t="shared" si="178"/>
        <v>0</v>
      </c>
      <c r="Q1356" s="107">
        <f t="shared" si="178"/>
        <v>0</v>
      </c>
      <c r="R1356" s="107">
        <f t="shared" si="178"/>
        <v>0</v>
      </c>
      <c r="S1356" s="107">
        <f t="shared" si="178"/>
        <v>0</v>
      </c>
      <c r="T1356" s="107">
        <f t="shared" si="178"/>
        <v>0</v>
      </c>
      <c r="U1356" s="107">
        <f t="shared" si="178"/>
        <v>0</v>
      </c>
      <c r="V1356" s="107">
        <f t="shared" si="178"/>
        <v>0</v>
      </c>
      <c r="W1356" s="107">
        <f t="shared" si="178"/>
        <v>0</v>
      </c>
      <c r="X1356" s="107">
        <f t="shared" si="178"/>
        <v>0</v>
      </c>
      <c r="Y1356" s="107">
        <f t="shared" si="178"/>
        <v>0</v>
      </c>
      <c r="Z1356" s="107">
        <f t="shared" si="178"/>
        <v>0</v>
      </c>
      <c r="AA1356" s="107">
        <f t="shared" si="178"/>
        <v>0</v>
      </c>
      <c r="AB1356" s="107">
        <f t="shared" si="178"/>
        <v>0</v>
      </c>
      <c r="AC1356" s="108">
        <f t="shared" si="178"/>
        <v>0</v>
      </c>
      <c r="AE1356" s="805">
        <f t="shared" si="146"/>
        <v>0</v>
      </c>
      <c r="AG1356" s="805">
        <f t="shared" si="147"/>
        <v>0</v>
      </c>
      <c r="AI1356" s="805">
        <f t="shared" si="148"/>
        <v>0</v>
      </c>
      <c r="AK1356" s="300"/>
    </row>
    <row r="1357" spans="4:37" ht="12.75" customHeight="1" outlineLevel="1" x14ac:dyDescent="0.25">
      <c r="D1357" s="142" t="str">
        <f>'Line Items'!D1087</f>
        <v>[Rolling Stock Line 31]</v>
      </c>
      <c r="E1357" s="106"/>
      <c r="F1357" s="143" t="str">
        <f t="shared" si="149"/>
        <v>£000</v>
      </c>
      <c r="G1357" s="107">
        <f t="shared" ref="G1357:AC1357" si="179">G48*G1094</f>
        <v>0</v>
      </c>
      <c r="H1357" s="107">
        <f t="shared" si="179"/>
        <v>0</v>
      </c>
      <c r="I1357" s="107">
        <f t="shared" si="179"/>
        <v>0</v>
      </c>
      <c r="J1357" s="107">
        <f t="shared" si="179"/>
        <v>0</v>
      </c>
      <c r="K1357" s="107">
        <f t="shared" si="179"/>
        <v>0</v>
      </c>
      <c r="L1357" s="107">
        <f t="shared" si="179"/>
        <v>0</v>
      </c>
      <c r="M1357" s="107">
        <f t="shared" si="179"/>
        <v>0</v>
      </c>
      <c r="N1357" s="107">
        <f t="shared" si="179"/>
        <v>0</v>
      </c>
      <c r="O1357" s="107">
        <f t="shared" si="179"/>
        <v>0</v>
      </c>
      <c r="P1357" s="107">
        <f t="shared" si="179"/>
        <v>0</v>
      </c>
      <c r="Q1357" s="107">
        <f t="shared" si="179"/>
        <v>0</v>
      </c>
      <c r="R1357" s="107">
        <f t="shared" si="179"/>
        <v>0</v>
      </c>
      <c r="S1357" s="107">
        <f t="shared" si="179"/>
        <v>0</v>
      </c>
      <c r="T1357" s="107">
        <f t="shared" si="179"/>
        <v>0</v>
      </c>
      <c r="U1357" s="107">
        <f t="shared" si="179"/>
        <v>0</v>
      </c>
      <c r="V1357" s="107">
        <f t="shared" si="179"/>
        <v>0</v>
      </c>
      <c r="W1357" s="107">
        <f t="shared" si="179"/>
        <v>0</v>
      </c>
      <c r="X1357" s="107">
        <f t="shared" si="179"/>
        <v>0</v>
      </c>
      <c r="Y1357" s="107">
        <f t="shared" si="179"/>
        <v>0</v>
      </c>
      <c r="Z1357" s="107">
        <f t="shared" si="179"/>
        <v>0</v>
      </c>
      <c r="AA1357" s="107">
        <f t="shared" si="179"/>
        <v>0</v>
      </c>
      <c r="AB1357" s="107">
        <f t="shared" si="179"/>
        <v>0</v>
      </c>
      <c r="AC1357" s="108">
        <f t="shared" si="179"/>
        <v>0</v>
      </c>
      <c r="AE1357" s="805">
        <f t="shared" si="146"/>
        <v>0</v>
      </c>
      <c r="AG1357" s="805">
        <f t="shared" si="147"/>
        <v>0</v>
      </c>
      <c r="AI1357" s="805">
        <f t="shared" si="148"/>
        <v>0</v>
      </c>
      <c r="AK1357" s="300"/>
    </row>
    <row r="1358" spans="4:37" ht="12.75" customHeight="1" outlineLevel="1" x14ac:dyDescent="0.25">
      <c r="D1358" s="142" t="str">
        <f>'Line Items'!D1088</f>
        <v>[Rolling Stock Line 32]</v>
      </c>
      <c r="E1358" s="106"/>
      <c r="F1358" s="143" t="str">
        <f t="shared" si="149"/>
        <v>£000</v>
      </c>
      <c r="G1358" s="107">
        <f t="shared" ref="G1358:AC1358" si="180">G49*G1095</f>
        <v>0</v>
      </c>
      <c r="H1358" s="107">
        <f t="shared" si="180"/>
        <v>0</v>
      </c>
      <c r="I1358" s="107">
        <f t="shared" si="180"/>
        <v>0</v>
      </c>
      <c r="J1358" s="107">
        <f t="shared" si="180"/>
        <v>0</v>
      </c>
      <c r="K1358" s="107">
        <f t="shared" si="180"/>
        <v>0</v>
      </c>
      <c r="L1358" s="107">
        <f t="shared" si="180"/>
        <v>0</v>
      </c>
      <c r="M1358" s="107">
        <f t="shared" si="180"/>
        <v>0</v>
      </c>
      <c r="N1358" s="107">
        <f t="shared" si="180"/>
        <v>0</v>
      </c>
      <c r="O1358" s="107">
        <f t="shared" si="180"/>
        <v>0</v>
      </c>
      <c r="P1358" s="107">
        <f t="shared" si="180"/>
        <v>0</v>
      </c>
      <c r="Q1358" s="107">
        <f t="shared" si="180"/>
        <v>0</v>
      </c>
      <c r="R1358" s="107">
        <f t="shared" si="180"/>
        <v>0</v>
      </c>
      <c r="S1358" s="107">
        <f t="shared" si="180"/>
        <v>0</v>
      </c>
      <c r="T1358" s="107">
        <f t="shared" si="180"/>
        <v>0</v>
      </c>
      <c r="U1358" s="107">
        <f t="shared" si="180"/>
        <v>0</v>
      </c>
      <c r="V1358" s="107">
        <f t="shared" si="180"/>
        <v>0</v>
      </c>
      <c r="W1358" s="107">
        <f t="shared" si="180"/>
        <v>0</v>
      </c>
      <c r="X1358" s="107">
        <f t="shared" si="180"/>
        <v>0</v>
      </c>
      <c r="Y1358" s="107">
        <f t="shared" si="180"/>
        <v>0</v>
      </c>
      <c r="Z1358" s="107">
        <f t="shared" si="180"/>
        <v>0</v>
      </c>
      <c r="AA1358" s="107">
        <f t="shared" si="180"/>
        <v>0</v>
      </c>
      <c r="AB1358" s="107">
        <f t="shared" si="180"/>
        <v>0</v>
      </c>
      <c r="AC1358" s="108">
        <f t="shared" si="180"/>
        <v>0</v>
      </c>
      <c r="AE1358" s="805">
        <f t="shared" si="146"/>
        <v>0</v>
      </c>
      <c r="AG1358" s="805">
        <f t="shared" si="147"/>
        <v>0</v>
      </c>
      <c r="AI1358" s="805">
        <f t="shared" si="148"/>
        <v>0</v>
      </c>
      <c r="AK1358" s="300"/>
    </row>
    <row r="1359" spans="4:37" ht="12.75" customHeight="1" outlineLevel="1" x14ac:dyDescent="0.25">
      <c r="D1359" s="142" t="str">
        <f>'Line Items'!D1089</f>
        <v>[Rolling Stock Line 33]</v>
      </c>
      <c r="E1359" s="106"/>
      <c r="F1359" s="143" t="str">
        <f t="shared" si="149"/>
        <v>£000</v>
      </c>
      <c r="G1359" s="107">
        <f t="shared" ref="G1359:AC1359" si="181">G50*G1096</f>
        <v>0</v>
      </c>
      <c r="H1359" s="107">
        <f t="shared" si="181"/>
        <v>0</v>
      </c>
      <c r="I1359" s="107">
        <f t="shared" si="181"/>
        <v>0</v>
      </c>
      <c r="J1359" s="107">
        <f t="shared" si="181"/>
        <v>0</v>
      </c>
      <c r="K1359" s="107">
        <f t="shared" si="181"/>
        <v>0</v>
      </c>
      <c r="L1359" s="107">
        <f t="shared" si="181"/>
        <v>0</v>
      </c>
      <c r="M1359" s="107">
        <f t="shared" si="181"/>
        <v>0</v>
      </c>
      <c r="N1359" s="107">
        <f t="shared" si="181"/>
        <v>0</v>
      </c>
      <c r="O1359" s="107">
        <f t="shared" si="181"/>
        <v>0</v>
      </c>
      <c r="P1359" s="107">
        <f t="shared" si="181"/>
        <v>0</v>
      </c>
      <c r="Q1359" s="107">
        <f t="shared" si="181"/>
        <v>0</v>
      </c>
      <c r="R1359" s="107">
        <f t="shared" si="181"/>
        <v>0</v>
      </c>
      <c r="S1359" s="107">
        <f t="shared" si="181"/>
        <v>0</v>
      </c>
      <c r="T1359" s="107">
        <f t="shared" si="181"/>
        <v>0</v>
      </c>
      <c r="U1359" s="107">
        <f t="shared" si="181"/>
        <v>0</v>
      </c>
      <c r="V1359" s="107">
        <f t="shared" si="181"/>
        <v>0</v>
      </c>
      <c r="W1359" s="107">
        <f t="shared" si="181"/>
        <v>0</v>
      </c>
      <c r="X1359" s="107">
        <f t="shared" si="181"/>
        <v>0</v>
      </c>
      <c r="Y1359" s="107">
        <f t="shared" si="181"/>
        <v>0</v>
      </c>
      <c r="Z1359" s="107">
        <f t="shared" si="181"/>
        <v>0</v>
      </c>
      <c r="AA1359" s="107">
        <f t="shared" si="181"/>
        <v>0</v>
      </c>
      <c r="AB1359" s="107">
        <f t="shared" si="181"/>
        <v>0</v>
      </c>
      <c r="AC1359" s="108">
        <f t="shared" si="181"/>
        <v>0</v>
      </c>
      <c r="AE1359" s="805">
        <f t="shared" ref="AE1359:AE1386" si="182">AE50*AE1096</f>
        <v>0</v>
      </c>
      <c r="AG1359" s="805">
        <f t="shared" ref="AG1359:AG1386" si="183">AG50*AG1096</f>
        <v>0</v>
      </c>
      <c r="AI1359" s="805">
        <f t="shared" ref="AI1359:AI1386" si="184">AI50*AI1096</f>
        <v>0</v>
      </c>
      <c r="AK1359" s="300"/>
    </row>
    <row r="1360" spans="4:37" ht="12.75" customHeight="1" outlineLevel="1" x14ac:dyDescent="0.25">
      <c r="D1360" s="142" t="str">
        <f>'Line Items'!D1090</f>
        <v>[Rolling Stock Line 34]</v>
      </c>
      <c r="E1360" s="106"/>
      <c r="F1360" s="143" t="str">
        <f t="shared" si="149"/>
        <v>£000</v>
      </c>
      <c r="G1360" s="107">
        <f t="shared" ref="G1360:AC1360" si="185">G51*G1097</f>
        <v>0</v>
      </c>
      <c r="H1360" s="107">
        <f t="shared" si="185"/>
        <v>0</v>
      </c>
      <c r="I1360" s="107">
        <f t="shared" si="185"/>
        <v>0</v>
      </c>
      <c r="J1360" s="107">
        <f t="shared" si="185"/>
        <v>0</v>
      </c>
      <c r="K1360" s="107">
        <f t="shared" si="185"/>
        <v>0</v>
      </c>
      <c r="L1360" s="107">
        <f t="shared" si="185"/>
        <v>0</v>
      </c>
      <c r="M1360" s="107">
        <f t="shared" si="185"/>
        <v>0</v>
      </c>
      <c r="N1360" s="107">
        <f t="shared" si="185"/>
        <v>0</v>
      </c>
      <c r="O1360" s="107">
        <f t="shared" si="185"/>
        <v>0</v>
      </c>
      <c r="P1360" s="107">
        <f t="shared" si="185"/>
        <v>0</v>
      </c>
      <c r="Q1360" s="107">
        <f t="shared" si="185"/>
        <v>0</v>
      </c>
      <c r="R1360" s="107">
        <f t="shared" si="185"/>
        <v>0</v>
      </c>
      <c r="S1360" s="107">
        <f t="shared" si="185"/>
        <v>0</v>
      </c>
      <c r="T1360" s="107">
        <f t="shared" si="185"/>
        <v>0</v>
      </c>
      <c r="U1360" s="107">
        <f t="shared" si="185"/>
        <v>0</v>
      </c>
      <c r="V1360" s="107">
        <f t="shared" si="185"/>
        <v>0</v>
      </c>
      <c r="W1360" s="107">
        <f t="shared" si="185"/>
        <v>0</v>
      </c>
      <c r="X1360" s="107">
        <f t="shared" si="185"/>
        <v>0</v>
      </c>
      <c r="Y1360" s="107">
        <f t="shared" si="185"/>
        <v>0</v>
      </c>
      <c r="Z1360" s="107">
        <f t="shared" si="185"/>
        <v>0</v>
      </c>
      <c r="AA1360" s="107">
        <f t="shared" si="185"/>
        <v>0</v>
      </c>
      <c r="AB1360" s="107">
        <f t="shared" si="185"/>
        <v>0</v>
      </c>
      <c r="AC1360" s="108">
        <f t="shared" si="185"/>
        <v>0</v>
      </c>
      <c r="AE1360" s="805">
        <f t="shared" si="182"/>
        <v>0</v>
      </c>
      <c r="AG1360" s="805">
        <f t="shared" si="183"/>
        <v>0</v>
      </c>
      <c r="AI1360" s="805">
        <f t="shared" si="184"/>
        <v>0</v>
      </c>
      <c r="AK1360" s="300"/>
    </row>
    <row r="1361" spans="4:37" ht="12.75" customHeight="1" outlineLevel="1" x14ac:dyDescent="0.25">
      <c r="D1361" s="142" t="str">
        <f>'Line Items'!D1091</f>
        <v>[Rolling Stock Line 35]</v>
      </c>
      <c r="E1361" s="106"/>
      <c r="F1361" s="143" t="str">
        <f t="shared" si="149"/>
        <v>£000</v>
      </c>
      <c r="G1361" s="107">
        <f t="shared" ref="G1361:AC1361" si="186">G52*G1098</f>
        <v>0</v>
      </c>
      <c r="H1361" s="107">
        <f t="shared" si="186"/>
        <v>0</v>
      </c>
      <c r="I1361" s="107">
        <f t="shared" si="186"/>
        <v>0</v>
      </c>
      <c r="J1361" s="107">
        <f t="shared" si="186"/>
        <v>0</v>
      </c>
      <c r="K1361" s="107">
        <f t="shared" si="186"/>
        <v>0</v>
      </c>
      <c r="L1361" s="107">
        <f t="shared" si="186"/>
        <v>0</v>
      </c>
      <c r="M1361" s="107">
        <f t="shared" si="186"/>
        <v>0</v>
      </c>
      <c r="N1361" s="107">
        <f t="shared" si="186"/>
        <v>0</v>
      </c>
      <c r="O1361" s="107">
        <f t="shared" si="186"/>
        <v>0</v>
      </c>
      <c r="P1361" s="107">
        <f t="shared" si="186"/>
        <v>0</v>
      </c>
      <c r="Q1361" s="107">
        <f t="shared" si="186"/>
        <v>0</v>
      </c>
      <c r="R1361" s="107">
        <f t="shared" si="186"/>
        <v>0</v>
      </c>
      <c r="S1361" s="107">
        <f t="shared" si="186"/>
        <v>0</v>
      </c>
      <c r="T1361" s="107">
        <f t="shared" si="186"/>
        <v>0</v>
      </c>
      <c r="U1361" s="107">
        <f t="shared" si="186"/>
        <v>0</v>
      </c>
      <c r="V1361" s="107">
        <f t="shared" si="186"/>
        <v>0</v>
      </c>
      <c r="W1361" s="107">
        <f t="shared" si="186"/>
        <v>0</v>
      </c>
      <c r="X1361" s="107">
        <f t="shared" si="186"/>
        <v>0</v>
      </c>
      <c r="Y1361" s="107">
        <f t="shared" si="186"/>
        <v>0</v>
      </c>
      <c r="Z1361" s="107">
        <f t="shared" si="186"/>
        <v>0</v>
      </c>
      <c r="AA1361" s="107">
        <f t="shared" si="186"/>
        <v>0</v>
      </c>
      <c r="AB1361" s="107">
        <f t="shared" si="186"/>
        <v>0</v>
      </c>
      <c r="AC1361" s="108">
        <f t="shared" si="186"/>
        <v>0</v>
      </c>
      <c r="AE1361" s="805">
        <f t="shared" si="182"/>
        <v>0</v>
      </c>
      <c r="AG1361" s="805">
        <f t="shared" si="183"/>
        <v>0</v>
      </c>
      <c r="AI1361" s="805">
        <f t="shared" si="184"/>
        <v>0</v>
      </c>
      <c r="AK1361" s="300"/>
    </row>
    <row r="1362" spans="4:37" ht="12.75" customHeight="1" outlineLevel="1" x14ac:dyDescent="0.25">
      <c r="D1362" s="142" t="str">
        <f>'Line Items'!D1092</f>
        <v>[Rolling Stock Line 36]</v>
      </c>
      <c r="E1362" s="106"/>
      <c r="F1362" s="143" t="str">
        <f t="shared" si="149"/>
        <v>£000</v>
      </c>
      <c r="G1362" s="107">
        <f t="shared" ref="G1362:AC1362" si="187">G53*G1099</f>
        <v>0</v>
      </c>
      <c r="H1362" s="107">
        <f t="shared" si="187"/>
        <v>0</v>
      </c>
      <c r="I1362" s="107">
        <f t="shared" si="187"/>
        <v>0</v>
      </c>
      <c r="J1362" s="107">
        <f t="shared" si="187"/>
        <v>0</v>
      </c>
      <c r="K1362" s="107">
        <f t="shared" si="187"/>
        <v>0</v>
      </c>
      <c r="L1362" s="107">
        <f t="shared" si="187"/>
        <v>0</v>
      </c>
      <c r="M1362" s="107">
        <f t="shared" si="187"/>
        <v>0</v>
      </c>
      <c r="N1362" s="107">
        <f t="shared" si="187"/>
        <v>0</v>
      </c>
      <c r="O1362" s="107">
        <f t="shared" si="187"/>
        <v>0</v>
      </c>
      <c r="P1362" s="107">
        <f t="shared" si="187"/>
        <v>0</v>
      </c>
      <c r="Q1362" s="107">
        <f t="shared" si="187"/>
        <v>0</v>
      </c>
      <c r="R1362" s="107">
        <f t="shared" si="187"/>
        <v>0</v>
      </c>
      <c r="S1362" s="107">
        <f t="shared" si="187"/>
        <v>0</v>
      </c>
      <c r="T1362" s="107">
        <f t="shared" si="187"/>
        <v>0</v>
      </c>
      <c r="U1362" s="107">
        <f t="shared" si="187"/>
        <v>0</v>
      </c>
      <c r="V1362" s="107">
        <f t="shared" si="187"/>
        <v>0</v>
      </c>
      <c r="W1362" s="107">
        <f t="shared" si="187"/>
        <v>0</v>
      </c>
      <c r="X1362" s="107">
        <f t="shared" si="187"/>
        <v>0</v>
      </c>
      <c r="Y1362" s="107">
        <f t="shared" si="187"/>
        <v>0</v>
      </c>
      <c r="Z1362" s="107">
        <f t="shared" si="187"/>
        <v>0</v>
      </c>
      <c r="AA1362" s="107">
        <f t="shared" si="187"/>
        <v>0</v>
      </c>
      <c r="AB1362" s="107">
        <f t="shared" si="187"/>
        <v>0</v>
      </c>
      <c r="AC1362" s="108">
        <f t="shared" si="187"/>
        <v>0</v>
      </c>
      <c r="AE1362" s="805">
        <f t="shared" si="182"/>
        <v>0</v>
      </c>
      <c r="AG1362" s="805">
        <f t="shared" si="183"/>
        <v>0</v>
      </c>
      <c r="AI1362" s="805">
        <f t="shared" si="184"/>
        <v>0</v>
      </c>
      <c r="AK1362" s="300"/>
    </row>
    <row r="1363" spans="4:37" ht="12.75" customHeight="1" outlineLevel="1" x14ac:dyDescent="0.25">
      <c r="D1363" s="142" t="str">
        <f>'Line Items'!D1093</f>
        <v>[Rolling Stock Line 37]</v>
      </c>
      <c r="E1363" s="106"/>
      <c r="F1363" s="143" t="str">
        <f t="shared" si="149"/>
        <v>£000</v>
      </c>
      <c r="G1363" s="107">
        <f t="shared" ref="G1363:AC1363" si="188">G54*G1100</f>
        <v>0</v>
      </c>
      <c r="H1363" s="107">
        <f t="shared" si="188"/>
        <v>0</v>
      </c>
      <c r="I1363" s="107">
        <f t="shared" si="188"/>
        <v>0</v>
      </c>
      <c r="J1363" s="107">
        <f t="shared" si="188"/>
        <v>0</v>
      </c>
      <c r="K1363" s="107">
        <f t="shared" si="188"/>
        <v>0</v>
      </c>
      <c r="L1363" s="107">
        <f t="shared" si="188"/>
        <v>0</v>
      </c>
      <c r="M1363" s="107">
        <f t="shared" si="188"/>
        <v>0</v>
      </c>
      <c r="N1363" s="107">
        <f t="shared" si="188"/>
        <v>0</v>
      </c>
      <c r="O1363" s="107">
        <f t="shared" si="188"/>
        <v>0</v>
      </c>
      <c r="P1363" s="107">
        <f t="shared" si="188"/>
        <v>0</v>
      </c>
      <c r="Q1363" s="107">
        <f t="shared" si="188"/>
        <v>0</v>
      </c>
      <c r="R1363" s="107">
        <f t="shared" si="188"/>
        <v>0</v>
      </c>
      <c r="S1363" s="107">
        <f t="shared" si="188"/>
        <v>0</v>
      </c>
      <c r="T1363" s="107">
        <f t="shared" si="188"/>
        <v>0</v>
      </c>
      <c r="U1363" s="107">
        <f t="shared" si="188"/>
        <v>0</v>
      </c>
      <c r="V1363" s="107">
        <f t="shared" si="188"/>
        <v>0</v>
      </c>
      <c r="W1363" s="107">
        <f t="shared" si="188"/>
        <v>0</v>
      </c>
      <c r="X1363" s="107">
        <f t="shared" si="188"/>
        <v>0</v>
      </c>
      <c r="Y1363" s="107">
        <f t="shared" si="188"/>
        <v>0</v>
      </c>
      <c r="Z1363" s="107">
        <f t="shared" si="188"/>
        <v>0</v>
      </c>
      <c r="AA1363" s="107">
        <f t="shared" si="188"/>
        <v>0</v>
      </c>
      <c r="AB1363" s="107">
        <f t="shared" si="188"/>
        <v>0</v>
      </c>
      <c r="AC1363" s="108">
        <f t="shared" si="188"/>
        <v>0</v>
      </c>
      <c r="AE1363" s="805">
        <f t="shared" si="182"/>
        <v>0</v>
      </c>
      <c r="AG1363" s="805">
        <f t="shared" si="183"/>
        <v>0</v>
      </c>
      <c r="AI1363" s="805">
        <f t="shared" si="184"/>
        <v>0</v>
      </c>
      <c r="AK1363" s="300"/>
    </row>
    <row r="1364" spans="4:37" ht="12.75" customHeight="1" outlineLevel="1" x14ac:dyDescent="0.25">
      <c r="D1364" s="142" t="str">
        <f>'Line Items'!D1094</f>
        <v>[Rolling Stock Line 38]</v>
      </c>
      <c r="E1364" s="106"/>
      <c r="F1364" s="143" t="str">
        <f t="shared" si="149"/>
        <v>£000</v>
      </c>
      <c r="G1364" s="107">
        <f t="shared" ref="G1364:AC1364" si="189">G55*G1101</f>
        <v>0</v>
      </c>
      <c r="H1364" s="107">
        <f t="shared" si="189"/>
        <v>0</v>
      </c>
      <c r="I1364" s="107">
        <f t="shared" si="189"/>
        <v>0</v>
      </c>
      <c r="J1364" s="107">
        <f t="shared" si="189"/>
        <v>0</v>
      </c>
      <c r="K1364" s="107">
        <f t="shared" si="189"/>
        <v>0</v>
      </c>
      <c r="L1364" s="107">
        <f t="shared" si="189"/>
        <v>0</v>
      </c>
      <c r="M1364" s="107">
        <f t="shared" si="189"/>
        <v>0</v>
      </c>
      <c r="N1364" s="107">
        <f t="shared" si="189"/>
        <v>0</v>
      </c>
      <c r="O1364" s="107">
        <f t="shared" si="189"/>
        <v>0</v>
      </c>
      <c r="P1364" s="107">
        <f t="shared" si="189"/>
        <v>0</v>
      </c>
      <c r="Q1364" s="107">
        <f t="shared" si="189"/>
        <v>0</v>
      </c>
      <c r="R1364" s="107">
        <f t="shared" si="189"/>
        <v>0</v>
      </c>
      <c r="S1364" s="107">
        <f t="shared" si="189"/>
        <v>0</v>
      </c>
      <c r="T1364" s="107">
        <f t="shared" si="189"/>
        <v>0</v>
      </c>
      <c r="U1364" s="107">
        <f t="shared" si="189"/>
        <v>0</v>
      </c>
      <c r="V1364" s="107">
        <f t="shared" si="189"/>
        <v>0</v>
      </c>
      <c r="W1364" s="107">
        <f t="shared" si="189"/>
        <v>0</v>
      </c>
      <c r="X1364" s="107">
        <f t="shared" si="189"/>
        <v>0</v>
      </c>
      <c r="Y1364" s="107">
        <f t="shared" si="189"/>
        <v>0</v>
      </c>
      <c r="Z1364" s="107">
        <f t="shared" si="189"/>
        <v>0</v>
      </c>
      <c r="AA1364" s="107">
        <f t="shared" si="189"/>
        <v>0</v>
      </c>
      <c r="AB1364" s="107">
        <f t="shared" si="189"/>
        <v>0</v>
      </c>
      <c r="AC1364" s="108">
        <f t="shared" si="189"/>
        <v>0</v>
      </c>
      <c r="AE1364" s="805">
        <f t="shared" si="182"/>
        <v>0</v>
      </c>
      <c r="AG1364" s="805">
        <f t="shared" si="183"/>
        <v>0</v>
      </c>
      <c r="AI1364" s="805">
        <f t="shared" si="184"/>
        <v>0</v>
      </c>
      <c r="AK1364" s="300"/>
    </row>
    <row r="1365" spans="4:37" ht="12.75" customHeight="1" outlineLevel="1" x14ac:dyDescent="0.25">
      <c r="D1365" s="142" t="str">
        <f>'Line Items'!D1095</f>
        <v>[Rolling Stock Line 39]</v>
      </c>
      <c r="E1365" s="106"/>
      <c r="F1365" s="143" t="str">
        <f t="shared" si="149"/>
        <v>£000</v>
      </c>
      <c r="G1365" s="107">
        <f t="shared" ref="G1365:AC1365" si="190">G56*G1102</f>
        <v>0</v>
      </c>
      <c r="H1365" s="107">
        <f t="shared" si="190"/>
        <v>0</v>
      </c>
      <c r="I1365" s="107">
        <f t="shared" si="190"/>
        <v>0</v>
      </c>
      <c r="J1365" s="107">
        <f t="shared" si="190"/>
        <v>0</v>
      </c>
      <c r="K1365" s="107">
        <f t="shared" si="190"/>
        <v>0</v>
      </c>
      <c r="L1365" s="107">
        <f t="shared" si="190"/>
        <v>0</v>
      </c>
      <c r="M1365" s="107">
        <f t="shared" si="190"/>
        <v>0</v>
      </c>
      <c r="N1365" s="107">
        <f t="shared" si="190"/>
        <v>0</v>
      </c>
      <c r="O1365" s="107">
        <f t="shared" si="190"/>
        <v>0</v>
      </c>
      <c r="P1365" s="107">
        <f t="shared" si="190"/>
        <v>0</v>
      </c>
      <c r="Q1365" s="107">
        <f t="shared" si="190"/>
        <v>0</v>
      </c>
      <c r="R1365" s="107">
        <f t="shared" si="190"/>
        <v>0</v>
      </c>
      <c r="S1365" s="107">
        <f t="shared" si="190"/>
        <v>0</v>
      </c>
      <c r="T1365" s="107">
        <f t="shared" si="190"/>
        <v>0</v>
      </c>
      <c r="U1365" s="107">
        <f t="shared" si="190"/>
        <v>0</v>
      </c>
      <c r="V1365" s="107">
        <f t="shared" si="190"/>
        <v>0</v>
      </c>
      <c r="W1365" s="107">
        <f t="shared" si="190"/>
        <v>0</v>
      </c>
      <c r="X1365" s="107">
        <f t="shared" si="190"/>
        <v>0</v>
      </c>
      <c r="Y1365" s="107">
        <f t="shared" si="190"/>
        <v>0</v>
      </c>
      <c r="Z1365" s="107">
        <f t="shared" si="190"/>
        <v>0</v>
      </c>
      <c r="AA1365" s="107">
        <f t="shared" si="190"/>
        <v>0</v>
      </c>
      <c r="AB1365" s="107">
        <f t="shared" si="190"/>
        <v>0</v>
      </c>
      <c r="AC1365" s="108">
        <f t="shared" si="190"/>
        <v>0</v>
      </c>
      <c r="AE1365" s="805">
        <f t="shared" si="182"/>
        <v>0</v>
      </c>
      <c r="AG1365" s="805">
        <f t="shared" si="183"/>
        <v>0</v>
      </c>
      <c r="AI1365" s="805">
        <f t="shared" si="184"/>
        <v>0</v>
      </c>
      <c r="AK1365" s="300"/>
    </row>
    <row r="1366" spans="4:37" ht="12.75" customHeight="1" outlineLevel="1" x14ac:dyDescent="0.25">
      <c r="D1366" s="142" t="str">
        <f>'Line Items'!D1096</f>
        <v>[Rolling Stock Line 40]</v>
      </c>
      <c r="E1366" s="106"/>
      <c r="F1366" s="143" t="str">
        <f t="shared" si="149"/>
        <v>£000</v>
      </c>
      <c r="G1366" s="107">
        <f t="shared" ref="G1366:AC1366" si="191">G57*G1103</f>
        <v>0</v>
      </c>
      <c r="H1366" s="107">
        <f t="shared" si="191"/>
        <v>0</v>
      </c>
      <c r="I1366" s="107">
        <f t="shared" si="191"/>
        <v>0</v>
      </c>
      <c r="J1366" s="107">
        <f t="shared" si="191"/>
        <v>0</v>
      </c>
      <c r="K1366" s="107">
        <f t="shared" si="191"/>
        <v>0</v>
      </c>
      <c r="L1366" s="107">
        <f t="shared" si="191"/>
        <v>0</v>
      </c>
      <c r="M1366" s="107">
        <f t="shared" si="191"/>
        <v>0</v>
      </c>
      <c r="N1366" s="107">
        <f t="shared" si="191"/>
        <v>0</v>
      </c>
      <c r="O1366" s="107">
        <f t="shared" si="191"/>
        <v>0</v>
      </c>
      <c r="P1366" s="107">
        <f t="shared" si="191"/>
        <v>0</v>
      </c>
      <c r="Q1366" s="107">
        <f t="shared" si="191"/>
        <v>0</v>
      </c>
      <c r="R1366" s="107">
        <f t="shared" si="191"/>
        <v>0</v>
      </c>
      <c r="S1366" s="107">
        <f t="shared" si="191"/>
        <v>0</v>
      </c>
      <c r="T1366" s="107">
        <f t="shared" si="191"/>
        <v>0</v>
      </c>
      <c r="U1366" s="107">
        <f t="shared" si="191"/>
        <v>0</v>
      </c>
      <c r="V1366" s="107">
        <f t="shared" si="191"/>
        <v>0</v>
      </c>
      <c r="W1366" s="107">
        <f t="shared" si="191"/>
        <v>0</v>
      </c>
      <c r="X1366" s="107">
        <f t="shared" si="191"/>
        <v>0</v>
      </c>
      <c r="Y1366" s="107">
        <f t="shared" si="191"/>
        <v>0</v>
      </c>
      <c r="Z1366" s="107">
        <f t="shared" si="191"/>
        <v>0</v>
      </c>
      <c r="AA1366" s="107">
        <f t="shared" si="191"/>
        <v>0</v>
      </c>
      <c r="AB1366" s="107">
        <f t="shared" si="191"/>
        <v>0</v>
      </c>
      <c r="AC1366" s="108">
        <f t="shared" si="191"/>
        <v>0</v>
      </c>
      <c r="AE1366" s="805">
        <f t="shared" si="182"/>
        <v>0</v>
      </c>
      <c r="AG1366" s="805">
        <f t="shared" si="183"/>
        <v>0</v>
      </c>
      <c r="AI1366" s="805">
        <f t="shared" si="184"/>
        <v>0</v>
      </c>
      <c r="AK1366" s="300"/>
    </row>
    <row r="1367" spans="4:37" ht="12.75" customHeight="1" outlineLevel="1" x14ac:dyDescent="0.25">
      <c r="D1367" s="142" t="str">
        <f>'Line Items'!D1097</f>
        <v>[Rolling Stock Line 41]</v>
      </c>
      <c r="E1367" s="106"/>
      <c r="F1367" s="143" t="str">
        <f t="shared" si="149"/>
        <v>£000</v>
      </c>
      <c r="G1367" s="107">
        <f t="shared" ref="G1367:AC1367" si="192">G58*G1104</f>
        <v>0</v>
      </c>
      <c r="H1367" s="107">
        <f t="shared" si="192"/>
        <v>0</v>
      </c>
      <c r="I1367" s="107">
        <f t="shared" si="192"/>
        <v>0</v>
      </c>
      <c r="J1367" s="107">
        <f t="shared" si="192"/>
        <v>0</v>
      </c>
      <c r="K1367" s="107">
        <f t="shared" si="192"/>
        <v>0</v>
      </c>
      <c r="L1367" s="107">
        <f t="shared" si="192"/>
        <v>0</v>
      </c>
      <c r="M1367" s="107">
        <f t="shared" si="192"/>
        <v>0</v>
      </c>
      <c r="N1367" s="107">
        <f t="shared" si="192"/>
        <v>0</v>
      </c>
      <c r="O1367" s="107">
        <f t="shared" si="192"/>
        <v>0</v>
      </c>
      <c r="P1367" s="107">
        <f t="shared" si="192"/>
        <v>0</v>
      </c>
      <c r="Q1367" s="107">
        <f t="shared" si="192"/>
        <v>0</v>
      </c>
      <c r="R1367" s="107">
        <f t="shared" si="192"/>
        <v>0</v>
      </c>
      <c r="S1367" s="107">
        <f t="shared" si="192"/>
        <v>0</v>
      </c>
      <c r="T1367" s="107">
        <f t="shared" si="192"/>
        <v>0</v>
      </c>
      <c r="U1367" s="107">
        <f t="shared" si="192"/>
        <v>0</v>
      </c>
      <c r="V1367" s="107">
        <f t="shared" si="192"/>
        <v>0</v>
      </c>
      <c r="W1367" s="107">
        <f t="shared" si="192"/>
        <v>0</v>
      </c>
      <c r="X1367" s="107">
        <f t="shared" si="192"/>
        <v>0</v>
      </c>
      <c r="Y1367" s="107">
        <f t="shared" si="192"/>
        <v>0</v>
      </c>
      <c r="Z1367" s="107">
        <f t="shared" si="192"/>
        <v>0</v>
      </c>
      <c r="AA1367" s="107">
        <f t="shared" si="192"/>
        <v>0</v>
      </c>
      <c r="AB1367" s="107">
        <f t="shared" si="192"/>
        <v>0</v>
      </c>
      <c r="AC1367" s="108">
        <f t="shared" si="192"/>
        <v>0</v>
      </c>
      <c r="AE1367" s="805">
        <f t="shared" si="182"/>
        <v>0</v>
      </c>
      <c r="AG1367" s="805">
        <f t="shared" si="183"/>
        <v>0</v>
      </c>
      <c r="AI1367" s="805">
        <f t="shared" si="184"/>
        <v>0</v>
      </c>
      <c r="AK1367" s="300"/>
    </row>
    <row r="1368" spans="4:37" ht="12.75" customHeight="1" outlineLevel="1" x14ac:dyDescent="0.25">
      <c r="D1368" s="142" t="str">
        <f>'Line Items'!D1098</f>
        <v>[Rolling Stock Line 42]</v>
      </c>
      <c r="E1368" s="106"/>
      <c r="F1368" s="143" t="str">
        <f t="shared" si="149"/>
        <v>£000</v>
      </c>
      <c r="G1368" s="107">
        <f t="shared" ref="G1368:AC1368" si="193">G59*G1105</f>
        <v>0</v>
      </c>
      <c r="H1368" s="107">
        <f t="shared" si="193"/>
        <v>0</v>
      </c>
      <c r="I1368" s="107">
        <f t="shared" si="193"/>
        <v>0</v>
      </c>
      <c r="J1368" s="107">
        <f t="shared" si="193"/>
        <v>0</v>
      </c>
      <c r="K1368" s="107">
        <f t="shared" si="193"/>
        <v>0</v>
      </c>
      <c r="L1368" s="107">
        <f t="shared" si="193"/>
        <v>0</v>
      </c>
      <c r="M1368" s="107">
        <f t="shared" si="193"/>
        <v>0</v>
      </c>
      <c r="N1368" s="107">
        <f t="shared" si="193"/>
        <v>0</v>
      </c>
      <c r="O1368" s="107">
        <f t="shared" si="193"/>
        <v>0</v>
      </c>
      <c r="P1368" s="107">
        <f t="shared" si="193"/>
        <v>0</v>
      </c>
      <c r="Q1368" s="107">
        <f t="shared" si="193"/>
        <v>0</v>
      </c>
      <c r="R1368" s="107">
        <f t="shared" si="193"/>
        <v>0</v>
      </c>
      <c r="S1368" s="107">
        <f t="shared" si="193"/>
        <v>0</v>
      </c>
      <c r="T1368" s="107">
        <f t="shared" si="193"/>
        <v>0</v>
      </c>
      <c r="U1368" s="107">
        <f t="shared" si="193"/>
        <v>0</v>
      </c>
      <c r="V1368" s="107">
        <f t="shared" si="193"/>
        <v>0</v>
      </c>
      <c r="W1368" s="107">
        <f t="shared" si="193"/>
        <v>0</v>
      </c>
      <c r="X1368" s="107">
        <f t="shared" si="193"/>
        <v>0</v>
      </c>
      <c r="Y1368" s="107">
        <f t="shared" si="193"/>
        <v>0</v>
      </c>
      <c r="Z1368" s="107">
        <f t="shared" si="193"/>
        <v>0</v>
      </c>
      <c r="AA1368" s="107">
        <f t="shared" si="193"/>
        <v>0</v>
      </c>
      <c r="AB1368" s="107">
        <f t="shared" si="193"/>
        <v>0</v>
      </c>
      <c r="AC1368" s="108">
        <f t="shared" si="193"/>
        <v>0</v>
      </c>
      <c r="AE1368" s="805">
        <f t="shared" si="182"/>
        <v>0</v>
      </c>
      <c r="AG1368" s="805">
        <f t="shared" si="183"/>
        <v>0</v>
      </c>
      <c r="AI1368" s="805">
        <f t="shared" si="184"/>
        <v>0</v>
      </c>
      <c r="AK1368" s="300"/>
    </row>
    <row r="1369" spans="4:37" ht="12.75" customHeight="1" outlineLevel="1" x14ac:dyDescent="0.25">
      <c r="D1369" s="142" t="str">
        <f>'Line Items'!D1099</f>
        <v>[Rolling Stock Line 43]</v>
      </c>
      <c r="E1369" s="106"/>
      <c r="F1369" s="143" t="str">
        <f t="shared" si="149"/>
        <v>£000</v>
      </c>
      <c r="G1369" s="107">
        <f t="shared" ref="G1369:AC1369" si="194">G60*G1106</f>
        <v>0</v>
      </c>
      <c r="H1369" s="107">
        <f t="shared" si="194"/>
        <v>0</v>
      </c>
      <c r="I1369" s="107">
        <f t="shared" si="194"/>
        <v>0</v>
      </c>
      <c r="J1369" s="107">
        <f t="shared" si="194"/>
        <v>0</v>
      </c>
      <c r="K1369" s="107">
        <f t="shared" si="194"/>
        <v>0</v>
      </c>
      <c r="L1369" s="107">
        <f t="shared" si="194"/>
        <v>0</v>
      </c>
      <c r="M1369" s="107">
        <f t="shared" si="194"/>
        <v>0</v>
      </c>
      <c r="N1369" s="107">
        <f t="shared" si="194"/>
        <v>0</v>
      </c>
      <c r="O1369" s="107">
        <f t="shared" si="194"/>
        <v>0</v>
      </c>
      <c r="P1369" s="107">
        <f t="shared" si="194"/>
        <v>0</v>
      </c>
      <c r="Q1369" s="107">
        <f t="shared" si="194"/>
        <v>0</v>
      </c>
      <c r="R1369" s="107">
        <f t="shared" si="194"/>
        <v>0</v>
      </c>
      <c r="S1369" s="107">
        <f t="shared" si="194"/>
        <v>0</v>
      </c>
      <c r="T1369" s="107">
        <f t="shared" si="194"/>
        <v>0</v>
      </c>
      <c r="U1369" s="107">
        <f t="shared" si="194"/>
        <v>0</v>
      </c>
      <c r="V1369" s="107">
        <f t="shared" si="194"/>
        <v>0</v>
      </c>
      <c r="W1369" s="107">
        <f t="shared" si="194"/>
        <v>0</v>
      </c>
      <c r="X1369" s="107">
        <f t="shared" si="194"/>
        <v>0</v>
      </c>
      <c r="Y1369" s="107">
        <f t="shared" si="194"/>
        <v>0</v>
      </c>
      <c r="Z1369" s="107">
        <f t="shared" si="194"/>
        <v>0</v>
      </c>
      <c r="AA1369" s="107">
        <f t="shared" si="194"/>
        <v>0</v>
      </c>
      <c r="AB1369" s="107">
        <f t="shared" si="194"/>
        <v>0</v>
      </c>
      <c r="AC1369" s="108">
        <f t="shared" si="194"/>
        <v>0</v>
      </c>
      <c r="AE1369" s="805">
        <f t="shared" si="182"/>
        <v>0</v>
      </c>
      <c r="AG1369" s="805">
        <f t="shared" si="183"/>
        <v>0</v>
      </c>
      <c r="AI1369" s="805">
        <f t="shared" si="184"/>
        <v>0</v>
      </c>
      <c r="AK1369" s="300"/>
    </row>
    <row r="1370" spans="4:37" ht="12.75" customHeight="1" outlineLevel="1" x14ac:dyDescent="0.25">
      <c r="D1370" s="142" t="str">
        <f>'Line Items'!D1100</f>
        <v>[Rolling Stock Line 44]</v>
      </c>
      <c r="E1370" s="106"/>
      <c r="F1370" s="143" t="str">
        <f t="shared" si="149"/>
        <v>£000</v>
      </c>
      <c r="G1370" s="107">
        <f t="shared" ref="G1370:AC1370" si="195">G61*G1107</f>
        <v>0</v>
      </c>
      <c r="H1370" s="107">
        <f t="shared" si="195"/>
        <v>0</v>
      </c>
      <c r="I1370" s="107">
        <f t="shared" si="195"/>
        <v>0</v>
      </c>
      <c r="J1370" s="107">
        <f t="shared" si="195"/>
        <v>0</v>
      </c>
      <c r="K1370" s="107">
        <f t="shared" si="195"/>
        <v>0</v>
      </c>
      <c r="L1370" s="107">
        <f t="shared" si="195"/>
        <v>0</v>
      </c>
      <c r="M1370" s="107">
        <f t="shared" si="195"/>
        <v>0</v>
      </c>
      <c r="N1370" s="107">
        <f t="shared" si="195"/>
        <v>0</v>
      </c>
      <c r="O1370" s="107">
        <f t="shared" si="195"/>
        <v>0</v>
      </c>
      <c r="P1370" s="107">
        <f t="shared" si="195"/>
        <v>0</v>
      </c>
      <c r="Q1370" s="107">
        <f t="shared" si="195"/>
        <v>0</v>
      </c>
      <c r="R1370" s="107">
        <f t="shared" si="195"/>
        <v>0</v>
      </c>
      <c r="S1370" s="107">
        <f t="shared" si="195"/>
        <v>0</v>
      </c>
      <c r="T1370" s="107">
        <f t="shared" si="195"/>
        <v>0</v>
      </c>
      <c r="U1370" s="107">
        <f t="shared" si="195"/>
        <v>0</v>
      </c>
      <c r="V1370" s="107">
        <f t="shared" si="195"/>
        <v>0</v>
      </c>
      <c r="W1370" s="107">
        <f t="shared" si="195"/>
        <v>0</v>
      </c>
      <c r="X1370" s="107">
        <f t="shared" si="195"/>
        <v>0</v>
      </c>
      <c r="Y1370" s="107">
        <f t="shared" si="195"/>
        <v>0</v>
      </c>
      <c r="Z1370" s="107">
        <f t="shared" si="195"/>
        <v>0</v>
      </c>
      <c r="AA1370" s="107">
        <f t="shared" si="195"/>
        <v>0</v>
      </c>
      <c r="AB1370" s="107">
        <f t="shared" si="195"/>
        <v>0</v>
      </c>
      <c r="AC1370" s="108">
        <f t="shared" si="195"/>
        <v>0</v>
      </c>
      <c r="AE1370" s="805">
        <f t="shared" si="182"/>
        <v>0</v>
      </c>
      <c r="AG1370" s="805">
        <f t="shared" si="183"/>
        <v>0</v>
      </c>
      <c r="AI1370" s="805">
        <f t="shared" si="184"/>
        <v>0</v>
      </c>
      <c r="AK1370" s="300"/>
    </row>
    <row r="1371" spans="4:37" ht="12.75" customHeight="1" outlineLevel="1" x14ac:dyDescent="0.25">
      <c r="D1371" s="142" t="str">
        <f>'Line Items'!D1101</f>
        <v>[Rolling Stock Line 45]</v>
      </c>
      <c r="E1371" s="106"/>
      <c r="F1371" s="143" t="str">
        <f t="shared" si="149"/>
        <v>£000</v>
      </c>
      <c r="G1371" s="107">
        <f t="shared" ref="G1371:AC1371" si="196">G62*G1108</f>
        <v>0</v>
      </c>
      <c r="H1371" s="107">
        <f t="shared" si="196"/>
        <v>0</v>
      </c>
      <c r="I1371" s="107">
        <f t="shared" si="196"/>
        <v>0</v>
      </c>
      <c r="J1371" s="107">
        <f t="shared" si="196"/>
        <v>0</v>
      </c>
      <c r="K1371" s="107">
        <f t="shared" si="196"/>
        <v>0</v>
      </c>
      <c r="L1371" s="107">
        <f t="shared" si="196"/>
        <v>0</v>
      </c>
      <c r="M1371" s="107">
        <f t="shared" si="196"/>
        <v>0</v>
      </c>
      <c r="N1371" s="107">
        <f t="shared" si="196"/>
        <v>0</v>
      </c>
      <c r="O1371" s="107">
        <f t="shared" si="196"/>
        <v>0</v>
      </c>
      <c r="P1371" s="107">
        <f t="shared" si="196"/>
        <v>0</v>
      </c>
      <c r="Q1371" s="107">
        <f t="shared" si="196"/>
        <v>0</v>
      </c>
      <c r="R1371" s="107">
        <f t="shared" si="196"/>
        <v>0</v>
      </c>
      <c r="S1371" s="107">
        <f t="shared" si="196"/>
        <v>0</v>
      </c>
      <c r="T1371" s="107">
        <f t="shared" si="196"/>
        <v>0</v>
      </c>
      <c r="U1371" s="107">
        <f t="shared" si="196"/>
        <v>0</v>
      </c>
      <c r="V1371" s="107">
        <f t="shared" si="196"/>
        <v>0</v>
      </c>
      <c r="W1371" s="107">
        <f t="shared" si="196"/>
        <v>0</v>
      </c>
      <c r="X1371" s="107">
        <f t="shared" si="196"/>
        <v>0</v>
      </c>
      <c r="Y1371" s="107">
        <f t="shared" si="196"/>
        <v>0</v>
      </c>
      <c r="Z1371" s="107">
        <f t="shared" si="196"/>
        <v>0</v>
      </c>
      <c r="AA1371" s="107">
        <f t="shared" si="196"/>
        <v>0</v>
      </c>
      <c r="AB1371" s="107">
        <f t="shared" si="196"/>
        <v>0</v>
      </c>
      <c r="AC1371" s="108">
        <f t="shared" si="196"/>
        <v>0</v>
      </c>
      <c r="AE1371" s="805">
        <f t="shared" si="182"/>
        <v>0</v>
      </c>
      <c r="AG1371" s="805">
        <f t="shared" si="183"/>
        <v>0</v>
      </c>
      <c r="AI1371" s="805">
        <f t="shared" si="184"/>
        <v>0</v>
      </c>
      <c r="AK1371" s="300"/>
    </row>
    <row r="1372" spans="4:37" ht="12.75" customHeight="1" outlineLevel="1" x14ac:dyDescent="0.25">
      <c r="D1372" s="142" t="str">
        <f>'Line Items'!D1102</f>
        <v>[Rolling Stock Line 46]</v>
      </c>
      <c r="E1372" s="106"/>
      <c r="F1372" s="143" t="str">
        <f t="shared" si="149"/>
        <v>£000</v>
      </c>
      <c r="G1372" s="107">
        <f t="shared" ref="G1372:AC1372" si="197">G63*G1109</f>
        <v>0</v>
      </c>
      <c r="H1372" s="107">
        <f t="shared" si="197"/>
        <v>0</v>
      </c>
      <c r="I1372" s="107">
        <f t="shared" si="197"/>
        <v>0</v>
      </c>
      <c r="J1372" s="107">
        <f t="shared" si="197"/>
        <v>0</v>
      </c>
      <c r="K1372" s="107">
        <f t="shared" si="197"/>
        <v>0</v>
      </c>
      <c r="L1372" s="107">
        <f t="shared" si="197"/>
        <v>0</v>
      </c>
      <c r="M1372" s="107">
        <f t="shared" si="197"/>
        <v>0</v>
      </c>
      <c r="N1372" s="107">
        <f t="shared" si="197"/>
        <v>0</v>
      </c>
      <c r="O1372" s="107">
        <f t="shared" si="197"/>
        <v>0</v>
      </c>
      <c r="P1372" s="107">
        <f t="shared" si="197"/>
        <v>0</v>
      </c>
      <c r="Q1372" s="107">
        <f t="shared" si="197"/>
        <v>0</v>
      </c>
      <c r="R1372" s="107">
        <f t="shared" si="197"/>
        <v>0</v>
      </c>
      <c r="S1372" s="107">
        <f t="shared" si="197"/>
        <v>0</v>
      </c>
      <c r="T1372" s="107">
        <f t="shared" si="197"/>
        <v>0</v>
      </c>
      <c r="U1372" s="107">
        <f t="shared" si="197"/>
        <v>0</v>
      </c>
      <c r="V1372" s="107">
        <f t="shared" si="197"/>
        <v>0</v>
      </c>
      <c r="W1372" s="107">
        <f t="shared" si="197"/>
        <v>0</v>
      </c>
      <c r="X1372" s="107">
        <f t="shared" si="197"/>
        <v>0</v>
      </c>
      <c r="Y1372" s="107">
        <f t="shared" si="197"/>
        <v>0</v>
      </c>
      <c r="Z1372" s="107">
        <f t="shared" si="197"/>
        <v>0</v>
      </c>
      <c r="AA1372" s="107">
        <f t="shared" si="197"/>
        <v>0</v>
      </c>
      <c r="AB1372" s="107">
        <f t="shared" si="197"/>
        <v>0</v>
      </c>
      <c r="AC1372" s="108">
        <f t="shared" si="197"/>
        <v>0</v>
      </c>
      <c r="AE1372" s="805">
        <f t="shared" si="182"/>
        <v>0</v>
      </c>
      <c r="AG1372" s="805">
        <f t="shared" si="183"/>
        <v>0</v>
      </c>
      <c r="AI1372" s="805">
        <f t="shared" si="184"/>
        <v>0</v>
      </c>
      <c r="AK1372" s="300"/>
    </row>
    <row r="1373" spans="4:37" ht="12.75" customHeight="1" outlineLevel="1" x14ac:dyDescent="0.25">
      <c r="D1373" s="142" t="str">
        <f>'Line Items'!D1103</f>
        <v>[Rolling Stock Line 47]</v>
      </c>
      <c r="E1373" s="106"/>
      <c r="F1373" s="143" t="str">
        <f t="shared" si="149"/>
        <v>£000</v>
      </c>
      <c r="G1373" s="107">
        <f t="shared" ref="G1373:AC1373" si="198">G64*G1110</f>
        <v>0</v>
      </c>
      <c r="H1373" s="107">
        <f t="shared" si="198"/>
        <v>0</v>
      </c>
      <c r="I1373" s="107">
        <f t="shared" si="198"/>
        <v>0</v>
      </c>
      <c r="J1373" s="107">
        <f t="shared" si="198"/>
        <v>0</v>
      </c>
      <c r="K1373" s="107">
        <f t="shared" si="198"/>
        <v>0</v>
      </c>
      <c r="L1373" s="107">
        <f t="shared" si="198"/>
        <v>0</v>
      </c>
      <c r="M1373" s="107">
        <f t="shared" si="198"/>
        <v>0</v>
      </c>
      <c r="N1373" s="107">
        <f t="shared" si="198"/>
        <v>0</v>
      </c>
      <c r="O1373" s="107">
        <f t="shared" si="198"/>
        <v>0</v>
      </c>
      <c r="P1373" s="107">
        <f t="shared" si="198"/>
        <v>0</v>
      </c>
      <c r="Q1373" s="107">
        <f t="shared" si="198"/>
        <v>0</v>
      </c>
      <c r="R1373" s="107">
        <f t="shared" si="198"/>
        <v>0</v>
      </c>
      <c r="S1373" s="107">
        <f t="shared" si="198"/>
        <v>0</v>
      </c>
      <c r="T1373" s="107">
        <f t="shared" si="198"/>
        <v>0</v>
      </c>
      <c r="U1373" s="107">
        <f t="shared" si="198"/>
        <v>0</v>
      </c>
      <c r="V1373" s="107">
        <f t="shared" si="198"/>
        <v>0</v>
      </c>
      <c r="W1373" s="107">
        <f t="shared" si="198"/>
        <v>0</v>
      </c>
      <c r="X1373" s="107">
        <f t="shared" si="198"/>
        <v>0</v>
      </c>
      <c r="Y1373" s="107">
        <f t="shared" si="198"/>
        <v>0</v>
      </c>
      <c r="Z1373" s="107">
        <f t="shared" si="198"/>
        <v>0</v>
      </c>
      <c r="AA1373" s="107">
        <f t="shared" si="198"/>
        <v>0</v>
      </c>
      <c r="AB1373" s="107">
        <f t="shared" si="198"/>
        <v>0</v>
      </c>
      <c r="AC1373" s="108">
        <f t="shared" si="198"/>
        <v>0</v>
      </c>
      <c r="AE1373" s="805">
        <f t="shared" si="182"/>
        <v>0</v>
      </c>
      <c r="AG1373" s="805">
        <f t="shared" si="183"/>
        <v>0</v>
      </c>
      <c r="AI1373" s="805">
        <f t="shared" si="184"/>
        <v>0</v>
      </c>
      <c r="AK1373" s="300"/>
    </row>
    <row r="1374" spans="4:37" ht="12.75" customHeight="1" outlineLevel="1" x14ac:dyDescent="0.25">
      <c r="D1374" s="142" t="str">
        <f>'Line Items'!D1104</f>
        <v>[Rolling Stock Line 48]</v>
      </c>
      <c r="E1374" s="106"/>
      <c r="F1374" s="143" t="str">
        <f t="shared" si="149"/>
        <v>£000</v>
      </c>
      <c r="G1374" s="107">
        <f t="shared" ref="G1374:AC1374" si="199">G65*G1111</f>
        <v>0</v>
      </c>
      <c r="H1374" s="107">
        <f t="shared" si="199"/>
        <v>0</v>
      </c>
      <c r="I1374" s="107">
        <f t="shared" si="199"/>
        <v>0</v>
      </c>
      <c r="J1374" s="107">
        <f t="shared" si="199"/>
        <v>0</v>
      </c>
      <c r="K1374" s="107">
        <f t="shared" si="199"/>
        <v>0</v>
      </c>
      <c r="L1374" s="107">
        <f t="shared" si="199"/>
        <v>0</v>
      </c>
      <c r="M1374" s="107">
        <f t="shared" si="199"/>
        <v>0</v>
      </c>
      <c r="N1374" s="107">
        <f t="shared" si="199"/>
        <v>0</v>
      </c>
      <c r="O1374" s="107">
        <f t="shared" si="199"/>
        <v>0</v>
      </c>
      <c r="P1374" s="107">
        <f t="shared" si="199"/>
        <v>0</v>
      </c>
      <c r="Q1374" s="107">
        <f t="shared" si="199"/>
        <v>0</v>
      </c>
      <c r="R1374" s="107">
        <f t="shared" si="199"/>
        <v>0</v>
      </c>
      <c r="S1374" s="107">
        <f t="shared" si="199"/>
        <v>0</v>
      </c>
      <c r="T1374" s="107">
        <f t="shared" si="199"/>
        <v>0</v>
      </c>
      <c r="U1374" s="107">
        <f t="shared" si="199"/>
        <v>0</v>
      </c>
      <c r="V1374" s="107">
        <f t="shared" si="199"/>
        <v>0</v>
      </c>
      <c r="W1374" s="107">
        <f t="shared" si="199"/>
        <v>0</v>
      </c>
      <c r="X1374" s="107">
        <f t="shared" si="199"/>
        <v>0</v>
      </c>
      <c r="Y1374" s="107">
        <f t="shared" si="199"/>
        <v>0</v>
      </c>
      <c r="Z1374" s="107">
        <f t="shared" si="199"/>
        <v>0</v>
      </c>
      <c r="AA1374" s="107">
        <f t="shared" si="199"/>
        <v>0</v>
      </c>
      <c r="AB1374" s="107">
        <f t="shared" si="199"/>
        <v>0</v>
      </c>
      <c r="AC1374" s="108">
        <f t="shared" si="199"/>
        <v>0</v>
      </c>
      <c r="AE1374" s="805">
        <f t="shared" si="182"/>
        <v>0</v>
      </c>
      <c r="AG1374" s="805">
        <f t="shared" si="183"/>
        <v>0</v>
      </c>
      <c r="AI1374" s="805">
        <f t="shared" si="184"/>
        <v>0</v>
      </c>
      <c r="AK1374" s="300"/>
    </row>
    <row r="1375" spans="4:37" ht="12.75" customHeight="1" outlineLevel="1" x14ac:dyDescent="0.25">
      <c r="D1375" s="142" t="str">
        <f>'Line Items'!D1105</f>
        <v>[Rolling Stock Line 49]</v>
      </c>
      <c r="E1375" s="106"/>
      <c r="F1375" s="143" t="str">
        <f t="shared" si="149"/>
        <v>£000</v>
      </c>
      <c r="G1375" s="107">
        <f t="shared" ref="G1375:AC1375" si="200">G66*G1112</f>
        <v>0</v>
      </c>
      <c r="H1375" s="107">
        <f t="shared" si="200"/>
        <v>0</v>
      </c>
      <c r="I1375" s="107">
        <f t="shared" si="200"/>
        <v>0</v>
      </c>
      <c r="J1375" s="107">
        <f t="shared" si="200"/>
        <v>0</v>
      </c>
      <c r="K1375" s="107">
        <f t="shared" si="200"/>
        <v>0</v>
      </c>
      <c r="L1375" s="107">
        <f t="shared" si="200"/>
        <v>0</v>
      </c>
      <c r="M1375" s="107">
        <f t="shared" si="200"/>
        <v>0</v>
      </c>
      <c r="N1375" s="107">
        <f t="shared" si="200"/>
        <v>0</v>
      </c>
      <c r="O1375" s="107">
        <f t="shared" si="200"/>
        <v>0</v>
      </c>
      <c r="P1375" s="107">
        <f t="shared" si="200"/>
        <v>0</v>
      </c>
      <c r="Q1375" s="107">
        <f t="shared" si="200"/>
        <v>0</v>
      </c>
      <c r="R1375" s="107">
        <f t="shared" si="200"/>
        <v>0</v>
      </c>
      <c r="S1375" s="107">
        <f t="shared" si="200"/>
        <v>0</v>
      </c>
      <c r="T1375" s="107">
        <f t="shared" si="200"/>
        <v>0</v>
      </c>
      <c r="U1375" s="107">
        <f t="shared" si="200"/>
        <v>0</v>
      </c>
      <c r="V1375" s="107">
        <f t="shared" si="200"/>
        <v>0</v>
      </c>
      <c r="W1375" s="107">
        <f t="shared" si="200"/>
        <v>0</v>
      </c>
      <c r="X1375" s="107">
        <f t="shared" si="200"/>
        <v>0</v>
      </c>
      <c r="Y1375" s="107">
        <f t="shared" si="200"/>
        <v>0</v>
      </c>
      <c r="Z1375" s="107">
        <f t="shared" si="200"/>
        <v>0</v>
      </c>
      <c r="AA1375" s="107">
        <f t="shared" si="200"/>
        <v>0</v>
      </c>
      <c r="AB1375" s="107">
        <f t="shared" si="200"/>
        <v>0</v>
      </c>
      <c r="AC1375" s="108">
        <f t="shared" si="200"/>
        <v>0</v>
      </c>
      <c r="AE1375" s="805">
        <f t="shared" si="182"/>
        <v>0</v>
      </c>
      <c r="AG1375" s="805">
        <f t="shared" si="183"/>
        <v>0</v>
      </c>
      <c r="AI1375" s="805">
        <f t="shared" si="184"/>
        <v>0</v>
      </c>
      <c r="AK1375" s="300"/>
    </row>
    <row r="1376" spans="4:37" ht="12.75" customHeight="1" outlineLevel="1" x14ac:dyDescent="0.25">
      <c r="D1376" s="142" t="str">
        <f>'Line Items'!D1106</f>
        <v>[Rolling Stock Line 50]</v>
      </c>
      <c r="E1376" s="106"/>
      <c r="F1376" s="143" t="str">
        <f t="shared" si="149"/>
        <v>£000</v>
      </c>
      <c r="G1376" s="107">
        <f t="shared" ref="G1376:AC1376" si="201">G67*G1113</f>
        <v>0</v>
      </c>
      <c r="H1376" s="107">
        <f t="shared" si="201"/>
        <v>0</v>
      </c>
      <c r="I1376" s="107">
        <f t="shared" si="201"/>
        <v>0</v>
      </c>
      <c r="J1376" s="107">
        <f t="shared" si="201"/>
        <v>0</v>
      </c>
      <c r="K1376" s="107">
        <f t="shared" si="201"/>
        <v>0</v>
      </c>
      <c r="L1376" s="107">
        <f t="shared" si="201"/>
        <v>0</v>
      </c>
      <c r="M1376" s="107">
        <f t="shared" si="201"/>
        <v>0</v>
      </c>
      <c r="N1376" s="107">
        <f t="shared" si="201"/>
        <v>0</v>
      </c>
      <c r="O1376" s="107">
        <f t="shared" si="201"/>
        <v>0</v>
      </c>
      <c r="P1376" s="107">
        <f t="shared" si="201"/>
        <v>0</v>
      </c>
      <c r="Q1376" s="107">
        <f t="shared" si="201"/>
        <v>0</v>
      </c>
      <c r="R1376" s="107">
        <f t="shared" si="201"/>
        <v>0</v>
      </c>
      <c r="S1376" s="107">
        <f t="shared" si="201"/>
        <v>0</v>
      </c>
      <c r="T1376" s="107">
        <f t="shared" si="201"/>
        <v>0</v>
      </c>
      <c r="U1376" s="107">
        <f t="shared" si="201"/>
        <v>0</v>
      </c>
      <c r="V1376" s="107">
        <f t="shared" si="201"/>
        <v>0</v>
      </c>
      <c r="W1376" s="107">
        <f t="shared" si="201"/>
        <v>0</v>
      </c>
      <c r="X1376" s="107">
        <f t="shared" si="201"/>
        <v>0</v>
      </c>
      <c r="Y1376" s="107">
        <f t="shared" si="201"/>
        <v>0</v>
      </c>
      <c r="Z1376" s="107">
        <f t="shared" si="201"/>
        <v>0</v>
      </c>
      <c r="AA1376" s="107">
        <f t="shared" si="201"/>
        <v>0</v>
      </c>
      <c r="AB1376" s="107">
        <f t="shared" si="201"/>
        <v>0</v>
      </c>
      <c r="AC1376" s="108">
        <f t="shared" si="201"/>
        <v>0</v>
      </c>
      <c r="AE1376" s="805">
        <f t="shared" si="182"/>
        <v>0</v>
      </c>
      <c r="AG1376" s="805">
        <f t="shared" si="183"/>
        <v>0</v>
      </c>
      <c r="AI1376" s="805">
        <f t="shared" si="184"/>
        <v>0</v>
      </c>
      <c r="AK1376" s="300"/>
    </row>
    <row r="1377" spans="2:37" ht="12.75" customHeight="1" outlineLevel="1" x14ac:dyDescent="0.25">
      <c r="D1377" s="142" t="str">
        <f>'Line Items'!D1107</f>
        <v>[Rolling Stock Line 51]</v>
      </c>
      <c r="E1377" s="106"/>
      <c r="F1377" s="143" t="str">
        <f t="shared" si="149"/>
        <v>£000</v>
      </c>
      <c r="G1377" s="107">
        <f t="shared" ref="G1377:AC1377" si="202">G68*G1114</f>
        <v>0</v>
      </c>
      <c r="H1377" s="107">
        <f t="shared" si="202"/>
        <v>0</v>
      </c>
      <c r="I1377" s="107">
        <f t="shared" si="202"/>
        <v>0</v>
      </c>
      <c r="J1377" s="107">
        <f t="shared" si="202"/>
        <v>0</v>
      </c>
      <c r="K1377" s="107">
        <f t="shared" si="202"/>
        <v>0</v>
      </c>
      <c r="L1377" s="107">
        <f t="shared" si="202"/>
        <v>0</v>
      </c>
      <c r="M1377" s="107">
        <f t="shared" si="202"/>
        <v>0</v>
      </c>
      <c r="N1377" s="107">
        <f t="shared" si="202"/>
        <v>0</v>
      </c>
      <c r="O1377" s="107">
        <f t="shared" si="202"/>
        <v>0</v>
      </c>
      <c r="P1377" s="107">
        <f t="shared" si="202"/>
        <v>0</v>
      </c>
      <c r="Q1377" s="107">
        <f t="shared" si="202"/>
        <v>0</v>
      </c>
      <c r="R1377" s="107">
        <f t="shared" si="202"/>
        <v>0</v>
      </c>
      <c r="S1377" s="107">
        <f t="shared" si="202"/>
        <v>0</v>
      </c>
      <c r="T1377" s="107">
        <f t="shared" si="202"/>
        <v>0</v>
      </c>
      <c r="U1377" s="107">
        <f t="shared" si="202"/>
        <v>0</v>
      </c>
      <c r="V1377" s="107">
        <f t="shared" si="202"/>
        <v>0</v>
      </c>
      <c r="W1377" s="107">
        <f t="shared" si="202"/>
        <v>0</v>
      </c>
      <c r="X1377" s="107">
        <f t="shared" si="202"/>
        <v>0</v>
      </c>
      <c r="Y1377" s="107">
        <f t="shared" si="202"/>
        <v>0</v>
      </c>
      <c r="Z1377" s="107">
        <f t="shared" si="202"/>
        <v>0</v>
      </c>
      <c r="AA1377" s="107">
        <f t="shared" si="202"/>
        <v>0</v>
      </c>
      <c r="AB1377" s="107">
        <f t="shared" si="202"/>
        <v>0</v>
      </c>
      <c r="AC1377" s="108">
        <f t="shared" si="202"/>
        <v>0</v>
      </c>
      <c r="AE1377" s="805">
        <f t="shared" si="182"/>
        <v>0</v>
      </c>
      <c r="AG1377" s="805">
        <f t="shared" si="183"/>
        <v>0</v>
      </c>
      <c r="AI1377" s="805">
        <f t="shared" si="184"/>
        <v>0</v>
      </c>
      <c r="AK1377" s="300"/>
    </row>
    <row r="1378" spans="2:37" ht="12.75" customHeight="1" outlineLevel="1" x14ac:dyDescent="0.25">
      <c r="D1378" s="142" t="str">
        <f>'Line Items'!D1108</f>
        <v>[Rolling Stock Line 52]</v>
      </c>
      <c r="E1378" s="106"/>
      <c r="F1378" s="143" t="str">
        <f t="shared" si="149"/>
        <v>£000</v>
      </c>
      <c r="G1378" s="107">
        <f t="shared" ref="G1378:AC1378" si="203">G69*G1115</f>
        <v>0</v>
      </c>
      <c r="H1378" s="107">
        <f t="shared" si="203"/>
        <v>0</v>
      </c>
      <c r="I1378" s="107">
        <f t="shared" si="203"/>
        <v>0</v>
      </c>
      <c r="J1378" s="107">
        <f t="shared" si="203"/>
        <v>0</v>
      </c>
      <c r="K1378" s="107">
        <f t="shared" si="203"/>
        <v>0</v>
      </c>
      <c r="L1378" s="107">
        <f t="shared" si="203"/>
        <v>0</v>
      </c>
      <c r="M1378" s="107">
        <f t="shared" si="203"/>
        <v>0</v>
      </c>
      <c r="N1378" s="107">
        <f t="shared" si="203"/>
        <v>0</v>
      </c>
      <c r="O1378" s="107">
        <f t="shared" si="203"/>
        <v>0</v>
      </c>
      <c r="P1378" s="107">
        <f t="shared" si="203"/>
        <v>0</v>
      </c>
      <c r="Q1378" s="107">
        <f t="shared" si="203"/>
        <v>0</v>
      </c>
      <c r="R1378" s="107">
        <f t="shared" si="203"/>
        <v>0</v>
      </c>
      <c r="S1378" s="107">
        <f t="shared" si="203"/>
        <v>0</v>
      </c>
      <c r="T1378" s="107">
        <f t="shared" si="203"/>
        <v>0</v>
      </c>
      <c r="U1378" s="107">
        <f t="shared" si="203"/>
        <v>0</v>
      </c>
      <c r="V1378" s="107">
        <f t="shared" si="203"/>
        <v>0</v>
      </c>
      <c r="W1378" s="107">
        <f t="shared" si="203"/>
        <v>0</v>
      </c>
      <c r="X1378" s="107">
        <f t="shared" si="203"/>
        <v>0</v>
      </c>
      <c r="Y1378" s="107">
        <f t="shared" si="203"/>
        <v>0</v>
      </c>
      <c r="Z1378" s="107">
        <f t="shared" si="203"/>
        <v>0</v>
      </c>
      <c r="AA1378" s="107">
        <f t="shared" si="203"/>
        <v>0</v>
      </c>
      <c r="AB1378" s="107">
        <f t="shared" si="203"/>
        <v>0</v>
      </c>
      <c r="AC1378" s="108">
        <f t="shared" si="203"/>
        <v>0</v>
      </c>
      <c r="AE1378" s="805">
        <f t="shared" si="182"/>
        <v>0</v>
      </c>
      <c r="AG1378" s="805">
        <f t="shared" si="183"/>
        <v>0</v>
      </c>
      <c r="AI1378" s="805">
        <f t="shared" si="184"/>
        <v>0</v>
      </c>
      <c r="AK1378" s="300"/>
    </row>
    <row r="1379" spans="2:37" ht="12.75" customHeight="1" outlineLevel="1" x14ac:dyDescent="0.25">
      <c r="D1379" s="142" t="str">
        <f>'Line Items'!D1109</f>
        <v>[Rolling Stock Line 53]</v>
      </c>
      <c r="E1379" s="106"/>
      <c r="F1379" s="143" t="str">
        <f t="shared" si="149"/>
        <v>£000</v>
      </c>
      <c r="G1379" s="107">
        <f t="shared" ref="G1379:AC1379" si="204">G70*G1116</f>
        <v>0</v>
      </c>
      <c r="H1379" s="107">
        <f t="shared" si="204"/>
        <v>0</v>
      </c>
      <c r="I1379" s="107">
        <f t="shared" si="204"/>
        <v>0</v>
      </c>
      <c r="J1379" s="107">
        <f t="shared" si="204"/>
        <v>0</v>
      </c>
      <c r="K1379" s="107">
        <f t="shared" si="204"/>
        <v>0</v>
      </c>
      <c r="L1379" s="107">
        <f t="shared" si="204"/>
        <v>0</v>
      </c>
      <c r="M1379" s="107">
        <f t="shared" si="204"/>
        <v>0</v>
      </c>
      <c r="N1379" s="107">
        <f t="shared" si="204"/>
        <v>0</v>
      </c>
      <c r="O1379" s="107">
        <f t="shared" si="204"/>
        <v>0</v>
      </c>
      <c r="P1379" s="107">
        <f t="shared" si="204"/>
        <v>0</v>
      </c>
      <c r="Q1379" s="107">
        <f t="shared" si="204"/>
        <v>0</v>
      </c>
      <c r="R1379" s="107">
        <f t="shared" si="204"/>
        <v>0</v>
      </c>
      <c r="S1379" s="107">
        <f t="shared" si="204"/>
        <v>0</v>
      </c>
      <c r="T1379" s="107">
        <f t="shared" si="204"/>
        <v>0</v>
      </c>
      <c r="U1379" s="107">
        <f t="shared" si="204"/>
        <v>0</v>
      </c>
      <c r="V1379" s="107">
        <f t="shared" si="204"/>
        <v>0</v>
      </c>
      <c r="W1379" s="107">
        <f t="shared" si="204"/>
        <v>0</v>
      </c>
      <c r="X1379" s="107">
        <f t="shared" si="204"/>
        <v>0</v>
      </c>
      <c r="Y1379" s="107">
        <f t="shared" si="204"/>
        <v>0</v>
      </c>
      <c r="Z1379" s="107">
        <f t="shared" si="204"/>
        <v>0</v>
      </c>
      <c r="AA1379" s="107">
        <f t="shared" si="204"/>
        <v>0</v>
      </c>
      <c r="AB1379" s="107">
        <f t="shared" si="204"/>
        <v>0</v>
      </c>
      <c r="AC1379" s="108">
        <f t="shared" si="204"/>
        <v>0</v>
      </c>
      <c r="AE1379" s="805">
        <f t="shared" si="182"/>
        <v>0</v>
      </c>
      <c r="AG1379" s="805">
        <f t="shared" si="183"/>
        <v>0</v>
      </c>
      <c r="AI1379" s="805">
        <f t="shared" si="184"/>
        <v>0</v>
      </c>
      <c r="AK1379" s="300"/>
    </row>
    <row r="1380" spans="2:37" ht="12.75" customHeight="1" outlineLevel="1" x14ac:dyDescent="0.25">
      <c r="D1380" s="142" t="str">
        <f>'Line Items'!D1110</f>
        <v>[Rolling Stock Line 54]</v>
      </c>
      <c r="E1380" s="106"/>
      <c r="F1380" s="143" t="str">
        <f t="shared" si="149"/>
        <v>£000</v>
      </c>
      <c r="G1380" s="107">
        <f t="shared" ref="G1380:AC1380" si="205">G71*G1117</f>
        <v>0</v>
      </c>
      <c r="H1380" s="107">
        <f t="shared" si="205"/>
        <v>0</v>
      </c>
      <c r="I1380" s="107">
        <f t="shared" si="205"/>
        <v>0</v>
      </c>
      <c r="J1380" s="107">
        <f t="shared" si="205"/>
        <v>0</v>
      </c>
      <c r="K1380" s="107">
        <f t="shared" si="205"/>
        <v>0</v>
      </c>
      <c r="L1380" s="107">
        <f t="shared" si="205"/>
        <v>0</v>
      </c>
      <c r="M1380" s="107">
        <f t="shared" si="205"/>
        <v>0</v>
      </c>
      <c r="N1380" s="107">
        <f t="shared" si="205"/>
        <v>0</v>
      </c>
      <c r="O1380" s="107">
        <f t="shared" si="205"/>
        <v>0</v>
      </c>
      <c r="P1380" s="107">
        <f t="shared" si="205"/>
        <v>0</v>
      </c>
      <c r="Q1380" s="107">
        <f t="shared" si="205"/>
        <v>0</v>
      </c>
      <c r="R1380" s="107">
        <f t="shared" si="205"/>
        <v>0</v>
      </c>
      <c r="S1380" s="107">
        <f t="shared" si="205"/>
        <v>0</v>
      </c>
      <c r="T1380" s="107">
        <f t="shared" si="205"/>
        <v>0</v>
      </c>
      <c r="U1380" s="107">
        <f t="shared" si="205"/>
        <v>0</v>
      </c>
      <c r="V1380" s="107">
        <f t="shared" si="205"/>
        <v>0</v>
      </c>
      <c r="W1380" s="107">
        <f t="shared" si="205"/>
        <v>0</v>
      </c>
      <c r="X1380" s="107">
        <f t="shared" si="205"/>
        <v>0</v>
      </c>
      <c r="Y1380" s="107">
        <f t="shared" si="205"/>
        <v>0</v>
      </c>
      <c r="Z1380" s="107">
        <f t="shared" si="205"/>
        <v>0</v>
      </c>
      <c r="AA1380" s="107">
        <f t="shared" si="205"/>
        <v>0</v>
      </c>
      <c r="AB1380" s="107">
        <f t="shared" si="205"/>
        <v>0</v>
      </c>
      <c r="AC1380" s="108">
        <f t="shared" si="205"/>
        <v>0</v>
      </c>
      <c r="AE1380" s="805">
        <f t="shared" si="182"/>
        <v>0</v>
      </c>
      <c r="AG1380" s="805">
        <f t="shared" si="183"/>
        <v>0</v>
      </c>
      <c r="AI1380" s="805">
        <f t="shared" si="184"/>
        <v>0</v>
      </c>
      <c r="AK1380" s="300"/>
    </row>
    <row r="1381" spans="2:37" ht="12.75" customHeight="1" outlineLevel="1" x14ac:dyDescent="0.25">
      <c r="D1381" s="142" t="str">
        <f>'Line Items'!D1111</f>
        <v>[Rolling Stock Line 55]</v>
      </c>
      <c r="E1381" s="106"/>
      <c r="F1381" s="143" t="str">
        <f t="shared" si="149"/>
        <v>£000</v>
      </c>
      <c r="G1381" s="107">
        <f t="shared" ref="G1381:AC1381" si="206">G72*G1118</f>
        <v>0</v>
      </c>
      <c r="H1381" s="107">
        <f t="shared" si="206"/>
        <v>0</v>
      </c>
      <c r="I1381" s="107">
        <f t="shared" si="206"/>
        <v>0</v>
      </c>
      <c r="J1381" s="107">
        <f t="shared" si="206"/>
        <v>0</v>
      </c>
      <c r="K1381" s="107">
        <f t="shared" si="206"/>
        <v>0</v>
      </c>
      <c r="L1381" s="107">
        <f t="shared" si="206"/>
        <v>0</v>
      </c>
      <c r="M1381" s="107">
        <f t="shared" si="206"/>
        <v>0</v>
      </c>
      <c r="N1381" s="107">
        <f t="shared" si="206"/>
        <v>0</v>
      </c>
      <c r="O1381" s="107">
        <f t="shared" si="206"/>
        <v>0</v>
      </c>
      <c r="P1381" s="107">
        <f t="shared" si="206"/>
        <v>0</v>
      </c>
      <c r="Q1381" s="107">
        <f t="shared" si="206"/>
        <v>0</v>
      </c>
      <c r="R1381" s="107">
        <f t="shared" si="206"/>
        <v>0</v>
      </c>
      <c r="S1381" s="107">
        <f t="shared" si="206"/>
        <v>0</v>
      </c>
      <c r="T1381" s="107">
        <f t="shared" si="206"/>
        <v>0</v>
      </c>
      <c r="U1381" s="107">
        <f t="shared" si="206"/>
        <v>0</v>
      </c>
      <c r="V1381" s="107">
        <f t="shared" si="206"/>
        <v>0</v>
      </c>
      <c r="W1381" s="107">
        <f t="shared" si="206"/>
        <v>0</v>
      </c>
      <c r="X1381" s="107">
        <f t="shared" si="206"/>
        <v>0</v>
      </c>
      <c r="Y1381" s="107">
        <f t="shared" si="206"/>
        <v>0</v>
      </c>
      <c r="Z1381" s="107">
        <f t="shared" si="206"/>
        <v>0</v>
      </c>
      <c r="AA1381" s="107">
        <f t="shared" si="206"/>
        <v>0</v>
      </c>
      <c r="AB1381" s="107">
        <f t="shared" si="206"/>
        <v>0</v>
      </c>
      <c r="AC1381" s="108">
        <f t="shared" si="206"/>
        <v>0</v>
      </c>
      <c r="AE1381" s="805">
        <f t="shared" si="182"/>
        <v>0</v>
      </c>
      <c r="AG1381" s="805">
        <f t="shared" si="183"/>
        <v>0</v>
      </c>
      <c r="AI1381" s="805">
        <f t="shared" si="184"/>
        <v>0</v>
      </c>
      <c r="AK1381" s="300"/>
    </row>
    <row r="1382" spans="2:37" ht="12.75" customHeight="1" outlineLevel="1" x14ac:dyDescent="0.25">
      <c r="D1382" s="142" t="str">
        <f>'Line Items'!D1112</f>
        <v>[Rolling Stock Line 56]</v>
      </c>
      <c r="E1382" s="106"/>
      <c r="F1382" s="143" t="str">
        <f t="shared" si="149"/>
        <v>£000</v>
      </c>
      <c r="G1382" s="107">
        <f t="shared" ref="G1382:AC1382" si="207">G73*G1119</f>
        <v>0</v>
      </c>
      <c r="H1382" s="107">
        <f t="shared" si="207"/>
        <v>0</v>
      </c>
      <c r="I1382" s="107">
        <f t="shared" si="207"/>
        <v>0</v>
      </c>
      <c r="J1382" s="107">
        <f t="shared" si="207"/>
        <v>0</v>
      </c>
      <c r="K1382" s="107">
        <f t="shared" si="207"/>
        <v>0</v>
      </c>
      <c r="L1382" s="107">
        <f t="shared" si="207"/>
        <v>0</v>
      </c>
      <c r="M1382" s="107">
        <f t="shared" si="207"/>
        <v>0</v>
      </c>
      <c r="N1382" s="107">
        <f t="shared" si="207"/>
        <v>0</v>
      </c>
      <c r="O1382" s="107">
        <f t="shared" si="207"/>
        <v>0</v>
      </c>
      <c r="P1382" s="107">
        <f t="shared" si="207"/>
        <v>0</v>
      </c>
      <c r="Q1382" s="107">
        <f t="shared" si="207"/>
        <v>0</v>
      </c>
      <c r="R1382" s="107">
        <f t="shared" si="207"/>
        <v>0</v>
      </c>
      <c r="S1382" s="107">
        <f t="shared" si="207"/>
        <v>0</v>
      </c>
      <c r="T1382" s="107">
        <f t="shared" si="207"/>
        <v>0</v>
      </c>
      <c r="U1382" s="107">
        <f t="shared" si="207"/>
        <v>0</v>
      </c>
      <c r="V1382" s="107">
        <f t="shared" si="207"/>
        <v>0</v>
      </c>
      <c r="W1382" s="107">
        <f t="shared" si="207"/>
        <v>0</v>
      </c>
      <c r="X1382" s="107">
        <f t="shared" si="207"/>
        <v>0</v>
      </c>
      <c r="Y1382" s="107">
        <f t="shared" si="207"/>
        <v>0</v>
      </c>
      <c r="Z1382" s="107">
        <f t="shared" si="207"/>
        <v>0</v>
      </c>
      <c r="AA1382" s="107">
        <f t="shared" si="207"/>
        <v>0</v>
      </c>
      <c r="AB1382" s="107">
        <f t="shared" si="207"/>
        <v>0</v>
      </c>
      <c r="AC1382" s="108">
        <f t="shared" si="207"/>
        <v>0</v>
      </c>
      <c r="AE1382" s="805">
        <f t="shared" si="182"/>
        <v>0</v>
      </c>
      <c r="AG1382" s="805">
        <f t="shared" si="183"/>
        <v>0</v>
      </c>
      <c r="AI1382" s="805">
        <f t="shared" si="184"/>
        <v>0</v>
      </c>
      <c r="AK1382" s="300"/>
    </row>
    <row r="1383" spans="2:37" ht="12.75" customHeight="1" outlineLevel="1" x14ac:dyDescent="0.25">
      <c r="D1383" s="142" t="str">
        <f>'Line Items'!D1113</f>
        <v>[Rolling Stock Line 57]</v>
      </c>
      <c r="E1383" s="106"/>
      <c r="F1383" s="143" t="str">
        <f t="shared" si="149"/>
        <v>£000</v>
      </c>
      <c r="G1383" s="107">
        <f t="shared" ref="G1383:AC1383" si="208">G74*G1120</f>
        <v>0</v>
      </c>
      <c r="H1383" s="107">
        <f t="shared" si="208"/>
        <v>0</v>
      </c>
      <c r="I1383" s="107">
        <f t="shared" si="208"/>
        <v>0</v>
      </c>
      <c r="J1383" s="107">
        <f t="shared" si="208"/>
        <v>0</v>
      </c>
      <c r="K1383" s="107">
        <f t="shared" si="208"/>
        <v>0</v>
      </c>
      <c r="L1383" s="107">
        <f t="shared" si="208"/>
        <v>0</v>
      </c>
      <c r="M1383" s="107">
        <f t="shared" si="208"/>
        <v>0</v>
      </c>
      <c r="N1383" s="107">
        <f t="shared" si="208"/>
        <v>0</v>
      </c>
      <c r="O1383" s="107">
        <f t="shared" si="208"/>
        <v>0</v>
      </c>
      <c r="P1383" s="107">
        <f t="shared" si="208"/>
        <v>0</v>
      </c>
      <c r="Q1383" s="107">
        <f t="shared" si="208"/>
        <v>0</v>
      </c>
      <c r="R1383" s="107">
        <f t="shared" si="208"/>
        <v>0</v>
      </c>
      <c r="S1383" s="107">
        <f t="shared" si="208"/>
        <v>0</v>
      </c>
      <c r="T1383" s="107">
        <f t="shared" si="208"/>
        <v>0</v>
      </c>
      <c r="U1383" s="107">
        <f t="shared" si="208"/>
        <v>0</v>
      </c>
      <c r="V1383" s="107">
        <f t="shared" si="208"/>
        <v>0</v>
      </c>
      <c r="W1383" s="107">
        <f t="shared" si="208"/>
        <v>0</v>
      </c>
      <c r="X1383" s="107">
        <f t="shared" si="208"/>
        <v>0</v>
      </c>
      <c r="Y1383" s="107">
        <f t="shared" si="208"/>
        <v>0</v>
      </c>
      <c r="Z1383" s="107">
        <f t="shared" si="208"/>
        <v>0</v>
      </c>
      <c r="AA1383" s="107">
        <f t="shared" si="208"/>
        <v>0</v>
      </c>
      <c r="AB1383" s="107">
        <f t="shared" si="208"/>
        <v>0</v>
      </c>
      <c r="AC1383" s="108">
        <f t="shared" si="208"/>
        <v>0</v>
      </c>
      <c r="AE1383" s="805">
        <f t="shared" si="182"/>
        <v>0</v>
      </c>
      <c r="AG1383" s="805">
        <f t="shared" si="183"/>
        <v>0</v>
      </c>
      <c r="AI1383" s="805">
        <f t="shared" si="184"/>
        <v>0</v>
      </c>
      <c r="AK1383" s="300"/>
    </row>
    <row r="1384" spans="2:37" ht="12.75" customHeight="1" outlineLevel="1" x14ac:dyDescent="0.25">
      <c r="D1384" s="142" t="str">
        <f>'Line Items'!D1114</f>
        <v>[Rolling Stock Line 58]</v>
      </c>
      <c r="E1384" s="106"/>
      <c r="F1384" s="143" t="str">
        <f t="shared" si="149"/>
        <v>£000</v>
      </c>
      <c r="G1384" s="107">
        <f t="shared" ref="G1384:AC1384" si="209">G75*G1121</f>
        <v>0</v>
      </c>
      <c r="H1384" s="107">
        <f t="shared" si="209"/>
        <v>0</v>
      </c>
      <c r="I1384" s="107">
        <f t="shared" si="209"/>
        <v>0</v>
      </c>
      <c r="J1384" s="107">
        <f t="shared" si="209"/>
        <v>0</v>
      </c>
      <c r="K1384" s="107">
        <f t="shared" si="209"/>
        <v>0</v>
      </c>
      <c r="L1384" s="107">
        <f t="shared" si="209"/>
        <v>0</v>
      </c>
      <c r="M1384" s="107">
        <f t="shared" si="209"/>
        <v>0</v>
      </c>
      <c r="N1384" s="107">
        <f t="shared" si="209"/>
        <v>0</v>
      </c>
      <c r="O1384" s="107">
        <f t="shared" si="209"/>
        <v>0</v>
      </c>
      <c r="P1384" s="107">
        <f t="shared" si="209"/>
        <v>0</v>
      </c>
      <c r="Q1384" s="107">
        <f t="shared" si="209"/>
        <v>0</v>
      </c>
      <c r="R1384" s="107">
        <f t="shared" si="209"/>
        <v>0</v>
      </c>
      <c r="S1384" s="107">
        <f t="shared" si="209"/>
        <v>0</v>
      </c>
      <c r="T1384" s="107">
        <f t="shared" si="209"/>
        <v>0</v>
      </c>
      <c r="U1384" s="107">
        <f t="shared" si="209"/>
        <v>0</v>
      </c>
      <c r="V1384" s="107">
        <f t="shared" si="209"/>
        <v>0</v>
      </c>
      <c r="W1384" s="107">
        <f t="shared" si="209"/>
        <v>0</v>
      </c>
      <c r="X1384" s="107">
        <f t="shared" si="209"/>
        <v>0</v>
      </c>
      <c r="Y1384" s="107">
        <f t="shared" si="209"/>
        <v>0</v>
      </c>
      <c r="Z1384" s="107">
        <f t="shared" si="209"/>
        <v>0</v>
      </c>
      <c r="AA1384" s="107">
        <f t="shared" si="209"/>
        <v>0</v>
      </c>
      <c r="AB1384" s="107">
        <f t="shared" si="209"/>
        <v>0</v>
      </c>
      <c r="AC1384" s="108">
        <f t="shared" si="209"/>
        <v>0</v>
      </c>
      <c r="AE1384" s="805">
        <f t="shared" si="182"/>
        <v>0</v>
      </c>
      <c r="AG1384" s="805">
        <f t="shared" si="183"/>
        <v>0</v>
      </c>
      <c r="AI1384" s="805">
        <f t="shared" si="184"/>
        <v>0</v>
      </c>
      <c r="AK1384" s="300"/>
    </row>
    <row r="1385" spans="2:37" ht="12.75" customHeight="1" outlineLevel="1" x14ac:dyDescent="0.25">
      <c r="D1385" s="142" t="str">
        <f>'Line Items'!D1115</f>
        <v>[Rolling Stock Line 59]</v>
      </c>
      <c r="E1385" s="106"/>
      <c r="F1385" s="143" t="str">
        <f t="shared" si="149"/>
        <v>£000</v>
      </c>
      <c r="G1385" s="107">
        <f t="shared" ref="G1385:AC1385" si="210">G76*G1122</f>
        <v>0</v>
      </c>
      <c r="H1385" s="107">
        <f t="shared" si="210"/>
        <v>0</v>
      </c>
      <c r="I1385" s="107">
        <f t="shared" si="210"/>
        <v>0</v>
      </c>
      <c r="J1385" s="107">
        <f t="shared" si="210"/>
        <v>0</v>
      </c>
      <c r="K1385" s="107">
        <f t="shared" si="210"/>
        <v>0</v>
      </c>
      <c r="L1385" s="107">
        <f t="shared" si="210"/>
        <v>0</v>
      </c>
      <c r="M1385" s="107">
        <f t="shared" si="210"/>
        <v>0</v>
      </c>
      <c r="N1385" s="107">
        <f t="shared" si="210"/>
        <v>0</v>
      </c>
      <c r="O1385" s="107">
        <f t="shared" si="210"/>
        <v>0</v>
      </c>
      <c r="P1385" s="107">
        <f t="shared" si="210"/>
        <v>0</v>
      </c>
      <c r="Q1385" s="107">
        <f t="shared" si="210"/>
        <v>0</v>
      </c>
      <c r="R1385" s="107">
        <f t="shared" si="210"/>
        <v>0</v>
      </c>
      <c r="S1385" s="107">
        <f t="shared" si="210"/>
        <v>0</v>
      </c>
      <c r="T1385" s="107">
        <f t="shared" si="210"/>
        <v>0</v>
      </c>
      <c r="U1385" s="107">
        <f t="shared" si="210"/>
        <v>0</v>
      </c>
      <c r="V1385" s="107">
        <f t="shared" si="210"/>
        <v>0</v>
      </c>
      <c r="W1385" s="107">
        <f t="shared" si="210"/>
        <v>0</v>
      </c>
      <c r="X1385" s="107">
        <f t="shared" si="210"/>
        <v>0</v>
      </c>
      <c r="Y1385" s="107">
        <f t="shared" si="210"/>
        <v>0</v>
      </c>
      <c r="Z1385" s="107">
        <f t="shared" si="210"/>
        <v>0</v>
      </c>
      <c r="AA1385" s="107">
        <f t="shared" si="210"/>
        <v>0</v>
      </c>
      <c r="AB1385" s="107">
        <f t="shared" si="210"/>
        <v>0</v>
      </c>
      <c r="AC1385" s="108">
        <f t="shared" si="210"/>
        <v>0</v>
      </c>
      <c r="AE1385" s="805">
        <f t="shared" si="182"/>
        <v>0</v>
      </c>
      <c r="AG1385" s="805">
        <f t="shared" si="183"/>
        <v>0</v>
      </c>
      <c r="AI1385" s="805">
        <f t="shared" si="184"/>
        <v>0</v>
      </c>
      <c r="AK1385" s="300"/>
    </row>
    <row r="1386" spans="2:37" ht="12.75" customHeight="1" outlineLevel="1" x14ac:dyDescent="0.25">
      <c r="D1386" s="113" t="str">
        <f>'Line Items'!D1116</f>
        <v>[Rolling Stock Line 60]</v>
      </c>
      <c r="E1386" s="286"/>
      <c r="F1386" s="155" t="str">
        <f t="shared" si="149"/>
        <v>£000</v>
      </c>
      <c r="G1386" s="115">
        <f t="shared" ref="G1386:AC1386" si="211">G77*G1123</f>
        <v>0</v>
      </c>
      <c r="H1386" s="115">
        <f t="shared" si="211"/>
        <v>0</v>
      </c>
      <c r="I1386" s="115">
        <f t="shared" si="211"/>
        <v>0</v>
      </c>
      <c r="J1386" s="115">
        <f t="shared" si="211"/>
        <v>0</v>
      </c>
      <c r="K1386" s="115">
        <f t="shared" si="211"/>
        <v>0</v>
      </c>
      <c r="L1386" s="115">
        <f t="shared" si="211"/>
        <v>0</v>
      </c>
      <c r="M1386" s="115">
        <f t="shared" si="211"/>
        <v>0</v>
      </c>
      <c r="N1386" s="115">
        <f t="shared" si="211"/>
        <v>0</v>
      </c>
      <c r="O1386" s="115">
        <f t="shared" si="211"/>
        <v>0</v>
      </c>
      <c r="P1386" s="115">
        <f t="shared" si="211"/>
        <v>0</v>
      </c>
      <c r="Q1386" s="115">
        <f t="shared" si="211"/>
        <v>0</v>
      </c>
      <c r="R1386" s="115">
        <f t="shared" si="211"/>
        <v>0</v>
      </c>
      <c r="S1386" s="115">
        <f t="shared" si="211"/>
        <v>0</v>
      </c>
      <c r="T1386" s="115">
        <f t="shared" si="211"/>
        <v>0</v>
      </c>
      <c r="U1386" s="115">
        <f t="shared" si="211"/>
        <v>0</v>
      </c>
      <c r="V1386" s="115">
        <f t="shared" si="211"/>
        <v>0</v>
      </c>
      <c r="W1386" s="115">
        <f t="shared" si="211"/>
        <v>0</v>
      </c>
      <c r="X1386" s="115">
        <f t="shared" si="211"/>
        <v>0</v>
      </c>
      <c r="Y1386" s="115">
        <f t="shared" si="211"/>
        <v>0</v>
      </c>
      <c r="Z1386" s="115">
        <f t="shared" si="211"/>
        <v>0</v>
      </c>
      <c r="AA1386" s="115">
        <f t="shared" si="211"/>
        <v>0</v>
      </c>
      <c r="AB1386" s="115">
        <f t="shared" si="211"/>
        <v>0</v>
      </c>
      <c r="AC1386" s="116">
        <f t="shared" si="211"/>
        <v>0</v>
      </c>
      <c r="AE1386" s="1058">
        <f t="shared" si="182"/>
        <v>0</v>
      </c>
      <c r="AG1386" s="1058">
        <f t="shared" si="183"/>
        <v>0</v>
      </c>
      <c r="AI1386" s="1058">
        <f t="shared" si="184"/>
        <v>0</v>
      </c>
      <c r="AK1386" s="320"/>
    </row>
    <row r="1387" spans="2:37" ht="12.75" customHeight="1" outlineLevel="1" x14ac:dyDescent="0.25">
      <c r="G1387" s="107"/>
      <c r="H1387" s="107"/>
      <c r="I1387" s="107"/>
      <c r="J1387" s="107"/>
      <c r="K1387" s="107"/>
      <c r="L1387" s="107"/>
      <c r="M1387" s="107"/>
      <c r="N1387" s="107"/>
      <c r="O1387" s="107"/>
      <c r="P1387" s="107"/>
      <c r="Q1387" s="107"/>
      <c r="R1387" s="107"/>
      <c r="S1387" s="107"/>
      <c r="T1387" s="107"/>
      <c r="U1387" s="107"/>
      <c r="V1387" s="107"/>
      <c r="W1387" s="107"/>
      <c r="X1387" s="107"/>
      <c r="Y1387" s="107"/>
      <c r="Z1387" s="107"/>
      <c r="AA1387" s="107"/>
      <c r="AB1387" s="107"/>
      <c r="AC1387" s="107"/>
      <c r="AE1387" s="107"/>
      <c r="AG1387" s="107"/>
      <c r="AI1387" s="107"/>
    </row>
    <row r="1388" spans="2:37" ht="12.75" customHeight="1" outlineLevel="1" x14ac:dyDescent="0.25">
      <c r="D1388" s="290" t="str">
        <f>"Total "&amp;B1325</f>
        <v>Total Capital Lease Charges</v>
      </c>
      <c r="E1388" s="291"/>
      <c r="F1388" s="292" t="str">
        <f>F1386</f>
        <v>£000</v>
      </c>
      <c r="G1388" s="293">
        <f t="shared" ref="G1388:AC1388" si="212">SUM(G1327:G1386)</f>
        <v>0</v>
      </c>
      <c r="H1388" s="293">
        <f t="shared" si="212"/>
        <v>0</v>
      </c>
      <c r="I1388" s="293">
        <f t="shared" si="212"/>
        <v>0</v>
      </c>
      <c r="J1388" s="293">
        <f t="shared" si="212"/>
        <v>0</v>
      </c>
      <c r="K1388" s="293">
        <f t="shared" si="212"/>
        <v>0</v>
      </c>
      <c r="L1388" s="293">
        <f t="shared" si="212"/>
        <v>0</v>
      </c>
      <c r="M1388" s="293">
        <f t="shared" si="212"/>
        <v>0</v>
      </c>
      <c r="N1388" s="293">
        <f t="shared" si="212"/>
        <v>0</v>
      </c>
      <c r="O1388" s="293">
        <f t="shared" si="212"/>
        <v>0</v>
      </c>
      <c r="P1388" s="293">
        <f t="shared" si="212"/>
        <v>0</v>
      </c>
      <c r="Q1388" s="293">
        <f t="shared" si="212"/>
        <v>0</v>
      </c>
      <c r="R1388" s="293">
        <f t="shared" si="212"/>
        <v>0</v>
      </c>
      <c r="S1388" s="293">
        <f t="shared" si="212"/>
        <v>0</v>
      </c>
      <c r="T1388" s="293">
        <f t="shared" si="212"/>
        <v>0</v>
      </c>
      <c r="U1388" s="293">
        <f t="shared" si="212"/>
        <v>0</v>
      </c>
      <c r="V1388" s="293">
        <f t="shared" si="212"/>
        <v>0</v>
      </c>
      <c r="W1388" s="293">
        <f t="shared" si="212"/>
        <v>0</v>
      </c>
      <c r="X1388" s="293">
        <f t="shared" si="212"/>
        <v>0</v>
      </c>
      <c r="Y1388" s="293">
        <f t="shared" si="212"/>
        <v>0</v>
      </c>
      <c r="Z1388" s="293">
        <f t="shared" si="212"/>
        <v>0</v>
      </c>
      <c r="AA1388" s="293">
        <f t="shared" si="212"/>
        <v>0</v>
      </c>
      <c r="AB1388" s="293">
        <f t="shared" si="212"/>
        <v>0</v>
      </c>
      <c r="AC1388" s="294">
        <f t="shared" si="212"/>
        <v>0</v>
      </c>
      <c r="AE1388" s="1062">
        <f>SUM(AE1327:AE1386)</f>
        <v>0</v>
      </c>
      <c r="AG1388" s="1062">
        <f>SUM(AG1327:AG1386)</f>
        <v>0</v>
      </c>
      <c r="AI1388" s="1062">
        <f>SUM(AI1327:AI1386)</f>
        <v>0</v>
      </c>
      <c r="AK1388" s="295"/>
    </row>
    <row r="1389" spans="2:37" x14ac:dyDescent="0.25">
      <c r="G1389" s="107"/>
      <c r="H1389" s="107"/>
      <c r="I1389" s="107"/>
      <c r="J1389" s="107"/>
      <c r="K1389" s="107"/>
      <c r="L1389" s="107"/>
      <c r="M1389" s="107"/>
      <c r="N1389" s="107"/>
      <c r="O1389" s="107"/>
      <c r="P1389" s="107"/>
      <c r="Q1389" s="107"/>
      <c r="R1389" s="107"/>
      <c r="S1389" s="107"/>
      <c r="T1389" s="107"/>
      <c r="U1389" s="107"/>
      <c r="V1389" s="107"/>
      <c r="W1389" s="107"/>
      <c r="X1389" s="107"/>
      <c r="Y1389" s="107"/>
      <c r="Z1389" s="107"/>
      <c r="AA1389" s="107"/>
      <c r="AB1389" s="107"/>
      <c r="AC1389" s="107"/>
      <c r="AE1389" s="107"/>
      <c r="AG1389" s="107"/>
      <c r="AI1389" s="107"/>
    </row>
    <row r="1390" spans="2:37" x14ac:dyDescent="0.25">
      <c r="B1390" s="272" t="s">
        <v>502</v>
      </c>
      <c r="C1390" s="272"/>
      <c r="D1390" s="275"/>
      <c r="E1390" s="275"/>
      <c r="F1390" s="272"/>
      <c r="G1390" s="302"/>
      <c r="H1390" s="302"/>
      <c r="I1390" s="302"/>
      <c r="J1390" s="302"/>
      <c r="K1390" s="302"/>
      <c r="L1390" s="302"/>
      <c r="M1390" s="302"/>
      <c r="N1390" s="302"/>
      <c r="O1390" s="302"/>
      <c r="P1390" s="302"/>
      <c r="Q1390" s="302"/>
      <c r="R1390" s="302"/>
      <c r="S1390" s="302"/>
      <c r="T1390" s="302"/>
      <c r="U1390" s="302"/>
      <c r="V1390" s="302"/>
      <c r="W1390" s="302"/>
      <c r="X1390" s="302"/>
      <c r="Y1390" s="302"/>
      <c r="Z1390" s="302"/>
      <c r="AA1390" s="302"/>
      <c r="AB1390" s="302"/>
      <c r="AC1390" s="302"/>
      <c r="AD1390" s="272"/>
      <c r="AE1390" s="302"/>
      <c r="AF1390" s="272"/>
      <c r="AG1390" s="302"/>
      <c r="AH1390" s="272"/>
      <c r="AI1390" s="302"/>
      <c r="AJ1390" s="272"/>
      <c r="AK1390" s="272"/>
    </row>
    <row r="1391" spans="2:37" ht="12.75" customHeight="1" outlineLevel="1" x14ac:dyDescent="0.25">
      <c r="G1391" s="107"/>
      <c r="H1391" s="107"/>
      <c r="I1391" s="107"/>
      <c r="J1391" s="107"/>
      <c r="K1391" s="107"/>
      <c r="L1391" s="107"/>
      <c r="M1391" s="107"/>
      <c r="N1391" s="107"/>
      <c r="O1391" s="107"/>
      <c r="P1391" s="107"/>
      <c r="Q1391" s="107"/>
      <c r="R1391" s="107"/>
      <c r="S1391" s="107"/>
      <c r="T1391" s="107"/>
      <c r="U1391" s="107"/>
      <c r="V1391" s="107"/>
      <c r="W1391" s="107"/>
      <c r="X1391" s="107"/>
      <c r="Y1391" s="107"/>
      <c r="Z1391" s="107"/>
      <c r="AA1391" s="107"/>
      <c r="AB1391" s="107"/>
      <c r="AC1391" s="107"/>
      <c r="AE1391" s="107"/>
      <c r="AG1391" s="107"/>
      <c r="AI1391" s="107"/>
    </row>
    <row r="1392" spans="2:37" ht="12.75" customHeight="1" outlineLevel="1" x14ac:dyDescent="0.25">
      <c r="D1392" s="276" t="str">
        <f>'Line Items'!D1057</f>
        <v>Class 375/3 Eversholt Rail</v>
      </c>
      <c r="E1392" s="277"/>
      <c r="F1392" s="296" t="str">
        <f t="shared" ref="F1392:F1450" si="213">F1327</f>
        <v>£000</v>
      </c>
      <c r="G1392" s="297">
        <f t="shared" ref="G1392:AC1392" si="214">G18*G1129</f>
        <v>0</v>
      </c>
      <c r="H1392" s="297">
        <f t="shared" si="214"/>
        <v>0</v>
      </c>
      <c r="I1392" s="297">
        <f t="shared" si="214"/>
        <v>0</v>
      </c>
      <c r="J1392" s="297">
        <f t="shared" si="214"/>
        <v>0</v>
      </c>
      <c r="K1392" s="297">
        <f t="shared" si="214"/>
        <v>0</v>
      </c>
      <c r="L1392" s="297">
        <f t="shared" si="214"/>
        <v>0</v>
      </c>
      <c r="M1392" s="297">
        <f t="shared" si="214"/>
        <v>0</v>
      </c>
      <c r="N1392" s="297">
        <f t="shared" si="214"/>
        <v>0</v>
      </c>
      <c r="O1392" s="297">
        <f t="shared" si="214"/>
        <v>0</v>
      </c>
      <c r="P1392" s="297">
        <f t="shared" si="214"/>
        <v>0</v>
      </c>
      <c r="Q1392" s="297">
        <f t="shared" si="214"/>
        <v>0</v>
      </c>
      <c r="R1392" s="297">
        <f t="shared" si="214"/>
        <v>0</v>
      </c>
      <c r="S1392" s="297">
        <f t="shared" si="214"/>
        <v>0</v>
      </c>
      <c r="T1392" s="297">
        <f t="shared" si="214"/>
        <v>0</v>
      </c>
      <c r="U1392" s="297">
        <f t="shared" si="214"/>
        <v>0</v>
      </c>
      <c r="V1392" s="297">
        <f t="shared" si="214"/>
        <v>0</v>
      </c>
      <c r="W1392" s="297">
        <f t="shared" si="214"/>
        <v>0</v>
      </c>
      <c r="X1392" s="297">
        <f t="shared" si="214"/>
        <v>0</v>
      </c>
      <c r="Y1392" s="297">
        <f t="shared" si="214"/>
        <v>0</v>
      </c>
      <c r="Z1392" s="297">
        <f t="shared" si="214"/>
        <v>0</v>
      </c>
      <c r="AA1392" s="297">
        <f t="shared" si="214"/>
        <v>0</v>
      </c>
      <c r="AB1392" s="297">
        <f t="shared" si="214"/>
        <v>0</v>
      </c>
      <c r="AC1392" s="298">
        <f t="shared" si="214"/>
        <v>0</v>
      </c>
      <c r="AE1392" s="1057">
        <f t="shared" ref="AE1392:AE1423" si="215">AE18*AE1129</f>
        <v>0</v>
      </c>
      <c r="AG1392" s="1057">
        <f t="shared" ref="AG1392:AG1423" si="216">AG18*AG1129</f>
        <v>0</v>
      </c>
      <c r="AI1392" s="1057">
        <f t="shared" ref="AI1392:AI1423" si="217">AI18*AI1129</f>
        <v>0</v>
      </c>
      <c r="AK1392" s="299"/>
    </row>
    <row r="1393" spans="4:37" ht="12.75" customHeight="1" outlineLevel="1" x14ac:dyDescent="0.25">
      <c r="D1393" s="142" t="str">
        <f>'Line Items'!D1058</f>
        <v>Class 375/6 Eversholt Rail</v>
      </c>
      <c r="E1393" s="106"/>
      <c r="F1393" s="143" t="str">
        <f t="shared" si="213"/>
        <v>£000</v>
      </c>
      <c r="G1393" s="107">
        <f t="shared" ref="G1393:AC1393" si="218">G19*G1130</f>
        <v>0</v>
      </c>
      <c r="H1393" s="107">
        <f t="shared" si="218"/>
        <v>0</v>
      </c>
      <c r="I1393" s="107">
        <f t="shared" si="218"/>
        <v>0</v>
      </c>
      <c r="J1393" s="107">
        <f t="shared" si="218"/>
        <v>0</v>
      </c>
      <c r="K1393" s="107">
        <f t="shared" si="218"/>
        <v>0</v>
      </c>
      <c r="L1393" s="107">
        <f t="shared" si="218"/>
        <v>0</v>
      </c>
      <c r="M1393" s="107">
        <f t="shared" si="218"/>
        <v>0</v>
      </c>
      <c r="N1393" s="107">
        <f t="shared" si="218"/>
        <v>0</v>
      </c>
      <c r="O1393" s="107">
        <f t="shared" si="218"/>
        <v>0</v>
      </c>
      <c r="P1393" s="107">
        <f t="shared" si="218"/>
        <v>0</v>
      </c>
      <c r="Q1393" s="107">
        <f t="shared" si="218"/>
        <v>0</v>
      </c>
      <c r="R1393" s="107">
        <f t="shared" si="218"/>
        <v>0</v>
      </c>
      <c r="S1393" s="107">
        <f t="shared" si="218"/>
        <v>0</v>
      </c>
      <c r="T1393" s="107">
        <f t="shared" si="218"/>
        <v>0</v>
      </c>
      <c r="U1393" s="107">
        <f t="shared" si="218"/>
        <v>0</v>
      </c>
      <c r="V1393" s="107">
        <f t="shared" si="218"/>
        <v>0</v>
      </c>
      <c r="W1393" s="107">
        <f t="shared" si="218"/>
        <v>0</v>
      </c>
      <c r="X1393" s="107">
        <f t="shared" si="218"/>
        <v>0</v>
      </c>
      <c r="Y1393" s="107">
        <f t="shared" si="218"/>
        <v>0</v>
      </c>
      <c r="Z1393" s="107">
        <f t="shared" si="218"/>
        <v>0</v>
      </c>
      <c r="AA1393" s="107">
        <f t="shared" si="218"/>
        <v>0</v>
      </c>
      <c r="AB1393" s="107">
        <f t="shared" si="218"/>
        <v>0</v>
      </c>
      <c r="AC1393" s="108">
        <f t="shared" si="218"/>
        <v>0</v>
      </c>
      <c r="AE1393" s="805">
        <f t="shared" si="215"/>
        <v>0</v>
      </c>
      <c r="AG1393" s="805">
        <f t="shared" si="216"/>
        <v>0</v>
      </c>
      <c r="AI1393" s="805">
        <f t="shared" si="217"/>
        <v>0</v>
      </c>
      <c r="AK1393" s="300"/>
    </row>
    <row r="1394" spans="4:37" ht="12.75" customHeight="1" outlineLevel="1" x14ac:dyDescent="0.25">
      <c r="D1394" s="142" t="str">
        <f>'Line Items'!D1059</f>
        <v>Class 375/7 Eversholt Rail</v>
      </c>
      <c r="E1394" s="106"/>
      <c r="F1394" s="143" t="str">
        <f t="shared" si="213"/>
        <v>£000</v>
      </c>
      <c r="G1394" s="107">
        <f t="shared" ref="G1394:AC1394" si="219">G20*G1131</f>
        <v>0</v>
      </c>
      <c r="H1394" s="107">
        <f t="shared" si="219"/>
        <v>0</v>
      </c>
      <c r="I1394" s="107">
        <f t="shared" si="219"/>
        <v>0</v>
      </c>
      <c r="J1394" s="107">
        <f t="shared" si="219"/>
        <v>0</v>
      </c>
      <c r="K1394" s="107">
        <f t="shared" si="219"/>
        <v>0</v>
      </c>
      <c r="L1394" s="107">
        <f t="shared" si="219"/>
        <v>0</v>
      </c>
      <c r="M1394" s="107">
        <f t="shared" si="219"/>
        <v>0</v>
      </c>
      <c r="N1394" s="107">
        <f t="shared" si="219"/>
        <v>0</v>
      </c>
      <c r="O1394" s="107">
        <f t="shared" si="219"/>
        <v>0</v>
      </c>
      <c r="P1394" s="107">
        <f t="shared" si="219"/>
        <v>0</v>
      </c>
      <c r="Q1394" s="107">
        <f t="shared" si="219"/>
        <v>0</v>
      </c>
      <c r="R1394" s="107">
        <f t="shared" si="219"/>
        <v>0</v>
      </c>
      <c r="S1394" s="107">
        <f t="shared" si="219"/>
        <v>0</v>
      </c>
      <c r="T1394" s="107">
        <f t="shared" si="219"/>
        <v>0</v>
      </c>
      <c r="U1394" s="107">
        <f t="shared" si="219"/>
        <v>0</v>
      </c>
      <c r="V1394" s="107">
        <f t="shared" si="219"/>
        <v>0</v>
      </c>
      <c r="W1394" s="107">
        <f t="shared" si="219"/>
        <v>0</v>
      </c>
      <c r="X1394" s="107">
        <f t="shared" si="219"/>
        <v>0</v>
      </c>
      <c r="Y1394" s="107">
        <f t="shared" si="219"/>
        <v>0</v>
      </c>
      <c r="Z1394" s="107">
        <f t="shared" si="219"/>
        <v>0</v>
      </c>
      <c r="AA1394" s="107">
        <f t="shared" si="219"/>
        <v>0</v>
      </c>
      <c r="AB1394" s="107">
        <f t="shared" si="219"/>
        <v>0</v>
      </c>
      <c r="AC1394" s="108">
        <f t="shared" si="219"/>
        <v>0</v>
      </c>
      <c r="AE1394" s="805">
        <f t="shared" si="215"/>
        <v>0</v>
      </c>
      <c r="AG1394" s="805">
        <f t="shared" si="216"/>
        <v>0</v>
      </c>
      <c r="AI1394" s="805">
        <f t="shared" si="217"/>
        <v>0</v>
      </c>
      <c r="AK1394" s="300"/>
    </row>
    <row r="1395" spans="4:37" ht="12.75" customHeight="1" outlineLevel="1" x14ac:dyDescent="0.25">
      <c r="D1395" s="142" t="str">
        <f>'Line Items'!D1060</f>
        <v>Class 375/8 Eversholt Rail</v>
      </c>
      <c r="E1395" s="106"/>
      <c r="F1395" s="143" t="str">
        <f t="shared" si="213"/>
        <v>£000</v>
      </c>
      <c r="G1395" s="107">
        <f t="shared" ref="G1395:AC1395" si="220">G21*G1132</f>
        <v>0</v>
      </c>
      <c r="H1395" s="107">
        <f t="shared" si="220"/>
        <v>0</v>
      </c>
      <c r="I1395" s="107">
        <f t="shared" si="220"/>
        <v>0</v>
      </c>
      <c r="J1395" s="107">
        <f t="shared" si="220"/>
        <v>0</v>
      </c>
      <c r="K1395" s="107">
        <f t="shared" si="220"/>
        <v>0</v>
      </c>
      <c r="L1395" s="107">
        <f t="shared" si="220"/>
        <v>0</v>
      </c>
      <c r="M1395" s="107">
        <f t="shared" si="220"/>
        <v>0</v>
      </c>
      <c r="N1395" s="107">
        <f t="shared" si="220"/>
        <v>0</v>
      </c>
      <c r="O1395" s="107">
        <f t="shared" si="220"/>
        <v>0</v>
      </c>
      <c r="P1395" s="107">
        <f t="shared" si="220"/>
        <v>0</v>
      </c>
      <c r="Q1395" s="107">
        <f t="shared" si="220"/>
        <v>0</v>
      </c>
      <c r="R1395" s="107">
        <f t="shared" si="220"/>
        <v>0</v>
      </c>
      <c r="S1395" s="107">
        <f t="shared" si="220"/>
        <v>0</v>
      </c>
      <c r="T1395" s="107">
        <f t="shared" si="220"/>
        <v>0</v>
      </c>
      <c r="U1395" s="107">
        <f t="shared" si="220"/>
        <v>0</v>
      </c>
      <c r="V1395" s="107">
        <f t="shared" si="220"/>
        <v>0</v>
      </c>
      <c r="W1395" s="107">
        <f t="shared" si="220"/>
        <v>0</v>
      </c>
      <c r="X1395" s="107">
        <f t="shared" si="220"/>
        <v>0</v>
      </c>
      <c r="Y1395" s="107">
        <f t="shared" si="220"/>
        <v>0</v>
      </c>
      <c r="Z1395" s="107">
        <f t="shared" si="220"/>
        <v>0</v>
      </c>
      <c r="AA1395" s="107">
        <f t="shared" si="220"/>
        <v>0</v>
      </c>
      <c r="AB1395" s="107">
        <f t="shared" si="220"/>
        <v>0</v>
      </c>
      <c r="AC1395" s="108">
        <f t="shared" si="220"/>
        <v>0</v>
      </c>
      <c r="AE1395" s="805">
        <f t="shared" si="215"/>
        <v>0</v>
      </c>
      <c r="AG1395" s="805">
        <f t="shared" si="216"/>
        <v>0</v>
      </c>
      <c r="AI1395" s="805">
        <f t="shared" si="217"/>
        <v>0</v>
      </c>
      <c r="AK1395" s="300"/>
    </row>
    <row r="1396" spans="4:37" ht="12.75" customHeight="1" outlineLevel="1" x14ac:dyDescent="0.25">
      <c r="D1396" s="142" t="str">
        <f>'Line Items'!D1061</f>
        <v>Class 375/9 Eversholt Rail</v>
      </c>
      <c r="E1396" s="106"/>
      <c r="F1396" s="143" t="str">
        <f t="shared" si="213"/>
        <v>£000</v>
      </c>
      <c r="G1396" s="107">
        <f t="shared" ref="G1396:AC1396" si="221">G22*G1133</f>
        <v>0</v>
      </c>
      <c r="H1396" s="107">
        <f t="shared" si="221"/>
        <v>0</v>
      </c>
      <c r="I1396" s="107">
        <f t="shared" si="221"/>
        <v>0</v>
      </c>
      <c r="J1396" s="107">
        <f t="shared" si="221"/>
        <v>0</v>
      </c>
      <c r="K1396" s="107">
        <f t="shared" si="221"/>
        <v>0</v>
      </c>
      <c r="L1396" s="107">
        <f t="shared" si="221"/>
        <v>0</v>
      </c>
      <c r="M1396" s="107">
        <f t="shared" si="221"/>
        <v>0</v>
      </c>
      <c r="N1396" s="107">
        <f t="shared" si="221"/>
        <v>0</v>
      </c>
      <c r="O1396" s="107">
        <f t="shared" si="221"/>
        <v>0</v>
      </c>
      <c r="P1396" s="107">
        <f t="shared" si="221"/>
        <v>0</v>
      </c>
      <c r="Q1396" s="107">
        <f t="shared" si="221"/>
        <v>0</v>
      </c>
      <c r="R1396" s="107">
        <f t="shared" si="221"/>
        <v>0</v>
      </c>
      <c r="S1396" s="107">
        <f t="shared" si="221"/>
        <v>0</v>
      </c>
      <c r="T1396" s="107">
        <f t="shared" si="221"/>
        <v>0</v>
      </c>
      <c r="U1396" s="107">
        <f t="shared" si="221"/>
        <v>0</v>
      </c>
      <c r="V1396" s="107">
        <f t="shared" si="221"/>
        <v>0</v>
      </c>
      <c r="W1396" s="107">
        <f t="shared" si="221"/>
        <v>0</v>
      </c>
      <c r="X1396" s="107">
        <f t="shared" si="221"/>
        <v>0</v>
      </c>
      <c r="Y1396" s="107">
        <f t="shared" si="221"/>
        <v>0</v>
      </c>
      <c r="Z1396" s="107">
        <f t="shared" si="221"/>
        <v>0</v>
      </c>
      <c r="AA1396" s="107">
        <f t="shared" si="221"/>
        <v>0</v>
      </c>
      <c r="AB1396" s="107">
        <f t="shared" si="221"/>
        <v>0</v>
      </c>
      <c r="AC1396" s="108">
        <f t="shared" si="221"/>
        <v>0</v>
      </c>
      <c r="AE1396" s="805">
        <f t="shared" si="215"/>
        <v>0</v>
      </c>
      <c r="AG1396" s="805">
        <f t="shared" si="216"/>
        <v>0</v>
      </c>
      <c r="AI1396" s="805">
        <f t="shared" si="217"/>
        <v>0</v>
      </c>
      <c r="AK1396" s="300"/>
    </row>
    <row r="1397" spans="4:37" ht="12.75" customHeight="1" outlineLevel="1" x14ac:dyDescent="0.25">
      <c r="D1397" s="142" t="str">
        <f>'Line Items'!D1062</f>
        <v>Class 376/0 Eversholt Rail</v>
      </c>
      <c r="E1397" s="106"/>
      <c r="F1397" s="143" t="str">
        <f t="shared" si="213"/>
        <v>£000</v>
      </c>
      <c r="G1397" s="107">
        <f t="shared" ref="G1397:AC1397" si="222">G23*G1134</f>
        <v>0</v>
      </c>
      <c r="H1397" s="107">
        <f t="shared" si="222"/>
        <v>0</v>
      </c>
      <c r="I1397" s="107">
        <f t="shared" si="222"/>
        <v>0</v>
      </c>
      <c r="J1397" s="107">
        <f t="shared" si="222"/>
        <v>0</v>
      </c>
      <c r="K1397" s="107">
        <f t="shared" si="222"/>
        <v>0</v>
      </c>
      <c r="L1397" s="107">
        <f t="shared" si="222"/>
        <v>0</v>
      </c>
      <c r="M1397" s="107">
        <f t="shared" si="222"/>
        <v>0</v>
      </c>
      <c r="N1397" s="107">
        <f t="shared" si="222"/>
        <v>0</v>
      </c>
      <c r="O1397" s="107">
        <f t="shared" si="222"/>
        <v>0</v>
      </c>
      <c r="P1397" s="107">
        <f t="shared" si="222"/>
        <v>0</v>
      </c>
      <c r="Q1397" s="107">
        <f t="shared" si="222"/>
        <v>0</v>
      </c>
      <c r="R1397" s="107">
        <f t="shared" si="222"/>
        <v>0</v>
      </c>
      <c r="S1397" s="107">
        <f t="shared" si="222"/>
        <v>0</v>
      </c>
      <c r="T1397" s="107">
        <f t="shared" si="222"/>
        <v>0</v>
      </c>
      <c r="U1397" s="107">
        <f t="shared" si="222"/>
        <v>0</v>
      </c>
      <c r="V1397" s="107">
        <f t="shared" si="222"/>
        <v>0</v>
      </c>
      <c r="W1397" s="107">
        <f t="shared" si="222"/>
        <v>0</v>
      </c>
      <c r="X1397" s="107">
        <f t="shared" si="222"/>
        <v>0</v>
      </c>
      <c r="Y1397" s="107">
        <f t="shared" si="222"/>
        <v>0</v>
      </c>
      <c r="Z1397" s="107">
        <f t="shared" si="222"/>
        <v>0</v>
      </c>
      <c r="AA1397" s="107">
        <f t="shared" si="222"/>
        <v>0</v>
      </c>
      <c r="AB1397" s="107">
        <f t="shared" si="222"/>
        <v>0</v>
      </c>
      <c r="AC1397" s="108">
        <f t="shared" si="222"/>
        <v>0</v>
      </c>
      <c r="AE1397" s="805">
        <f t="shared" si="215"/>
        <v>0</v>
      </c>
      <c r="AG1397" s="805">
        <f t="shared" si="216"/>
        <v>0</v>
      </c>
      <c r="AI1397" s="805">
        <f t="shared" si="217"/>
        <v>0</v>
      </c>
      <c r="AK1397" s="300"/>
    </row>
    <row r="1398" spans="4:37" ht="12.75" customHeight="1" outlineLevel="1" x14ac:dyDescent="0.25">
      <c r="D1398" s="142" t="str">
        <f>'Line Items'!D1063</f>
        <v>Class 465/0 Eversholt Rail</v>
      </c>
      <c r="E1398" s="106"/>
      <c r="F1398" s="143" t="str">
        <f t="shared" si="213"/>
        <v>£000</v>
      </c>
      <c r="G1398" s="107">
        <f t="shared" ref="G1398:AC1398" si="223">G24*G1135</f>
        <v>0</v>
      </c>
      <c r="H1398" s="107">
        <f t="shared" si="223"/>
        <v>0</v>
      </c>
      <c r="I1398" s="107">
        <f t="shared" si="223"/>
        <v>0</v>
      </c>
      <c r="J1398" s="107">
        <f t="shared" si="223"/>
        <v>0</v>
      </c>
      <c r="K1398" s="107">
        <f t="shared" si="223"/>
        <v>0</v>
      </c>
      <c r="L1398" s="107">
        <f t="shared" si="223"/>
        <v>0</v>
      </c>
      <c r="M1398" s="107">
        <f t="shared" si="223"/>
        <v>0</v>
      </c>
      <c r="N1398" s="107">
        <f t="shared" si="223"/>
        <v>0</v>
      </c>
      <c r="O1398" s="107">
        <f t="shared" si="223"/>
        <v>0</v>
      </c>
      <c r="P1398" s="107">
        <f t="shared" si="223"/>
        <v>0</v>
      </c>
      <c r="Q1398" s="107">
        <f t="shared" si="223"/>
        <v>0</v>
      </c>
      <c r="R1398" s="107">
        <f t="shared" si="223"/>
        <v>0</v>
      </c>
      <c r="S1398" s="107">
        <f t="shared" si="223"/>
        <v>0</v>
      </c>
      <c r="T1398" s="107">
        <f t="shared" si="223"/>
        <v>0</v>
      </c>
      <c r="U1398" s="107">
        <f t="shared" si="223"/>
        <v>0</v>
      </c>
      <c r="V1398" s="107">
        <f t="shared" si="223"/>
        <v>0</v>
      </c>
      <c r="W1398" s="107">
        <f t="shared" si="223"/>
        <v>0</v>
      </c>
      <c r="X1398" s="107">
        <f t="shared" si="223"/>
        <v>0</v>
      </c>
      <c r="Y1398" s="107">
        <f t="shared" si="223"/>
        <v>0</v>
      </c>
      <c r="Z1398" s="107">
        <f t="shared" si="223"/>
        <v>0</v>
      </c>
      <c r="AA1398" s="107">
        <f t="shared" si="223"/>
        <v>0</v>
      </c>
      <c r="AB1398" s="107">
        <f t="shared" si="223"/>
        <v>0</v>
      </c>
      <c r="AC1398" s="108">
        <f t="shared" si="223"/>
        <v>0</v>
      </c>
      <c r="AE1398" s="805">
        <f t="shared" si="215"/>
        <v>0</v>
      </c>
      <c r="AG1398" s="805">
        <f t="shared" si="216"/>
        <v>0</v>
      </c>
      <c r="AI1398" s="805">
        <f t="shared" si="217"/>
        <v>0</v>
      </c>
      <c r="AK1398" s="300"/>
    </row>
    <row r="1399" spans="4:37" ht="12.75" customHeight="1" outlineLevel="1" x14ac:dyDescent="0.25">
      <c r="D1399" s="142" t="str">
        <f>'Line Items'!D1064</f>
        <v>Class 465/1 Eversholt Rail</v>
      </c>
      <c r="E1399" s="106"/>
      <c r="F1399" s="143" t="str">
        <f t="shared" si="213"/>
        <v>£000</v>
      </c>
      <c r="G1399" s="107">
        <f t="shared" ref="G1399:AC1399" si="224">G25*G1136</f>
        <v>0</v>
      </c>
      <c r="H1399" s="107">
        <f t="shared" si="224"/>
        <v>0</v>
      </c>
      <c r="I1399" s="107">
        <f t="shared" si="224"/>
        <v>0</v>
      </c>
      <c r="J1399" s="107">
        <f t="shared" si="224"/>
        <v>0</v>
      </c>
      <c r="K1399" s="107">
        <f t="shared" si="224"/>
        <v>0</v>
      </c>
      <c r="L1399" s="107">
        <f t="shared" si="224"/>
        <v>0</v>
      </c>
      <c r="M1399" s="107">
        <f t="shared" si="224"/>
        <v>0</v>
      </c>
      <c r="N1399" s="107">
        <f t="shared" si="224"/>
        <v>0</v>
      </c>
      <c r="O1399" s="107">
        <f t="shared" si="224"/>
        <v>0</v>
      </c>
      <c r="P1399" s="107">
        <f t="shared" si="224"/>
        <v>0</v>
      </c>
      <c r="Q1399" s="107">
        <f t="shared" si="224"/>
        <v>0</v>
      </c>
      <c r="R1399" s="107">
        <f t="shared" si="224"/>
        <v>0</v>
      </c>
      <c r="S1399" s="107">
        <f t="shared" si="224"/>
        <v>0</v>
      </c>
      <c r="T1399" s="107">
        <f t="shared" si="224"/>
        <v>0</v>
      </c>
      <c r="U1399" s="107">
        <f t="shared" si="224"/>
        <v>0</v>
      </c>
      <c r="V1399" s="107">
        <f t="shared" si="224"/>
        <v>0</v>
      </c>
      <c r="W1399" s="107">
        <f t="shared" si="224"/>
        <v>0</v>
      </c>
      <c r="X1399" s="107">
        <f t="shared" si="224"/>
        <v>0</v>
      </c>
      <c r="Y1399" s="107">
        <f t="shared" si="224"/>
        <v>0</v>
      </c>
      <c r="Z1399" s="107">
        <f t="shared" si="224"/>
        <v>0</v>
      </c>
      <c r="AA1399" s="107">
        <f t="shared" si="224"/>
        <v>0</v>
      </c>
      <c r="AB1399" s="107">
        <f t="shared" si="224"/>
        <v>0</v>
      </c>
      <c r="AC1399" s="108">
        <f t="shared" si="224"/>
        <v>0</v>
      </c>
      <c r="AE1399" s="805">
        <f t="shared" si="215"/>
        <v>0</v>
      </c>
      <c r="AG1399" s="805">
        <f t="shared" si="216"/>
        <v>0</v>
      </c>
      <c r="AI1399" s="805">
        <f t="shared" si="217"/>
        <v>0</v>
      </c>
      <c r="AK1399" s="300"/>
    </row>
    <row r="1400" spans="4:37" ht="12.75" customHeight="1" outlineLevel="1" x14ac:dyDescent="0.25">
      <c r="D1400" s="142" t="str">
        <f>'Line Items'!D1065</f>
        <v>Class 465/2 Angel</v>
      </c>
      <c r="E1400" s="106"/>
      <c r="F1400" s="143" t="str">
        <f t="shared" si="213"/>
        <v>£000</v>
      </c>
      <c r="G1400" s="107">
        <f t="shared" ref="G1400:AC1400" si="225">G26*G1137</f>
        <v>0</v>
      </c>
      <c r="H1400" s="107">
        <f t="shared" si="225"/>
        <v>0</v>
      </c>
      <c r="I1400" s="107">
        <f t="shared" si="225"/>
        <v>0</v>
      </c>
      <c r="J1400" s="107">
        <f t="shared" si="225"/>
        <v>0</v>
      </c>
      <c r="K1400" s="107">
        <f t="shared" si="225"/>
        <v>0</v>
      </c>
      <c r="L1400" s="107">
        <f t="shared" si="225"/>
        <v>0</v>
      </c>
      <c r="M1400" s="107">
        <f t="shared" si="225"/>
        <v>0</v>
      </c>
      <c r="N1400" s="107">
        <f t="shared" si="225"/>
        <v>0</v>
      </c>
      <c r="O1400" s="107">
        <f t="shared" si="225"/>
        <v>0</v>
      </c>
      <c r="P1400" s="107">
        <f t="shared" si="225"/>
        <v>0</v>
      </c>
      <c r="Q1400" s="107">
        <f t="shared" si="225"/>
        <v>0</v>
      </c>
      <c r="R1400" s="107">
        <f t="shared" si="225"/>
        <v>0</v>
      </c>
      <c r="S1400" s="107">
        <f t="shared" si="225"/>
        <v>0</v>
      </c>
      <c r="T1400" s="107">
        <f t="shared" si="225"/>
        <v>0</v>
      </c>
      <c r="U1400" s="107">
        <f t="shared" si="225"/>
        <v>0</v>
      </c>
      <c r="V1400" s="107">
        <f t="shared" si="225"/>
        <v>0</v>
      </c>
      <c r="W1400" s="107">
        <f t="shared" si="225"/>
        <v>0</v>
      </c>
      <c r="X1400" s="107">
        <f t="shared" si="225"/>
        <v>0</v>
      </c>
      <c r="Y1400" s="107">
        <f t="shared" si="225"/>
        <v>0</v>
      </c>
      <c r="Z1400" s="107">
        <f t="shared" si="225"/>
        <v>0</v>
      </c>
      <c r="AA1400" s="107">
        <f t="shared" si="225"/>
        <v>0</v>
      </c>
      <c r="AB1400" s="107">
        <f t="shared" si="225"/>
        <v>0</v>
      </c>
      <c r="AC1400" s="108">
        <f t="shared" si="225"/>
        <v>0</v>
      </c>
      <c r="AE1400" s="805">
        <f t="shared" si="215"/>
        <v>0</v>
      </c>
      <c r="AG1400" s="805">
        <f t="shared" si="216"/>
        <v>0</v>
      </c>
      <c r="AI1400" s="805">
        <f t="shared" si="217"/>
        <v>0</v>
      </c>
      <c r="AK1400" s="300"/>
    </row>
    <row r="1401" spans="4:37" ht="12.75" customHeight="1" outlineLevel="1" x14ac:dyDescent="0.25">
      <c r="D1401" s="142" t="str">
        <f>'Line Items'!D1066</f>
        <v>Class 465/9 Angel</v>
      </c>
      <c r="E1401" s="106"/>
      <c r="F1401" s="143" t="str">
        <f t="shared" si="213"/>
        <v>£000</v>
      </c>
      <c r="G1401" s="107">
        <f t="shared" ref="G1401:AC1401" si="226">G27*G1138</f>
        <v>0</v>
      </c>
      <c r="H1401" s="107">
        <f t="shared" si="226"/>
        <v>0</v>
      </c>
      <c r="I1401" s="107">
        <f t="shared" si="226"/>
        <v>0</v>
      </c>
      <c r="J1401" s="107">
        <f t="shared" si="226"/>
        <v>0</v>
      </c>
      <c r="K1401" s="107">
        <f t="shared" si="226"/>
        <v>0</v>
      </c>
      <c r="L1401" s="107">
        <f t="shared" si="226"/>
        <v>0</v>
      </c>
      <c r="M1401" s="107">
        <f t="shared" si="226"/>
        <v>0</v>
      </c>
      <c r="N1401" s="107">
        <f t="shared" si="226"/>
        <v>0</v>
      </c>
      <c r="O1401" s="107">
        <f t="shared" si="226"/>
        <v>0</v>
      </c>
      <c r="P1401" s="107">
        <f t="shared" si="226"/>
        <v>0</v>
      </c>
      <c r="Q1401" s="107">
        <f t="shared" si="226"/>
        <v>0</v>
      </c>
      <c r="R1401" s="107">
        <f t="shared" si="226"/>
        <v>0</v>
      </c>
      <c r="S1401" s="107">
        <f t="shared" si="226"/>
        <v>0</v>
      </c>
      <c r="T1401" s="107">
        <f t="shared" si="226"/>
        <v>0</v>
      </c>
      <c r="U1401" s="107">
        <f t="shared" si="226"/>
        <v>0</v>
      </c>
      <c r="V1401" s="107">
        <f t="shared" si="226"/>
        <v>0</v>
      </c>
      <c r="W1401" s="107">
        <f t="shared" si="226"/>
        <v>0</v>
      </c>
      <c r="X1401" s="107">
        <f t="shared" si="226"/>
        <v>0</v>
      </c>
      <c r="Y1401" s="107">
        <f t="shared" si="226"/>
        <v>0</v>
      </c>
      <c r="Z1401" s="107">
        <f t="shared" si="226"/>
        <v>0</v>
      </c>
      <c r="AA1401" s="107">
        <f t="shared" si="226"/>
        <v>0</v>
      </c>
      <c r="AB1401" s="107">
        <f t="shared" si="226"/>
        <v>0</v>
      </c>
      <c r="AC1401" s="108">
        <f t="shared" si="226"/>
        <v>0</v>
      </c>
      <c r="AE1401" s="805">
        <f t="shared" si="215"/>
        <v>0</v>
      </c>
      <c r="AG1401" s="805">
        <f t="shared" si="216"/>
        <v>0</v>
      </c>
      <c r="AI1401" s="805">
        <f t="shared" si="217"/>
        <v>0</v>
      </c>
      <c r="AK1401" s="300"/>
    </row>
    <row r="1402" spans="4:37" ht="12.75" customHeight="1" outlineLevel="1" x14ac:dyDescent="0.25">
      <c r="D1402" s="142" t="str">
        <f>'Line Items'!D1067</f>
        <v>Class 466 Angel</v>
      </c>
      <c r="E1402" s="106"/>
      <c r="F1402" s="143" t="str">
        <f t="shared" si="213"/>
        <v>£000</v>
      </c>
      <c r="G1402" s="107">
        <f t="shared" ref="G1402:AC1402" si="227">G28*G1139</f>
        <v>0</v>
      </c>
      <c r="H1402" s="107">
        <f t="shared" si="227"/>
        <v>0</v>
      </c>
      <c r="I1402" s="107">
        <f t="shared" si="227"/>
        <v>0</v>
      </c>
      <c r="J1402" s="107">
        <f t="shared" si="227"/>
        <v>0</v>
      </c>
      <c r="K1402" s="107">
        <f t="shared" si="227"/>
        <v>0</v>
      </c>
      <c r="L1402" s="107">
        <f t="shared" si="227"/>
        <v>0</v>
      </c>
      <c r="M1402" s="107">
        <f t="shared" si="227"/>
        <v>0</v>
      </c>
      <c r="N1402" s="107">
        <f t="shared" si="227"/>
        <v>0</v>
      </c>
      <c r="O1402" s="107">
        <f t="shared" si="227"/>
        <v>0</v>
      </c>
      <c r="P1402" s="107">
        <f t="shared" si="227"/>
        <v>0</v>
      </c>
      <c r="Q1402" s="107">
        <f t="shared" si="227"/>
        <v>0</v>
      </c>
      <c r="R1402" s="107">
        <f t="shared" si="227"/>
        <v>0</v>
      </c>
      <c r="S1402" s="107">
        <f t="shared" si="227"/>
        <v>0</v>
      </c>
      <c r="T1402" s="107">
        <f t="shared" si="227"/>
        <v>0</v>
      </c>
      <c r="U1402" s="107">
        <f t="shared" si="227"/>
        <v>0</v>
      </c>
      <c r="V1402" s="107">
        <f t="shared" si="227"/>
        <v>0</v>
      </c>
      <c r="W1402" s="107">
        <f t="shared" si="227"/>
        <v>0</v>
      </c>
      <c r="X1402" s="107">
        <f t="shared" si="227"/>
        <v>0</v>
      </c>
      <c r="Y1402" s="107">
        <f t="shared" si="227"/>
        <v>0</v>
      </c>
      <c r="Z1402" s="107">
        <f t="shared" si="227"/>
        <v>0</v>
      </c>
      <c r="AA1402" s="107">
        <f t="shared" si="227"/>
        <v>0</v>
      </c>
      <c r="AB1402" s="107">
        <f t="shared" si="227"/>
        <v>0</v>
      </c>
      <c r="AC1402" s="108">
        <f t="shared" si="227"/>
        <v>0</v>
      </c>
      <c r="AE1402" s="805">
        <f t="shared" si="215"/>
        <v>0</v>
      </c>
      <c r="AG1402" s="805">
        <f t="shared" si="216"/>
        <v>0</v>
      </c>
      <c r="AI1402" s="805">
        <f t="shared" si="217"/>
        <v>0</v>
      </c>
      <c r="AK1402" s="300"/>
    </row>
    <row r="1403" spans="4:37" ht="12.75" customHeight="1" outlineLevel="1" x14ac:dyDescent="0.25">
      <c r="D1403" s="142" t="str">
        <f>'Line Items'!D1068</f>
        <v>Class 395 Eversholt Rail</v>
      </c>
      <c r="E1403" s="106"/>
      <c r="F1403" s="143" t="str">
        <f t="shared" si="213"/>
        <v>£000</v>
      </c>
      <c r="G1403" s="107">
        <f t="shared" ref="G1403:AC1403" si="228">G29*G1140</f>
        <v>0</v>
      </c>
      <c r="H1403" s="107">
        <f t="shared" si="228"/>
        <v>0</v>
      </c>
      <c r="I1403" s="107">
        <f t="shared" si="228"/>
        <v>0</v>
      </c>
      <c r="J1403" s="107">
        <f t="shared" si="228"/>
        <v>0</v>
      </c>
      <c r="K1403" s="107">
        <f t="shared" si="228"/>
        <v>0</v>
      </c>
      <c r="L1403" s="107">
        <f t="shared" si="228"/>
        <v>0</v>
      </c>
      <c r="M1403" s="107">
        <f t="shared" si="228"/>
        <v>0</v>
      </c>
      <c r="N1403" s="107">
        <f t="shared" si="228"/>
        <v>0</v>
      </c>
      <c r="O1403" s="107">
        <f t="shared" si="228"/>
        <v>0</v>
      </c>
      <c r="P1403" s="107">
        <f t="shared" si="228"/>
        <v>0</v>
      </c>
      <c r="Q1403" s="107">
        <f t="shared" si="228"/>
        <v>0</v>
      </c>
      <c r="R1403" s="107">
        <f t="shared" si="228"/>
        <v>0</v>
      </c>
      <c r="S1403" s="107">
        <f t="shared" si="228"/>
        <v>0</v>
      </c>
      <c r="T1403" s="107">
        <f t="shared" si="228"/>
        <v>0</v>
      </c>
      <c r="U1403" s="107">
        <f t="shared" si="228"/>
        <v>0</v>
      </c>
      <c r="V1403" s="107">
        <f t="shared" si="228"/>
        <v>0</v>
      </c>
      <c r="W1403" s="107">
        <f t="shared" si="228"/>
        <v>0</v>
      </c>
      <c r="X1403" s="107">
        <f t="shared" si="228"/>
        <v>0</v>
      </c>
      <c r="Y1403" s="107">
        <f t="shared" si="228"/>
        <v>0</v>
      </c>
      <c r="Z1403" s="107">
        <f t="shared" si="228"/>
        <v>0</v>
      </c>
      <c r="AA1403" s="107">
        <f t="shared" si="228"/>
        <v>0</v>
      </c>
      <c r="AB1403" s="107">
        <f t="shared" si="228"/>
        <v>0</v>
      </c>
      <c r="AC1403" s="108">
        <f t="shared" si="228"/>
        <v>0</v>
      </c>
      <c r="AE1403" s="805">
        <f t="shared" si="215"/>
        <v>0</v>
      </c>
      <c r="AG1403" s="805">
        <f t="shared" si="216"/>
        <v>0</v>
      </c>
      <c r="AI1403" s="805">
        <f t="shared" si="217"/>
        <v>0</v>
      </c>
      <c r="AK1403" s="300"/>
    </row>
    <row r="1404" spans="4:37" ht="12.75" customHeight="1" outlineLevel="1" x14ac:dyDescent="0.25">
      <c r="D1404" s="142" t="str">
        <f>'Line Items'!D1069</f>
        <v>Class 377 Sub Leased from GTR</v>
      </c>
      <c r="E1404" s="106"/>
      <c r="F1404" s="143" t="str">
        <f t="shared" si="213"/>
        <v>£000</v>
      </c>
      <c r="G1404" s="107">
        <f t="shared" ref="G1404:AC1404" si="229">G30*G1141</f>
        <v>0</v>
      </c>
      <c r="H1404" s="107">
        <f t="shared" si="229"/>
        <v>0</v>
      </c>
      <c r="I1404" s="107">
        <f t="shared" si="229"/>
        <v>0</v>
      </c>
      <c r="J1404" s="107">
        <f t="shared" si="229"/>
        <v>0</v>
      </c>
      <c r="K1404" s="107">
        <f t="shared" si="229"/>
        <v>0</v>
      </c>
      <c r="L1404" s="107">
        <f t="shared" si="229"/>
        <v>0</v>
      </c>
      <c r="M1404" s="107">
        <f t="shared" si="229"/>
        <v>0</v>
      </c>
      <c r="N1404" s="107">
        <f t="shared" si="229"/>
        <v>0</v>
      </c>
      <c r="O1404" s="107">
        <f t="shared" si="229"/>
        <v>0</v>
      </c>
      <c r="P1404" s="107">
        <f t="shared" si="229"/>
        <v>0</v>
      </c>
      <c r="Q1404" s="107">
        <f t="shared" si="229"/>
        <v>0</v>
      </c>
      <c r="R1404" s="107">
        <f t="shared" si="229"/>
        <v>0</v>
      </c>
      <c r="S1404" s="107">
        <f t="shared" si="229"/>
        <v>0</v>
      </c>
      <c r="T1404" s="107">
        <f t="shared" si="229"/>
        <v>0</v>
      </c>
      <c r="U1404" s="107">
        <f t="shared" si="229"/>
        <v>0</v>
      </c>
      <c r="V1404" s="107">
        <f t="shared" si="229"/>
        <v>0</v>
      </c>
      <c r="W1404" s="107">
        <f t="shared" si="229"/>
        <v>0</v>
      </c>
      <c r="X1404" s="107">
        <f t="shared" si="229"/>
        <v>0</v>
      </c>
      <c r="Y1404" s="107">
        <f t="shared" si="229"/>
        <v>0</v>
      </c>
      <c r="Z1404" s="107">
        <f t="shared" si="229"/>
        <v>0</v>
      </c>
      <c r="AA1404" s="107">
        <f t="shared" si="229"/>
        <v>0</v>
      </c>
      <c r="AB1404" s="107">
        <f t="shared" si="229"/>
        <v>0</v>
      </c>
      <c r="AC1404" s="108">
        <f t="shared" si="229"/>
        <v>0</v>
      </c>
      <c r="AE1404" s="805">
        <f t="shared" si="215"/>
        <v>0</v>
      </c>
      <c r="AG1404" s="805">
        <f t="shared" si="216"/>
        <v>0</v>
      </c>
      <c r="AI1404" s="805">
        <f t="shared" si="217"/>
        <v>0</v>
      </c>
      <c r="AK1404" s="300"/>
    </row>
    <row r="1405" spans="4:37" ht="12.75" customHeight="1" outlineLevel="1" x14ac:dyDescent="0.25">
      <c r="D1405" s="142" t="str">
        <f>'Line Items'!D1070</f>
        <v>Class 319 Sub Leased to GTR</v>
      </c>
      <c r="E1405" s="106"/>
      <c r="F1405" s="143" t="str">
        <f t="shared" si="213"/>
        <v>£000</v>
      </c>
      <c r="G1405" s="107">
        <f t="shared" ref="G1405:AC1405" si="230">G31*G1142</f>
        <v>0</v>
      </c>
      <c r="H1405" s="107">
        <f t="shared" si="230"/>
        <v>0</v>
      </c>
      <c r="I1405" s="107">
        <f t="shared" si="230"/>
        <v>0</v>
      </c>
      <c r="J1405" s="107">
        <f t="shared" si="230"/>
        <v>0</v>
      </c>
      <c r="K1405" s="107">
        <f t="shared" si="230"/>
        <v>0</v>
      </c>
      <c r="L1405" s="107">
        <f t="shared" si="230"/>
        <v>0</v>
      </c>
      <c r="M1405" s="107">
        <f t="shared" si="230"/>
        <v>0</v>
      </c>
      <c r="N1405" s="107">
        <f t="shared" si="230"/>
        <v>0</v>
      </c>
      <c r="O1405" s="107">
        <f t="shared" si="230"/>
        <v>0</v>
      </c>
      <c r="P1405" s="107">
        <f t="shared" si="230"/>
        <v>0</v>
      </c>
      <c r="Q1405" s="107">
        <f t="shared" si="230"/>
        <v>0</v>
      </c>
      <c r="R1405" s="107">
        <f t="shared" si="230"/>
        <v>0</v>
      </c>
      <c r="S1405" s="107">
        <f t="shared" si="230"/>
        <v>0</v>
      </c>
      <c r="T1405" s="107">
        <f t="shared" si="230"/>
        <v>0</v>
      </c>
      <c r="U1405" s="107">
        <f t="shared" si="230"/>
        <v>0</v>
      </c>
      <c r="V1405" s="107">
        <f t="shared" si="230"/>
        <v>0</v>
      </c>
      <c r="W1405" s="107">
        <f t="shared" si="230"/>
        <v>0</v>
      </c>
      <c r="X1405" s="107">
        <f t="shared" si="230"/>
        <v>0</v>
      </c>
      <c r="Y1405" s="107">
        <f t="shared" si="230"/>
        <v>0</v>
      </c>
      <c r="Z1405" s="107">
        <f t="shared" si="230"/>
        <v>0</v>
      </c>
      <c r="AA1405" s="107">
        <f t="shared" si="230"/>
        <v>0</v>
      </c>
      <c r="AB1405" s="107">
        <f t="shared" si="230"/>
        <v>0</v>
      </c>
      <c r="AC1405" s="108">
        <f t="shared" si="230"/>
        <v>0</v>
      </c>
      <c r="AE1405" s="805">
        <f t="shared" si="215"/>
        <v>0</v>
      </c>
      <c r="AG1405" s="805">
        <f t="shared" si="216"/>
        <v>0</v>
      </c>
      <c r="AI1405" s="805">
        <f t="shared" si="217"/>
        <v>0</v>
      </c>
      <c r="AK1405" s="300"/>
    </row>
    <row r="1406" spans="4:37" ht="12.75" customHeight="1" outlineLevel="1" x14ac:dyDescent="0.25">
      <c r="D1406" s="142" t="str">
        <f>'Line Items'!D1071</f>
        <v>[Rolling Stock Line 15]</v>
      </c>
      <c r="E1406" s="106"/>
      <c r="F1406" s="143" t="str">
        <f t="shared" si="213"/>
        <v>£000</v>
      </c>
      <c r="G1406" s="107">
        <f t="shared" ref="G1406:AC1406" si="231">G32*G1143</f>
        <v>0</v>
      </c>
      <c r="H1406" s="107">
        <f t="shared" si="231"/>
        <v>0</v>
      </c>
      <c r="I1406" s="107">
        <f t="shared" si="231"/>
        <v>0</v>
      </c>
      <c r="J1406" s="107">
        <f t="shared" si="231"/>
        <v>0</v>
      </c>
      <c r="K1406" s="107">
        <f t="shared" si="231"/>
        <v>0</v>
      </c>
      <c r="L1406" s="107">
        <f t="shared" si="231"/>
        <v>0</v>
      </c>
      <c r="M1406" s="107">
        <f t="shared" si="231"/>
        <v>0</v>
      </c>
      <c r="N1406" s="107">
        <f t="shared" si="231"/>
        <v>0</v>
      </c>
      <c r="O1406" s="107">
        <f t="shared" si="231"/>
        <v>0</v>
      </c>
      <c r="P1406" s="107">
        <f t="shared" si="231"/>
        <v>0</v>
      </c>
      <c r="Q1406" s="107">
        <f t="shared" si="231"/>
        <v>0</v>
      </c>
      <c r="R1406" s="107">
        <f t="shared" si="231"/>
        <v>0</v>
      </c>
      <c r="S1406" s="107">
        <f t="shared" si="231"/>
        <v>0</v>
      </c>
      <c r="T1406" s="107">
        <f t="shared" si="231"/>
        <v>0</v>
      </c>
      <c r="U1406" s="107">
        <f t="shared" si="231"/>
        <v>0</v>
      </c>
      <c r="V1406" s="107">
        <f t="shared" si="231"/>
        <v>0</v>
      </c>
      <c r="W1406" s="107">
        <f t="shared" si="231"/>
        <v>0</v>
      </c>
      <c r="X1406" s="107">
        <f t="shared" si="231"/>
        <v>0</v>
      </c>
      <c r="Y1406" s="107">
        <f t="shared" si="231"/>
        <v>0</v>
      </c>
      <c r="Z1406" s="107">
        <f t="shared" si="231"/>
        <v>0</v>
      </c>
      <c r="AA1406" s="107">
        <f t="shared" si="231"/>
        <v>0</v>
      </c>
      <c r="AB1406" s="107">
        <f t="shared" si="231"/>
        <v>0</v>
      </c>
      <c r="AC1406" s="108">
        <f t="shared" si="231"/>
        <v>0</v>
      </c>
      <c r="AE1406" s="805">
        <f t="shared" si="215"/>
        <v>0</v>
      </c>
      <c r="AG1406" s="805">
        <f t="shared" si="216"/>
        <v>0</v>
      </c>
      <c r="AI1406" s="805">
        <f t="shared" si="217"/>
        <v>0</v>
      </c>
      <c r="AK1406" s="300"/>
    </row>
    <row r="1407" spans="4:37" ht="12.75" customHeight="1" outlineLevel="1" x14ac:dyDescent="0.25">
      <c r="D1407" s="142" t="str">
        <f>'Line Items'!D1072</f>
        <v>[Rolling Stock Line 16]</v>
      </c>
      <c r="E1407" s="106"/>
      <c r="F1407" s="143" t="str">
        <f t="shared" si="213"/>
        <v>£000</v>
      </c>
      <c r="G1407" s="107">
        <f t="shared" ref="G1407:AC1407" si="232">G33*G1144</f>
        <v>0</v>
      </c>
      <c r="H1407" s="107">
        <f t="shared" si="232"/>
        <v>0</v>
      </c>
      <c r="I1407" s="107">
        <f t="shared" si="232"/>
        <v>0</v>
      </c>
      <c r="J1407" s="107">
        <f t="shared" si="232"/>
        <v>0</v>
      </c>
      <c r="K1407" s="107">
        <f t="shared" si="232"/>
        <v>0</v>
      </c>
      <c r="L1407" s="107">
        <f t="shared" si="232"/>
        <v>0</v>
      </c>
      <c r="M1407" s="107">
        <f t="shared" si="232"/>
        <v>0</v>
      </c>
      <c r="N1407" s="107">
        <f t="shared" si="232"/>
        <v>0</v>
      </c>
      <c r="O1407" s="107">
        <f t="shared" si="232"/>
        <v>0</v>
      </c>
      <c r="P1407" s="107">
        <f t="shared" si="232"/>
        <v>0</v>
      </c>
      <c r="Q1407" s="107">
        <f t="shared" si="232"/>
        <v>0</v>
      </c>
      <c r="R1407" s="107">
        <f t="shared" si="232"/>
        <v>0</v>
      </c>
      <c r="S1407" s="107">
        <f t="shared" si="232"/>
        <v>0</v>
      </c>
      <c r="T1407" s="107">
        <f t="shared" si="232"/>
        <v>0</v>
      </c>
      <c r="U1407" s="107">
        <f t="shared" si="232"/>
        <v>0</v>
      </c>
      <c r="V1407" s="107">
        <f t="shared" si="232"/>
        <v>0</v>
      </c>
      <c r="W1407" s="107">
        <f t="shared" si="232"/>
        <v>0</v>
      </c>
      <c r="X1407" s="107">
        <f t="shared" si="232"/>
        <v>0</v>
      </c>
      <c r="Y1407" s="107">
        <f t="shared" si="232"/>
        <v>0</v>
      </c>
      <c r="Z1407" s="107">
        <f t="shared" si="232"/>
        <v>0</v>
      </c>
      <c r="AA1407" s="107">
        <f t="shared" si="232"/>
        <v>0</v>
      </c>
      <c r="AB1407" s="107">
        <f t="shared" si="232"/>
        <v>0</v>
      </c>
      <c r="AC1407" s="108">
        <f t="shared" si="232"/>
        <v>0</v>
      </c>
      <c r="AE1407" s="805">
        <f t="shared" si="215"/>
        <v>0</v>
      </c>
      <c r="AG1407" s="805">
        <f t="shared" si="216"/>
        <v>0</v>
      </c>
      <c r="AI1407" s="805">
        <f t="shared" si="217"/>
        <v>0</v>
      </c>
      <c r="AK1407" s="300"/>
    </row>
    <row r="1408" spans="4:37" ht="12.75" customHeight="1" outlineLevel="1" x14ac:dyDescent="0.25">
      <c r="D1408" s="142" t="str">
        <f>'Line Items'!D1073</f>
        <v>[Rolling Stock Line 17]</v>
      </c>
      <c r="E1408" s="106"/>
      <c r="F1408" s="143" t="str">
        <f t="shared" si="213"/>
        <v>£000</v>
      </c>
      <c r="G1408" s="107">
        <f t="shared" ref="G1408:AC1408" si="233">G34*G1145</f>
        <v>0</v>
      </c>
      <c r="H1408" s="107">
        <f t="shared" si="233"/>
        <v>0</v>
      </c>
      <c r="I1408" s="107">
        <f t="shared" si="233"/>
        <v>0</v>
      </c>
      <c r="J1408" s="107">
        <f t="shared" si="233"/>
        <v>0</v>
      </c>
      <c r="K1408" s="107">
        <f t="shared" si="233"/>
        <v>0</v>
      </c>
      <c r="L1408" s="107">
        <f t="shared" si="233"/>
        <v>0</v>
      </c>
      <c r="M1408" s="107">
        <f t="shared" si="233"/>
        <v>0</v>
      </c>
      <c r="N1408" s="107">
        <f t="shared" si="233"/>
        <v>0</v>
      </c>
      <c r="O1408" s="107">
        <f t="shared" si="233"/>
        <v>0</v>
      </c>
      <c r="P1408" s="107">
        <f t="shared" si="233"/>
        <v>0</v>
      </c>
      <c r="Q1408" s="107">
        <f t="shared" si="233"/>
        <v>0</v>
      </c>
      <c r="R1408" s="107">
        <f t="shared" si="233"/>
        <v>0</v>
      </c>
      <c r="S1408" s="107">
        <f t="shared" si="233"/>
        <v>0</v>
      </c>
      <c r="T1408" s="107">
        <f t="shared" si="233"/>
        <v>0</v>
      </c>
      <c r="U1408" s="107">
        <f t="shared" si="233"/>
        <v>0</v>
      </c>
      <c r="V1408" s="107">
        <f t="shared" si="233"/>
        <v>0</v>
      </c>
      <c r="W1408" s="107">
        <f t="shared" si="233"/>
        <v>0</v>
      </c>
      <c r="X1408" s="107">
        <f t="shared" si="233"/>
        <v>0</v>
      </c>
      <c r="Y1408" s="107">
        <f t="shared" si="233"/>
        <v>0</v>
      </c>
      <c r="Z1408" s="107">
        <f t="shared" si="233"/>
        <v>0</v>
      </c>
      <c r="AA1408" s="107">
        <f t="shared" si="233"/>
        <v>0</v>
      </c>
      <c r="AB1408" s="107">
        <f t="shared" si="233"/>
        <v>0</v>
      </c>
      <c r="AC1408" s="108">
        <f t="shared" si="233"/>
        <v>0</v>
      </c>
      <c r="AE1408" s="805">
        <f t="shared" si="215"/>
        <v>0</v>
      </c>
      <c r="AG1408" s="805">
        <f t="shared" si="216"/>
        <v>0</v>
      </c>
      <c r="AI1408" s="805">
        <f t="shared" si="217"/>
        <v>0</v>
      </c>
      <c r="AK1408" s="300"/>
    </row>
    <row r="1409" spans="4:37" ht="12.75" customHeight="1" outlineLevel="1" x14ac:dyDescent="0.25">
      <c r="D1409" s="142" t="str">
        <f>'Line Items'!D1074</f>
        <v>[Rolling Stock Line 18]</v>
      </c>
      <c r="E1409" s="106"/>
      <c r="F1409" s="143" t="str">
        <f t="shared" si="213"/>
        <v>£000</v>
      </c>
      <c r="G1409" s="107">
        <f t="shared" ref="G1409:AC1409" si="234">G35*G1146</f>
        <v>0</v>
      </c>
      <c r="H1409" s="107">
        <f t="shared" si="234"/>
        <v>0</v>
      </c>
      <c r="I1409" s="107">
        <f t="shared" si="234"/>
        <v>0</v>
      </c>
      <c r="J1409" s="107">
        <f t="shared" si="234"/>
        <v>0</v>
      </c>
      <c r="K1409" s="107">
        <f t="shared" si="234"/>
        <v>0</v>
      </c>
      <c r="L1409" s="107">
        <f t="shared" si="234"/>
        <v>0</v>
      </c>
      <c r="M1409" s="107">
        <f t="shared" si="234"/>
        <v>0</v>
      </c>
      <c r="N1409" s="107">
        <f t="shared" si="234"/>
        <v>0</v>
      </c>
      <c r="O1409" s="107">
        <f t="shared" si="234"/>
        <v>0</v>
      </c>
      <c r="P1409" s="107">
        <f t="shared" si="234"/>
        <v>0</v>
      </c>
      <c r="Q1409" s="107">
        <f t="shared" si="234"/>
        <v>0</v>
      </c>
      <c r="R1409" s="107">
        <f t="shared" si="234"/>
        <v>0</v>
      </c>
      <c r="S1409" s="107">
        <f t="shared" si="234"/>
        <v>0</v>
      </c>
      <c r="T1409" s="107">
        <f t="shared" si="234"/>
        <v>0</v>
      </c>
      <c r="U1409" s="107">
        <f t="shared" si="234"/>
        <v>0</v>
      </c>
      <c r="V1409" s="107">
        <f t="shared" si="234"/>
        <v>0</v>
      </c>
      <c r="W1409" s="107">
        <f t="shared" si="234"/>
        <v>0</v>
      </c>
      <c r="X1409" s="107">
        <f t="shared" si="234"/>
        <v>0</v>
      </c>
      <c r="Y1409" s="107">
        <f t="shared" si="234"/>
        <v>0</v>
      </c>
      <c r="Z1409" s="107">
        <f t="shared" si="234"/>
        <v>0</v>
      </c>
      <c r="AA1409" s="107">
        <f t="shared" si="234"/>
        <v>0</v>
      </c>
      <c r="AB1409" s="107">
        <f t="shared" si="234"/>
        <v>0</v>
      </c>
      <c r="AC1409" s="108">
        <f t="shared" si="234"/>
        <v>0</v>
      </c>
      <c r="AE1409" s="805">
        <f t="shared" si="215"/>
        <v>0</v>
      </c>
      <c r="AG1409" s="805">
        <f t="shared" si="216"/>
        <v>0</v>
      </c>
      <c r="AI1409" s="805">
        <f t="shared" si="217"/>
        <v>0</v>
      </c>
      <c r="AK1409" s="300"/>
    </row>
    <row r="1410" spans="4:37" ht="12.75" customHeight="1" outlineLevel="1" x14ac:dyDescent="0.25">
      <c r="D1410" s="142" t="str">
        <f>'Line Items'!D1075</f>
        <v>[Rolling Stock Line 19]</v>
      </c>
      <c r="E1410" s="106"/>
      <c r="F1410" s="143" t="str">
        <f t="shared" si="213"/>
        <v>£000</v>
      </c>
      <c r="G1410" s="107">
        <f t="shared" ref="G1410:AC1410" si="235">G36*G1147</f>
        <v>0</v>
      </c>
      <c r="H1410" s="107">
        <f t="shared" si="235"/>
        <v>0</v>
      </c>
      <c r="I1410" s="107">
        <f t="shared" si="235"/>
        <v>0</v>
      </c>
      <c r="J1410" s="107">
        <f t="shared" si="235"/>
        <v>0</v>
      </c>
      <c r="K1410" s="107">
        <f t="shared" si="235"/>
        <v>0</v>
      </c>
      <c r="L1410" s="107">
        <f t="shared" si="235"/>
        <v>0</v>
      </c>
      <c r="M1410" s="107">
        <f t="shared" si="235"/>
        <v>0</v>
      </c>
      <c r="N1410" s="107">
        <f t="shared" si="235"/>
        <v>0</v>
      </c>
      <c r="O1410" s="107">
        <f t="shared" si="235"/>
        <v>0</v>
      </c>
      <c r="P1410" s="107">
        <f t="shared" si="235"/>
        <v>0</v>
      </c>
      <c r="Q1410" s="107">
        <f t="shared" si="235"/>
        <v>0</v>
      </c>
      <c r="R1410" s="107">
        <f t="shared" si="235"/>
        <v>0</v>
      </c>
      <c r="S1410" s="107">
        <f t="shared" si="235"/>
        <v>0</v>
      </c>
      <c r="T1410" s="107">
        <f t="shared" si="235"/>
        <v>0</v>
      </c>
      <c r="U1410" s="107">
        <f t="shared" si="235"/>
        <v>0</v>
      </c>
      <c r="V1410" s="107">
        <f t="shared" si="235"/>
        <v>0</v>
      </c>
      <c r="W1410" s="107">
        <f t="shared" si="235"/>
        <v>0</v>
      </c>
      <c r="X1410" s="107">
        <f t="shared" si="235"/>
        <v>0</v>
      </c>
      <c r="Y1410" s="107">
        <f t="shared" si="235"/>
        <v>0</v>
      </c>
      <c r="Z1410" s="107">
        <f t="shared" si="235"/>
        <v>0</v>
      </c>
      <c r="AA1410" s="107">
        <f t="shared" si="235"/>
        <v>0</v>
      </c>
      <c r="AB1410" s="107">
        <f t="shared" si="235"/>
        <v>0</v>
      </c>
      <c r="AC1410" s="108">
        <f t="shared" si="235"/>
        <v>0</v>
      </c>
      <c r="AE1410" s="805">
        <f t="shared" si="215"/>
        <v>0</v>
      </c>
      <c r="AG1410" s="805">
        <f t="shared" si="216"/>
        <v>0</v>
      </c>
      <c r="AI1410" s="805">
        <f t="shared" si="217"/>
        <v>0</v>
      </c>
      <c r="AK1410" s="300"/>
    </row>
    <row r="1411" spans="4:37" ht="12.75" customHeight="1" outlineLevel="1" x14ac:dyDescent="0.25">
      <c r="D1411" s="142" t="str">
        <f>'Line Items'!D1076</f>
        <v>[Rolling Stock Line 20]</v>
      </c>
      <c r="E1411" s="106"/>
      <c r="F1411" s="143" t="str">
        <f t="shared" si="213"/>
        <v>£000</v>
      </c>
      <c r="G1411" s="107">
        <f t="shared" ref="G1411:AC1411" si="236">G37*G1148</f>
        <v>0</v>
      </c>
      <c r="H1411" s="107">
        <f t="shared" si="236"/>
        <v>0</v>
      </c>
      <c r="I1411" s="107">
        <f t="shared" si="236"/>
        <v>0</v>
      </c>
      <c r="J1411" s="107">
        <f t="shared" si="236"/>
        <v>0</v>
      </c>
      <c r="K1411" s="107">
        <f t="shared" si="236"/>
        <v>0</v>
      </c>
      <c r="L1411" s="107">
        <f t="shared" si="236"/>
        <v>0</v>
      </c>
      <c r="M1411" s="107">
        <f t="shared" si="236"/>
        <v>0</v>
      </c>
      <c r="N1411" s="107">
        <f t="shared" si="236"/>
        <v>0</v>
      </c>
      <c r="O1411" s="107">
        <f t="shared" si="236"/>
        <v>0</v>
      </c>
      <c r="P1411" s="107">
        <f t="shared" si="236"/>
        <v>0</v>
      </c>
      <c r="Q1411" s="107">
        <f t="shared" si="236"/>
        <v>0</v>
      </c>
      <c r="R1411" s="107">
        <f t="shared" si="236"/>
        <v>0</v>
      </c>
      <c r="S1411" s="107">
        <f t="shared" si="236"/>
        <v>0</v>
      </c>
      <c r="T1411" s="107">
        <f t="shared" si="236"/>
        <v>0</v>
      </c>
      <c r="U1411" s="107">
        <f t="shared" si="236"/>
        <v>0</v>
      </c>
      <c r="V1411" s="107">
        <f t="shared" si="236"/>
        <v>0</v>
      </c>
      <c r="W1411" s="107">
        <f t="shared" si="236"/>
        <v>0</v>
      </c>
      <c r="X1411" s="107">
        <f t="shared" si="236"/>
        <v>0</v>
      </c>
      <c r="Y1411" s="107">
        <f t="shared" si="236"/>
        <v>0</v>
      </c>
      <c r="Z1411" s="107">
        <f t="shared" si="236"/>
        <v>0</v>
      </c>
      <c r="AA1411" s="107">
        <f t="shared" si="236"/>
        <v>0</v>
      </c>
      <c r="AB1411" s="107">
        <f t="shared" si="236"/>
        <v>0</v>
      </c>
      <c r="AC1411" s="108">
        <f t="shared" si="236"/>
        <v>0</v>
      </c>
      <c r="AE1411" s="805">
        <f t="shared" si="215"/>
        <v>0</v>
      </c>
      <c r="AG1411" s="805">
        <f t="shared" si="216"/>
        <v>0</v>
      </c>
      <c r="AI1411" s="805">
        <f t="shared" si="217"/>
        <v>0</v>
      </c>
      <c r="AK1411" s="300"/>
    </row>
    <row r="1412" spans="4:37" ht="12.75" customHeight="1" outlineLevel="1" x14ac:dyDescent="0.25">
      <c r="D1412" s="142" t="str">
        <f>'Line Items'!D1077</f>
        <v>[Rolling Stock Line 21]</v>
      </c>
      <c r="E1412" s="106"/>
      <c r="F1412" s="143" t="str">
        <f t="shared" si="213"/>
        <v>£000</v>
      </c>
      <c r="G1412" s="107">
        <f t="shared" ref="G1412:AC1412" si="237">G38*G1149</f>
        <v>0</v>
      </c>
      <c r="H1412" s="107">
        <f t="shared" si="237"/>
        <v>0</v>
      </c>
      <c r="I1412" s="107">
        <f t="shared" si="237"/>
        <v>0</v>
      </c>
      <c r="J1412" s="107">
        <f t="shared" si="237"/>
        <v>0</v>
      </c>
      <c r="K1412" s="107">
        <f t="shared" si="237"/>
        <v>0</v>
      </c>
      <c r="L1412" s="107">
        <f t="shared" si="237"/>
        <v>0</v>
      </c>
      <c r="M1412" s="107">
        <f t="shared" si="237"/>
        <v>0</v>
      </c>
      <c r="N1412" s="107">
        <f t="shared" si="237"/>
        <v>0</v>
      </c>
      <c r="O1412" s="107">
        <f t="shared" si="237"/>
        <v>0</v>
      </c>
      <c r="P1412" s="107">
        <f t="shared" si="237"/>
        <v>0</v>
      </c>
      <c r="Q1412" s="107">
        <f t="shared" si="237"/>
        <v>0</v>
      </c>
      <c r="R1412" s="107">
        <f t="shared" si="237"/>
        <v>0</v>
      </c>
      <c r="S1412" s="107">
        <f t="shared" si="237"/>
        <v>0</v>
      </c>
      <c r="T1412" s="107">
        <f t="shared" si="237"/>
        <v>0</v>
      </c>
      <c r="U1412" s="107">
        <f t="shared" si="237"/>
        <v>0</v>
      </c>
      <c r="V1412" s="107">
        <f t="shared" si="237"/>
        <v>0</v>
      </c>
      <c r="W1412" s="107">
        <f t="shared" si="237"/>
        <v>0</v>
      </c>
      <c r="X1412" s="107">
        <f t="shared" si="237"/>
        <v>0</v>
      </c>
      <c r="Y1412" s="107">
        <f t="shared" si="237"/>
        <v>0</v>
      </c>
      <c r="Z1412" s="107">
        <f t="shared" si="237"/>
        <v>0</v>
      </c>
      <c r="AA1412" s="107">
        <f t="shared" si="237"/>
        <v>0</v>
      </c>
      <c r="AB1412" s="107">
        <f t="shared" si="237"/>
        <v>0</v>
      </c>
      <c r="AC1412" s="108">
        <f t="shared" si="237"/>
        <v>0</v>
      </c>
      <c r="AE1412" s="805">
        <f t="shared" si="215"/>
        <v>0</v>
      </c>
      <c r="AG1412" s="805">
        <f t="shared" si="216"/>
        <v>0</v>
      </c>
      <c r="AI1412" s="805">
        <f t="shared" si="217"/>
        <v>0</v>
      </c>
      <c r="AK1412" s="300"/>
    </row>
    <row r="1413" spans="4:37" ht="12.75" customHeight="1" outlineLevel="1" x14ac:dyDescent="0.25">
      <c r="D1413" s="142" t="str">
        <f>'Line Items'!D1078</f>
        <v>[Rolling Stock Line 22]</v>
      </c>
      <c r="E1413" s="106"/>
      <c r="F1413" s="143" t="str">
        <f t="shared" si="213"/>
        <v>£000</v>
      </c>
      <c r="G1413" s="107">
        <f t="shared" ref="G1413:AC1413" si="238">G39*G1150</f>
        <v>0</v>
      </c>
      <c r="H1413" s="107">
        <f t="shared" si="238"/>
        <v>0</v>
      </c>
      <c r="I1413" s="107">
        <f t="shared" si="238"/>
        <v>0</v>
      </c>
      <c r="J1413" s="107">
        <f t="shared" si="238"/>
        <v>0</v>
      </c>
      <c r="K1413" s="107">
        <f t="shared" si="238"/>
        <v>0</v>
      </c>
      <c r="L1413" s="107">
        <f t="shared" si="238"/>
        <v>0</v>
      </c>
      <c r="M1413" s="107">
        <f t="shared" si="238"/>
        <v>0</v>
      </c>
      <c r="N1413" s="107">
        <f t="shared" si="238"/>
        <v>0</v>
      </c>
      <c r="O1413" s="107">
        <f t="shared" si="238"/>
        <v>0</v>
      </c>
      <c r="P1413" s="107">
        <f t="shared" si="238"/>
        <v>0</v>
      </c>
      <c r="Q1413" s="107">
        <f t="shared" si="238"/>
        <v>0</v>
      </c>
      <c r="R1413" s="107">
        <f t="shared" si="238"/>
        <v>0</v>
      </c>
      <c r="S1413" s="107">
        <f t="shared" si="238"/>
        <v>0</v>
      </c>
      <c r="T1413" s="107">
        <f t="shared" si="238"/>
        <v>0</v>
      </c>
      <c r="U1413" s="107">
        <f t="shared" si="238"/>
        <v>0</v>
      </c>
      <c r="V1413" s="107">
        <f t="shared" si="238"/>
        <v>0</v>
      </c>
      <c r="W1413" s="107">
        <f t="shared" si="238"/>
        <v>0</v>
      </c>
      <c r="X1413" s="107">
        <f t="shared" si="238"/>
        <v>0</v>
      </c>
      <c r="Y1413" s="107">
        <f t="shared" si="238"/>
        <v>0</v>
      </c>
      <c r="Z1413" s="107">
        <f t="shared" si="238"/>
        <v>0</v>
      </c>
      <c r="AA1413" s="107">
        <f t="shared" si="238"/>
        <v>0</v>
      </c>
      <c r="AB1413" s="107">
        <f t="shared" si="238"/>
        <v>0</v>
      </c>
      <c r="AC1413" s="108">
        <f t="shared" si="238"/>
        <v>0</v>
      </c>
      <c r="AE1413" s="805">
        <f t="shared" si="215"/>
        <v>0</v>
      </c>
      <c r="AG1413" s="805">
        <f t="shared" si="216"/>
        <v>0</v>
      </c>
      <c r="AI1413" s="805">
        <f t="shared" si="217"/>
        <v>0</v>
      </c>
      <c r="AK1413" s="300"/>
    </row>
    <row r="1414" spans="4:37" ht="12.75" customHeight="1" outlineLevel="1" x14ac:dyDescent="0.25">
      <c r="D1414" s="142" t="str">
        <f>'Line Items'!D1079</f>
        <v>[Rolling Stock Line 23]</v>
      </c>
      <c r="E1414" s="106"/>
      <c r="F1414" s="143" t="str">
        <f t="shared" si="213"/>
        <v>£000</v>
      </c>
      <c r="G1414" s="107">
        <f t="shared" ref="G1414:AC1414" si="239">G40*G1151</f>
        <v>0</v>
      </c>
      <c r="H1414" s="107">
        <f t="shared" si="239"/>
        <v>0</v>
      </c>
      <c r="I1414" s="107">
        <f t="shared" si="239"/>
        <v>0</v>
      </c>
      <c r="J1414" s="107">
        <f t="shared" si="239"/>
        <v>0</v>
      </c>
      <c r="K1414" s="107">
        <f t="shared" si="239"/>
        <v>0</v>
      </c>
      <c r="L1414" s="107">
        <f t="shared" si="239"/>
        <v>0</v>
      </c>
      <c r="M1414" s="107">
        <f t="shared" si="239"/>
        <v>0</v>
      </c>
      <c r="N1414" s="107">
        <f t="shared" si="239"/>
        <v>0</v>
      </c>
      <c r="O1414" s="107">
        <f t="shared" si="239"/>
        <v>0</v>
      </c>
      <c r="P1414" s="107">
        <f t="shared" si="239"/>
        <v>0</v>
      </c>
      <c r="Q1414" s="107">
        <f t="shared" si="239"/>
        <v>0</v>
      </c>
      <c r="R1414" s="107">
        <f t="shared" si="239"/>
        <v>0</v>
      </c>
      <c r="S1414" s="107">
        <f t="shared" si="239"/>
        <v>0</v>
      </c>
      <c r="T1414" s="107">
        <f t="shared" si="239"/>
        <v>0</v>
      </c>
      <c r="U1414" s="107">
        <f t="shared" si="239"/>
        <v>0</v>
      </c>
      <c r="V1414" s="107">
        <f t="shared" si="239"/>
        <v>0</v>
      </c>
      <c r="W1414" s="107">
        <f t="shared" si="239"/>
        <v>0</v>
      </c>
      <c r="X1414" s="107">
        <f t="shared" si="239"/>
        <v>0</v>
      </c>
      <c r="Y1414" s="107">
        <f t="shared" si="239"/>
        <v>0</v>
      </c>
      <c r="Z1414" s="107">
        <f t="shared" si="239"/>
        <v>0</v>
      </c>
      <c r="AA1414" s="107">
        <f t="shared" si="239"/>
        <v>0</v>
      </c>
      <c r="AB1414" s="107">
        <f t="shared" si="239"/>
        <v>0</v>
      </c>
      <c r="AC1414" s="108">
        <f t="shared" si="239"/>
        <v>0</v>
      </c>
      <c r="AE1414" s="805">
        <f t="shared" si="215"/>
        <v>0</v>
      </c>
      <c r="AG1414" s="805">
        <f t="shared" si="216"/>
        <v>0</v>
      </c>
      <c r="AI1414" s="805">
        <f t="shared" si="217"/>
        <v>0</v>
      </c>
      <c r="AK1414" s="300"/>
    </row>
    <row r="1415" spans="4:37" ht="12.75" customHeight="1" outlineLevel="1" x14ac:dyDescent="0.25">
      <c r="D1415" s="142" t="str">
        <f>'Line Items'!D1080</f>
        <v>[Rolling Stock Line 24]</v>
      </c>
      <c r="E1415" s="106"/>
      <c r="F1415" s="143" t="str">
        <f t="shared" si="213"/>
        <v>£000</v>
      </c>
      <c r="G1415" s="107">
        <f t="shared" ref="G1415:AC1415" si="240">G41*G1152</f>
        <v>0</v>
      </c>
      <c r="H1415" s="107">
        <f t="shared" si="240"/>
        <v>0</v>
      </c>
      <c r="I1415" s="107">
        <f t="shared" si="240"/>
        <v>0</v>
      </c>
      <c r="J1415" s="107">
        <f t="shared" si="240"/>
        <v>0</v>
      </c>
      <c r="K1415" s="107">
        <f t="shared" si="240"/>
        <v>0</v>
      </c>
      <c r="L1415" s="107">
        <f t="shared" si="240"/>
        <v>0</v>
      </c>
      <c r="M1415" s="107">
        <f t="shared" si="240"/>
        <v>0</v>
      </c>
      <c r="N1415" s="107">
        <f t="shared" si="240"/>
        <v>0</v>
      </c>
      <c r="O1415" s="107">
        <f t="shared" si="240"/>
        <v>0</v>
      </c>
      <c r="P1415" s="107">
        <f t="shared" si="240"/>
        <v>0</v>
      </c>
      <c r="Q1415" s="107">
        <f t="shared" si="240"/>
        <v>0</v>
      </c>
      <c r="R1415" s="107">
        <f t="shared" si="240"/>
        <v>0</v>
      </c>
      <c r="S1415" s="107">
        <f t="shared" si="240"/>
        <v>0</v>
      </c>
      <c r="T1415" s="107">
        <f t="shared" si="240"/>
        <v>0</v>
      </c>
      <c r="U1415" s="107">
        <f t="shared" si="240"/>
        <v>0</v>
      </c>
      <c r="V1415" s="107">
        <f t="shared" si="240"/>
        <v>0</v>
      </c>
      <c r="W1415" s="107">
        <f t="shared" si="240"/>
        <v>0</v>
      </c>
      <c r="X1415" s="107">
        <f t="shared" si="240"/>
        <v>0</v>
      </c>
      <c r="Y1415" s="107">
        <f t="shared" si="240"/>
        <v>0</v>
      </c>
      <c r="Z1415" s="107">
        <f t="shared" si="240"/>
        <v>0</v>
      </c>
      <c r="AA1415" s="107">
        <f t="shared" si="240"/>
        <v>0</v>
      </c>
      <c r="AB1415" s="107">
        <f t="shared" si="240"/>
        <v>0</v>
      </c>
      <c r="AC1415" s="108">
        <f t="shared" si="240"/>
        <v>0</v>
      </c>
      <c r="AE1415" s="805">
        <f t="shared" si="215"/>
        <v>0</v>
      </c>
      <c r="AG1415" s="805">
        <f t="shared" si="216"/>
        <v>0</v>
      </c>
      <c r="AI1415" s="805">
        <f t="shared" si="217"/>
        <v>0</v>
      </c>
      <c r="AK1415" s="300"/>
    </row>
    <row r="1416" spans="4:37" ht="12.75" customHeight="1" outlineLevel="1" x14ac:dyDescent="0.25">
      <c r="D1416" s="142" t="str">
        <f>'Line Items'!D1081</f>
        <v>[Rolling Stock Line 25]</v>
      </c>
      <c r="E1416" s="106"/>
      <c r="F1416" s="143" t="str">
        <f t="shared" si="213"/>
        <v>£000</v>
      </c>
      <c r="G1416" s="107">
        <f t="shared" ref="G1416:AC1416" si="241">G42*G1153</f>
        <v>0</v>
      </c>
      <c r="H1416" s="107">
        <f t="shared" si="241"/>
        <v>0</v>
      </c>
      <c r="I1416" s="107">
        <f t="shared" si="241"/>
        <v>0</v>
      </c>
      <c r="J1416" s="107">
        <f t="shared" si="241"/>
        <v>0</v>
      </c>
      <c r="K1416" s="107">
        <f t="shared" si="241"/>
        <v>0</v>
      </c>
      <c r="L1416" s="107">
        <f t="shared" si="241"/>
        <v>0</v>
      </c>
      <c r="M1416" s="107">
        <f t="shared" si="241"/>
        <v>0</v>
      </c>
      <c r="N1416" s="107">
        <f t="shared" si="241"/>
        <v>0</v>
      </c>
      <c r="O1416" s="107">
        <f t="shared" si="241"/>
        <v>0</v>
      </c>
      <c r="P1416" s="107">
        <f t="shared" si="241"/>
        <v>0</v>
      </c>
      <c r="Q1416" s="107">
        <f t="shared" si="241"/>
        <v>0</v>
      </c>
      <c r="R1416" s="107">
        <f t="shared" si="241"/>
        <v>0</v>
      </c>
      <c r="S1416" s="107">
        <f t="shared" si="241"/>
        <v>0</v>
      </c>
      <c r="T1416" s="107">
        <f t="shared" si="241"/>
        <v>0</v>
      </c>
      <c r="U1416" s="107">
        <f t="shared" si="241"/>
        <v>0</v>
      </c>
      <c r="V1416" s="107">
        <f t="shared" si="241"/>
        <v>0</v>
      </c>
      <c r="W1416" s="107">
        <f t="shared" si="241"/>
        <v>0</v>
      </c>
      <c r="X1416" s="107">
        <f t="shared" si="241"/>
        <v>0</v>
      </c>
      <c r="Y1416" s="107">
        <f t="shared" si="241"/>
        <v>0</v>
      </c>
      <c r="Z1416" s="107">
        <f t="shared" si="241"/>
        <v>0</v>
      </c>
      <c r="AA1416" s="107">
        <f t="shared" si="241"/>
        <v>0</v>
      </c>
      <c r="AB1416" s="107">
        <f t="shared" si="241"/>
        <v>0</v>
      </c>
      <c r="AC1416" s="108">
        <f t="shared" si="241"/>
        <v>0</v>
      </c>
      <c r="AE1416" s="805">
        <f t="shared" si="215"/>
        <v>0</v>
      </c>
      <c r="AG1416" s="805">
        <f t="shared" si="216"/>
        <v>0</v>
      </c>
      <c r="AI1416" s="805">
        <f t="shared" si="217"/>
        <v>0</v>
      </c>
      <c r="AK1416" s="300"/>
    </row>
    <row r="1417" spans="4:37" ht="12.75" customHeight="1" outlineLevel="1" x14ac:dyDescent="0.25">
      <c r="D1417" s="142" t="str">
        <f>'Line Items'!D1082</f>
        <v>[Rolling Stock Line 26]</v>
      </c>
      <c r="E1417" s="106"/>
      <c r="F1417" s="143" t="str">
        <f t="shared" si="213"/>
        <v>£000</v>
      </c>
      <c r="G1417" s="107">
        <f t="shared" ref="G1417:AC1417" si="242">G43*G1154</f>
        <v>0</v>
      </c>
      <c r="H1417" s="107">
        <f t="shared" si="242"/>
        <v>0</v>
      </c>
      <c r="I1417" s="107">
        <f t="shared" si="242"/>
        <v>0</v>
      </c>
      <c r="J1417" s="107">
        <f t="shared" si="242"/>
        <v>0</v>
      </c>
      <c r="K1417" s="107">
        <f t="shared" si="242"/>
        <v>0</v>
      </c>
      <c r="L1417" s="107">
        <f t="shared" si="242"/>
        <v>0</v>
      </c>
      <c r="M1417" s="107">
        <f t="shared" si="242"/>
        <v>0</v>
      </c>
      <c r="N1417" s="107">
        <f t="shared" si="242"/>
        <v>0</v>
      </c>
      <c r="O1417" s="107">
        <f t="shared" si="242"/>
        <v>0</v>
      </c>
      <c r="P1417" s="107">
        <f t="shared" si="242"/>
        <v>0</v>
      </c>
      <c r="Q1417" s="107">
        <f t="shared" si="242"/>
        <v>0</v>
      </c>
      <c r="R1417" s="107">
        <f t="shared" si="242"/>
        <v>0</v>
      </c>
      <c r="S1417" s="107">
        <f t="shared" si="242"/>
        <v>0</v>
      </c>
      <c r="T1417" s="107">
        <f t="shared" si="242"/>
        <v>0</v>
      </c>
      <c r="U1417" s="107">
        <f t="shared" si="242"/>
        <v>0</v>
      </c>
      <c r="V1417" s="107">
        <f t="shared" si="242"/>
        <v>0</v>
      </c>
      <c r="W1417" s="107">
        <f t="shared" si="242"/>
        <v>0</v>
      </c>
      <c r="X1417" s="107">
        <f t="shared" si="242"/>
        <v>0</v>
      </c>
      <c r="Y1417" s="107">
        <f t="shared" si="242"/>
        <v>0</v>
      </c>
      <c r="Z1417" s="107">
        <f t="shared" si="242"/>
        <v>0</v>
      </c>
      <c r="AA1417" s="107">
        <f t="shared" si="242"/>
        <v>0</v>
      </c>
      <c r="AB1417" s="107">
        <f t="shared" si="242"/>
        <v>0</v>
      </c>
      <c r="AC1417" s="108">
        <f t="shared" si="242"/>
        <v>0</v>
      </c>
      <c r="AE1417" s="805">
        <f t="shared" si="215"/>
        <v>0</v>
      </c>
      <c r="AG1417" s="805">
        <f t="shared" si="216"/>
        <v>0</v>
      </c>
      <c r="AI1417" s="805">
        <f t="shared" si="217"/>
        <v>0</v>
      </c>
      <c r="AK1417" s="300"/>
    </row>
    <row r="1418" spans="4:37" ht="12.75" customHeight="1" outlineLevel="1" x14ac:dyDescent="0.25">
      <c r="D1418" s="142" t="str">
        <f>'Line Items'!D1083</f>
        <v>[Rolling Stock Line 27]</v>
      </c>
      <c r="E1418" s="106"/>
      <c r="F1418" s="143" t="str">
        <f t="shared" si="213"/>
        <v>£000</v>
      </c>
      <c r="G1418" s="107">
        <f t="shared" ref="G1418:AC1418" si="243">G44*G1155</f>
        <v>0</v>
      </c>
      <c r="H1418" s="107">
        <f t="shared" si="243"/>
        <v>0</v>
      </c>
      <c r="I1418" s="107">
        <f t="shared" si="243"/>
        <v>0</v>
      </c>
      <c r="J1418" s="107">
        <f t="shared" si="243"/>
        <v>0</v>
      </c>
      <c r="K1418" s="107">
        <f t="shared" si="243"/>
        <v>0</v>
      </c>
      <c r="L1418" s="107">
        <f t="shared" si="243"/>
        <v>0</v>
      </c>
      <c r="M1418" s="107">
        <f t="shared" si="243"/>
        <v>0</v>
      </c>
      <c r="N1418" s="107">
        <f t="shared" si="243"/>
        <v>0</v>
      </c>
      <c r="O1418" s="107">
        <f t="shared" si="243"/>
        <v>0</v>
      </c>
      <c r="P1418" s="107">
        <f t="shared" si="243"/>
        <v>0</v>
      </c>
      <c r="Q1418" s="107">
        <f t="shared" si="243"/>
        <v>0</v>
      </c>
      <c r="R1418" s="107">
        <f t="shared" si="243"/>
        <v>0</v>
      </c>
      <c r="S1418" s="107">
        <f t="shared" si="243"/>
        <v>0</v>
      </c>
      <c r="T1418" s="107">
        <f t="shared" si="243"/>
        <v>0</v>
      </c>
      <c r="U1418" s="107">
        <f t="shared" si="243"/>
        <v>0</v>
      </c>
      <c r="V1418" s="107">
        <f t="shared" si="243"/>
        <v>0</v>
      </c>
      <c r="W1418" s="107">
        <f t="shared" si="243"/>
        <v>0</v>
      </c>
      <c r="X1418" s="107">
        <f t="shared" si="243"/>
        <v>0</v>
      </c>
      <c r="Y1418" s="107">
        <f t="shared" si="243"/>
        <v>0</v>
      </c>
      <c r="Z1418" s="107">
        <f t="shared" si="243"/>
        <v>0</v>
      </c>
      <c r="AA1418" s="107">
        <f t="shared" si="243"/>
        <v>0</v>
      </c>
      <c r="AB1418" s="107">
        <f t="shared" si="243"/>
        <v>0</v>
      </c>
      <c r="AC1418" s="108">
        <f t="shared" si="243"/>
        <v>0</v>
      </c>
      <c r="AE1418" s="805">
        <f t="shared" si="215"/>
        <v>0</v>
      </c>
      <c r="AG1418" s="805">
        <f t="shared" si="216"/>
        <v>0</v>
      </c>
      <c r="AI1418" s="805">
        <f t="shared" si="217"/>
        <v>0</v>
      </c>
      <c r="AK1418" s="300"/>
    </row>
    <row r="1419" spans="4:37" ht="12.75" customHeight="1" outlineLevel="1" x14ac:dyDescent="0.25">
      <c r="D1419" s="142" t="str">
        <f>'Line Items'!D1084</f>
        <v>[Rolling Stock Line 28]</v>
      </c>
      <c r="E1419" s="106"/>
      <c r="F1419" s="143" t="str">
        <f t="shared" si="213"/>
        <v>£000</v>
      </c>
      <c r="G1419" s="107">
        <f t="shared" ref="G1419:AC1419" si="244">G45*G1156</f>
        <v>0</v>
      </c>
      <c r="H1419" s="107">
        <f t="shared" si="244"/>
        <v>0</v>
      </c>
      <c r="I1419" s="107">
        <f t="shared" si="244"/>
        <v>0</v>
      </c>
      <c r="J1419" s="107">
        <f t="shared" si="244"/>
        <v>0</v>
      </c>
      <c r="K1419" s="107">
        <f t="shared" si="244"/>
        <v>0</v>
      </c>
      <c r="L1419" s="107">
        <f t="shared" si="244"/>
        <v>0</v>
      </c>
      <c r="M1419" s="107">
        <f t="shared" si="244"/>
        <v>0</v>
      </c>
      <c r="N1419" s="107">
        <f t="shared" si="244"/>
        <v>0</v>
      </c>
      <c r="O1419" s="107">
        <f t="shared" si="244"/>
        <v>0</v>
      </c>
      <c r="P1419" s="107">
        <f t="shared" si="244"/>
        <v>0</v>
      </c>
      <c r="Q1419" s="107">
        <f t="shared" si="244"/>
        <v>0</v>
      </c>
      <c r="R1419" s="107">
        <f t="shared" si="244"/>
        <v>0</v>
      </c>
      <c r="S1419" s="107">
        <f t="shared" si="244"/>
        <v>0</v>
      </c>
      <c r="T1419" s="107">
        <f t="shared" si="244"/>
        <v>0</v>
      </c>
      <c r="U1419" s="107">
        <f t="shared" si="244"/>
        <v>0</v>
      </c>
      <c r="V1419" s="107">
        <f t="shared" si="244"/>
        <v>0</v>
      </c>
      <c r="W1419" s="107">
        <f t="shared" si="244"/>
        <v>0</v>
      </c>
      <c r="X1419" s="107">
        <f t="shared" si="244"/>
        <v>0</v>
      </c>
      <c r="Y1419" s="107">
        <f t="shared" si="244"/>
        <v>0</v>
      </c>
      <c r="Z1419" s="107">
        <f t="shared" si="244"/>
        <v>0</v>
      </c>
      <c r="AA1419" s="107">
        <f t="shared" si="244"/>
        <v>0</v>
      </c>
      <c r="AB1419" s="107">
        <f t="shared" si="244"/>
        <v>0</v>
      </c>
      <c r="AC1419" s="108">
        <f t="shared" si="244"/>
        <v>0</v>
      </c>
      <c r="AE1419" s="805">
        <f t="shared" si="215"/>
        <v>0</v>
      </c>
      <c r="AG1419" s="805">
        <f t="shared" si="216"/>
        <v>0</v>
      </c>
      <c r="AI1419" s="805">
        <f t="shared" si="217"/>
        <v>0</v>
      </c>
      <c r="AK1419" s="300"/>
    </row>
    <row r="1420" spans="4:37" ht="12.75" customHeight="1" outlineLevel="1" x14ac:dyDescent="0.25">
      <c r="D1420" s="142" t="str">
        <f>'Line Items'!D1085</f>
        <v>[Rolling Stock Line 29]</v>
      </c>
      <c r="E1420" s="106"/>
      <c r="F1420" s="143" t="str">
        <f t="shared" si="213"/>
        <v>£000</v>
      </c>
      <c r="G1420" s="107">
        <f t="shared" ref="G1420:AC1420" si="245">G46*G1157</f>
        <v>0</v>
      </c>
      <c r="H1420" s="107">
        <f t="shared" si="245"/>
        <v>0</v>
      </c>
      <c r="I1420" s="107">
        <f t="shared" si="245"/>
        <v>0</v>
      </c>
      <c r="J1420" s="107">
        <f t="shared" si="245"/>
        <v>0</v>
      </c>
      <c r="K1420" s="107">
        <f t="shared" si="245"/>
        <v>0</v>
      </c>
      <c r="L1420" s="107">
        <f t="shared" si="245"/>
        <v>0</v>
      </c>
      <c r="M1420" s="107">
        <f t="shared" si="245"/>
        <v>0</v>
      </c>
      <c r="N1420" s="107">
        <f t="shared" si="245"/>
        <v>0</v>
      </c>
      <c r="O1420" s="107">
        <f t="shared" si="245"/>
        <v>0</v>
      </c>
      <c r="P1420" s="107">
        <f t="shared" si="245"/>
        <v>0</v>
      </c>
      <c r="Q1420" s="107">
        <f t="shared" si="245"/>
        <v>0</v>
      </c>
      <c r="R1420" s="107">
        <f t="shared" si="245"/>
        <v>0</v>
      </c>
      <c r="S1420" s="107">
        <f t="shared" si="245"/>
        <v>0</v>
      </c>
      <c r="T1420" s="107">
        <f t="shared" si="245"/>
        <v>0</v>
      </c>
      <c r="U1420" s="107">
        <f t="shared" si="245"/>
        <v>0</v>
      </c>
      <c r="V1420" s="107">
        <f t="shared" si="245"/>
        <v>0</v>
      </c>
      <c r="W1420" s="107">
        <f t="shared" si="245"/>
        <v>0</v>
      </c>
      <c r="X1420" s="107">
        <f t="shared" si="245"/>
        <v>0</v>
      </c>
      <c r="Y1420" s="107">
        <f t="shared" si="245"/>
        <v>0</v>
      </c>
      <c r="Z1420" s="107">
        <f t="shared" si="245"/>
        <v>0</v>
      </c>
      <c r="AA1420" s="107">
        <f t="shared" si="245"/>
        <v>0</v>
      </c>
      <c r="AB1420" s="107">
        <f t="shared" si="245"/>
        <v>0</v>
      </c>
      <c r="AC1420" s="108">
        <f t="shared" si="245"/>
        <v>0</v>
      </c>
      <c r="AE1420" s="805">
        <f t="shared" si="215"/>
        <v>0</v>
      </c>
      <c r="AG1420" s="805">
        <f t="shared" si="216"/>
        <v>0</v>
      </c>
      <c r="AI1420" s="805">
        <f t="shared" si="217"/>
        <v>0</v>
      </c>
      <c r="AK1420" s="300"/>
    </row>
    <row r="1421" spans="4:37" ht="12.75" customHeight="1" outlineLevel="1" x14ac:dyDescent="0.25">
      <c r="D1421" s="142" t="str">
        <f>'Line Items'!D1086</f>
        <v>[Rolling Stock Line 30]</v>
      </c>
      <c r="E1421" s="106"/>
      <c r="F1421" s="143" t="str">
        <f t="shared" si="213"/>
        <v>£000</v>
      </c>
      <c r="G1421" s="107">
        <f t="shared" ref="G1421:AC1421" si="246">G47*G1158</f>
        <v>0</v>
      </c>
      <c r="H1421" s="107">
        <f t="shared" si="246"/>
        <v>0</v>
      </c>
      <c r="I1421" s="107">
        <f t="shared" si="246"/>
        <v>0</v>
      </c>
      <c r="J1421" s="107">
        <f t="shared" si="246"/>
        <v>0</v>
      </c>
      <c r="K1421" s="107">
        <f t="shared" si="246"/>
        <v>0</v>
      </c>
      <c r="L1421" s="107">
        <f t="shared" si="246"/>
        <v>0</v>
      </c>
      <c r="M1421" s="107">
        <f t="shared" si="246"/>
        <v>0</v>
      </c>
      <c r="N1421" s="107">
        <f t="shared" si="246"/>
        <v>0</v>
      </c>
      <c r="O1421" s="107">
        <f t="shared" si="246"/>
        <v>0</v>
      </c>
      <c r="P1421" s="107">
        <f t="shared" si="246"/>
        <v>0</v>
      </c>
      <c r="Q1421" s="107">
        <f t="shared" si="246"/>
        <v>0</v>
      </c>
      <c r="R1421" s="107">
        <f t="shared" si="246"/>
        <v>0</v>
      </c>
      <c r="S1421" s="107">
        <f t="shared" si="246"/>
        <v>0</v>
      </c>
      <c r="T1421" s="107">
        <f t="shared" si="246"/>
        <v>0</v>
      </c>
      <c r="U1421" s="107">
        <f t="shared" si="246"/>
        <v>0</v>
      </c>
      <c r="V1421" s="107">
        <f t="shared" si="246"/>
        <v>0</v>
      </c>
      <c r="W1421" s="107">
        <f t="shared" si="246"/>
        <v>0</v>
      </c>
      <c r="X1421" s="107">
        <f t="shared" si="246"/>
        <v>0</v>
      </c>
      <c r="Y1421" s="107">
        <f t="shared" si="246"/>
        <v>0</v>
      </c>
      <c r="Z1421" s="107">
        <f t="shared" si="246"/>
        <v>0</v>
      </c>
      <c r="AA1421" s="107">
        <f t="shared" si="246"/>
        <v>0</v>
      </c>
      <c r="AB1421" s="107">
        <f t="shared" si="246"/>
        <v>0</v>
      </c>
      <c r="AC1421" s="108">
        <f t="shared" si="246"/>
        <v>0</v>
      </c>
      <c r="AE1421" s="805">
        <f t="shared" si="215"/>
        <v>0</v>
      </c>
      <c r="AG1421" s="805">
        <f t="shared" si="216"/>
        <v>0</v>
      </c>
      <c r="AI1421" s="805">
        <f t="shared" si="217"/>
        <v>0</v>
      </c>
      <c r="AK1421" s="300"/>
    </row>
    <row r="1422" spans="4:37" ht="12.75" customHeight="1" outlineLevel="1" x14ac:dyDescent="0.25">
      <c r="D1422" s="142" t="str">
        <f>'Line Items'!D1087</f>
        <v>[Rolling Stock Line 31]</v>
      </c>
      <c r="E1422" s="106"/>
      <c r="F1422" s="143" t="str">
        <f t="shared" si="213"/>
        <v>£000</v>
      </c>
      <c r="G1422" s="107">
        <f t="shared" ref="G1422:AC1422" si="247">G48*G1159</f>
        <v>0</v>
      </c>
      <c r="H1422" s="107">
        <f t="shared" si="247"/>
        <v>0</v>
      </c>
      <c r="I1422" s="107">
        <f t="shared" si="247"/>
        <v>0</v>
      </c>
      <c r="J1422" s="107">
        <f t="shared" si="247"/>
        <v>0</v>
      </c>
      <c r="K1422" s="107">
        <f t="shared" si="247"/>
        <v>0</v>
      </c>
      <c r="L1422" s="107">
        <f t="shared" si="247"/>
        <v>0</v>
      </c>
      <c r="M1422" s="107">
        <f t="shared" si="247"/>
        <v>0</v>
      </c>
      <c r="N1422" s="107">
        <f t="shared" si="247"/>
        <v>0</v>
      </c>
      <c r="O1422" s="107">
        <f t="shared" si="247"/>
        <v>0</v>
      </c>
      <c r="P1422" s="107">
        <f t="shared" si="247"/>
        <v>0</v>
      </c>
      <c r="Q1422" s="107">
        <f t="shared" si="247"/>
        <v>0</v>
      </c>
      <c r="R1422" s="107">
        <f t="shared" si="247"/>
        <v>0</v>
      </c>
      <c r="S1422" s="107">
        <f t="shared" si="247"/>
        <v>0</v>
      </c>
      <c r="T1422" s="107">
        <f t="shared" si="247"/>
        <v>0</v>
      </c>
      <c r="U1422" s="107">
        <f t="shared" si="247"/>
        <v>0</v>
      </c>
      <c r="V1422" s="107">
        <f t="shared" si="247"/>
        <v>0</v>
      </c>
      <c r="W1422" s="107">
        <f t="shared" si="247"/>
        <v>0</v>
      </c>
      <c r="X1422" s="107">
        <f t="shared" si="247"/>
        <v>0</v>
      </c>
      <c r="Y1422" s="107">
        <f t="shared" si="247"/>
        <v>0</v>
      </c>
      <c r="Z1422" s="107">
        <f t="shared" si="247"/>
        <v>0</v>
      </c>
      <c r="AA1422" s="107">
        <f t="shared" si="247"/>
        <v>0</v>
      </c>
      <c r="AB1422" s="107">
        <f t="shared" si="247"/>
        <v>0</v>
      </c>
      <c r="AC1422" s="108">
        <f t="shared" si="247"/>
        <v>0</v>
      </c>
      <c r="AE1422" s="805">
        <f t="shared" si="215"/>
        <v>0</v>
      </c>
      <c r="AG1422" s="805">
        <f t="shared" si="216"/>
        <v>0</v>
      </c>
      <c r="AI1422" s="805">
        <f t="shared" si="217"/>
        <v>0</v>
      </c>
      <c r="AK1422" s="300"/>
    </row>
    <row r="1423" spans="4:37" ht="12.75" customHeight="1" outlineLevel="1" x14ac:dyDescent="0.25">
      <c r="D1423" s="142" t="str">
        <f>'Line Items'!D1088</f>
        <v>[Rolling Stock Line 32]</v>
      </c>
      <c r="E1423" s="106"/>
      <c r="F1423" s="143" t="str">
        <f t="shared" si="213"/>
        <v>£000</v>
      </c>
      <c r="G1423" s="107">
        <f t="shared" ref="G1423:AC1423" si="248">G49*G1160</f>
        <v>0</v>
      </c>
      <c r="H1423" s="107">
        <f t="shared" si="248"/>
        <v>0</v>
      </c>
      <c r="I1423" s="107">
        <f t="shared" si="248"/>
        <v>0</v>
      </c>
      <c r="J1423" s="107">
        <f t="shared" si="248"/>
        <v>0</v>
      </c>
      <c r="K1423" s="107">
        <f t="shared" si="248"/>
        <v>0</v>
      </c>
      <c r="L1423" s="107">
        <f t="shared" si="248"/>
        <v>0</v>
      </c>
      <c r="M1423" s="107">
        <f t="shared" si="248"/>
        <v>0</v>
      </c>
      <c r="N1423" s="107">
        <f t="shared" si="248"/>
        <v>0</v>
      </c>
      <c r="O1423" s="107">
        <f t="shared" si="248"/>
        <v>0</v>
      </c>
      <c r="P1423" s="107">
        <f t="shared" si="248"/>
        <v>0</v>
      </c>
      <c r="Q1423" s="107">
        <f t="shared" si="248"/>
        <v>0</v>
      </c>
      <c r="R1423" s="107">
        <f t="shared" si="248"/>
        <v>0</v>
      </c>
      <c r="S1423" s="107">
        <f t="shared" si="248"/>
        <v>0</v>
      </c>
      <c r="T1423" s="107">
        <f t="shared" si="248"/>
        <v>0</v>
      </c>
      <c r="U1423" s="107">
        <f t="shared" si="248"/>
        <v>0</v>
      </c>
      <c r="V1423" s="107">
        <f t="shared" si="248"/>
        <v>0</v>
      </c>
      <c r="W1423" s="107">
        <f t="shared" si="248"/>
        <v>0</v>
      </c>
      <c r="X1423" s="107">
        <f t="shared" si="248"/>
        <v>0</v>
      </c>
      <c r="Y1423" s="107">
        <f t="shared" si="248"/>
        <v>0</v>
      </c>
      <c r="Z1423" s="107">
        <f t="shared" si="248"/>
        <v>0</v>
      </c>
      <c r="AA1423" s="107">
        <f t="shared" si="248"/>
        <v>0</v>
      </c>
      <c r="AB1423" s="107">
        <f t="shared" si="248"/>
        <v>0</v>
      </c>
      <c r="AC1423" s="108">
        <f t="shared" si="248"/>
        <v>0</v>
      </c>
      <c r="AE1423" s="805">
        <f t="shared" si="215"/>
        <v>0</v>
      </c>
      <c r="AG1423" s="805">
        <f t="shared" si="216"/>
        <v>0</v>
      </c>
      <c r="AI1423" s="805">
        <f t="shared" si="217"/>
        <v>0</v>
      </c>
      <c r="AK1423" s="300"/>
    </row>
    <row r="1424" spans="4:37" ht="12.75" customHeight="1" outlineLevel="1" x14ac:dyDescent="0.25">
      <c r="D1424" s="142" t="str">
        <f>'Line Items'!D1089</f>
        <v>[Rolling Stock Line 33]</v>
      </c>
      <c r="E1424" s="106"/>
      <c r="F1424" s="143" t="str">
        <f t="shared" si="213"/>
        <v>£000</v>
      </c>
      <c r="G1424" s="107">
        <f t="shared" ref="G1424:AC1424" si="249">G50*G1161</f>
        <v>0</v>
      </c>
      <c r="H1424" s="107">
        <f t="shared" si="249"/>
        <v>0</v>
      </c>
      <c r="I1424" s="107">
        <f t="shared" si="249"/>
        <v>0</v>
      </c>
      <c r="J1424" s="107">
        <f t="shared" si="249"/>
        <v>0</v>
      </c>
      <c r="K1424" s="107">
        <f t="shared" si="249"/>
        <v>0</v>
      </c>
      <c r="L1424" s="107">
        <f t="shared" si="249"/>
        <v>0</v>
      </c>
      <c r="M1424" s="107">
        <f t="shared" si="249"/>
        <v>0</v>
      </c>
      <c r="N1424" s="107">
        <f t="shared" si="249"/>
        <v>0</v>
      </c>
      <c r="O1424" s="107">
        <f t="shared" si="249"/>
        <v>0</v>
      </c>
      <c r="P1424" s="107">
        <f t="shared" si="249"/>
        <v>0</v>
      </c>
      <c r="Q1424" s="107">
        <f t="shared" si="249"/>
        <v>0</v>
      </c>
      <c r="R1424" s="107">
        <f t="shared" si="249"/>
        <v>0</v>
      </c>
      <c r="S1424" s="107">
        <f t="shared" si="249"/>
        <v>0</v>
      </c>
      <c r="T1424" s="107">
        <f t="shared" si="249"/>
        <v>0</v>
      </c>
      <c r="U1424" s="107">
        <f t="shared" si="249"/>
        <v>0</v>
      </c>
      <c r="V1424" s="107">
        <f t="shared" si="249"/>
        <v>0</v>
      </c>
      <c r="W1424" s="107">
        <f t="shared" si="249"/>
        <v>0</v>
      </c>
      <c r="X1424" s="107">
        <f t="shared" si="249"/>
        <v>0</v>
      </c>
      <c r="Y1424" s="107">
        <f t="shared" si="249"/>
        <v>0</v>
      </c>
      <c r="Z1424" s="107">
        <f t="shared" si="249"/>
        <v>0</v>
      </c>
      <c r="AA1424" s="107">
        <f t="shared" si="249"/>
        <v>0</v>
      </c>
      <c r="AB1424" s="107">
        <f t="shared" si="249"/>
        <v>0</v>
      </c>
      <c r="AC1424" s="108">
        <f t="shared" si="249"/>
        <v>0</v>
      </c>
      <c r="AE1424" s="805">
        <f t="shared" ref="AE1424:AE1451" si="250">AE50*AE1161</f>
        <v>0</v>
      </c>
      <c r="AG1424" s="805">
        <f t="shared" ref="AG1424:AG1451" si="251">AG50*AG1161</f>
        <v>0</v>
      </c>
      <c r="AI1424" s="805">
        <f t="shared" ref="AI1424:AI1451" si="252">AI50*AI1161</f>
        <v>0</v>
      </c>
      <c r="AK1424" s="300"/>
    </row>
    <row r="1425" spans="4:37" ht="12.75" customHeight="1" outlineLevel="1" x14ac:dyDescent="0.25">
      <c r="D1425" s="142" t="str">
        <f>'Line Items'!D1090</f>
        <v>[Rolling Stock Line 34]</v>
      </c>
      <c r="E1425" s="106"/>
      <c r="F1425" s="143" t="str">
        <f t="shared" si="213"/>
        <v>£000</v>
      </c>
      <c r="G1425" s="107">
        <f t="shared" ref="G1425:AC1425" si="253">G51*G1162</f>
        <v>0</v>
      </c>
      <c r="H1425" s="107">
        <f t="shared" si="253"/>
        <v>0</v>
      </c>
      <c r="I1425" s="107">
        <f t="shared" si="253"/>
        <v>0</v>
      </c>
      <c r="J1425" s="107">
        <f t="shared" si="253"/>
        <v>0</v>
      </c>
      <c r="K1425" s="107">
        <f t="shared" si="253"/>
        <v>0</v>
      </c>
      <c r="L1425" s="107">
        <f t="shared" si="253"/>
        <v>0</v>
      </c>
      <c r="M1425" s="107">
        <f t="shared" si="253"/>
        <v>0</v>
      </c>
      <c r="N1425" s="107">
        <f t="shared" si="253"/>
        <v>0</v>
      </c>
      <c r="O1425" s="107">
        <f t="shared" si="253"/>
        <v>0</v>
      </c>
      <c r="P1425" s="107">
        <f t="shared" si="253"/>
        <v>0</v>
      </c>
      <c r="Q1425" s="107">
        <f t="shared" si="253"/>
        <v>0</v>
      </c>
      <c r="R1425" s="107">
        <f t="shared" si="253"/>
        <v>0</v>
      </c>
      <c r="S1425" s="107">
        <f t="shared" si="253"/>
        <v>0</v>
      </c>
      <c r="T1425" s="107">
        <f t="shared" si="253"/>
        <v>0</v>
      </c>
      <c r="U1425" s="107">
        <f t="shared" si="253"/>
        <v>0</v>
      </c>
      <c r="V1425" s="107">
        <f t="shared" si="253"/>
        <v>0</v>
      </c>
      <c r="W1425" s="107">
        <f t="shared" si="253"/>
        <v>0</v>
      </c>
      <c r="X1425" s="107">
        <f t="shared" si="253"/>
        <v>0</v>
      </c>
      <c r="Y1425" s="107">
        <f t="shared" si="253"/>
        <v>0</v>
      </c>
      <c r="Z1425" s="107">
        <f t="shared" si="253"/>
        <v>0</v>
      </c>
      <c r="AA1425" s="107">
        <f t="shared" si="253"/>
        <v>0</v>
      </c>
      <c r="AB1425" s="107">
        <f t="shared" si="253"/>
        <v>0</v>
      </c>
      <c r="AC1425" s="108">
        <f t="shared" si="253"/>
        <v>0</v>
      </c>
      <c r="AE1425" s="805">
        <f t="shared" si="250"/>
        <v>0</v>
      </c>
      <c r="AG1425" s="805">
        <f t="shared" si="251"/>
        <v>0</v>
      </c>
      <c r="AI1425" s="805">
        <f t="shared" si="252"/>
        <v>0</v>
      </c>
      <c r="AK1425" s="300"/>
    </row>
    <row r="1426" spans="4:37" ht="12.75" customHeight="1" outlineLevel="1" x14ac:dyDescent="0.25">
      <c r="D1426" s="142" t="str">
        <f>'Line Items'!D1091</f>
        <v>[Rolling Stock Line 35]</v>
      </c>
      <c r="E1426" s="106"/>
      <c r="F1426" s="143" t="str">
        <f t="shared" si="213"/>
        <v>£000</v>
      </c>
      <c r="G1426" s="107">
        <f t="shared" ref="G1426:AC1426" si="254">G52*G1163</f>
        <v>0</v>
      </c>
      <c r="H1426" s="107">
        <f t="shared" si="254"/>
        <v>0</v>
      </c>
      <c r="I1426" s="107">
        <f t="shared" si="254"/>
        <v>0</v>
      </c>
      <c r="J1426" s="107">
        <f t="shared" si="254"/>
        <v>0</v>
      </c>
      <c r="K1426" s="107">
        <f t="shared" si="254"/>
        <v>0</v>
      </c>
      <c r="L1426" s="107">
        <f t="shared" si="254"/>
        <v>0</v>
      </c>
      <c r="M1426" s="107">
        <f t="shared" si="254"/>
        <v>0</v>
      </c>
      <c r="N1426" s="107">
        <f t="shared" si="254"/>
        <v>0</v>
      </c>
      <c r="O1426" s="107">
        <f t="shared" si="254"/>
        <v>0</v>
      </c>
      <c r="P1426" s="107">
        <f t="shared" si="254"/>
        <v>0</v>
      </c>
      <c r="Q1426" s="107">
        <f t="shared" si="254"/>
        <v>0</v>
      </c>
      <c r="R1426" s="107">
        <f t="shared" si="254"/>
        <v>0</v>
      </c>
      <c r="S1426" s="107">
        <f t="shared" si="254"/>
        <v>0</v>
      </c>
      <c r="T1426" s="107">
        <f t="shared" si="254"/>
        <v>0</v>
      </c>
      <c r="U1426" s="107">
        <f t="shared" si="254"/>
        <v>0</v>
      </c>
      <c r="V1426" s="107">
        <f t="shared" si="254"/>
        <v>0</v>
      </c>
      <c r="W1426" s="107">
        <f t="shared" si="254"/>
        <v>0</v>
      </c>
      <c r="X1426" s="107">
        <f t="shared" si="254"/>
        <v>0</v>
      </c>
      <c r="Y1426" s="107">
        <f t="shared" si="254"/>
        <v>0</v>
      </c>
      <c r="Z1426" s="107">
        <f t="shared" si="254"/>
        <v>0</v>
      </c>
      <c r="AA1426" s="107">
        <f t="shared" si="254"/>
        <v>0</v>
      </c>
      <c r="AB1426" s="107">
        <f t="shared" si="254"/>
        <v>0</v>
      </c>
      <c r="AC1426" s="108">
        <f t="shared" si="254"/>
        <v>0</v>
      </c>
      <c r="AE1426" s="805">
        <f t="shared" si="250"/>
        <v>0</v>
      </c>
      <c r="AG1426" s="805">
        <f t="shared" si="251"/>
        <v>0</v>
      </c>
      <c r="AI1426" s="805">
        <f t="shared" si="252"/>
        <v>0</v>
      </c>
      <c r="AK1426" s="300"/>
    </row>
    <row r="1427" spans="4:37" ht="12.75" customHeight="1" outlineLevel="1" x14ac:dyDescent="0.25">
      <c r="D1427" s="142" t="str">
        <f>'Line Items'!D1092</f>
        <v>[Rolling Stock Line 36]</v>
      </c>
      <c r="E1427" s="106"/>
      <c r="F1427" s="143" t="str">
        <f t="shared" si="213"/>
        <v>£000</v>
      </c>
      <c r="G1427" s="107">
        <f t="shared" ref="G1427:AC1427" si="255">G53*G1164</f>
        <v>0</v>
      </c>
      <c r="H1427" s="107">
        <f t="shared" si="255"/>
        <v>0</v>
      </c>
      <c r="I1427" s="107">
        <f t="shared" si="255"/>
        <v>0</v>
      </c>
      <c r="J1427" s="107">
        <f t="shared" si="255"/>
        <v>0</v>
      </c>
      <c r="K1427" s="107">
        <f t="shared" si="255"/>
        <v>0</v>
      </c>
      <c r="L1427" s="107">
        <f t="shared" si="255"/>
        <v>0</v>
      </c>
      <c r="M1427" s="107">
        <f t="shared" si="255"/>
        <v>0</v>
      </c>
      <c r="N1427" s="107">
        <f t="shared" si="255"/>
        <v>0</v>
      </c>
      <c r="O1427" s="107">
        <f t="shared" si="255"/>
        <v>0</v>
      </c>
      <c r="P1427" s="107">
        <f t="shared" si="255"/>
        <v>0</v>
      </c>
      <c r="Q1427" s="107">
        <f t="shared" si="255"/>
        <v>0</v>
      </c>
      <c r="R1427" s="107">
        <f t="shared" si="255"/>
        <v>0</v>
      </c>
      <c r="S1427" s="107">
        <f t="shared" si="255"/>
        <v>0</v>
      </c>
      <c r="T1427" s="107">
        <f t="shared" si="255"/>
        <v>0</v>
      </c>
      <c r="U1427" s="107">
        <f t="shared" si="255"/>
        <v>0</v>
      </c>
      <c r="V1427" s="107">
        <f t="shared" si="255"/>
        <v>0</v>
      </c>
      <c r="W1427" s="107">
        <f t="shared" si="255"/>
        <v>0</v>
      </c>
      <c r="X1427" s="107">
        <f t="shared" si="255"/>
        <v>0</v>
      </c>
      <c r="Y1427" s="107">
        <f t="shared" si="255"/>
        <v>0</v>
      </c>
      <c r="Z1427" s="107">
        <f t="shared" si="255"/>
        <v>0</v>
      </c>
      <c r="AA1427" s="107">
        <f t="shared" si="255"/>
        <v>0</v>
      </c>
      <c r="AB1427" s="107">
        <f t="shared" si="255"/>
        <v>0</v>
      </c>
      <c r="AC1427" s="108">
        <f t="shared" si="255"/>
        <v>0</v>
      </c>
      <c r="AE1427" s="805">
        <f t="shared" si="250"/>
        <v>0</v>
      </c>
      <c r="AG1427" s="805">
        <f t="shared" si="251"/>
        <v>0</v>
      </c>
      <c r="AI1427" s="805">
        <f t="shared" si="252"/>
        <v>0</v>
      </c>
      <c r="AK1427" s="300"/>
    </row>
    <row r="1428" spans="4:37" ht="12.75" customHeight="1" outlineLevel="1" x14ac:dyDescent="0.25">
      <c r="D1428" s="142" t="str">
        <f>'Line Items'!D1093</f>
        <v>[Rolling Stock Line 37]</v>
      </c>
      <c r="E1428" s="106"/>
      <c r="F1428" s="143" t="str">
        <f t="shared" si="213"/>
        <v>£000</v>
      </c>
      <c r="G1428" s="107">
        <f t="shared" ref="G1428:AC1428" si="256">G54*G1165</f>
        <v>0</v>
      </c>
      <c r="H1428" s="107">
        <f t="shared" si="256"/>
        <v>0</v>
      </c>
      <c r="I1428" s="107">
        <f t="shared" si="256"/>
        <v>0</v>
      </c>
      <c r="J1428" s="107">
        <f t="shared" si="256"/>
        <v>0</v>
      </c>
      <c r="K1428" s="107">
        <f t="shared" si="256"/>
        <v>0</v>
      </c>
      <c r="L1428" s="107">
        <f t="shared" si="256"/>
        <v>0</v>
      </c>
      <c r="M1428" s="107">
        <f t="shared" si="256"/>
        <v>0</v>
      </c>
      <c r="N1428" s="107">
        <f t="shared" si="256"/>
        <v>0</v>
      </c>
      <c r="O1428" s="107">
        <f t="shared" si="256"/>
        <v>0</v>
      </c>
      <c r="P1428" s="107">
        <f t="shared" si="256"/>
        <v>0</v>
      </c>
      <c r="Q1428" s="107">
        <f t="shared" si="256"/>
        <v>0</v>
      </c>
      <c r="R1428" s="107">
        <f t="shared" si="256"/>
        <v>0</v>
      </c>
      <c r="S1428" s="107">
        <f t="shared" si="256"/>
        <v>0</v>
      </c>
      <c r="T1428" s="107">
        <f t="shared" si="256"/>
        <v>0</v>
      </c>
      <c r="U1428" s="107">
        <f t="shared" si="256"/>
        <v>0</v>
      </c>
      <c r="V1428" s="107">
        <f t="shared" si="256"/>
        <v>0</v>
      </c>
      <c r="W1428" s="107">
        <f t="shared" si="256"/>
        <v>0</v>
      </c>
      <c r="X1428" s="107">
        <f t="shared" si="256"/>
        <v>0</v>
      </c>
      <c r="Y1428" s="107">
        <f t="shared" si="256"/>
        <v>0</v>
      </c>
      <c r="Z1428" s="107">
        <f t="shared" si="256"/>
        <v>0</v>
      </c>
      <c r="AA1428" s="107">
        <f t="shared" si="256"/>
        <v>0</v>
      </c>
      <c r="AB1428" s="107">
        <f t="shared" si="256"/>
        <v>0</v>
      </c>
      <c r="AC1428" s="108">
        <f t="shared" si="256"/>
        <v>0</v>
      </c>
      <c r="AE1428" s="805">
        <f t="shared" si="250"/>
        <v>0</v>
      </c>
      <c r="AG1428" s="805">
        <f t="shared" si="251"/>
        <v>0</v>
      </c>
      <c r="AI1428" s="805">
        <f t="shared" si="252"/>
        <v>0</v>
      </c>
      <c r="AK1428" s="300"/>
    </row>
    <row r="1429" spans="4:37" ht="12.75" customHeight="1" outlineLevel="1" x14ac:dyDescent="0.25">
      <c r="D1429" s="142" t="str">
        <f>'Line Items'!D1094</f>
        <v>[Rolling Stock Line 38]</v>
      </c>
      <c r="E1429" s="106"/>
      <c r="F1429" s="143" t="str">
        <f t="shared" si="213"/>
        <v>£000</v>
      </c>
      <c r="G1429" s="107">
        <f t="shared" ref="G1429:AC1429" si="257">G55*G1166</f>
        <v>0</v>
      </c>
      <c r="H1429" s="107">
        <f t="shared" si="257"/>
        <v>0</v>
      </c>
      <c r="I1429" s="107">
        <f t="shared" si="257"/>
        <v>0</v>
      </c>
      <c r="J1429" s="107">
        <f t="shared" si="257"/>
        <v>0</v>
      </c>
      <c r="K1429" s="107">
        <f t="shared" si="257"/>
        <v>0</v>
      </c>
      <c r="L1429" s="107">
        <f t="shared" si="257"/>
        <v>0</v>
      </c>
      <c r="M1429" s="107">
        <f t="shared" si="257"/>
        <v>0</v>
      </c>
      <c r="N1429" s="107">
        <f t="shared" si="257"/>
        <v>0</v>
      </c>
      <c r="O1429" s="107">
        <f t="shared" si="257"/>
        <v>0</v>
      </c>
      <c r="P1429" s="107">
        <f t="shared" si="257"/>
        <v>0</v>
      </c>
      <c r="Q1429" s="107">
        <f t="shared" si="257"/>
        <v>0</v>
      </c>
      <c r="R1429" s="107">
        <f t="shared" si="257"/>
        <v>0</v>
      </c>
      <c r="S1429" s="107">
        <f t="shared" si="257"/>
        <v>0</v>
      </c>
      <c r="T1429" s="107">
        <f t="shared" si="257"/>
        <v>0</v>
      </c>
      <c r="U1429" s="107">
        <f t="shared" si="257"/>
        <v>0</v>
      </c>
      <c r="V1429" s="107">
        <f t="shared" si="257"/>
        <v>0</v>
      </c>
      <c r="W1429" s="107">
        <f t="shared" si="257"/>
        <v>0</v>
      </c>
      <c r="X1429" s="107">
        <f t="shared" si="257"/>
        <v>0</v>
      </c>
      <c r="Y1429" s="107">
        <f t="shared" si="257"/>
        <v>0</v>
      </c>
      <c r="Z1429" s="107">
        <f t="shared" si="257"/>
        <v>0</v>
      </c>
      <c r="AA1429" s="107">
        <f t="shared" si="257"/>
        <v>0</v>
      </c>
      <c r="AB1429" s="107">
        <f t="shared" si="257"/>
        <v>0</v>
      </c>
      <c r="AC1429" s="108">
        <f t="shared" si="257"/>
        <v>0</v>
      </c>
      <c r="AE1429" s="805">
        <f t="shared" si="250"/>
        <v>0</v>
      </c>
      <c r="AG1429" s="805">
        <f t="shared" si="251"/>
        <v>0</v>
      </c>
      <c r="AI1429" s="805">
        <f t="shared" si="252"/>
        <v>0</v>
      </c>
      <c r="AK1429" s="300"/>
    </row>
    <row r="1430" spans="4:37" ht="12.75" customHeight="1" outlineLevel="1" x14ac:dyDescent="0.25">
      <c r="D1430" s="142" t="str">
        <f>'Line Items'!D1095</f>
        <v>[Rolling Stock Line 39]</v>
      </c>
      <c r="E1430" s="106"/>
      <c r="F1430" s="143" t="str">
        <f t="shared" si="213"/>
        <v>£000</v>
      </c>
      <c r="G1430" s="107">
        <f t="shared" ref="G1430:AC1430" si="258">G56*G1167</f>
        <v>0</v>
      </c>
      <c r="H1430" s="107">
        <f t="shared" si="258"/>
        <v>0</v>
      </c>
      <c r="I1430" s="107">
        <f t="shared" si="258"/>
        <v>0</v>
      </c>
      <c r="J1430" s="107">
        <f t="shared" si="258"/>
        <v>0</v>
      </c>
      <c r="K1430" s="107">
        <f t="shared" si="258"/>
        <v>0</v>
      </c>
      <c r="L1430" s="107">
        <f t="shared" si="258"/>
        <v>0</v>
      </c>
      <c r="M1430" s="107">
        <f t="shared" si="258"/>
        <v>0</v>
      </c>
      <c r="N1430" s="107">
        <f t="shared" si="258"/>
        <v>0</v>
      </c>
      <c r="O1430" s="107">
        <f t="shared" si="258"/>
        <v>0</v>
      </c>
      <c r="P1430" s="107">
        <f t="shared" si="258"/>
        <v>0</v>
      </c>
      <c r="Q1430" s="107">
        <f t="shared" si="258"/>
        <v>0</v>
      </c>
      <c r="R1430" s="107">
        <f t="shared" si="258"/>
        <v>0</v>
      </c>
      <c r="S1430" s="107">
        <f t="shared" si="258"/>
        <v>0</v>
      </c>
      <c r="T1430" s="107">
        <f t="shared" si="258"/>
        <v>0</v>
      </c>
      <c r="U1430" s="107">
        <f t="shared" si="258"/>
        <v>0</v>
      </c>
      <c r="V1430" s="107">
        <f t="shared" si="258"/>
        <v>0</v>
      </c>
      <c r="W1430" s="107">
        <f t="shared" si="258"/>
        <v>0</v>
      </c>
      <c r="X1430" s="107">
        <f t="shared" si="258"/>
        <v>0</v>
      </c>
      <c r="Y1430" s="107">
        <f t="shared" si="258"/>
        <v>0</v>
      </c>
      <c r="Z1430" s="107">
        <f t="shared" si="258"/>
        <v>0</v>
      </c>
      <c r="AA1430" s="107">
        <f t="shared" si="258"/>
        <v>0</v>
      </c>
      <c r="AB1430" s="107">
        <f t="shared" si="258"/>
        <v>0</v>
      </c>
      <c r="AC1430" s="108">
        <f t="shared" si="258"/>
        <v>0</v>
      </c>
      <c r="AE1430" s="805">
        <f t="shared" si="250"/>
        <v>0</v>
      </c>
      <c r="AG1430" s="805">
        <f t="shared" si="251"/>
        <v>0</v>
      </c>
      <c r="AI1430" s="805">
        <f t="shared" si="252"/>
        <v>0</v>
      </c>
      <c r="AK1430" s="300"/>
    </row>
    <row r="1431" spans="4:37" ht="12.75" customHeight="1" outlineLevel="1" x14ac:dyDescent="0.25">
      <c r="D1431" s="142" t="str">
        <f>'Line Items'!D1096</f>
        <v>[Rolling Stock Line 40]</v>
      </c>
      <c r="E1431" s="106"/>
      <c r="F1431" s="143" t="str">
        <f t="shared" si="213"/>
        <v>£000</v>
      </c>
      <c r="G1431" s="107">
        <f t="shared" ref="G1431:AC1431" si="259">G57*G1168</f>
        <v>0</v>
      </c>
      <c r="H1431" s="107">
        <f t="shared" si="259"/>
        <v>0</v>
      </c>
      <c r="I1431" s="107">
        <f t="shared" si="259"/>
        <v>0</v>
      </c>
      <c r="J1431" s="107">
        <f t="shared" si="259"/>
        <v>0</v>
      </c>
      <c r="K1431" s="107">
        <f t="shared" si="259"/>
        <v>0</v>
      </c>
      <c r="L1431" s="107">
        <f t="shared" si="259"/>
        <v>0</v>
      </c>
      <c r="M1431" s="107">
        <f t="shared" si="259"/>
        <v>0</v>
      </c>
      <c r="N1431" s="107">
        <f t="shared" si="259"/>
        <v>0</v>
      </c>
      <c r="O1431" s="107">
        <f t="shared" si="259"/>
        <v>0</v>
      </c>
      <c r="P1431" s="107">
        <f t="shared" si="259"/>
        <v>0</v>
      </c>
      <c r="Q1431" s="107">
        <f t="shared" si="259"/>
        <v>0</v>
      </c>
      <c r="R1431" s="107">
        <f t="shared" si="259"/>
        <v>0</v>
      </c>
      <c r="S1431" s="107">
        <f t="shared" si="259"/>
        <v>0</v>
      </c>
      <c r="T1431" s="107">
        <f t="shared" si="259"/>
        <v>0</v>
      </c>
      <c r="U1431" s="107">
        <f t="shared" si="259"/>
        <v>0</v>
      </c>
      <c r="V1431" s="107">
        <f t="shared" si="259"/>
        <v>0</v>
      </c>
      <c r="W1431" s="107">
        <f t="shared" si="259"/>
        <v>0</v>
      </c>
      <c r="X1431" s="107">
        <f t="shared" si="259"/>
        <v>0</v>
      </c>
      <c r="Y1431" s="107">
        <f t="shared" si="259"/>
        <v>0</v>
      </c>
      <c r="Z1431" s="107">
        <f t="shared" si="259"/>
        <v>0</v>
      </c>
      <c r="AA1431" s="107">
        <f t="shared" si="259"/>
        <v>0</v>
      </c>
      <c r="AB1431" s="107">
        <f t="shared" si="259"/>
        <v>0</v>
      </c>
      <c r="AC1431" s="108">
        <f t="shared" si="259"/>
        <v>0</v>
      </c>
      <c r="AE1431" s="805">
        <f t="shared" si="250"/>
        <v>0</v>
      </c>
      <c r="AG1431" s="805">
        <f t="shared" si="251"/>
        <v>0</v>
      </c>
      <c r="AI1431" s="805">
        <f t="shared" si="252"/>
        <v>0</v>
      </c>
      <c r="AK1431" s="300"/>
    </row>
    <row r="1432" spans="4:37" ht="12.75" customHeight="1" outlineLevel="1" x14ac:dyDescent="0.25">
      <c r="D1432" s="142" t="str">
        <f>'Line Items'!D1097</f>
        <v>[Rolling Stock Line 41]</v>
      </c>
      <c r="E1432" s="106"/>
      <c r="F1432" s="143" t="str">
        <f t="shared" si="213"/>
        <v>£000</v>
      </c>
      <c r="G1432" s="107">
        <f t="shared" ref="G1432:AC1432" si="260">G58*G1169</f>
        <v>0</v>
      </c>
      <c r="H1432" s="107">
        <f t="shared" si="260"/>
        <v>0</v>
      </c>
      <c r="I1432" s="107">
        <f t="shared" si="260"/>
        <v>0</v>
      </c>
      <c r="J1432" s="107">
        <f t="shared" si="260"/>
        <v>0</v>
      </c>
      <c r="K1432" s="107">
        <f t="shared" si="260"/>
        <v>0</v>
      </c>
      <c r="L1432" s="107">
        <f t="shared" si="260"/>
        <v>0</v>
      </c>
      <c r="M1432" s="107">
        <f t="shared" si="260"/>
        <v>0</v>
      </c>
      <c r="N1432" s="107">
        <f t="shared" si="260"/>
        <v>0</v>
      </c>
      <c r="O1432" s="107">
        <f t="shared" si="260"/>
        <v>0</v>
      </c>
      <c r="P1432" s="107">
        <f t="shared" si="260"/>
        <v>0</v>
      </c>
      <c r="Q1432" s="107">
        <f t="shared" si="260"/>
        <v>0</v>
      </c>
      <c r="R1432" s="107">
        <f t="shared" si="260"/>
        <v>0</v>
      </c>
      <c r="S1432" s="107">
        <f t="shared" si="260"/>
        <v>0</v>
      </c>
      <c r="T1432" s="107">
        <f t="shared" si="260"/>
        <v>0</v>
      </c>
      <c r="U1432" s="107">
        <f t="shared" si="260"/>
        <v>0</v>
      </c>
      <c r="V1432" s="107">
        <f t="shared" si="260"/>
        <v>0</v>
      </c>
      <c r="W1432" s="107">
        <f t="shared" si="260"/>
        <v>0</v>
      </c>
      <c r="X1432" s="107">
        <f t="shared" si="260"/>
        <v>0</v>
      </c>
      <c r="Y1432" s="107">
        <f t="shared" si="260"/>
        <v>0</v>
      </c>
      <c r="Z1432" s="107">
        <f t="shared" si="260"/>
        <v>0</v>
      </c>
      <c r="AA1432" s="107">
        <f t="shared" si="260"/>
        <v>0</v>
      </c>
      <c r="AB1432" s="107">
        <f t="shared" si="260"/>
        <v>0</v>
      </c>
      <c r="AC1432" s="108">
        <f t="shared" si="260"/>
        <v>0</v>
      </c>
      <c r="AE1432" s="805">
        <f t="shared" si="250"/>
        <v>0</v>
      </c>
      <c r="AG1432" s="805">
        <f t="shared" si="251"/>
        <v>0</v>
      </c>
      <c r="AI1432" s="805">
        <f t="shared" si="252"/>
        <v>0</v>
      </c>
      <c r="AK1432" s="300"/>
    </row>
    <row r="1433" spans="4:37" ht="12.75" customHeight="1" outlineLevel="1" x14ac:dyDescent="0.25">
      <c r="D1433" s="142" t="str">
        <f>'Line Items'!D1098</f>
        <v>[Rolling Stock Line 42]</v>
      </c>
      <c r="E1433" s="106"/>
      <c r="F1433" s="143" t="str">
        <f t="shared" si="213"/>
        <v>£000</v>
      </c>
      <c r="G1433" s="107">
        <f t="shared" ref="G1433:AC1433" si="261">G59*G1170</f>
        <v>0</v>
      </c>
      <c r="H1433" s="107">
        <f t="shared" si="261"/>
        <v>0</v>
      </c>
      <c r="I1433" s="107">
        <f t="shared" si="261"/>
        <v>0</v>
      </c>
      <c r="J1433" s="107">
        <f t="shared" si="261"/>
        <v>0</v>
      </c>
      <c r="K1433" s="107">
        <f t="shared" si="261"/>
        <v>0</v>
      </c>
      <c r="L1433" s="107">
        <f t="shared" si="261"/>
        <v>0</v>
      </c>
      <c r="M1433" s="107">
        <f t="shared" si="261"/>
        <v>0</v>
      </c>
      <c r="N1433" s="107">
        <f t="shared" si="261"/>
        <v>0</v>
      </c>
      <c r="O1433" s="107">
        <f t="shared" si="261"/>
        <v>0</v>
      </c>
      <c r="P1433" s="107">
        <f t="shared" si="261"/>
        <v>0</v>
      </c>
      <c r="Q1433" s="107">
        <f t="shared" si="261"/>
        <v>0</v>
      </c>
      <c r="R1433" s="107">
        <f t="shared" si="261"/>
        <v>0</v>
      </c>
      <c r="S1433" s="107">
        <f t="shared" si="261"/>
        <v>0</v>
      </c>
      <c r="T1433" s="107">
        <f t="shared" si="261"/>
        <v>0</v>
      </c>
      <c r="U1433" s="107">
        <f t="shared" si="261"/>
        <v>0</v>
      </c>
      <c r="V1433" s="107">
        <f t="shared" si="261"/>
        <v>0</v>
      </c>
      <c r="W1433" s="107">
        <f t="shared" si="261"/>
        <v>0</v>
      </c>
      <c r="X1433" s="107">
        <f t="shared" si="261"/>
        <v>0</v>
      </c>
      <c r="Y1433" s="107">
        <f t="shared" si="261"/>
        <v>0</v>
      </c>
      <c r="Z1433" s="107">
        <f t="shared" si="261"/>
        <v>0</v>
      </c>
      <c r="AA1433" s="107">
        <f t="shared" si="261"/>
        <v>0</v>
      </c>
      <c r="AB1433" s="107">
        <f t="shared" si="261"/>
        <v>0</v>
      </c>
      <c r="AC1433" s="108">
        <f t="shared" si="261"/>
        <v>0</v>
      </c>
      <c r="AE1433" s="805">
        <f t="shared" si="250"/>
        <v>0</v>
      </c>
      <c r="AG1433" s="805">
        <f t="shared" si="251"/>
        <v>0</v>
      </c>
      <c r="AI1433" s="805">
        <f t="shared" si="252"/>
        <v>0</v>
      </c>
      <c r="AK1433" s="300"/>
    </row>
    <row r="1434" spans="4:37" ht="12.75" customHeight="1" outlineLevel="1" x14ac:dyDescent="0.25">
      <c r="D1434" s="142" t="str">
        <f>'Line Items'!D1099</f>
        <v>[Rolling Stock Line 43]</v>
      </c>
      <c r="E1434" s="106"/>
      <c r="F1434" s="143" t="str">
        <f t="shared" si="213"/>
        <v>£000</v>
      </c>
      <c r="G1434" s="107">
        <f t="shared" ref="G1434:AC1434" si="262">G60*G1171</f>
        <v>0</v>
      </c>
      <c r="H1434" s="107">
        <f t="shared" si="262"/>
        <v>0</v>
      </c>
      <c r="I1434" s="107">
        <f t="shared" si="262"/>
        <v>0</v>
      </c>
      <c r="J1434" s="107">
        <f t="shared" si="262"/>
        <v>0</v>
      </c>
      <c r="K1434" s="107">
        <f t="shared" si="262"/>
        <v>0</v>
      </c>
      <c r="L1434" s="107">
        <f t="shared" si="262"/>
        <v>0</v>
      </c>
      <c r="M1434" s="107">
        <f t="shared" si="262"/>
        <v>0</v>
      </c>
      <c r="N1434" s="107">
        <f t="shared" si="262"/>
        <v>0</v>
      </c>
      <c r="O1434" s="107">
        <f t="shared" si="262"/>
        <v>0</v>
      </c>
      <c r="P1434" s="107">
        <f t="shared" si="262"/>
        <v>0</v>
      </c>
      <c r="Q1434" s="107">
        <f t="shared" si="262"/>
        <v>0</v>
      </c>
      <c r="R1434" s="107">
        <f t="shared" si="262"/>
        <v>0</v>
      </c>
      <c r="S1434" s="107">
        <f t="shared" si="262"/>
        <v>0</v>
      </c>
      <c r="T1434" s="107">
        <f t="shared" si="262"/>
        <v>0</v>
      </c>
      <c r="U1434" s="107">
        <f t="shared" si="262"/>
        <v>0</v>
      </c>
      <c r="V1434" s="107">
        <f t="shared" si="262"/>
        <v>0</v>
      </c>
      <c r="W1434" s="107">
        <f t="shared" si="262"/>
        <v>0</v>
      </c>
      <c r="X1434" s="107">
        <f t="shared" si="262"/>
        <v>0</v>
      </c>
      <c r="Y1434" s="107">
        <f t="shared" si="262"/>
        <v>0</v>
      </c>
      <c r="Z1434" s="107">
        <f t="shared" si="262"/>
        <v>0</v>
      </c>
      <c r="AA1434" s="107">
        <f t="shared" si="262"/>
        <v>0</v>
      </c>
      <c r="AB1434" s="107">
        <f t="shared" si="262"/>
        <v>0</v>
      </c>
      <c r="AC1434" s="108">
        <f t="shared" si="262"/>
        <v>0</v>
      </c>
      <c r="AE1434" s="805">
        <f t="shared" si="250"/>
        <v>0</v>
      </c>
      <c r="AG1434" s="805">
        <f t="shared" si="251"/>
        <v>0</v>
      </c>
      <c r="AI1434" s="805">
        <f t="shared" si="252"/>
        <v>0</v>
      </c>
      <c r="AK1434" s="300"/>
    </row>
    <row r="1435" spans="4:37" ht="12.75" customHeight="1" outlineLevel="1" x14ac:dyDescent="0.25">
      <c r="D1435" s="142" t="str">
        <f>'Line Items'!D1100</f>
        <v>[Rolling Stock Line 44]</v>
      </c>
      <c r="E1435" s="106"/>
      <c r="F1435" s="143" t="str">
        <f t="shared" si="213"/>
        <v>£000</v>
      </c>
      <c r="G1435" s="107">
        <f t="shared" ref="G1435:AC1435" si="263">G61*G1172</f>
        <v>0</v>
      </c>
      <c r="H1435" s="107">
        <f t="shared" si="263"/>
        <v>0</v>
      </c>
      <c r="I1435" s="107">
        <f t="shared" si="263"/>
        <v>0</v>
      </c>
      <c r="J1435" s="107">
        <f t="shared" si="263"/>
        <v>0</v>
      </c>
      <c r="K1435" s="107">
        <f t="shared" si="263"/>
        <v>0</v>
      </c>
      <c r="L1435" s="107">
        <f t="shared" si="263"/>
        <v>0</v>
      </c>
      <c r="M1435" s="107">
        <f t="shared" si="263"/>
        <v>0</v>
      </c>
      <c r="N1435" s="107">
        <f t="shared" si="263"/>
        <v>0</v>
      </c>
      <c r="O1435" s="107">
        <f t="shared" si="263"/>
        <v>0</v>
      </c>
      <c r="P1435" s="107">
        <f t="shared" si="263"/>
        <v>0</v>
      </c>
      <c r="Q1435" s="107">
        <f t="shared" si="263"/>
        <v>0</v>
      </c>
      <c r="R1435" s="107">
        <f t="shared" si="263"/>
        <v>0</v>
      </c>
      <c r="S1435" s="107">
        <f t="shared" si="263"/>
        <v>0</v>
      </c>
      <c r="T1435" s="107">
        <f t="shared" si="263"/>
        <v>0</v>
      </c>
      <c r="U1435" s="107">
        <f t="shared" si="263"/>
        <v>0</v>
      </c>
      <c r="V1435" s="107">
        <f t="shared" si="263"/>
        <v>0</v>
      </c>
      <c r="W1435" s="107">
        <f t="shared" si="263"/>
        <v>0</v>
      </c>
      <c r="X1435" s="107">
        <f t="shared" si="263"/>
        <v>0</v>
      </c>
      <c r="Y1435" s="107">
        <f t="shared" si="263"/>
        <v>0</v>
      </c>
      <c r="Z1435" s="107">
        <f t="shared" si="263"/>
        <v>0</v>
      </c>
      <c r="AA1435" s="107">
        <f t="shared" si="263"/>
        <v>0</v>
      </c>
      <c r="AB1435" s="107">
        <f t="shared" si="263"/>
        <v>0</v>
      </c>
      <c r="AC1435" s="108">
        <f t="shared" si="263"/>
        <v>0</v>
      </c>
      <c r="AE1435" s="805">
        <f t="shared" si="250"/>
        <v>0</v>
      </c>
      <c r="AG1435" s="805">
        <f t="shared" si="251"/>
        <v>0</v>
      </c>
      <c r="AI1435" s="805">
        <f t="shared" si="252"/>
        <v>0</v>
      </c>
      <c r="AK1435" s="300"/>
    </row>
    <row r="1436" spans="4:37" ht="12.75" customHeight="1" outlineLevel="1" x14ac:dyDescent="0.25">
      <c r="D1436" s="142" t="str">
        <f>'Line Items'!D1101</f>
        <v>[Rolling Stock Line 45]</v>
      </c>
      <c r="E1436" s="106"/>
      <c r="F1436" s="143" t="str">
        <f t="shared" si="213"/>
        <v>£000</v>
      </c>
      <c r="G1436" s="107">
        <f t="shared" ref="G1436:AC1436" si="264">G62*G1173</f>
        <v>0</v>
      </c>
      <c r="H1436" s="107">
        <f t="shared" si="264"/>
        <v>0</v>
      </c>
      <c r="I1436" s="107">
        <f t="shared" si="264"/>
        <v>0</v>
      </c>
      <c r="J1436" s="107">
        <f t="shared" si="264"/>
        <v>0</v>
      </c>
      <c r="K1436" s="107">
        <f t="shared" si="264"/>
        <v>0</v>
      </c>
      <c r="L1436" s="107">
        <f t="shared" si="264"/>
        <v>0</v>
      </c>
      <c r="M1436" s="107">
        <f t="shared" si="264"/>
        <v>0</v>
      </c>
      <c r="N1436" s="107">
        <f t="shared" si="264"/>
        <v>0</v>
      </c>
      <c r="O1436" s="107">
        <f t="shared" si="264"/>
        <v>0</v>
      </c>
      <c r="P1436" s="107">
        <f t="shared" si="264"/>
        <v>0</v>
      </c>
      <c r="Q1436" s="107">
        <f t="shared" si="264"/>
        <v>0</v>
      </c>
      <c r="R1436" s="107">
        <f t="shared" si="264"/>
        <v>0</v>
      </c>
      <c r="S1436" s="107">
        <f t="shared" si="264"/>
        <v>0</v>
      </c>
      <c r="T1436" s="107">
        <f t="shared" si="264"/>
        <v>0</v>
      </c>
      <c r="U1436" s="107">
        <f t="shared" si="264"/>
        <v>0</v>
      </c>
      <c r="V1436" s="107">
        <f t="shared" si="264"/>
        <v>0</v>
      </c>
      <c r="W1436" s="107">
        <f t="shared" si="264"/>
        <v>0</v>
      </c>
      <c r="X1436" s="107">
        <f t="shared" si="264"/>
        <v>0</v>
      </c>
      <c r="Y1436" s="107">
        <f t="shared" si="264"/>
        <v>0</v>
      </c>
      <c r="Z1436" s="107">
        <f t="shared" si="264"/>
        <v>0</v>
      </c>
      <c r="AA1436" s="107">
        <f t="shared" si="264"/>
        <v>0</v>
      </c>
      <c r="AB1436" s="107">
        <f t="shared" si="264"/>
        <v>0</v>
      </c>
      <c r="AC1436" s="108">
        <f t="shared" si="264"/>
        <v>0</v>
      </c>
      <c r="AE1436" s="805">
        <f t="shared" si="250"/>
        <v>0</v>
      </c>
      <c r="AG1436" s="805">
        <f t="shared" si="251"/>
        <v>0</v>
      </c>
      <c r="AI1436" s="805">
        <f t="shared" si="252"/>
        <v>0</v>
      </c>
      <c r="AK1436" s="300"/>
    </row>
    <row r="1437" spans="4:37" ht="12.75" customHeight="1" outlineLevel="1" x14ac:dyDescent="0.25">
      <c r="D1437" s="142" t="str">
        <f>'Line Items'!D1102</f>
        <v>[Rolling Stock Line 46]</v>
      </c>
      <c r="E1437" s="106"/>
      <c r="F1437" s="143" t="str">
        <f t="shared" si="213"/>
        <v>£000</v>
      </c>
      <c r="G1437" s="107">
        <f t="shared" ref="G1437:AC1437" si="265">G63*G1174</f>
        <v>0</v>
      </c>
      <c r="H1437" s="107">
        <f t="shared" si="265"/>
        <v>0</v>
      </c>
      <c r="I1437" s="107">
        <f t="shared" si="265"/>
        <v>0</v>
      </c>
      <c r="J1437" s="107">
        <f t="shared" si="265"/>
        <v>0</v>
      </c>
      <c r="K1437" s="107">
        <f t="shared" si="265"/>
        <v>0</v>
      </c>
      <c r="L1437" s="107">
        <f t="shared" si="265"/>
        <v>0</v>
      </c>
      <c r="M1437" s="107">
        <f t="shared" si="265"/>
        <v>0</v>
      </c>
      <c r="N1437" s="107">
        <f t="shared" si="265"/>
        <v>0</v>
      </c>
      <c r="O1437" s="107">
        <f t="shared" si="265"/>
        <v>0</v>
      </c>
      <c r="P1437" s="107">
        <f t="shared" si="265"/>
        <v>0</v>
      </c>
      <c r="Q1437" s="107">
        <f t="shared" si="265"/>
        <v>0</v>
      </c>
      <c r="R1437" s="107">
        <f t="shared" si="265"/>
        <v>0</v>
      </c>
      <c r="S1437" s="107">
        <f t="shared" si="265"/>
        <v>0</v>
      </c>
      <c r="T1437" s="107">
        <f t="shared" si="265"/>
        <v>0</v>
      </c>
      <c r="U1437" s="107">
        <f t="shared" si="265"/>
        <v>0</v>
      </c>
      <c r="V1437" s="107">
        <f t="shared" si="265"/>
        <v>0</v>
      </c>
      <c r="W1437" s="107">
        <f t="shared" si="265"/>
        <v>0</v>
      </c>
      <c r="X1437" s="107">
        <f t="shared" si="265"/>
        <v>0</v>
      </c>
      <c r="Y1437" s="107">
        <f t="shared" si="265"/>
        <v>0</v>
      </c>
      <c r="Z1437" s="107">
        <f t="shared" si="265"/>
        <v>0</v>
      </c>
      <c r="AA1437" s="107">
        <f t="shared" si="265"/>
        <v>0</v>
      </c>
      <c r="AB1437" s="107">
        <f t="shared" si="265"/>
        <v>0</v>
      </c>
      <c r="AC1437" s="108">
        <f t="shared" si="265"/>
        <v>0</v>
      </c>
      <c r="AE1437" s="805">
        <f t="shared" si="250"/>
        <v>0</v>
      </c>
      <c r="AG1437" s="805">
        <f t="shared" si="251"/>
        <v>0</v>
      </c>
      <c r="AI1437" s="805">
        <f t="shared" si="252"/>
        <v>0</v>
      </c>
      <c r="AK1437" s="300"/>
    </row>
    <row r="1438" spans="4:37" ht="12.75" customHeight="1" outlineLevel="1" x14ac:dyDescent="0.25">
      <c r="D1438" s="142" t="str">
        <f>'Line Items'!D1103</f>
        <v>[Rolling Stock Line 47]</v>
      </c>
      <c r="E1438" s="106"/>
      <c r="F1438" s="143" t="str">
        <f t="shared" si="213"/>
        <v>£000</v>
      </c>
      <c r="G1438" s="107">
        <f t="shared" ref="G1438:AC1438" si="266">G64*G1175</f>
        <v>0</v>
      </c>
      <c r="H1438" s="107">
        <f t="shared" si="266"/>
        <v>0</v>
      </c>
      <c r="I1438" s="107">
        <f t="shared" si="266"/>
        <v>0</v>
      </c>
      <c r="J1438" s="107">
        <f t="shared" si="266"/>
        <v>0</v>
      </c>
      <c r="K1438" s="107">
        <f t="shared" si="266"/>
        <v>0</v>
      </c>
      <c r="L1438" s="107">
        <f t="shared" si="266"/>
        <v>0</v>
      </c>
      <c r="M1438" s="107">
        <f t="shared" si="266"/>
        <v>0</v>
      </c>
      <c r="N1438" s="107">
        <f t="shared" si="266"/>
        <v>0</v>
      </c>
      <c r="O1438" s="107">
        <f t="shared" si="266"/>
        <v>0</v>
      </c>
      <c r="P1438" s="107">
        <f t="shared" si="266"/>
        <v>0</v>
      </c>
      <c r="Q1438" s="107">
        <f t="shared" si="266"/>
        <v>0</v>
      </c>
      <c r="R1438" s="107">
        <f t="shared" si="266"/>
        <v>0</v>
      </c>
      <c r="S1438" s="107">
        <f t="shared" si="266"/>
        <v>0</v>
      </c>
      <c r="T1438" s="107">
        <f t="shared" si="266"/>
        <v>0</v>
      </c>
      <c r="U1438" s="107">
        <f t="shared" si="266"/>
        <v>0</v>
      </c>
      <c r="V1438" s="107">
        <f t="shared" si="266"/>
        <v>0</v>
      </c>
      <c r="W1438" s="107">
        <f t="shared" si="266"/>
        <v>0</v>
      </c>
      <c r="X1438" s="107">
        <f t="shared" si="266"/>
        <v>0</v>
      </c>
      <c r="Y1438" s="107">
        <f t="shared" si="266"/>
        <v>0</v>
      </c>
      <c r="Z1438" s="107">
        <f t="shared" si="266"/>
        <v>0</v>
      </c>
      <c r="AA1438" s="107">
        <f t="shared" si="266"/>
        <v>0</v>
      </c>
      <c r="AB1438" s="107">
        <f t="shared" si="266"/>
        <v>0</v>
      </c>
      <c r="AC1438" s="108">
        <f t="shared" si="266"/>
        <v>0</v>
      </c>
      <c r="AE1438" s="805">
        <f t="shared" si="250"/>
        <v>0</v>
      </c>
      <c r="AG1438" s="805">
        <f t="shared" si="251"/>
        <v>0</v>
      </c>
      <c r="AI1438" s="805">
        <f t="shared" si="252"/>
        <v>0</v>
      </c>
      <c r="AK1438" s="300"/>
    </row>
    <row r="1439" spans="4:37" ht="12.75" customHeight="1" outlineLevel="1" x14ac:dyDescent="0.25">
      <c r="D1439" s="142" t="str">
        <f>'Line Items'!D1104</f>
        <v>[Rolling Stock Line 48]</v>
      </c>
      <c r="E1439" s="106"/>
      <c r="F1439" s="143" t="str">
        <f t="shared" si="213"/>
        <v>£000</v>
      </c>
      <c r="G1439" s="107">
        <f t="shared" ref="G1439:AC1439" si="267">G65*G1176</f>
        <v>0</v>
      </c>
      <c r="H1439" s="107">
        <f t="shared" si="267"/>
        <v>0</v>
      </c>
      <c r="I1439" s="107">
        <f t="shared" si="267"/>
        <v>0</v>
      </c>
      <c r="J1439" s="107">
        <f t="shared" si="267"/>
        <v>0</v>
      </c>
      <c r="K1439" s="107">
        <f t="shared" si="267"/>
        <v>0</v>
      </c>
      <c r="L1439" s="107">
        <f t="shared" si="267"/>
        <v>0</v>
      </c>
      <c r="M1439" s="107">
        <f t="shared" si="267"/>
        <v>0</v>
      </c>
      <c r="N1439" s="107">
        <f t="shared" si="267"/>
        <v>0</v>
      </c>
      <c r="O1439" s="107">
        <f t="shared" si="267"/>
        <v>0</v>
      </c>
      <c r="P1439" s="107">
        <f t="shared" si="267"/>
        <v>0</v>
      </c>
      <c r="Q1439" s="107">
        <f t="shared" si="267"/>
        <v>0</v>
      </c>
      <c r="R1439" s="107">
        <f t="shared" si="267"/>
        <v>0</v>
      </c>
      <c r="S1439" s="107">
        <f t="shared" si="267"/>
        <v>0</v>
      </c>
      <c r="T1439" s="107">
        <f t="shared" si="267"/>
        <v>0</v>
      </c>
      <c r="U1439" s="107">
        <f t="shared" si="267"/>
        <v>0</v>
      </c>
      <c r="V1439" s="107">
        <f t="shared" si="267"/>
        <v>0</v>
      </c>
      <c r="W1439" s="107">
        <f t="shared" si="267"/>
        <v>0</v>
      </c>
      <c r="X1439" s="107">
        <f t="shared" si="267"/>
        <v>0</v>
      </c>
      <c r="Y1439" s="107">
        <f t="shared" si="267"/>
        <v>0</v>
      </c>
      <c r="Z1439" s="107">
        <f t="shared" si="267"/>
        <v>0</v>
      </c>
      <c r="AA1439" s="107">
        <f t="shared" si="267"/>
        <v>0</v>
      </c>
      <c r="AB1439" s="107">
        <f t="shared" si="267"/>
        <v>0</v>
      </c>
      <c r="AC1439" s="108">
        <f t="shared" si="267"/>
        <v>0</v>
      </c>
      <c r="AE1439" s="805">
        <f t="shared" si="250"/>
        <v>0</v>
      </c>
      <c r="AG1439" s="805">
        <f t="shared" si="251"/>
        <v>0</v>
      </c>
      <c r="AI1439" s="805">
        <f t="shared" si="252"/>
        <v>0</v>
      </c>
      <c r="AK1439" s="300"/>
    </row>
    <row r="1440" spans="4:37" ht="12.75" customHeight="1" outlineLevel="1" x14ac:dyDescent="0.25">
      <c r="D1440" s="142" t="str">
        <f>'Line Items'!D1105</f>
        <v>[Rolling Stock Line 49]</v>
      </c>
      <c r="E1440" s="106"/>
      <c r="F1440" s="143" t="str">
        <f t="shared" si="213"/>
        <v>£000</v>
      </c>
      <c r="G1440" s="107">
        <f t="shared" ref="G1440:AC1440" si="268">G66*G1177</f>
        <v>0</v>
      </c>
      <c r="H1440" s="107">
        <f t="shared" si="268"/>
        <v>0</v>
      </c>
      <c r="I1440" s="107">
        <f t="shared" si="268"/>
        <v>0</v>
      </c>
      <c r="J1440" s="107">
        <f t="shared" si="268"/>
        <v>0</v>
      </c>
      <c r="K1440" s="107">
        <f t="shared" si="268"/>
        <v>0</v>
      </c>
      <c r="L1440" s="107">
        <f t="shared" si="268"/>
        <v>0</v>
      </c>
      <c r="M1440" s="107">
        <f t="shared" si="268"/>
        <v>0</v>
      </c>
      <c r="N1440" s="107">
        <f t="shared" si="268"/>
        <v>0</v>
      </c>
      <c r="O1440" s="107">
        <f t="shared" si="268"/>
        <v>0</v>
      </c>
      <c r="P1440" s="107">
        <f t="shared" si="268"/>
        <v>0</v>
      </c>
      <c r="Q1440" s="107">
        <f t="shared" si="268"/>
        <v>0</v>
      </c>
      <c r="R1440" s="107">
        <f t="shared" si="268"/>
        <v>0</v>
      </c>
      <c r="S1440" s="107">
        <f t="shared" si="268"/>
        <v>0</v>
      </c>
      <c r="T1440" s="107">
        <f t="shared" si="268"/>
        <v>0</v>
      </c>
      <c r="U1440" s="107">
        <f t="shared" si="268"/>
        <v>0</v>
      </c>
      <c r="V1440" s="107">
        <f t="shared" si="268"/>
        <v>0</v>
      </c>
      <c r="W1440" s="107">
        <f t="shared" si="268"/>
        <v>0</v>
      </c>
      <c r="X1440" s="107">
        <f t="shared" si="268"/>
        <v>0</v>
      </c>
      <c r="Y1440" s="107">
        <f t="shared" si="268"/>
        <v>0</v>
      </c>
      <c r="Z1440" s="107">
        <f t="shared" si="268"/>
        <v>0</v>
      </c>
      <c r="AA1440" s="107">
        <f t="shared" si="268"/>
        <v>0</v>
      </c>
      <c r="AB1440" s="107">
        <f t="shared" si="268"/>
        <v>0</v>
      </c>
      <c r="AC1440" s="108">
        <f t="shared" si="268"/>
        <v>0</v>
      </c>
      <c r="AE1440" s="805">
        <f t="shared" si="250"/>
        <v>0</v>
      </c>
      <c r="AG1440" s="805">
        <f t="shared" si="251"/>
        <v>0</v>
      </c>
      <c r="AI1440" s="805">
        <f t="shared" si="252"/>
        <v>0</v>
      </c>
      <c r="AK1440" s="300"/>
    </row>
    <row r="1441" spans="2:37" ht="12.75" customHeight="1" outlineLevel="1" x14ac:dyDescent="0.25">
      <c r="D1441" s="142" t="str">
        <f>'Line Items'!D1106</f>
        <v>[Rolling Stock Line 50]</v>
      </c>
      <c r="E1441" s="106"/>
      <c r="F1441" s="143" t="str">
        <f t="shared" si="213"/>
        <v>£000</v>
      </c>
      <c r="G1441" s="107">
        <f t="shared" ref="G1441:AC1441" si="269">G67*G1178</f>
        <v>0</v>
      </c>
      <c r="H1441" s="107">
        <f t="shared" si="269"/>
        <v>0</v>
      </c>
      <c r="I1441" s="107">
        <f t="shared" si="269"/>
        <v>0</v>
      </c>
      <c r="J1441" s="107">
        <f t="shared" si="269"/>
        <v>0</v>
      </c>
      <c r="K1441" s="107">
        <f t="shared" si="269"/>
        <v>0</v>
      </c>
      <c r="L1441" s="107">
        <f t="shared" si="269"/>
        <v>0</v>
      </c>
      <c r="M1441" s="107">
        <f t="shared" si="269"/>
        <v>0</v>
      </c>
      <c r="N1441" s="107">
        <f t="shared" si="269"/>
        <v>0</v>
      </c>
      <c r="O1441" s="107">
        <f t="shared" si="269"/>
        <v>0</v>
      </c>
      <c r="P1441" s="107">
        <f t="shared" si="269"/>
        <v>0</v>
      </c>
      <c r="Q1441" s="107">
        <f t="shared" si="269"/>
        <v>0</v>
      </c>
      <c r="R1441" s="107">
        <f t="shared" si="269"/>
        <v>0</v>
      </c>
      <c r="S1441" s="107">
        <f t="shared" si="269"/>
        <v>0</v>
      </c>
      <c r="T1441" s="107">
        <f t="shared" si="269"/>
        <v>0</v>
      </c>
      <c r="U1441" s="107">
        <f t="shared" si="269"/>
        <v>0</v>
      </c>
      <c r="V1441" s="107">
        <f t="shared" si="269"/>
        <v>0</v>
      </c>
      <c r="W1441" s="107">
        <f t="shared" si="269"/>
        <v>0</v>
      </c>
      <c r="X1441" s="107">
        <f t="shared" si="269"/>
        <v>0</v>
      </c>
      <c r="Y1441" s="107">
        <f t="shared" si="269"/>
        <v>0</v>
      </c>
      <c r="Z1441" s="107">
        <f t="shared" si="269"/>
        <v>0</v>
      </c>
      <c r="AA1441" s="107">
        <f t="shared" si="269"/>
        <v>0</v>
      </c>
      <c r="AB1441" s="107">
        <f t="shared" si="269"/>
        <v>0</v>
      </c>
      <c r="AC1441" s="108">
        <f t="shared" si="269"/>
        <v>0</v>
      </c>
      <c r="AE1441" s="805">
        <f t="shared" si="250"/>
        <v>0</v>
      </c>
      <c r="AG1441" s="805">
        <f t="shared" si="251"/>
        <v>0</v>
      </c>
      <c r="AI1441" s="805">
        <f t="shared" si="252"/>
        <v>0</v>
      </c>
      <c r="AK1441" s="300"/>
    </row>
    <row r="1442" spans="2:37" ht="12.75" customHeight="1" outlineLevel="1" x14ac:dyDescent="0.25">
      <c r="D1442" s="142" t="str">
        <f>'Line Items'!D1107</f>
        <v>[Rolling Stock Line 51]</v>
      </c>
      <c r="E1442" s="106"/>
      <c r="F1442" s="143" t="str">
        <f t="shared" si="213"/>
        <v>£000</v>
      </c>
      <c r="G1442" s="107">
        <f t="shared" ref="G1442:AC1442" si="270">G68*G1179</f>
        <v>0</v>
      </c>
      <c r="H1442" s="107">
        <f t="shared" si="270"/>
        <v>0</v>
      </c>
      <c r="I1442" s="107">
        <f t="shared" si="270"/>
        <v>0</v>
      </c>
      <c r="J1442" s="107">
        <f t="shared" si="270"/>
        <v>0</v>
      </c>
      <c r="K1442" s="107">
        <f t="shared" si="270"/>
        <v>0</v>
      </c>
      <c r="L1442" s="107">
        <f t="shared" si="270"/>
        <v>0</v>
      </c>
      <c r="M1442" s="107">
        <f t="shared" si="270"/>
        <v>0</v>
      </c>
      <c r="N1442" s="107">
        <f t="shared" si="270"/>
        <v>0</v>
      </c>
      <c r="O1442" s="107">
        <f t="shared" si="270"/>
        <v>0</v>
      </c>
      <c r="P1442" s="107">
        <f t="shared" si="270"/>
        <v>0</v>
      </c>
      <c r="Q1442" s="107">
        <f t="shared" si="270"/>
        <v>0</v>
      </c>
      <c r="R1442" s="107">
        <f t="shared" si="270"/>
        <v>0</v>
      </c>
      <c r="S1442" s="107">
        <f t="shared" si="270"/>
        <v>0</v>
      </c>
      <c r="T1442" s="107">
        <f t="shared" si="270"/>
        <v>0</v>
      </c>
      <c r="U1442" s="107">
        <f t="shared" si="270"/>
        <v>0</v>
      </c>
      <c r="V1442" s="107">
        <f t="shared" si="270"/>
        <v>0</v>
      </c>
      <c r="W1442" s="107">
        <f t="shared" si="270"/>
        <v>0</v>
      </c>
      <c r="X1442" s="107">
        <f t="shared" si="270"/>
        <v>0</v>
      </c>
      <c r="Y1442" s="107">
        <f t="shared" si="270"/>
        <v>0</v>
      </c>
      <c r="Z1442" s="107">
        <f t="shared" si="270"/>
        <v>0</v>
      </c>
      <c r="AA1442" s="107">
        <f t="shared" si="270"/>
        <v>0</v>
      </c>
      <c r="AB1442" s="107">
        <f t="shared" si="270"/>
        <v>0</v>
      </c>
      <c r="AC1442" s="108">
        <f t="shared" si="270"/>
        <v>0</v>
      </c>
      <c r="AE1442" s="805">
        <f t="shared" si="250"/>
        <v>0</v>
      </c>
      <c r="AG1442" s="805">
        <f t="shared" si="251"/>
        <v>0</v>
      </c>
      <c r="AI1442" s="805">
        <f t="shared" si="252"/>
        <v>0</v>
      </c>
      <c r="AK1442" s="300"/>
    </row>
    <row r="1443" spans="2:37" ht="12.75" customHeight="1" outlineLevel="1" x14ac:dyDescent="0.25">
      <c r="D1443" s="142" t="str">
        <f>'Line Items'!D1108</f>
        <v>[Rolling Stock Line 52]</v>
      </c>
      <c r="E1443" s="106"/>
      <c r="F1443" s="143" t="str">
        <f t="shared" si="213"/>
        <v>£000</v>
      </c>
      <c r="G1443" s="107">
        <f t="shared" ref="G1443:AC1443" si="271">G69*G1180</f>
        <v>0</v>
      </c>
      <c r="H1443" s="107">
        <f t="shared" si="271"/>
        <v>0</v>
      </c>
      <c r="I1443" s="107">
        <f t="shared" si="271"/>
        <v>0</v>
      </c>
      <c r="J1443" s="107">
        <f t="shared" si="271"/>
        <v>0</v>
      </c>
      <c r="K1443" s="107">
        <f t="shared" si="271"/>
        <v>0</v>
      </c>
      <c r="L1443" s="107">
        <f t="shared" si="271"/>
        <v>0</v>
      </c>
      <c r="M1443" s="107">
        <f t="shared" si="271"/>
        <v>0</v>
      </c>
      <c r="N1443" s="107">
        <f t="shared" si="271"/>
        <v>0</v>
      </c>
      <c r="O1443" s="107">
        <f t="shared" si="271"/>
        <v>0</v>
      </c>
      <c r="P1443" s="107">
        <f t="shared" si="271"/>
        <v>0</v>
      </c>
      <c r="Q1443" s="107">
        <f t="shared" si="271"/>
        <v>0</v>
      </c>
      <c r="R1443" s="107">
        <f t="shared" si="271"/>
        <v>0</v>
      </c>
      <c r="S1443" s="107">
        <f t="shared" si="271"/>
        <v>0</v>
      </c>
      <c r="T1443" s="107">
        <f t="shared" si="271"/>
        <v>0</v>
      </c>
      <c r="U1443" s="107">
        <f t="shared" si="271"/>
        <v>0</v>
      </c>
      <c r="V1443" s="107">
        <f t="shared" si="271"/>
        <v>0</v>
      </c>
      <c r="W1443" s="107">
        <f t="shared" si="271"/>
        <v>0</v>
      </c>
      <c r="X1443" s="107">
        <f t="shared" si="271"/>
        <v>0</v>
      </c>
      <c r="Y1443" s="107">
        <f t="shared" si="271"/>
        <v>0</v>
      </c>
      <c r="Z1443" s="107">
        <f t="shared" si="271"/>
        <v>0</v>
      </c>
      <c r="AA1443" s="107">
        <f t="shared" si="271"/>
        <v>0</v>
      </c>
      <c r="AB1443" s="107">
        <f t="shared" si="271"/>
        <v>0</v>
      </c>
      <c r="AC1443" s="108">
        <f t="shared" si="271"/>
        <v>0</v>
      </c>
      <c r="AE1443" s="805">
        <f t="shared" si="250"/>
        <v>0</v>
      </c>
      <c r="AG1443" s="805">
        <f t="shared" si="251"/>
        <v>0</v>
      </c>
      <c r="AI1443" s="805">
        <f t="shared" si="252"/>
        <v>0</v>
      </c>
      <c r="AK1443" s="300"/>
    </row>
    <row r="1444" spans="2:37" ht="12.75" customHeight="1" outlineLevel="1" x14ac:dyDescent="0.25">
      <c r="D1444" s="142" t="str">
        <f>'Line Items'!D1109</f>
        <v>[Rolling Stock Line 53]</v>
      </c>
      <c r="E1444" s="106"/>
      <c r="F1444" s="143" t="str">
        <f t="shared" si="213"/>
        <v>£000</v>
      </c>
      <c r="G1444" s="107">
        <f t="shared" ref="G1444:AC1444" si="272">G70*G1181</f>
        <v>0</v>
      </c>
      <c r="H1444" s="107">
        <f t="shared" si="272"/>
        <v>0</v>
      </c>
      <c r="I1444" s="107">
        <f t="shared" si="272"/>
        <v>0</v>
      </c>
      <c r="J1444" s="107">
        <f t="shared" si="272"/>
        <v>0</v>
      </c>
      <c r="K1444" s="107">
        <f t="shared" si="272"/>
        <v>0</v>
      </c>
      <c r="L1444" s="107">
        <f t="shared" si="272"/>
        <v>0</v>
      </c>
      <c r="M1444" s="107">
        <f t="shared" si="272"/>
        <v>0</v>
      </c>
      <c r="N1444" s="107">
        <f t="shared" si="272"/>
        <v>0</v>
      </c>
      <c r="O1444" s="107">
        <f t="shared" si="272"/>
        <v>0</v>
      </c>
      <c r="P1444" s="107">
        <f t="shared" si="272"/>
        <v>0</v>
      </c>
      <c r="Q1444" s="107">
        <f t="shared" si="272"/>
        <v>0</v>
      </c>
      <c r="R1444" s="107">
        <f t="shared" si="272"/>
        <v>0</v>
      </c>
      <c r="S1444" s="107">
        <f t="shared" si="272"/>
        <v>0</v>
      </c>
      <c r="T1444" s="107">
        <f t="shared" si="272"/>
        <v>0</v>
      </c>
      <c r="U1444" s="107">
        <f t="shared" si="272"/>
        <v>0</v>
      </c>
      <c r="V1444" s="107">
        <f t="shared" si="272"/>
        <v>0</v>
      </c>
      <c r="W1444" s="107">
        <f t="shared" si="272"/>
        <v>0</v>
      </c>
      <c r="X1444" s="107">
        <f t="shared" si="272"/>
        <v>0</v>
      </c>
      <c r="Y1444" s="107">
        <f t="shared" si="272"/>
        <v>0</v>
      </c>
      <c r="Z1444" s="107">
        <f t="shared" si="272"/>
        <v>0</v>
      </c>
      <c r="AA1444" s="107">
        <f t="shared" si="272"/>
        <v>0</v>
      </c>
      <c r="AB1444" s="107">
        <f t="shared" si="272"/>
        <v>0</v>
      </c>
      <c r="AC1444" s="108">
        <f t="shared" si="272"/>
        <v>0</v>
      </c>
      <c r="AE1444" s="805">
        <f t="shared" si="250"/>
        <v>0</v>
      </c>
      <c r="AG1444" s="805">
        <f t="shared" si="251"/>
        <v>0</v>
      </c>
      <c r="AI1444" s="805">
        <f t="shared" si="252"/>
        <v>0</v>
      </c>
      <c r="AK1444" s="300"/>
    </row>
    <row r="1445" spans="2:37" ht="12.75" customHeight="1" outlineLevel="1" x14ac:dyDescent="0.25">
      <c r="D1445" s="142" t="str">
        <f>'Line Items'!D1110</f>
        <v>[Rolling Stock Line 54]</v>
      </c>
      <c r="E1445" s="106"/>
      <c r="F1445" s="143" t="str">
        <f t="shared" si="213"/>
        <v>£000</v>
      </c>
      <c r="G1445" s="107">
        <f t="shared" ref="G1445:AC1445" si="273">G71*G1182</f>
        <v>0</v>
      </c>
      <c r="H1445" s="107">
        <f t="shared" si="273"/>
        <v>0</v>
      </c>
      <c r="I1445" s="107">
        <f t="shared" si="273"/>
        <v>0</v>
      </c>
      <c r="J1445" s="107">
        <f t="shared" si="273"/>
        <v>0</v>
      </c>
      <c r="K1445" s="107">
        <f t="shared" si="273"/>
        <v>0</v>
      </c>
      <c r="L1445" s="107">
        <f t="shared" si="273"/>
        <v>0</v>
      </c>
      <c r="M1445" s="107">
        <f t="shared" si="273"/>
        <v>0</v>
      </c>
      <c r="N1445" s="107">
        <f t="shared" si="273"/>
        <v>0</v>
      </c>
      <c r="O1445" s="107">
        <f t="shared" si="273"/>
        <v>0</v>
      </c>
      <c r="P1445" s="107">
        <f t="shared" si="273"/>
        <v>0</v>
      </c>
      <c r="Q1445" s="107">
        <f t="shared" si="273"/>
        <v>0</v>
      </c>
      <c r="R1445" s="107">
        <f t="shared" si="273"/>
        <v>0</v>
      </c>
      <c r="S1445" s="107">
        <f t="shared" si="273"/>
        <v>0</v>
      </c>
      <c r="T1445" s="107">
        <f t="shared" si="273"/>
        <v>0</v>
      </c>
      <c r="U1445" s="107">
        <f t="shared" si="273"/>
        <v>0</v>
      </c>
      <c r="V1445" s="107">
        <f t="shared" si="273"/>
        <v>0</v>
      </c>
      <c r="W1445" s="107">
        <f t="shared" si="273"/>
        <v>0</v>
      </c>
      <c r="X1445" s="107">
        <f t="shared" si="273"/>
        <v>0</v>
      </c>
      <c r="Y1445" s="107">
        <f t="shared" si="273"/>
        <v>0</v>
      </c>
      <c r="Z1445" s="107">
        <f t="shared" si="273"/>
        <v>0</v>
      </c>
      <c r="AA1445" s="107">
        <f t="shared" si="273"/>
        <v>0</v>
      </c>
      <c r="AB1445" s="107">
        <f t="shared" si="273"/>
        <v>0</v>
      </c>
      <c r="AC1445" s="108">
        <f t="shared" si="273"/>
        <v>0</v>
      </c>
      <c r="AE1445" s="805">
        <f t="shared" si="250"/>
        <v>0</v>
      </c>
      <c r="AG1445" s="805">
        <f t="shared" si="251"/>
        <v>0</v>
      </c>
      <c r="AI1445" s="805">
        <f t="shared" si="252"/>
        <v>0</v>
      </c>
      <c r="AK1445" s="300"/>
    </row>
    <row r="1446" spans="2:37" ht="12.75" customHeight="1" outlineLevel="1" x14ac:dyDescent="0.25">
      <c r="D1446" s="142" t="str">
        <f>'Line Items'!D1111</f>
        <v>[Rolling Stock Line 55]</v>
      </c>
      <c r="E1446" s="106"/>
      <c r="F1446" s="143" t="str">
        <f t="shared" si="213"/>
        <v>£000</v>
      </c>
      <c r="G1446" s="107">
        <f t="shared" ref="G1446:AC1446" si="274">G72*G1183</f>
        <v>0</v>
      </c>
      <c r="H1446" s="107">
        <f t="shared" si="274"/>
        <v>0</v>
      </c>
      <c r="I1446" s="107">
        <f t="shared" si="274"/>
        <v>0</v>
      </c>
      <c r="J1446" s="107">
        <f t="shared" si="274"/>
        <v>0</v>
      </c>
      <c r="K1446" s="107">
        <f t="shared" si="274"/>
        <v>0</v>
      </c>
      <c r="L1446" s="107">
        <f t="shared" si="274"/>
        <v>0</v>
      </c>
      <c r="M1446" s="107">
        <f t="shared" si="274"/>
        <v>0</v>
      </c>
      <c r="N1446" s="107">
        <f t="shared" si="274"/>
        <v>0</v>
      </c>
      <c r="O1446" s="107">
        <f t="shared" si="274"/>
        <v>0</v>
      </c>
      <c r="P1446" s="107">
        <f t="shared" si="274"/>
        <v>0</v>
      </c>
      <c r="Q1446" s="107">
        <f t="shared" si="274"/>
        <v>0</v>
      </c>
      <c r="R1446" s="107">
        <f t="shared" si="274"/>
        <v>0</v>
      </c>
      <c r="S1446" s="107">
        <f t="shared" si="274"/>
        <v>0</v>
      </c>
      <c r="T1446" s="107">
        <f t="shared" si="274"/>
        <v>0</v>
      </c>
      <c r="U1446" s="107">
        <f t="shared" si="274"/>
        <v>0</v>
      </c>
      <c r="V1446" s="107">
        <f t="shared" si="274"/>
        <v>0</v>
      </c>
      <c r="W1446" s="107">
        <f t="shared" si="274"/>
        <v>0</v>
      </c>
      <c r="X1446" s="107">
        <f t="shared" si="274"/>
        <v>0</v>
      </c>
      <c r="Y1446" s="107">
        <f t="shared" si="274"/>
        <v>0</v>
      </c>
      <c r="Z1446" s="107">
        <f t="shared" si="274"/>
        <v>0</v>
      </c>
      <c r="AA1446" s="107">
        <f t="shared" si="274"/>
        <v>0</v>
      </c>
      <c r="AB1446" s="107">
        <f t="shared" si="274"/>
        <v>0</v>
      </c>
      <c r="AC1446" s="108">
        <f t="shared" si="274"/>
        <v>0</v>
      </c>
      <c r="AE1446" s="805">
        <f t="shared" si="250"/>
        <v>0</v>
      </c>
      <c r="AG1446" s="805">
        <f t="shared" si="251"/>
        <v>0</v>
      </c>
      <c r="AI1446" s="805">
        <f t="shared" si="252"/>
        <v>0</v>
      </c>
      <c r="AK1446" s="300"/>
    </row>
    <row r="1447" spans="2:37" ht="12.75" customHeight="1" outlineLevel="1" x14ac:dyDescent="0.25">
      <c r="D1447" s="142" t="str">
        <f>'Line Items'!D1112</f>
        <v>[Rolling Stock Line 56]</v>
      </c>
      <c r="E1447" s="106"/>
      <c r="F1447" s="143" t="str">
        <f t="shared" si="213"/>
        <v>£000</v>
      </c>
      <c r="G1447" s="107">
        <f t="shared" ref="G1447:AC1447" si="275">G73*G1184</f>
        <v>0</v>
      </c>
      <c r="H1447" s="107">
        <f t="shared" si="275"/>
        <v>0</v>
      </c>
      <c r="I1447" s="107">
        <f t="shared" si="275"/>
        <v>0</v>
      </c>
      <c r="J1447" s="107">
        <f t="shared" si="275"/>
        <v>0</v>
      </c>
      <c r="K1447" s="107">
        <f t="shared" si="275"/>
        <v>0</v>
      </c>
      <c r="L1447" s="107">
        <f t="shared" si="275"/>
        <v>0</v>
      </c>
      <c r="M1447" s="107">
        <f t="shared" si="275"/>
        <v>0</v>
      </c>
      <c r="N1447" s="107">
        <f t="shared" si="275"/>
        <v>0</v>
      </c>
      <c r="O1447" s="107">
        <f t="shared" si="275"/>
        <v>0</v>
      </c>
      <c r="P1447" s="107">
        <f t="shared" si="275"/>
        <v>0</v>
      </c>
      <c r="Q1447" s="107">
        <f t="shared" si="275"/>
        <v>0</v>
      </c>
      <c r="R1447" s="107">
        <f t="shared" si="275"/>
        <v>0</v>
      </c>
      <c r="S1447" s="107">
        <f t="shared" si="275"/>
        <v>0</v>
      </c>
      <c r="T1447" s="107">
        <f t="shared" si="275"/>
        <v>0</v>
      </c>
      <c r="U1447" s="107">
        <f t="shared" si="275"/>
        <v>0</v>
      </c>
      <c r="V1447" s="107">
        <f t="shared" si="275"/>
        <v>0</v>
      </c>
      <c r="W1447" s="107">
        <f t="shared" si="275"/>
        <v>0</v>
      </c>
      <c r="X1447" s="107">
        <f t="shared" si="275"/>
        <v>0</v>
      </c>
      <c r="Y1447" s="107">
        <f t="shared" si="275"/>
        <v>0</v>
      </c>
      <c r="Z1447" s="107">
        <f t="shared" si="275"/>
        <v>0</v>
      </c>
      <c r="AA1447" s="107">
        <f t="shared" si="275"/>
        <v>0</v>
      </c>
      <c r="AB1447" s="107">
        <f t="shared" si="275"/>
        <v>0</v>
      </c>
      <c r="AC1447" s="108">
        <f t="shared" si="275"/>
        <v>0</v>
      </c>
      <c r="AE1447" s="805">
        <f t="shared" si="250"/>
        <v>0</v>
      </c>
      <c r="AG1447" s="805">
        <f t="shared" si="251"/>
        <v>0</v>
      </c>
      <c r="AI1447" s="805">
        <f t="shared" si="252"/>
        <v>0</v>
      </c>
      <c r="AK1447" s="300"/>
    </row>
    <row r="1448" spans="2:37" ht="12.75" customHeight="1" outlineLevel="1" x14ac:dyDescent="0.25">
      <c r="D1448" s="142" t="str">
        <f>'Line Items'!D1113</f>
        <v>[Rolling Stock Line 57]</v>
      </c>
      <c r="E1448" s="106"/>
      <c r="F1448" s="143" t="str">
        <f t="shared" si="213"/>
        <v>£000</v>
      </c>
      <c r="G1448" s="107">
        <f t="shared" ref="G1448:AC1448" si="276">G74*G1185</f>
        <v>0</v>
      </c>
      <c r="H1448" s="107">
        <f t="shared" si="276"/>
        <v>0</v>
      </c>
      <c r="I1448" s="107">
        <f t="shared" si="276"/>
        <v>0</v>
      </c>
      <c r="J1448" s="107">
        <f t="shared" si="276"/>
        <v>0</v>
      </c>
      <c r="K1448" s="107">
        <f t="shared" si="276"/>
        <v>0</v>
      </c>
      <c r="L1448" s="107">
        <f t="shared" si="276"/>
        <v>0</v>
      </c>
      <c r="M1448" s="107">
        <f t="shared" si="276"/>
        <v>0</v>
      </c>
      <c r="N1448" s="107">
        <f t="shared" si="276"/>
        <v>0</v>
      </c>
      <c r="O1448" s="107">
        <f t="shared" si="276"/>
        <v>0</v>
      </c>
      <c r="P1448" s="107">
        <f t="shared" si="276"/>
        <v>0</v>
      </c>
      <c r="Q1448" s="107">
        <f t="shared" si="276"/>
        <v>0</v>
      </c>
      <c r="R1448" s="107">
        <f t="shared" si="276"/>
        <v>0</v>
      </c>
      <c r="S1448" s="107">
        <f t="shared" si="276"/>
        <v>0</v>
      </c>
      <c r="T1448" s="107">
        <f t="shared" si="276"/>
        <v>0</v>
      </c>
      <c r="U1448" s="107">
        <f t="shared" si="276"/>
        <v>0</v>
      </c>
      <c r="V1448" s="107">
        <f t="shared" si="276"/>
        <v>0</v>
      </c>
      <c r="W1448" s="107">
        <f t="shared" si="276"/>
        <v>0</v>
      </c>
      <c r="X1448" s="107">
        <f t="shared" si="276"/>
        <v>0</v>
      </c>
      <c r="Y1448" s="107">
        <f t="shared" si="276"/>
        <v>0</v>
      </c>
      <c r="Z1448" s="107">
        <f t="shared" si="276"/>
        <v>0</v>
      </c>
      <c r="AA1448" s="107">
        <f t="shared" si="276"/>
        <v>0</v>
      </c>
      <c r="AB1448" s="107">
        <f t="shared" si="276"/>
        <v>0</v>
      </c>
      <c r="AC1448" s="108">
        <f t="shared" si="276"/>
        <v>0</v>
      </c>
      <c r="AE1448" s="805">
        <f t="shared" si="250"/>
        <v>0</v>
      </c>
      <c r="AG1448" s="805">
        <f t="shared" si="251"/>
        <v>0</v>
      </c>
      <c r="AI1448" s="805">
        <f t="shared" si="252"/>
        <v>0</v>
      </c>
      <c r="AK1448" s="300"/>
    </row>
    <row r="1449" spans="2:37" ht="12.75" customHeight="1" outlineLevel="1" x14ac:dyDescent="0.25">
      <c r="D1449" s="142" t="str">
        <f>'Line Items'!D1114</f>
        <v>[Rolling Stock Line 58]</v>
      </c>
      <c r="E1449" s="106"/>
      <c r="F1449" s="143" t="str">
        <f t="shared" si="213"/>
        <v>£000</v>
      </c>
      <c r="G1449" s="107">
        <f t="shared" ref="G1449:AC1449" si="277">G75*G1186</f>
        <v>0</v>
      </c>
      <c r="H1449" s="107">
        <f t="shared" si="277"/>
        <v>0</v>
      </c>
      <c r="I1449" s="107">
        <f t="shared" si="277"/>
        <v>0</v>
      </c>
      <c r="J1449" s="107">
        <f t="shared" si="277"/>
        <v>0</v>
      </c>
      <c r="K1449" s="107">
        <f t="shared" si="277"/>
        <v>0</v>
      </c>
      <c r="L1449" s="107">
        <f t="shared" si="277"/>
        <v>0</v>
      </c>
      <c r="M1449" s="107">
        <f t="shared" si="277"/>
        <v>0</v>
      </c>
      <c r="N1449" s="107">
        <f t="shared" si="277"/>
        <v>0</v>
      </c>
      <c r="O1449" s="107">
        <f t="shared" si="277"/>
        <v>0</v>
      </c>
      <c r="P1449" s="107">
        <f t="shared" si="277"/>
        <v>0</v>
      </c>
      <c r="Q1449" s="107">
        <f t="shared" si="277"/>
        <v>0</v>
      </c>
      <c r="R1449" s="107">
        <f t="shared" si="277"/>
        <v>0</v>
      </c>
      <c r="S1449" s="107">
        <f t="shared" si="277"/>
        <v>0</v>
      </c>
      <c r="T1449" s="107">
        <f t="shared" si="277"/>
        <v>0</v>
      </c>
      <c r="U1449" s="107">
        <f t="shared" si="277"/>
        <v>0</v>
      </c>
      <c r="V1449" s="107">
        <f t="shared" si="277"/>
        <v>0</v>
      </c>
      <c r="W1449" s="107">
        <f t="shared" si="277"/>
        <v>0</v>
      </c>
      <c r="X1449" s="107">
        <f t="shared" si="277"/>
        <v>0</v>
      </c>
      <c r="Y1449" s="107">
        <f t="shared" si="277"/>
        <v>0</v>
      </c>
      <c r="Z1449" s="107">
        <f t="shared" si="277"/>
        <v>0</v>
      </c>
      <c r="AA1449" s="107">
        <f t="shared" si="277"/>
        <v>0</v>
      </c>
      <c r="AB1449" s="107">
        <f t="shared" si="277"/>
        <v>0</v>
      </c>
      <c r="AC1449" s="108">
        <f t="shared" si="277"/>
        <v>0</v>
      </c>
      <c r="AE1449" s="805">
        <f t="shared" si="250"/>
        <v>0</v>
      </c>
      <c r="AG1449" s="805">
        <f t="shared" si="251"/>
        <v>0</v>
      </c>
      <c r="AI1449" s="805">
        <f t="shared" si="252"/>
        <v>0</v>
      </c>
      <c r="AK1449" s="300"/>
    </row>
    <row r="1450" spans="2:37" ht="12.75" customHeight="1" outlineLevel="1" x14ac:dyDescent="0.25">
      <c r="D1450" s="142" t="str">
        <f>'Line Items'!D1115</f>
        <v>[Rolling Stock Line 59]</v>
      </c>
      <c r="E1450" s="106"/>
      <c r="F1450" s="143" t="str">
        <f t="shared" si="213"/>
        <v>£000</v>
      </c>
      <c r="G1450" s="107">
        <f t="shared" ref="G1450:AC1450" si="278">G76*G1187</f>
        <v>0</v>
      </c>
      <c r="H1450" s="107">
        <f t="shared" si="278"/>
        <v>0</v>
      </c>
      <c r="I1450" s="107">
        <f t="shared" si="278"/>
        <v>0</v>
      </c>
      <c r="J1450" s="107">
        <f t="shared" si="278"/>
        <v>0</v>
      </c>
      <c r="K1450" s="107">
        <f t="shared" si="278"/>
        <v>0</v>
      </c>
      <c r="L1450" s="107">
        <f t="shared" si="278"/>
        <v>0</v>
      </c>
      <c r="M1450" s="107">
        <f t="shared" si="278"/>
        <v>0</v>
      </c>
      <c r="N1450" s="107">
        <f t="shared" si="278"/>
        <v>0</v>
      </c>
      <c r="O1450" s="107">
        <f t="shared" si="278"/>
        <v>0</v>
      </c>
      <c r="P1450" s="107">
        <f t="shared" si="278"/>
        <v>0</v>
      </c>
      <c r="Q1450" s="107">
        <f t="shared" si="278"/>
        <v>0</v>
      </c>
      <c r="R1450" s="107">
        <f t="shared" si="278"/>
        <v>0</v>
      </c>
      <c r="S1450" s="107">
        <f t="shared" si="278"/>
        <v>0</v>
      </c>
      <c r="T1450" s="107">
        <f t="shared" si="278"/>
        <v>0</v>
      </c>
      <c r="U1450" s="107">
        <f t="shared" si="278"/>
        <v>0</v>
      </c>
      <c r="V1450" s="107">
        <f t="shared" si="278"/>
        <v>0</v>
      </c>
      <c r="W1450" s="107">
        <f t="shared" si="278"/>
        <v>0</v>
      </c>
      <c r="X1450" s="107">
        <f t="shared" si="278"/>
        <v>0</v>
      </c>
      <c r="Y1450" s="107">
        <f t="shared" si="278"/>
        <v>0</v>
      </c>
      <c r="Z1450" s="107">
        <f t="shared" si="278"/>
        <v>0</v>
      </c>
      <c r="AA1450" s="107">
        <f t="shared" si="278"/>
        <v>0</v>
      </c>
      <c r="AB1450" s="107">
        <f t="shared" si="278"/>
        <v>0</v>
      </c>
      <c r="AC1450" s="108">
        <f t="shared" si="278"/>
        <v>0</v>
      </c>
      <c r="AE1450" s="805">
        <f t="shared" si="250"/>
        <v>0</v>
      </c>
      <c r="AG1450" s="805">
        <f t="shared" si="251"/>
        <v>0</v>
      </c>
      <c r="AI1450" s="805">
        <f t="shared" si="252"/>
        <v>0</v>
      </c>
      <c r="AK1450" s="300"/>
    </row>
    <row r="1451" spans="2:37" ht="12.75" customHeight="1" outlineLevel="1" x14ac:dyDescent="0.25">
      <c r="D1451" s="113" t="str">
        <f>'Line Items'!D1116</f>
        <v>[Rolling Stock Line 60]</v>
      </c>
      <c r="E1451" s="286"/>
      <c r="F1451" s="155" t="str">
        <f>F1450</f>
        <v>£000</v>
      </c>
      <c r="G1451" s="115">
        <f t="shared" ref="G1451:AC1451" si="279">G77*G1188</f>
        <v>0</v>
      </c>
      <c r="H1451" s="115">
        <f t="shared" si="279"/>
        <v>0</v>
      </c>
      <c r="I1451" s="115">
        <f t="shared" si="279"/>
        <v>0</v>
      </c>
      <c r="J1451" s="115">
        <f t="shared" si="279"/>
        <v>0</v>
      </c>
      <c r="K1451" s="115">
        <f t="shared" si="279"/>
        <v>0</v>
      </c>
      <c r="L1451" s="115">
        <f t="shared" si="279"/>
        <v>0</v>
      </c>
      <c r="M1451" s="115">
        <f t="shared" si="279"/>
        <v>0</v>
      </c>
      <c r="N1451" s="115">
        <f t="shared" si="279"/>
        <v>0</v>
      </c>
      <c r="O1451" s="115">
        <f t="shared" si="279"/>
        <v>0</v>
      </c>
      <c r="P1451" s="115">
        <f t="shared" si="279"/>
        <v>0</v>
      </c>
      <c r="Q1451" s="115">
        <f t="shared" si="279"/>
        <v>0</v>
      </c>
      <c r="R1451" s="115">
        <f t="shared" si="279"/>
        <v>0</v>
      </c>
      <c r="S1451" s="115">
        <f t="shared" si="279"/>
        <v>0</v>
      </c>
      <c r="T1451" s="115">
        <f t="shared" si="279"/>
        <v>0</v>
      </c>
      <c r="U1451" s="115">
        <f t="shared" si="279"/>
        <v>0</v>
      </c>
      <c r="V1451" s="115">
        <f t="shared" si="279"/>
        <v>0</v>
      </c>
      <c r="W1451" s="115">
        <f t="shared" si="279"/>
        <v>0</v>
      </c>
      <c r="X1451" s="115">
        <f t="shared" si="279"/>
        <v>0</v>
      </c>
      <c r="Y1451" s="115">
        <f t="shared" si="279"/>
        <v>0</v>
      </c>
      <c r="Z1451" s="115">
        <f t="shared" si="279"/>
        <v>0</v>
      </c>
      <c r="AA1451" s="115">
        <f t="shared" si="279"/>
        <v>0</v>
      </c>
      <c r="AB1451" s="115">
        <f t="shared" si="279"/>
        <v>0</v>
      </c>
      <c r="AC1451" s="116">
        <f t="shared" si="279"/>
        <v>0</v>
      </c>
      <c r="AE1451" s="1058">
        <f t="shared" si="250"/>
        <v>0</v>
      </c>
      <c r="AG1451" s="1058">
        <f t="shared" si="251"/>
        <v>0</v>
      </c>
      <c r="AI1451" s="1058">
        <f t="shared" si="252"/>
        <v>0</v>
      </c>
      <c r="AK1451" s="320"/>
    </row>
    <row r="1452" spans="2:37" ht="12.75" customHeight="1" outlineLevel="1" x14ac:dyDescent="0.25">
      <c r="G1452" s="107"/>
      <c r="H1452" s="107"/>
      <c r="I1452" s="107"/>
      <c r="J1452" s="107"/>
      <c r="K1452" s="107"/>
      <c r="L1452" s="107"/>
      <c r="M1452" s="107"/>
      <c r="N1452" s="107"/>
      <c r="O1452" s="107"/>
      <c r="P1452" s="107"/>
      <c r="Q1452" s="107"/>
      <c r="R1452" s="107"/>
      <c r="S1452" s="107"/>
      <c r="T1452" s="107"/>
      <c r="U1452" s="107"/>
      <c r="V1452" s="107"/>
      <c r="W1452" s="107"/>
      <c r="X1452" s="107"/>
      <c r="Y1452" s="107"/>
      <c r="Z1452" s="107"/>
      <c r="AA1452" s="107"/>
      <c r="AB1452" s="107"/>
      <c r="AC1452" s="107"/>
      <c r="AE1452" s="107"/>
      <c r="AG1452" s="107"/>
      <c r="AI1452" s="107"/>
    </row>
    <row r="1453" spans="2:37" ht="12.75" customHeight="1" outlineLevel="1" x14ac:dyDescent="0.25">
      <c r="D1453" s="290" t="str">
        <f>"Total "&amp;B1390</f>
        <v>Total Non-Capital Lease Charges</v>
      </c>
      <c r="E1453" s="291"/>
      <c r="F1453" s="292" t="str">
        <f>F1451</f>
        <v>£000</v>
      </c>
      <c r="G1453" s="293">
        <f t="shared" ref="G1453:AC1453" si="280">SUM(G1392:G1451)</f>
        <v>0</v>
      </c>
      <c r="H1453" s="293">
        <f t="shared" si="280"/>
        <v>0</v>
      </c>
      <c r="I1453" s="293">
        <f t="shared" si="280"/>
        <v>0</v>
      </c>
      <c r="J1453" s="293">
        <f t="shared" si="280"/>
        <v>0</v>
      </c>
      <c r="K1453" s="293">
        <f t="shared" si="280"/>
        <v>0</v>
      </c>
      <c r="L1453" s="293">
        <f t="shared" si="280"/>
        <v>0</v>
      </c>
      <c r="M1453" s="293">
        <f t="shared" si="280"/>
        <v>0</v>
      </c>
      <c r="N1453" s="293">
        <f t="shared" si="280"/>
        <v>0</v>
      </c>
      <c r="O1453" s="293">
        <f t="shared" si="280"/>
        <v>0</v>
      </c>
      <c r="P1453" s="293">
        <f t="shared" si="280"/>
        <v>0</v>
      </c>
      <c r="Q1453" s="293">
        <f t="shared" si="280"/>
        <v>0</v>
      </c>
      <c r="R1453" s="293">
        <f t="shared" si="280"/>
        <v>0</v>
      </c>
      <c r="S1453" s="293">
        <f t="shared" si="280"/>
        <v>0</v>
      </c>
      <c r="T1453" s="293">
        <f t="shared" si="280"/>
        <v>0</v>
      </c>
      <c r="U1453" s="293">
        <f t="shared" si="280"/>
        <v>0</v>
      </c>
      <c r="V1453" s="293">
        <f t="shared" si="280"/>
        <v>0</v>
      </c>
      <c r="W1453" s="293">
        <f t="shared" si="280"/>
        <v>0</v>
      </c>
      <c r="X1453" s="293">
        <f t="shared" si="280"/>
        <v>0</v>
      </c>
      <c r="Y1453" s="293">
        <f t="shared" si="280"/>
        <v>0</v>
      </c>
      <c r="Z1453" s="293">
        <f t="shared" si="280"/>
        <v>0</v>
      </c>
      <c r="AA1453" s="293">
        <f t="shared" si="280"/>
        <v>0</v>
      </c>
      <c r="AB1453" s="293">
        <f t="shared" si="280"/>
        <v>0</v>
      </c>
      <c r="AC1453" s="294">
        <f t="shared" si="280"/>
        <v>0</v>
      </c>
      <c r="AE1453" s="1062">
        <f>SUM(AE1392:AE1451)</f>
        <v>0</v>
      </c>
      <c r="AG1453" s="1062">
        <f>SUM(AG1392:AG1451)</f>
        <v>0</v>
      </c>
      <c r="AI1453" s="1062">
        <f>SUM(AI1392:AI1451)</f>
        <v>0</v>
      </c>
      <c r="AK1453" s="295"/>
    </row>
    <row r="1454" spans="2:37" x14ac:dyDescent="0.25">
      <c r="G1454" s="107"/>
      <c r="H1454" s="107"/>
      <c r="I1454" s="107"/>
      <c r="J1454" s="107"/>
      <c r="K1454" s="107"/>
      <c r="L1454" s="107"/>
      <c r="M1454" s="107"/>
      <c r="N1454" s="107"/>
      <c r="O1454" s="107"/>
      <c r="P1454" s="107"/>
      <c r="Q1454" s="107"/>
      <c r="R1454" s="107"/>
      <c r="S1454" s="107"/>
      <c r="T1454" s="107"/>
      <c r="U1454" s="107"/>
      <c r="V1454" s="107"/>
      <c r="W1454" s="107"/>
      <c r="X1454" s="107"/>
      <c r="Y1454" s="107"/>
      <c r="Z1454" s="107"/>
      <c r="AA1454" s="107"/>
      <c r="AB1454" s="107"/>
      <c r="AC1454" s="107"/>
      <c r="AE1454" s="107"/>
      <c r="AG1454" s="107"/>
      <c r="AI1454" s="107"/>
    </row>
    <row r="1455" spans="2:37" x14ac:dyDescent="0.25">
      <c r="B1455" s="272" t="s">
        <v>503</v>
      </c>
      <c r="C1455" s="272"/>
      <c r="D1455" s="275"/>
      <c r="E1455" s="275"/>
      <c r="F1455" s="272"/>
      <c r="G1455" s="302"/>
      <c r="H1455" s="302"/>
      <c r="I1455" s="302"/>
      <c r="J1455" s="302"/>
      <c r="K1455" s="302"/>
      <c r="L1455" s="302"/>
      <c r="M1455" s="302"/>
      <c r="N1455" s="302"/>
      <c r="O1455" s="302"/>
      <c r="P1455" s="302"/>
      <c r="Q1455" s="302"/>
      <c r="R1455" s="302"/>
      <c r="S1455" s="302"/>
      <c r="T1455" s="302"/>
      <c r="U1455" s="302"/>
      <c r="V1455" s="302"/>
      <c r="W1455" s="302"/>
      <c r="X1455" s="302"/>
      <c r="Y1455" s="302"/>
      <c r="Z1455" s="302"/>
      <c r="AA1455" s="302"/>
      <c r="AB1455" s="302"/>
      <c r="AC1455" s="302"/>
      <c r="AD1455" s="272"/>
      <c r="AE1455" s="302"/>
      <c r="AF1455" s="272"/>
      <c r="AG1455" s="302"/>
      <c r="AH1455" s="272"/>
      <c r="AI1455" s="302"/>
      <c r="AJ1455" s="272"/>
      <c r="AK1455" s="272"/>
    </row>
    <row r="1456" spans="2:37" ht="12.75" customHeight="1" outlineLevel="1" x14ac:dyDescent="0.25">
      <c r="G1456" s="107"/>
      <c r="H1456" s="107"/>
      <c r="I1456" s="107"/>
      <c r="J1456" s="107"/>
      <c r="K1456" s="107"/>
      <c r="L1456" s="107"/>
      <c r="M1456" s="107"/>
      <c r="N1456" s="107"/>
      <c r="O1456" s="107"/>
      <c r="P1456" s="107"/>
      <c r="Q1456" s="107"/>
      <c r="R1456" s="107"/>
      <c r="S1456" s="107"/>
      <c r="T1456" s="107"/>
      <c r="U1456" s="107"/>
      <c r="V1456" s="107"/>
      <c r="W1456" s="107"/>
      <c r="X1456" s="107"/>
      <c r="Y1456" s="107"/>
      <c r="Z1456" s="107"/>
      <c r="AA1456" s="107"/>
      <c r="AB1456" s="107"/>
      <c r="AC1456" s="107"/>
      <c r="AE1456" s="107"/>
      <c r="AG1456" s="107"/>
      <c r="AI1456" s="107"/>
    </row>
    <row r="1457" spans="4:37" ht="12.75" customHeight="1" outlineLevel="1" x14ac:dyDescent="0.25">
      <c r="D1457" s="276" t="str">
        <f>'Line Items'!D1057</f>
        <v>Class 375/3 Eversholt Rail</v>
      </c>
      <c r="E1457" s="277"/>
      <c r="F1457" s="296" t="str">
        <f t="shared" ref="F1457:F1515" si="281">F1392</f>
        <v>£000</v>
      </c>
      <c r="G1457" s="297">
        <f t="shared" ref="G1457:AC1457" si="282">G18*G1194</f>
        <v>0</v>
      </c>
      <c r="H1457" s="297">
        <f t="shared" si="282"/>
        <v>0</v>
      </c>
      <c r="I1457" s="297">
        <f t="shared" si="282"/>
        <v>0</v>
      </c>
      <c r="J1457" s="297">
        <f t="shared" si="282"/>
        <v>0</v>
      </c>
      <c r="K1457" s="297">
        <f t="shared" si="282"/>
        <v>0</v>
      </c>
      <c r="L1457" s="297">
        <f t="shared" si="282"/>
        <v>0</v>
      </c>
      <c r="M1457" s="297">
        <f t="shared" si="282"/>
        <v>0</v>
      </c>
      <c r="N1457" s="297">
        <f t="shared" si="282"/>
        <v>0</v>
      </c>
      <c r="O1457" s="297">
        <f t="shared" si="282"/>
        <v>0</v>
      </c>
      <c r="P1457" s="297">
        <f t="shared" si="282"/>
        <v>0</v>
      </c>
      <c r="Q1457" s="297">
        <f t="shared" si="282"/>
        <v>0</v>
      </c>
      <c r="R1457" s="297">
        <f t="shared" si="282"/>
        <v>0</v>
      </c>
      <c r="S1457" s="297">
        <f t="shared" si="282"/>
        <v>0</v>
      </c>
      <c r="T1457" s="297">
        <f t="shared" si="282"/>
        <v>0</v>
      </c>
      <c r="U1457" s="297">
        <f t="shared" si="282"/>
        <v>0</v>
      </c>
      <c r="V1457" s="297">
        <f t="shared" si="282"/>
        <v>0</v>
      </c>
      <c r="W1457" s="297">
        <f t="shared" si="282"/>
        <v>0</v>
      </c>
      <c r="X1457" s="297">
        <f t="shared" si="282"/>
        <v>0</v>
      </c>
      <c r="Y1457" s="297">
        <f t="shared" si="282"/>
        <v>0</v>
      </c>
      <c r="Z1457" s="297">
        <f t="shared" si="282"/>
        <v>0</v>
      </c>
      <c r="AA1457" s="297">
        <f t="shared" si="282"/>
        <v>0</v>
      </c>
      <c r="AB1457" s="297">
        <f t="shared" si="282"/>
        <v>0</v>
      </c>
      <c r="AC1457" s="298">
        <f t="shared" si="282"/>
        <v>0</v>
      </c>
      <c r="AE1457" s="1057">
        <f t="shared" ref="AE1457:AE1488" si="283">AE18*AE1194</f>
        <v>0</v>
      </c>
      <c r="AG1457" s="1057">
        <f t="shared" ref="AG1457:AG1488" si="284">AG18*AG1194</f>
        <v>0</v>
      </c>
      <c r="AI1457" s="1057">
        <f t="shared" ref="AI1457:AI1488" si="285">AI18*AI1194</f>
        <v>0</v>
      </c>
      <c r="AK1457" s="299"/>
    </row>
    <row r="1458" spans="4:37" ht="12.75" customHeight="1" outlineLevel="1" x14ac:dyDescent="0.25">
      <c r="D1458" s="142" t="str">
        <f>'Line Items'!D1058</f>
        <v>Class 375/6 Eversholt Rail</v>
      </c>
      <c r="E1458" s="106"/>
      <c r="F1458" s="143" t="str">
        <f t="shared" si="281"/>
        <v>£000</v>
      </c>
      <c r="G1458" s="107">
        <f t="shared" ref="G1458:AC1458" si="286">G19*G1195</f>
        <v>0</v>
      </c>
      <c r="H1458" s="107">
        <f t="shared" si="286"/>
        <v>0</v>
      </c>
      <c r="I1458" s="107">
        <f t="shared" si="286"/>
        <v>0</v>
      </c>
      <c r="J1458" s="107">
        <f t="shared" si="286"/>
        <v>0</v>
      </c>
      <c r="K1458" s="107">
        <f t="shared" si="286"/>
        <v>0</v>
      </c>
      <c r="L1458" s="107">
        <f t="shared" si="286"/>
        <v>0</v>
      </c>
      <c r="M1458" s="107">
        <f t="shared" si="286"/>
        <v>0</v>
      </c>
      <c r="N1458" s="107">
        <f t="shared" si="286"/>
        <v>0</v>
      </c>
      <c r="O1458" s="107">
        <f t="shared" si="286"/>
        <v>0</v>
      </c>
      <c r="P1458" s="107">
        <f t="shared" si="286"/>
        <v>0</v>
      </c>
      <c r="Q1458" s="107">
        <f t="shared" si="286"/>
        <v>0</v>
      </c>
      <c r="R1458" s="107">
        <f t="shared" si="286"/>
        <v>0</v>
      </c>
      <c r="S1458" s="107">
        <f t="shared" si="286"/>
        <v>0</v>
      </c>
      <c r="T1458" s="107">
        <f t="shared" si="286"/>
        <v>0</v>
      </c>
      <c r="U1458" s="107">
        <f t="shared" si="286"/>
        <v>0</v>
      </c>
      <c r="V1458" s="107">
        <f t="shared" si="286"/>
        <v>0</v>
      </c>
      <c r="W1458" s="107">
        <f t="shared" si="286"/>
        <v>0</v>
      </c>
      <c r="X1458" s="107">
        <f t="shared" si="286"/>
        <v>0</v>
      </c>
      <c r="Y1458" s="107">
        <f t="shared" si="286"/>
        <v>0</v>
      </c>
      <c r="Z1458" s="107">
        <f t="shared" si="286"/>
        <v>0</v>
      </c>
      <c r="AA1458" s="107">
        <f t="shared" si="286"/>
        <v>0</v>
      </c>
      <c r="AB1458" s="107">
        <f t="shared" si="286"/>
        <v>0</v>
      </c>
      <c r="AC1458" s="108">
        <f t="shared" si="286"/>
        <v>0</v>
      </c>
      <c r="AE1458" s="805">
        <f t="shared" si="283"/>
        <v>0</v>
      </c>
      <c r="AG1458" s="805">
        <f t="shared" si="284"/>
        <v>0</v>
      </c>
      <c r="AI1458" s="805">
        <f t="shared" si="285"/>
        <v>0</v>
      </c>
      <c r="AK1458" s="300"/>
    </row>
    <row r="1459" spans="4:37" ht="12.75" customHeight="1" outlineLevel="1" x14ac:dyDescent="0.25">
      <c r="D1459" s="142" t="str">
        <f>'Line Items'!D1059</f>
        <v>Class 375/7 Eversholt Rail</v>
      </c>
      <c r="E1459" s="106"/>
      <c r="F1459" s="143" t="str">
        <f t="shared" si="281"/>
        <v>£000</v>
      </c>
      <c r="G1459" s="107">
        <f t="shared" ref="G1459:AC1459" si="287">G20*G1196</f>
        <v>0</v>
      </c>
      <c r="H1459" s="107">
        <f t="shared" si="287"/>
        <v>0</v>
      </c>
      <c r="I1459" s="107">
        <f t="shared" si="287"/>
        <v>0</v>
      </c>
      <c r="J1459" s="107">
        <f t="shared" si="287"/>
        <v>0</v>
      </c>
      <c r="K1459" s="107">
        <f t="shared" si="287"/>
        <v>0</v>
      </c>
      <c r="L1459" s="107">
        <f t="shared" si="287"/>
        <v>0</v>
      </c>
      <c r="M1459" s="107">
        <f t="shared" si="287"/>
        <v>0</v>
      </c>
      <c r="N1459" s="107">
        <f t="shared" si="287"/>
        <v>0</v>
      </c>
      <c r="O1459" s="107">
        <f t="shared" si="287"/>
        <v>0</v>
      </c>
      <c r="P1459" s="107">
        <f t="shared" si="287"/>
        <v>0</v>
      </c>
      <c r="Q1459" s="107">
        <f t="shared" si="287"/>
        <v>0</v>
      </c>
      <c r="R1459" s="107">
        <f t="shared" si="287"/>
        <v>0</v>
      </c>
      <c r="S1459" s="107">
        <f t="shared" si="287"/>
        <v>0</v>
      </c>
      <c r="T1459" s="107">
        <f t="shared" si="287"/>
        <v>0</v>
      </c>
      <c r="U1459" s="107">
        <f t="shared" si="287"/>
        <v>0</v>
      </c>
      <c r="V1459" s="107">
        <f t="shared" si="287"/>
        <v>0</v>
      </c>
      <c r="W1459" s="107">
        <f t="shared" si="287"/>
        <v>0</v>
      </c>
      <c r="X1459" s="107">
        <f t="shared" si="287"/>
        <v>0</v>
      </c>
      <c r="Y1459" s="107">
        <f t="shared" si="287"/>
        <v>0</v>
      </c>
      <c r="Z1459" s="107">
        <f t="shared" si="287"/>
        <v>0</v>
      </c>
      <c r="AA1459" s="107">
        <f t="shared" si="287"/>
        <v>0</v>
      </c>
      <c r="AB1459" s="107">
        <f t="shared" si="287"/>
        <v>0</v>
      </c>
      <c r="AC1459" s="108">
        <f t="shared" si="287"/>
        <v>0</v>
      </c>
      <c r="AE1459" s="805">
        <f t="shared" si="283"/>
        <v>0</v>
      </c>
      <c r="AG1459" s="805">
        <f t="shared" si="284"/>
        <v>0</v>
      </c>
      <c r="AI1459" s="805">
        <f t="shared" si="285"/>
        <v>0</v>
      </c>
      <c r="AK1459" s="300"/>
    </row>
    <row r="1460" spans="4:37" ht="12.75" customHeight="1" outlineLevel="1" x14ac:dyDescent="0.25">
      <c r="D1460" s="142" t="str">
        <f>'Line Items'!D1060</f>
        <v>Class 375/8 Eversholt Rail</v>
      </c>
      <c r="E1460" s="106"/>
      <c r="F1460" s="143" t="str">
        <f t="shared" si="281"/>
        <v>£000</v>
      </c>
      <c r="G1460" s="107">
        <f t="shared" ref="G1460:AC1460" si="288">G21*G1197</f>
        <v>0</v>
      </c>
      <c r="H1460" s="107">
        <f t="shared" si="288"/>
        <v>0</v>
      </c>
      <c r="I1460" s="107">
        <f t="shared" si="288"/>
        <v>0</v>
      </c>
      <c r="J1460" s="107">
        <f t="shared" si="288"/>
        <v>0</v>
      </c>
      <c r="K1460" s="107">
        <f t="shared" si="288"/>
        <v>0</v>
      </c>
      <c r="L1460" s="107">
        <f t="shared" si="288"/>
        <v>0</v>
      </c>
      <c r="M1460" s="107">
        <f t="shared" si="288"/>
        <v>0</v>
      </c>
      <c r="N1460" s="107">
        <f t="shared" si="288"/>
        <v>0</v>
      </c>
      <c r="O1460" s="107">
        <f t="shared" si="288"/>
        <v>0</v>
      </c>
      <c r="P1460" s="107">
        <f t="shared" si="288"/>
        <v>0</v>
      </c>
      <c r="Q1460" s="107">
        <f t="shared" si="288"/>
        <v>0</v>
      </c>
      <c r="R1460" s="107">
        <f t="shared" si="288"/>
        <v>0</v>
      </c>
      <c r="S1460" s="107">
        <f t="shared" si="288"/>
        <v>0</v>
      </c>
      <c r="T1460" s="107">
        <f t="shared" si="288"/>
        <v>0</v>
      </c>
      <c r="U1460" s="107">
        <f t="shared" si="288"/>
        <v>0</v>
      </c>
      <c r="V1460" s="107">
        <f t="shared" si="288"/>
        <v>0</v>
      </c>
      <c r="W1460" s="107">
        <f t="shared" si="288"/>
        <v>0</v>
      </c>
      <c r="X1460" s="107">
        <f t="shared" si="288"/>
        <v>0</v>
      </c>
      <c r="Y1460" s="107">
        <f t="shared" si="288"/>
        <v>0</v>
      </c>
      <c r="Z1460" s="107">
        <f t="shared" si="288"/>
        <v>0</v>
      </c>
      <c r="AA1460" s="107">
        <f t="shared" si="288"/>
        <v>0</v>
      </c>
      <c r="AB1460" s="107">
        <f t="shared" si="288"/>
        <v>0</v>
      </c>
      <c r="AC1460" s="108">
        <f t="shared" si="288"/>
        <v>0</v>
      </c>
      <c r="AE1460" s="805">
        <f t="shared" si="283"/>
        <v>0</v>
      </c>
      <c r="AG1460" s="805">
        <f t="shared" si="284"/>
        <v>0</v>
      </c>
      <c r="AI1460" s="805">
        <f t="shared" si="285"/>
        <v>0</v>
      </c>
      <c r="AK1460" s="300"/>
    </row>
    <row r="1461" spans="4:37" ht="12.75" customHeight="1" outlineLevel="1" x14ac:dyDescent="0.25">
      <c r="D1461" s="142" t="str">
        <f>'Line Items'!D1061</f>
        <v>Class 375/9 Eversholt Rail</v>
      </c>
      <c r="E1461" s="106"/>
      <c r="F1461" s="143" t="str">
        <f t="shared" si="281"/>
        <v>£000</v>
      </c>
      <c r="G1461" s="107">
        <f t="shared" ref="G1461:AC1461" si="289">G22*G1198</f>
        <v>0</v>
      </c>
      <c r="H1461" s="107">
        <f t="shared" si="289"/>
        <v>0</v>
      </c>
      <c r="I1461" s="107">
        <f t="shared" si="289"/>
        <v>0</v>
      </c>
      <c r="J1461" s="107">
        <f t="shared" si="289"/>
        <v>0</v>
      </c>
      <c r="K1461" s="107">
        <f t="shared" si="289"/>
        <v>0</v>
      </c>
      <c r="L1461" s="107">
        <f t="shared" si="289"/>
        <v>0</v>
      </c>
      <c r="M1461" s="107">
        <f t="shared" si="289"/>
        <v>0</v>
      </c>
      <c r="N1461" s="107">
        <f t="shared" si="289"/>
        <v>0</v>
      </c>
      <c r="O1461" s="107">
        <f t="shared" si="289"/>
        <v>0</v>
      </c>
      <c r="P1461" s="107">
        <f t="shared" si="289"/>
        <v>0</v>
      </c>
      <c r="Q1461" s="107">
        <f t="shared" si="289"/>
        <v>0</v>
      </c>
      <c r="R1461" s="107">
        <f t="shared" si="289"/>
        <v>0</v>
      </c>
      <c r="S1461" s="107">
        <f t="shared" si="289"/>
        <v>0</v>
      </c>
      <c r="T1461" s="107">
        <f t="shared" si="289"/>
        <v>0</v>
      </c>
      <c r="U1461" s="107">
        <f t="shared" si="289"/>
        <v>0</v>
      </c>
      <c r="V1461" s="107">
        <f t="shared" si="289"/>
        <v>0</v>
      </c>
      <c r="W1461" s="107">
        <f t="shared" si="289"/>
        <v>0</v>
      </c>
      <c r="X1461" s="107">
        <f t="shared" si="289"/>
        <v>0</v>
      </c>
      <c r="Y1461" s="107">
        <f t="shared" si="289"/>
        <v>0</v>
      </c>
      <c r="Z1461" s="107">
        <f t="shared" si="289"/>
        <v>0</v>
      </c>
      <c r="AA1461" s="107">
        <f t="shared" si="289"/>
        <v>0</v>
      </c>
      <c r="AB1461" s="107">
        <f t="shared" si="289"/>
        <v>0</v>
      </c>
      <c r="AC1461" s="108">
        <f t="shared" si="289"/>
        <v>0</v>
      </c>
      <c r="AE1461" s="805">
        <f t="shared" si="283"/>
        <v>0</v>
      </c>
      <c r="AG1461" s="805">
        <f t="shared" si="284"/>
        <v>0</v>
      </c>
      <c r="AI1461" s="805">
        <f t="shared" si="285"/>
        <v>0</v>
      </c>
      <c r="AK1461" s="300"/>
    </row>
    <row r="1462" spans="4:37" ht="12.75" customHeight="1" outlineLevel="1" x14ac:dyDescent="0.25">
      <c r="D1462" s="142" t="str">
        <f>'Line Items'!D1062</f>
        <v>Class 376/0 Eversholt Rail</v>
      </c>
      <c r="E1462" s="106"/>
      <c r="F1462" s="143" t="str">
        <f t="shared" si="281"/>
        <v>£000</v>
      </c>
      <c r="G1462" s="107">
        <f t="shared" ref="G1462:AC1462" si="290">G23*G1199</f>
        <v>0</v>
      </c>
      <c r="H1462" s="107">
        <f t="shared" si="290"/>
        <v>0</v>
      </c>
      <c r="I1462" s="107">
        <f t="shared" si="290"/>
        <v>0</v>
      </c>
      <c r="J1462" s="107">
        <f t="shared" si="290"/>
        <v>0</v>
      </c>
      <c r="K1462" s="107">
        <f t="shared" si="290"/>
        <v>0</v>
      </c>
      <c r="L1462" s="107">
        <f t="shared" si="290"/>
        <v>0</v>
      </c>
      <c r="M1462" s="107">
        <f t="shared" si="290"/>
        <v>0</v>
      </c>
      <c r="N1462" s="107">
        <f t="shared" si="290"/>
        <v>0</v>
      </c>
      <c r="O1462" s="107">
        <f t="shared" si="290"/>
        <v>0</v>
      </c>
      <c r="P1462" s="107">
        <f t="shared" si="290"/>
        <v>0</v>
      </c>
      <c r="Q1462" s="107">
        <f t="shared" si="290"/>
        <v>0</v>
      </c>
      <c r="R1462" s="107">
        <f t="shared" si="290"/>
        <v>0</v>
      </c>
      <c r="S1462" s="107">
        <f t="shared" si="290"/>
        <v>0</v>
      </c>
      <c r="T1462" s="107">
        <f t="shared" si="290"/>
        <v>0</v>
      </c>
      <c r="U1462" s="107">
        <f t="shared" si="290"/>
        <v>0</v>
      </c>
      <c r="V1462" s="107">
        <f t="shared" si="290"/>
        <v>0</v>
      </c>
      <c r="W1462" s="107">
        <f t="shared" si="290"/>
        <v>0</v>
      </c>
      <c r="X1462" s="107">
        <f t="shared" si="290"/>
        <v>0</v>
      </c>
      <c r="Y1462" s="107">
        <f t="shared" si="290"/>
        <v>0</v>
      </c>
      <c r="Z1462" s="107">
        <f t="shared" si="290"/>
        <v>0</v>
      </c>
      <c r="AA1462" s="107">
        <f t="shared" si="290"/>
        <v>0</v>
      </c>
      <c r="AB1462" s="107">
        <f t="shared" si="290"/>
        <v>0</v>
      </c>
      <c r="AC1462" s="108">
        <f t="shared" si="290"/>
        <v>0</v>
      </c>
      <c r="AE1462" s="805">
        <f t="shared" si="283"/>
        <v>0</v>
      </c>
      <c r="AG1462" s="805">
        <f t="shared" si="284"/>
        <v>0</v>
      </c>
      <c r="AI1462" s="805">
        <f t="shared" si="285"/>
        <v>0</v>
      </c>
      <c r="AK1462" s="300"/>
    </row>
    <row r="1463" spans="4:37" ht="12.75" customHeight="1" outlineLevel="1" x14ac:dyDescent="0.25">
      <c r="D1463" s="142" t="str">
        <f>'Line Items'!D1063</f>
        <v>Class 465/0 Eversholt Rail</v>
      </c>
      <c r="E1463" s="106"/>
      <c r="F1463" s="143" t="str">
        <f t="shared" si="281"/>
        <v>£000</v>
      </c>
      <c r="G1463" s="107">
        <f t="shared" ref="G1463:AC1463" si="291">G24*G1200</f>
        <v>0</v>
      </c>
      <c r="H1463" s="107">
        <f t="shared" si="291"/>
        <v>0</v>
      </c>
      <c r="I1463" s="107">
        <f t="shared" si="291"/>
        <v>0</v>
      </c>
      <c r="J1463" s="107">
        <f t="shared" si="291"/>
        <v>0</v>
      </c>
      <c r="K1463" s="107">
        <f t="shared" si="291"/>
        <v>0</v>
      </c>
      <c r="L1463" s="107">
        <f t="shared" si="291"/>
        <v>0</v>
      </c>
      <c r="M1463" s="107">
        <f t="shared" si="291"/>
        <v>0</v>
      </c>
      <c r="N1463" s="107">
        <f t="shared" si="291"/>
        <v>0</v>
      </c>
      <c r="O1463" s="107">
        <f t="shared" si="291"/>
        <v>0</v>
      </c>
      <c r="P1463" s="107">
        <f t="shared" si="291"/>
        <v>0</v>
      </c>
      <c r="Q1463" s="107">
        <f t="shared" si="291"/>
        <v>0</v>
      </c>
      <c r="R1463" s="107">
        <f t="shared" si="291"/>
        <v>0</v>
      </c>
      <c r="S1463" s="107">
        <f t="shared" si="291"/>
        <v>0</v>
      </c>
      <c r="T1463" s="107">
        <f t="shared" si="291"/>
        <v>0</v>
      </c>
      <c r="U1463" s="107">
        <f t="shared" si="291"/>
        <v>0</v>
      </c>
      <c r="V1463" s="107">
        <f t="shared" si="291"/>
        <v>0</v>
      </c>
      <c r="W1463" s="107">
        <f t="shared" si="291"/>
        <v>0</v>
      </c>
      <c r="X1463" s="107">
        <f t="shared" si="291"/>
        <v>0</v>
      </c>
      <c r="Y1463" s="107">
        <f t="shared" si="291"/>
        <v>0</v>
      </c>
      <c r="Z1463" s="107">
        <f t="shared" si="291"/>
        <v>0</v>
      </c>
      <c r="AA1463" s="107">
        <f t="shared" si="291"/>
        <v>0</v>
      </c>
      <c r="AB1463" s="107">
        <f t="shared" si="291"/>
        <v>0</v>
      </c>
      <c r="AC1463" s="108">
        <f t="shared" si="291"/>
        <v>0</v>
      </c>
      <c r="AE1463" s="805">
        <f t="shared" si="283"/>
        <v>0</v>
      </c>
      <c r="AG1463" s="805">
        <f t="shared" si="284"/>
        <v>0</v>
      </c>
      <c r="AI1463" s="805">
        <f t="shared" si="285"/>
        <v>0</v>
      </c>
      <c r="AK1463" s="300"/>
    </row>
    <row r="1464" spans="4:37" ht="12.75" customHeight="1" outlineLevel="1" x14ac:dyDescent="0.25">
      <c r="D1464" s="142" t="str">
        <f>'Line Items'!D1064</f>
        <v>Class 465/1 Eversholt Rail</v>
      </c>
      <c r="E1464" s="106"/>
      <c r="F1464" s="143" t="str">
        <f t="shared" si="281"/>
        <v>£000</v>
      </c>
      <c r="G1464" s="107">
        <f t="shared" ref="G1464:AC1464" si="292">G25*G1201</f>
        <v>0</v>
      </c>
      <c r="H1464" s="107">
        <f t="shared" si="292"/>
        <v>0</v>
      </c>
      <c r="I1464" s="107">
        <f t="shared" si="292"/>
        <v>0</v>
      </c>
      <c r="J1464" s="107">
        <f t="shared" si="292"/>
        <v>0</v>
      </c>
      <c r="K1464" s="107">
        <f t="shared" si="292"/>
        <v>0</v>
      </c>
      <c r="L1464" s="107">
        <f t="shared" si="292"/>
        <v>0</v>
      </c>
      <c r="M1464" s="107">
        <f t="shared" si="292"/>
        <v>0</v>
      </c>
      <c r="N1464" s="107">
        <f t="shared" si="292"/>
        <v>0</v>
      </c>
      <c r="O1464" s="107">
        <f t="shared" si="292"/>
        <v>0</v>
      </c>
      <c r="P1464" s="107">
        <f t="shared" si="292"/>
        <v>0</v>
      </c>
      <c r="Q1464" s="107">
        <f t="shared" si="292"/>
        <v>0</v>
      </c>
      <c r="R1464" s="107">
        <f t="shared" si="292"/>
        <v>0</v>
      </c>
      <c r="S1464" s="107">
        <f t="shared" si="292"/>
        <v>0</v>
      </c>
      <c r="T1464" s="107">
        <f t="shared" si="292"/>
        <v>0</v>
      </c>
      <c r="U1464" s="107">
        <f t="shared" si="292"/>
        <v>0</v>
      </c>
      <c r="V1464" s="107">
        <f t="shared" si="292"/>
        <v>0</v>
      </c>
      <c r="W1464" s="107">
        <f t="shared" si="292"/>
        <v>0</v>
      </c>
      <c r="X1464" s="107">
        <f t="shared" si="292"/>
        <v>0</v>
      </c>
      <c r="Y1464" s="107">
        <f t="shared" si="292"/>
        <v>0</v>
      </c>
      <c r="Z1464" s="107">
        <f t="shared" si="292"/>
        <v>0</v>
      </c>
      <c r="AA1464" s="107">
        <f t="shared" si="292"/>
        <v>0</v>
      </c>
      <c r="AB1464" s="107">
        <f t="shared" si="292"/>
        <v>0</v>
      </c>
      <c r="AC1464" s="108">
        <f t="shared" si="292"/>
        <v>0</v>
      </c>
      <c r="AE1464" s="805">
        <f t="shared" si="283"/>
        <v>0</v>
      </c>
      <c r="AG1464" s="805">
        <f t="shared" si="284"/>
        <v>0</v>
      </c>
      <c r="AI1464" s="805">
        <f t="shared" si="285"/>
        <v>0</v>
      </c>
      <c r="AK1464" s="300"/>
    </row>
    <row r="1465" spans="4:37" ht="12.75" customHeight="1" outlineLevel="1" x14ac:dyDescent="0.25">
      <c r="D1465" s="142" t="str">
        <f>'Line Items'!D1065</f>
        <v>Class 465/2 Angel</v>
      </c>
      <c r="E1465" s="106"/>
      <c r="F1465" s="143" t="str">
        <f t="shared" si="281"/>
        <v>£000</v>
      </c>
      <c r="G1465" s="107">
        <f t="shared" ref="G1465:AC1465" si="293">G26*G1202</f>
        <v>0</v>
      </c>
      <c r="H1465" s="107">
        <f t="shared" si="293"/>
        <v>0</v>
      </c>
      <c r="I1465" s="107">
        <f t="shared" si="293"/>
        <v>0</v>
      </c>
      <c r="J1465" s="107">
        <f t="shared" si="293"/>
        <v>0</v>
      </c>
      <c r="K1465" s="107">
        <f t="shared" si="293"/>
        <v>0</v>
      </c>
      <c r="L1465" s="107">
        <f t="shared" si="293"/>
        <v>0</v>
      </c>
      <c r="M1465" s="107">
        <f t="shared" si="293"/>
        <v>0</v>
      </c>
      <c r="N1465" s="107">
        <f t="shared" si="293"/>
        <v>0</v>
      </c>
      <c r="O1465" s="107">
        <f t="shared" si="293"/>
        <v>0</v>
      </c>
      <c r="P1465" s="107">
        <f t="shared" si="293"/>
        <v>0</v>
      </c>
      <c r="Q1465" s="107">
        <f t="shared" si="293"/>
        <v>0</v>
      </c>
      <c r="R1465" s="107">
        <f t="shared" si="293"/>
        <v>0</v>
      </c>
      <c r="S1465" s="107">
        <f t="shared" si="293"/>
        <v>0</v>
      </c>
      <c r="T1465" s="107">
        <f t="shared" si="293"/>
        <v>0</v>
      </c>
      <c r="U1465" s="107">
        <f t="shared" si="293"/>
        <v>0</v>
      </c>
      <c r="V1465" s="107">
        <f t="shared" si="293"/>
        <v>0</v>
      </c>
      <c r="W1465" s="107">
        <f t="shared" si="293"/>
        <v>0</v>
      </c>
      <c r="X1465" s="107">
        <f t="shared" si="293"/>
        <v>0</v>
      </c>
      <c r="Y1465" s="107">
        <f t="shared" si="293"/>
        <v>0</v>
      </c>
      <c r="Z1465" s="107">
        <f t="shared" si="293"/>
        <v>0</v>
      </c>
      <c r="AA1465" s="107">
        <f t="shared" si="293"/>
        <v>0</v>
      </c>
      <c r="AB1465" s="107">
        <f t="shared" si="293"/>
        <v>0</v>
      </c>
      <c r="AC1465" s="108">
        <f t="shared" si="293"/>
        <v>0</v>
      </c>
      <c r="AE1465" s="805">
        <f t="shared" si="283"/>
        <v>0</v>
      </c>
      <c r="AG1465" s="805">
        <f t="shared" si="284"/>
        <v>0</v>
      </c>
      <c r="AI1465" s="805">
        <f t="shared" si="285"/>
        <v>0</v>
      </c>
      <c r="AK1465" s="300"/>
    </row>
    <row r="1466" spans="4:37" ht="12.75" customHeight="1" outlineLevel="1" x14ac:dyDescent="0.25">
      <c r="D1466" s="142" t="str">
        <f>'Line Items'!D1066</f>
        <v>Class 465/9 Angel</v>
      </c>
      <c r="E1466" s="106"/>
      <c r="F1466" s="143" t="str">
        <f t="shared" si="281"/>
        <v>£000</v>
      </c>
      <c r="G1466" s="107">
        <f t="shared" ref="G1466:AC1466" si="294">G27*G1203</f>
        <v>0</v>
      </c>
      <c r="H1466" s="107">
        <f t="shared" si="294"/>
        <v>0</v>
      </c>
      <c r="I1466" s="107">
        <f t="shared" si="294"/>
        <v>0</v>
      </c>
      <c r="J1466" s="107">
        <f t="shared" si="294"/>
        <v>0</v>
      </c>
      <c r="K1466" s="107">
        <f t="shared" si="294"/>
        <v>0</v>
      </c>
      <c r="L1466" s="107">
        <f t="shared" si="294"/>
        <v>0</v>
      </c>
      <c r="M1466" s="107">
        <f t="shared" si="294"/>
        <v>0</v>
      </c>
      <c r="N1466" s="107">
        <f t="shared" si="294"/>
        <v>0</v>
      </c>
      <c r="O1466" s="107">
        <f t="shared" si="294"/>
        <v>0</v>
      </c>
      <c r="P1466" s="107">
        <f t="shared" si="294"/>
        <v>0</v>
      </c>
      <c r="Q1466" s="107">
        <f t="shared" si="294"/>
        <v>0</v>
      </c>
      <c r="R1466" s="107">
        <f t="shared" si="294"/>
        <v>0</v>
      </c>
      <c r="S1466" s="107">
        <f t="shared" si="294"/>
        <v>0</v>
      </c>
      <c r="T1466" s="107">
        <f t="shared" si="294"/>
        <v>0</v>
      </c>
      <c r="U1466" s="107">
        <f t="shared" si="294"/>
        <v>0</v>
      </c>
      <c r="V1466" s="107">
        <f t="shared" si="294"/>
        <v>0</v>
      </c>
      <c r="W1466" s="107">
        <f t="shared" si="294"/>
        <v>0</v>
      </c>
      <c r="X1466" s="107">
        <f t="shared" si="294"/>
        <v>0</v>
      </c>
      <c r="Y1466" s="107">
        <f t="shared" si="294"/>
        <v>0</v>
      </c>
      <c r="Z1466" s="107">
        <f t="shared" si="294"/>
        <v>0</v>
      </c>
      <c r="AA1466" s="107">
        <f t="shared" si="294"/>
        <v>0</v>
      </c>
      <c r="AB1466" s="107">
        <f t="shared" si="294"/>
        <v>0</v>
      </c>
      <c r="AC1466" s="108">
        <f t="shared" si="294"/>
        <v>0</v>
      </c>
      <c r="AE1466" s="805">
        <f t="shared" si="283"/>
        <v>0</v>
      </c>
      <c r="AG1466" s="805">
        <f t="shared" si="284"/>
        <v>0</v>
      </c>
      <c r="AI1466" s="805">
        <f t="shared" si="285"/>
        <v>0</v>
      </c>
      <c r="AK1466" s="300"/>
    </row>
    <row r="1467" spans="4:37" ht="12.75" customHeight="1" outlineLevel="1" x14ac:dyDescent="0.25">
      <c r="D1467" s="142" t="str">
        <f>'Line Items'!D1067</f>
        <v>Class 466 Angel</v>
      </c>
      <c r="E1467" s="106"/>
      <c r="F1467" s="143" t="str">
        <f t="shared" si="281"/>
        <v>£000</v>
      </c>
      <c r="G1467" s="107">
        <f t="shared" ref="G1467:AC1467" si="295">G28*G1204</f>
        <v>0</v>
      </c>
      <c r="H1467" s="107">
        <f t="shared" si="295"/>
        <v>0</v>
      </c>
      <c r="I1467" s="107">
        <f t="shared" si="295"/>
        <v>0</v>
      </c>
      <c r="J1467" s="107">
        <f t="shared" si="295"/>
        <v>0</v>
      </c>
      <c r="K1467" s="107">
        <f t="shared" si="295"/>
        <v>0</v>
      </c>
      <c r="L1467" s="107">
        <f t="shared" si="295"/>
        <v>0</v>
      </c>
      <c r="M1467" s="107">
        <f t="shared" si="295"/>
        <v>0</v>
      </c>
      <c r="N1467" s="107">
        <f t="shared" si="295"/>
        <v>0</v>
      </c>
      <c r="O1467" s="107">
        <f t="shared" si="295"/>
        <v>0</v>
      </c>
      <c r="P1467" s="107">
        <f t="shared" si="295"/>
        <v>0</v>
      </c>
      <c r="Q1467" s="107">
        <f t="shared" si="295"/>
        <v>0</v>
      </c>
      <c r="R1467" s="107">
        <f t="shared" si="295"/>
        <v>0</v>
      </c>
      <c r="S1467" s="107">
        <f t="shared" si="295"/>
        <v>0</v>
      </c>
      <c r="T1467" s="107">
        <f t="shared" si="295"/>
        <v>0</v>
      </c>
      <c r="U1467" s="107">
        <f t="shared" si="295"/>
        <v>0</v>
      </c>
      <c r="V1467" s="107">
        <f t="shared" si="295"/>
        <v>0</v>
      </c>
      <c r="W1467" s="107">
        <f t="shared" si="295"/>
        <v>0</v>
      </c>
      <c r="X1467" s="107">
        <f t="shared" si="295"/>
        <v>0</v>
      </c>
      <c r="Y1467" s="107">
        <f t="shared" si="295"/>
        <v>0</v>
      </c>
      <c r="Z1467" s="107">
        <f t="shared" si="295"/>
        <v>0</v>
      </c>
      <c r="AA1467" s="107">
        <f t="shared" si="295"/>
        <v>0</v>
      </c>
      <c r="AB1467" s="107">
        <f t="shared" si="295"/>
        <v>0</v>
      </c>
      <c r="AC1467" s="108">
        <f t="shared" si="295"/>
        <v>0</v>
      </c>
      <c r="AE1467" s="805">
        <f t="shared" si="283"/>
        <v>0</v>
      </c>
      <c r="AG1467" s="805">
        <f t="shared" si="284"/>
        <v>0</v>
      </c>
      <c r="AI1467" s="805">
        <f t="shared" si="285"/>
        <v>0</v>
      </c>
      <c r="AK1467" s="300"/>
    </row>
    <row r="1468" spans="4:37" ht="12.75" customHeight="1" outlineLevel="1" x14ac:dyDescent="0.25">
      <c r="D1468" s="142" t="str">
        <f>'Line Items'!D1068</f>
        <v>Class 395 Eversholt Rail</v>
      </c>
      <c r="E1468" s="106"/>
      <c r="F1468" s="143" t="str">
        <f t="shared" si="281"/>
        <v>£000</v>
      </c>
      <c r="G1468" s="107">
        <f t="shared" ref="G1468:AC1468" si="296">G29*G1205</f>
        <v>0</v>
      </c>
      <c r="H1468" s="107">
        <f t="shared" si="296"/>
        <v>0</v>
      </c>
      <c r="I1468" s="107">
        <f t="shared" si="296"/>
        <v>0</v>
      </c>
      <c r="J1468" s="107">
        <f t="shared" si="296"/>
        <v>0</v>
      </c>
      <c r="K1468" s="107">
        <f t="shared" si="296"/>
        <v>0</v>
      </c>
      <c r="L1468" s="107">
        <f t="shared" si="296"/>
        <v>0</v>
      </c>
      <c r="M1468" s="107">
        <f t="shared" si="296"/>
        <v>0</v>
      </c>
      <c r="N1468" s="107">
        <f t="shared" si="296"/>
        <v>0</v>
      </c>
      <c r="O1468" s="107">
        <f t="shared" si="296"/>
        <v>0</v>
      </c>
      <c r="P1468" s="107">
        <f t="shared" si="296"/>
        <v>0</v>
      </c>
      <c r="Q1468" s="107">
        <f t="shared" si="296"/>
        <v>0</v>
      </c>
      <c r="R1468" s="107">
        <f t="shared" si="296"/>
        <v>0</v>
      </c>
      <c r="S1468" s="107">
        <f t="shared" si="296"/>
        <v>0</v>
      </c>
      <c r="T1468" s="107">
        <f t="shared" si="296"/>
        <v>0</v>
      </c>
      <c r="U1468" s="107">
        <f t="shared" si="296"/>
        <v>0</v>
      </c>
      <c r="V1468" s="107">
        <f t="shared" si="296"/>
        <v>0</v>
      </c>
      <c r="W1468" s="107">
        <f t="shared" si="296"/>
        <v>0</v>
      </c>
      <c r="X1468" s="107">
        <f t="shared" si="296"/>
        <v>0</v>
      </c>
      <c r="Y1468" s="107">
        <f t="shared" si="296"/>
        <v>0</v>
      </c>
      <c r="Z1468" s="107">
        <f t="shared" si="296"/>
        <v>0</v>
      </c>
      <c r="AA1468" s="107">
        <f t="shared" si="296"/>
        <v>0</v>
      </c>
      <c r="AB1468" s="107">
        <f t="shared" si="296"/>
        <v>0</v>
      </c>
      <c r="AC1468" s="108">
        <f t="shared" si="296"/>
        <v>0</v>
      </c>
      <c r="AE1468" s="805">
        <f t="shared" si="283"/>
        <v>0</v>
      </c>
      <c r="AG1468" s="805">
        <f t="shared" si="284"/>
        <v>0</v>
      </c>
      <c r="AI1468" s="805">
        <f t="shared" si="285"/>
        <v>0</v>
      </c>
      <c r="AK1468" s="300"/>
    </row>
    <row r="1469" spans="4:37" ht="12.75" customHeight="1" outlineLevel="1" x14ac:dyDescent="0.25">
      <c r="D1469" s="142" t="str">
        <f>'Line Items'!D1069</f>
        <v>Class 377 Sub Leased from GTR</v>
      </c>
      <c r="E1469" s="106"/>
      <c r="F1469" s="143" t="str">
        <f t="shared" si="281"/>
        <v>£000</v>
      </c>
      <c r="G1469" s="107">
        <f t="shared" ref="G1469:AC1469" si="297">G30*G1206</f>
        <v>0</v>
      </c>
      <c r="H1469" s="107">
        <f t="shared" si="297"/>
        <v>0</v>
      </c>
      <c r="I1469" s="107">
        <f t="shared" si="297"/>
        <v>0</v>
      </c>
      <c r="J1469" s="107">
        <f t="shared" si="297"/>
        <v>0</v>
      </c>
      <c r="K1469" s="107">
        <f t="shared" si="297"/>
        <v>0</v>
      </c>
      <c r="L1469" s="107">
        <f t="shared" si="297"/>
        <v>0</v>
      </c>
      <c r="M1469" s="107">
        <f t="shared" si="297"/>
        <v>0</v>
      </c>
      <c r="N1469" s="107">
        <f t="shared" si="297"/>
        <v>0</v>
      </c>
      <c r="O1469" s="107">
        <f t="shared" si="297"/>
        <v>0</v>
      </c>
      <c r="P1469" s="107">
        <f t="shared" si="297"/>
        <v>0</v>
      </c>
      <c r="Q1469" s="107">
        <f t="shared" si="297"/>
        <v>0</v>
      </c>
      <c r="R1469" s="107">
        <f t="shared" si="297"/>
        <v>0</v>
      </c>
      <c r="S1469" s="107">
        <f t="shared" si="297"/>
        <v>0</v>
      </c>
      <c r="T1469" s="107">
        <f t="shared" si="297"/>
        <v>0</v>
      </c>
      <c r="U1469" s="107">
        <f t="shared" si="297"/>
        <v>0</v>
      </c>
      <c r="V1469" s="107">
        <f t="shared" si="297"/>
        <v>0</v>
      </c>
      <c r="W1469" s="107">
        <f t="shared" si="297"/>
        <v>0</v>
      </c>
      <c r="X1469" s="107">
        <f t="shared" si="297"/>
        <v>0</v>
      </c>
      <c r="Y1469" s="107">
        <f t="shared" si="297"/>
        <v>0</v>
      </c>
      <c r="Z1469" s="107">
        <f t="shared" si="297"/>
        <v>0</v>
      </c>
      <c r="AA1469" s="107">
        <f t="shared" si="297"/>
        <v>0</v>
      </c>
      <c r="AB1469" s="107">
        <f t="shared" si="297"/>
        <v>0</v>
      </c>
      <c r="AC1469" s="108">
        <f t="shared" si="297"/>
        <v>0</v>
      </c>
      <c r="AE1469" s="805">
        <f t="shared" si="283"/>
        <v>0</v>
      </c>
      <c r="AG1469" s="805">
        <f t="shared" si="284"/>
        <v>0</v>
      </c>
      <c r="AI1469" s="805">
        <f t="shared" si="285"/>
        <v>0</v>
      </c>
      <c r="AK1469" s="300"/>
    </row>
    <row r="1470" spans="4:37" ht="12.75" customHeight="1" outlineLevel="1" x14ac:dyDescent="0.25">
      <c r="D1470" s="142" t="str">
        <f>'Line Items'!D1070</f>
        <v>Class 319 Sub Leased to GTR</v>
      </c>
      <c r="E1470" s="106"/>
      <c r="F1470" s="143" t="str">
        <f t="shared" si="281"/>
        <v>£000</v>
      </c>
      <c r="G1470" s="107">
        <f t="shared" ref="G1470:AC1470" si="298">G31*G1207</f>
        <v>0</v>
      </c>
      <c r="H1470" s="107">
        <f t="shared" si="298"/>
        <v>0</v>
      </c>
      <c r="I1470" s="107">
        <f t="shared" si="298"/>
        <v>0</v>
      </c>
      <c r="J1470" s="107">
        <f t="shared" si="298"/>
        <v>0</v>
      </c>
      <c r="K1470" s="107">
        <f t="shared" si="298"/>
        <v>0</v>
      </c>
      <c r="L1470" s="107">
        <f t="shared" si="298"/>
        <v>0</v>
      </c>
      <c r="M1470" s="107">
        <f t="shared" si="298"/>
        <v>0</v>
      </c>
      <c r="N1470" s="107">
        <f t="shared" si="298"/>
        <v>0</v>
      </c>
      <c r="O1470" s="107">
        <f t="shared" si="298"/>
        <v>0</v>
      </c>
      <c r="P1470" s="107">
        <f t="shared" si="298"/>
        <v>0</v>
      </c>
      <c r="Q1470" s="107">
        <f t="shared" si="298"/>
        <v>0</v>
      </c>
      <c r="R1470" s="107">
        <f t="shared" si="298"/>
        <v>0</v>
      </c>
      <c r="S1470" s="107">
        <f t="shared" si="298"/>
        <v>0</v>
      </c>
      <c r="T1470" s="107">
        <f t="shared" si="298"/>
        <v>0</v>
      </c>
      <c r="U1470" s="107">
        <f t="shared" si="298"/>
        <v>0</v>
      </c>
      <c r="V1470" s="107">
        <f t="shared" si="298"/>
        <v>0</v>
      </c>
      <c r="W1470" s="107">
        <f t="shared" si="298"/>
        <v>0</v>
      </c>
      <c r="X1470" s="107">
        <f t="shared" si="298"/>
        <v>0</v>
      </c>
      <c r="Y1470" s="107">
        <f t="shared" si="298"/>
        <v>0</v>
      </c>
      <c r="Z1470" s="107">
        <f t="shared" si="298"/>
        <v>0</v>
      </c>
      <c r="AA1470" s="107">
        <f t="shared" si="298"/>
        <v>0</v>
      </c>
      <c r="AB1470" s="107">
        <f t="shared" si="298"/>
        <v>0</v>
      </c>
      <c r="AC1470" s="108">
        <f t="shared" si="298"/>
        <v>0</v>
      </c>
      <c r="AE1470" s="805">
        <f t="shared" si="283"/>
        <v>0</v>
      </c>
      <c r="AG1470" s="805">
        <f t="shared" si="284"/>
        <v>0</v>
      </c>
      <c r="AI1470" s="805">
        <f t="shared" si="285"/>
        <v>0</v>
      </c>
      <c r="AK1470" s="300"/>
    </row>
    <row r="1471" spans="4:37" ht="12.75" customHeight="1" outlineLevel="1" x14ac:dyDescent="0.25">
      <c r="D1471" s="142" t="str">
        <f>'Line Items'!D1071</f>
        <v>[Rolling Stock Line 15]</v>
      </c>
      <c r="E1471" s="106"/>
      <c r="F1471" s="143" t="str">
        <f t="shared" si="281"/>
        <v>£000</v>
      </c>
      <c r="G1471" s="107">
        <f t="shared" ref="G1471:AC1471" si="299">G32*G1208</f>
        <v>0</v>
      </c>
      <c r="H1471" s="107">
        <f t="shared" si="299"/>
        <v>0</v>
      </c>
      <c r="I1471" s="107">
        <f t="shared" si="299"/>
        <v>0</v>
      </c>
      <c r="J1471" s="107">
        <f t="shared" si="299"/>
        <v>0</v>
      </c>
      <c r="K1471" s="107">
        <f t="shared" si="299"/>
        <v>0</v>
      </c>
      <c r="L1471" s="107">
        <f t="shared" si="299"/>
        <v>0</v>
      </c>
      <c r="M1471" s="107">
        <f t="shared" si="299"/>
        <v>0</v>
      </c>
      <c r="N1471" s="107">
        <f t="shared" si="299"/>
        <v>0</v>
      </c>
      <c r="O1471" s="107">
        <f t="shared" si="299"/>
        <v>0</v>
      </c>
      <c r="P1471" s="107">
        <f t="shared" si="299"/>
        <v>0</v>
      </c>
      <c r="Q1471" s="107">
        <f t="shared" si="299"/>
        <v>0</v>
      </c>
      <c r="R1471" s="107">
        <f t="shared" si="299"/>
        <v>0</v>
      </c>
      <c r="S1471" s="107">
        <f t="shared" si="299"/>
        <v>0</v>
      </c>
      <c r="T1471" s="107">
        <f t="shared" si="299"/>
        <v>0</v>
      </c>
      <c r="U1471" s="107">
        <f t="shared" si="299"/>
        <v>0</v>
      </c>
      <c r="V1471" s="107">
        <f t="shared" si="299"/>
        <v>0</v>
      </c>
      <c r="W1471" s="107">
        <f t="shared" si="299"/>
        <v>0</v>
      </c>
      <c r="X1471" s="107">
        <f t="shared" si="299"/>
        <v>0</v>
      </c>
      <c r="Y1471" s="107">
        <f t="shared" si="299"/>
        <v>0</v>
      </c>
      <c r="Z1471" s="107">
        <f t="shared" si="299"/>
        <v>0</v>
      </c>
      <c r="AA1471" s="107">
        <f t="shared" si="299"/>
        <v>0</v>
      </c>
      <c r="AB1471" s="107">
        <f t="shared" si="299"/>
        <v>0</v>
      </c>
      <c r="AC1471" s="108">
        <f t="shared" si="299"/>
        <v>0</v>
      </c>
      <c r="AE1471" s="805">
        <f t="shared" si="283"/>
        <v>0</v>
      </c>
      <c r="AG1471" s="805">
        <f t="shared" si="284"/>
        <v>0</v>
      </c>
      <c r="AI1471" s="805">
        <f t="shared" si="285"/>
        <v>0</v>
      </c>
      <c r="AK1471" s="300"/>
    </row>
    <row r="1472" spans="4:37" ht="12.75" customHeight="1" outlineLevel="1" x14ac:dyDescent="0.25">
      <c r="D1472" s="142" t="str">
        <f>'Line Items'!D1072</f>
        <v>[Rolling Stock Line 16]</v>
      </c>
      <c r="E1472" s="106"/>
      <c r="F1472" s="143" t="str">
        <f t="shared" si="281"/>
        <v>£000</v>
      </c>
      <c r="G1472" s="107">
        <f t="shared" ref="G1472:AC1472" si="300">G33*G1209</f>
        <v>0</v>
      </c>
      <c r="H1472" s="107">
        <f t="shared" si="300"/>
        <v>0</v>
      </c>
      <c r="I1472" s="107">
        <f t="shared" si="300"/>
        <v>0</v>
      </c>
      <c r="J1472" s="107">
        <f t="shared" si="300"/>
        <v>0</v>
      </c>
      <c r="K1472" s="107">
        <f t="shared" si="300"/>
        <v>0</v>
      </c>
      <c r="L1472" s="107">
        <f t="shared" si="300"/>
        <v>0</v>
      </c>
      <c r="M1472" s="107">
        <f t="shared" si="300"/>
        <v>0</v>
      </c>
      <c r="N1472" s="107">
        <f t="shared" si="300"/>
        <v>0</v>
      </c>
      <c r="O1472" s="107">
        <f t="shared" si="300"/>
        <v>0</v>
      </c>
      <c r="P1472" s="107">
        <f t="shared" si="300"/>
        <v>0</v>
      </c>
      <c r="Q1472" s="107">
        <f t="shared" si="300"/>
        <v>0</v>
      </c>
      <c r="R1472" s="107">
        <f t="shared" si="300"/>
        <v>0</v>
      </c>
      <c r="S1472" s="107">
        <f t="shared" si="300"/>
        <v>0</v>
      </c>
      <c r="T1472" s="107">
        <f t="shared" si="300"/>
        <v>0</v>
      </c>
      <c r="U1472" s="107">
        <f t="shared" si="300"/>
        <v>0</v>
      </c>
      <c r="V1472" s="107">
        <f t="shared" si="300"/>
        <v>0</v>
      </c>
      <c r="W1472" s="107">
        <f t="shared" si="300"/>
        <v>0</v>
      </c>
      <c r="X1472" s="107">
        <f t="shared" si="300"/>
        <v>0</v>
      </c>
      <c r="Y1472" s="107">
        <f t="shared" si="300"/>
        <v>0</v>
      </c>
      <c r="Z1472" s="107">
        <f t="shared" si="300"/>
        <v>0</v>
      </c>
      <c r="AA1472" s="107">
        <f t="shared" si="300"/>
        <v>0</v>
      </c>
      <c r="AB1472" s="107">
        <f t="shared" si="300"/>
        <v>0</v>
      </c>
      <c r="AC1472" s="108">
        <f t="shared" si="300"/>
        <v>0</v>
      </c>
      <c r="AE1472" s="805">
        <f t="shared" si="283"/>
        <v>0</v>
      </c>
      <c r="AG1472" s="805">
        <f t="shared" si="284"/>
        <v>0</v>
      </c>
      <c r="AI1472" s="805">
        <f t="shared" si="285"/>
        <v>0</v>
      </c>
      <c r="AK1472" s="300"/>
    </row>
    <row r="1473" spans="4:37" ht="12.75" customHeight="1" outlineLevel="1" x14ac:dyDescent="0.25">
      <c r="D1473" s="142" t="str">
        <f>'Line Items'!D1073</f>
        <v>[Rolling Stock Line 17]</v>
      </c>
      <c r="E1473" s="106"/>
      <c r="F1473" s="143" t="str">
        <f t="shared" si="281"/>
        <v>£000</v>
      </c>
      <c r="G1473" s="107">
        <f t="shared" ref="G1473:AC1473" si="301">G34*G1210</f>
        <v>0</v>
      </c>
      <c r="H1473" s="107">
        <f t="shared" si="301"/>
        <v>0</v>
      </c>
      <c r="I1473" s="107">
        <f t="shared" si="301"/>
        <v>0</v>
      </c>
      <c r="J1473" s="107">
        <f t="shared" si="301"/>
        <v>0</v>
      </c>
      <c r="K1473" s="107">
        <f t="shared" si="301"/>
        <v>0</v>
      </c>
      <c r="L1473" s="107">
        <f t="shared" si="301"/>
        <v>0</v>
      </c>
      <c r="M1473" s="107">
        <f t="shared" si="301"/>
        <v>0</v>
      </c>
      <c r="N1473" s="107">
        <f t="shared" si="301"/>
        <v>0</v>
      </c>
      <c r="O1473" s="107">
        <f t="shared" si="301"/>
        <v>0</v>
      </c>
      <c r="P1473" s="107">
        <f t="shared" si="301"/>
        <v>0</v>
      </c>
      <c r="Q1473" s="107">
        <f t="shared" si="301"/>
        <v>0</v>
      </c>
      <c r="R1473" s="107">
        <f t="shared" si="301"/>
        <v>0</v>
      </c>
      <c r="S1473" s="107">
        <f t="shared" si="301"/>
        <v>0</v>
      </c>
      <c r="T1473" s="107">
        <f t="shared" si="301"/>
        <v>0</v>
      </c>
      <c r="U1473" s="107">
        <f t="shared" si="301"/>
        <v>0</v>
      </c>
      <c r="V1473" s="107">
        <f t="shared" si="301"/>
        <v>0</v>
      </c>
      <c r="W1473" s="107">
        <f t="shared" si="301"/>
        <v>0</v>
      </c>
      <c r="X1473" s="107">
        <f t="shared" si="301"/>
        <v>0</v>
      </c>
      <c r="Y1473" s="107">
        <f t="shared" si="301"/>
        <v>0</v>
      </c>
      <c r="Z1473" s="107">
        <f t="shared" si="301"/>
        <v>0</v>
      </c>
      <c r="AA1473" s="107">
        <f t="shared" si="301"/>
        <v>0</v>
      </c>
      <c r="AB1473" s="107">
        <f t="shared" si="301"/>
        <v>0</v>
      </c>
      <c r="AC1473" s="108">
        <f t="shared" si="301"/>
        <v>0</v>
      </c>
      <c r="AE1473" s="805">
        <f t="shared" si="283"/>
        <v>0</v>
      </c>
      <c r="AG1473" s="805">
        <f t="shared" si="284"/>
        <v>0</v>
      </c>
      <c r="AI1473" s="805">
        <f t="shared" si="285"/>
        <v>0</v>
      </c>
      <c r="AK1473" s="300"/>
    </row>
    <row r="1474" spans="4:37" ht="12.75" customHeight="1" outlineLevel="1" x14ac:dyDescent="0.25">
      <c r="D1474" s="142" t="str">
        <f>'Line Items'!D1074</f>
        <v>[Rolling Stock Line 18]</v>
      </c>
      <c r="E1474" s="106"/>
      <c r="F1474" s="143" t="str">
        <f t="shared" si="281"/>
        <v>£000</v>
      </c>
      <c r="G1474" s="107">
        <f t="shared" ref="G1474:AC1474" si="302">G35*G1211</f>
        <v>0</v>
      </c>
      <c r="H1474" s="107">
        <f t="shared" si="302"/>
        <v>0</v>
      </c>
      <c r="I1474" s="107">
        <f t="shared" si="302"/>
        <v>0</v>
      </c>
      <c r="J1474" s="107">
        <f t="shared" si="302"/>
        <v>0</v>
      </c>
      <c r="K1474" s="107">
        <f t="shared" si="302"/>
        <v>0</v>
      </c>
      <c r="L1474" s="107">
        <f t="shared" si="302"/>
        <v>0</v>
      </c>
      <c r="M1474" s="107">
        <f t="shared" si="302"/>
        <v>0</v>
      </c>
      <c r="N1474" s="107">
        <f t="shared" si="302"/>
        <v>0</v>
      </c>
      <c r="O1474" s="107">
        <f t="shared" si="302"/>
        <v>0</v>
      </c>
      <c r="P1474" s="107">
        <f t="shared" si="302"/>
        <v>0</v>
      </c>
      <c r="Q1474" s="107">
        <f t="shared" si="302"/>
        <v>0</v>
      </c>
      <c r="R1474" s="107">
        <f t="shared" si="302"/>
        <v>0</v>
      </c>
      <c r="S1474" s="107">
        <f t="shared" si="302"/>
        <v>0</v>
      </c>
      <c r="T1474" s="107">
        <f t="shared" si="302"/>
        <v>0</v>
      </c>
      <c r="U1474" s="107">
        <f t="shared" si="302"/>
        <v>0</v>
      </c>
      <c r="V1474" s="107">
        <f t="shared" si="302"/>
        <v>0</v>
      </c>
      <c r="W1474" s="107">
        <f t="shared" si="302"/>
        <v>0</v>
      </c>
      <c r="X1474" s="107">
        <f t="shared" si="302"/>
        <v>0</v>
      </c>
      <c r="Y1474" s="107">
        <f t="shared" si="302"/>
        <v>0</v>
      </c>
      <c r="Z1474" s="107">
        <f t="shared" si="302"/>
        <v>0</v>
      </c>
      <c r="AA1474" s="107">
        <f t="shared" si="302"/>
        <v>0</v>
      </c>
      <c r="AB1474" s="107">
        <f t="shared" si="302"/>
        <v>0</v>
      </c>
      <c r="AC1474" s="108">
        <f t="shared" si="302"/>
        <v>0</v>
      </c>
      <c r="AE1474" s="805">
        <f t="shared" si="283"/>
        <v>0</v>
      </c>
      <c r="AG1474" s="805">
        <f t="shared" si="284"/>
        <v>0</v>
      </c>
      <c r="AI1474" s="805">
        <f t="shared" si="285"/>
        <v>0</v>
      </c>
      <c r="AK1474" s="300"/>
    </row>
    <row r="1475" spans="4:37" ht="12.75" customHeight="1" outlineLevel="1" x14ac:dyDescent="0.25">
      <c r="D1475" s="142" t="str">
        <f>'Line Items'!D1075</f>
        <v>[Rolling Stock Line 19]</v>
      </c>
      <c r="E1475" s="106"/>
      <c r="F1475" s="143" t="str">
        <f t="shared" si="281"/>
        <v>£000</v>
      </c>
      <c r="G1475" s="107">
        <f t="shared" ref="G1475:AC1475" si="303">G36*G1212</f>
        <v>0</v>
      </c>
      <c r="H1475" s="107">
        <f t="shared" si="303"/>
        <v>0</v>
      </c>
      <c r="I1475" s="107">
        <f t="shared" si="303"/>
        <v>0</v>
      </c>
      <c r="J1475" s="107">
        <f t="shared" si="303"/>
        <v>0</v>
      </c>
      <c r="K1475" s="107">
        <f t="shared" si="303"/>
        <v>0</v>
      </c>
      <c r="L1475" s="107">
        <f t="shared" si="303"/>
        <v>0</v>
      </c>
      <c r="M1475" s="107">
        <f t="shared" si="303"/>
        <v>0</v>
      </c>
      <c r="N1475" s="107">
        <f t="shared" si="303"/>
        <v>0</v>
      </c>
      <c r="O1475" s="107">
        <f t="shared" si="303"/>
        <v>0</v>
      </c>
      <c r="P1475" s="107">
        <f t="shared" si="303"/>
        <v>0</v>
      </c>
      <c r="Q1475" s="107">
        <f t="shared" si="303"/>
        <v>0</v>
      </c>
      <c r="R1475" s="107">
        <f t="shared" si="303"/>
        <v>0</v>
      </c>
      <c r="S1475" s="107">
        <f t="shared" si="303"/>
        <v>0</v>
      </c>
      <c r="T1475" s="107">
        <f t="shared" si="303"/>
        <v>0</v>
      </c>
      <c r="U1475" s="107">
        <f t="shared" si="303"/>
        <v>0</v>
      </c>
      <c r="V1475" s="107">
        <f t="shared" si="303"/>
        <v>0</v>
      </c>
      <c r="W1475" s="107">
        <f t="shared" si="303"/>
        <v>0</v>
      </c>
      <c r="X1475" s="107">
        <f t="shared" si="303"/>
        <v>0</v>
      </c>
      <c r="Y1475" s="107">
        <f t="shared" si="303"/>
        <v>0</v>
      </c>
      <c r="Z1475" s="107">
        <f t="shared" si="303"/>
        <v>0</v>
      </c>
      <c r="AA1475" s="107">
        <f t="shared" si="303"/>
        <v>0</v>
      </c>
      <c r="AB1475" s="107">
        <f t="shared" si="303"/>
        <v>0</v>
      </c>
      <c r="AC1475" s="108">
        <f t="shared" si="303"/>
        <v>0</v>
      </c>
      <c r="AE1475" s="805">
        <f t="shared" si="283"/>
        <v>0</v>
      </c>
      <c r="AG1475" s="805">
        <f t="shared" si="284"/>
        <v>0</v>
      </c>
      <c r="AI1475" s="805">
        <f t="shared" si="285"/>
        <v>0</v>
      </c>
      <c r="AK1475" s="300"/>
    </row>
    <row r="1476" spans="4:37" ht="12.75" customHeight="1" outlineLevel="1" x14ac:dyDescent="0.25">
      <c r="D1476" s="142" t="str">
        <f>'Line Items'!D1076</f>
        <v>[Rolling Stock Line 20]</v>
      </c>
      <c r="E1476" s="106"/>
      <c r="F1476" s="143" t="str">
        <f t="shared" si="281"/>
        <v>£000</v>
      </c>
      <c r="G1476" s="107">
        <f t="shared" ref="G1476:AC1476" si="304">G37*G1213</f>
        <v>0</v>
      </c>
      <c r="H1476" s="107">
        <f t="shared" si="304"/>
        <v>0</v>
      </c>
      <c r="I1476" s="107">
        <f t="shared" si="304"/>
        <v>0</v>
      </c>
      <c r="J1476" s="107">
        <f t="shared" si="304"/>
        <v>0</v>
      </c>
      <c r="K1476" s="107">
        <f t="shared" si="304"/>
        <v>0</v>
      </c>
      <c r="L1476" s="107">
        <f t="shared" si="304"/>
        <v>0</v>
      </c>
      <c r="M1476" s="107">
        <f t="shared" si="304"/>
        <v>0</v>
      </c>
      <c r="N1476" s="107">
        <f t="shared" si="304"/>
        <v>0</v>
      </c>
      <c r="O1476" s="107">
        <f t="shared" si="304"/>
        <v>0</v>
      </c>
      <c r="P1476" s="107">
        <f t="shared" si="304"/>
        <v>0</v>
      </c>
      <c r="Q1476" s="107">
        <f t="shared" si="304"/>
        <v>0</v>
      </c>
      <c r="R1476" s="107">
        <f t="shared" si="304"/>
        <v>0</v>
      </c>
      <c r="S1476" s="107">
        <f t="shared" si="304"/>
        <v>0</v>
      </c>
      <c r="T1476" s="107">
        <f t="shared" si="304"/>
        <v>0</v>
      </c>
      <c r="U1476" s="107">
        <f t="shared" si="304"/>
        <v>0</v>
      </c>
      <c r="V1476" s="107">
        <f t="shared" si="304"/>
        <v>0</v>
      </c>
      <c r="W1476" s="107">
        <f t="shared" si="304"/>
        <v>0</v>
      </c>
      <c r="X1476" s="107">
        <f t="shared" si="304"/>
        <v>0</v>
      </c>
      <c r="Y1476" s="107">
        <f t="shared" si="304"/>
        <v>0</v>
      </c>
      <c r="Z1476" s="107">
        <f t="shared" si="304"/>
        <v>0</v>
      </c>
      <c r="AA1476" s="107">
        <f t="shared" si="304"/>
        <v>0</v>
      </c>
      <c r="AB1476" s="107">
        <f t="shared" si="304"/>
        <v>0</v>
      </c>
      <c r="AC1476" s="108">
        <f t="shared" si="304"/>
        <v>0</v>
      </c>
      <c r="AE1476" s="805">
        <f t="shared" si="283"/>
        <v>0</v>
      </c>
      <c r="AG1476" s="805">
        <f t="shared" si="284"/>
        <v>0</v>
      </c>
      <c r="AI1476" s="805">
        <f t="shared" si="285"/>
        <v>0</v>
      </c>
      <c r="AK1476" s="300"/>
    </row>
    <row r="1477" spans="4:37" ht="12.75" customHeight="1" outlineLevel="1" x14ac:dyDescent="0.25">
      <c r="D1477" s="142" t="str">
        <f>'Line Items'!D1077</f>
        <v>[Rolling Stock Line 21]</v>
      </c>
      <c r="E1477" s="106"/>
      <c r="F1477" s="143" t="str">
        <f t="shared" si="281"/>
        <v>£000</v>
      </c>
      <c r="G1477" s="107">
        <f t="shared" ref="G1477:AC1477" si="305">G38*G1214</f>
        <v>0</v>
      </c>
      <c r="H1477" s="107">
        <f t="shared" si="305"/>
        <v>0</v>
      </c>
      <c r="I1477" s="107">
        <f t="shared" si="305"/>
        <v>0</v>
      </c>
      <c r="J1477" s="107">
        <f t="shared" si="305"/>
        <v>0</v>
      </c>
      <c r="K1477" s="107">
        <f t="shared" si="305"/>
        <v>0</v>
      </c>
      <c r="L1477" s="107">
        <f t="shared" si="305"/>
        <v>0</v>
      </c>
      <c r="M1477" s="107">
        <f t="shared" si="305"/>
        <v>0</v>
      </c>
      <c r="N1477" s="107">
        <f t="shared" si="305"/>
        <v>0</v>
      </c>
      <c r="O1477" s="107">
        <f t="shared" si="305"/>
        <v>0</v>
      </c>
      <c r="P1477" s="107">
        <f t="shared" si="305"/>
        <v>0</v>
      </c>
      <c r="Q1477" s="107">
        <f t="shared" si="305"/>
        <v>0</v>
      </c>
      <c r="R1477" s="107">
        <f t="shared" si="305"/>
        <v>0</v>
      </c>
      <c r="S1477" s="107">
        <f t="shared" si="305"/>
        <v>0</v>
      </c>
      <c r="T1477" s="107">
        <f t="shared" si="305"/>
        <v>0</v>
      </c>
      <c r="U1477" s="107">
        <f t="shared" si="305"/>
        <v>0</v>
      </c>
      <c r="V1477" s="107">
        <f t="shared" si="305"/>
        <v>0</v>
      </c>
      <c r="W1477" s="107">
        <f t="shared" si="305"/>
        <v>0</v>
      </c>
      <c r="X1477" s="107">
        <f t="shared" si="305"/>
        <v>0</v>
      </c>
      <c r="Y1477" s="107">
        <f t="shared" si="305"/>
        <v>0</v>
      </c>
      <c r="Z1477" s="107">
        <f t="shared" si="305"/>
        <v>0</v>
      </c>
      <c r="AA1477" s="107">
        <f t="shared" si="305"/>
        <v>0</v>
      </c>
      <c r="AB1477" s="107">
        <f t="shared" si="305"/>
        <v>0</v>
      </c>
      <c r="AC1477" s="108">
        <f t="shared" si="305"/>
        <v>0</v>
      </c>
      <c r="AE1477" s="805">
        <f t="shared" si="283"/>
        <v>0</v>
      </c>
      <c r="AG1477" s="805">
        <f t="shared" si="284"/>
        <v>0</v>
      </c>
      <c r="AI1477" s="805">
        <f t="shared" si="285"/>
        <v>0</v>
      </c>
      <c r="AK1477" s="300"/>
    </row>
    <row r="1478" spans="4:37" ht="12.75" customHeight="1" outlineLevel="1" x14ac:dyDescent="0.25">
      <c r="D1478" s="142" t="str">
        <f>'Line Items'!D1078</f>
        <v>[Rolling Stock Line 22]</v>
      </c>
      <c r="E1478" s="106"/>
      <c r="F1478" s="143" t="str">
        <f t="shared" si="281"/>
        <v>£000</v>
      </c>
      <c r="G1478" s="107">
        <f t="shared" ref="G1478:AC1478" si="306">G39*G1215</f>
        <v>0</v>
      </c>
      <c r="H1478" s="107">
        <f t="shared" si="306"/>
        <v>0</v>
      </c>
      <c r="I1478" s="107">
        <f t="shared" si="306"/>
        <v>0</v>
      </c>
      <c r="J1478" s="107">
        <f t="shared" si="306"/>
        <v>0</v>
      </c>
      <c r="K1478" s="107">
        <f t="shared" si="306"/>
        <v>0</v>
      </c>
      <c r="L1478" s="107">
        <f t="shared" si="306"/>
        <v>0</v>
      </c>
      <c r="M1478" s="107">
        <f t="shared" si="306"/>
        <v>0</v>
      </c>
      <c r="N1478" s="107">
        <f t="shared" si="306"/>
        <v>0</v>
      </c>
      <c r="O1478" s="107">
        <f t="shared" si="306"/>
        <v>0</v>
      </c>
      <c r="P1478" s="107">
        <f t="shared" si="306"/>
        <v>0</v>
      </c>
      <c r="Q1478" s="107">
        <f t="shared" si="306"/>
        <v>0</v>
      </c>
      <c r="R1478" s="107">
        <f t="shared" si="306"/>
        <v>0</v>
      </c>
      <c r="S1478" s="107">
        <f t="shared" si="306"/>
        <v>0</v>
      </c>
      <c r="T1478" s="107">
        <f t="shared" si="306"/>
        <v>0</v>
      </c>
      <c r="U1478" s="107">
        <f t="shared" si="306"/>
        <v>0</v>
      </c>
      <c r="V1478" s="107">
        <f t="shared" si="306"/>
        <v>0</v>
      </c>
      <c r="W1478" s="107">
        <f t="shared" si="306"/>
        <v>0</v>
      </c>
      <c r="X1478" s="107">
        <f t="shared" si="306"/>
        <v>0</v>
      </c>
      <c r="Y1478" s="107">
        <f t="shared" si="306"/>
        <v>0</v>
      </c>
      <c r="Z1478" s="107">
        <f t="shared" si="306"/>
        <v>0</v>
      </c>
      <c r="AA1478" s="107">
        <f t="shared" si="306"/>
        <v>0</v>
      </c>
      <c r="AB1478" s="107">
        <f t="shared" si="306"/>
        <v>0</v>
      </c>
      <c r="AC1478" s="108">
        <f t="shared" si="306"/>
        <v>0</v>
      </c>
      <c r="AE1478" s="805">
        <f t="shared" si="283"/>
        <v>0</v>
      </c>
      <c r="AG1478" s="805">
        <f t="shared" si="284"/>
        <v>0</v>
      </c>
      <c r="AI1478" s="805">
        <f t="shared" si="285"/>
        <v>0</v>
      </c>
      <c r="AK1478" s="300"/>
    </row>
    <row r="1479" spans="4:37" ht="12.75" customHeight="1" outlineLevel="1" x14ac:dyDescent="0.25">
      <c r="D1479" s="142" t="str">
        <f>'Line Items'!D1079</f>
        <v>[Rolling Stock Line 23]</v>
      </c>
      <c r="E1479" s="106"/>
      <c r="F1479" s="143" t="str">
        <f t="shared" si="281"/>
        <v>£000</v>
      </c>
      <c r="G1479" s="107">
        <f t="shared" ref="G1479:AC1479" si="307">G40*G1216</f>
        <v>0</v>
      </c>
      <c r="H1479" s="107">
        <f t="shared" si="307"/>
        <v>0</v>
      </c>
      <c r="I1479" s="107">
        <f t="shared" si="307"/>
        <v>0</v>
      </c>
      <c r="J1479" s="107">
        <f t="shared" si="307"/>
        <v>0</v>
      </c>
      <c r="K1479" s="107">
        <f t="shared" si="307"/>
        <v>0</v>
      </c>
      <c r="L1479" s="107">
        <f t="shared" si="307"/>
        <v>0</v>
      </c>
      <c r="M1479" s="107">
        <f t="shared" si="307"/>
        <v>0</v>
      </c>
      <c r="N1479" s="107">
        <f t="shared" si="307"/>
        <v>0</v>
      </c>
      <c r="O1479" s="107">
        <f t="shared" si="307"/>
        <v>0</v>
      </c>
      <c r="P1479" s="107">
        <f t="shared" si="307"/>
        <v>0</v>
      </c>
      <c r="Q1479" s="107">
        <f t="shared" si="307"/>
        <v>0</v>
      </c>
      <c r="R1479" s="107">
        <f t="shared" si="307"/>
        <v>0</v>
      </c>
      <c r="S1479" s="107">
        <f t="shared" si="307"/>
        <v>0</v>
      </c>
      <c r="T1479" s="107">
        <f t="shared" si="307"/>
        <v>0</v>
      </c>
      <c r="U1479" s="107">
        <f t="shared" si="307"/>
        <v>0</v>
      </c>
      <c r="V1479" s="107">
        <f t="shared" si="307"/>
        <v>0</v>
      </c>
      <c r="W1479" s="107">
        <f t="shared" si="307"/>
        <v>0</v>
      </c>
      <c r="X1479" s="107">
        <f t="shared" si="307"/>
        <v>0</v>
      </c>
      <c r="Y1479" s="107">
        <f t="shared" si="307"/>
        <v>0</v>
      </c>
      <c r="Z1479" s="107">
        <f t="shared" si="307"/>
        <v>0</v>
      </c>
      <c r="AA1479" s="107">
        <f t="shared" si="307"/>
        <v>0</v>
      </c>
      <c r="AB1479" s="107">
        <f t="shared" si="307"/>
        <v>0</v>
      </c>
      <c r="AC1479" s="108">
        <f t="shared" si="307"/>
        <v>0</v>
      </c>
      <c r="AE1479" s="805">
        <f t="shared" si="283"/>
        <v>0</v>
      </c>
      <c r="AG1479" s="805">
        <f t="shared" si="284"/>
        <v>0</v>
      </c>
      <c r="AI1479" s="805">
        <f t="shared" si="285"/>
        <v>0</v>
      </c>
      <c r="AK1479" s="300"/>
    </row>
    <row r="1480" spans="4:37" ht="12.75" customHeight="1" outlineLevel="1" x14ac:dyDescent="0.25">
      <c r="D1480" s="142" t="str">
        <f>'Line Items'!D1080</f>
        <v>[Rolling Stock Line 24]</v>
      </c>
      <c r="E1480" s="106"/>
      <c r="F1480" s="143" t="str">
        <f t="shared" si="281"/>
        <v>£000</v>
      </c>
      <c r="G1480" s="107">
        <f t="shared" ref="G1480:AC1480" si="308">G41*G1217</f>
        <v>0</v>
      </c>
      <c r="H1480" s="107">
        <f t="shared" si="308"/>
        <v>0</v>
      </c>
      <c r="I1480" s="107">
        <f t="shared" si="308"/>
        <v>0</v>
      </c>
      <c r="J1480" s="107">
        <f t="shared" si="308"/>
        <v>0</v>
      </c>
      <c r="K1480" s="107">
        <f t="shared" si="308"/>
        <v>0</v>
      </c>
      <c r="L1480" s="107">
        <f t="shared" si="308"/>
        <v>0</v>
      </c>
      <c r="M1480" s="107">
        <f t="shared" si="308"/>
        <v>0</v>
      </c>
      <c r="N1480" s="107">
        <f t="shared" si="308"/>
        <v>0</v>
      </c>
      <c r="O1480" s="107">
        <f t="shared" si="308"/>
        <v>0</v>
      </c>
      <c r="P1480" s="107">
        <f t="shared" si="308"/>
        <v>0</v>
      </c>
      <c r="Q1480" s="107">
        <f t="shared" si="308"/>
        <v>0</v>
      </c>
      <c r="R1480" s="107">
        <f t="shared" si="308"/>
        <v>0</v>
      </c>
      <c r="S1480" s="107">
        <f t="shared" si="308"/>
        <v>0</v>
      </c>
      <c r="T1480" s="107">
        <f t="shared" si="308"/>
        <v>0</v>
      </c>
      <c r="U1480" s="107">
        <f t="shared" si="308"/>
        <v>0</v>
      </c>
      <c r="V1480" s="107">
        <f t="shared" si="308"/>
        <v>0</v>
      </c>
      <c r="W1480" s="107">
        <f t="shared" si="308"/>
        <v>0</v>
      </c>
      <c r="X1480" s="107">
        <f t="shared" si="308"/>
        <v>0</v>
      </c>
      <c r="Y1480" s="107">
        <f t="shared" si="308"/>
        <v>0</v>
      </c>
      <c r="Z1480" s="107">
        <f t="shared" si="308"/>
        <v>0</v>
      </c>
      <c r="AA1480" s="107">
        <f t="shared" si="308"/>
        <v>0</v>
      </c>
      <c r="AB1480" s="107">
        <f t="shared" si="308"/>
        <v>0</v>
      </c>
      <c r="AC1480" s="108">
        <f t="shared" si="308"/>
        <v>0</v>
      </c>
      <c r="AE1480" s="805">
        <f t="shared" si="283"/>
        <v>0</v>
      </c>
      <c r="AG1480" s="805">
        <f t="shared" si="284"/>
        <v>0</v>
      </c>
      <c r="AI1480" s="805">
        <f t="shared" si="285"/>
        <v>0</v>
      </c>
      <c r="AK1480" s="300"/>
    </row>
    <row r="1481" spans="4:37" ht="12.75" customHeight="1" outlineLevel="1" x14ac:dyDescent="0.25">
      <c r="D1481" s="142" t="str">
        <f>'Line Items'!D1081</f>
        <v>[Rolling Stock Line 25]</v>
      </c>
      <c r="E1481" s="106"/>
      <c r="F1481" s="143" t="str">
        <f t="shared" si="281"/>
        <v>£000</v>
      </c>
      <c r="G1481" s="107">
        <f t="shared" ref="G1481:AC1481" si="309">G42*G1218</f>
        <v>0</v>
      </c>
      <c r="H1481" s="107">
        <f t="shared" si="309"/>
        <v>0</v>
      </c>
      <c r="I1481" s="107">
        <f t="shared" si="309"/>
        <v>0</v>
      </c>
      <c r="J1481" s="107">
        <f t="shared" si="309"/>
        <v>0</v>
      </c>
      <c r="K1481" s="107">
        <f t="shared" si="309"/>
        <v>0</v>
      </c>
      <c r="L1481" s="107">
        <f t="shared" si="309"/>
        <v>0</v>
      </c>
      <c r="M1481" s="107">
        <f t="shared" si="309"/>
        <v>0</v>
      </c>
      <c r="N1481" s="107">
        <f t="shared" si="309"/>
        <v>0</v>
      </c>
      <c r="O1481" s="107">
        <f t="shared" si="309"/>
        <v>0</v>
      </c>
      <c r="P1481" s="107">
        <f t="shared" si="309"/>
        <v>0</v>
      </c>
      <c r="Q1481" s="107">
        <f t="shared" si="309"/>
        <v>0</v>
      </c>
      <c r="R1481" s="107">
        <f t="shared" si="309"/>
        <v>0</v>
      </c>
      <c r="S1481" s="107">
        <f t="shared" si="309"/>
        <v>0</v>
      </c>
      <c r="T1481" s="107">
        <f t="shared" si="309"/>
        <v>0</v>
      </c>
      <c r="U1481" s="107">
        <f t="shared" si="309"/>
        <v>0</v>
      </c>
      <c r="V1481" s="107">
        <f t="shared" si="309"/>
        <v>0</v>
      </c>
      <c r="W1481" s="107">
        <f t="shared" si="309"/>
        <v>0</v>
      </c>
      <c r="X1481" s="107">
        <f t="shared" si="309"/>
        <v>0</v>
      </c>
      <c r="Y1481" s="107">
        <f t="shared" si="309"/>
        <v>0</v>
      </c>
      <c r="Z1481" s="107">
        <f t="shared" si="309"/>
        <v>0</v>
      </c>
      <c r="AA1481" s="107">
        <f t="shared" si="309"/>
        <v>0</v>
      </c>
      <c r="AB1481" s="107">
        <f t="shared" si="309"/>
        <v>0</v>
      </c>
      <c r="AC1481" s="108">
        <f t="shared" si="309"/>
        <v>0</v>
      </c>
      <c r="AE1481" s="805">
        <f t="shared" si="283"/>
        <v>0</v>
      </c>
      <c r="AG1481" s="805">
        <f t="shared" si="284"/>
        <v>0</v>
      </c>
      <c r="AI1481" s="805">
        <f t="shared" si="285"/>
        <v>0</v>
      </c>
      <c r="AK1481" s="300"/>
    </row>
    <row r="1482" spans="4:37" ht="12.75" customHeight="1" outlineLevel="1" x14ac:dyDescent="0.25">
      <c r="D1482" s="142" t="str">
        <f>'Line Items'!D1082</f>
        <v>[Rolling Stock Line 26]</v>
      </c>
      <c r="E1482" s="106"/>
      <c r="F1482" s="143" t="str">
        <f t="shared" si="281"/>
        <v>£000</v>
      </c>
      <c r="G1482" s="107">
        <f t="shared" ref="G1482:AC1482" si="310">G43*G1219</f>
        <v>0</v>
      </c>
      <c r="H1482" s="107">
        <f t="shared" si="310"/>
        <v>0</v>
      </c>
      <c r="I1482" s="107">
        <f t="shared" si="310"/>
        <v>0</v>
      </c>
      <c r="J1482" s="107">
        <f t="shared" si="310"/>
        <v>0</v>
      </c>
      <c r="K1482" s="107">
        <f t="shared" si="310"/>
        <v>0</v>
      </c>
      <c r="L1482" s="107">
        <f t="shared" si="310"/>
        <v>0</v>
      </c>
      <c r="M1482" s="107">
        <f t="shared" si="310"/>
        <v>0</v>
      </c>
      <c r="N1482" s="107">
        <f t="shared" si="310"/>
        <v>0</v>
      </c>
      <c r="O1482" s="107">
        <f t="shared" si="310"/>
        <v>0</v>
      </c>
      <c r="P1482" s="107">
        <f t="shared" si="310"/>
        <v>0</v>
      </c>
      <c r="Q1482" s="107">
        <f t="shared" si="310"/>
        <v>0</v>
      </c>
      <c r="R1482" s="107">
        <f t="shared" si="310"/>
        <v>0</v>
      </c>
      <c r="S1482" s="107">
        <f t="shared" si="310"/>
        <v>0</v>
      </c>
      <c r="T1482" s="107">
        <f t="shared" si="310"/>
        <v>0</v>
      </c>
      <c r="U1482" s="107">
        <f t="shared" si="310"/>
        <v>0</v>
      </c>
      <c r="V1482" s="107">
        <f t="shared" si="310"/>
        <v>0</v>
      </c>
      <c r="W1482" s="107">
        <f t="shared" si="310"/>
        <v>0</v>
      </c>
      <c r="X1482" s="107">
        <f t="shared" si="310"/>
        <v>0</v>
      </c>
      <c r="Y1482" s="107">
        <f t="shared" si="310"/>
        <v>0</v>
      </c>
      <c r="Z1482" s="107">
        <f t="shared" si="310"/>
        <v>0</v>
      </c>
      <c r="AA1482" s="107">
        <f t="shared" si="310"/>
        <v>0</v>
      </c>
      <c r="AB1482" s="107">
        <f t="shared" si="310"/>
        <v>0</v>
      </c>
      <c r="AC1482" s="108">
        <f t="shared" si="310"/>
        <v>0</v>
      </c>
      <c r="AE1482" s="805">
        <f t="shared" si="283"/>
        <v>0</v>
      </c>
      <c r="AG1482" s="805">
        <f t="shared" si="284"/>
        <v>0</v>
      </c>
      <c r="AI1482" s="805">
        <f t="shared" si="285"/>
        <v>0</v>
      </c>
      <c r="AK1482" s="300"/>
    </row>
    <row r="1483" spans="4:37" ht="12.75" customHeight="1" outlineLevel="1" x14ac:dyDescent="0.25">
      <c r="D1483" s="142" t="str">
        <f>'Line Items'!D1083</f>
        <v>[Rolling Stock Line 27]</v>
      </c>
      <c r="E1483" s="106"/>
      <c r="F1483" s="143" t="str">
        <f t="shared" si="281"/>
        <v>£000</v>
      </c>
      <c r="G1483" s="107">
        <f t="shared" ref="G1483:AC1483" si="311">G44*G1220</f>
        <v>0</v>
      </c>
      <c r="H1483" s="107">
        <f t="shared" si="311"/>
        <v>0</v>
      </c>
      <c r="I1483" s="107">
        <f t="shared" si="311"/>
        <v>0</v>
      </c>
      <c r="J1483" s="107">
        <f t="shared" si="311"/>
        <v>0</v>
      </c>
      <c r="K1483" s="107">
        <f t="shared" si="311"/>
        <v>0</v>
      </c>
      <c r="L1483" s="107">
        <f t="shared" si="311"/>
        <v>0</v>
      </c>
      <c r="M1483" s="107">
        <f t="shared" si="311"/>
        <v>0</v>
      </c>
      <c r="N1483" s="107">
        <f t="shared" si="311"/>
        <v>0</v>
      </c>
      <c r="O1483" s="107">
        <f t="shared" si="311"/>
        <v>0</v>
      </c>
      <c r="P1483" s="107">
        <f t="shared" si="311"/>
        <v>0</v>
      </c>
      <c r="Q1483" s="107">
        <f t="shared" si="311"/>
        <v>0</v>
      </c>
      <c r="R1483" s="107">
        <f t="shared" si="311"/>
        <v>0</v>
      </c>
      <c r="S1483" s="107">
        <f t="shared" si="311"/>
        <v>0</v>
      </c>
      <c r="T1483" s="107">
        <f t="shared" si="311"/>
        <v>0</v>
      </c>
      <c r="U1483" s="107">
        <f t="shared" si="311"/>
        <v>0</v>
      </c>
      <c r="V1483" s="107">
        <f t="shared" si="311"/>
        <v>0</v>
      </c>
      <c r="W1483" s="107">
        <f t="shared" si="311"/>
        <v>0</v>
      </c>
      <c r="X1483" s="107">
        <f t="shared" si="311"/>
        <v>0</v>
      </c>
      <c r="Y1483" s="107">
        <f t="shared" si="311"/>
        <v>0</v>
      </c>
      <c r="Z1483" s="107">
        <f t="shared" si="311"/>
        <v>0</v>
      </c>
      <c r="AA1483" s="107">
        <f t="shared" si="311"/>
        <v>0</v>
      </c>
      <c r="AB1483" s="107">
        <f t="shared" si="311"/>
        <v>0</v>
      </c>
      <c r="AC1483" s="108">
        <f t="shared" si="311"/>
        <v>0</v>
      </c>
      <c r="AE1483" s="805">
        <f t="shared" si="283"/>
        <v>0</v>
      </c>
      <c r="AG1483" s="805">
        <f t="shared" si="284"/>
        <v>0</v>
      </c>
      <c r="AI1483" s="805">
        <f t="shared" si="285"/>
        <v>0</v>
      </c>
      <c r="AK1483" s="300"/>
    </row>
    <row r="1484" spans="4:37" ht="12.75" customHeight="1" outlineLevel="1" x14ac:dyDescent="0.25">
      <c r="D1484" s="142" t="str">
        <f>'Line Items'!D1084</f>
        <v>[Rolling Stock Line 28]</v>
      </c>
      <c r="E1484" s="106"/>
      <c r="F1484" s="143" t="str">
        <f t="shared" si="281"/>
        <v>£000</v>
      </c>
      <c r="G1484" s="107">
        <f t="shared" ref="G1484:AC1484" si="312">G45*G1221</f>
        <v>0</v>
      </c>
      <c r="H1484" s="107">
        <f t="shared" si="312"/>
        <v>0</v>
      </c>
      <c r="I1484" s="107">
        <f t="shared" si="312"/>
        <v>0</v>
      </c>
      <c r="J1484" s="107">
        <f t="shared" si="312"/>
        <v>0</v>
      </c>
      <c r="K1484" s="107">
        <f t="shared" si="312"/>
        <v>0</v>
      </c>
      <c r="L1484" s="107">
        <f t="shared" si="312"/>
        <v>0</v>
      </c>
      <c r="M1484" s="107">
        <f t="shared" si="312"/>
        <v>0</v>
      </c>
      <c r="N1484" s="107">
        <f t="shared" si="312"/>
        <v>0</v>
      </c>
      <c r="O1484" s="107">
        <f t="shared" si="312"/>
        <v>0</v>
      </c>
      <c r="P1484" s="107">
        <f t="shared" si="312"/>
        <v>0</v>
      </c>
      <c r="Q1484" s="107">
        <f t="shared" si="312"/>
        <v>0</v>
      </c>
      <c r="R1484" s="107">
        <f t="shared" si="312"/>
        <v>0</v>
      </c>
      <c r="S1484" s="107">
        <f t="shared" si="312"/>
        <v>0</v>
      </c>
      <c r="T1484" s="107">
        <f t="shared" si="312"/>
        <v>0</v>
      </c>
      <c r="U1484" s="107">
        <f t="shared" si="312"/>
        <v>0</v>
      </c>
      <c r="V1484" s="107">
        <f t="shared" si="312"/>
        <v>0</v>
      </c>
      <c r="W1484" s="107">
        <f t="shared" si="312"/>
        <v>0</v>
      </c>
      <c r="X1484" s="107">
        <f t="shared" si="312"/>
        <v>0</v>
      </c>
      <c r="Y1484" s="107">
        <f t="shared" si="312"/>
        <v>0</v>
      </c>
      <c r="Z1484" s="107">
        <f t="shared" si="312"/>
        <v>0</v>
      </c>
      <c r="AA1484" s="107">
        <f t="shared" si="312"/>
        <v>0</v>
      </c>
      <c r="AB1484" s="107">
        <f t="shared" si="312"/>
        <v>0</v>
      </c>
      <c r="AC1484" s="108">
        <f t="shared" si="312"/>
        <v>0</v>
      </c>
      <c r="AE1484" s="805">
        <f t="shared" si="283"/>
        <v>0</v>
      </c>
      <c r="AG1484" s="805">
        <f t="shared" si="284"/>
        <v>0</v>
      </c>
      <c r="AI1484" s="805">
        <f t="shared" si="285"/>
        <v>0</v>
      </c>
      <c r="AK1484" s="300"/>
    </row>
    <row r="1485" spans="4:37" ht="12.75" customHeight="1" outlineLevel="1" x14ac:dyDescent="0.25">
      <c r="D1485" s="142" t="str">
        <f>'Line Items'!D1085</f>
        <v>[Rolling Stock Line 29]</v>
      </c>
      <c r="E1485" s="106"/>
      <c r="F1485" s="143" t="str">
        <f t="shared" si="281"/>
        <v>£000</v>
      </c>
      <c r="G1485" s="107">
        <f t="shared" ref="G1485:AC1485" si="313">G46*G1222</f>
        <v>0</v>
      </c>
      <c r="H1485" s="107">
        <f t="shared" si="313"/>
        <v>0</v>
      </c>
      <c r="I1485" s="107">
        <f t="shared" si="313"/>
        <v>0</v>
      </c>
      <c r="J1485" s="107">
        <f t="shared" si="313"/>
        <v>0</v>
      </c>
      <c r="K1485" s="107">
        <f t="shared" si="313"/>
        <v>0</v>
      </c>
      <c r="L1485" s="107">
        <f t="shared" si="313"/>
        <v>0</v>
      </c>
      <c r="M1485" s="107">
        <f t="shared" si="313"/>
        <v>0</v>
      </c>
      <c r="N1485" s="107">
        <f t="shared" si="313"/>
        <v>0</v>
      </c>
      <c r="O1485" s="107">
        <f t="shared" si="313"/>
        <v>0</v>
      </c>
      <c r="P1485" s="107">
        <f t="shared" si="313"/>
        <v>0</v>
      </c>
      <c r="Q1485" s="107">
        <f t="shared" si="313"/>
        <v>0</v>
      </c>
      <c r="R1485" s="107">
        <f t="shared" si="313"/>
        <v>0</v>
      </c>
      <c r="S1485" s="107">
        <f t="shared" si="313"/>
        <v>0</v>
      </c>
      <c r="T1485" s="107">
        <f t="shared" si="313"/>
        <v>0</v>
      </c>
      <c r="U1485" s="107">
        <f t="shared" si="313"/>
        <v>0</v>
      </c>
      <c r="V1485" s="107">
        <f t="shared" si="313"/>
        <v>0</v>
      </c>
      <c r="W1485" s="107">
        <f t="shared" si="313"/>
        <v>0</v>
      </c>
      <c r="X1485" s="107">
        <f t="shared" si="313"/>
        <v>0</v>
      </c>
      <c r="Y1485" s="107">
        <f t="shared" si="313"/>
        <v>0</v>
      </c>
      <c r="Z1485" s="107">
        <f t="shared" si="313"/>
        <v>0</v>
      </c>
      <c r="AA1485" s="107">
        <f t="shared" si="313"/>
        <v>0</v>
      </c>
      <c r="AB1485" s="107">
        <f t="shared" si="313"/>
        <v>0</v>
      </c>
      <c r="AC1485" s="108">
        <f t="shared" si="313"/>
        <v>0</v>
      </c>
      <c r="AE1485" s="805">
        <f t="shared" si="283"/>
        <v>0</v>
      </c>
      <c r="AG1485" s="805">
        <f t="shared" si="284"/>
        <v>0</v>
      </c>
      <c r="AI1485" s="805">
        <f t="shared" si="285"/>
        <v>0</v>
      </c>
      <c r="AK1485" s="300"/>
    </row>
    <row r="1486" spans="4:37" ht="12.75" customHeight="1" outlineLevel="1" x14ac:dyDescent="0.25">
      <c r="D1486" s="142" t="str">
        <f>'Line Items'!D1086</f>
        <v>[Rolling Stock Line 30]</v>
      </c>
      <c r="E1486" s="106"/>
      <c r="F1486" s="143" t="str">
        <f t="shared" si="281"/>
        <v>£000</v>
      </c>
      <c r="G1486" s="107">
        <f t="shared" ref="G1486:AC1486" si="314">G47*G1223</f>
        <v>0</v>
      </c>
      <c r="H1486" s="107">
        <f t="shared" si="314"/>
        <v>0</v>
      </c>
      <c r="I1486" s="107">
        <f t="shared" si="314"/>
        <v>0</v>
      </c>
      <c r="J1486" s="107">
        <f t="shared" si="314"/>
        <v>0</v>
      </c>
      <c r="K1486" s="107">
        <f t="shared" si="314"/>
        <v>0</v>
      </c>
      <c r="L1486" s="107">
        <f t="shared" si="314"/>
        <v>0</v>
      </c>
      <c r="M1486" s="107">
        <f t="shared" si="314"/>
        <v>0</v>
      </c>
      <c r="N1486" s="107">
        <f t="shared" si="314"/>
        <v>0</v>
      </c>
      <c r="O1486" s="107">
        <f t="shared" si="314"/>
        <v>0</v>
      </c>
      <c r="P1486" s="107">
        <f t="shared" si="314"/>
        <v>0</v>
      </c>
      <c r="Q1486" s="107">
        <f t="shared" si="314"/>
        <v>0</v>
      </c>
      <c r="R1486" s="107">
        <f t="shared" si="314"/>
        <v>0</v>
      </c>
      <c r="S1486" s="107">
        <f t="shared" si="314"/>
        <v>0</v>
      </c>
      <c r="T1486" s="107">
        <f t="shared" si="314"/>
        <v>0</v>
      </c>
      <c r="U1486" s="107">
        <f t="shared" si="314"/>
        <v>0</v>
      </c>
      <c r="V1486" s="107">
        <f t="shared" si="314"/>
        <v>0</v>
      </c>
      <c r="W1486" s="107">
        <f t="shared" si="314"/>
        <v>0</v>
      </c>
      <c r="X1486" s="107">
        <f t="shared" si="314"/>
        <v>0</v>
      </c>
      <c r="Y1486" s="107">
        <f t="shared" si="314"/>
        <v>0</v>
      </c>
      <c r="Z1486" s="107">
        <f t="shared" si="314"/>
        <v>0</v>
      </c>
      <c r="AA1486" s="107">
        <f t="shared" si="314"/>
        <v>0</v>
      </c>
      <c r="AB1486" s="107">
        <f t="shared" si="314"/>
        <v>0</v>
      </c>
      <c r="AC1486" s="108">
        <f t="shared" si="314"/>
        <v>0</v>
      </c>
      <c r="AE1486" s="805">
        <f t="shared" si="283"/>
        <v>0</v>
      </c>
      <c r="AG1486" s="805">
        <f t="shared" si="284"/>
        <v>0</v>
      </c>
      <c r="AI1486" s="805">
        <f t="shared" si="285"/>
        <v>0</v>
      </c>
      <c r="AK1486" s="300"/>
    </row>
    <row r="1487" spans="4:37" ht="12.75" customHeight="1" outlineLevel="1" x14ac:dyDescent="0.25">
      <c r="D1487" s="142" t="str">
        <f>'Line Items'!D1087</f>
        <v>[Rolling Stock Line 31]</v>
      </c>
      <c r="E1487" s="106"/>
      <c r="F1487" s="143" t="str">
        <f t="shared" si="281"/>
        <v>£000</v>
      </c>
      <c r="G1487" s="107">
        <f t="shared" ref="G1487:AC1487" si="315">G48*G1224</f>
        <v>0</v>
      </c>
      <c r="H1487" s="107">
        <f t="shared" si="315"/>
        <v>0</v>
      </c>
      <c r="I1487" s="107">
        <f t="shared" si="315"/>
        <v>0</v>
      </c>
      <c r="J1487" s="107">
        <f t="shared" si="315"/>
        <v>0</v>
      </c>
      <c r="K1487" s="107">
        <f t="shared" si="315"/>
        <v>0</v>
      </c>
      <c r="L1487" s="107">
        <f t="shared" si="315"/>
        <v>0</v>
      </c>
      <c r="M1487" s="107">
        <f t="shared" si="315"/>
        <v>0</v>
      </c>
      <c r="N1487" s="107">
        <f t="shared" si="315"/>
        <v>0</v>
      </c>
      <c r="O1487" s="107">
        <f t="shared" si="315"/>
        <v>0</v>
      </c>
      <c r="P1487" s="107">
        <f t="shared" si="315"/>
        <v>0</v>
      </c>
      <c r="Q1487" s="107">
        <f t="shared" si="315"/>
        <v>0</v>
      </c>
      <c r="R1487" s="107">
        <f t="shared" si="315"/>
        <v>0</v>
      </c>
      <c r="S1487" s="107">
        <f t="shared" si="315"/>
        <v>0</v>
      </c>
      <c r="T1487" s="107">
        <f t="shared" si="315"/>
        <v>0</v>
      </c>
      <c r="U1487" s="107">
        <f t="shared" si="315"/>
        <v>0</v>
      </c>
      <c r="V1487" s="107">
        <f t="shared" si="315"/>
        <v>0</v>
      </c>
      <c r="W1487" s="107">
        <f t="shared" si="315"/>
        <v>0</v>
      </c>
      <c r="X1487" s="107">
        <f t="shared" si="315"/>
        <v>0</v>
      </c>
      <c r="Y1487" s="107">
        <f t="shared" si="315"/>
        <v>0</v>
      </c>
      <c r="Z1487" s="107">
        <f t="shared" si="315"/>
        <v>0</v>
      </c>
      <c r="AA1487" s="107">
        <f t="shared" si="315"/>
        <v>0</v>
      </c>
      <c r="AB1487" s="107">
        <f t="shared" si="315"/>
        <v>0</v>
      </c>
      <c r="AC1487" s="108">
        <f t="shared" si="315"/>
        <v>0</v>
      </c>
      <c r="AE1487" s="805">
        <f t="shared" si="283"/>
        <v>0</v>
      </c>
      <c r="AG1487" s="805">
        <f t="shared" si="284"/>
        <v>0</v>
      </c>
      <c r="AI1487" s="805">
        <f t="shared" si="285"/>
        <v>0</v>
      </c>
      <c r="AK1487" s="300"/>
    </row>
    <row r="1488" spans="4:37" ht="12.75" customHeight="1" outlineLevel="1" x14ac:dyDescent="0.25">
      <c r="D1488" s="142" t="str">
        <f>'Line Items'!D1088</f>
        <v>[Rolling Stock Line 32]</v>
      </c>
      <c r="E1488" s="106"/>
      <c r="F1488" s="143" t="str">
        <f t="shared" si="281"/>
        <v>£000</v>
      </c>
      <c r="G1488" s="107">
        <f t="shared" ref="G1488:AC1488" si="316">G49*G1225</f>
        <v>0</v>
      </c>
      <c r="H1488" s="107">
        <f t="shared" si="316"/>
        <v>0</v>
      </c>
      <c r="I1488" s="107">
        <f t="shared" si="316"/>
        <v>0</v>
      </c>
      <c r="J1488" s="107">
        <f t="shared" si="316"/>
        <v>0</v>
      </c>
      <c r="K1488" s="107">
        <f t="shared" si="316"/>
        <v>0</v>
      </c>
      <c r="L1488" s="107">
        <f t="shared" si="316"/>
        <v>0</v>
      </c>
      <c r="M1488" s="107">
        <f t="shared" si="316"/>
        <v>0</v>
      </c>
      <c r="N1488" s="107">
        <f t="shared" si="316"/>
        <v>0</v>
      </c>
      <c r="O1488" s="107">
        <f t="shared" si="316"/>
        <v>0</v>
      </c>
      <c r="P1488" s="107">
        <f t="shared" si="316"/>
        <v>0</v>
      </c>
      <c r="Q1488" s="107">
        <f t="shared" si="316"/>
        <v>0</v>
      </c>
      <c r="R1488" s="107">
        <f t="shared" si="316"/>
        <v>0</v>
      </c>
      <c r="S1488" s="107">
        <f t="shared" si="316"/>
        <v>0</v>
      </c>
      <c r="T1488" s="107">
        <f t="shared" si="316"/>
        <v>0</v>
      </c>
      <c r="U1488" s="107">
        <f t="shared" si="316"/>
        <v>0</v>
      </c>
      <c r="V1488" s="107">
        <f t="shared" si="316"/>
        <v>0</v>
      </c>
      <c r="W1488" s="107">
        <f t="shared" si="316"/>
        <v>0</v>
      </c>
      <c r="X1488" s="107">
        <f t="shared" si="316"/>
        <v>0</v>
      </c>
      <c r="Y1488" s="107">
        <f t="shared" si="316"/>
        <v>0</v>
      </c>
      <c r="Z1488" s="107">
        <f t="shared" si="316"/>
        <v>0</v>
      </c>
      <c r="AA1488" s="107">
        <f t="shared" si="316"/>
        <v>0</v>
      </c>
      <c r="AB1488" s="107">
        <f t="shared" si="316"/>
        <v>0</v>
      </c>
      <c r="AC1488" s="108">
        <f t="shared" si="316"/>
        <v>0</v>
      </c>
      <c r="AE1488" s="805">
        <f t="shared" si="283"/>
        <v>0</v>
      </c>
      <c r="AG1488" s="805">
        <f t="shared" si="284"/>
        <v>0</v>
      </c>
      <c r="AI1488" s="805">
        <f t="shared" si="285"/>
        <v>0</v>
      </c>
      <c r="AK1488" s="300"/>
    </row>
    <row r="1489" spans="4:37" ht="12.75" customHeight="1" outlineLevel="1" x14ac:dyDescent="0.25">
      <c r="D1489" s="142" t="str">
        <f>'Line Items'!D1089</f>
        <v>[Rolling Stock Line 33]</v>
      </c>
      <c r="E1489" s="106"/>
      <c r="F1489" s="143" t="str">
        <f t="shared" si="281"/>
        <v>£000</v>
      </c>
      <c r="G1489" s="107">
        <f t="shared" ref="G1489:AC1489" si="317">G50*G1226</f>
        <v>0</v>
      </c>
      <c r="H1489" s="107">
        <f t="shared" si="317"/>
        <v>0</v>
      </c>
      <c r="I1489" s="107">
        <f t="shared" si="317"/>
        <v>0</v>
      </c>
      <c r="J1489" s="107">
        <f t="shared" si="317"/>
        <v>0</v>
      </c>
      <c r="K1489" s="107">
        <f t="shared" si="317"/>
        <v>0</v>
      </c>
      <c r="L1489" s="107">
        <f t="shared" si="317"/>
        <v>0</v>
      </c>
      <c r="M1489" s="107">
        <f t="shared" si="317"/>
        <v>0</v>
      </c>
      <c r="N1489" s="107">
        <f t="shared" si="317"/>
        <v>0</v>
      </c>
      <c r="O1489" s="107">
        <f t="shared" si="317"/>
        <v>0</v>
      </c>
      <c r="P1489" s="107">
        <f t="shared" si="317"/>
        <v>0</v>
      </c>
      <c r="Q1489" s="107">
        <f t="shared" si="317"/>
        <v>0</v>
      </c>
      <c r="R1489" s="107">
        <f t="shared" si="317"/>
        <v>0</v>
      </c>
      <c r="S1489" s="107">
        <f t="shared" si="317"/>
        <v>0</v>
      </c>
      <c r="T1489" s="107">
        <f t="shared" si="317"/>
        <v>0</v>
      </c>
      <c r="U1489" s="107">
        <f t="shared" si="317"/>
        <v>0</v>
      </c>
      <c r="V1489" s="107">
        <f t="shared" si="317"/>
        <v>0</v>
      </c>
      <c r="W1489" s="107">
        <f t="shared" si="317"/>
        <v>0</v>
      </c>
      <c r="X1489" s="107">
        <f t="shared" si="317"/>
        <v>0</v>
      </c>
      <c r="Y1489" s="107">
        <f t="shared" si="317"/>
        <v>0</v>
      </c>
      <c r="Z1489" s="107">
        <f t="shared" si="317"/>
        <v>0</v>
      </c>
      <c r="AA1489" s="107">
        <f t="shared" si="317"/>
        <v>0</v>
      </c>
      <c r="AB1489" s="107">
        <f t="shared" si="317"/>
        <v>0</v>
      </c>
      <c r="AC1489" s="108">
        <f t="shared" si="317"/>
        <v>0</v>
      </c>
      <c r="AE1489" s="805">
        <f t="shared" ref="AE1489:AE1516" si="318">AE50*AE1226</f>
        <v>0</v>
      </c>
      <c r="AG1489" s="805">
        <f t="shared" ref="AG1489:AG1516" si="319">AG50*AG1226</f>
        <v>0</v>
      </c>
      <c r="AI1489" s="805">
        <f t="shared" ref="AI1489:AI1516" si="320">AI50*AI1226</f>
        <v>0</v>
      </c>
      <c r="AK1489" s="300"/>
    </row>
    <row r="1490" spans="4:37" ht="12.75" customHeight="1" outlineLevel="1" x14ac:dyDescent="0.25">
      <c r="D1490" s="142" t="str">
        <f>'Line Items'!D1090</f>
        <v>[Rolling Stock Line 34]</v>
      </c>
      <c r="E1490" s="106"/>
      <c r="F1490" s="143" t="str">
        <f t="shared" si="281"/>
        <v>£000</v>
      </c>
      <c r="G1490" s="107">
        <f t="shared" ref="G1490:AC1490" si="321">G51*G1227</f>
        <v>0</v>
      </c>
      <c r="H1490" s="107">
        <f t="shared" si="321"/>
        <v>0</v>
      </c>
      <c r="I1490" s="107">
        <f t="shared" si="321"/>
        <v>0</v>
      </c>
      <c r="J1490" s="107">
        <f t="shared" si="321"/>
        <v>0</v>
      </c>
      <c r="K1490" s="107">
        <f t="shared" si="321"/>
        <v>0</v>
      </c>
      <c r="L1490" s="107">
        <f t="shared" si="321"/>
        <v>0</v>
      </c>
      <c r="M1490" s="107">
        <f t="shared" si="321"/>
        <v>0</v>
      </c>
      <c r="N1490" s="107">
        <f t="shared" si="321"/>
        <v>0</v>
      </c>
      <c r="O1490" s="107">
        <f t="shared" si="321"/>
        <v>0</v>
      </c>
      <c r="P1490" s="107">
        <f t="shared" si="321"/>
        <v>0</v>
      </c>
      <c r="Q1490" s="107">
        <f t="shared" si="321"/>
        <v>0</v>
      </c>
      <c r="R1490" s="107">
        <f t="shared" si="321"/>
        <v>0</v>
      </c>
      <c r="S1490" s="107">
        <f t="shared" si="321"/>
        <v>0</v>
      </c>
      <c r="T1490" s="107">
        <f t="shared" si="321"/>
        <v>0</v>
      </c>
      <c r="U1490" s="107">
        <f t="shared" si="321"/>
        <v>0</v>
      </c>
      <c r="V1490" s="107">
        <f t="shared" si="321"/>
        <v>0</v>
      </c>
      <c r="W1490" s="107">
        <f t="shared" si="321"/>
        <v>0</v>
      </c>
      <c r="X1490" s="107">
        <f t="shared" si="321"/>
        <v>0</v>
      </c>
      <c r="Y1490" s="107">
        <f t="shared" si="321"/>
        <v>0</v>
      </c>
      <c r="Z1490" s="107">
        <f t="shared" si="321"/>
        <v>0</v>
      </c>
      <c r="AA1490" s="107">
        <f t="shared" si="321"/>
        <v>0</v>
      </c>
      <c r="AB1490" s="107">
        <f t="shared" si="321"/>
        <v>0</v>
      </c>
      <c r="AC1490" s="108">
        <f t="shared" si="321"/>
        <v>0</v>
      </c>
      <c r="AE1490" s="805">
        <f t="shared" si="318"/>
        <v>0</v>
      </c>
      <c r="AG1490" s="805">
        <f t="shared" si="319"/>
        <v>0</v>
      </c>
      <c r="AI1490" s="805">
        <f t="shared" si="320"/>
        <v>0</v>
      </c>
      <c r="AK1490" s="300"/>
    </row>
    <row r="1491" spans="4:37" ht="12.75" customHeight="1" outlineLevel="1" x14ac:dyDescent="0.25">
      <c r="D1491" s="142" t="str">
        <f>'Line Items'!D1091</f>
        <v>[Rolling Stock Line 35]</v>
      </c>
      <c r="E1491" s="106"/>
      <c r="F1491" s="143" t="str">
        <f t="shared" si="281"/>
        <v>£000</v>
      </c>
      <c r="G1491" s="107">
        <f t="shared" ref="G1491:AC1491" si="322">G52*G1228</f>
        <v>0</v>
      </c>
      <c r="H1491" s="107">
        <f t="shared" si="322"/>
        <v>0</v>
      </c>
      <c r="I1491" s="107">
        <f t="shared" si="322"/>
        <v>0</v>
      </c>
      <c r="J1491" s="107">
        <f t="shared" si="322"/>
        <v>0</v>
      </c>
      <c r="K1491" s="107">
        <f t="shared" si="322"/>
        <v>0</v>
      </c>
      <c r="L1491" s="107">
        <f t="shared" si="322"/>
        <v>0</v>
      </c>
      <c r="M1491" s="107">
        <f t="shared" si="322"/>
        <v>0</v>
      </c>
      <c r="N1491" s="107">
        <f t="shared" si="322"/>
        <v>0</v>
      </c>
      <c r="O1491" s="107">
        <f t="shared" si="322"/>
        <v>0</v>
      </c>
      <c r="P1491" s="107">
        <f t="shared" si="322"/>
        <v>0</v>
      </c>
      <c r="Q1491" s="107">
        <f t="shared" si="322"/>
        <v>0</v>
      </c>
      <c r="R1491" s="107">
        <f t="shared" si="322"/>
        <v>0</v>
      </c>
      <c r="S1491" s="107">
        <f t="shared" si="322"/>
        <v>0</v>
      </c>
      <c r="T1491" s="107">
        <f t="shared" si="322"/>
        <v>0</v>
      </c>
      <c r="U1491" s="107">
        <f t="shared" si="322"/>
        <v>0</v>
      </c>
      <c r="V1491" s="107">
        <f t="shared" si="322"/>
        <v>0</v>
      </c>
      <c r="W1491" s="107">
        <f t="shared" si="322"/>
        <v>0</v>
      </c>
      <c r="X1491" s="107">
        <f t="shared" si="322"/>
        <v>0</v>
      </c>
      <c r="Y1491" s="107">
        <f t="shared" si="322"/>
        <v>0</v>
      </c>
      <c r="Z1491" s="107">
        <f t="shared" si="322"/>
        <v>0</v>
      </c>
      <c r="AA1491" s="107">
        <f t="shared" si="322"/>
        <v>0</v>
      </c>
      <c r="AB1491" s="107">
        <f t="shared" si="322"/>
        <v>0</v>
      </c>
      <c r="AC1491" s="108">
        <f t="shared" si="322"/>
        <v>0</v>
      </c>
      <c r="AE1491" s="805">
        <f t="shared" si="318"/>
        <v>0</v>
      </c>
      <c r="AG1491" s="805">
        <f t="shared" si="319"/>
        <v>0</v>
      </c>
      <c r="AI1491" s="805">
        <f t="shared" si="320"/>
        <v>0</v>
      </c>
      <c r="AK1491" s="300"/>
    </row>
    <row r="1492" spans="4:37" ht="12.75" customHeight="1" outlineLevel="1" x14ac:dyDescent="0.25">
      <c r="D1492" s="142" t="str">
        <f>'Line Items'!D1092</f>
        <v>[Rolling Stock Line 36]</v>
      </c>
      <c r="E1492" s="106"/>
      <c r="F1492" s="143" t="str">
        <f t="shared" si="281"/>
        <v>£000</v>
      </c>
      <c r="G1492" s="107">
        <f t="shared" ref="G1492:AC1492" si="323">G53*G1229</f>
        <v>0</v>
      </c>
      <c r="H1492" s="107">
        <f t="shared" si="323"/>
        <v>0</v>
      </c>
      <c r="I1492" s="107">
        <f t="shared" si="323"/>
        <v>0</v>
      </c>
      <c r="J1492" s="107">
        <f t="shared" si="323"/>
        <v>0</v>
      </c>
      <c r="K1492" s="107">
        <f t="shared" si="323"/>
        <v>0</v>
      </c>
      <c r="L1492" s="107">
        <f t="shared" si="323"/>
        <v>0</v>
      </c>
      <c r="M1492" s="107">
        <f t="shared" si="323"/>
        <v>0</v>
      </c>
      <c r="N1492" s="107">
        <f t="shared" si="323"/>
        <v>0</v>
      </c>
      <c r="O1492" s="107">
        <f t="shared" si="323"/>
        <v>0</v>
      </c>
      <c r="P1492" s="107">
        <f t="shared" si="323"/>
        <v>0</v>
      </c>
      <c r="Q1492" s="107">
        <f t="shared" si="323"/>
        <v>0</v>
      </c>
      <c r="R1492" s="107">
        <f t="shared" si="323"/>
        <v>0</v>
      </c>
      <c r="S1492" s="107">
        <f t="shared" si="323"/>
        <v>0</v>
      </c>
      <c r="T1492" s="107">
        <f t="shared" si="323"/>
        <v>0</v>
      </c>
      <c r="U1492" s="107">
        <f t="shared" si="323"/>
        <v>0</v>
      </c>
      <c r="V1492" s="107">
        <f t="shared" si="323"/>
        <v>0</v>
      </c>
      <c r="W1492" s="107">
        <f t="shared" si="323"/>
        <v>0</v>
      </c>
      <c r="X1492" s="107">
        <f t="shared" si="323"/>
        <v>0</v>
      </c>
      <c r="Y1492" s="107">
        <f t="shared" si="323"/>
        <v>0</v>
      </c>
      <c r="Z1492" s="107">
        <f t="shared" si="323"/>
        <v>0</v>
      </c>
      <c r="AA1492" s="107">
        <f t="shared" si="323"/>
        <v>0</v>
      </c>
      <c r="AB1492" s="107">
        <f t="shared" si="323"/>
        <v>0</v>
      </c>
      <c r="AC1492" s="108">
        <f t="shared" si="323"/>
        <v>0</v>
      </c>
      <c r="AE1492" s="805">
        <f t="shared" si="318"/>
        <v>0</v>
      </c>
      <c r="AG1492" s="805">
        <f t="shared" si="319"/>
        <v>0</v>
      </c>
      <c r="AI1492" s="805">
        <f t="shared" si="320"/>
        <v>0</v>
      </c>
      <c r="AK1492" s="300"/>
    </row>
    <row r="1493" spans="4:37" ht="12.75" customHeight="1" outlineLevel="1" x14ac:dyDescent="0.25">
      <c r="D1493" s="142" t="str">
        <f>'Line Items'!D1093</f>
        <v>[Rolling Stock Line 37]</v>
      </c>
      <c r="E1493" s="106"/>
      <c r="F1493" s="143" t="str">
        <f t="shared" si="281"/>
        <v>£000</v>
      </c>
      <c r="G1493" s="107">
        <f t="shared" ref="G1493:AC1493" si="324">G54*G1230</f>
        <v>0</v>
      </c>
      <c r="H1493" s="107">
        <f t="shared" si="324"/>
        <v>0</v>
      </c>
      <c r="I1493" s="107">
        <f t="shared" si="324"/>
        <v>0</v>
      </c>
      <c r="J1493" s="107">
        <f t="shared" si="324"/>
        <v>0</v>
      </c>
      <c r="K1493" s="107">
        <f t="shared" si="324"/>
        <v>0</v>
      </c>
      <c r="L1493" s="107">
        <f t="shared" si="324"/>
        <v>0</v>
      </c>
      <c r="M1493" s="107">
        <f t="shared" si="324"/>
        <v>0</v>
      </c>
      <c r="N1493" s="107">
        <f t="shared" si="324"/>
        <v>0</v>
      </c>
      <c r="O1493" s="107">
        <f t="shared" si="324"/>
        <v>0</v>
      </c>
      <c r="P1493" s="107">
        <f t="shared" si="324"/>
        <v>0</v>
      </c>
      <c r="Q1493" s="107">
        <f t="shared" si="324"/>
        <v>0</v>
      </c>
      <c r="R1493" s="107">
        <f t="shared" si="324"/>
        <v>0</v>
      </c>
      <c r="S1493" s="107">
        <f t="shared" si="324"/>
        <v>0</v>
      </c>
      <c r="T1493" s="107">
        <f t="shared" si="324"/>
        <v>0</v>
      </c>
      <c r="U1493" s="107">
        <f t="shared" si="324"/>
        <v>0</v>
      </c>
      <c r="V1493" s="107">
        <f t="shared" si="324"/>
        <v>0</v>
      </c>
      <c r="W1493" s="107">
        <f t="shared" si="324"/>
        <v>0</v>
      </c>
      <c r="X1493" s="107">
        <f t="shared" si="324"/>
        <v>0</v>
      </c>
      <c r="Y1493" s="107">
        <f t="shared" si="324"/>
        <v>0</v>
      </c>
      <c r="Z1493" s="107">
        <f t="shared" si="324"/>
        <v>0</v>
      </c>
      <c r="AA1493" s="107">
        <f t="shared" si="324"/>
        <v>0</v>
      </c>
      <c r="AB1493" s="107">
        <f t="shared" si="324"/>
        <v>0</v>
      </c>
      <c r="AC1493" s="108">
        <f t="shared" si="324"/>
        <v>0</v>
      </c>
      <c r="AE1493" s="805">
        <f t="shared" si="318"/>
        <v>0</v>
      </c>
      <c r="AG1493" s="805">
        <f t="shared" si="319"/>
        <v>0</v>
      </c>
      <c r="AI1493" s="805">
        <f t="shared" si="320"/>
        <v>0</v>
      </c>
      <c r="AK1493" s="300"/>
    </row>
    <row r="1494" spans="4:37" ht="12.75" customHeight="1" outlineLevel="1" x14ac:dyDescent="0.25">
      <c r="D1494" s="142" t="str">
        <f>'Line Items'!D1094</f>
        <v>[Rolling Stock Line 38]</v>
      </c>
      <c r="E1494" s="106"/>
      <c r="F1494" s="143" t="str">
        <f t="shared" si="281"/>
        <v>£000</v>
      </c>
      <c r="G1494" s="107">
        <f t="shared" ref="G1494:AC1494" si="325">G55*G1231</f>
        <v>0</v>
      </c>
      <c r="H1494" s="107">
        <f t="shared" si="325"/>
        <v>0</v>
      </c>
      <c r="I1494" s="107">
        <f t="shared" si="325"/>
        <v>0</v>
      </c>
      <c r="J1494" s="107">
        <f t="shared" si="325"/>
        <v>0</v>
      </c>
      <c r="K1494" s="107">
        <f t="shared" si="325"/>
        <v>0</v>
      </c>
      <c r="L1494" s="107">
        <f t="shared" si="325"/>
        <v>0</v>
      </c>
      <c r="M1494" s="107">
        <f t="shared" si="325"/>
        <v>0</v>
      </c>
      <c r="N1494" s="107">
        <f t="shared" si="325"/>
        <v>0</v>
      </c>
      <c r="O1494" s="107">
        <f t="shared" si="325"/>
        <v>0</v>
      </c>
      <c r="P1494" s="107">
        <f t="shared" si="325"/>
        <v>0</v>
      </c>
      <c r="Q1494" s="107">
        <f t="shared" si="325"/>
        <v>0</v>
      </c>
      <c r="R1494" s="107">
        <f t="shared" si="325"/>
        <v>0</v>
      </c>
      <c r="S1494" s="107">
        <f t="shared" si="325"/>
        <v>0</v>
      </c>
      <c r="T1494" s="107">
        <f t="shared" si="325"/>
        <v>0</v>
      </c>
      <c r="U1494" s="107">
        <f t="shared" si="325"/>
        <v>0</v>
      </c>
      <c r="V1494" s="107">
        <f t="shared" si="325"/>
        <v>0</v>
      </c>
      <c r="W1494" s="107">
        <f t="shared" si="325"/>
        <v>0</v>
      </c>
      <c r="X1494" s="107">
        <f t="shared" si="325"/>
        <v>0</v>
      </c>
      <c r="Y1494" s="107">
        <f t="shared" si="325"/>
        <v>0</v>
      </c>
      <c r="Z1494" s="107">
        <f t="shared" si="325"/>
        <v>0</v>
      </c>
      <c r="AA1494" s="107">
        <f t="shared" si="325"/>
        <v>0</v>
      </c>
      <c r="AB1494" s="107">
        <f t="shared" si="325"/>
        <v>0</v>
      </c>
      <c r="AC1494" s="108">
        <f t="shared" si="325"/>
        <v>0</v>
      </c>
      <c r="AE1494" s="805">
        <f t="shared" si="318"/>
        <v>0</v>
      </c>
      <c r="AG1494" s="805">
        <f t="shared" si="319"/>
        <v>0</v>
      </c>
      <c r="AI1494" s="805">
        <f t="shared" si="320"/>
        <v>0</v>
      </c>
      <c r="AK1494" s="300"/>
    </row>
    <row r="1495" spans="4:37" ht="12.75" customHeight="1" outlineLevel="1" x14ac:dyDescent="0.25">
      <c r="D1495" s="142" t="str">
        <f>'Line Items'!D1095</f>
        <v>[Rolling Stock Line 39]</v>
      </c>
      <c r="E1495" s="106"/>
      <c r="F1495" s="143" t="str">
        <f t="shared" si="281"/>
        <v>£000</v>
      </c>
      <c r="G1495" s="107">
        <f t="shared" ref="G1495:AC1495" si="326">G56*G1232</f>
        <v>0</v>
      </c>
      <c r="H1495" s="107">
        <f t="shared" si="326"/>
        <v>0</v>
      </c>
      <c r="I1495" s="107">
        <f t="shared" si="326"/>
        <v>0</v>
      </c>
      <c r="J1495" s="107">
        <f t="shared" si="326"/>
        <v>0</v>
      </c>
      <c r="K1495" s="107">
        <f t="shared" si="326"/>
        <v>0</v>
      </c>
      <c r="L1495" s="107">
        <f t="shared" si="326"/>
        <v>0</v>
      </c>
      <c r="M1495" s="107">
        <f t="shared" si="326"/>
        <v>0</v>
      </c>
      <c r="N1495" s="107">
        <f t="shared" si="326"/>
        <v>0</v>
      </c>
      <c r="O1495" s="107">
        <f t="shared" si="326"/>
        <v>0</v>
      </c>
      <c r="P1495" s="107">
        <f t="shared" si="326"/>
        <v>0</v>
      </c>
      <c r="Q1495" s="107">
        <f t="shared" si="326"/>
        <v>0</v>
      </c>
      <c r="R1495" s="107">
        <f t="shared" si="326"/>
        <v>0</v>
      </c>
      <c r="S1495" s="107">
        <f t="shared" si="326"/>
        <v>0</v>
      </c>
      <c r="T1495" s="107">
        <f t="shared" si="326"/>
        <v>0</v>
      </c>
      <c r="U1495" s="107">
        <f t="shared" si="326"/>
        <v>0</v>
      </c>
      <c r="V1495" s="107">
        <f t="shared" si="326"/>
        <v>0</v>
      </c>
      <c r="W1495" s="107">
        <f t="shared" si="326"/>
        <v>0</v>
      </c>
      <c r="X1495" s="107">
        <f t="shared" si="326"/>
        <v>0</v>
      </c>
      <c r="Y1495" s="107">
        <f t="shared" si="326"/>
        <v>0</v>
      </c>
      <c r="Z1495" s="107">
        <f t="shared" si="326"/>
        <v>0</v>
      </c>
      <c r="AA1495" s="107">
        <f t="shared" si="326"/>
        <v>0</v>
      </c>
      <c r="AB1495" s="107">
        <f t="shared" si="326"/>
        <v>0</v>
      </c>
      <c r="AC1495" s="108">
        <f t="shared" si="326"/>
        <v>0</v>
      </c>
      <c r="AE1495" s="805">
        <f t="shared" si="318"/>
        <v>0</v>
      </c>
      <c r="AG1495" s="805">
        <f t="shared" si="319"/>
        <v>0</v>
      </c>
      <c r="AI1495" s="805">
        <f t="shared" si="320"/>
        <v>0</v>
      </c>
      <c r="AK1495" s="300"/>
    </row>
    <row r="1496" spans="4:37" ht="12.75" customHeight="1" outlineLevel="1" x14ac:dyDescent="0.25">
      <c r="D1496" s="142" t="str">
        <f>'Line Items'!D1096</f>
        <v>[Rolling Stock Line 40]</v>
      </c>
      <c r="E1496" s="106"/>
      <c r="F1496" s="143" t="str">
        <f t="shared" si="281"/>
        <v>£000</v>
      </c>
      <c r="G1496" s="107">
        <f t="shared" ref="G1496:AC1496" si="327">G57*G1233</f>
        <v>0</v>
      </c>
      <c r="H1496" s="107">
        <f t="shared" si="327"/>
        <v>0</v>
      </c>
      <c r="I1496" s="107">
        <f t="shared" si="327"/>
        <v>0</v>
      </c>
      <c r="J1496" s="107">
        <f t="shared" si="327"/>
        <v>0</v>
      </c>
      <c r="K1496" s="107">
        <f t="shared" si="327"/>
        <v>0</v>
      </c>
      <c r="L1496" s="107">
        <f t="shared" si="327"/>
        <v>0</v>
      </c>
      <c r="M1496" s="107">
        <f t="shared" si="327"/>
        <v>0</v>
      </c>
      <c r="N1496" s="107">
        <f t="shared" si="327"/>
        <v>0</v>
      </c>
      <c r="O1496" s="107">
        <f t="shared" si="327"/>
        <v>0</v>
      </c>
      <c r="P1496" s="107">
        <f t="shared" si="327"/>
        <v>0</v>
      </c>
      <c r="Q1496" s="107">
        <f t="shared" si="327"/>
        <v>0</v>
      </c>
      <c r="R1496" s="107">
        <f t="shared" si="327"/>
        <v>0</v>
      </c>
      <c r="S1496" s="107">
        <f t="shared" si="327"/>
        <v>0</v>
      </c>
      <c r="T1496" s="107">
        <f t="shared" si="327"/>
        <v>0</v>
      </c>
      <c r="U1496" s="107">
        <f t="shared" si="327"/>
        <v>0</v>
      </c>
      <c r="V1496" s="107">
        <f t="shared" si="327"/>
        <v>0</v>
      </c>
      <c r="W1496" s="107">
        <f t="shared" si="327"/>
        <v>0</v>
      </c>
      <c r="X1496" s="107">
        <f t="shared" si="327"/>
        <v>0</v>
      </c>
      <c r="Y1496" s="107">
        <f t="shared" si="327"/>
        <v>0</v>
      </c>
      <c r="Z1496" s="107">
        <f t="shared" si="327"/>
        <v>0</v>
      </c>
      <c r="AA1496" s="107">
        <f t="shared" si="327"/>
        <v>0</v>
      </c>
      <c r="AB1496" s="107">
        <f t="shared" si="327"/>
        <v>0</v>
      </c>
      <c r="AC1496" s="108">
        <f t="shared" si="327"/>
        <v>0</v>
      </c>
      <c r="AE1496" s="805">
        <f t="shared" si="318"/>
        <v>0</v>
      </c>
      <c r="AG1496" s="805">
        <f t="shared" si="319"/>
        <v>0</v>
      </c>
      <c r="AI1496" s="805">
        <f t="shared" si="320"/>
        <v>0</v>
      </c>
      <c r="AK1496" s="300"/>
    </row>
    <row r="1497" spans="4:37" ht="12.75" customHeight="1" outlineLevel="1" x14ac:dyDescent="0.25">
      <c r="D1497" s="142" t="str">
        <f>'Line Items'!D1097</f>
        <v>[Rolling Stock Line 41]</v>
      </c>
      <c r="E1497" s="106"/>
      <c r="F1497" s="143" t="str">
        <f t="shared" si="281"/>
        <v>£000</v>
      </c>
      <c r="G1497" s="107">
        <f t="shared" ref="G1497:AC1497" si="328">G58*G1234</f>
        <v>0</v>
      </c>
      <c r="H1497" s="107">
        <f t="shared" si="328"/>
        <v>0</v>
      </c>
      <c r="I1497" s="107">
        <f t="shared" si="328"/>
        <v>0</v>
      </c>
      <c r="J1497" s="107">
        <f t="shared" si="328"/>
        <v>0</v>
      </c>
      <c r="K1497" s="107">
        <f t="shared" si="328"/>
        <v>0</v>
      </c>
      <c r="L1497" s="107">
        <f t="shared" si="328"/>
        <v>0</v>
      </c>
      <c r="M1497" s="107">
        <f t="shared" si="328"/>
        <v>0</v>
      </c>
      <c r="N1497" s="107">
        <f t="shared" si="328"/>
        <v>0</v>
      </c>
      <c r="O1497" s="107">
        <f t="shared" si="328"/>
        <v>0</v>
      </c>
      <c r="P1497" s="107">
        <f t="shared" si="328"/>
        <v>0</v>
      </c>
      <c r="Q1497" s="107">
        <f t="shared" si="328"/>
        <v>0</v>
      </c>
      <c r="R1497" s="107">
        <f t="shared" si="328"/>
        <v>0</v>
      </c>
      <c r="S1497" s="107">
        <f t="shared" si="328"/>
        <v>0</v>
      </c>
      <c r="T1497" s="107">
        <f t="shared" si="328"/>
        <v>0</v>
      </c>
      <c r="U1497" s="107">
        <f t="shared" si="328"/>
        <v>0</v>
      </c>
      <c r="V1497" s="107">
        <f t="shared" si="328"/>
        <v>0</v>
      </c>
      <c r="W1497" s="107">
        <f t="shared" si="328"/>
        <v>0</v>
      </c>
      <c r="X1497" s="107">
        <f t="shared" si="328"/>
        <v>0</v>
      </c>
      <c r="Y1497" s="107">
        <f t="shared" si="328"/>
        <v>0</v>
      </c>
      <c r="Z1497" s="107">
        <f t="shared" si="328"/>
        <v>0</v>
      </c>
      <c r="AA1497" s="107">
        <f t="shared" si="328"/>
        <v>0</v>
      </c>
      <c r="AB1497" s="107">
        <f t="shared" si="328"/>
        <v>0</v>
      </c>
      <c r="AC1497" s="108">
        <f t="shared" si="328"/>
        <v>0</v>
      </c>
      <c r="AE1497" s="805">
        <f t="shared" si="318"/>
        <v>0</v>
      </c>
      <c r="AG1497" s="805">
        <f t="shared" si="319"/>
        <v>0</v>
      </c>
      <c r="AI1497" s="805">
        <f t="shared" si="320"/>
        <v>0</v>
      </c>
      <c r="AK1497" s="300"/>
    </row>
    <row r="1498" spans="4:37" ht="12.75" customHeight="1" outlineLevel="1" x14ac:dyDescent="0.25">
      <c r="D1498" s="142" t="str">
        <f>'Line Items'!D1098</f>
        <v>[Rolling Stock Line 42]</v>
      </c>
      <c r="E1498" s="106"/>
      <c r="F1498" s="143" t="str">
        <f t="shared" si="281"/>
        <v>£000</v>
      </c>
      <c r="G1498" s="107">
        <f t="shared" ref="G1498:AC1498" si="329">G59*G1235</f>
        <v>0</v>
      </c>
      <c r="H1498" s="107">
        <f t="shared" si="329"/>
        <v>0</v>
      </c>
      <c r="I1498" s="107">
        <f t="shared" si="329"/>
        <v>0</v>
      </c>
      <c r="J1498" s="107">
        <f t="shared" si="329"/>
        <v>0</v>
      </c>
      <c r="K1498" s="107">
        <f t="shared" si="329"/>
        <v>0</v>
      </c>
      <c r="L1498" s="107">
        <f t="shared" si="329"/>
        <v>0</v>
      </c>
      <c r="M1498" s="107">
        <f t="shared" si="329"/>
        <v>0</v>
      </c>
      <c r="N1498" s="107">
        <f t="shared" si="329"/>
        <v>0</v>
      </c>
      <c r="O1498" s="107">
        <f t="shared" si="329"/>
        <v>0</v>
      </c>
      <c r="P1498" s="107">
        <f t="shared" si="329"/>
        <v>0</v>
      </c>
      <c r="Q1498" s="107">
        <f t="shared" si="329"/>
        <v>0</v>
      </c>
      <c r="R1498" s="107">
        <f t="shared" si="329"/>
        <v>0</v>
      </c>
      <c r="S1498" s="107">
        <f t="shared" si="329"/>
        <v>0</v>
      </c>
      <c r="T1498" s="107">
        <f t="shared" si="329"/>
        <v>0</v>
      </c>
      <c r="U1498" s="107">
        <f t="shared" si="329"/>
        <v>0</v>
      </c>
      <c r="V1498" s="107">
        <f t="shared" si="329"/>
        <v>0</v>
      </c>
      <c r="W1498" s="107">
        <f t="shared" si="329"/>
        <v>0</v>
      </c>
      <c r="X1498" s="107">
        <f t="shared" si="329"/>
        <v>0</v>
      </c>
      <c r="Y1498" s="107">
        <f t="shared" si="329"/>
        <v>0</v>
      </c>
      <c r="Z1498" s="107">
        <f t="shared" si="329"/>
        <v>0</v>
      </c>
      <c r="AA1498" s="107">
        <f t="shared" si="329"/>
        <v>0</v>
      </c>
      <c r="AB1498" s="107">
        <f t="shared" si="329"/>
        <v>0</v>
      </c>
      <c r="AC1498" s="108">
        <f t="shared" si="329"/>
        <v>0</v>
      </c>
      <c r="AE1498" s="805">
        <f t="shared" si="318"/>
        <v>0</v>
      </c>
      <c r="AG1498" s="805">
        <f t="shared" si="319"/>
        <v>0</v>
      </c>
      <c r="AI1498" s="805">
        <f t="shared" si="320"/>
        <v>0</v>
      </c>
      <c r="AK1498" s="300"/>
    </row>
    <row r="1499" spans="4:37" ht="12.75" customHeight="1" outlineLevel="1" x14ac:dyDescent="0.25">
      <c r="D1499" s="142" t="str">
        <f>'Line Items'!D1099</f>
        <v>[Rolling Stock Line 43]</v>
      </c>
      <c r="E1499" s="106"/>
      <c r="F1499" s="143" t="str">
        <f t="shared" si="281"/>
        <v>£000</v>
      </c>
      <c r="G1499" s="107">
        <f t="shared" ref="G1499:AC1499" si="330">G60*G1236</f>
        <v>0</v>
      </c>
      <c r="H1499" s="107">
        <f t="shared" si="330"/>
        <v>0</v>
      </c>
      <c r="I1499" s="107">
        <f t="shared" si="330"/>
        <v>0</v>
      </c>
      <c r="J1499" s="107">
        <f t="shared" si="330"/>
        <v>0</v>
      </c>
      <c r="K1499" s="107">
        <f t="shared" si="330"/>
        <v>0</v>
      </c>
      <c r="L1499" s="107">
        <f t="shared" si="330"/>
        <v>0</v>
      </c>
      <c r="M1499" s="107">
        <f t="shared" si="330"/>
        <v>0</v>
      </c>
      <c r="N1499" s="107">
        <f t="shared" si="330"/>
        <v>0</v>
      </c>
      <c r="O1499" s="107">
        <f t="shared" si="330"/>
        <v>0</v>
      </c>
      <c r="P1499" s="107">
        <f t="shared" si="330"/>
        <v>0</v>
      </c>
      <c r="Q1499" s="107">
        <f t="shared" si="330"/>
        <v>0</v>
      </c>
      <c r="R1499" s="107">
        <f t="shared" si="330"/>
        <v>0</v>
      </c>
      <c r="S1499" s="107">
        <f t="shared" si="330"/>
        <v>0</v>
      </c>
      <c r="T1499" s="107">
        <f t="shared" si="330"/>
        <v>0</v>
      </c>
      <c r="U1499" s="107">
        <f t="shared" si="330"/>
        <v>0</v>
      </c>
      <c r="V1499" s="107">
        <f t="shared" si="330"/>
        <v>0</v>
      </c>
      <c r="W1499" s="107">
        <f t="shared" si="330"/>
        <v>0</v>
      </c>
      <c r="X1499" s="107">
        <f t="shared" si="330"/>
        <v>0</v>
      </c>
      <c r="Y1499" s="107">
        <f t="shared" si="330"/>
        <v>0</v>
      </c>
      <c r="Z1499" s="107">
        <f t="shared" si="330"/>
        <v>0</v>
      </c>
      <c r="AA1499" s="107">
        <f t="shared" si="330"/>
        <v>0</v>
      </c>
      <c r="AB1499" s="107">
        <f t="shared" si="330"/>
        <v>0</v>
      </c>
      <c r="AC1499" s="108">
        <f t="shared" si="330"/>
        <v>0</v>
      </c>
      <c r="AE1499" s="805">
        <f t="shared" si="318"/>
        <v>0</v>
      </c>
      <c r="AG1499" s="805">
        <f t="shared" si="319"/>
        <v>0</v>
      </c>
      <c r="AI1499" s="805">
        <f t="shared" si="320"/>
        <v>0</v>
      </c>
      <c r="AK1499" s="300"/>
    </row>
    <row r="1500" spans="4:37" ht="12.75" customHeight="1" outlineLevel="1" x14ac:dyDescent="0.25">
      <c r="D1500" s="142" t="str">
        <f>'Line Items'!D1100</f>
        <v>[Rolling Stock Line 44]</v>
      </c>
      <c r="E1500" s="106"/>
      <c r="F1500" s="143" t="str">
        <f t="shared" si="281"/>
        <v>£000</v>
      </c>
      <c r="G1500" s="107">
        <f t="shared" ref="G1500:AC1500" si="331">G61*G1237</f>
        <v>0</v>
      </c>
      <c r="H1500" s="107">
        <f t="shared" si="331"/>
        <v>0</v>
      </c>
      <c r="I1500" s="107">
        <f t="shared" si="331"/>
        <v>0</v>
      </c>
      <c r="J1500" s="107">
        <f t="shared" si="331"/>
        <v>0</v>
      </c>
      <c r="K1500" s="107">
        <f t="shared" si="331"/>
        <v>0</v>
      </c>
      <c r="L1500" s="107">
        <f t="shared" si="331"/>
        <v>0</v>
      </c>
      <c r="M1500" s="107">
        <f t="shared" si="331"/>
        <v>0</v>
      </c>
      <c r="N1500" s="107">
        <f t="shared" si="331"/>
        <v>0</v>
      </c>
      <c r="O1500" s="107">
        <f t="shared" si="331"/>
        <v>0</v>
      </c>
      <c r="P1500" s="107">
        <f t="shared" si="331"/>
        <v>0</v>
      </c>
      <c r="Q1500" s="107">
        <f t="shared" si="331"/>
        <v>0</v>
      </c>
      <c r="R1500" s="107">
        <f t="shared" si="331"/>
        <v>0</v>
      </c>
      <c r="S1500" s="107">
        <f t="shared" si="331"/>
        <v>0</v>
      </c>
      <c r="T1500" s="107">
        <f t="shared" si="331"/>
        <v>0</v>
      </c>
      <c r="U1500" s="107">
        <f t="shared" si="331"/>
        <v>0</v>
      </c>
      <c r="V1500" s="107">
        <f t="shared" si="331"/>
        <v>0</v>
      </c>
      <c r="W1500" s="107">
        <f t="shared" si="331"/>
        <v>0</v>
      </c>
      <c r="X1500" s="107">
        <f t="shared" si="331"/>
        <v>0</v>
      </c>
      <c r="Y1500" s="107">
        <f t="shared" si="331"/>
        <v>0</v>
      </c>
      <c r="Z1500" s="107">
        <f t="shared" si="331"/>
        <v>0</v>
      </c>
      <c r="AA1500" s="107">
        <f t="shared" si="331"/>
        <v>0</v>
      </c>
      <c r="AB1500" s="107">
        <f t="shared" si="331"/>
        <v>0</v>
      </c>
      <c r="AC1500" s="108">
        <f t="shared" si="331"/>
        <v>0</v>
      </c>
      <c r="AE1500" s="805">
        <f t="shared" si="318"/>
        <v>0</v>
      </c>
      <c r="AG1500" s="805">
        <f t="shared" si="319"/>
        <v>0</v>
      </c>
      <c r="AI1500" s="805">
        <f t="shared" si="320"/>
        <v>0</v>
      </c>
      <c r="AK1500" s="300"/>
    </row>
    <row r="1501" spans="4:37" ht="12.75" customHeight="1" outlineLevel="1" x14ac:dyDescent="0.25">
      <c r="D1501" s="142" t="str">
        <f>'Line Items'!D1101</f>
        <v>[Rolling Stock Line 45]</v>
      </c>
      <c r="E1501" s="106"/>
      <c r="F1501" s="143" t="str">
        <f t="shared" si="281"/>
        <v>£000</v>
      </c>
      <c r="G1501" s="107">
        <f t="shared" ref="G1501:AC1501" si="332">G62*G1238</f>
        <v>0</v>
      </c>
      <c r="H1501" s="107">
        <f t="shared" si="332"/>
        <v>0</v>
      </c>
      <c r="I1501" s="107">
        <f t="shared" si="332"/>
        <v>0</v>
      </c>
      <c r="J1501" s="107">
        <f t="shared" si="332"/>
        <v>0</v>
      </c>
      <c r="K1501" s="107">
        <f t="shared" si="332"/>
        <v>0</v>
      </c>
      <c r="L1501" s="107">
        <f t="shared" si="332"/>
        <v>0</v>
      </c>
      <c r="M1501" s="107">
        <f t="shared" si="332"/>
        <v>0</v>
      </c>
      <c r="N1501" s="107">
        <f t="shared" si="332"/>
        <v>0</v>
      </c>
      <c r="O1501" s="107">
        <f t="shared" si="332"/>
        <v>0</v>
      </c>
      <c r="P1501" s="107">
        <f t="shared" si="332"/>
        <v>0</v>
      </c>
      <c r="Q1501" s="107">
        <f t="shared" si="332"/>
        <v>0</v>
      </c>
      <c r="R1501" s="107">
        <f t="shared" si="332"/>
        <v>0</v>
      </c>
      <c r="S1501" s="107">
        <f t="shared" si="332"/>
        <v>0</v>
      </c>
      <c r="T1501" s="107">
        <f t="shared" si="332"/>
        <v>0</v>
      </c>
      <c r="U1501" s="107">
        <f t="shared" si="332"/>
        <v>0</v>
      </c>
      <c r="V1501" s="107">
        <f t="shared" si="332"/>
        <v>0</v>
      </c>
      <c r="W1501" s="107">
        <f t="shared" si="332"/>
        <v>0</v>
      </c>
      <c r="X1501" s="107">
        <f t="shared" si="332"/>
        <v>0</v>
      </c>
      <c r="Y1501" s="107">
        <f t="shared" si="332"/>
        <v>0</v>
      </c>
      <c r="Z1501" s="107">
        <f t="shared" si="332"/>
        <v>0</v>
      </c>
      <c r="AA1501" s="107">
        <f t="shared" si="332"/>
        <v>0</v>
      </c>
      <c r="AB1501" s="107">
        <f t="shared" si="332"/>
        <v>0</v>
      </c>
      <c r="AC1501" s="108">
        <f t="shared" si="332"/>
        <v>0</v>
      </c>
      <c r="AE1501" s="805">
        <f t="shared" si="318"/>
        <v>0</v>
      </c>
      <c r="AG1501" s="805">
        <f t="shared" si="319"/>
        <v>0</v>
      </c>
      <c r="AI1501" s="805">
        <f t="shared" si="320"/>
        <v>0</v>
      </c>
      <c r="AK1501" s="300"/>
    </row>
    <row r="1502" spans="4:37" ht="12.75" customHeight="1" outlineLevel="1" x14ac:dyDescent="0.25">
      <c r="D1502" s="142" t="str">
        <f>'Line Items'!D1102</f>
        <v>[Rolling Stock Line 46]</v>
      </c>
      <c r="E1502" s="106"/>
      <c r="F1502" s="143" t="str">
        <f t="shared" si="281"/>
        <v>£000</v>
      </c>
      <c r="G1502" s="107">
        <f t="shared" ref="G1502:AC1502" si="333">G63*G1239</f>
        <v>0</v>
      </c>
      <c r="H1502" s="107">
        <f t="shared" si="333"/>
        <v>0</v>
      </c>
      <c r="I1502" s="107">
        <f t="shared" si="333"/>
        <v>0</v>
      </c>
      <c r="J1502" s="107">
        <f t="shared" si="333"/>
        <v>0</v>
      </c>
      <c r="K1502" s="107">
        <f t="shared" si="333"/>
        <v>0</v>
      </c>
      <c r="L1502" s="107">
        <f t="shared" si="333"/>
        <v>0</v>
      </c>
      <c r="M1502" s="107">
        <f t="shared" si="333"/>
        <v>0</v>
      </c>
      <c r="N1502" s="107">
        <f t="shared" si="333"/>
        <v>0</v>
      </c>
      <c r="O1502" s="107">
        <f t="shared" si="333"/>
        <v>0</v>
      </c>
      <c r="P1502" s="107">
        <f t="shared" si="333"/>
        <v>0</v>
      </c>
      <c r="Q1502" s="107">
        <f t="shared" si="333"/>
        <v>0</v>
      </c>
      <c r="R1502" s="107">
        <f t="shared" si="333"/>
        <v>0</v>
      </c>
      <c r="S1502" s="107">
        <f t="shared" si="333"/>
        <v>0</v>
      </c>
      <c r="T1502" s="107">
        <f t="shared" si="333"/>
        <v>0</v>
      </c>
      <c r="U1502" s="107">
        <f t="shared" si="333"/>
        <v>0</v>
      </c>
      <c r="V1502" s="107">
        <f t="shared" si="333"/>
        <v>0</v>
      </c>
      <c r="W1502" s="107">
        <f t="shared" si="333"/>
        <v>0</v>
      </c>
      <c r="X1502" s="107">
        <f t="shared" si="333"/>
        <v>0</v>
      </c>
      <c r="Y1502" s="107">
        <f t="shared" si="333"/>
        <v>0</v>
      </c>
      <c r="Z1502" s="107">
        <f t="shared" si="333"/>
        <v>0</v>
      </c>
      <c r="AA1502" s="107">
        <f t="shared" si="333"/>
        <v>0</v>
      </c>
      <c r="AB1502" s="107">
        <f t="shared" si="333"/>
        <v>0</v>
      </c>
      <c r="AC1502" s="108">
        <f t="shared" si="333"/>
        <v>0</v>
      </c>
      <c r="AE1502" s="805">
        <f t="shared" si="318"/>
        <v>0</v>
      </c>
      <c r="AG1502" s="805">
        <f t="shared" si="319"/>
        <v>0</v>
      </c>
      <c r="AI1502" s="805">
        <f t="shared" si="320"/>
        <v>0</v>
      </c>
      <c r="AK1502" s="300"/>
    </row>
    <row r="1503" spans="4:37" ht="12.75" customHeight="1" outlineLevel="1" x14ac:dyDescent="0.25">
      <c r="D1503" s="142" t="str">
        <f>'Line Items'!D1103</f>
        <v>[Rolling Stock Line 47]</v>
      </c>
      <c r="E1503" s="106"/>
      <c r="F1503" s="143" t="str">
        <f t="shared" si="281"/>
        <v>£000</v>
      </c>
      <c r="G1503" s="107">
        <f t="shared" ref="G1503:AC1503" si="334">G64*G1240</f>
        <v>0</v>
      </c>
      <c r="H1503" s="107">
        <f t="shared" si="334"/>
        <v>0</v>
      </c>
      <c r="I1503" s="107">
        <f t="shared" si="334"/>
        <v>0</v>
      </c>
      <c r="J1503" s="107">
        <f t="shared" si="334"/>
        <v>0</v>
      </c>
      <c r="K1503" s="107">
        <f t="shared" si="334"/>
        <v>0</v>
      </c>
      <c r="L1503" s="107">
        <f t="shared" si="334"/>
        <v>0</v>
      </c>
      <c r="M1503" s="107">
        <f t="shared" si="334"/>
        <v>0</v>
      </c>
      <c r="N1503" s="107">
        <f t="shared" si="334"/>
        <v>0</v>
      </c>
      <c r="O1503" s="107">
        <f t="shared" si="334"/>
        <v>0</v>
      </c>
      <c r="P1503" s="107">
        <f t="shared" si="334"/>
        <v>0</v>
      </c>
      <c r="Q1503" s="107">
        <f t="shared" si="334"/>
        <v>0</v>
      </c>
      <c r="R1503" s="107">
        <f t="shared" si="334"/>
        <v>0</v>
      </c>
      <c r="S1503" s="107">
        <f t="shared" si="334"/>
        <v>0</v>
      </c>
      <c r="T1503" s="107">
        <f t="shared" si="334"/>
        <v>0</v>
      </c>
      <c r="U1503" s="107">
        <f t="shared" si="334"/>
        <v>0</v>
      </c>
      <c r="V1503" s="107">
        <f t="shared" si="334"/>
        <v>0</v>
      </c>
      <c r="W1503" s="107">
        <f t="shared" si="334"/>
        <v>0</v>
      </c>
      <c r="X1503" s="107">
        <f t="shared" si="334"/>
        <v>0</v>
      </c>
      <c r="Y1503" s="107">
        <f t="shared" si="334"/>
        <v>0</v>
      </c>
      <c r="Z1503" s="107">
        <f t="shared" si="334"/>
        <v>0</v>
      </c>
      <c r="AA1503" s="107">
        <f t="shared" si="334"/>
        <v>0</v>
      </c>
      <c r="AB1503" s="107">
        <f t="shared" si="334"/>
        <v>0</v>
      </c>
      <c r="AC1503" s="108">
        <f t="shared" si="334"/>
        <v>0</v>
      </c>
      <c r="AE1503" s="805">
        <f t="shared" si="318"/>
        <v>0</v>
      </c>
      <c r="AG1503" s="805">
        <f t="shared" si="319"/>
        <v>0</v>
      </c>
      <c r="AI1503" s="805">
        <f t="shared" si="320"/>
        <v>0</v>
      </c>
      <c r="AK1503" s="300"/>
    </row>
    <row r="1504" spans="4:37" ht="12.75" customHeight="1" outlineLevel="1" x14ac:dyDescent="0.25">
      <c r="D1504" s="142" t="str">
        <f>'Line Items'!D1104</f>
        <v>[Rolling Stock Line 48]</v>
      </c>
      <c r="E1504" s="106"/>
      <c r="F1504" s="143" t="str">
        <f t="shared" si="281"/>
        <v>£000</v>
      </c>
      <c r="G1504" s="107">
        <f t="shared" ref="G1504:AC1504" si="335">G65*G1241</f>
        <v>0</v>
      </c>
      <c r="H1504" s="107">
        <f t="shared" si="335"/>
        <v>0</v>
      </c>
      <c r="I1504" s="107">
        <f t="shared" si="335"/>
        <v>0</v>
      </c>
      <c r="J1504" s="107">
        <f t="shared" si="335"/>
        <v>0</v>
      </c>
      <c r="K1504" s="107">
        <f t="shared" si="335"/>
        <v>0</v>
      </c>
      <c r="L1504" s="107">
        <f t="shared" si="335"/>
        <v>0</v>
      </c>
      <c r="M1504" s="107">
        <f t="shared" si="335"/>
        <v>0</v>
      </c>
      <c r="N1504" s="107">
        <f t="shared" si="335"/>
        <v>0</v>
      </c>
      <c r="O1504" s="107">
        <f t="shared" si="335"/>
        <v>0</v>
      </c>
      <c r="P1504" s="107">
        <f t="shared" si="335"/>
        <v>0</v>
      </c>
      <c r="Q1504" s="107">
        <f t="shared" si="335"/>
        <v>0</v>
      </c>
      <c r="R1504" s="107">
        <f t="shared" si="335"/>
        <v>0</v>
      </c>
      <c r="S1504" s="107">
        <f t="shared" si="335"/>
        <v>0</v>
      </c>
      <c r="T1504" s="107">
        <f t="shared" si="335"/>
        <v>0</v>
      </c>
      <c r="U1504" s="107">
        <f t="shared" si="335"/>
        <v>0</v>
      </c>
      <c r="V1504" s="107">
        <f t="shared" si="335"/>
        <v>0</v>
      </c>
      <c r="W1504" s="107">
        <f t="shared" si="335"/>
        <v>0</v>
      </c>
      <c r="X1504" s="107">
        <f t="shared" si="335"/>
        <v>0</v>
      </c>
      <c r="Y1504" s="107">
        <f t="shared" si="335"/>
        <v>0</v>
      </c>
      <c r="Z1504" s="107">
        <f t="shared" si="335"/>
        <v>0</v>
      </c>
      <c r="AA1504" s="107">
        <f t="shared" si="335"/>
        <v>0</v>
      </c>
      <c r="AB1504" s="107">
        <f t="shared" si="335"/>
        <v>0</v>
      </c>
      <c r="AC1504" s="108">
        <f t="shared" si="335"/>
        <v>0</v>
      </c>
      <c r="AE1504" s="805">
        <f t="shared" si="318"/>
        <v>0</v>
      </c>
      <c r="AG1504" s="805">
        <f t="shared" si="319"/>
        <v>0</v>
      </c>
      <c r="AI1504" s="805">
        <f t="shared" si="320"/>
        <v>0</v>
      </c>
      <c r="AK1504" s="300"/>
    </row>
    <row r="1505" spans="2:37" ht="12.75" customHeight="1" outlineLevel="1" x14ac:dyDescent="0.25">
      <c r="D1505" s="142" t="str">
        <f>'Line Items'!D1105</f>
        <v>[Rolling Stock Line 49]</v>
      </c>
      <c r="E1505" s="106"/>
      <c r="F1505" s="143" t="str">
        <f t="shared" si="281"/>
        <v>£000</v>
      </c>
      <c r="G1505" s="107">
        <f t="shared" ref="G1505:AC1505" si="336">G66*G1242</f>
        <v>0</v>
      </c>
      <c r="H1505" s="107">
        <f t="shared" si="336"/>
        <v>0</v>
      </c>
      <c r="I1505" s="107">
        <f t="shared" si="336"/>
        <v>0</v>
      </c>
      <c r="J1505" s="107">
        <f t="shared" si="336"/>
        <v>0</v>
      </c>
      <c r="K1505" s="107">
        <f t="shared" si="336"/>
        <v>0</v>
      </c>
      <c r="L1505" s="107">
        <f t="shared" si="336"/>
        <v>0</v>
      </c>
      <c r="M1505" s="107">
        <f t="shared" si="336"/>
        <v>0</v>
      </c>
      <c r="N1505" s="107">
        <f t="shared" si="336"/>
        <v>0</v>
      </c>
      <c r="O1505" s="107">
        <f t="shared" si="336"/>
        <v>0</v>
      </c>
      <c r="P1505" s="107">
        <f t="shared" si="336"/>
        <v>0</v>
      </c>
      <c r="Q1505" s="107">
        <f t="shared" si="336"/>
        <v>0</v>
      </c>
      <c r="R1505" s="107">
        <f t="shared" si="336"/>
        <v>0</v>
      </c>
      <c r="S1505" s="107">
        <f t="shared" si="336"/>
        <v>0</v>
      </c>
      <c r="T1505" s="107">
        <f t="shared" si="336"/>
        <v>0</v>
      </c>
      <c r="U1505" s="107">
        <f t="shared" si="336"/>
        <v>0</v>
      </c>
      <c r="V1505" s="107">
        <f t="shared" si="336"/>
        <v>0</v>
      </c>
      <c r="W1505" s="107">
        <f t="shared" si="336"/>
        <v>0</v>
      </c>
      <c r="X1505" s="107">
        <f t="shared" si="336"/>
        <v>0</v>
      </c>
      <c r="Y1505" s="107">
        <f t="shared" si="336"/>
        <v>0</v>
      </c>
      <c r="Z1505" s="107">
        <f t="shared" si="336"/>
        <v>0</v>
      </c>
      <c r="AA1505" s="107">
        <f t="shared" si="336"/>
        <v>0</v>
      </c>
      <c r="AB1505" s="107">
        <f t="shared" si="336"/>
        <v>0</v>
      </c>
      <c r="AC1505" s="108">
        <f t="shared" si="336"/>
        <v>0</v>
      </c>
      <c r="AE1505" s="805">
        <f t="shared" si="318"/>
        <v>0</v>
      </c>
      <c r="AG1505" s="805">
        <f t="shared" si="319"/>
        <v>0</v>
      </c>
      <c r="AI1505" s="805">
        <f t="shared" si="320"/>
        <v>0</v>
      </c>
      <c r="AK1505" s="300"/>
    </row>
    <row r="1506" spans="2:37" ht="12.75" customHeight="1" outlineLevel="1" x14ac:dyDescent="0.25">
      <c r="D1506" s="142" t="str">
        <f>'Line Items'!D1106</f>
        <v>[Rolling Stock Line 50]</v>
      </c>
      <c r="E1506" s="106"/>
      <c r="F1506" s="143" t="str">
        <f t="shared" si="281"/>
        <v>£000</v>
      </c>
      <c r="G1506" s="107">
        <f t="shared" ref="G1506:AC1506" si="337">G67*G1243</f>
        <v>0</v>
      </c>
      <c r="H1506" s="107">
        <f t="shared" si="337"/>
        <v>0</v>
      </c>
      <c r="I1506" s="107">
        <f t="shared" si="337"/>
        <v>0</v>
      </c>
      <c r="J1506" s="107">
        <f t="shared" si="337"/>
        <v>0</v>
      </c>
      <c r="K1506" s="107">
        <f t="shared" si="337"/>
        <v>0</v>
      </c>
      <c r="L1506" s="107">
        <f t="shared" si="337"/>
        <v>0</v>
      </c>
      <c r="M1506" s="107">
        <f t="shared" si="337"/>
        <v>0</v>
      </c>
      <c r="N1506" s="107">
        <f t="shared" si="337"/>
        <v>0</v>
      </c>
      <c r="O1506" s="107">
        <f t="shared" si="337"/>
        <v>0</v>
      </c>
      <c r="P1506" s="107">
        <f t="shared" si="337"/>
        <v>0</v>
      </c>
      <c r="Q1506" s="107">
        <f t="shared" si="337"/>
        <v>0</v>
      </c>
      <c r="R1506" s="107">
        <f t="shared" si="337"/>
        <v>0</v>
      </c>
      <c r="S1506" s="107">
        <f t="shared" si="337"/>
        <v>0</v>
      </c>
      <c r="T1506" s="107">
        <f t="shared" si="337"/>
        <v>0</v>
      </c>
      <c r="U1506" s="107">
        <f t="shared" si="337"/>
        <v>0</v>
      </c>
      <c r="V1506" s="107">
        <f t="shared" si="337"/>
        <v>0</v>
      </c>
      <c r="W1506" s="107">
        <f t="shared" si="337"/>
        <v>0</v>
      </c>
      <c r="X1506" s="107">
        <f t="shared" si="337"/>
        <v>0</v>
      </c>
      <c r="Y1506" s="107">
        <f t="shared" si="337"/>
        <v>0</v>
      </c>
      <c r="Z1506" s="107">
        <f t="shared" si="337"/>
        <v>0</v>
      </c>
      <c r="AA1506" s="107">
        <f t="shared" si="337"/>
        <v>0</v>
      </c>
      <c r="AB1506" s="107">
        <f t="shared" si="337"/>
        <v>0</v>
      </c>
      <c r="AC1506" s="108">
        <f t="shared" si="337"/>
        <v>0</v>
      </c>
      <c r="AE1506" s="805">
        <f t="shared" si="318"/>
        <v>0</v>
      </c>
      <c r="AG1506" s="805">
        <f t="shared" si="319"/>
        <v>0</v>
      </c>
      <c r="AI1506" s="805">
        <f t="shared" si="320"/>
        <v>0</v>
      </c>
      <c r="AK1506" s="300"/>
    </row>
    <row r="1507" spans="2:37" ht="12.75" customHeight="1" outlineLevel="1" x14ac:dyDescent="0.25">
      <c r="D1507" s="142" t="str">
        <f>'Line Items'!D1107</f>
        <v>[Rolling Stock Line 51]</v>
      </c>
      <c r="E1507" s="106"/>
      <c r="F1507" s="143" t="str">
        <f t="shared" si="281"/>
        <v>£000</v>
      </c>
      <c r="G1507" s="107">
        <f t="shared" ref="G1507:AC1507" si="338">G68*G1244</f>
        <v>0</v>
      </c>
      <c r="H1507" s="107">
        <f t="shared" si="338"/>
        <v>0</v>
      </c>
      <c r="I1507" s="107">
        <f t="shared" si="338"/>
        <v>0</v>
      </c>
      <c r="J1507" s="107">
        <f t="shared" si="338"/>
        <v>0</v>
      </c>
      <c r="K1507" s="107">
        <f t="shared" si="338"/>
        <v>0</v>
      </c>
      <c r="L1507" s="107">
        <f t="shared" si="338"/>
        <v>0</v>
      </c>
      <c r="M1507" s="107">
        <f t="shared" si="338"/>
        <v>0</v>
      </c>
      <c r="N1507" s="107">
        <f t="shared" si="338"/>
        <v>0</v>
      </c>
      <c r="O1507" s="107">
        <f t="shared" si="338"/>
        <v>0</v>
      </c>
      <c r="P1507" s="107">
        <f t="shared" si="338"/>
        <v>0</v>
      </c>
      <c r="Q1507" s="107">
        <f t="shared" si="338"/>
        <v>0</v>
      </c>
      <c r="R1507" s="107">
        <f t="shared" si="338"/>
        <v>0</v>
      </c>
      <c r="S1507" s="107">
        <f t="shared" si="338"/>
        <v>0</v>
      </c>
      <c r="T1507" s="107">
        <f t="shared" si="338"/>
        <v>0</v>
      </c>
      <c r="U1507" s="107">
        <f t="shared" si="338"/>
        <v>0</v>
      </c>
      <c r="V1507" s="107">
        <f t="shared" si="338"/>
        <v>0</v>
      </c>
      <c r="W1507" s="107">
        <f t="shared" si="338"/>
        <v>0</v>
      </c>
      <c r="X1507" s="107">
        <f t="shared" si="338"/>
        <v>0</v>
      </c>
      <c r="Y1507" s="107">
        <f t="shared" si="338"/>
        <v>0</v>
      </c>
      <c r="Z1507" s="107">
        <f t="shared" si="338"/>
        <v>0</v>
      </c>
      <c r="AA1507" s="107">
        <f t="shared" si="338"/>
        <v>0</v>
      </c>
      <c r="AB1507" s="107">
        <f t="shared" si="338"/>
        <v>0</v>
      </c>
      <c r="AC1507" s="108">
        <f t="shared" si="338"/>
        <v>0</v>
      </c>
      <c r="AE1507" s="805">
        <f t="shared" si="318"/>
        <v>0</v>
      </c>
      <c r="AG1507" s="805">
        <f t="shared" si="319"/>
        <v>0</v>
      </c>
      <c r="AI1507" s="805">
        <f t="shared" si="320"/>
        <v>0</v>
      </c>
      <c r="AK1507" s="300"/>
    </row>
    <row r="1508" spans="2:37" ht="12.75" customHeight="1" outlineLevel="1" x14ac:dyDescent="0.25">
      <c r="D1508" s="142" t="str">
        <f>'Line Items'!D1108</f>
        <v>[Rolling Stock Line 52]</v>
      </c>
      <c r="E1508" s="106"/>
      <c r="F1508" s="143" t="str">
        <f t="shared" si="281"/>
        <v>£000</v>
      </c>
      <c r="G1508" s="107">
        <f t="shared" ref="G1508:AC1508" si="339">G69*G1245</f>
        <v>0</v>
      </c>
      <c r="H1508" s="107">
        <f t="shared" si="339"/>
        <v>0</v>
      </c>
      <c r="I1508" s="107">
        <f t="shared" si="339"/>
        <v>0</v>
      </c>
      <c r="J1508" s="107">
        <f t="shared" si="339"/>
        <v>0</v>
      </c>
      <c r="K1508" s="107">
        <f t="shared" si="339"/>
        <v>0</v>
      </c>
      <c r="L1508" s="107">
        <f t="shared" si="339"/>
        <v>0</v>
      </c>
      <c r="M1508" s="107">
        <f t="shared" si="339"/>
        <v>0</v>
      </c>
      <c r="N1508" s="107">
        <f t="shared" si="339"/>
        <v>0</v>
      </c>
      <c r="O1508" s="107">
        <f t="shared" si="339"/>
        <v>0</v>
      </c>
      <c r="P1508" s="107">
        <f t="shared" si="339"/>
        <v>0</v>
      </c>
      <c r="Q1508" s="107">
        <f t="shared" si="339"/>
        <v>0</v>
      </c>
      <c r="R1508" s="107">
        <f t="shared" si="339"/>
        <v>0</v>
      </c>
      <c r="S1508" s="107">
        <f t="shared" si="339"/>
        <v>0</v>
      </c>
      <c r="T1508" s="107">
        <f t="shared" si="339"/>
        <v>0</v>
      </c>
      <c r="U1508" s="107">
        <f t="shared" si="339"/>
        <v>0</v>
      </c>
      <c r="V1508" s="107">
        <f t="shared" si="339"/>
        <v>0</v>
      </c>
      <c r="W1508" s="107">
        <f t="shared" si="339"/>
        <v>0</v>
      </c>
      <c r="X1508" s="107">
        <f t="shared" si="339"/>
        <v>0</v>
      </c>
      <c r="Y1508" s="107">
        <f t="shared" si="339"/>
        <v>0</v>
      </c>
      <c r="Z1508" s="107">
        <f t="shared" si="339"/>
        <v>0</v>
      </c>
      <c r="AA1508" s="107">
        <f t="shared" si="339"/>
        <v>0</v>
      </c>
      <c r="AB1508" s="107">
        <f t="shared" si="339"/>
        <v>0</v>
      </c>
      <c r="AC1508" s="108">
        <f t="shared" si="339"/>
        <v>0</v>
      </c>
      <c r="AE1508" s="805">
        <f t="shared" si="318"/>
        <v>0</v>
      </c>
      <c r="AG1508" s="805">
        <f t="shared" si="319"/>
        <v>0</v>
      </c>
      <c r="AI1508" s="805">
        <f t="shared" si="320"/>
        <v>0</v>
      </c>
      <c r="AK1508" s="300"/>
    </row>
    <row r="1509" spans="2:37" ht="12.75" customHeight="1" outlineLevel="1" x14ac:dyDescent="0.25">
      <c r="D1509" s="142" t="str">
        <f>'Line Items'!D1109</f>
        <v>[Rolling Stock Line 53]</v>
      </c>
      <c r="E1509" s="106"/>
      <c r="F1509" s="143" t="str">
        <f t="shared" si="281"/>
        <v>£000</v>
      </c>
      <c r="G1509" s="107">
        <f t="shared" ref="G1509:AC1509" si="340">G70*G1246</f>
        <v>0</v>
      </c>
      <c r="H1509" s="107">
        <f t="shared" si="340"/>
        <v>0</v>
      </c>
      <c r="I1509" s="107">
        <f t="shared" si="340"/>
        <v>0</v>
      </c>
      <c r="J1509" s="107">
        <f t="shared" si="340"/>
        <v>0</v>
      </c>
      <c r="K1509" s="107">
        <f t="shared" si="340"/>
        <v>0</v>
      </c>
      <c r="L1509" s="107">
        <f t="shared" si="340"/>
        <v>0</v>
      </c>
      <c r="M1509" s="107">
        <f t="shared" si="340"/>
        <v>0</v>
      </c>
      <c r="N1509" s="107">
        <f t="shared" si="340"/>
        <v>0</v>
      </c>
      <c r="O1509" s="107">
        <f t="shared" si="340"/>
        <v>0</v>
      </c>
      <c r="P1509" s="107">
        <f t="shared" si="340"/>
        <v>0</v>
      </c>
      <c r="Q1509" s="107">
        <f t="shared" si="340"/>
        <v>0</v>
      </c>
      <c r="R1509" s="107">
        <f t="shared" si="340"/>
        <v>0</v>
      </c>
      <c r="S1509" s="107">
        <f t="shared" si="340"/>
        <v>0</v>
      </c>
      <c r="T1509" s="107">
        <f t="shared" si="340"/>
        <v>0</v>
      </c>
      <c r="U1509" s="107">
        <f t="shared" si="340"/>
        <v>0</v>
      </c>
      <c r="V1509" s="107">
        <f t="shared" si="340"/>
        <v>0</v>
      </c>
      <c r="W1509" s="107">
        <f t="shared" si="340"/>
        <v>0</v>
      </c>
      <c r="X1509" s="107">
        <f t="shared" si="340"/>
        <v>0</v>
      </c>
      <c r="Y1509" s="107">
        <f t="shared" si="340"/>
        <v>0</v>
      </c>
      <c r="Z1509" s="107">
        <f t="shared" si="340"/>
        <v>0</v>
      </c>
      <c r="AA1509" s="107">
        <f t="shared" si="340"/>
        <v>0</v>
      </c>
      <c r="AB1509" s="107">
        <f t="shared" si="340"/>
        <v>0</v>
      </c>
      <c r="AC1509" s="108">
        <f t="shared" si="340"/>
        <v>0</v>
      </c>
      <c r="AE1509" s="805">
        <f t="shared" si="318"/>
        <v>0</v>
      </c>
      <c r="AG1509" s="805">
        <f t="shared" si="319"/>
        <v>0</v>
      </c>
      <c r="AI1509" s="805">
        <f t="shared" si="320"/>
        <v>0</v>
      </c>
      <c r="AK1509" s="300"/>
    </row>
    <row r="1510" spans="2:37" ht="12.75" customHeight="1" outlineLevel="1" x14ac:dyDescent="0.25">
      <c r="D1510" s="142" t="str">
        <f>'Line Items'!D1110</f>
        <v>[Rolling Stock Line 54]</v>
      </c>
      <c r="E1510" s="106"/>
      <c r="F1510" s="143" t="str">
        <f t="shared" si="281"/>
        <v>£000</v>
      </c>
      <c r="G1510" s="107">
        <f t="shared" ref="G1510:AC1510" si="341">G71*G1247</f>
        <v>0</v>
      </c>
      <c r="H1510" s="107">
        <f t="shared" si="341"/>
        <v>0</v>
      </c>
      <c r="I1510" s="107">
        <f t="shared" si="341"/>
        <v>0</v>
      </c>
      <c r="J1510" s="107">
        <f t="shared" si="341"/>
        <v>0</v>
      </c>
      <c r="K1510" s="107">
        <f t="shared" si="341"/>
        <v>0</v>
      </c>
      <c r="L1510" s="107">
        <f t="shared" si="341"/>
        <v>0</v>
      </c>
      <c r="M1510" s="107">
        <f t="shared" si="341"/>
        <v>0</v>
      </c>
      <c r="N1510" s="107">
        <f t="shared" si="341"/>
        <v>0</v>
      </c>
      <c r="O1510" s="107">
        <f t="shared" si="341"/>
        <v>0</v>
      </c>
      <c r="P1510" s="107">
        <f t="shared" si="341"/>
        <v>0</v>
      </c>
      <c r="Q1510" s="107">
        <f t="shared" si="341"/>
        <v>0</v>
      </c>
      <c r="R1510" s="107">
        <f t="shared" si="341"/>
        <v>0</v>
      </c>
      <c r="S1510" s="107">
        <f t="shared" si="341"/>
        <v>0</v>
      </c>
      <c r="T1510" s="107">
        <f t="shared" si="341"/>
        <v>0</v>
      </c>
      <c r="U1510" s="107">
        <f t="shared" si="341"/>
        <v>0</v>
      </c>
      <c r="V1510" s="107">
        <f t="shared" si="341"/>
        <v>0</v>
      </c>
      <c r="W1510" s="107">
        <f t="shared" si="341"/>
        <v>0</v>
      </c>
      <c r="X1510" s="107">
        <f t="shared" si="341"/>
        <v>0</v>
      </c>
      <c r="Y1510" s="107">
        <f t="shared" si="341"/>
        <v>0</v>
      </c>
      <c r="Z1510" s="107">
        <f t="shared" si="341"/>
        <v>0</v>
      </c>
      <c r="AA1510" s="107">
        <f t="shared" si="341"/>
        <v>0</v>
      </c>
      <c r="AB1510" s="107">
        <f t="shared" si="341"/>
        <v>0</v>
      </c>
      <c r="AC1510" s="108">
        <f t="shared" si="341"/>
        <v>0</v>
      </c>
      <c r="AE1510" s="805">
        <f t="shared" si="318"/>
        <v>0</v>
      </c>
      <c r="AG1510" s="805">
        <f t="shared" si="319"/>
        <v>0</v>
      </c>
      <c r="AI1510" s="805">
        <f t="shared" si="320"/>
        <v>0</v>
      </c>
      <c r="AK1510" s="300"/>
    </row>
    <row r="1511" spans="2:37" ht="12.75" customHeight="1" outlineLevel="1" x14ac:dyDescent="0.25">
      <c r="D1511" s="142" t="str">
        <f>'Line Items'!D1111</f>
        <v>[Rolling Stock Line 55]</v>
      </c>
      <c r="E1511" s="106"/>
      <c r="F1511" s="143" t="str">
        <f t="shared" si="281"/>
        <v>£000</v>
      </c>
      <c r="G1511" s="107">
        <f t="shared" ref="G1511:AC1511" si="342">G72*G1248</f>
        <v>0</v>
      </c>
      <c r="H1511" s="107">
        <f t="shared" si="342"/>
        <v>0</v>
      </c>
      <c r="I1511" s="107">
        <f t="shared" si="342"/>
        <v>0</v>
      </c>
      <c r="J1511" s="107">
        <f t="shared" si="342"/>
        <v>0</v>
      </c>
      <c r="K1511" s="107">
        <f t="shared" si="342"/>
        <v>0</v>
      </c>
      <c r="L1511" s="107">
        <f t="shared" si="342"/>
        <v>0</v>
      </c>
      <c r="M1511" s="107">
        <f t="shared" si="342"/>
        <v>0</v>
      </c>
      <c r="N1511" s="107">
        <f t="shared" si="342"/>
        <v>0</v>
      </c>
      <c r="O1511" s="107">
        <f t="shared" si="342"/>
        <v>0</v>
      </c>
      <c r="P1511" s="107">
        <f t="shared" si="342"/>
        <v>0</v>
      </c>
      <c r="Q1511" s="107">
        <f t="shared" si="342"/>
        <v>0</v>
      </c>
      <c r="R1511" s="107">
        <f t="shared" si="342"/>
        <v>0</v>
      </c>
      <c r="S1511" s="107">
        <f t="shared" si="342"/>
        <v>0</v>
      </c>
      <c r="T1511" s="107">
        <f t="shared" si="342"/>
        <v>0</v>
      </c>
      <c r="U1511" s="107">
        <f t="shared" si="342"/>
        <v>0</v>
      </c>
      <c r="V1511" s="107">
        <f t="shared" si="342"/>
        <v>0</v>
      </c>
      <c r="W1511" s="107">
        <f t="shared" si="342"/>
        <v>0</v>
      </c>
      <c r="X1511" s="107">
        <f t="shared" si="342"/>
        <v>0</v>
      </c>
      <c r="Y1511" s="107">
        <f t="shared" si="342"/>
        <v>0</v>
      </c>
      <c r="Z1511" s="107">
        <f t="shared" si="342"/>
        <v>0</v>
      </c>
      <c r="AA1511" s="107">
        <f t="shared" si="342"/>
        <v>0</v>
      </c>
      <c r="AB1511" s="107">
        <f t="shared" si="342"/>
        <v>0</v>
      </c>
      <c r="AC1511" s="108">
        <f t="shared" si="342"/>
        <v>0</v>
      </c>
      <c r="AE1511" s="805">
        <f t="shared" si="318"/>
        <v>0</v>
      </c>
      <c r="AG1511" s="805">
        <f t="shared" si="319"/>
        <v>0</v>
      </c>
      <c r="AI1511" s="805">
        <f t="shared" si="320"/>
        <v>0</v>
      </c>
      <c r="AK1511" s="300"/>
    </row>
    <row r="1512" spans="2:37" ht="12.75" customHeight="1" outlineLevel="1" x14ac:dyDescent="0.25">
      <c r="D1512" s="142" t="str">
        <f>'Line Items'!D1112</f>
        <v>[Rolling Stock Line 56]</v>
      </c>
      <c r="E1512" s="106"/>
      <c r="F1512" s="143" t="str">
        <f t="shared" si="281"/>
        <v>£000</v>
      </c>
      <c r="G1512" s="107">
        <f t="shared" ref="G1512:AC1512" si="343">G73*G1249</f>
        <v>0</v>
      </c>
      <c r="H1512" s="107">
        <f t="shared" si="343"/>
        <v>0</v>
      </c>
      <c r="I1512" s="107">
        <f t="shared" si="343"/>
        <v>0</v>
      </c>
      <c r="J1512" s="107">
        <f t="shared" si="343"/>
        <v>0</v>
      </c>
      <c r="K1512" s="107">
        <f t="shared" si="343"/>
        <v>0</v>
      </c>
      <c r="L1512" s="107">
        <f t="shared" si="343"/>
        <v>0</v>
      </c>
      <c r="M1512" s="107">
        <f t="shared" si="343"/>
        <v>0</v>
      </c>
      <c r="N1512" s="107">
        <f t="shared" si="343"/>
        <v>0</v>
      </c>
      <c r="O1512" s="107">
        <f t="shared" si="343"/>
        <v>0</v>
      </c>
      <c r="P1512" s="107">
        <f t="shared" si="343"/>
        <v>0</v>
      </c>
      <c r="Q1512" s="107">
        <f t="shared" si="343"/>
        <v>0</v>
      </c>
      <c r="R1512" s="107">
        <f t="shared" si="343"/>
        <v>0</v>
      </c>
      <c r="S1512" s="107">
        <f t="shared" si="343"/>
        <v>0</v>
      </c>
      <c r="T1512" s="107">
        <f t="shared" si="343"/>
        <v>0</v>
      </c>
      <c r="U1512" s="107">
        <f t="shared" si="343"/>
        <v>0</v>
      </c>
      <c r="V1512" s="107">
        <f t="shared" si="343"/>
        <v>0</v>
      </c>
      <c r="W1512" s="107">
        <f t="shared" si="343"/>
        <v>0</v>
      </c>
      <c r="X1512" s="107">
        <f t="shared" si="343"/>
        <v>0</v>
      </c>
      <c r="Y1512" s="107">
        <f t="shared" si="343"/>
        <v>0</v>
      </c>
      <c r="Z1512" s="107">
        <f t="shared" si="343"/>
        <v>0</v>
      </c>
      <c r="AA1512" s="107">
        <f t="shared" si="343"/>
        <v>0</v>
      </c>
      <c r="AB1512" s="107">
        <f t="shared" si="343"/>
        <v>0</v>
      </c>
      <c r="AC1512" s="108">
        <f t="shared" si="343"/>
        <v>0</v>
      </c>
      <c r="AE1512" s="805">
        <f t="shared" si="318"/>
        <v>0</v>
      </c>
      <c r="AG1512" s="805">
        <f t="shared" si="319"/>
        <v>0</v>
      </c>
      <c r="AI1512" s="805">
        <f t="shared" si="320"/>
        <v>0</v>
      </c>
      <c r="AK1512" s="300"/>
    </row>
    <row r="1513" spans="2:37" ht="12.75" customHeight="1" outlineLevel="1" x14ac:dyDescent="0.25">
      <c r="D1513" s="142" t="str">
        <f>'Line Items'!D1113</f>
        <v>[Rolling Stock Line 57]</v>
      </c>
      <c r="E1513" s="106"/>
      <c r="F1513" s="143" t="str">
        <f t="shared" si="281"/>
        <v>£000</v>
      </c>
      <c r="G1513" s="107">
        <f t="shared" ref="G1513:AC1513" si="344">G74*G1250</f>
        <v>0</v>
      </c>
      <c r="H1513" s="107">
        <f t="shared" si="344"/>
        <v>0</v>
      </c>
      <c r="I1513" s="107">
        <f t="shared" si="344"/>
        <v>0</v>
      </c>
      <c r="J1513" s="107">
        <f t="shared" si="344"/>
        <v>0</v>
      </c>
      <c r="K1513" s="107">
        <f t="shared" si="344"/>
        <v>0</v>
      </c>
      <c r="L1513" s="107">
        <f t="shared" si="344"/>
        <v>0</v>
      </c>
      <c r="M1513" s="107">
        <f t="shared" si="344"/>
        <v>0</v>
      </c>
      <c r="N1513" s="107">
        <f t="shared" si="344"/>
        <v>0</v>
      </c>
      <c r="O1513" s="107">
        <f t="shared" si="344"/>
        <v>0</v>
      </c>
      <c r="P1513" s="107">
        <f t="shared" si="344"/>
        <v>0</v>
      </c>
      <c r="Q1513" s="107">
        <f t="shared" si="344"/>
        <v>0</v>
      </c>
      <c r="R1513" s="107">
        <f t="shared" si="344"/>
        <v>0</v>
      </c>
      <c r="S1513" s="107">
        <f t="shared" si="344"/>
        <v>0</v>
      </c>
      <c r="T1513" s="107">
        <f t="shared" si="344"/>
        <v>0</v>
      </c>
      <c r="U1513" s="107">
        <f t="shared" si="344"/>
        <v>0</v>
      </c>
      <c r="V1513" s="107">
        <f t="shared" si="344"/>
        <v>0</v>
      </c>
      <c r="W1513" s="107">
        <f t="shared" si="344"/>
        <v>0</v>
      </c>
      <c r="X1513" s="107">
        <f t="shared" si="344"/>
        <v>0</v>
      </c>
      <c r="Y1513" s="107">
        <f t="shared" si="344"/>
        <v>0</v>
      </c>
      <c r="Z1513" s="107">
        <f t="shared" si="344"/>
        <v>0</v>
      </c>
      <c r="AA1513" s="107">
        <f t="shared" si="344"/>
        <v>0</v>
      </c>
      <c r="AB1513" s="107">
        <f t="shared" si="344"/>
        <v>0</v>
      </c>
      <c r="AC1513" s="108">
        <f t="shared" si="344"/>
        <v>0</v>
      </c>
      <c r="AE1513" s="805">
        <f t="shared" si="318"/>
        <v>0</v>
      </c>
      <c r="AG1513" s="805">
        <f t="shared" si="319"/>
        <v>0</v>
      </c>
      <c r="AI1513" s="805">
        <f t="shared" si="320"/>
        <v>0</v>
      </c>
      <c r="AK1513" s="300"/>
    </row>
    <row r="1514" spans="2:37" ht="12.75" customHeight="1" outlineLevel="1" x14ac:dyDescent="0.25">
      <c r="D1514" s="142" t="str">
        <f>'Line Items'!D1114</f>
        <v>[Rolling Stock Line 58]</v>
      </c>
      <c r="E1514" s="106"/>
      <c r="F1514" s="143" t="str">
        <f t="shared" si="281"/>
        <v>£000</v>
      </c>
      <c r="G1514" s="107">
        <f t="shared" ref="G1514:AC1514" si="345">G75*G1251</f>
        <v>0</v>
      </c>
      <c r="H1514" s="107">
        <f t="shared" si="345"/>
        <v>0</v>
      </c>
      <c r="I1514" s="107">
        <f t="shared" si="345"/>
        <v>0</v>
      </c>
      <c r="J1514" s="107">
        <f t="shared" si="345"/>
        <v>0</v>
      </c>
      <c r="K1514" s="107">
        <f t="shared" si="345"/>
        <v>0</v>
      </c>
      <c r="L1514" s="107">
        <f t="shared" si="345"/>
        <v>0</v>
      </c>
      <c r="M1514" s="107">
        <f t="shared" si="345"/>
        <v>0</v>
      </c>
      <c r="N1514" s="107">
        <f t="shared" si="345"/>
        <v>0</v>
      </c>
      <c r="O1514" s="107">
        <f t="shared" si="345"/>
        <v>0</v>
      </c>
      <c r="P1514" s="107">
        <f t="shared" si="345"/>
        <v>0</v>
      </c>
      <c r="Q1514" s="107">
        <f t="shared" si="345"/>
        <v>0</v>
      </c>
      <c r="R1514" s="107">
        <f t="shared" si="345"/>
        <v>0</v>
      </c>
      <c r="S1514" s="107">
        <f t="shared" si="345"/>
        <v>0</v>
      </c>
      <c r="T1514" s="107">
        <f t="shared" si="345"/>
        <v>0</v>
      </c>
      <c r="U1514" s="107">
        <f t="shared" si="345"/>
        <v>0</v>
      </c>
      <c r="V1514" s="107">
        <f t="shared" si="345"/>
        <v>0</v>
      </c>
      <c r="W1514" s="107">
        <f t="shared" si="345"/>
        <v>0</v>
      </c>
      <c r="X1514" s="107">
        <f t="shared" si="345"/>
        <v>0</v>
      </c>
      <c r="Y1514" s="107">
        <f t="shared" si="345"/>
        <v>0</v>
      </c>
      <c r="Z1514" s="107">
        <f t="shared" si="345"/>
        <v>0</v>
      </c>
      <c r="AA1514" s="107">
        <f t="shared" si="345"/>
        <v>0</v>
      </c>
      <c r="AB1514" s="107">
        <f t="shared" si="345"/>
        <v>0</v>
      </c>
      <c r="AC1514" s="108">
        <f t="shared" si="345"/>
        <v>0</v>
      </c>
      <c r="AE1514" s="805">
        <f t="shared" si="318"/>
        <v>0</v>
      </c>
      <c r="AG1514" s="805">
        <f t="shared" si="319"/>
        <v>0</v>
      </c>
      <c r="AI1514" s="805">
        <f t="shared" si="320"/>
        <v>0</v>
      </c>
      <c r="AK1514" s="300"/>
    </row>
    <row r="1515" spans="2:37" ht="12.75" customHeight="1" outlineLevel="1" x14ac:dyDescent="0.25">
      <c r="D1515" s="142" t="str">
        <f>'Line Items'!D1115</f>
        <v>[Rolling Stock Line 59]</v>
      </c>
      <c r="E1515" s="106"/>
      <c r="F1515" s="143" t="str">
        <f t="shared" si="281"/>
        <v>£000</v>
      </c>
      <c r="G1515" s="107">
        <f t="shared" ref="G1515:AC1515" si="346">G76*G1252</f>
        <v>0</v>
      </c>
      <c r="H1515" s="107">
        <f t="shared" si="346"/>
        <v>0</v>
      </c>
      <c r="I1515" s="107">
        <f t="shared" si="346"/>
        <v>0</v>
      </c>
      <c r="J1515" s="107">
        <f t="shared" si="346"/>
        <v>0</v>
      </c>
      <c r="K1515" s="107">
        <f t="shared" si="346"/>
        <v>0</v>
      </c>
      <c r="L1515" s="107">
        <f t="shared" si="346"/>
        <v>0</v>
      </c>
      <c r="M1515" s="107">
        <f t="shared" si="346"/>
        <v>0</v>
      </c>
      <c r="N1515" s="107">
        <f t="shared" si="346"/>
        <v>0</v>
      </c>
      <c r="O1515" s="107">
        <f t="shared" si="346"/>
        <v>0</v>
      </c>
      <c r="P1515" s="107">
        <f t="shared" si="346"/>
        <v>0</v>
      </c>
      <c r="Q1515" s="107">
        <f t="shared" si="346"/>
        <v>0</v>
      </c>
      <c r="R1515" s="107">
        <f t="shared" si="346"/>
        <v>0</v>
      </c>
      <c r="S1515" s="107">
        <f t="shared" si="346"/>
        <v>0</v>
      </c>
      <c r="T1515" s="107">
        <f t="shared" si="346"/>
        <v>0</v>
      </c>
      <c r="U1515" s="107">
        <f t="shared" si="346"/>
        <v>0</v>
      </c>
      <c r="V1515" s="107">
        <f t="shared" si="346"/>
        <v>0</v>
      </c>
      <c r="W1515" s="107">
        <f t="shared" si="346"/>
        <v>0</v>
      </c>
      <c r="X1515" s="107">
        <f t="shared" si="346"/>
        <v>0</v>
      </c>
      <c r="Y1515" s="107">
        <f t="shared" si="346"/>
        <v>0</v>
      </c>
      <c r="Z1515" s="107">
        <f t="shared" si="346"/>
        <v>0</v>
      </c>
      <c r="AA1515" s="107">
        <f t="shared" si="346"/>
        <v>0</v>
      </c>
      <c r="AB1515" s="107">
        <f t="shared" si="346"/>
        <v>0</v>
      </c>
      <c r="AC1515" s="108">
        <f t="shared" si="346"/>
        <v>0</v>
      </c>
      <c r="AE1515" s="805">
        <f t="shared" si="318"/>
        <v>0</v>
      </c>
      <c r="AG1515" s="805">
        <f t="shared" si="319"/>
        <v>0</v>
      </c>
      <c r="AI1515" s="805">
        <f t="shared" si="320"/>
        <v>0</v>
      </c>
      <c r="AK1515" s="300"/>
    </row>
    <row r="1516" spans="2:37" ht="12.75" customHeight="1" outlineLevel="1" x14ac:dyDescent="0.25">
      <c r="D1516" s="113" t="str">
        <f>'Line Items'!D1116</f>
        <v>[Rolling Stock Line 60]</v>
      </c>
      <c r="E1516" s="286"/>
      <c r="F1516" s="155" t="str">
        <f>F1515</f>
        <v>£000</v>
      </c>
      <c r="G1516" s="115">
        <f t="shared" ref="G1516:AC1516" si="347">G77*G1253</f>
        <v>0</v>
      </c>
      <c r="H1516" s="115">
        <f t="shared" si="347"/>
        <v>0</v>
      </c>
      <c r="I1516" s="115">
        <f t="shared" si="347"/>
        <v>0</v>
      </c>
      <c r="J1516" s="115">
        <f t="shared" si="347"/>
        <v>0</v>
      </c>
      <c r="K1516" s="115">
        <f t="shared" si="347"/>
        <v>0</v>
      </c>
      <c r="L1516" s="115">
        <f t="shared" si="347"/>
        <v>0</v>
      </c>
      <c r="M1516" s="115">
        <f t="shared" si="347"/>
        <v>0</v>
      </c>
      <c r="N1516" s="115">
        <f t="shared" si="347"/>
        <v>0</v>
      </c>
      <c r="O1516" s="115">
        <f t="shared" si="347"/>
        <v>0</v>
      </c>
      <c r="P1516" s="115">
        <f t="shared" si="347"/>
        <v>0</v>
      </c>
      <c r="Q1516" s="115">
        <f t="shared" si="347"/>
        <v>0</v>
      </c>
      <c r="R1516" s="115">
        <f t="shared" si="347"/>
        <v>0</v>
      </c>
      <c r="S1516" s="115">
        <f t="shared" si="347"/>
        <v>0</v>
      </c>
      <c r="T1516" s="115">
        <f t="shared" si="347"/>
        <v>0</v>
      </c>
      <c r="U1516" s="115">
        <f t="shared" si="347"/>
        <v>0</v>
      </c>
      <c r="V1516" s="115">
        <f t="shared" si="347"/>
        <v>0</v>
      </c>
      <c r="W1516" s="115">
        <f t="shared" si="347"/>
        <v>0</v>
      </c>
      <c r="X1516" s="115">
        <f t="shared" si="347"/>
        <v>0</v>
      </c>
      <c r="Y1516" s="115">
        <f t="shared" si="347"/>
        <v>0</v>
      </c>
      <c r="Z1516" s="115">
        <f t="shared" si="347"/>
        <v>0</v>
      </c>
      <c r="AA1516" s="115">
        <f t="shared" si="347"/>
        <v>0</v>
      </c>
      <c r="AB1516" s="115">
        <f t="shared" si="347"/>
        <v>0</v>
      </c>
      <c r="AC1516" s="116">
        <f t="shared" si="347"/>
        <v>0</v>
      </c>
      <c r="AE1516" s="1058">
        <f t="shared" si="318"/>
        <v>0</v>
      </c>
      <c r="AG1516" s="1058">
        <f t="shared" si="319"/>
        <v>0</v>
      </c>
      <c r="AI1516" s="1058">
        <f t="shared" si="320"/>
        <v>0</v>
      </c>
      <c r="AK1516" s="320"/>
    </row>
    <row r="1517" spans="2:37" ht="12.75" customHeight="1" outlineLevel="1" x14ac:dyDescent="0.25">
      <c r="G1517" s="107"/>
      <c r="H1517" s="107"/>
      <c r="I1517" s="107"/>
      <c r="J1517" s="107"/>
      <c r="K1517" s="107"/>
      <c r="L1517" s="107"/>
      <c r="M1517" s="107"/>
      <c r="N1517" s="107"/>
      <c r="O1517" s="107"/>
      <c r="P1517" s="107"/>
      <c r="Q1517" s="107"/>
      <c r="R1517" s="107"/>
      <c r="S1517" s="107"/>
      <c r="T1517" s="107"/>
      <c r="U1517" s="107"/>
      <c r="V1517" s="107"/>
      <c r="W1517" s="107"/>
      <c r="X1517" s="107"/>
      <c r="Y1517" s="107"/>
      <c r="Z1517" s="107"/>
      <c r="AA1517" s="107"/>
      <c r="AB1517" s="107"/>
      <c r="AC1517" s="107"/>
      <c r="AE1517" s="107"/>
      <c r="AG1517" s="107"/>
      <c r="AI1517" s="107"/>
    </row>
    <row r="1518" spans="2:37" ht="12.75" customHeight="1" outlineLevel="1" x14ac:dyDescent="0.25">
      <c r="D1518" s="290" t="str">
        <f>"Total "&amp;B1455</f>
        <v>Total Heavy Maintenance Reserve Cost</v>
      </c>
      <c r="E1518" s="291"/>
      <c r="F1518" s="292" t="str">
        <f>F1516</f>
        <v>£000</v>
      </c>
      <c r="G1518" s="293">
        <f t="shared" ref="G1518:AC1518" si="348">SUM(G1457:G1516)</f>
        <v>0</v>
      </c>
      <c r="H1518" s="293">
        <f t="shared" si="348"/>
        <v>0</v>
      </c>
      <c r="I1518" s="293">
        <f t="shared" si="348"/>
        <v>0</v>
      </c>
      <c r="J1518" s="293">
        <f t="shared" si="348"/>
        <v>0</v>
      </c>
      <c r="K1518" s="293">
        <f t="shared" si="348"/>
        <v>0</v>
      </c>
      <c r="L1518" s="293">
        <f t="shared" si="348"/>
        <v>0</v>
      </c>
      <c r="M1518" s="293">
        <f t="shared" si="348"/>
        <v>0</v>
      </c>
      <c r="N1518" s="293">
        <f t="shared" si="348"/>
        <v>0</v>
      </c>
      <c r="O1518" s="293">
        <f t="shared" si="348"/>
        <v>0</v>
      </c>
      <c r="P1518" s="293">
        <f t="shared" si="348"/>
        <v>0</v>
      </c>
      <c r="Q1518" s="293">
        <f t="shared" si="348"/>
        <v>0</v>
      </c>
      <c r="R1518" s="293">
        <f t="shared" si="348"/>
        <v>0</v>
      </c>
      <c r="S1518" s="293">
        <f t="shared" si="348"/>
        <v>0</v>
      </c>
      <c r="T1518" s="293">
        <f t="shared" si="348"/>
        <v>0</v>
      </c>
      <c r="U1518" s="293">
        <f t="shared" si="348"/>
        <v>0</v>
      </c>
      <c r="V1518" s="293">
        <f t="shared" si="348"/>
        <v>0</v>
      </c>
      <c r="W1518" s="293">
        <f t="shared" si="348"/>
        <v>0</v>
      </c>
      <c r="X1518" s="293">
        <f t="shared" si="348"/>
        <v>0</v>
      </c>
      <c r="Y1518" s="293">
        <f t="shared" si="348"/>
        <v>0</v>
      </c>
      <c r="Z1518" s="293">
        <f t="shared" si="348"/>
        <v>0</v>
      </c>
      <c r="AA1518" s="293">
        <f t="shared" si="348"/>
        <v>0</v>
      </c>
      <c r="AB1518" s="293">
        <f t="shared" si="348"/>
        <v>0</v>
      </c>
      <c r="AC1518" s="294">
        <f t="shared" si="348"/>
        <v>0</v>
      </c>
      <c r="AE1518" s="1062">
        <f>SUM(AE1457:AE1516)</f>
        <v>0</v>
      </c>
      <c r="AG1518" s="1062">
        <f>SUM(AG1457:AG1516)</f>
        <v>0</v>
      </c>
      <c r="AI1518" s="1062">
        <f>SUM(AI1457:AI1516)</f>
        <v>0</v>
      </c>
      <c r="AK1518" s="295"/>
    </row>
    <row r="1519" spans="2:37" x14ac:dyDescent="0.25">
      <c r="G1519" s="107"/>
      <c r="H1519" s="107"/>
      <c r="I1519" s="107"/>
      <c r="J1519" s="107"/>
      <c r="K1519" s="107"/>
      <c r="L1519" s="107"/>
      <c r="M1519" s="107"/>
      <c r="N1519" s="107"/>
      <c r="O1519" s="107"/>
      <c r="P1519" s="107"/>
      <c r="Q1519" s="107"/>
      <c r="R1519" s="107"/>
      <c r="S1519" s="107"/>
      <c r="T1519" s="107"/>
      <c r="U1519" s="107"/>
      <c r="V1519" s="107"/>
      <c r="W1519" s="107"/>
      <c r="X1519" s="107"/>
      <c r="Y1519" s="107"/>
      <c r="Z1519" s="107"/>
      <c r="AA1519" s="107"/>
      <c r="AB1519" s="107"/>
      <c r="AC1519" s="107"/>
      <c r="AE1519" s="107"/>
      <c r="AG1519" s="107"/>
      <c r="AI1519" s="107"/>
    </row>
    <row r="1520" spans="2:37" x14ac:dyDescent="0.25">
      <c r="B1520" s="272" t="s">
        <v>504</v>
      </c>
      <c r="C1520" s="272"/>
      <c r="D1520" s="275"/>
      <c r="E1520" s="275"/>
      <c r="F1520" s="272"/>
      <c r="G1520" s="302"/>
      <c r="H1520" s="302"/>
      <c r="I1520" s="302"/>
      <c r="J1520" s="302"/>
      <c r="K1520" s="302"/>
      <c r="L1520" s="302"/>
      <c r="M1520" s="302"/>
      <c r="N1520" s="302"/>
      <c r="O1520" s="302"/>
      <c r="P1520" s="302"/>
      <c r="Q1520" s="302"/>
      <c r="R1520" s="302"/>
      <c r="S1520" s="302"/>
      <c r="T1520" s="302"/>
      <c r="U1520" s="302"/>
      <c r="V1520" s="302"/>
      <c r="W1520" s="302"/>
      <c r="X1520" s="302"/>
      <c r="Y1520" s="302"/>
      <c r="Z1520" s="302"/>
      <c r="AA1520" s="302"/>
      <c r="AB1520" s="302"/>
      <c r="AC1520" s="302"/>
      <c r="AD1520" s="272"/>
      <c r="AE1520" s="302"/>
      <c r="AF1520" s="272"/>
      <c r="AG1520" s="302"/>
      <c r="AH1520" s="272"/>
      <c r="AI1520" s="302"/>
      <c r="AJ1520" s="272"/>
      <c r="AK1520" s="272"/>
    </row>
    <row r="1521" spans="4:37" ht="12.75" customHeight="1" outlineLevel="1" x14ac:dyDescent="0.25">
      <c r="G1521" s="107"/>
      <c r="H1521" s="107"/>
      <c r="I1521" s="107"/>
      <c r="J1521" s="107"/>
      <c r="K1521" s="107"/>
      <c r="L1521" s="107"/>
      <c r="M1521" s="107"/>
      <c r="N1521" s="107"/>
      <c r="O1521" s="107"/>
      <c r="P1521" s="107"/>
      <c r="Q1521" s="107"/>
      <c r="R1521" s="107"/>
      <c r="S1521" s="107"/>
      <c r="T1521" s="107"/>
      <c r="U1521" s="107"/>
      <c r="V1521" s="107"/>
      <c r="W1521" s="107"/>
      <c r="X1521" s="107"/>
      <c r="Y1521" s="107"/>
      <c r="Z1521" s="107"/>
      <c r="AA1521" s="107"/>
      <c r="AB1521" s="107"/>
      <c r="AC1521" s="107"/>
      <c r="AE1521" s="107"/>
      <c r="AG1521" s="107"/>
      <c r="AI1521" s="107"/>
    </row>
    <row r="1522" spans="4:37" ht="12.75" customHeight="1" outlineLevel="1" x14ac:dyDescent="0.25">
      <c r="D1522" s="276" t="str">
        <f>'Line Items'!D1057</f>
        <v>Class 375/3 Eversholt Rail</v>
      </c>
      <c r="E1522" s="277"/>
      <c r="F1522" s="296" t="str">
        <f t="shared" ref="F1522:F1580" si="349">F1457</f>
        <v>£000</v>
      </c>
      <c r="G1522" s="297">
        <f t="shared" ref="G1522:AC1522" si="350">G18*G1259</f>
        <v>0</v>
      </c>
      <c r="H1522" s="297">
        <f t="shared" si="350"/>
        <v>0</v>
      </c>
      <c r="I1522" s="297">
        <f t="shared" si="350"/>
        <v>0</v>
      </c>
      <c r="J1522" s="297">
        <f t="shared" si="350"/>
        <v>0</v>
      </c>
      <c r="K1522" s="297">
        <f t="shared" si="350"/>
        <v>0</v>
      </c>
      <c r="L1522" s="297">
        <f t="shared" si="350"/>
        <v>0</v>
      </c>
      <c r="M1522" s="297">
        <f t="shared" si="350"/>
        <v>0</v>
      </c>
      <c r="N1522" s="297">
        <f t="shared" si="350"/>
        <v>0</v>
      </c>
      <c r="O1522" s="297">
        <f t="shared" si="350"/>
        <v>0</v>
      </c>
      <c r="P1522" s="297">
        <f t="shared" si="350"/>
        <v>0</v>
      </c>
      <c r="Q1522" s="297">
        <f t="shared" si="350"/>
        <v>0</v>
      </c>
      <c r="R1522" s="297">
        <f t="shared" si="350"/>
        <v>0</v>
      </c>
      <c r="S1522" s="297">
        <f t="shared" si="350"/>
        <v>0</v>
      </c>
      <c r="T1522" s="297">
        <f t="shared" si="350"/>
        <v>0</v>
      </c>
      <c r="U1522" s="297">
        <f t="shared" si="350"/>
        <v>0</v>
      </c>
      <c r="V1522" s="297">
        <f t="shared" si="350"/>
        <v>0</v>
      </c>
      <c r="W1522" s="297">
        <f t="shared" si="350"/>
        <v>0</v>
      </c>
      <c r="X1522" s="297">
        <f t="shared" si="350"/>
        <v>0</v>
      </c>
      <c r="Y1522" s="297">
        <f t="shared" si="350"/>
        <v>0</v>
      </c>
      <c r="Z1522" s="297">
        <f t="shared" si="350"/>
        <v>0</v>
      </c>
      <c r="AA1522" s="297">
        <f t="shared" si="350"/>
        <v>0</v>
      </c>
      <c r="AB1522" s="297">
        <f t="shared" si="350"/>
        <v>0</v>
      </c>
      <c r="AC1522" s="298">
        <f t="shared" si="350"/>
        <v>0</v>
      </c>
      <c r="AE1522" s="1057">
        <f t="shared" ref="AE1522:AE1553" si="351">AE18*AE1259</f>
        <v>0</v>
      </c>
      <c r="AG1522" s="1057">
        <f t="shared" ref="AG1522:AG1553" si="352">AG18*AG1259</f>
        <v>0</v>
      </c>
      <c r="AI1522" s="1057">
        <f t="shared" ref="AI1522:AI1553" si="353">AI18*AI1259</f>
        <v>0</v>
      </c>
      <c r="AK1522" s="299"/>
    </row>
    <row r="1523" spans="4:37" ht="12.75" customHeight="1" outlineLevel="1" x14ac:dyDescent="0.25">
      <c r="D1523" s="142" t="str">
        <f>'Line Items'!D1058</f>
        <v>Class 375/6 Eversholt Rail</v>
      </c>
      <c r="E1523" s="106"/>
      <c r="F1523" s="143" t="str">
        <f t="shared" si="349"/>
        <v>£000</v>
      </c>
      <c r="G1523" s="107">
        <f t="shared" ref="G1523:AC1523" si="354">G19*G1260</f>
        <v>0</v>
      </c>
      <c r="H1523" s="107">
        <f t="shared" si="354"/>
        <v>0</v>
      </c>
      <c r="I1523" s="107">
        <f t="shared" si="354"/>
        <v>0</v>
      </c>
      <c r="J1523" s="107">
        <f t="shared" si="354"/>
        <v>0</v>
      </c>
      <c r="K1523" s="107">
        <f t="shared" si="354"/>
        <v>0</v>
      </c>
      <c r="L1523" s="107">
        <f t="shared" si="354"/>
        <v>0</v>
      </c>
      <c r="M1523" s="107">
        <f t="shared" si="354"/>
        <v>0</v>
      </c>
      <c r="N1523" s="107">
        <f t="shared" si="354"/>
        <v>0</v>
      </c>
      <c r="O1523" s="107">
        <f t="shared" si="354"/>
        <v>0</v>
      </c>
      <c r="P1523" s="107">
        <f t="shared" si="354"/>
        <v>0</v>
      </c>
      <c r="Q1523" s="107">
        <f t="shared" si="354"/>
        <v>0</v>
      </c>
      <c r="R1523" s="107">
        <f t="shared" si="354"/>
        <v>0</v>
      </c>
      <c r="S1523" s="107">
        <f t="shared" si="354"/>
        <v>0</v>
      </c>
      <c r="T1523" s="107">
        <f t="shared" si="354"/>
        <v>0</v>
      </c>
      <c r="U1523" s="107">
        <f t="shared" si="354"/>
        <v>0</v>
      </c>
      <c r="V1523" s="107">
        <f t="shared" si="354"/>
        <v>0</v>
      </c>
      <c r="W1523" s="107">
        <f t="shared" si="354"/>
        <v>0</v>
      </c>
      <c r="X1523" s="107">
        <f t="shared" si="354"/>
        <v>0</v>
      </c>
      <c r="Y1523" s="107">
        <f t="shared" si="354"/>
        <v>0</v>
      </c>
      <c r="Z1523" s="107">
        <f t="shared" si="354"/>
        <v>0</v>
      </c>
      <c r="AA1523" s="107">
        <f t="shared" si="354"/>
        <v>0</v>
      </c>
      <c r="AB1523" s="107">
        <f t="shared" si="354"/>
        <v>0</v>
      </c>
      <c r="AC1523" s="108">
        <f t="shared" si="354"/>
        <v>0</v>
      </c>
      <c r="AE1523" s="805">
        <f t="shared" si="351"/>
        <v>0</v>
      </c>
      <c r="AG1523" s="805">
        <f t="shared" si="352"/>
        <v>0</v>
      </c>
      <c r="AI1523" s="805">
        <f t="shared" si="353"/>
        <v>0</v>
      </c>
      <c r="AK1523" s="300"/>
    </row>
    <row r="1524" spans="4:37" ht="12.75" customHeight="1" outlineLevel="1" x14ac:dyDescent="0.25">
      <c r="D1524" s="142" t="str">
        <f>'Line Items'!D1059</f>
        <v>Class 375/7 Eversholt Rail</v>
      </c>
      <c r="E1524" s="106"/>
      <c r="F1524" s="143" t="str">
        <f t="shared" si="349"/>
        <v>£000</v>
      </c>
      <c r="G1524" s="107">
        <f t="shared" ref="G1524:AC1524" si="355">G20*G1261</f>
        <v>0</v>
      </c>
      <c r="H1524" s="107">
        <f t="shared" si="355"/>
        <v>0</v>
      </c>
      <c r="I1524" s="107">
        <f t="shared" si="355"/>
        <v>0</v>
      </c>
      <c r="J1524" s="107">
        <f t="shared" si="355"/>
        <v>0</v>
      </c>
      <c r="K1524" s="107">
        <f t="shared" si="355"/>
        <v>0</v>
      </c>
      <c r="L1524" s="107">
        <f t="shared" si="355"/>
        <v>0</v>
      </c>
      <c r="M1524" s="107">
        <f t="shared" si="355"/>
        <v>0</v>
      </c>
      <c r="N1524" s="107">
        <f t="shared" si="355"/>
        <v>0</v>
      </c>
      <c r="O1524" s="107">
        <f t="shared" si="355"/>
        <v>0</v>
      </c>
      <c r="P1524" s="107">
        <f t="shared" si="355"/>
        <v>0</v>
      </c>
      <c r="Q1524" s="107">
        <f t="shared" si="355"/>
        <v>0</v>
      </c>
      <c r="R1524" s="107">
        <f t="shared" si="355"/>
        <v>0</v>
      </c>
      <c r="S1524" s="107">
        <f t="shared" si="355"/>
        <v>0</v>
      </c>
      <c r="T1524" s="107">
        <f t="shared" si="355"/>
        <v>0</v>
      </c>
      <c r="U1524" s="107">
        <f t="shared" si="355"/>
        <v>0</v>
      </c>
      <c r="V1524" s="107">
        <f t="shared" si="355"/>
        <v>0</v>
      </c>
      <c r="W1524" s="107">
        <f t="shared" si="355"/>
        <v>0</v>
      </c>
      <c r="X1524" s="107">
        <f t="shared" si="355"/>
        <v>0</v>
      </c>
      <c r="Y1524" s="107">
        <f t="shared" si="355"/>
        <v>0</v>
      </c>
      <c r="Z1524" s="107">
        <f t="shared" si="355"/>
        <v>0</v>
      </c>
      <c r="AA1524" s="107">
        <f t="shared" si="355"/>
        <v>0</v>
      </c>
      <c r="AB1524" s="107">
        <f t="shared" si="355"/>
        <v>0</v>
      </c>
      <c r="AC1524" s="108">
        <f t="shared" si="355"/>
        <v>0</v>
      </c>
      <c r="AE1524" s="805">
        <f t="shared" si="351"/>
        <v>0</v>
      </c>
      <c r="AG1524" s="805">
        <f t="shared" si="352"/>
        <v>0</v>
      </c>
      <c r="AI1524" s="805">
        <f t="shared" si="353"/>
        <v>0</v>
      </c>
      <c r="AK1524" s="300"/>
    </row>
    <row r="1525" spans="4:37" ht="12.75" customHeight="1" outlineLevel="1" x14ac:dyDescent="0.25">
      <c r="D1525" s="142" t="str">
        <f>'Line Items'!D1060</f>
        <v>Class 375/8 Eversholt Rail</v>
      </c>
      <c r="E1525" s="106"/>
      <c r="F1525" s="143" t="str">
        <f t="shared" si="349"/>
        <v>£000</v>
      </c>
      <c r="G1525" s="107">
        <f t="shared" ref="G1525:AC1525" si="356">G21*G1262</f>
        <v>0</v>
      </c>
      <c r="H1525" s="107">
        <f t="shared" si="356"/>
        <v>0</v>
      </c>
      <c r="I1525" s="107">
        <f t="shared" si="356"/>
        <v>0</v>
      </c>
      <c r="J1525" s="107">
        <f t="shared" si="356"/>
        <v>0</v>
      </c>
      <c r="K1525" s="107">
        <f t="shared" si="356"/>
        <v>0</v>
      </c>
      <c r="L1525" s="107">
        <f t="shared" si="356"/>
        <v>0</v>
      </c>
      <c r="M1525" s="107">
        <f t="shared" si="356"/>
        <v>0</v>
      </c>
      <c r="N1525" s="107">
        <f t="shared" si="356"/>
        <v>0</v>
      </c>
      <c r="O1525" s="107">
        <f t="shared" si="356"/>
        <v>0</v>
      </c>
      <c r="P1525" s="107">
        <f t="shared" si="356"/>
        <v>0</v>
      </c>
      <c r="Q1525" s="107">
        <f t="shared" si="356"/>
        <v>0</v>
      </c>
      <c r="R1525" s="107">
        <f t="shared" si="356"/>
        <v>0</v>
      </c>
      <c r="S1525" s="107">
        <f t="shared" si="356"/>
        <v>0</v>
      </c>
      <c r="T1525" s="107">
        <f t="shared" si="356"/>
        <v>0</v>
      </c>
      <c r="U1525" s="107">
        <f t="shared" si="356"/>
        <v>0</v>
      </c>
      <c r="V1525" s="107">
        <f t="shared" si="356"/>
        <v>0</v>
      </c>
      <c r="W1525" s="107">
        <f t="shared" si="356"/>
        <v>0</v>
      </c>
      <c r="X1525" s="107">
        <f t="shared" si="356"/>
        <v>0</v>
      </c>
      <c r="Y1525" s="107">
        <f t="shared" si="356"/>
        <v>0</v>
      </c>
      <c r="Z1525" s="107">
        <f t="shared" si="356"/>
        <v>0</v>
      </c>
      <c r="AA1525" s="107">
        <f t="shared" si="356"/>
        <v>0</v>
      </c>
      <c r="AB1525" s="107">
        <f t="shared" si="356"/>
        <v>0</v>
      </c>
      <c r="AC1525" s="108">
        <f t="shared" si="356"/>
        <v>0</v>
      </c>
      <c r="AE1525" s="805">
        <f t="shared" si="351"/>
        <v>0</v>
      </c>
      <c r="AG1525" s="805">
        <f t="shared" si="352"/>
        <v>0</v>
      </c>
      <c r="AI1525" s="805">
        <f t="shared" si="353"/>
        <v>0</v>
      </c>
      <c r="AK1525" s="300"/>
    </row>
    <row r="1526" spans="4:37" ht="12.75" customHeight="1" outlineLevel="1" x14ac:dyDescent="0.25">
      <c r="D1526" s="142" t="str">
        <f>'Line Items'!D1061</f>
        <v>Class 375/9 Eversholt Rail</v>
      </c>
      <c r="E1526" s="106"/>
      <c r="F1526" s="143" t="str">
        <f t="shared" si="349"/>
        <v>£000</v>
      </c>
      <c r="G1526" s="107">
        <f t="shared" ref="G1526:AC1526" si="357">G22*G1263</f>
        <v>0</v>
      </c>
      <c r="H1526" s="107">
        <f t="shared" si="357"/>
        <v>0</v>
      </c>
      <c r="I1526" s="107">
        <f t="shared" si="357"/>
        <v>0</v>
      </c>
      <c r="J1526" s="107">
        <f t="shared" si="357"/>
        <v>0</v>
      </c>
      <c r="K1526" s="107">
        <f t="shared" si="357"/>
        <v>0</v>
      </c>
      <c r="L1526" s="107">
        <f t="shared" si="357"/>
        <v>0</v>
      </c>
      <c r="M1526" s="107">
        <f t="shared" si="357"/>
        <v>0</v>
      </c>
      <c r="N1526" s="107">
        <f t="shared" si="357"/>
        <v>0</v>
      </c>
      <c r="O1526" s="107">
        <f t="shared" si="357"/>
        <v>0</v>
      </c>
      <c r="P1526" s="107">
        <f t="shared" si="357"/>
        <v>0</v>
      </c>
      <c r="Q1526" s="107">
        <f t="shared" si="357"/>
        <v>0</v>
      </c>
      <c r="R1526" s="107">
        <f t="shared" si="357"/>
        <v>0</v>
      </c>
      <c r="S1526" s="107">
        <f t="shared" si="357"/>
        <v>0</v>
      </c>
      <c r="T1526" s="107">
        <f t="shared" si="357"/>
        <v>0</v>
      </c>
      <c r="U1526" s="107">
        <f t="shared" si="357"/>
        <v>0</v>
      </c>
      <c r="V1526" s="107">
        <f t="shared" si="357"/>
        <v>0</v>
      </c>
      <c r="W1526" s="107">
        <f t="shared" si="357"/>
        <v>0</v>
      </c>
      <c r="X1526" s="107">
        <f t="shared" si="357"/>
        <v>0</v>
      </c>
      <c r="Y1526" s="107">
        <f t="shared" si="357"/>
        <v>0</v>
      </c>
      <c r="Z1526" s="107">
        <f t="shared" si="357"/>
        <v>0</v>
      </c>
      <c r="AA1526" s="107">
        <f t="shared" si="357"/>
        <v>0</v>
      </c>
      <c r="AB1526" s="107">
        <f t="shared" si="357"/>
        <v>0</v>
      </c>
      <c r="AC1526" s="108">
        <f t="shared" si="357"/>
        <v>0</v>
      </c>
      <c r="AE1526" s="805">
        <f t="shared" si="351"/>
        <v>0</v>
      </c>
      <c r="AG1526" s="805">
        <f t="shared" si="352"/>
        <v>0</v>
      </c>
      <c r="AI1526" s="805">
        <f t="shared" si="353"/>
        <v>0</v>
      </c>
      <c r="AK1526" s="300"/>
    </row>
    <row r="1527" spans="4:37" ht="12.75" customHeight="1" outlineLevel="1" x14ac:dyDescent="0.25">
      <c r="D1527" s="142" t="str">
        <f>'Line Items'!D1062</f>
        <v>Class 376/0 Eversholt Rail</v>
      </c>
      <c r="E1527" s="106"/>
      <c r="F1527" s="143" t="str">
        <f t="shared" si="349"/>
        <v>£000</v>
      </c>
      <c r="G1527" s="107">
        <f t="shared" ref="G1527:AC1527" si="358">G23*G1264</f>
        <v>0</v>
      </c>
      <c r="H1527" s="107">
        <f t="shared" si="358"/>
        <v>0</v>
      </c>
      <c r="I1527" s="107">
        <f t="shared" si="358"/>
        <v>0</v>
      </c>
      <c r="J1527" s="107">
        <f t="shared" si="358"/>
        <v>0</v>
      </c>
      <c r="K1527" s="107">
        <f t="shared" si="358"/>
        <v>0</v>
      </c>
      <c r="L1527" s="107">
        <f t="shared" si="358"/>
        <v>0</v>
      </c>
      <c r="M1527" s="107">
        <f t="shared" si="358"/>
        <v>0</v>
      </c>
      <c r="N1527" s="107">
        <f t="shared" si="358"/>
        <v>0</v>
      </c>
      <c r="O1527" s="107">
        <f t="shared" si="358"/>
        <v>0</v>
      </c>
      <c r="P1527" s="107">
        <f t="shared" si="358"/>
        <v>0</v>
      </c>
      <c r="Q1527" s="107">
        <f t="shared" si="358"/>
        <v>0</v>
      </c>
      <c r="R1527" s="107">
        <f t="shared" si="358"/>
        <v>0</v>
      </c>
      <c r="S1527" s="107">
        <f t="shared" si="358"/>
        <v>0</v>
      </c>
      <c r="T1527" s="107">
        <f t="shared" si="358"/>
        <v>0</v>
      </c>
      <c r="U1527" s="107">
        <f t="shared" si="358"/>
        <v>0</v>
      </c>
      <c r="V1527" s="107">
        <f t="shared" si="358"/>
        <v>0</v>
      </c>
      <c r="W1527" s="107">
        <f t="shared" si="358"/>
        <v>0</v>
      </c>
      <c r="X1527" s="107">
        <f t="shared" si="358"/>
        <v>0</v>
      </c>
      <c r="Y1527" s="107">
        <f t="shared" si="358"/>
        <v>0</v>
      </c>
      <c r="Z1527" s="107">
        <f t="shared" si="358"/>
        <v>0</v>
      </c>
      <c r="AA1527" s="107">
        <f t="shared" si="358"/>
        <v>0</v>
      </c>
      <c r="AB1527" s="107">
        <f t="shared" si="358"/>
        <v>0</v>
      </c>
      <c r="AC1527" s="108">
        <f t="shared" si="358"/>
        <v>0</v>
      </c>
      <c r="AE1527" s="805">
        <f t="shared" si="351"/>
        <v>0</v>
      </c>
      <c r="AG1527" s="805">
        <f t="shared" si="352"/>
        <v>0</v>
      </c>
      <c r="AI1527" s="805">
        <f t="shared" si="353"/>
        <v>0</v>
      </c>
      <c r="AK1527" s="300"/>
    </row>
    <row r="1528" spans="4:37" ht="12.75" customHeight="1" outlineLevel="1" x14ac:dyDescent="0.25">
      <c r="D1528" s="142" t="str">
        <f>'Line Items'!D1063</f>
        <v>Class 465/0 Eversholt Rail</v>
      </c>
      <c r="E1528" s="106"/>
      <c r="F1528" s="143" t="str">
        <f t="shared" si="349"/>
        <v>£000</v>
      </c>
      <c r="G1528" s="107">
        <f t="shared" ref="G1528:AC1528" si="359">G24*G1265</f>
        <v>0</v>
      </c>
      <c r="H1528" s="107">
        <f t="shared" si="359"/>
        <v>0</v>
      </c>
      <c r="I1528" s="107">
        <f t="shared" si="359"/>
        <v>0</v>
      </c>
      <c r="J1528" s="107">
        <f t="shared" si="359"/>
        <v>0</v>
      </c>
      <c r="K1528" s="107">
        <f t="shared" si="359"/>
        <v>0</v>
      </c>
      <c r="L1528" s="107">
        <f t="shared" si="359"/>
        <v>0</v>
      </c>
      <c r="M1528" s="107">
        <f t="shared" si="359"/>
        <v>0</v>
      </c>
      <c r="N1528" s="107">
        <f t="shared" si="359"/>
        <v>0</v>
      </c>
      <c r="O1528" s="107">
        <f t="shared" si="359"/>
        <v>0</v>
      </c>
      <c r="P1528" s="107">
        <f t="shared" si="359"/>
        <v>0</v>
      </c>
      <c r="Q1528" s="107">
        <f t="shared" si="359"/>
        <v>0</v>
      </c>
      <c r="R1528" s="107">
        <f t="shared" si="359"/>
        <v>0</v>
      </c>
      <c r="S1528" s="107">
        <f t="shared" si="359"/>
        <v>0</v>
      </c>
      <c r="T1528" s="107">
        <f t="shared" si="359"/>
        <v>0</v>
      </c>
      <c r="U1528" s="107">
        <f t="shared" si="359"/>
        <v>0</v>
      </c>
      <c r="V1528" s="107">
        <f t="shared" si="359"/>
        <v>0</v>
      </c>
      <c r="W1528" s="107">
        <f t="shared" si="359"/>
        <v>0</v>
      </c>
      <c r="X1528" s="107">
        <f t="shared" si="359"/>
        <v>0</v>
      </c>
      <c r="Y1528" s="107">
        <f t="shared" si="359"/>
        <v>0</v>
      </c>
      <c r="Z1528" s="107">
        <f t="shared" si="359"/>
        <v>0</v>
      </c>
      <c r="AA1528" s="107">
        <f t="shared" si="359"/>
        <v>0</v>
      </c>
      <c r="AB1528" s="107">
        <f t="shared" si="359"/>
        <v>0</v>
      </c>
      <c r="AC1528" s="108">
        <f t="shared" si="359"/>
        <v>0</v>
      </c>
      <c r="AE1528" s="805">
        <f t="shared" si="351"/>
        <v>0</v>
      </c>
      <c r="AG1528" s="805">
        <f t="shared" si="352"/>
        <v>0</v>
      </c>
      <c r="AI1528" s="805">
        <f t="shared" si="353"/>
        <v>0</v>
      </c>
      <c r="AK1528" s="300"/>
    </row>
    <row r="1529" spans="4:37" ht="12.75" customHeight="1" outlineLevel="1" x14ac:dyDescent="0.25">
      <c r="D1529" s="142" t="str">
        <f>'Line Items'!D1064</f>
        <v>Class 465/1 Eversholt Rail</v>
      </c>
      <c r="E1529" s="106"/>
      <c r="F1529" s="143" t="str">
        <f t="shared" si="349"/>
        <v>£000</v>
      </c>
      <c r="G1529" s="107">
        <f t="shared" ref="G1529:AC1529" si="360">G25*G1266</f>
        <v>0</v>
      </c>
      <c r="H1529" s="107">
        <f t="shared" si="360"/>
        <v>0</v>
      </c>
      <c r="I1529" s="107">
        <f t="shared" si="360"/>
        <v>0</v>
      </c>
      <c r="J1529" s="107">
        <f t="shared" si="360"/>
        <v>0</v>
      </c>
      <c r="K1529" s="107">
        <f t="shared" si="360"/>
        <v>0</v>
      </c>
      <c r="L1529" s="107">
        <f t="shared" si="360"/>
        <v>0</v>
      </c>
      <c r="M1529" s="107">
        <f t="shared" si="360"/>
        <v>0</v>
      </c>
      <c r="N1529" s="107">
        <f t="shared" si="360"/>
        <v>0</v>
      </c>
      <c r="O1529" s="107">
        <f t="shared" si="360"/>
        <v>0</v>
      </c>
      <c r="P1529" s="107">
        <f t="shared" si="360"/>
        <v>0</v>
      </c>
      <c r="Q1529" s="107">
        <f t="shared" si="360"/>
        <v>0</v>
      </c>
      <c r="R1529" s="107">
        <f t="shared" si="360"/>
        <v>0</v>
      </c>
      <c r="S1529" s="107">
        <f t="shared" si="360"/>
        <v>0</v>
      </c>
      <c r="T1529" s="107">
        <f t="shared" si="360"/>
        <v>0</v>
      </c>
      <c r="U1529" s="107">
        <f t="shared" si="360"/>
        <v>0</v>
      </c>
      <c r="V1529" s="107">
        <f t="shared" si="360"/>
        <v>0</v>
      </c>
      <c r="W1529" s="107">
        <f t="shared" si="360"/>
        <v>0</v>
      </c>
      <c r="X1529" s="107">
        <f t="shared" si="360"/>
        <v>0</v>
      </c>
      <c r="Y1529" s="107">
        <f t="shared" si="360"/>
        <v>0</v>
      </c>
      <c r="Z1529" s="107">
        <f t="shared" si="360"/>
        <v>0</v>
      </c>
      <c r="AA1529" s="107">
        <f t="shared" si="360"/>
        <v>0</v>
      </c>
      <c r="AB1529" s="107">
        <f t="shared" si="360"/>
        <v>0</v>
      </c>
      <c r="AC1529" s="108">
        <f t="shared" si="360"/>
        <v>0</v>
      </c>
      <c r="AE1529" s="805">
        <f t="shared" si="351"/>
        <v>0</v>
      </c>
      <c r="AG1529" s="805">
        <f t="shared" si="352"/>
        <v>0</v>
      </c>
      <c r="AI1529" s="805">
        <f t="shared" si="353"/>
        <v>0</v>
      </c>
      <c r="AK1529" s="300"/>
    </row>
    <row r="1530" spans="4:37" ht="12.75" customHeight="1" outlineLevel="1" x14ac:dyDescent="0.25">
      <c r="D1530" s="142" t="str">
        <f>'Line Items'!D1065</f>
        <v>Class 465/2 Angel</v>
      </c>
      <c r="E1530" s="106"/>
      <c r="F1530" s="143" t="str">
        <f t="shared" si="349"/>
        <v>£000</v>
      </c>
      <c r="G1530" s="107">
        <f t="shared" ref="G1530:AC1530" si="361">G26*G1267</f>
        <v>0</v>
      </c>
      <c r="H1530" s="107">
        <f t="shared" si="361"/>
        <v>0</v>
      </c>
      <c r="I1530" s="107">
        <f t="shared" si="361"/>
        <v>0</v>
      </c>
      <c r="J1530" s="107">
        <f t="shared" si="361"/>
        <v>0</v>
      </c>
      <c r="K1530" s="107">
        <f t="shared" si="361"/>
        <v>0</v>
      </c>
      <c r="L1530" s="107">
        <f t="shared" si="361"/>
        <v>0</v>
      </c>
      <c r="M1530" s="107">
        <f t="shared" si="361"/>
        <v>0</v>
      </c>
      <c r="N1530" s="107">
        <f t="shared" si="361"/>
        <v>0</v>
      </c>
      <c r="O1530" s="107">
        <f t="shared" si="361"/>
        <v>0</v>
      </c>
      <c r="P1530" s="107">
        <f t="shared" si="361"/>
        <v>0</v>
      </c>
      <c r="Q1530" s="107">
        <f t="shared" si="361"/>
        <v>0</v>
      </c>
      <c r="R1530" s="107">
        <f t="shared" si="361"/>
        <v>0</v>
      </c>
      <c r="S1530" s="107">
        <f t="shared" si="361"/>
        <v>0</v>
      </c>
      <c r="T1530" s="107">
        <f t="shared" si="361"/>
        <v>0</v>
      </c>
      <c r="U1530" s="107">
        <f t="shared" si="361"/>
        <v>0</v>
      </c>
      <c r="V1530" s="107">
        <f t="shared" si="361"/>
        <v>0</v>
      </c>
      <c r="W1530" s="107">
        <f t="shared" si="361"/>
        <v>0</v>
      </c>
      <c r="X1530" s="107">
        <f t="shared" si="361"/>
        <v>0</v>
      </c>
      <c r="Y1530" s="107">
        <f t="shared" si="361"/>
        <v>0</v>
      </c>
      <c r="Z1530" s="107">
        <f t="shared" si="361"/>
        <v>0</v>
      </c>
      <c r="AA1530" s="107">
        <f t="shared" si="361"/>
        <v>0</v>
      </c>
      <c r="AB1530" s="107">
        <f t="shared" si="361"/>
        <v>0</v>
      </c>
      <c r="AC1530" s="108">
        <f t="shared" si="361"/>
        <v>0</v>
      </c>
      <c r="AE1530" s="805">
        <f t="shared" si="351"/>
        <v>0</v>
      </c>
      <c r="AG1530" s="805">
        <f t="shared" si="352"/>
        <v>0</v>
      </c>
      <c r="AI1530" s="805">
        <f t="shared" si="353"/>
        <v>0</v>
      </c>
      <c r="AK1530" s="300"/>
    </row>
    <row r="1531" spans="4:37" ht="12.75" customHeight="1" outlineLevel="1" x14ac:dyDescent="0.25">
      <c r="D1531" s="142" t="str">
        <f>'Line Items'!D1066</f>
        <v>Class 465/9 Angel</v>
      </c>
      <c r="E1531" s="106"/>
      <c r="F1531" s="143" t="str">
        <f t="shared" si="349"/>
        <v>£000</v>
      </c>
      <c r="G1531" s="107">
        <f t="shared" ref="G1531:AC1531" si="362">G27*G1268</f>
        <v>0</v>
      </c>
      <c r="H1531" s="107">
        <f t="shared" si="362"/>
        <v>0</v>
      </c>
      <c r="I1531" s="107">
        <f t="shared" si="362"/>
        <v>0</v>
      </c>
      <c r="J1531" s="107">
        <f t="shared" si="362"/>
        <v>0</v>
      </c>
      <c r="K1531" s="107">
        <f t="shared" si="362"/>
        <v>0</v>
      </c>
      <c r="L1531" s="107">
        <f t="shared" si="362"/>
        <v>0</v>
      </c>
      <c r="M1531" s="107">
        <f t="shared" si="362"/>
        <v>0</v>
      </c>
      <c r="N1531" s="107">
        <f t="shared" si="362"/>
        <v>0</v>
      </c>
      <c r="O1531" s="107">
        <f t="shared" si="362"/>
        <v>0</v>
      </c>
      <c r="P1531" s="107">
        <f t="shared" si="362"/>
        <v>0</v>
      </c>
      <c r="Q1531" s="107">
        <f t="shared" si="362"/>
        <v>0</v>
      </c>
      <c r="R1531" s="107">
        <f t="shared" si="362"/>
        <v>0</v>
      </c>
      <c r="S1531" s="107">
        <f t="shared" si="362"/>
        <v>0</v>
      </c>
      <c r="T1531" s="107">
        <f t="shared" si="362"/>
        <v>0</v>
      </c>
      <c r="U1531" s="107">
        <f t="shared" si="362"/>
        <v>0</v>
      </c>
      <c r="V1531" s="107">
        <f t="shared" si="362"/>
        <v>0</v>
      </c>
      <c r="W1531" s="107">
        <f t="shared" si="362"/>
        <v>0</v>
      </c>
      <c r="X1531" s="107">
        <f t="shared" si="362"/>
        <v>0</v>
      </c>
      <c r="Y1531" s="107">
        <f t="shared" si="362"/>
        <v>0</v>
      </c>
      <c r="Z1531" s="107">
        <f t="shared" si="362"/>
        <v>0</v>
      </c>
      <c r="AA1531" s="107">
        <f t="shared" si="362"/>
        <v>0</v>
      </c>
      <c r="AB1531" s="107">
        <f t="shared" si="362"/>
        <v>0</v>
      </c>
      <c r="AC1531" s="108">
        <f t="shared" si="362"/>
        <v>0</v>
      </c>
      <c r="AE1531" s="805">
        <f t="shared" si="351"/>
        <v>0</v>
      </c>
      <c r="AG1531" s="805">
        <f t="shared" si="352"/>
        <v>0</v>
      </c>
      <c r="AI1531" s="805">
        <f t="shared" si="353"/>
        <v>0</v>
      </c>
      <c r="AK1531" s="300"/>
    </row>
    <row r="1532" spans="4:37" ht="12.75" customHeight="1" outlineLevel="1" x14ac:dyDescent="0.25">
      <c r="D1532" s="142" t="str">
        <f>'Line Items'!D1067</f>
        <v>Class 466 Angel</v>
      </c>
      <c r="E1532" s="106"/>
      <c r="F1532" s="143" t="str">
        <f t="shared" si="349"/>
        <v>£000</v>
      </c>
      <c r="G1532" s="107">
        <f t="shared" ref="G1532:AC1532" si="363">G28*G1269</f>
        <v>0</v>
      </c>
      <c r="H1532" s="107">
        <f t="shared" si="363"/>
        <v>0</v>
      </c>
      <c r="I1532" s="107">
        <f t="shared" si="363"/>
        <v>0</v>
      </c>
      <c r="J1532" s="107">
        <f t="shared" si="363"/>
        <v>0</v>
      </c>
      <c r="K1532" s="107">
        <f t="shared" si="363"/>
        <v>0</v>
      </c>
      <c r="L1532" s="107">
        <f t="shared" si="363"/>
        <v>0</v>
      </c>
      <c r="M1532" s="107">
        <f t="shared" si="363"/>
        <v>0</v>
      </c>
      <c r="N1532" s="107">
        <f t="shared" si="363"/>
        <v>0</v>
      </c>
      <c r="O1532" s="107">
        <f t="shared" si="363"/>
        <v>0</v>
      </c>
      <c r="P1532" s="107">
        <f t="shared" si="363"/>
        <v>0</v>
      </c>
      <c r="Q1532" s="107">
        <f t="shared" si="363"/>
        <v>0</v>
      </c>
      <c r="R1532" s="107">
        <f t="shared" si="363"/>
        <v>0</v>
      </c>
      <c r="S1532" s="107">
        <f t="shared" si="363"/>
        <v>0</v>
      </c>
      <c r="T1532" s="107">
        <f t="shared" si="363"/>
        <v>0</v>
      </c>
      <c r="U1532" s="107">
        <f t="shared" si="363"/>
        <v>0</v>
      </c>
      <c r="V1532" s="107">
        <f t="shared" si="363"/>
        <v>0</v>
      </c>
      <c r="W1532" s="107">
        <f t="shared" si="363"/>
        <v>0</v>
      </c>
      <c r="X1532" s="107">
        <f t="shared" si="363"/>
        <v>0</v>
      </c>
      <c r="Y1532" s="107">
        <f t="shared" si="363"/>
        <v>0</v>
      </c>
      <c r="Z1532" s="107">
        <f t="shared" si="363"/>
        <v>0</v>
      </c>
      <c r="AA1532" s="107">
        <f t="shared" si="363"/>
        <v>0</v>
      </c>
      <c r="AB1532" s="107">
        <f t="shared" si="363"/>
        <v>0</v>
      </c>
      <c r="AC1532" s="108">
        <f t="shared" si="363"/>
        <v>0</v>
      </c>
      <c r="AE1532" s="805">
        <f t="shared" si="351"/>
        <v>0</v>
      </c>
      <c r="AG1532" s="805">
        <f t="shared" si="352"/>
        <v>0</v>
      </c>
      <c r="AI1532" s="805">
        <f t="shared" si="353"/>
        <v>0</v>
      </c>
      <c r="AK1532" s="300"/>
    </row>
    <row r="1533" spans="4:37" ht="12.75" customHeight="1" outlineLevel="1" x14ac:dyDescent="0.25">
      <c r="D1533" s="142" t="str">
        <f>'Line Items'!D1068</f>
        <v>Class 395 Eversholt Rail</v>
      </c>
      <c r="E1533" s="106"/>
      <c r="F1533" s="143" t="str">
        <f t="shared" si="349"/>
        <v>£000</v>
      </c>
      <c r="G1533" s="107">
        <f t="shared" ref="G1533:AC1533" si="364">G29*G1270</f>
        <v>0</v>
      </c>
      <c r="H1533" s="107">
        <f t="shared" si="364"/>
        <v>0</v>
      </c>
      <c r="I1533" s="107">
        <f t="shared" si="364"/>
        <v>0</v>
      </c>
      <c r="J1533" s="107">
        <f t="shared" si="364"/>
        <v>0</v>
      </c>
      <c r="K1533" s="107">
        <f t="shared" si="364"/>
        <v>0</v>
      </c>
      <c r="L1533" s="107">
        <f t="shared" si="364"/>
        <v>0</v>
      </c>
      <c r="M1533" s="107">
        <f t="shared" si="364"/>
        <v>0</v>
      </c>
      <c r="N1533" s="107">
        <f t="shared" si="364"/>
        <v>0</v>
      </c>
      <c r="O1533" s="107">
        <f t="shared" si="364"/>
        <v>0</v>
      </c>
      <c r="P1533" s="107">
        <f t="shared" si="364"/>
        <v>0</v>
      </c>
      <c r="Q1533" s="107">
        <f t="shared" si="364"/>
        <v>0</v>
      </c>
      <c r="R1533" s="107">
        <f t="shared" si="364"/>
        <v>0</v>
      </c>
      <c r="S1533" s="107">
        <f t="shared" si="364"/>
        <v>0</v>
      </c>
      <c r="T1533" s="107">
        <f t="shared" si="364"/>
        <v>0</v>
      </c>
      <c r="U1533" s="107">
        <f t="shared" si="364"/>
        <v>0</v>
      </c>
      <c r="V1533" s="107">
        <f t="shared" si="364"/>
        <v>0</v>
      </c>
      <c r="W1533" s="107">
        <f t="shared" si="364"/>
        <v>0</v>
      </c>
      <c r="X1533" s="107">
        <f t="shared" si="364"/>
        <v>0</v>
      </c>
      <c r="Y1533" s="107">
        <f t="shared" si="364"/>
        <v>0</v>
      </c>
      <c r="Z1533" s="107">
        <f t="shared" si="364"/>
        <v>0</v>
      </c>
      <c r="AA1533" s="107">
        <f t="shared" si="364"/>
        <v>0</v>
      </c>
      <c r="AB1533" s="107">
        <f t="shared" si="364"/>
        <v>0</v>
      </c>
      <c r="AC1533" s="108">
        <f t="shared" si="364"/>
        <v>0</v>
      </c>
      <c r="AE1533" s="805">
        <f t="shared" si="351"/>
        <v>0</v>
      </c>
      <c r="AG1533" s="805">
        <f t="shared" si="352"/>
        <v>0</v>
      </c>
      <c r="AI1533" s="805">
        <f t="shared" si="353"/>
        <v>0</v>
      </c>
      <c r="AK1533" s="300"/>
    </row>
    <row r="1534" spans="4:37" ht="12.75" customHeight="1" outlineLevel="1" x14ac:dyDescent="0.25">
      <c r="D1534" s="142" t="str">
        <f>'Line Items'!D1069</f>
        <v>Class 377 Sub Leased from GTR</v>
      </c>
      <c r="E1534" s="106"/>
      <c r="F1534" s="143" t="str">
        <f t="shared" si="349"/>
        <v>£000</v>
      </c>
      <c r="G1534" s="107">
        <f t="shared" ref="G1534:AC1534" si="365">G30*G1271</f>
        <v>0</v>
      </c>
      <c r="H1534" s="107">
        <f t="shared" si="365"/>
        <v>0</v>
      </c>
      <c r="I1534" s="107">
        <f t="shared" si="365"/>
        <v>0</v>
      </c>
      <c r="J1534" s="107">
        <f t="shared" si="365"/>
        <v>0</v>
      </c>
      <c r="K1534" s="107">
        <f t="shared" si="365"/>
        <v>0</v>
      </c>
      <c r="L1534" s="107">
        <f t="shared" si="365"/>
        <v>0</v>
      </c>
      <c r="M1534" s="107">
        <f t="shared" si="365"/>
        <v>0</v>
      </c>
      <c r="N1534" s="107">
        <f t="shared" si="365"/>
        <v>0</v>
      </c>
      <c r="O1534" s="107">
        <f t="shared" si="365"/>
        <v>0</v>
      </c>
      <c r="P1534" s="107">
        <f t="shared" si="365"/>
        <v>0</v>
      </c>
      <c r="Q1534" s="107">
        <f t="shared" si="365"/>
        <v>0</v>
      </c>
      <c r="R1534" s="107">
        <f t="shared" si="365"/>
        <v>0</v>
      </c>
      <c r="S1534" s="107">
        <f t="shared" si="365"/>
        <v>0</v>
      </c>
      <c r="T1534" s="107">
        <f t="shared" si="365"/>
        <v>0</v>
      </c>
      <c r="U1534" s="107">
        <f t="shared" si="365"/>
        <v>0</v>
      </c>
      <c r="V1534" s="107">
        <f t="shared" si="365"/>
        <v>0</v>
      </c>
      <c r="W1534" s="107">
        <f t="shared" si="365"/>
        <v>0</v>
      </c>
      <c r="X1534" s="107">
        <f t="shared" si="365"/>
        <v>0</v>
      </c>
      <c r="Y1534" s="107">
        <f t="shared" si="365"/>
        <v>0</v>
      </c>
      <c r="Z1534" s="107">
        <f t="shared" si="365"/>
        <v>0</v>
      </c>
      <c r="AA1534" s="107">
        <f t="shared" si="365"/>
        <v>0</v>
      </c>
      <c r="AB1534" s="107">
        <f t="shared" si="365"/>
        <v>0</v>
      </c>
      <c r="AC1534" s="108">
        <f t="shared" si="365"/>
        <v>0</v>
      </c>
      <c r="AE1534" s="805">
        <f t="shared" si="351"/>
        <v>0</v>
      </c>
      <c r="AG1534" s="805">
        <f t="shared" si="352"/>
        <v>0</v>
      </c>
      <c r="AI1534" s="805">
        <f t="shared" si="353"/>
        <v>0</v>
      </c>
      <c r="AK1534" s="300"/>
    </row>
    <row r="1535" spans="4:37" ht="12.75" customHeight="1" outlineLevel="1" x14ac:dyDescent="0.25">
      <c r="D1535" s="142" t="str">
        <f>'Line Items'!D1070</f>
        <v>Class 319 Sub Leased to GTR</v>
      </c>
      <c r="E1535" s="106"/>
      <c r="F1535" s="143" t="str">
        <f t="shared" si="349"/>
        <v>£000</v>
      </c>
      <c r="G1535" s="107">
        <f t="shared" ref="G1535:AC1535" si="366">G31*G1272</f>
        <v>0</v>
      </c>
      <c r="H1535" s="107">
        <f t="shared" si="366"/>
        <v>0</v>
      </c>
      <c r="I1535" s="107">
        <f t="shared" si="366"/>
        <v>0</v>
      </c>
      <c r="J1535" s="107">
        <f t="shared" si="366"/>
        <v>0</v>
      </c>
      <c r="K1535" s="107">
        <f t="shared" si="366"/>
        <v>0</v>
      </c>
      <c r="L1535" s="107">
        <f t="shared" si="366"/>
        <v>0</v>
      </c>
      <c r="M1535" s="107">
        <f t="shared" si="366"/>
        <v>0</v>
      </c>
      <c r="N1535" s="107">
        <f t="shared" si="366"/>
        <v>0</v>
      </c>
      <c r="O1535" s="107">
        <f t="shared" si="366"/>
        <v>0</v>
      </c>
      <c r="P1535" s="107">
        <f t="shared" si="366"/>
        <v>0</v>
      </c>
      <c r="Q1535" s="107">
        <f t="shared" si="366"/>
        <v>0</v>
      </c>
      <c r="R1535" s="107">
        <f t="shared" si="366"/>
        <v>0</v>
      </c>
      <c r="S1535" s="107">
        <f t="shared" si="366"/>
        <v>0</v>
      </c>
      <c r="T1535" s="107">
        <f t="shared" si="366"/>
        <v>0</v>
      </c>
      <c r="U1535" s="107">
        <f t="shared" si="366"/>
        <v>0</v>
      </c>
      <c r="V1535" s="107">
        <f t="shared" si="366"/>
        <v>0</v>
      </c>
      <c r="W1535" s="107">
        <f t="shared" si="366"/>
        <v>0</v>
      </c>
      <c r="X1535" s="107">
        <f t="shared" si="366"/>
        <v>0</v>
      </c>
      <c r="Y1535" s="107">
        <f t="shared" si="366"/>
        <v>0</v>
      </c>
      <c r="Z1535" s="107">
        <f t="shared" si="366"/>
        <v>0</v>
      </c>
      <c r="AA1535" s="107">
        <f t="shared" si="366"/>
        <v>0</v>
      </c>
      <c r="AB1535" s="107">
        <f t="shared" si="366"/>
        <v>0</v>
      </c>
      <c r="AC1535" s="108">
        <f t="shared" si="366"/>
        <v>0</v>
      </c>
      <c r="AE1535" s="805">
        <f t="shared" si="351"/>
        <v>0</v>
      </c>
      <c r="AG1535" s="805">
        <f t="shared" si="352"/>
        <v>0</v>
      </c>
      <c r="AI1535" s="805">
        <f t="shared" si="353"/>
        <v>0</v>
      </c>
      <c r="AK1535" s="300"/>
    </row>
    <row r="1536" spans="4:37" ht="12.75" customHeight="1" outlineLevel="1" x14ac:dyDescent="0.25">
      <c r="D1536" s="142" t="str">
        <f>'Line Items'!D1071</f>
        <v>[Rolling Stock Line 15]</v>
      </c>
      <c r="E1536" s="106"/>
      <c r="F1536" s="143" t="str">
        <f t="shared" si="349"/>
        <v>£000</v>
      </c>
      <c r="G1536" s="107">
        <f t="shared" ref="G1536:AC1536" si="367">G32*G1273</f>
        <v>0</v>
      </c>
      <c r="H1536" s="107">
        <f t="shared" si="367"/>
        <v>0</v>
      </c>
      <c r="I1536" s="107">
        <f t="shared" si="367"/>
        <v>0</v>
      </c>
      <c r="J1536" s="107">
        <f t="shared" si="367"/>
        <v>0</v>
      </c>
      <c r="K1536" s="107">
        <f t="shared" si="367"/>
        <v>0</v>
      </c>
      <c r="L1536" s="107">
        <f t="shared" si="367"/>
        <v>0</v>
      </c>
      <c r="M1536" s="107">
        <f t="shared" si="367"/>
        <v>0</v>
      </c>
      <c r="N1536" s="107">
        <f t="shared" si="367"/>
        <v>0</v>
      </c>
      <c r="O1536" s="107">
        <f t="shared" si="367"/>
        <v>0</v>
      </c>
      <c r="P1536" s="107">
        <f t="shared" si="367"/>
        <v>0</v>
      </c>
      <c r="Q1536" s="107">
        <f t="shared" si="367"/>
        <v>0</v>
      </c>
      <c r="R1536" s="107">
        <f t="shared" si="367"/>
        <v>0</v>
      </c>
      <c r="S1536" s="107">
        <f t="shared" si="367"/>
        <v>0</v>
      </c>
      <c r="T1536" s="107">
        <f t="shared" si="367"/>
        <v>0</v>
      </c>
      <c r="U1536" s="107">
        <f t="shared" si="367"/>
        <v>0</v>
      </c>
      <c r="V1536" s="107">
        <f t="shared" si="367"/>
        <v>0</v>
      </c>
      <c r="W1536" s="107">
        <f t="shared" si="367"/>
        <v>0</v>
      </c>
      <c r="X1536" s="107">
        <f t="shared" si="367"/>
        <v>0</v>
      </c>
      <c r="Y1536" s="107">
        <f t="shared" si="367"/>
        <v>0</v>
      </c>
      <c r="Z1536" s="107">
        <f t="shared" si="367"/>
        <v>0</v>
      </c>
      <c r="AA1536" s="107">
        <f t="shared" si="367"/>
        <v>0</v>
      </c>
      <c r="AB1536" s="107">
        <f t="shared" si="367"/>
        <v>0</v>
      </c>
      <c r="AC1536" s="108">
        <f t="shared" si="367"/>
        <v>0</v>
      </c>
      <c r="AE1536" s="805">
        <f t="shared" si="351"/>
        <v>0</v>
      </c>
      <c r="AG1536" s="805">
        <f t="shared" si="352"/>
        <v>0</v>
      </c>
      <c r="AI1536" s="805">
        <f t="shared" si="353"/>
        <v>0</v>
      </c>
      <c r="AK1536" s="300"/>
    </row>
    <row r="1537" spans="4:37" ht="12.75" customHeight="1" outlineLevel="1" x14ac:dyDescent="0.25">
      <c r="D1537" s="142" t="str">
        <f>'Line Items'!D1072</f>
        <v>[Rolling Stock Line 16]</v>
      </c>
      <c r="E1537" s="106"/>
      <c r="F1537" s="143" t="str">
        <f t="shared" si="349"/>
        <v>£000</v>
      </c>
      <c r="G1537" s="107">
        <f t="shared" ref="G1537:AC1537" si="368">G33*G1274</f>
        <v>0</v>
      </c>
      <c r="H1537" s="107">
        <f t="shared" si="368"/>
        <v>0</v>
      </c>
      <c r="I1537" s="107">
        <f t="shared" si="368"/>
        <v>0</v>
      </c>
      <c r="J1537" s="107">
        <f t="shared" si="368"/>
        <v>0</v>
      </c>
      <c r="K1537" s="107">
        <f t="shared" si="368"/>
        <v>0</v>
      </c>
      <c r="L1537" s="107">
        <f t="shared" si="368"/>
        <v>0</v>
      </c>
      <c r="M1537" s="107">
        <f t="shared" si="368"/>
        <v>0</v>
      </c>
      <c r="N1537" s="107">
        <f t="shared" si="368"/>
        <v>0</v>
      </c>
      <c r="O1537" s="107">
        <f t="shared" si="368"/>
        <v>0</v>
      </c>
      <c r="P1537" s="107">
        <f t="shared" si="368"/>
        <v>0</v>
      </c>
      <c r="Q1537" s="107">
        <f t="shared" si="368"/>
        <v>0</v>
      </c>
      <c r="R1537" s="107">
        <f t="shared" si="368"/>
        <v>0</v>
      </c>
      <c r="S1537" s="107">
        <f t="shared" si="368"/>
        <v>0</v>
      </c>
      <c r="T1537" s="107">
        <f t="shared" si="368"/>
        <v>0</v>
      </c>
      <c r="U1537" s="107">
        <f t="shared" si="368"/>
        <v>0</v>
      </c>
      <c r="V1537" s="107">
        <f t="shared" si="368"/>
        <v>0</v>
      </c>
      <c r="W1537" s="107">
        <f t="shared" si="368"/>
        <v>0</v>
      </c>
      <c r="X1537" s="107">
        <f t="shared" si="368"/>
        <v>0</v>
      </c>
      <c r="Y1537" s="107">
        <f t="shared" si="368"/>
        <v>0</v>
      </c>
      <c r="Z1537" s="107">
        <f t="shared" si="368"/>
        <v>0</v>
      </c>
      <c r="AA1537" s="107">
        <f t="shared" si="368"/>
        <v>0</v>
      </c>
      <c r="AB1537" s="107">
        <f t="shared" si="368"/>
        <v>0</v>
      </c>
      <c r="AC1537" s="108">
        <f t="shared" si="368"/>
        <v>0</v>
      </c>
      <c r="AE1537" s="805">
        <f t="shared" si="351"/>
        <v>0</v>
      </c>
      <c r="AG1537" s="805">
        <f t="shared" si="352"/>
        <v>0</v>
      </c>
      <c r="AI1537" s="805">
        <f t="shared" si="353"/>
        <v>0</v>
      </c>
      <c r="AK1537" s="300"/>
    </row>
    <row r="1538" spans="4:37" ht="12.75" customHeight="1" outlineLevel="1" x14ac:dyDescent="0.25">
      <c r="D1538" s="142" t="str">
        <f>'Line Items'!D1073</f>
        <v>[Rolling Stock Line 17]</v>
      </c>
      <c r="E1538" s="106"/>
      <c r="F1538" s="143" t="str">
        <f t="shared" si="349"/>
        <v>£000</v>
      </c>
      <c r="G1538" s="107">
        <f t="shared" ref="G1538:AC1538" si="369">G34*G1275</f>
        <v>0</v>
      </c>
      <c r="H1538" s="107">
        <f t="shared" si="369"/>
        <v>0</v>
      </c>
      <c r="I1538" s="107">
        <f t="shared" si="369"/>
        <v>0</v>
      </c>
      <c r="J1538" s="107">
        <f t="shared" si="369"/>
        <v>0</v>
      </c>
      <c r="K1538" s="107">
        <f t="shared" si="369"/>
        <v>0</v>
      </c>
      <c r="L1538" s="107">
        <f t="shared" si="369"/>
        <v>0</v>
      </c>
      <c r="M1538" s="107">
        <f t="shared" si="369"/>
        <v>0</v>
      </c>
      <c r="N1538" s="107">
        <f t="shared" si="369"/>
        <v>0</v>
      </c>
      <c r="O1538" s="107">
        <f t="shared" si="369"/>
        <v>0</v>
      </c>
      <c r="P1538" s="107">
        <f t="shared" si="369"/>
        <v>0</v>
      </c>
      <c r="Q1538" s="107">
        <f t="shared" si="369"/>
        <v>0</v>
      </c>
      <c r="R1538" s="107">
        <f t="shared" si="369"/>
        <v>0</v>
      </c>
      <c r="S1538" s="107">
        <f t="shared" si="369"/>
        <v>0</v>
      </c>
      <c r="T1538" s="107">
        <f t="shared" si="369"/>
        <v>0</v>
      </c>
      <c r="U1538" s="107">
        <f t="shared" si="369"/>
        <v>0</v>
      </c>
      <c r="V1538" s="107">
        <f t="shared" si="369"/>
        <v>0</v>
      </c>
      <c r="W1538" s="107">
        <f t="shared" si="369"/>
        <v>0</v>
      </c>
      <c r="X1538" s="107">
        <f t="shared" si="369"/>
        <v>0</v>
      </c>
      <c r="Y1538" s="107">
        <f t="shared" si="369"/>
        <v>0</v>
      </c>
      <c r="Z1538" s="107">
        <f t="shared" si="369"/>
        <v>0</v>
      </c>
      <c r="AA1538" s="107">
        <f t="shared" si="369"/>
        <v>0</v>
      </c>
      <c r="AB1538" s="107">
        <f t="shared" si="369"/>
        <v>0</v>
      </c>
      <c r="AC1538" s="108">
        <f t="shared" si="369"/>
        <v>0</v>
      </c>
      <c r="AE1538" s="805">
        <f t="shared" si="351"/>
        <v>0</v>
      </c>
      <c r="AG1538" s="805">
        <f t="shared" si="352"/>
        <v>0</v>
      </c>
      <c r="AI1538" s="805">
        <f t="shared" si="353"/>
        <v>0</v>
      </c>
      <c r="AK1538" s="300"/>
    </row>
    <row r="1539" spans="4:37" ht="12.75" customHeight="1" outlineLevel="1" x14ac:dyDescent="0.25">
      <c r="D1539" s="142" t="str">
        <f>'Line Items'!D1074</f>
        <v>[Rolling Stock Line 18]</v>
      </c>
      <c r="E1539" s="106"/>
      <c r="F1539" s="143" t="str">
        <f t="shared" si="349"/>
        <v>£000</v>
      </c>
      <c r="G1539" s="107">
        <f t="shared" ref="G1539:AC1539" si="370">G35*G1276</f>
        <v>0</v>
      </c>
      <c r="H1539" s="107">
        <f t="shared" si="370"/>
        <v>0</v>
      </c>
      <c r="I1539" s="107">
        <f t="shared" si="370"/>
        <v>0</v>
      </c>
      <c r="J1539" s="107">
        <f t="shared" si="370"/>
        <v>0</v>
      </c>
      <c r="K1539" s="107">
        <f t="shared" si="370"/>
        <v>0</v>
      </c>
      <c r="L1539" s="107">
        <f t="shared" si="370"/>
        <v>0</v>
      </c>
      <c r="M1539" s="107">
        <f t="shared" si="370"/>
        <v>0</v>
      </c>
      <c r="N1539" s="107">
        <f t="shared" si="370"/>
        <v>0</v>
      </c>
      <c r="O1539" s="107">
        <f t="shared" si="370"/>
        <v>0</v>
      </c>
      <c r="P1539" s="107">
        <f t="shared" si="370"/>
        <v>0</v>
      </c>
      <c r="Q1539" s="107">
        <f t="shared" si="370"/>
        <v>0</v>
      </c>
      <c r="R1539" s="107">
        <f t="shared" si="370"/>
        <v>0</v>
      </c>
      <c r="S1539" s="107">
        <f t="shared" si="370"/>
        <v>0</v>
      </c>
      <c r="T1539" s="107">
        <f t="shared" si="370"/>
        <v>0</v>
      </c>
      <c r="U1539" s="107">
        <f t="shared" si="370"/>
        <v>0</v>
      </c>
      <c r="V1539" s="107">
        <f t="shared" si="370"/>
        <v>0</v>
      </c>
      <c r="W1539" s="107">
        <f t="shared" si="370"/>
        <v>0</v>
      </c>
      <c r="X1539" s="107">
        <f t="shared" si="370"/>
        <v>0</v>
      </c>
      <c r="Y1539" s="107">
        <f t="shared" si="370"/>
        <v>0</v>
      </c>
      <c r="Z1539" s="107">
        <f t="shared" si="370"/>
        <v>0</v>
      </c>
      <c r="AA1539" s="107">
        <f t="shared" si="370"/>
        <v>0</v>
      </c>
      <c r="AB1539" s="107">
        <f t="shared" si="370"/>
        <v>0</v>
      </c>
      <c r="AC1539" s="108">
        <f t="shared" si="370"/>
        <v>0</v>
      </c>
      <c r="AE1539" s="805">
        <f t="shared" si="351"/>
        <v>0</v>
      </c>
      <c r="AG1539" s="805">
        <f t="shared" si="352"/>
        <v>0</v>
      </c>
      <c r="AI1539" s="805">
        <f t="shared" si="353"/>
        <v>0</v>
      </c>
      <c r="AK1539" s="300"/>
    </row>
    <row r="1540" spans="4:37" ht="12.75" customHeight="1" outlineLevel="1" x14ac:dyDescent="0.25">
      <c r="D1540" s="142" t="str">
        <f>'Line Items'!D1075</f>
        <v>[Rolling Stock Line 19]</v>
      </c>
      <c r="E1540" s="106"/>
      <c r="F1540" s="143" t="str">
        <f t="shared" si="349"/>
        <v>£000</v>
      </c>
      <c r="G1540" s="107">
        <f t="shared" ref="G1540:AC1540" si="371">G36*G1277</f>
        <v>0</v>
      </c>
      <c r="H1540" s="107">
        <f t="shared" si="371"/>
        <v>0</v>
      </c>
      <c r="I1540" s="107">
        <f t="shared" si="371"/>
        <v>0</v>
      </c>
      <c r="J1540" s="107">
        <f t="shared" si="371"/>
        <v>0</v>
      </c>
      <c r="K1540" s="107">
        <f t="shared" si="371"/>
        <v>0</v>
      </c>
      <c r="L1540" s="107">
        <f t="shared" si="371"/>
        <v>0</v>
      </c>
      <c r="M1540" s="107">
        <f t="shared" si="371"/>
        <v>0</v>
      </c>
      <c r="N1540" s="107">
        <f t="shared" si="371"/>
        <v>0</v>
      </c>
      <c r="O1540" s="107">
        <f t="shared" si="371"/>
        <v>0</v>
      </c>
      <c r="P1540" s="107">
        <f t="shared" si="371"/>
        <v>0</v>
      </c>
      <c r="Q1540" s="107">
        <f t="shared" si="371"/>
        <v>0</v>
      </c>
      <c r="R1540" s="107">
        <f t="shared" si="371"/>
        <v>0</v>
      </c>
      <c r="S1540" s="107">
        <f t="shared" si="371"/>
        <v>0</v>
      </c>
      <c r="T1540" s="107">
        <f t="shared" si="371"/>
        <v>0</v>
      </c>
      <c r="U1540" s="107">
        <f t="shared" si="371"/>
        <v>0</v>
      </c>
      <c r="V1540" s="107">
        <f t="shared" si="371"/>
        <v>0</v>
      </c>
      <c r="W1540" s="107">
        <f t="shared" si="371"/>
        <v>0</v>
      </c>
      <c r="X1540" s="107">
        <f t="shared" si="371"/>
        <v>0</v>
      </c>
      <c r="Y1540" s="107">
        <f t="shared" si="371"/>
        <v>0</v>
      </c>
      <c r="Z1540" s="107">
        <f t="shared" si="371"/>
        <v>0</v>
      </c>
      <c r="AA1540" s="107">
        <f t="shared" si="371"/>
        <v>0</v>
      </c>
      <c r="AB1540" s="107">
        <f t="shared" si="371"/>
        <v>0</v>
      </c>
      <c r="AC1540" s="108">
        <f t="shared" si="371"/>
        <v>0</v>
      </c>
      <c r="AE1540" s="805">
        <f t="shared" si="351"/>
        <v>0</v>
      </c>
      <c r="AG1540" s="805">
        <f t="shared" si="352"/>
        <v>0</v>
      </c>
      <c r="AI1540" s="805">
        <f t="shared" si="353"/>
        <v>0</v>
      </c>
      <c r="AK1540" s="300"/>
    </row>
    <row r="1541" spans="4:37" ht="12.75" customHeight="1" outlineLevel="1" x14ac:dyDescent="0.25">
      <c r="D1541" s="142" t="str">
        <f>'Line Items'!D1076</f>
        <v>[Rolling Stock Line 20]</v>
      </c>
      <c r="E1541" s="106"/>
      <c r="F1541" s="143" t="str">
        <f t="shared" si="349"/>
        <v>£000</v>
      </c>
      <c r="G1541" s="107">
        <f t="shared" ref="G1541:AC1541" si="372">G37*G1278</f>
        <v>0</v>
      </c>
      <c r="H1541" s="107">
        <f t="shared" si="372"/>
        <v>0</v>
      </c>
      <c r="I1541" s="107">
        <f t="shared" si="372"/>
        <v>0</v>
      </c>
      <c r="J1541" s="107">
        <f t="shared" si="372"/>
        <v>0</v>
      </c>
      <c r="K1541" s="107">
        <f t="shared" si="372"/>
        <v>0</v>
      </c>
      <c r="L1541" s="107">
        <f t="shared" si="372"/>
        <v>0</v>
      </c>
      <c r="M1541" s="107">
        <f t="shared" si="372"/>
        <v>0</v>
      </c>
      <c r="N1541" s="107">
        <f t="shared" si="372"/>
        <v>0</v>
      </c>
      <c r="O1541" s="107">
        <f t="shared" si="372"/>
        <v>0</v>
      </c>
      <c r="P1541" s="107">
        <f t="shared" si="372"/>
        <v>0</v>
      </c>
      <c r="Q1541" s="107">
        <f t="shared" si="372"/>
        <v>0</v>
      </c>
      <c r="R1541" s="107">
        <f t="shared" si="372"/>
        <v>0</v>
      </c>
      <c r="S1541" s="107">
        <f t="shared" si="372"/>
        <v>0</v>
      </c>
      <c r="T1541" s="107">
        <f t="shared" si="372"/>
        <v>0</v>
      </c>
      <c r="U1541" s="107">
        <f t="shared" si="372"/>
        <v>0</v>
      </c>
      <c r="V1541" s="107">
        <f t="shared" si="372"/>
        <v>0</v>
      </c>
      <c r="W1541" s="107">
        <f t="shared" si="372"/>
        <v>0</v>
      </c>
      <c r="X1541" s="107">
        <f t="shared" si="372"/>
        <v>0</v>
      </c>
      <c r="Y1541" s="107">
        <f t="shared" si="372"/>
        <v>0</v>
      </c>
      <c r="Z1541" s="107">
        <f t="shared" si="372"/>
        <v>0</v>
      </c>
      <c r="AA1541" s="107">
        <f t="shared" si="372"/>
        <v>0</v>
      </c>
      <c r="AB1541" s="107">
        <f t="shared" si="372"/>
        <v>0</v>
      </c>
      <c r="AC1541" s="108">
        <f t="shared" si="372"/>
        <v>0</v>
      </c>
      <c r="AE1541" s="805">
        <f t="shared" si="351"/>
        <v>0</v>
      </c>
      <c r="AG1541" s="805">
        <f t="shared" si="352"/>
        <v>0</v>
      </c>
      <c r="AI1541" s="805">
        <f t="shared" si="353"/>
        <v>0</v>
      </c>
      <c r="AK1541" s="300"/>
    </row>
    <row r="1542" spans="4:37" ht="12.75" customHeight="1" outlineLevel="1" x14ac:dyDescent="0.25">
      <c r="D1542" s="142" t="str">
        <f>'Line Items'!D1077</f>
        <v>[Rolling Stock Line 21]</v>
      </c>
      <c r="E1542" s="106"/>
      <c r="F1542" s="143" t="str">
        <f t="shared" si="349"/>
        <v>£000</v>
      </c>
      <c r="G1542" s="107">
        <f t="shared" ref="G1542:AC1542" si="373">G38*G1279</f>
        <v>0</v>
      </c>
      <c r="H1542" s="107">
        <f t="shared" si="373"/>
        <v>0</v>
      </c>
      <c r="I1542" s="107">
        <f t="shared" si="373"/>
        <v>0</v>
      </c>
      <c r="J1542" s="107">
        <f t="shared" si="373"/>
        <v>0</v>
      </c>
      <c r="K1542" s="107">
        <f t="shared" si="373"/>
        <v>0</v>
      </c>
      <c r="L1542" s="107">
        <f t="shared" si="373"/>
        <v>0</v>
      </c>
      <c r="M1542" s="107">
        <f t="shared" si="373"/>
        <v>0</v>
      </c>
      <c r="N1542" s="107">
        <f t="shared" si="373"/>
        <v>0</v>
      </c>
      <c r="O1542" s="107">
        <f t="shared" si="373"/>
        <v>0</v>
      </c>
      <c r="P1542" s="107">
        <f t="shared" si="373"/>
        <v>0</v>
      </c>
      <c r="Q1542" s="107">
        <f t="shared" si="373"/>
        <v>0</v>
      </c>
      <c r="R1542" s="107">
        <f t="shared" si="373"/>
        <v>0</v>
      </c>
      <c r="S1542" s="107">
        <f t="shared" si="373"/>
        <v>0</v>
      </c>
      <c r="T1542" s="107">
        <f t="shared" si="373"/>
        <v>0</v>
      </c>
      <c r="U1542" s="107">
        <f t="shared" si="373"/>
        <v>0</v>
      </c>
      <c r="V1542" s="107">
        <f t="shared" si="373"/>
        <v>0</v>
      </c>
      <c r="W1542" s="107">
        <f t="shared" si="373"/>
        <v>0</v>
      </c>
      <c r="X1542" s="107">
        <f t="shared" si="373"/>
        <v>0</v>
      </c>
      <c r="Y1542" s="107">
        <f t="shared" si="373"/>
        <v>0</v>
      </c>
      <c r="Z1542" s="107">
        <f t="shared" si="373"/>
        <v>0</v>
      </c>
      <c r="AA1542" s="107">
        <f t="shared" si="373"/>
        <v>0</v>
      </c>
      <c r="AB1542" s="107">
        <f t="shared" si="373"/>
        <v>0</v>
      </c>
      <c r="AC1542" s="108">
        <f t="shared" si="373"/>
        <v>0</v>
      </c>
      <c r="AE1542" s="805">
        <f t="shared" si="351"/>
        <v>0</v>
      </c>
      <c r="AG1542" s="805">
        <f t="shared" si="352"/>
        <v>0</v>
      </c>
      <c r="AI1542" s="805">
        <f t="shared" si="353"/>
        <v>0</v>
      </c>
      <c r="AK1542" s="300"/>
    </row>
    <row r="1543" spans="4:37" ht="12.75" customHeight="1" outlineLevel="1" x14ac:dyDescent="0.25">
      <c r="D1543" s="142" t="str">
        <f>'Line Items'!D1078</f>
        <v>[Rolling Stock Line 22]</v>
      </c>
      <c r="E1543" s="106"/>
      <c r="F1543" s="143" t="str">
        <f t="shared" si="349"/>
        <v>£000</v>
      </c>
      <c r="G1543" s="107">
        <f t="shared" ref="G1543:AC1543" si="374">G39*G1280</f>
        <v>0</v>
      </c>
      <c r="H1543" s="107">
        <f t="shared" si="374"/>
        <v>0</v>
      </c>
      <c r="I1543" s="107">
        <f t="shared" si="374"/>
        <v>0</v>
      </c>
      <c r="J1543" s="107">
        <f t="shared" si="374"/>
        <v>0</v>
      </c>
      <c r="K1543" s="107">
        <f t="shared" si="374"/>
        <v>0</v>
      </c>
      <c r="L1543" s="107">
        <f t="shared" si="374"/>
        <v>0</v>
      </c>
      <c r="M1543" s="107">
        <f t="shared" si="374"/>
        <v>0</v>
      </c>
      <c r="N1543" s="107">
        <f t="shared" si="374"/>
        <v>0</v>
      </c>
      <c r="O1543" s="107">
        <f t="shared" si="374"/>
        <v>0</v>
      </c>
      <c r="P1543" s="107">
        <f t="shared" si="374"/>
        <v>0</v>
      </c>
      <c r="Q1543" s="107">
        <f t="shared" si="374"/>
        <v>0</v>
      </c>
      <c r="R1543" s="107">
        <f t="shared" si="374"/>
        <v>0</v>
      </c>
      <c r="S1543" s="107">
        <f t="shared" si="374"/>
        <v>0</v>
      </c>
      <c r="T1543" s="107">
        <f t="shared" si="374"/>
        <v>0</v>
      </c>
      <c r="U1543" s="107">
        <f t="shared" si="374"/>
        <v>0</v>
      </c>
      <c r="V1543" s="107">
        <f t="shared" si="374"/>
        <v>0</v>
      </c>
      <c r="W1543" s="107">
        <f t="shared" si="374"/>
        <v>0</v>
      </c>
      <c r="X1543" s="107">
        <f t="shared" si="374"/>
        <v>0</v>
      </c>
      <c r="Y1543" s="107">
        <f t="shared" si="374"/>
        <v>0</v>
      </c>
      <c r="Z1543" s="107">
        <f t="shared" si="374"/>
        <v>0</v>
      </c>
      <c r="AA1543" s="107">
        <f t="shared" si="374"/>
        <v>0</v>
      </c>
      <c r="AB1543" s="107">
        <f t="shared" si="374"/>
        <v>0</v>
      </c>
      <c r="AC1543" s="108">
        <f t="shared" si="374"/>
        <v>0</v>
      </c>
      <c r="AE1543" s="805">
        <f t="shared" si="351"/>
        <v>0</v>
      </c>
      <c r="AG1543" s="805">
        <f t="shared" si="352"/>
        <v>0</v>
      </c>
      <c r="AI1543" s="805">
        <f t="shared" si="353"/>
        <v>0</v>
      </c>
      <c r="AK1543" s="300"/>
    </row>
    <row r="1544" spans="4:37" ht="12.75" customHeight="1" outlineLevel="1" x14ac:dyDescent="0.25">
      <c r="D1544" s="142" t="str">
        <f>'Line Items'!D1079</f>
        <v>[Rolling Stock Line 23]</v>
      </c>
      <c r="E1544" s="106"/>
      <c r="F1544" s="143" t="str">
        <f t="shared" si="349"/>
        <v>£000</v>
      </c>
      <c r="G1544" s="107">
        <f t="shared" ref="G1544:AC1544" si="375">G40*G1281</f>
        <v>0</v>
      </c>
      <c r="H1544" s="107">
        <f t="shared" si="375"/>
        <v>0</v>
      </c>
      <c r="I1544" s="107">
        <f t="shared" si="375"/>
        <v>0</v>
      </c>
      <c r="J1544" s="107">
        <f t="shared" si="375"/>
        <v>0</v>
      </c>
      <c r="K1544" s="107">
        <f t="shared" si="375"/>
        <v>0</v>
      </c>
      <c r="L1544" s="107">
        <f t="shared" si="375"/>
        <v>0</v>
      </c>
      <c r="M1544" s="107">
        <f t="shared" si="375"/>
        <v>0</v>
      </c>
      <c r="N1544" s="107">
        <f t="shared" si="375"/>
        <v>0</v>
      </c>
      <c r="O1544" s="107">
        <f t="shared" si="375"/>
        <v>0</v>
      </c>
      <c r="P1544" s="107">
        <f t="shared" si="375"/>
        <v>0</v>
      </c>
      <c r="Q1544" s="107">
        <f t="shared" si="375"/>
        <v>0</v>
      </c>
      <c r="R1544" s="107">
        <f t="shared" si="375"/>
        <v>0</v>
      </c>
      <c r="S1544" s="107">
        <f t="shared" si="375"/>
        <v>0</v>
      </c>
      <c r="T1544" s="107">
        <f t="shared" si="375"/>
        <v>0</v>
      </c>
      <c r="U1544" s="107">
        <f t="shared" si="375"/>
        <v>0</v>
      </c>
      <c r="V1544" s="107">
        <f t="shared" si="375"/>
        <v>0</v>
      </c>
      <c r="W1544" s="107">
        <f t="shared" si="375"/>
        <v>0</v>
      </c>
      <c r="X1544" s="107">
        <f t="shared" si="375"/>
        <v>0</v>
      </c>
      <c r="Y1544" s="107">
        <f t="shared" si="375"/>
        <v>0</v>
      </c>
      <c r="Z1544" s="107">
        <f t="shared" si="375"/>
        <v>0</v>
      </c>
      <c r="AA1544" s="107">
        <f t="shared" si="375"/>
        <v>0</v>
      </c>
      <c r="AB1544" s="107">
        <f t="shared" si="375"/>
        <v>0</v>
      </c>
      <c r="AC1544" s="108">
        <f t="shared" si="375"/>
        <v>0</v>
      </c>
      <c r="AE1544" s="805">
        <f t="shared" si="351"/>
        <v>0</v>
      </c>
      <c r="AG1544" s="805">
        <f t="shared" si="352"/>
        <v>0</v>
      </c>
      <c r="AI1544" s="805">
        <f t="shared" si="353"/>
        <v>0</v>
      </c>
      <c r="AK1544" s="300"/>
    </row>
    <row r="1545" spans="4:37" ht="12.75" customHeight="1" outlineLevel="1" x14ac:dyDescent="0.25">
      <c r="D1545" s="142" t="str">
        <f>'Line Items'!D1080</f>
        <v>[Rolling Stock Line 24]</v>
      </c>
      <c r="E1545" s="106"/>
      <c r="F1545" s="143" t="str">
        <f t="shared" si="349"/>
        <v>£000</v>
      </c>
      <c r="G1545" s="107">
        <f t="shared" ref="G1545:AC1545" si="376">G41*G1282</f>
        <v>0</v>
      </c>
      <c r="H1545" s="107">
        <f t="shared" si="376"/>
        <v>0</v>
      </c>
      <c r="I1545" s="107">
        <f t="shared" si="376"/>
        <v>0</v>
      </c>
      <c r="J1545" s="107">
        <f t="shared" si="376"/>
        <v>0</v>
      </c>
      <c r="K1545" s="107">
        <f t="shared" si="376"/>
        <v>0</v>
      </c>
      <c r="L1545" s="107">
        <f t="shared" si="376"/>
        <v>0</v>
      </c>
      <c r="M1545" s="107">
        <f t="shared" si="376"/>
        <v>0</v>
      </c>
      <c r="N1545" s="107">
        <f t="shared" si="376"/>
        <v>0</v>
      </c>
      <c r="O1545" s="107">
        <f t="shared" si="376"/>
        <v>0</v>
      </c>
      <c r="P1545" s="107">
        <f t="shared" si="376"/>
        <v>0</v>
      </c>
      <c r="Q1545" s="107">
        <f t="shared" si="376"/>
        <v>0</v>
      </c>
      <c r="R1545" s="107">
        <f t="shared" si="376"/>
        <v>0</v>
      </c>
      <c r="S1545" s="107">
        <f t="shared" si="376"/>
        <v>0</v>
      </c>
      <c r="T1545" s="107">
        <f t="shared" si="376"/>
        <v>0</v>
      </c>
      <c r="U1545" s="107">
        <f t="shared" si="376"/>
        <v>0</v>
      </c>
      <c r="V1545" s="107">
        <f t="shared" si="376"/>
        <v>0</v>
      </c>
      <c r="W1545" s="107">
        <f t="shared" si="376"/>
        <v>0</v>
      </c>
      <c r="X1545" s="107">
        <f t="shared" si="376"/>
        <v>0</v>
      </c>
      <c r="Y1545" s="107">
        <f t="shared" si="376"/>
        <v>0</v>
      </c>
      <c r="Z1545" s="107">
        <f t="shared" si="376"/>
        <v>0</v>
      </c>
      <c r="AA1545" s="107">
        <f t="shared" si="376"/>
        <v>0</v>
      </c>
      <c r="AB1545" s="107">
        <f t="shared" si="376"/>
        <v>0</v>
      </c>
      <c r="AC1545" s="108">
        <f t="shared" si="376"/>
        <v>0</v>
      </c>
      <c r="AE1545" s="805">
        <f t="shared" si="351"/>
        <v>0</v>
      </c>
      <c r="AG1545" s="805">
        <f t="shared" si="352"/>
        <v>0</v>
      </c>
      <c r="AI1545" s="805">
        <f t="shared" si="353"/>
        <v>0</v>
      </c>
      <c r="AK1545" s="300"/>
    </row>
    <row r="1546" spans="4:37" ht="12.75" customHeight="1" outlineLevel="1" x14ac:dyDescent="0.25">
      <c r="D1546" s="142" t="str">
        <f>'Line Items'!D1081</f>
        <v>[Rolling Stock Line 25]</v>
      </c>
      <c r="E1546" s="106"/>
      <c r="F1546" s="143" t="str">
        <f t="shared" si="349"/>
        <v>£000</v>
      </c>
      <c r="G1546" s="107">
        <f t="shared" ref="G1546:AC1546" si="377">G42*G1283</f>
        <v>0</v>
      </c>
      <c r="H1546" s="107">
        <f t="shared" si="377"/>
        <v>0</v>
      </c>
      <c r="I1546" s="107">
        <f t="shared" si="377"/>
        <v>0</v>
      </c>
      <c r="J1546" s="107">
        <f t="shared" si="377"/>
        <v>0</v>
      </c>
      <c r="K1546" s="107">
        <f t="shared" si="377"/>
        <v>0</v>
      </c>
      <c r="L1546" s="107">
        <f t="shared" si="377"/>
        <v>0</v>
      </c>
      <c r="M1546" s="107">
        <f t="shared" si="377"/>
        <v>0</v>
      </c>
      <c r="N1546" s="107">
        <f t="shared" si="377"/>
        <v>0</v>
      </c>
      <c r="O1546" s="107">
        <f t="shared" si="377"/>
        <v>0</v>
      </c>
      <c r="P1546" s="107">
        <f t="shared" si="377"/>
        <v>0</v>
      </c>
      <c r="Q1546" s="107">
        <f t="shared" si="377"/>
        <v>0</v>
      </c>
      <c r="R1546" s="107">
        <f t="shared" si="377"/>
        <v>0</v>
      </c>
      <c r="S1546" s="107">
        <f t="shared" si="377"/>
        <v>0</v>
      </c>
      <c r="T1546" s="107">
        <f t="shared" si="377"/>
        <v>0</v>
      </c>
      <c r="U1546" s="107">
        <f t="shared" si="377"/>
        <v>0</v>
      </c>
      <c r="V1546" s="107">
        <f t="shared" si="377"/>
        <v>0</v>
      </c>
      <c r="W1546" s="107">
        <f t="shared" si="377"/>
        <v>0</v>
      </c>
      <c r="X1546" s="107">
        <f t="shared" si="377"/>
        <v>0</v>
      </c>
      <c r="Y1546" s="107">
        <f t="shared" si="377"/>
        <v>0</v>
      </c>
      <c r="Z1546" s="107">
        <f t="shared" si="377"/>
        <v>0</v>
      </c>
      <c r="AA1546" s="107">
        <f t="shared" si="377"/>
        <v>0</v>
      </c>
      <c r="AB1546" s="107">
        <f t="shared" si="377"/>
        <v>0</v>
      </c>
      <c r="AC1546" s="108">
        <f t="shared" si="377"/>
        <v>0</v>
      </c>
      <c r="AE1546" s="805">
        <f t="shared" si="351"/>
        <v>0</v>
      </c>
      <c r="AG1546" s="805">
        <f t="shared" si="352"/>
        <v>0</v>
      </c>
      <c r="AI1546" s="805">
        <f t="shared" si="353"/>
        <v>0</v>
      </c>
      <c r="AK1546" s="300"/>
    </row>
    <row r="1547" spans="4:37" ht="12.75" customHeight="1" outlineLevel="1" x14ac:dyDescent="0.25">
      <c r="D1547" s="142" t="str">
        <f>'Line Items'!D1082</f>
        <v>[Rolling Stock Line 26]</v>
      </c>
      <c r="E1547" s="106"/>
      <c r="F1547" s="143" t="str">
        <f t="shared" si="349"/>
        <v>£000</v>
      </c>
      <c r="G1547" s="107">
        <f t="shared" ref="G1547:AC1547" si="378">G43*G1284</f>
        <v>0</v>
      </c>
      <c r="H1547" s="107">
        <f t="shared" si="378"/>
        <v>0</v>
      </c>
      <c r="I1547" s="107">
        <f t="shared" si="378"/>
        <v>0</v>
      </c>
      <c r="J1547" s="107">
        <f t="shared" si="378"/>
        <v>0</v>
      </c>
      <c r="K1547" s="107">
        <f t="shared" si="378"/>
        <v>0</v>
      </c>
      <c r="L1547" s="107">
        <f t="shared" si="378"/>
        <v>0</v>
      </c>
      <c r="M1547" s="107">
        <f t="shared" si="378"/>
        <v>0</v>
      </c>
      <c r="N1547" s="107">
        <f t="shared" si="378"/>
        <v>0</v>
      </c>
      <c r="O1547" s="107">
        <f t="shared" si="378"/>
        <v>0</v>
      </c>
      <c r="P1547" s="107">
        <f t="shared" si="378"/>
        <v>0</v>
      </c>
      <c r="Q1547" s="107">
        <f t="shared" si="378"/>
        <v>0</v>
      </c>
      <c r="R1547" s="107">
        <f t="shared" si="378"/>
        <v>0</v>
      </c>
      <c r="S1547" s="107">
        <f t="shared" si="378"/>
        <v>0</v>
      </c>
      <c r="T1547" s="107">
        <f t="shared" si="378"/>
        <v>0</v>
      </c>
      <c r="U1547" s="107">
        <f t="shared" si="378"/>
        <v>0</v>
      </c>
      <c r="V1547" s="107">
        <f t="shared" si="378"/>
        <v>0</v>
      </c>
      <c r="W1547" s="107">
        <f t="shared" si="378"/>
        <v>0</v>
      </c>
      <c r="X1547" s="107">
        <f t="shared" si="378"/>
        <v>0</v>
      </c>
      <c r="Y1547" s="107">
        <f t="shared" si="378"/>
        <v>0</v>
      </c>
      <c r="Z1547" s="107">
        <f t="shared" si="378"/>
        <v>0</v>
      </c>
      <c r="AA1547" s="107">
        <f t="shared" si="378"/>
        <v>0</v>
      </c>
      <c r="AB1547" s="107">
        <f t="shared" si="378"/>
        <v>0</v>
      </c>
      <c r="AC1547" s="108">
        <f t="shared" si="378"/>
        <v>0</v>
      </c>
      <c r="AE1547" s="805">
        <f t="shared" si="351"/>
        <v>0</v>
      </c>
      <c r="AG1547" s="805">
        <f t="shared" si="352"/>
        <v>0</v>
      </c>
      <c r="AI1547" s="805">
        <f t="shared" si="353"/>
        <v>0</v>
      </c>
      <c r="AK1547" s="300"/>
    </row>
    <row r="1548" spans="4:37" ht="12.75" customHeight="1" outlineLevel="1" x14ac:dyDescent="0.25">
      <c r="D1548" s="142" t="str">
        <f>'Line Items'!D1083</f>
        <v>[Rolling Stock Line 27]</v>
      </c>
      <c r="E1548" s="106"/>
      <c r="F1548" s="143" t="str">
        <f t="shared" si="349"/>
        <v>£000</v>
      </c>
      <c r="G1548" s="107">
        <f t="shared" ref="G1548:AC1548" si="379">G44*G1285</f>
        <v>0</v>
      </c>
      <c r="H1548" s="107">
        <f t="shared" si="379"/>
        <v>0</v>
      </c>
      <c r="I1548" s="107">
        <f t="shared" si="379"/>
        <v>0</v>
      </c>
      <c r="J1548" s="107">
        <f t="shared" si="379"/>
        <v>0</v>
      </c>
      <c r="K1548" s="107">
        <f t="shared" si="379"/>
        <v>0</v>
      </c>
      <c r="L1548" s="107">
        <f t="shared" si="379"/>
        <v>0</v>
      </c>
      <c r="M1548" s="107">
        <f t="shared" si="379"/>
        <v>0</v>
      </c>
      <c r="N1548" s="107">
        <f t="shared" si="379"/>
        <v>0</v>
      </c>
      <c r="O1548" s="107">
        <f t="shared" si="379"/>
        <v>0</v>
      </c>
      <c r="P1548" s="107">
        <f t="shared" si="379"/>
        <v>0</v>
      </c>
      <c r="Q1548" s="107">
        <f t="shared" si="379"/>
        <v>0</v>
      </c>
      <c r="R1548" s="107">
        <f t="shared" si="379"/>
        <v>0</v>
      </c>
      <c r="S1548" s="107">
        <f t="shared" si="379"/>
        <v>0</v>
      </c>
      <c r="T1548" s="107">
        <f t="shared" si="379"/>
        <v>0</v>
      </c>
      <c r="U1548" s="107">
        <f t="shared" si="379"/>
        <v>0</v>
      </c>
      <c r="V1548" s="107">
        <f t="shared" si="379"/>
        <v>0</v>
      </c>
      <c r="W1548" s="107">
        <f t="shared" si="379"/>
        <v>0</v>
      </c>
      <c r="X1548" s="107">
        <f t="shared" si="379"/>
        <v>0</v>
      </c>
      <c r="Y1548" s="107">
        <f t="shared" si="379"/>
        <v>0</v>
      </c>
      <c r="Z1548" s="107">
        <f t="shared" si="379"/>
        <v>0</v>
      </c>
      <c r="AA1548" s="107">
        <f t="shared" si="379"/>
        <v>0</v>
      </c>
      <c r="AB1548" s="107">
        <f t="shared" si="379"/>
        <v>0</v>
      </c>
      <c r="AC1548" s="108">
        <f t="shared" si="379"/>
        <v>0</v>
      </c>
      <c r="AE1548" s="805">
        <f t="shared" si="351"/>
        <v>0</v>
      </c>
      <c r="AG1548" s="805">
        <f t="shared" si="352"/>
        <v>0</v>
      </c>
      <c r="AI1548" s="805">
        <f t="shared" si="353"/>
        <v>0</v>
      </c>
      <c r="AK1548" s="300"/>
    </row>
    <row r="1549" spans="4:37" ht="12.75" customHeight="1" outlineLevel="1" x14ac:dyDescent="0.25">
      <c r="D1549" s="142" t="str">
        <f>'Line Items'!D1084</f>
        <v>[Rolling Stock Line 28]</v>
      </c>
      <c r="E1549" s="106"/>
      <c r="F1549" s="143" t="str">
        <f t="shared" si="349"/>
        <v>£000</v>
      </c>
      <c r="G1549" s="107">
        <f t="shared" ref="G1549:AC1549" si="380">G45*G1286</f>
        <v>0</v>
      </c>
      <c r="H1549" s="107">
        <f t="shared" si="380"/>
        <v>0</v>
      </c>
      <c r="I1549" s="107">
        <f t="shared" si="380"/>
        <v>0</v>
      </c>
      <c r="J1549" s="107">
        <f t="shared" si="380"/>
        <v>0</v>
      </c>
      <c r="K1549" s="107">
        <f t="shared" si="380"/>
        <v>0</v>
      </c>
      <c r="L1549" s="107">
        <f t="shared" si="380"/>
        <v>0</v>
      </c>
      <c r="M1549" s="107">
        <f t="shared" si="380"/>
        <v>0</v>
      </c>
      <c r="N1549" s="107">
        <f t="shared" si="380"/>
        <v>0</v>
      </c>
      <c r="O1549" s="107">
        <f t="shared" si="380"/>
        <v>0</v>
      </c>
      <c r="P1549" s="107">
        <f t="shared" si="380"/>
        <v>0</v>
      </c>
      <c r="Q1549" s="107">
        <f t="shared" si="380"/>
        <v>0</v>
      </c>
      <c r="R1549" s="107">
        <f t="shared" si="380"/>
        <v>0</v>
      </c>
      <c r="S1549" s="107">
        <f t="shared" si="380"/>
        <v>0</v>
      </c>
      <c r="T1549" s="107">
        <f t="shared" si="380"/>
        <v>0</v>
      </c>
      <c r="U1549" s="107">
        <f t="shared" si="380"/>
        <v>0</v>
      </c>
      <c r="V1549" s="107">
        <f t="shared" si="380"/>
        <v>0</v>
      </c>
      <c r="W1549" s="107">
        <f t="shared" si="380"/>
        <v>0</v>
      </c>
      <c r="X1549" s="107">
        <f t="shared" si="380"/>
        <v>0</v>
      </c>
      <c r="Y1549" s="107">
        <f t="shared" si="380"/>
        <v>0</v>
      </c>
      <c r="Z1549" s="107">
        <f t="shared" si="380"/>
        <v>0</v>
      </c>
      <c r="AA1549" s="107">
        <f t="shared" si="380"/>
        <v>0</v>
      </c>
      <c r="AB1549" s="107">
        <f t="shared" si="380"/>
        <v>0</v>
      </c>
      <c r="AC1549" s="108">
        <f t="shared" si="380"/>
        <v>0</v>
      </c>
      <c r="AE1549" s="805">
        <f t="shared" si="351"/>
        <v>0</v>
      </c>
      <c r="AG1549" s="805">
        <f t="shared" si="352"/>
        <v>0</v>
      </c>
      <c r="AI1549" s="805">
        <f t="shared" si="353"/>
        <v>0</v>
      </c>
      <c r="AK1549" s="300"/>
    </row>
    <row r="1550" spans="4:37" ht="12.75" customHeight="1" outlineLevel="1" x14ac:dyDescent="0.25">
      <c r="D1550" s="142" t="str">
        <f>'Line Items'!D1085</f>
        <v>[Rolling Stock Line 29]</v>
      </c>
      <c r="E1550" s="106"/>
      <c r="F1550" s="143" t="str">
        <f t="shared" si="349"/>
        <v>£000</v>
      </c>
      <c r="G1550" s="107">
        <f t="shared" ref="G1550:AC1550" si="381">G46*G1287</f>
        <v>0</v>
      </c>
      <c r="H1550" s="107">
        <f t="shared" si="381"/>
        <v>0</v>
      </c>
      <c r="I1550" s="107">
        <f t="shared" si="381"/>
        <v>0</v>
      </c>
      <c r="J1550" s="107">
        <f t="shared" si="381"/>
        <v>0</v>
      </c>
      <c r="K1550" s="107">
        <f t="shared" si="381"/>
        <v>0</v>
      </c>
      <c r="L1550" s="107">
        <f t="shared" si="381"/>
        <v>0</v>
      </c>
      <c r="M1550" s="107">
        <f t="shared" si="381"/>
        <v>0</v>
      </c>
      <c r="N1550" s="107">
        <f t="shared" si="381"/>
        <v>0</v>
      </c>
      <c r="O1550" s="107">
        <f t="shared" si="381"/>
        <v>0</v>
      </c>
      <c r="P1550" s="107">
        <f t="shared" si="381"/>
        <v>0</v>
      </c>
      <c r="Q1550" s="107">
        <f t="shared" si="381"/>
        <v>0</v>
      </c>
      <c r="R1550" s="107">
        <f t="shared" si="381"/>
        <v>0</v>
      </c>
      <c r="S1550" s="107">
        <f t="shared" si="381"/>
        <v>0</v>
      </c>
      <c r="T1550" s="107">
        <f t="shared" si="381"/>
        <v>0</v>
      </c>
      <c r="U1550" s="107">
        <f t="shared" si="381"/>
        <v>0</v>
      </c>
      <c r="V1550" s="107">
        <f t="shared" si="381"/>
        <v>0</v>
      </c>
      <c r="W1550" s="107">
        <f t="shared" si="381"/>
        <v>0</v>
      </c>
      <c r="X1550" s="107">
        <f t="shared" si="381"/>
        <v>0</v>
      </c>
      <c r="Y1550" s="107">
        <f t="shared" si="381"/>
        <v>0</v>
      </c>
      <c r="Z1550" s="107">
        <f t="shared" si="381"/>
        <v>0</v>
      </c>
      <c r="AA1550" s="107">
        <f t="shared" si="381"/>
        <v>0</v>
      </c>
      <c r="AB1550" s="107">
        <f t="shared" si="381"/>
        <v>0</v>
      </c>
      <c r="AC1550" s="108">
        <f t="shared" si="381"/>
        <v>0</v>
      </c>
      <c r="AE1550" s="805">
        <f t="shared" si="351"/>
        <v>0</v>
      </c>
      <c r="AG1550" s="805">
        <f t="shared" si="352"/>
        <v>0</v>
      </c>
      <c r="AI1550" s="805">
        <f t="shared" si="353"/>
        <v>0</v>
      </c>
      <c r="AK1550" s="300"/>
    </row>
    <row r="1551" spans="4:37" ht="12.75" customHeight="1" outlineLevel="1" x14ac:dyDescent="0.25">
      <c r="D1551" s="142" t="str">
        <f>'Line Items'!D1086</f>
        <v>[Rolling Stock Line 30]</v>
      </c>
      <c r="E1551" s="106"/>
      <c r="F1551" s="143" t="str">
        <f t="shared" si="349"/>
        <v>£000</v>
      </c>
      <c r="G1551" s="107">
        <f t="shared" ref="G1551:AC1551" si="382">G47*G1288</f>
        <v>0</v>
      </c>
      <c r="H1551" s="107">
        <f t="shared" si="382"/>
        <v>0</v>
      </c>
      <c r="I1551" s="107">
        <f t="shared" si="382"/>
        <v>0</v>
      </c>
      <c r="J1551" s="107">
        <f t="shared" si="382"/>
        <v>0</v>
      </c>
      <c r="K1551" s="107">
        <f t="shared" si="382"/>
        <v>0</v>
      </c>
      <c r="L1551" s="107">
        <f t="shared" si="382"/>
        <v>0</v>
      </c>
      <c r="M1551" s="107">
        <f t="shared" si="382"/>
        <v>0</v>
      </c>
      <c r="N1551" s="107">
        <f t="shared" si="382"/>
        <v>0</v>
      </c>
      <c r="O1551" s="107">
        <f t="shared" si="382"/>
        <v>0</v>
      </c>
      <c r="P1551" s="107">
        <f t="shared" si="382"/>
        <v>0</v>
      </c>
      <c r="Q1551" s="107">
        <f t="shared" si="382"/>
        <v>0</v>
      </c>
      <c r="R1551" s="107">
        <f t="shared" si="382"/>
        <v>0</v>
      </c>
      <c r="S1551" s="107">
        <f t="shared" si="382"/>
        <v>0</v>
      </c>
      <c r="T1551" s="107">
        <f t="shared" si="382"/>
        <v>0</v>
      </c>
      <c r="U1551" s="107">
        <f t="shared" si="382"/>
        <v>0</v>
      </c>
      <c r="V1551" s="107">
        <f t="shared" si="382"/>
        <v>0</v>
      </c>
      <c r="W1551" s="107">
        <f t="shared" si="382"/>
        <v>0</v>
      </c>
      <c r="X1551" s="107">
        <f t="shared" si="382"/>
        <v>0</v>
      </c>
      <c r="Y1551" s="107">
        <f t="shared" si="382"/>
        <v>0</v>
      </c>
      <c r="Z1551" s="107">
        <f t="shared" si="382"/>
        <v>0</v>
      </c>
      <c r="AA1551" s="107">
        <f t="shared" si="382"/>
        <v>0</v>
      </c>
      <c r="AB1551" s="107">
        <f t="shared" si="382"/>
        <v>0</v>
      </c>
      <c r="AC1551" s="108">
        <f t="shared" si="382"/>
        <v>0</v>
      </c>
      <c r="AE1551" s="805">
        <f t="shared" si="351"/>
        <v>0</v>
      </c>
      <c r="AG1551" s="805">
        <f t="shared" si="352"/>
        <v>0</v>
      </c>
      <c r="AI1551" s="805">
        <f t="shared" si="353"/>
        <v>0</v>
      </c>
      <c r="AK1551" s="300"/>
    </row>
    <row r="1552" spans="4:37" ht="12.75" customHeight="1" outlineLevel="1" x14ac:dyDescent="0.25">
      <c r="D1552" s="142" t="str">
        <f>'Line Items'!D1087</f>
        <v>[Rolling Stock Line 31]</v>
      </c>
      <c r="E1552" s="106"/>
      <c r="F1552" s="143" t="str">
        <f t="shared" si="349"/>
        <v>£000</v>
      </c>
      <c r="G1552" s="107">
        <f t="shared" ref="G1552:AC1552" si="383">G48*G1289</f>
        <v>0</v>
      </c>
      <c r="H1552" s="107">
        <f t="shared" si="383"/>
        <v>0</v>
      </c>
      <c r="I1552" s="107">
        <f t="shared" si="383"/>
        <v>0</v>
      </c>
      <c r="J1552" s="107">
        <f t="shared" si="383"/>
        <v>0</v>
      </c>
      <c r="K1552" s="107">
        <f t="shared" si="383"/>
        <v>0</v>
      </c>
      <c r="L1552" s="107">
        <f t="shared" si="383"/>
        <v>0</v>
      </c>
      <c r="M1552" s="107">
        <f t="shared" si="383"/>
        <v>0</v>
      </c>
      <c r="N1552" s="107">
        <f t="shared" si="383"/>
        <v>0</v>
      </c>
      <c r="O1552" s="107">
        <f t="shared" si="383"/>
        <v>0</v>
      </c>
      <c r="P1552" s="107">
        <f t="shared" si="383"/>
        <v>0</v>
      </c>
      <c r="Q1552" s="107">
        <f t="shared" si="383"/>
        <v>0</v>
      </c>
      <c r="R1552" s="107">
        <f t="shared" si="383"/>
        <v>0</v>
      </c>
      <c r="S1552" s="107">
        <f t="shared" si="383"/>
        <v>0</v>
      </c>
      <c r="T1552" s="107">
        <f t="shared" si="383"/>
        <v>0</v>
      </c>
      <c r="U1552" s="107">
        <f t="shared" si="383"/>
        <v>0</v>
      </c>
      <c r="V1552" s="107">
        <f t="shared" si="383"/>
        <v>0</v>
      </c>
      <c r="W1552" s="107">
        <f t="shared" si="383"/>
        <v>0</v>
      </c>
      <c r="X1552" s="107">
        <f t="shared" si="383"/>
        <v>0</v>
      </c>
      <c r="Y1552" s="107">
        <f t="shared" si="383"/>
        <v>0</v>
      </c>
      <c r="Z1552" s="107">
        <f t="shared" si="383"/>
        <v>0</v>
      </c>
      <c r="AA1552" s="107">
        <f t="shared" si="383"/>
        <v>0</v>
      </c>
      <c r="AB1552" s="107">
        <f t="shared" si="383"/>
        <v>0</v>
      </c>
      <c r="AC1552" s="108">
        <f t="shared" si="383"/>
        <v>0</v>
      </c>
      <c r="AE1552" s="805">
        <f t="shared" si="351"/>
        <v>0</v>
      </c>
      <c r="AG1552" s="805">
        <f t="shared" si="352"/>
        <v>0</v>
      </c>
      <c r="AI1552" s="805">
        <f t="shared" si="353"/>
        <v>0</v>
      </c>
      <c r="AK1552" s="300"/>
    </row>
    <row r="1553" spans="4:37" ht="12.75" customHeight="1" outlineLevel="1" x14ac:dyDescent="0.25">
      <c r="D1553" s="142" t="str">
        <f>'Line Items'!D1088</f>
        <v>[Rolling Stock Line 32]</v>
      </c>
      <c r="E1553" s="106"/>
      <c r="F1553" s="143" t="str">
        <f t="shared" si="349"/>
        <v>£000</v>
      </c>
      <c r="G1553" s="107">
        <f t="shared" ref="G1553:AC1553" si="384">G49*G1290</f>
        <v>0</v>
      </c>
      <c r="H1553" s="107">
        <f t="shared" si="384"/>
        <v>0</v>
      </c>
      <c r="I1553" s="107">
        <f t="shared" si="384"/>
        <v>0</v>
      </c>
      <c r="J1553" s="107">
        <f t="shared" si="384"/>
        <v>0</v>
      </c>
      <c r="K1553" s="107">
        <f t="shared" si="384"/>
        <v>0</v>
      </c>
      <c r="L1553" s="107">
        <f t="shared" si="384"/>
        <v>0</v>
      </c>
      <c r="M1553" s="107">
        <f t="shared" si="384"/>
        <v>0</v>
      </c>
      <c r="N1553" s="107">
        <f t="shared" si="384"/>
        <v>0</v>
      </c>
      <c r="O1553" s="107">
        <f t="shared" si="384"/>
        <v>0</v>
      </c>
      <c r="P1553" s="107">
        <f t="shared" si="384"/>
        <v>0</v>
      </c>
      <c r="Q1553" s="107">
        <f t="shared" si="384"/>
        <v>0</v>
      </c>
      <c r="R1553" s="107">
        <f t="shared" si="384"/>
        <v>0</v>
      </c>
      <c r="S1553" s="107">
        <f t="shared" si="384"/>
        <v>0</v>
      </c>
      <c r="T1553" s="107">
        <f t="shared" si="384"/>
        <v>0</v>
      </c>
      <c r="U1553" s="107">
        <f t="shared" si="384"/>
        <v>0</v>
      </c>
      <c r="V1553" s="107">
        <f t="shared" si="384"/>
        <v>0</v>
      </c>
      <c r="W1553" s="107">
        <f t="shared" si="384"/>
        <v>0</v>
      </c>
      <c r="X1553" s="107">
        <f t="shared" si="384"/>
        <v>0</v>
      </c>
      <c r="Y1553" s="107">
        <f t="shared" si="384"/>
        <v>0</v>
      </c>
      <c r="Z1553" s="107">
        <f t="shared" si="384"/>
        <v>0</v>
      </c>
      <c r="AA1553" s="107">
        <f t="shared" si="384"/>
        <v>0</v>
      </c>
      <c r="AB1553" s="107">
        <f t="shared" si="384"/>
        <v>0</v>
      </c>
      <c r="AC1553" s="108">
        <f t="shared" si="384"/>
        <v>0</v>
      </c>
      <c r="AE1553" s="805">
        <f t="shared" si="351"/>
        <v>0</v>
      </c>
      <c r="AG1553" s="805">
        <f t="shared" si="352"/>
        <v>0</v>
      </c>
      <c r="AI1553" s="805">
        <f t="shared" si="353"/>
        <v>0</v>
      </c>
      <c r="AK1553" s="300"/>
    </row>
    <row r="1554" spans="4:37" ht="12.75" customHeight="1" outlineLevel="1" x14ac:dyDescent="0.25">
      <c r="D1554" s="142" t="str">
        <f>'Line Items'!D1089</f>
        <v>[Rolling Stock Line 33]</v>
      </c>
      <c r="E1554" s="106"/>
      <c r="F1554" s="143" t="str">
        <f t="shared" si="349"/>
        <v>£000</v>
      </c>
      <c r="G1554" s="107">
        <f t="shared" ref="G1554:AC1554" si="385">G50*G1291</f>
        <v>0</v>
      </c>
      <c r="H1554" s="107">
        <f t="shared" si="385"/>
        <v>0</v>
      </c>
      <c r="I1554" s="107">
        <f t="shared" si="385"/>
        <v>0</v>
      </c>
      <c r="J1554" s="107">
        <f t="shared" si="385"/>
        <v>0</v>
      </c>
      <c r="K1554" s="107">
        <f t="shared" si="385"/>
        <v>0</v>
      </c>
      <c r="L1554" s="107">
        <f t="shared" si="385"/>
        <v>0</v>
      </c>
      <c r="M1554" s="107">
        <f t="shared" si="385"/>
        <v>0</v>
      </c>
      <c r="N1554" s="107">
        <f t="shared" si="385"/>
        <v>0</v>
      </c>
      <c r="O1554" s="107">
        <f t="shared" si="385"/>
        <v>0</v>
      </c>
      <c r="P1554" s="107">
        <f t="shared" si="385"/>
        <v>0</v>
      </c>
      <c r="Q1554" s="107">
        <f t="shared" si="385"/>
        <v>0</v>
      </c>
      <c r="R1554" s="107">
        <f t="shared" si="385"/>
        <v>0</v>
      </c>
      <c r="S1554" s="107">
        <f t="shared" si="385"/>
        <v>0</v>
      </c>
      <c r="T1554" s="107">
        <f t="shared" si="385"/>
        <v>0</v>
      </c>
      <c r="U1554" s="107">
        <f t="shared" si="385"/>
        <v>0</v>
      </c>
      <c r="V1554" s="107">
        <f t="shared" si="385"/>
        <v>0</v>
      </c>
      <c r="W1554" s="107">
        <f t="shared" si="385"/>
        <v>0</v>
      </c>
      <c r="X1554" s="107">
        <f t="shared" si="385"/>
        <v>0</v>
      </c>
      <c r="Y1554" s="107">
        <f t="shared" si="385"/>
        <v>0</v>
      </c>
      <c r="Z1554" s="107">
        <f t="shared" si="385"/>
        <v>0</v>
      </c>
      <c r="AA1554" s="107">
        <f t="shared" si="385"/>
        <v>0</v>
      </c>
      <c r="AB1554" s="107">
        <f t="shared" si="385"/>
        <v>0</v>
      </c>
      <c r="AC1554" s="108">
        <f t="shared" si="385"/>
        <v>0</v>
      </c>
      <c r="AE1554" s="805">
        <f t="shared" ref="AE1554:AE1581" si="386">AE50*AE1291</f>
        <v>0</v>
      </c>
      <c r="AG1554" s="805">
        <f t="shared" ref="AG1554:AG1581" si="387">AG50*AG1291</f>
        <v>0</v>
      </c>
      <c r="AI1554" s="805">
        <f t="shared" ref="AI1554:AI1581" si="388">AI50*AI1291</f>
        <v>0</v>
      </c>
      <c r="AK1554" s="300"/>
    </row>
    <row r="1555" spans="4:37" ht="12.75" customHeight="1" outlineLevel="1" x14ac:dyDescent="0.25">
      <c r="D1555" s="142" t="str">
        <f>'Line Items'!D1090</f>
        <v>[Rolling Stock Line 34]</v>
      </c>
      <c r="E1555" s="106"/>
      <c r="F1555" s="143" t="str">
        <f t="shared" si="349"/>
        <v>£000</v>
      </c>
      <c r="G1555" s="107">
        <f t="shared" ref="G1555:AC1555" si="389">G51*G1292</f>
        <v>0</v>
      </c>
      <c r="H1555" s="107">
        <f t="shared" si="389"/>
        <v>0</v>
      </c>
      <c r="I1555" s="107">
        <f t="shared" si="389"/>
        <v>0</v>
      </c>
      <c r="J1555" s="107">
        <f t="shared" si="389"/>
        <v>0</v>
      </c>
      <c r="K1555" s="107">
        <f t="shared" si="389"/>
        <v>0</v>
      </c>
      <c r="L1555" s="107">
        <f t="shared" si="389"/>
        <v>0</v>
      </c>
      <c r="M1555" s="107">
        <f t="shared" si="389"/>
        <v>0</v>
      </c>
      <c r="N1555" s="107">
        <f t="shared" si="389"/>
        <v>0</v>
      </c>
      <c r="O1555" s="107">
        <f t="shared" si="389"/>
        <v>0</v>
      </c>
      <c r="P1555" s="107">
        <f t="shared" si="389"/>
        <v>0</v>
      </c>
      <c r="Q1555" s="107">
        <f t="shared" si="389"/>
        <v>0</v>
      </c>
      <c r="R1555" s="107">
        <f t="shared" si="389"/>
        <v>0</v>
      </c>
      <c r="S1555" s="107">
        <f t="shared" si="389"/>
        <v>0</v>
      </c>
      <c r="T1555" s="107">
        <f t="shared" si="389"/>
        <v>0</v>
      </c>
      <c r="U1555" s="107">
        <f t="shared" si="389"/>
        <v>0</v>
      </c>
      <c r="V1555" s="107">
        <f t="shared" si="389"/>
        <v>0</v>
      </c>
      <c r="W1555" s="107">
        <f t="shared" si="389"/>
        <v>0</v>
      </c>
      <c r="X1555" s="107">
        <f t="shared" si="389"/>
        <v>0</v>
      </c>
      <c r="Y1555" s="107">
        <f t="shared" si="389"/>
        <v>0</v>
      </c>
      <c r="Z1555" s="107">
        <f t="shared" si="389"/>
        <v>0</v>
      </c>
      <c r="AA1555" s="107">
        <f t="shared" si="389"/>
        <v>0</v>
      </c>
      <c r="AB1555" s="107">
        <f t="shared" si="389"/>
        <v>0</v>
      </c>
      <c r="AC1555" s="108">
        <f t="shared" si="389"/>
        <v>0</v>
      </c>
      <c r="AE1555" s="805">
        <f t="shared" si="386"/>
        <v>0</v>
      </c>
      <c r="AG1555" s="805">
        <f t="shared" si="387"/>
        <v>0</v>
      </c>
      <c r="AI1555" s="805">
        <f t="shared" si="388"/>
        <v>0</v>
      </c>
      <c r="AK1555" s="300"/>
    </row>
    <row r="1556" spans="4:37" ht="12.75" customHeight="1" outlineLevel="1" x14ac:dyDescent="0.25">
      <c r="D1556" s="142" t="str">
        <f>'Line Items'!D1091</f>
        <v>[Rolling Stock Line 35]</v>
      </c>
      <c r="E1556" s="106"/>
      <c r="F1556" s="143" t="str">
        <f t="shared" si="349"/>
        <v>£000</v>
      </c>
      <c r="G1556" s="107">
        <f t="shared" ref="G1556:AC1556" si="390">G52*G1293</f>
        <v>0</v>
      </c>
      <c r="H1556" s="107">
        <f t="shared" si="390"/>
        <v>0</v>
      </c>
      <c r="I1556" s="107">
        <f t="shared" si="390"/>
        <v>0</v>
      </c>
      <c r="J1556" s="107">
        <f t="shared" si="390"/>
        <v>0</v>
      </c>
      <c r="K1556" s="107">
        <f t="shared" si="390"/>
        <v>0</v>
      </c>
      <c r="L1556" s="107">
        <f t="shared" si="390"/>
        <v>0</v>
      </c>
      <c r="M1556" s="107">
        <f t="shared" si="390"/>
        <v>0</v>
      </c>
      <c r="N1556" s="107">
        <f t="shared" si="390"/>
        <v>0</v>
      </c>
      <c r="O1556" s="107">
        <f t="shared" si="390"/>
        <v>0</v>
      </c>
      <c r="P1556" s="107">
        <f t="shared" si="390"/>
        <v>0</v>
      </c>
      <c r="Q1556" s="107">
        <f t="shared" si="390"/>
        <v>0</v>
      </c>
      <c r="R1556" s="107">
        <f t="shared" si="390"/>
        <v>0</v>
      </c>
      <c r="S1556" s="107">
        <f t="shared" si="390"/>
        <v>0</v>
      </c>
      <c r="T1556" s="107">
        <f t="shared" si="390"/>
        <v>0</v>
      </c>
      <c r="U1556" s="107">
        <f t="shared" si="390"/>
        <v>0</v>
      </c>
      <c r="V1556" s="107">
        <f t="shared" si="390"/>
        <v>0</v>
      </c>
      <c r="W1556" s="107">
        <f t="shared" si="390"/>
        <v>0</v>
      </c>
      <c r="X1556" s="107">
        <f t="shared" si="390"/>
        <v>0</v>
      </c>
      <c r="Y1556" s="107">
        <f t="shared" si="390"/>
        <v>0</v>
      </c>
      <c r="Z1556" s="107">
        <f t="shared" si="390"/>
        <v>0</v>
      </c>
      <c r="AA1556" s="107">
        <f t="shared" si="390"/>
        <v>0</v>
      </c>
      <c r="AB1556" s="107">
        <f t="shared" si="390"/>
        <v>0</v>
      </c>
      <c r="AC1556" s="108">
        <f t="shared" si="390"/>
        <v>0</v>
      </c>
      <c r="AE1556" s="805">
        <f t="shared" si="386"/>
        <v>0</v>
      </c>
      <c r="AG1556" s="805">
        <f t="shared" si="387"/>
        <v>0</v>
      </c>
      <c r="AI1556" s="805">
        <f t="shared" si="388"/>
        <v>0</v>
      </c>
      <c r="AK1556" s="300"/>
    </row>
    <row r="1557" spans="4:37" ht="12.75" customHeight="1" outlineLevel="1" x14ac:dyDescent="0.25">
      <c r="D1557" s="142" t="str">
        <f>'Line Items'!D1092</f>
        <v>[Rolling Stock Line 36]</v>
      </c>
      <c r="E1557" s="106"/>
      <c r="F1557" s="143" t="str">
        <f t="shared" si="349"/>
        <v>£000</v>
      </c>
      <c r="G1557" s="107">
        <f t="shared" ref="G1557:AC1557" si="391">G53*G1294</f>
        <v>0</v>
      </c>
      <c r="H1557" s="107">
        <f t="shared" si="391"/>
        <v>0</v>
      </c>
      <c r="I1557" s="107">
        <f t="shared" si="391"/>
        <v>0</v>
      </c>
      <c r="J1557" s="107">
        <f t="shared" si="391"/>
        <v>0</v>
      </c>
      <c r="K1557" s="107">
        <f t="shared" si="391"/>
        <v>0</v>
      </c>
      <c r="L1557" s="107">
        <f t="shared" si="391"/>
        <v>0</v>
      </c>
      <c r="M1557" s="107">
        <f t="shared" si="391"/>
        <v>0</v>
      </c>
      <c r="N1557" s="107">
        <f t="shared" si="391"/>
        <v>0</v>
      </c>
      <c r="O1557" s="107">
        <f t="shared" si="391"/>
        <v>0</v>
      </c>
      <c r="P1557" s="107">
        <f t="shared" si="391"/>
        <v>0</v>
      </c>
      <c r="Q1557" s="107">
        <f t="shared" si="391"/>
        <v>0</v>
      </c>
      <c r="R1557" s="107">
        <f t="shared" si="391"/>
        <v>0</v>
      </c>
      <c r="S1557" s="107">
        <f t="shared" si="391"/>
        <v>0</v>
      </c>
      <c r="T1557" s="107">
        <f t="shared" si="391"/>
        <v>0</v>
      </c>
      <c r="U1557" s="107">
        <f t="shared" si="391"/>
        <v>0</v>
      </c>
      <c r="V1557" s="107">
        <f t="shared" si="391"/>
        <v>0</v>
      </c>
      <c r="W1557" s="107">
        <f t="shared" si="391"/>
        <v>0</v>
      </c>
      <c r="X1557" s="107">
        <f t="shared" si="391"/>
        <v>0</v>
      </c>
      <c r="Y1557" s="107">
        <f t="shared" si="391"/>
        <v>0</v>
      </c>
      <c r="Z1557" s="107">
        <f t="shared" si="391"/>
        <v>0</v>
      </c>
      <c r="AA1557" s="107">
        <f t="shared" si="391"/>
        <v>0</v>
      </c>
      <c r="AB1557" s="107">
        <f t="shared" si="391"/>
        <v>0</v>
      </c>
      <c r="AC1557" s="108">
        <f t="shared" si="391"/>
        <v>0</v>
      </c>
      <c r="AE1557" s="805">
        <f t="shared" si="386"/>
        <v>0</v>
      </c>
      <c r="AG1557" s="805">
        <f t="shared" si="387"/>
        <v>0</v>
      </c>
      <c r="AI1557" s="805">
        <f t="shared" si="388"/>
        <v>0</v>
      </c>
      <c r="AK1557" s="300"/>
    </row>
    <row r="1558" spans="4:37" ht="12.75" customHeight="1" outlineLevel="1" x14ac:dyDescent="0.25">
      <c r="D1558" s="142" t="str">
        <f>'Line Items'!D1093</f>
        <v>[Rolling Stock Line 37]</v>
      </c>
      <c r="E1558" s="106"/>
      <c r="F1558" s="143" t="str">
        <f t="shared" si="349"/>
        <v>£000</v>
      </c>
      <c r="G1558" s="107">
        <f t="shared" ref="G1558:AC1558" si="392">G54*G1295</f>
        <v>0</v>
      </c>
      <c r="H1558" s="107">
        <f t="shared" si="392"/>
        <v>0</v>
      </c>
      <c r="I1558" s="107">
        <f t="shared" si="392"/>
        <v>0</v>
      </c>
      <c r="J1558" s="107">
        <f t="shared" si="392"/>
        <v>0</v>
      </c>
      <c r="K1558" s="107">
        <f t="shared" si="392"/>
        <v>0</v>
      </c>
      <c r="L1558" s="107">
        <f t="shared" si="392"/>
        <v>0</v>
      </c>
      <c r="M1558" s="107">
        <f t="shared" si="392"/>
        <v>0</v>
      </c>
      <c r="N1558" s="107">
        <f t="shared" si="392"/>
        <v>0</v>
      </c>
      <c r="O1558" s="107">
        <f t="shared" si="392"/>
        <v>0</v>
      </c>
      <c r="P1558" s="107">
        <f t="shared" si="392"/>
        <v>0</v>
      </c>
      <c r="Q1558" s="107">
        <f t="shared" si="392"/>
        <v>0</v>
      </c>
      <c r="R1558" s="107">
        <f t="shared" si="392"/>
        <v>0</v>
      </c>
      <c r="S1558" s="107">
        <f t="shared" si="392"/>
        <v>0</v>
      </c>
      <c r="T1558" s="107">
        <f t="shared" si="392"/>
        <v>0</v>
      </c>
      <c r="U1558" s="107">
        <f t="shared" si="392"/>
        <v>0</v>
      </c>
      <c r="V1558" s="107">
        <f t="shared" si="392"/>
        <v>0</v>
      </c>
      <c r="W1558" s="107">
        <f t="shared" si="392"/>
        <v>0</v>
      </c>
      <c r="X1558" s="107">
        <f t="shared" si="392"/>
        <v>0</v>
      </c>
      <c r="Y1558" s="107">
        <f t="shared" si="392"/>
        <v>0</v>
      </c>
      <c r="Z1558" s="107">
        <f t="shared" si="392"/>
        <v>0</v>
      </c>
      <c r="AA1558" s="107">
        <f t="shared" si="392"/>
        <v>0</v>
      </c>
      <c r="AB1558" s="107">
        <f t="shared" si="392"/>
        <v>0</v>
      </c>
      <c r="AC1558" s="108">
        <f t="shared" si="392"/>
        <v>0</v>
      </c>
      <c r="AE1558" s="805">
        <f t="shared" si="386"/>
        <v>0</v>
      </c>
      <c r="AG1558" s="805">
        <f t="shared" si="387"/>
        <v>0</v>
      </c>
      <c r="AI1558" s="805">
        <f t="shared" si="388"/>
        <v>0</v>
      </c>
      <c r="AK1558" s="300"/>
    </row>
    <row r="1559" spans="4:37" ht="12.75" customHeight="1" outlineLevel="1" x14ac:dyDescent="0.25">
      <c r="D1559" s="142" t="str">
        <f>'Line Items'!D1094</f>
        <v>[Rolling Stock Line 38]</v>
      </c>
      <c r="E1559" s="106"/>
      <c r="F1559" s="143" t="str">
        <f t="shared" si="349"/>
        <v>£000</v>
      </c>
      <c r="G1559" s="107">
        <f t="shared" ref="G1559:AC1559" si="393">G55*G1296</f>
        <v>0</v>
      </c>
      <c r="H1559" s="107">
        <f t="shared" si="393"/>
        <v>0</v>
      </c>
      <c r="I1559" s="107">
        <f t="shared" si="393"/>
        <v>0</v>
      </c>
      <c r="J1559" s="107">
        <f t="shared" si="393"/>
        <v>0</v>
      </c>
      <c r="K1559" s="107">
        <f t="shared" si="393"/>
        <v>0</v>
      </c>
      <c r="L1559" s="107">
        <f t="shared" si="393"/>
        <v>0</v>
      </c>
      <c r="M1559" s="107">
        <f t="shared" si="393"/>
        <v>0</v>
      </c>
      <c r="N1559" s="107">
        <f t="shared" si="393"/>
        <v>0</v>
      </c>
      <c r="O1559" s="107">
        <f t="shared" si="393"/>
        <v>0</v>
      </c>
      <c r="P1559" s="107">
        <f t="shared" si="393"/>
        <v>0</v>
      </c>
      <c r="Q1559" s="107">
        <f t="shared" si="393"/>
        <v>0</v>
      </c>
      <c r="R1559" s="107">
        <f t="shared" si="393"/>
        <v>0</v>
      </c>
      <c r="S1559" s="107">
        <f t="shared" si="393"/>
        <v>0</v>
      </c>
      <c r="T1559" s="107">
        <f t="shared" si="393"/>
        <v>0</v>
      </c>
      <c r="U1559" s="107">
        <f t="shared" si="393"/>
        <v>0</v>
      </c>
      <c r="V1559" s="107">
        <f t="shared" si="393"/>
        <v>0</v>
      </c>
      <c r="W1559" s="107">
        <f t="shared" si="393"/>
        <v>0</v>
      </c>
      <c r="X1559" s="107">
        <f t="shared" si="393"/>
        <v>0</v>
      </c>
      <c r="Y1559" s="107">
        <f t="shared" si="393"/>
        <v>0</v>
      </c>
      <c r="Z1559" s="107">
        <f t="shared" si="393"/>
        <v>0</v>
      </c>
      <c r="AA1559" s="107">
        <f t="shared" si="393"/>
        <v>0</v>
      </c>
      <c r="AB1559" s="107">
        <f t="shared" si="393"/>
        <v>0</v>
      </c>
      <c r="AC1559" s="108">
        <f t="shared" si="393"/>
        <v>0</v>
      </c>
      <c r="AE1559" s="805">
        <f t="shared" si="386"/>
        <v>0</v>
      </c>
      <c r="AG1559" s="805">
        <f t="shared" si="387"/>
        <v>0</v>
      </c>
      <c r="AI1559" s="805">
        <f t="shared" si="388"/>
        <v>0</v>
      </c>
      <c r="AK1559" s="300"/>
    </row>
    <row r="1560" spans="4:37" ht="12.75" customHeight="1" outlineLevel="1" x14ac:dyDescent="0.25">
      <c r="D1560" s="142" t="str">
        <f>'Line Items'!D1095</f>
        <v>[Rolling Stock Line 39]</v>
      </c>
      <c r="E1560" s="106"/>
      <c r="F1560" s="143" t="str">
        <f t="shared" si="349"/>
        <v>£000</v>
      </c>
      <c r="G1560" s="107">
        <f t="shared" ref="G1560:AC1560" si="394">G56*G1297</f>
        <v>0</v>
      </c>
      <c r="H1560" s="107">
        <f t="shared" si="394"/>
        <v>0</v>
      </c>
      <c r="I1560" s="107">
        <f t="shared" si="394"/>
        <v>0</v>
      </c>
      <c r="J1560" s="107">
        <f t="shared" si="394"/>
        <v>0</v>
      </c>
      <c r="K1560" s="107">
        <f t="shared" si="394"/>
        <v>0</v>
      </c>
      <c r="L1560" s="107">
        <f t="shared" si="394"/>
        <v>0</v>
      </c>
      <c r="M1560" s="107">
        <f t="shared" si="394"/>
        <v>0</v>
      </c>
      <c r="N1560" s="107">
        <f t="shared" si="394"/>
        <v>0</v>
      </c>
      <c r="O1560" s="107">
        <f t="shared" si="394"/>
        <v>0</v>
      </c>
      <c r="P1560" s="107">
        <f t="shared" si="394"/>
        <v>0</v>
      </c>
      <c r="Q1560" s="107">
        <f t="shared" si="394"/>
        <v>0</v>
      </c>
      <c r="R1560" s="107">
        <f t="shared" si="394"/>
        <v>0</v>
      </c>
      <c r="S1560" s="107">
        <f t="shared" si="394"/>
        <v>0</v>
      </c>
      <c r="T1560" s="107">
        <f t="shared" si="394"/>
        <v>0</v>
      </c>
      <c r="U1560" s="107">
        <f t="shared" si="394"/>
        <v>0</v>
      </c>
      <c r="V1560" s="107">
        <f t="shared" si="394"/>
        <v>0</v>
      </c>
      <c r="W1560" s="107">
        <f t="shared" si="394"/>
        <v>0</v>
      </c>
      <c r="X1560" s="107">
        <f t="shared" si="394"/>
        <v>0</v>
      </c>
      <c r="Y1560" s="107">
        <f t="shared" si="394"/>
        <v>0</v>
      </c>
      <c r="Z1560" s="107">
        <f t="shared" si="394"/>
        <v>0</v>
      </c>
      <c r="AA1560" s="107">
        <f t="shared" si="394"/>
        <v>0</v>
      </c>
      <c r="AB1560" s="107">
        <f t="shared" si="394"/>
        <v>0</v>
      </c>
      <c r="AC1560" s="108">
        <f t="shared" si="394"/>
        <v>0</v>
      </c>
      <c r="AE1560" s="805">
        <f t="shared" si="386"/>
        <v>0</v>
      </c>
      <c r="AG1560" s="805">
        <f t="shared" si="387"/>
        <v>0</v>
      </c>
      <c r="AI1560" s="805">
        <f t="shared" si="388"/>
        <v>0</v>
      </c>
      <c r="AK1560" s="300"/>
    </row>
    <row r="1561" spans="4:37" ht="12.75" customHeight="1" outlineLevel="1" x14ac:dyDescent="0.25">
      <c r="D1561" s="142" t="str">
        <f>'Line Items'!D1096</f>
        <v>[Rolling Stock Line 40]</v>
      </c>
      <c r="E1561" s="106"/>
      <c r="F1561" s="143" t="str">
        <f t="shared" si="349"/>
        <v>£000</v>
      </c>
      <c r="G1561" s="107">
        <f t="shared" ref="G1561:AC1561" si="395">G57*G1298</f>
        <v>0</v>
      </c>
      <c r="H1561" s="107">
        <f t="shared" si="395"/>
        <v>0</v>
      </c>
      <c r="I1561" s="107">
        <f t="shared" si="395"/>
        <v>0</v>
      </c>
      <c r="J1561" s="107">
        <f t="shared" si="395"/>
        <v>0</v>
      </c>
      <c r="K1561" s="107">
        <f t="shared" si="395"/>
        <v>0</v>
      </c>
      <c r="L1561" s="107">
        <f t="shared" si="395"/>
        <v>0</v>
      </c>
      <c r="M1561" s="107">
        <f t="shared" si="395"/>
        <v>0</v>
      </c>
      <c r="N1561" s="107">
        <f t="shared" si="395"/>
        <v>0</v>
      </c>
      <c r="O1561" s="107">
        <f t="shared" si="395"/>
        <v>0</v>
      </c>
      <c r="P1561" s="107">
        <f t="shared" si="395"/>
        <v>0</v>
      </c>
      <c r="Q1561" s="107">
        <f t="shared" si="395"/>
        <v>0</v>
      </c>
      <c r="R1561" s="107">
        <f t="shared" si="395"/>
        <v>0</v>
      </c>
      <c r="S1561" s="107">
        <f t="shared" si="395"/>
        <v>0</v>
      </c>
      <c r="T1561" s="107">
        <f t="shared" si="395"/>
        <v>0</v>
      </c>
      <c r="U1561" s="107">
        <f t="shared" si="395"/>
        <v>0</v>
      </c>
      <c r="V1561" s="107">
        <f t="shared" si="395"/>
        <v>0</v>
      </c>
      <c r="W1561" s="107">
        <f t="shared" si="395"/>
        <v>0</v>
      </c>
      <c r="X1561" s="107">
        <f t="shared" si="395"/>
        <v>0</v>
      </c>
      <c r="Y1561" s="107">
        <f t="shared" si="395"/>
        <v>0</v>
      </c>
      <c r="Z1561" s="107">
        <f t="shared" si="395"/>
        <v>0</v>
      </c>
      <c r="AA1561" s="107">
        <f t="shared" si="395"/>
        <v>0</v>
      </c>
      <c r="AB1561" s="107">
        <f t="shared" si="395"/>
        <v>0</v>
      </c>
      <c r="AC1561" s="108">
        <f t="shared" si="395"/>
        <v>0</v>
      </c>
      <c r="AE1561" s="805">
        <f t="shared" si="386"/>
        <v>0</v>
      </c>
      <c r="AG1561" s="805">
        <f t="shared" si="387"/>
        <v>0</v>
      </c>
      <c r="AI1561" s="805">
        <f t="shared" si="388"/>
        <v>0</v>
      </c>
      <c r="AK1561" s="300"/>
    </row>
    <row r="1562" spans="4:37" ht="12.75" customHeight="1" outlineLevel="1" x14ac:dyDescent="0.25">
      <c r="D1562" s="142" t="str">
        <f>'Line Items'!D1097</f>
        <v>[Rolling Stock Line 41]</v>
      </c>
      <c r="E1562" s="106"/>
      <c r="F1562" s="143" t="str">
        <f t="shared" si="349"/>
        <v>£000</v>
      </c>
      <c r="G1562" s="107">
        <f t="shared" ref="G1562:AC1562" si="396">G58*G1299</f>
        <v>0</v>
      </c>
      <c r="H1562" s="107">
        <f t="shared" si="396"/>
        <v>0</v>
      </c>
      <c r="I1562" s="107">
        <f t="shared" si="396"/>
        <v>0</v>
      </c>
      <c r="J1562" s="107">
        <f t="shared" si="396"/>
        <v>0</v>
      </c>
      <c r="K1562" s="107">
        <f t="shared" si="396"/>
        <v>0</v>
      </c>
      <c r="L1562" s="107">
        <f t="shared" si="396"/>
        <v>0</v>
      </c>
      <c r="M1562" s="107">
        <f t="shared" si="396"/>
        <v>0</v>
      </c>
      <c r="N1562" s="107">
        <f t="shared" si="396"/>
        <v>0</v>
      </c>
      <c r="O1562" s="107">
        <f t="shared" si="396"/>
        <v>0</v>
      </c>
      <c r="P1562" s="107">
        <f t="shared" si="396"/>
        <v>0</v>
      </c>
      <c r="Q1562" s="107">
        <f t="shared" si="396"/>
        <v>0</v>
      </c>
      <c r="R1562" s="107">
        <f t="shared" si="396"/>
        <v>0</v>
      </c>
      <c r="S1562" s="107">
        <f t="shared" si="396"/>
        <v>0</v>
      </c>
      <c r="T1562" s="107">
        <f t="shared" si="396"/>
        <v>0</v>
      </c>
      <c r="U1562" s="107">
        <f t="shared" si="396"/>
        <v>0</v>
      </c>
      <c r="V1562" s="107">
        <f t="shared" si="396"/>
        <v>0</v>
      </c>
      <c r="W1562" s="107">
        <f t="shared" si="396"/>
        <v>0</v>
      </c>
      <c r="X1562" s="107">
        <f t="shared" si="396"/>
        <v>0</v>
      </c>
      <c r="Y1562" s="107">
        <f t="shared" si="396"/>
        <v>0</v>
      </c>
      <c r="Z1562" s="107">
        <f t="shared" si="396"/>
        <v>0</v>
      </c>
      <c r="AA1562" s="107">
        <f t="shared" si="396"/>
        <v>0</v>
      </c>
      <c r="AB1562" s="107">
        <f t="shared" si="396"/>
        <v>0</v>
      </c>
      <c r="AC1562" s="108">
        <f t="shared" si="396"/>
        <v>0</v>
      </c>
      <c r="AE1562" s="805">
        <f t="shared" si="386"/>
        <v>0</v>
      </c>
      <c r="AG1562" s="805">
        <f t="shared" si="387"/>
        <v>0</v>
      </c>
      <c r="AI1562" s="805">
        <f t="shared" si="388"/>
        <v>0</v>
      </c>
      <c r="AK1562" s="300"/>
    </row>
    <row r="1563" spans="4:37" ht="12.75" customHeight="1" outlineLevel="1" x14ac:dyDescent="0.25">
      <c r="D1563" s="142" t="str">
        <f>'Line Items'!D1098</f>
        <v>[Rolling Stock Line 42]</v>
      </c>
      <c r="E1563" s="106"/>
      <c r="F1563" s="143" t="str">
        <f t="shared" si="349"/>
        <v>£000</v>
      </c>
      <c r="G1563" s="107">
        <f t="shared" ref="G1563:AC1563" si="397">G59*G1300</f>
        <v>0</v>
      </c>
      <c r="H1563" s="107">
        <f t="shared" si="397"/>
        <v>0</v>
      </c>
      <c r="I1563" s="107">
        <f t="shared" si="397"/>
        <v>0</v>
      </c>
      <c r="J1563" s="107">
        <f t="shared" si="397"/>
        <v>0</v>
      </c>
      <c r="K1563" s="107">
        <f t="shared" si="397"/>
        <v>0</v>
      </c>
      <c r="L1563" s="107">
        <f t="shared" si="397"/>
        <v>0</v>
      </c>
      <c r="M1563" s="107">
        <f t="shared" si="397"/>
        <v>0</v>
      </c>
      <c r="N1563" s="107">
        <f t="shared" si="397"/>
        <v>0</v>
      </c>
      <c r="O1563" s="107">
        <f t="shared" si="397"/>
        <v>0</v>
      </c>
      <c r="P1563" s="107">
        <f t="shared" si="397"/>
        <v>0</v>
      </c>
      <c r="Q1563" s="107">
        <f t="shared" si="397"/>
        <v>0</v>
      </c>
      <c r="R1563" s="107">
        <f t="shared" si="397"/>
        <v>0</v>
      </c>
      <c r="S1563" s="107">
        <f t="shared" si="397"/>
        <v>0</v>
      </c>
      <c r="T1563" s="107">
        <f t="shared" si="397"/>
        <v>0</v>
      </c>
      <c r="U1563" s="107">
        <f t="shared" si="397"/>
        <v>0</v>
      </c>
      <c r="V1563" s="107">
        <f t="shared" si="397"/>
        <v>0</v>
      </c>
      <c r="W1563" s="107">
        <f t="shared" si="397"/>
        <v>0</v>
      </c>
      <c r="X1563" s="107">
        <f t="shared" si="397"/>
        <v>0</v>
      </c>
      <c r="Y1563" s="107">
        <f t="shared" si="397"/>
        <v>0</v>
      </c>
      <c r="Z1563" s="107">
        <f t="shared" si="397"/>
        <v>0</v>
      </c>
      <c r="AA1563" s="107">
        <f t="shared" si="397"/>
        <v>0</v>
      </c>
      <c r="AB1563" s="107">
        <f t="shared" si="397"/>
        <v>0</v>
      </c>
      <c r="AC1563" s="108">
        <f t="shared" si="397"/>
        <v>0</v>
      </c>
      <c r="AE1563" s="805">
        <f t="shared" si="386"/>
        <v>0</v>
      </c>
      <c r="AG1563" s="805">
        <f t="shared" si="387"/>
        <v>0</v>
      </c>
      <c r="AI1563" s="805">
        <f t="shared" si="388"/>
        <v>0</v>
      </c>
      <c r="AK1563" s="300"/>
    </row>
    <row r="1564" spans="4:37" ht="12.75" customHeight="1" outlineLevel="1" x14ac:dyDescent="0.25">
      <c r="D1564" s="142" t="str">
        <f>'Line Items'!D1099</f>
        <v>[Rolling Stock Line 43]</v>
      </c>
      <c r="E1564" s="106"/>
      <c r="F1564" s="143" t="str">
        <f t="shared" si="349"/>
        <v>£000</v>
      </c>
      <c r="G1564" s="107">
        <f t="shared" ref="G1564:AC1564" si="398">G60*G1301</f>
        <v>0</v>
      </c>
      <c r="H1564" s="107">
        <f t="shared" si="398"/>
        <v>0</v>
      </c>
      <c r="I1564" s="107">
        <f t="shared" si="398"/>
        <v>0</v>
      </c>
      <c r="J1564" s="107">
        <f t="shared" si="398"/>
        <v>0</v>
      </c>
      <c r="K1564" s="107">
        <f t="shared" si="398"/>
        <v>0</v>
      </c>
      <c r="L1564" s="107">
        <f t="shared" si="398"/>
        <v>0</v>
      </c>
      <c r="M1564" s="107">
        <f t="shared" si="398"/>
        <v>0</v>
      </c>
      <c r="N1564" s="107">
        <f t="shared" si="398"/>
        <v>0</v>
      </c>
      <c r="O1564" s="107">
        <f t="shared" si="398"/>
        <v>0</v>
      </c>
      <c r="P1564" s="107">
        <f t="shared" si="398"/>
        <v>0</v>
      </c>
      <c r="Q1564" s="107">
        <f t="shared" si="398"/>
        <v>0</v>
      </c>
      <c r="R1564" s="107">
        <f t="shared" si="398"/>
        <v>0</v>
      </c>
      <c r="S1564" s="107">
        <f t="shared" si="398"/>
        <v>0</v>
      </c>
      <c r="T1564" s="107">
        <f t="shared" si="398"/>
        <v>0</v>
      </c>
      <c r="U1564" s="107">
        <f t="shared" si="398"/>
        <v>0</v>
      </c>
      <c r="V1564" s="107">
        <f t="shared" si="398"/>
        <v>0</v>
      </c>
      <c r="W1564" s="107">
        <f t="shared" si="398"/>
        <v>0</v>
      </c>
      <c r="X1564" s="107">
        <f t="shared" si="398"/>
        <v>0</v>
      </c>
      <c r="Y1564" s="107">
        <f t="shared" si="398"/>
        <v>0</v>
      </c>
      <c r="Z1564" s="107">
        <f t="shared" si="398"/>
        <v>0</v>
      </c>
      <c r="AA1564" s="107">
        <f t="shared" si="398"/>
        <v>0</v>
      </c>
      <c r="AB1564" s="107">
        <f t="shared" si="398"/>
        <v>0</v>
      </c>
      <c r="AC1564" s="108">
        <f t="shared" si="398"/>
        <v>0</v>
      </c>
      <c r="AE1564" s="805">
        <f t="shared" si="386"/>
        <v>0</v>
      </c>
      <c r="AG1564" s="805">
        <f t="shared" si="387"/>
        <v>0</v>
      </c>
      <c r="AI1564" s="805">
        <f t="shared" si="388"/>
        <v>0</v>
      </c>
      <c r="AK1564" s="300"/>
    </row>
    <row r="1565" spans="4:37" ht="12.75" customHeight="1" outlineLevel="1" x14ac:dyDescent="0.25">
      <c r="D1565" s="142" t="str">
        <f>'Line Items'!D1100</f>
        <v>[Rolling Stock Line 44]</v>
      </c>
      <c r="E1565" s="106"/>
      <c r="F1565" s="143" t="str">
        <f t="shared" si="349"/>
        <v>£000</v>
      </c>
      <c r="G1565" s="107">
        <f t="shared" ref="G1565:AC1565" si="399">G61*G1302</f>
        <v>0</v>
      </c>
      <c r="H1565" s="107">
        <f t="shared" si="399"/>
        <v>0</v>
      </c>
      <c r="I1565" s="107">
        <f t="shared" si="399"/>
        <v>0</v>
      </c>
      <c r="J1565" s="107">
        <f t="shared" si="399"/>
        <v>0</v>
      </c>
      <c r="K1565" s="107">
        <f t="shared" si="399"/>
        <v>0</v>
      </c>
      <c r="L1565" s="107">
        <f t="shared" si="399"/>
        <v>0</v>
      </c>
      <c r="M1565" s="107">
        <f t="shared" si="399"/>
        <v>0</v>
      </c>
      <c r="N1565" s="107">
        <f t="shared" si="399"/>
        <v>0</v>
      </c>
      <c r="O1565" s="107">
        <f t="shared" si="399"/>
        <v>0</v>
      </c>
      <c r="P1565" s="107">
        <f t="shared" si="399"/>
        <v>0</v>
      </c>
      <c r="Q1565" s="107">
        <f t="shared" si="399"/>
        <v>0</v>
      </c>
      <c r="R1565" s="107">
        <f t="shared" si="399"/>
        <v>0</v>
      </c>
      <c r="S1565" s="107">
        <f t="shared" si="399"/>
        <v>0</v>
      </c>
      <c r="T1565" s="107">
        <f t="shared" si="399"/>
        <v>0</v>
      </c>
      <c r="U1565" s="107">
        <f t="shared" si="399"/>
        <v>0</v>
      </c>
      <c r="V1565" s="107">
        <f t="shared" si="399"/>
        <v>0</v>
      </c>
      <c r="W1565" s="107">
        <f t="shared" si="399"/>
        <v>0</v>
      </c>
      <c r="X1565" s="107">
        <f t="shared" si="399"/>
        <v>0</v>
      </c>
      <c r="Y1565" s="107">
        <f t="shared" si="399"/>
        <v>0</v>
      </c>
      <c r="Z1565" s="107">
        <f t="shared" si="399"/>
        <v>0</v>
      </c>
      <c r="AA1565" s="107">
        <f t="shared" si="399"/>
        <v>0</v>
      </c>
      <c r="AB1565" s="107">
        <f t="shared" si="399"/>
        <v>0</v>
      </c>
      <c r="AC1565" s="108">
        <f t="shared" si="399"/>
        <v>0</v>
      </c>
      <c r="AE1565" s="805">
        <f t="shared" si="386"/>
        <v>0</v>
      </c>
      <c r="AG1565" s="805">
        <f t="shared" si="387"/>
        <v>0</v>
      </c>
      <c r="AI1565" s="805">
        <f t="shared" si="388"/>
        <v>0</v>
      </c>
      <c r="AK1565" s="300"/>
    </row>
    <row r="1566" spans="4:37" ht="12.75" customHeight="1" outlineLevel="1" x14ac:dyDescent="0.25">
      <c r="D1566" s="142" t="str">
        <f>'Line Items'!D1101</f>
        <v>[Rolling Stock Line 45]</v>
      </c>
      <c r="E1566" s="106"/>
      <c r="F1566" s="143" t="str">
        <f t="shared" si="349"/>
        <v>£000</v>
      </c>
      <c r="G1566" s="107">
        <f t="shared" ref="G1566:AC1566" si="400">G62*G1303</f>
        <v>0</v>
      </c>
      <c r="H1566" s="107">
        <f t="shared" si="400"/>
        <v>0</v>
      </c>
      <c r="I1566" s="107">
        <f t="shared" si="400"/>
        <v>0</v>
      </c>
      <c r="J1566" s="107">
        <f t="shared" si="400"/>
        <v>0</v>
      </c>
      <c r="K1566" s="107">
        <f t="shared" si="400"/>
        <v>0</v>
      </c>
      <c r="L1566" s="107">
        <f t="shared" si="400"/>
        <v>0</v>
      </c>
      <c r="M1566" s="107">
        <f t="shared" si="400"/>
        <v>0</v>
      </c>
      <c r="N1566" s="107">
        <f t="shared" si="400"/>
        <v>0</v>
      </c>
      <c r="O1566" s="107">
        <f t="shared" si="400"/>
        <v>0</v>
      </c>
      <c r="P1566" s="107">
        <f t="shared" si="400"/>
        <v>0</v>
      </c>
      <c r="Q1566" s="107">
        <f t="shared" si="400"/>
        <v>0</v>
      </c>
      <c r="R1566" s="107">
        <f t="shared" si="400"/>
        <v>0</v>
      </c>
      <c r="S1566" s="107">
        <f t="shared" si="400"/>
        <v>0</v>
      </c>
      <c r="T1566" s="107">
        <f t="shared" si="400"/>
        <v>0</v>
      </c>
      <c r="U1566" s="107">
        <f t="shared" si="400"/>
        <v>0</v>
      </c>
      <c r="V1566" s="107">
        <f t="shared" si="400"/>
        <v>0</v>
      </c>
      <c r="W1566" s="107">
        <f t="shared" si="400"/>
        <v>0</v>
      </c>
      <c r="X1566" s="107">
        <f t="shared" si="400"/>
        <v>0</v>
      </c>
      <c r="Y1566" s="107">
        <f t="shared" si="400"/>
        <v>0</v>
      </c>
      <c r="Z1566" s="107">
        <f t="shared" si="400"/>
        <v>0</v>
      </c>
      <c r="AA1566" s="107">
        <f t="shared" si="400"/>
        <v>0</v>
      </c>
      <c r="AB1566" s="107">
        <f t="shared" si="400"/>
        <v>0</v>
      </c>
      <c r="AC1566" s="108">
        <f t="shared" si="400"/>
        <v>0</v>
      </c>
      <c r="AE1566" s="805">
        <f t="shared" si="386"/>
        <v>0</v>
      </c>
      <c r="AG1566" s="805">
        <f t="shared" si="387"/>
        <v>0</v>
      </c>
      <c r="AI1566" s="805">
        <f t="shared" si="388"/>
        <v>0</v>
      </c>
      <c r="AK1566" s="300"/>
    </row>
    <row r="1567" spans="4:37" ht="12.75" customHeight="1" outlineLevel="1" x14ac:dyDescent="0.25">
      <c r="D1567" s="142" t="str">
        <f>'Line Items'!D1102</f>
        <v>[Rolling Stock Line 46]</v>
      </c>
      <c r="E1567" s="106"/>
      <c r="F1567" s="143" t="str">
        <f t="shared" si="349"/>
        <v>£000</v>
      </c>
      <c r="G1567" s="107">
        <f t="shared" ref="G1567:AC1567" si="401">G63*G1304</f>
        <v>0</v>
      </c>
      <c r="H1567" s="107">
        <f t="shared" si="401"/>
        <v>0</v>
      </c>
      <c r="I1567" s="107">
        <f t="shared" si="401"/>
        <v>0</v>
      </c>
      <c r="J1567" s="107">
        <f t="shared" si="401"/>
        <v>0</v>
      </c>
      <c r="K1567" s="107">
        <f t="shared" si="401"/>
        <v>0</v>
      </c>
      <c r="L1567" s="107">
        <f t="shared" si="401"/>
        <v>0</v>
      </c>
      <c r="M1567" s="107">
        <f t="shared" si="401"/>
        <v>0</v>
      </c>
      <c r="N1567" s="107">
        <f t="shared" si="401"/>
        <v>0</v>
      </c>
      <c r="O1567" s="107">
        <f t="shared" si="401"/>
        <v>0</v>
      </c>
      <c r="P1567" s="107">
        <f t="shared" si="401"/>
        <v>0</v>
      </c>
      <c r="Q1567" s="107">
        <f t="shared" si="401"/>
        <v>0</v>
      </c>
      <c r="R1567" s="107">
        <f t="shared" si="401"/>
        <v>0</v>
      </c>
      <c r="S1567" s="107">
        <f t="shared" si="401"/>
        <v>0</v>
      </c>
      <c r="T1567" s="107">
        <f t="shared" si="401"/>
        <v>0</v>
      </c>
      <c r="U1567" s="107">
        <f t="shared" si="401"/>
        <v>0</v>
      </c>
      <c r="V1567" s="107">
        <f t="shared" si="401"/>
        <v>0</v>
      </c>
      <c r="W1567" s="107">
        <f t="shared" si="401"/>
        <v>0</v>
      </c>
      <c r="X1567" s="107">
        <f t="shared" si="401"/>
        <v>0</v>
      </c>
      <c r="Y1567" s="107">
        <f t="shared" si="401"/>
        <v>0</v>
      </c>
      <c r="Z1567" s="107">
        <f t="shared" si="401"/>
        <v>0</v>
      </c>
      <c r="AA1567" s="107">
        <f t="shared" si="401"/>
        <v>0</v>
      </c>
      <c r="AB1567" s="107">
        <f t="shared" si="401"/>
        <v>0</v>
      </c>
      <c r="AC1567" s="108">
        <f t="shared" si="401"/>
        <v>0</v>
      </c>
      <c r="AE1567" s="805">
        <f t="shared" si="386"/>
        <v>0</v>
      </c>
      <c r="AG1567" s="805">
        <f t="shared" si="387"/>
        <v>0</v>
      </c>
      <c r="AI1567" s="805">
        <f t="shared" si="388"/>
        <v>0</v>
      </c>
      <c r="AK1567" s="300"/>
    </row>
    <row r="1568" spans="4:37" ht="12.75" customHeight="1" outlineLevel="1" x14ac:dyDescent="0.25">
      <c r="D1568" s="142" t="str">
        <f>'Line Items'!D1103</f>
        <v>[Rolling Stock Line 47]</v>
      </c>
      <c r="E1568" s="106"/>
      <c r="F1568" s="143" t="str">
        <f t="shared" si="349"/>
        <v>£000</v>
      </c>
      <c r="G1568" s="107">
        <f t="shared" ref="G1568:AC1568" si="402">G64*G1305</f>
        <v>0</v>
      </c>
      <c r="H1568" s="107">
        <f t="shared" si="402"/>
        <v>0</v>
      </c>
      <c r="I1568" s="107">
        <f t="shared" si="402"/>
        <v>0</v>
      </c>
      <c r="J1568" s="107">
        <f t="shared" si="402"/>
        <v>0</v>
      </c>
      <c r="K1568" s="107">
        <f t="shared" si="402"/>
        <v>0</v>
      </c>
      <c r="L1568" s="107">
        <f t="shared" si="402"/>
        <v>0</v>
      </c>
      <c r="M1568" s="107">
        <f t="shared" si="402"/>
        <v>0</v>
      </c>
      <c r="N1568" s="107">
        <f t="shared" si="402"/>
        <v>0</v>
      </c>
      <c r="O1568" s="107">
        <f t="shared" si="402"/>
        <v>0</v>
      </c>
      <c r="P1568" s="107">
        <f t="shared" si="402"/>
        <v>0</v>
      </c>
      <c r="Q1568" s="107">
        <f t="shared" si="402"/>
        <v>0</v>
      </c>
      <c r="R1568" s="107">
        <f t="shared" si="402"/>
        <v>0</v>
      </c>
      <c r="S1568" s="107">
        <f t="shared" si="402"/>
        <v>0</v>
      </c>
      <c r="T1568" s="107">
        <f t="shared" si="402"/>
        <v>0</v>
      </c>
      <c r="U1568" s="107">
        <f t="shared" si="402"/>
        <v>0</v>
      </c>
      <c r="V1568" s="107">
        <f t="shared" si="402"/>
        <v>0</v>
      </c>
      <c r="W1568" s="107">
        <f t="shared" si="402"/>
        <v>0</v>
      </c>
      <c r="X1568" s="107">
        <f t="shared" si="402"/>
        <v>0</v>
      </c>
      <c r="Y1568" s="107">
        <f t="shared" si="402"/>
        <v>0</v>
      </c>
      <c r="Z1568" s="107">
        <f t="shared" si="402"/>
        <v>0</v>
      </c>
      <c r="AA1568" s="107">
        <f t="shared" si="402"/>
        <v>0</v>
      </c>
      <c r="AB1568" s="107">
        <f t="shared" si="402"/>
        <v>0</v>
      </c>
      <c r="AC1568" s="108">
        <f t="shared" si="402"/>
        <v>0</v>
      </c>
      <c r="AE1568" s="805">
        <f t="shared" si="386"/>
        <v>0</v>
      </c>
      <c r="AG1568" s="805">
        <f t="shared" si="387"/>
        <v>0</v>
      </c>
      <c r="AI1568" s="805">
        <f t="shared" si="388"/>
        <v>0</v>
      </c>
      <c r="AK1568" s="300"/>
    </row>
    <row r="1569" spans="4:37" ht="12.75" customHeight="1" outlineLevel="1" x14ac:dyDescent="0.25">
      <c r="D1569" s="142" t="str">
        <f>'Line Items'!D1104</f>
        <v>[Rolling Stock Line 48]</v>
      </c>
      <c r="E1569" s="106"/>
      <c r="F1569" s="143" t="str">
        <f t="shared" si="349"/>
        <v>£000</v>
      </c>
      <c r="G1569" s="107">
        <f t="shared" ref="G1569:AC1569" si="403">G65*G1306</f>
        <v>0</v>
      </c>
      <c r="H1569" s="107">
        <f t="shared" si="403"/>
        <v>0</v>
      </c>
      <c r="I1569" s="107">
        <f t="shared" si="403"/>
        <v>0</v>
      </c>
      <c r="J1569" s="107">
        <f t="shared" si="403"/>
        <v>0</v>
      </c>
      <c r="K1569" s="107">
        <f t="shared" si="403"/>
        <v>0</v>
      </c>
      <c r="L1569" s="107">
        <f t="shared" si="403"/>
        <v>0</v>
      </c>
      <c r="M1569" s="107">
        <f t="shared" si="403"/>
        <v>0</v>
      </c>
      <c r="N1569" s="107">
        <f t="shared" si="403"/>
        <v>0</v>
      </c>
      <c r="O1569" s="107">
        <f t="shared" si="403"/>
        <v>0</v>
      </c>
      <c r="P1569" s="107">
        <f t="shared" si="403"/>
        <v>0</v>
      </c>
      <c r="Q1569" s="107">
        <f t="shared" si="403"/>
        <v>0</v>
      </c>
      <c r="R1569" s="107">
        <f t="shared" si="403"/>
        <v>0</v>
      </c>
      <c r="S1569" s="107">
        <f t="shared" si="403"/>
        <v>0</v>
      </c>
      <c r="T1569" s="107">
        <f t="shared" si="403"/>
        <v>0</v>
      </c>
      <c r="U1569" s="107">
        <f t="shared" si="403"/>
        <v>0</v>
      </c>
      <c r="V1569" s="107">
        <f t="shared" si="403"/>
        <v>0</v>
      </c>
      <c r="W1569" s="107">
        <f t="shared" si="403"/>
        <v>0</v>
      </c>
      <c r="X1569" s="107">
        <f t="shared" si="403"/>
        <v>0</v>
      </c>
      <c r="Y1569" s="107">
        <f t="shared" si="403"/>
        <v>0</v>
      </c>
      <c r="Z1569" s="107">
        <f t="shared" si="403"/>
        <v>0</v>
      </c>
      <c r="AA1569" s="107">
        <f t="shared" si="403"/>
        <v>0</v>
      </c>
      <c r="AB1569" s="107">
        <f t="shared" si="403"/>
        <v>0</v>
      </c>
      <c r="AC1569" s="108">
        <f t="shared" si="403"/>
        <v>0</v>
      </c>
      <c r="AE1569" s="805">
        <f t="shared" si="386"/>
        <v>0</v>
      </c>
      <c r="AG1569" s="805">
        <f t="shared" si="387"/>
        <v>0</v>
      </c>
      <c r="AI1569" s="805">
        <f t="shared" si="388"/>
        <v>0</v>
      </c>
      <c r="AK1569" s="300"/>
    </row>
    <row r="1570" spans="4:37" ht="12.75" customHeight="1" outlineLevel="1" x14ac:dyDescent="0.25">
      <c r="D1570" s="142" t="str">
        <f>'Line Items'!D1105</f>
        <v>[Rolling Stock Line 49]</v>
      </c>
      <c r="E1570" s="106"/>
      <c r="F1570" s="143" t="str">
        <f t="shared" si="349"/>
        <v>£000</v>
      </c>
      <c r="G1570" s="107">
        <f t="shared" ref="G1570:AC1570" si="404">G66*G1307</f>
        <v>0</v>
      </c>
      <c r="H1570" s="107">
        <f t="shared" si="404"/>
        <v>0</v>
      </c>
      <c r="I1570" s="107">
        <f t="shared" si="404"/>
        <v>0</v>
      </c>
      <c r="J1570" s="107">
        <f t="shared" si="404"/>
        <v>0</v>
      </c>
      <c r="K1570" s="107">
        <f t="shared" si="404"/>
        <v>0</v>
      </c>
      <c r="L1570" s="107">
        <f t="shared" si="404"/>
        <v>0</v>
      </c>
      <c r="M1570" s="107">
        <f t="shared" si="404"/>
        <v>0</v>
      </c>
      <c r="N1570" s="107">
        <f t="shared" si="404"/>
        <v>0</v>
      </c>
      <c r="O1570" s="107">
        <f t="shared" si="404"/>
        <v>0</v>
      </c>
      <c r="P1570" s="107">
        <f t="shared" si="404"/>
        <v>0</v>
      </c>
      <c r="Q1570" s="107">
        <f t="shared" si="404"/>
        <v>0</v>
      </c>
      <c r="R1570" s="107">
        <f t="shared" si="404"/>
        <v>0</v>
      </c>
      <c r="S1570" s="107">
        <f t="shared" si="404"/>
        <v>0</v>
      </c>
      <c r="T1570" s="107">
        <f t="shared" si="404"/>
        <v>0</v>
      </c>
      <c r="U1570" s="107">
        <f t="shared" si="404"/>
        <v>0</v>
      </c>
      <c r="V1570" s="107">
        <f t="shared" si="404"/>
        <v>0</v>
      </c>
      <c r="W1570" s="107">
        <f t="shared" si="404"/>
        <v>0</v>
      </c>
      <c r="X1570" s="107">
        <f t="shared" si="404"/>
        <v>0</v>
      </c>
      <c r="Y1570" s="107">
        <f t="shared" si="404"/>
        <v>0</v>
      </c>
      <c r="Z1570" s="107">
        <f t="shared" si="404"/>
        <v>0</v>
      </c>
      <c r="AA1570" s="107">
        <f t="shared" si="404"/>
        <v>0</v>
      </c>
      <c r="AB1570" s="107">
        <f t="shared" si="404"/>
        <v>0</v>
      </c>
      <c r="AC1570" s="108">
        <f t="shared" si="404"/>
        <v>0</v>
      </c>
      <c r="AE1570" s="805">
        <f t="shared" si="386"/>
        <v>0</v>
      </c>
      <c r="AG1570" s="805">
        <f t="shared" si="387"/>
        <v>0</v>
      </c>
      <c r="AI1570" s="805">
        <f t="shared" si="388"/>
        <v>0</v>
      </c>
      <c r="AK1570" s="300"/>
    </row>
    <row r="1571" spans="4:37" ht="12.75" customHeight="1" outlineLevel="1" x14ac:dyDescent="0.25">
      <c r="D1571" s="142" t="str">
        <f>'Line Items'!D1106</f>
        <v>[Rolling Stock Line 50]</v>
      </c>
      <c r="E1571" s="106"/>
      <c r="F1571" s="143" t="str">
        <f t="shared" si="349"/>
        <v>£000</v>
      </c>
      <c r="G1571" s="107">
        <f t="shared" ref="G1571:AC1571" si="405">G67*G1308</f>
        <v>0</v>
      </c>
      <c r="H1571" s="107">
        <f t="shared" si="405"/>
        <v>0</v>
      </c>
      <c r="I1571" s="107">
        <f t="shared" si="405"/>
        <v>0</v>
      </c>
      <c r="J1571" s="107">
        <f t="shared" si="405"/>
        <v>0</v>
      </c>
      <c r="K1571" s="107">
        <f t="shared" si="405"/>
        <v>0</v>
      </c>
      <c r="L1571" s="107">
        <f t="shared" si="405"/>
        <v>0</v>
      </c>
      <c r="M1571" s="107">
        <f t="shared" si="405"/>
        <v>0</v>
      </c>
      <c r="N1571" s="107">
        <f t="shared" si="405"/>
        <v>0</v>
      </c>
      <c r="O1571" s="107">
        <f t="shared" si="405"/>
        <v>0</v>
      </c>
      <c r="P1571" s="107">
        <f t="shared" si="405"/>
        <v>0</v>
      </c>
      <c r="Q1571" s="107">
        <f t="shared" si="405"/>
        <v>0</v>
      </c>
      <c r="R1571" s="107">
        <f t="shared" si="405"/>
        <v>0</v>
      </c>
      <c r="S1571" s="107">
        <f t="shared" si="405"/>
        <v>0</v>
      </c>
      <c r="T1571" s="107">
        <f t="shared" si="405"/>
        <v>0</v>
      </c>
      <c r="U1571" s="107">
        <f t="shared" si="405"/>
        <v>0</v>
      </c>
      <c r="V1571" s="107">
        <f t="shared" si="405"/>
        <v>0</v>
      </c>
      <c r="W1571" s="107">
        <f t="shared" si="405"/>
        <v>0</v>
      </c>
      <c r="X1571" s="107">
        <f t="shared" si="405"/>
        <v>0</v>
      </c>
      <c r="Y1571" s="107">
        <f t="shared" si="405"/>
        <v>0</v>
      </c>
      <c r="Z1571" s="107">
        <f t="shared" si="405"/>
        <v>0</v>
      </c>
      <c r="AA1571" s="107">
        <f t="shared" si="405"/>
        <v>0</v>
      </c>
      <c r="AB1571" s="107">
        <f t="shared" si="405"/>
        <v>0</v>
      </c>
      <c r="AC1571" s="108">
        <f t="shared" si="405"/>
        <v>0</v>
      </c>
      <c r="AE1571" s="805">
        <f t="shared" si="386"/>
        <v>0</v>
      </c>
      <c r="AG1571" s="805">
        <f t="shared" si="387"/>
        <v>0</v>
      </c>
      <c r="AI1571" s="805">
        <f t="shared" si="388"/>
        <v>0</v>
      </c>
      <c r="AK1571" s="300"/>
    </row>
    <row r="1572" spans="4:37" ht="12.75" customHeight="1" outlineLevel="1" x14ac:dyDescent="0.25">
      <c r="D1572" s="142" t="str">
        <f>'Line Items'!D1107</f>
        <v>[Rolling Stock Line 51]</v>
      </c>
      <c r="E1572" s="106"/>
      <c r="F1572" s="143" t="str">
        <f t="shared" si="349"/>
        <v>£000</v>
      </c>
      <c r="G1572" s="107">
        <f t="shared" ref="G1572:AC1572" si="406">G68*G1309</f>
        <v>0</v>
      </c>
      <c r="H1572" s="107">
        <f t="shared" si="406"/>
        <v>0</v>
      </c>
      <c r="I1572" s="107">
        <f t="shared" si="406"/>
        <v>0</v>
      </c>
      <c r="J1572" s="107">
        <f t="shared" si="406"/>
        <v>0</v>
      </c>
      <c r="K1572" s="107">
        <f t="shared" si="406"/>
        <v>0</v>
      </c>
      <c r="L1572" s="107">
        <f t="shared" si="406"/>
        <v>0</v>
      </c>
      <c r="M1572" s="107">
        <f t="shared" si="406"/>
        <v>0</v>
      </c>
      <c r="N1572" s="107">
        <f t="shared" si="406"/>
        <v>0</v>
      </c>
      <c r="O1572" s="107">
        <f t="shared" si="406"/>
        <v>0</v>
      </c>
      <c r="P1572" s="107">
        <f t="shared" si="406"/>
        <v>0</v>
      </c>
      <c r="Q1572" s="107">
        <f t="shared" si="406"/>
        <v>0</v>
      </c>
      <c r="R1572" s="107">
        <f t="shared" si="406"/>
        <v>0</v>
      </c>
      <c r="S1572" s="107">
        <f t="shared" si="406"/>
        <v>0</v>
      </c>
      <c r="T1572" s="107">
        <f t="shared" si="406"/>
        <v>0</v>
      </c>
      <c r="U1572" s="107">
        <f t="shared" si="406"/>
        <v>0</v>
      </c>
      <c r="V1572" s="107">
        <f t="shared" si="406"/>
        <v>0</v>
      </c>
      <c r="W1572" s="107">
        <f t="shared" si="406"/>
        <v>0</v>
      </c>
      <c r="X1572" s="107">
        <f t="shared" si="406"/>
        <v>0</v>
      </c>
      <c r="Y1572" s="107">
        <f t="shared" si="406"/>
        <v>0</v>
      </c>
      <c r="Z1572" s="107">
        <f t="shared" si="406"/>
        <v>0</v>
      </c>
      <c r="AA1572" s="107">
        <f t="shared" si="406"/>
        <v>0</v>
      </c>
      <c r="AB1572" s="107">
        <f t="shared" si="406"/>
        <v>0</v>
      </c>
      <c r="AC1572" s="108">
        <f t="shared" si="406"/>
        <v>0</v>
      </c>
      <c r="AE1572" s="805">
        <f t="shared" si="386"/>
        <v>0</v>
      </c>
      <c r="AG1572" s="805">
        <f t="shared" si="387"/>
        <v>0</v>
      </c>
      <c r="AI1572" s="805">
        <f t="shared" si="388"/>
        <v>0</v>
      </c>
      <c r="AK1572" s="300"/>
    </row>
    <row r="1573" spans="4:37" ht="12.75" customHeight="1" outlineLevel="1" x14ac:dyDescent="0.25">
      <c r="D1573" s="142" t="str">
        <f>'Line Items'!D1108</f>
        <v>[Rolling Stock Line 52]</v>
      </c>
      <c r="E1573" s="106"/>
      <c r="F1573" s="143" t="str">
        <f t="shared" si="349"/>
        <v>£000</v>
      </c>
      <c r="G1573" s="107">
        <f t="shared" ref="G1573:AC1573" si="407">G69*G1310</f>
        <v>0</v>
      </c>
      <c r="H1573" s="107">
        <f t="shared" si="407"/>
        <v>0</v>
      </c>
      <c r="I1573" s="107">
        <f t="shared" si="407"/>
        <v>0</v>
      </c>
      <c r="J1573" s="107">
        <f t="shared" si="407"/>
        <v>0</v>
      </c>
      <c r="K1573" s="107">
        <f t="shared" si="407"/>
        <v>0</v>
      </c>
      <c r="L1573" s="107">
        <f t="shared" si="407"/>
        <v>0</v>
      </c>
      <c r="M1573" s="107">
        <f t="shared" si="407"/>
        <v>0</v>
      </c>
      <c r="N1573" s="107">
        <f t="shared" si="407"/>
        <v>0</v>
      </c>
      <c r="O1573" s="107">
        <f t="shared" si="407"/>
        <v>0</v>
      </c>
      <c r="P1573" s="107">
        <f t="shared" si="407"/>
        <v>0</v>
      </c>
      <c r="Q1573" s="107">
        <f t="shared" si="407"/>
        <v>0</v>
      </c>
      <c r="R1573" s="107">
        <f t="shared" si="407"/>
        <v>0</v>
      </c>
      <c r="S1573" s="107">
        <f t="shared" si="407"/>
        <v>0</v>
      </c>
      <c r="T1573" s="107">
        <f t="shared" si="407"/>
        <v>0</v>
      </c>
      <c r="U1573" s="107">
        <f t="shared" si="407"/>
        <v>0</v>
      </c>
      <c r="V1573" s="107">
        <f t="shared" si="407"/>
        <v>0</v>
      </c>
      <c r="W1573" s="107">
        <f t="shared" si="407"/>
        <v>0</v>
      </c>
      <c r="X1573" s="107">
        <f t="shared" si="407"/>
        <v>0</v>
      </c>
      <c r="Y1573" s="107">
        <f t="shared" si="407"/>
        <v>0</v>
      </c>
      <c r="Z1573" s="107">
        <f t="shared" si="407"/>
        <v>0</v>
      </c>
      <c r="AA1573" s="107">
        <f t="shared" si="407"/>
        <v>0</v>
      </c>
      <c r="AB1573" s="107">
        <f t="shared" si="407"/>
        <v>0</v>
      </c>
      <c r="AC1573" s="108">
        <f t="shared" si="407"/>
        <v>0</v>
      </c>
      <c r="AE1573" s="805">
        <f t="shared" si="386"/>
        <v>0</v>
      </c>
      <c r="AG1573" s="805">
        <f t="shared" si="387"/>
        <v>0</v>
      </c>
      <c r="AI1573" s="805">
        <f t="shared" si="388"/>
        <v>0</v>
      </c>
      <c r="AK1573" s="300"/>
    </row>
    <row r="1574" spans="4:37" ht="12.75" customHeight="1" outlineLevel="1" x14ac:dyDescent="0.25">
      <c r="D1574" s="142" t="str">
        <f>'Line Items'!D1109</f>
        <v>[Rolling Stock Line 53]</v>
      </c>
      <c r="E1574" s="106"/>
      <c r="F1574" s="143" t="str">
        <f t="shared" si="349"/>
        <v>£000</v>
      </c>
      <c r="G1574" s="107">
        <f t="shared" ref="G1574:AC1574" si="408">G70*G1311</f>
        <v>0</v>
      </c>
      <c r="H1574" s="107">
        <f t="shared" si="408"/>
        <v>0</v>
      </c>
      <c r="I1574" s="107">
        <f t="shared" si="408"/>
        <v>0</v>
      </c>
      <c r="J1574" s="107">
        <f t="shared" si="408"/>
        <v>0</v>
      </c>
      <c r="K1574" s="107">
        <f t="shared" si="408"/>
        <v>0</v>
      </c>
      <c r="L1574" s="107">
        <f t="shared" si="408"/>
        <v>0</v>
      </c>
      <c r="M1574" s="107">
        <f t="shared" si="408"/>
        <v>0</v>
      </c>
      <c r="N1574" s="107">
        <f t="shared" si="408"/>
        <v>0</v>
      </c>
      <c r="O1574" s="107">
        <f t="shared" si="408"/>
        <v>0</v>
      </c>
      <c r="P1574" s="107">
        <f t="shared" si="408"/>
        <v>0</v>
      </c>
      <c r="Q1574" s="107">
        <f t="shared" si="408"/>
        <v>0</v>
      </c>
      <c r="R1574" s="107">
        <f t="shared" si="408"/>
        <v>0</v>
      </c>
      <c r="S1574" s="107">
        <f t="shared" si="408"/>
        <v>0</v>
      </c>
      <c r="T1574" s="107">
        <f t="shared" si="408"/>
        <v>0</v>
      </c>
      <c r="U1574" s="107">
        <f t="shared" si="408"/>
        <v>0</v>
      </c>
      <c r="V1574" s="107">
        <f t="shared" si="408"/>
        <v>0</v>
      </c>
      <c r="W1574" s="107">
        <f t="shared" si="408"/>
        <v>0</v>
      </c>
      <c r="X1574" s="107">
        <f t="shared" si="408"/>
        <v>0</v>
      </c>
      <c r="Y1574" s="107">
        <f t="shared" si="408"/>
        <v>0</v>
      </c>
      <c r="Z1574" s="107">
        <f t="shared" si="408"/>
        <v>0</v>
      </c>
      <c r="AA1574" s="107">
        <f t="shared" si="408"/>
        <v>0</v>
      </c>
      <c r="AB1574" s="107">
        <f t="shared" si="408"/>
        <v>0</v>
      </c>
      <c r="AC1574" s="108">
        <f t="shared" si="408"/>
        <v>0</v>
      </c>
      <c r="AE1574" s="805">
        <f t="shared" si="386"/>
        <v>0</v>
      </c>
      <c r="AG1574" s="805">
        <f t="shared" si="387"/>
        <v>0</v>
      </c>
      <c r="AI1574" s="805">
        <f t="shared" si="388"/>
        <v>0</v>
      </c>
      <c r="AK1574" s="300"/>
    </row>
    <row r="1575" spans="4:37" ht="12.75" customHeight="1" outlineLevel="1" x14ac:dyDescent="0.25">
      <c r="D1575" s="142" t="str">
        <f>'Line Items'!D1110</f>
        <v>[Rolling Stock Line 54]</v>
      </c>
      <c r="E1575" s="106"/>
      <c r="F1575" s="143" t="str">
        <f t="shared" si="349"/>
        <v>£000</v>
      </c>
      <c r="G1575" s="107">
        <f t="shared" ref="G1575:AC1575" si="409">G71*G1312</f>
        <v>0</v>
      </c>
      <c r="H1575" s="107">
        <f t="shared" si="409"/>
        <v>0</v>
      </c>
      <c r="I1575" s="107">
        <f t="shared" si="409"/>
        <v>0</v>
      </c>
      <c r="J1575" s="107">
        <f t="shared" si="409"/>
        <v>0</v>
      </c>
      <c r="K1575" s="107">
        <f t="shared" si="409"/>
        <v>0</v>
      </c>
      <c r="L1575" s="107">
        <f t="shared" si="409"/>
        <v>0</v>
      </c>
      <c r="M1575" s="107">
        <f t="shared" si="409"/>
        <v>0</v>
      </c>
      <c r="N1575" s="107">
        <f t="shared" si="409"/>
        <v>0</v>
      </c>
      <c r="O1575" s="107">
        <f t="shared" si="409"/>
        <v>0</v>
      </c>
      <c r="P1575" s="107">
        <f t="shared" si="409"/>
        <v>0</v>
      </c>
      <c r="Q1575" s="107">
        <f t="shared" si="409"/>
        <v>0</v>
      </c>
      <c r="R1575" s="107">
        <f t="shared" si="409"/>
        <v>0</v>
      </c>
      <c r="S1575" s="107">
        <f t="shared" si="409"/>
        <v>0</v>
      </c>
      <c r="T1575" s="107">
        <f t="shared" si="409"/>
        <v>0</v>
      </c>
      <c r="U1575" s="107">
        <f t="shared" si="409"/>
        <v>0</v>
      </c>
      <c r="V1575" s="107">
        <f t="shared" si="409"/>
        <v>0</v>
      </c>
      <c r="W1575" s="107">
        <f t="shared" si="409"/>
        <v>0</v>
      </c>
      <c r="X1575" s="107">
        <f t="shared" si="409"/>
        <v>0</v>
      </c>
      <c r="Y1575" s="107">
        <f t="shared" si="409"/>
        <v>0</v>
      </c>
      <c r="Z1575" s="107">
        <f t="shared" si="409"/>
        <v>0</v>
      </c>
      <c r="AA1575" s="107">
        <f t="shared" si="409"/>
        <v>0</v>
      </c>
      <c r="AB1575" s="107">
        <f t="shared" si="409"/>
        <v>0</v>
      </c>
      <c r="AC1575" s="108">
        <f t="shared" si="409"/>
        <v>0</v>
      </c>
      <c r="AE1575" s="805">
        <f t="shared" si="386"/>
        <v>0</v>
      </c>
      <c r="AG1575" s="805">
        <f t="shared" si="387"/>
        <v>0</v>
      </c>
      <c r="AI1575" s="805">
        <f t="shared" si="388"/>
        <v>0</v>
      </c>
      <c r="AK1575" s="300"/>
    </row>
    <row r="1576" spans="4:37" ht="12.75" customHeight="1" outlineLevel="1" x14ac:dyDescent="0.25">
      <c r="D1576" s="142" t="str">
        <f>'Line Items'!D1111</f>
        <v>[Rolling Stock Line 55]</v>
      </c>
      <c r="E1576" s="106"/>
      <c r="F1576" s="143" t="str">
        <f t="shared" si="349"/>
        <v>£000</v>
      </c>
      <c r="G1576" s="107">
        <f t="shared" ref="G1576:AC1576" si="410">G72*G1313</f>
        <v>0</v>
      </c>
      <c r="H1576" s="107">
        <f t="shared" si="410"/>
        <v>0</v>
      </c>
      <c r="I1576" s="107">
        <f t="shared" si="410"/>
        <v>0</v>
      </c>
      <c r="J1576" s="107">
        <f t="shared" si="410"/>
        <v>0</v>
      </c>
      <c r="K1576" s="107">
        <f t="shared" si="410"/>
        <v>0</v>
      </c>
      <c r="L1576" s="107">
        <f t="shared" si="410"/>
        <v>0</v>
      </c>
      <c r="M1576" s="107">
        <f t="shared" si="410"/>
        <v>0</v>
      </c>
      <c r="N1576" s="107">
        <f t="shared" si="410"/>
        <v>0</v>
      </c>
      <c r="O1576" s="107">
        <f t="shared" si="410"/>
        <v>0</v>
      </c>
      <c r="P1576" s="107">
        <f t="shared" si="410"/>
        <v>0</v>
      </c>
      <c r="Q1576" s="107">
        <f t="shared" si="410"/>
        <v>0</v>
      </c>
      <c r="R1576" s="107">
        <f t="shared" si="410"/>
        <v>0</v>
      </c>
      <c r="S1576" s="107">
        <f t="shared" si="410"/>
        <v>0</v>
      </c>
      <c r="T1576" s="107">
        <f t="shared" si="410"/>
        <v>0</v>
      </c>
      <c r="U1576" s="107">
        <f t="shared" si="410"/>
        <v>0</v>
      </c>
      <c r="V1576" s="107">
        <f t="shared" si="410"/>
        <v>0</v>
      </c>
      <c r="W1576" s="107">
        <f t="shared" si="410"/>
        <v>0</v>
      </c>
      <c r="X1576" s="107">
        <f t="shared" si="410"/>
        <v>0</v>
      </c>
      <c r="Y1576" s="107">
        <f t="shared" si="410"/>
        <v>0</v>
      </c>
      <c r="Z1576" s="107">
        <f t="shared" si="410"/>
        <v>0</v>
      </c>
      <c r="AA1576" s="107">
        <f t="shared" si="410"/>
        <v>0</v>
      </c>
      <c r="AB1576" s="107">
        <f t="shared" si="410"/>
        <v>0</v>
      </c>
      <c r="AC1576" s="108">
        <f t="shared" si="410"/>
        <v>0</v>
      </c>
      <c r="AE1576" s="805">
        <f t="shared" si="386"/>
        <v>0</v>
      </c>
      <c r="AG1576" s="805">
        <f t="shared" si="387"/>
        <v>0</v>
      </c>
      <c r="AI1576" s="805">
        <f t="shared" si="388"/>
        <v>0</v>
      </c>
      <c r="AK1576" s="300"/>
    </row>
    <row r="1577" spans="4:37" ht="12.75" customHeight="1" outlineLevel="1" x14ac:dyDescent="0.25">
      <c r="D1577" s="142" t="str">
        <f>'Line Items'!D1112</f>
        <v>[Rolling Stock Line 56]</v>
      </c>
      <c r="E1577" s="106"/>
      <c r="F1577" s="143" t="str">
        <f t="shared" si="349"/>
        <v>£000</v>
      </c>
      <c r="G1577" s="107">
        <f t="shared" ref="G1577:AC1577" si="411">G73*G1314</f>
        <v>0</v>
      </c>
      <c r="H1577" s="107">
        <f t="shared" si="411"/>
        <v>0</v>
      </c>
      <c r="I1577" s="107">
        <f t="shared" si="411"/>
        <v>0</v>
      </c>
      <c r="J1577" s="107">
        <f t="shared" si="411"/>
        <v>0</v>
      </c>
      <c r="K1577" s="107">
        <f t="shared" si="411"/>
        <v>0</v>
      </c>
      <c r="L1577" s="107">
        <f t="shared" si="411"/>
        <v>0</v>
      </c>
      <c r="M1577" s="107">
        <f t="shared" si="411"/>
        <v>0</v>
      </c>
      <c r="N1577" s="107">
        <f t="shared" si="411"/>
        <v>0</v>
      </c>
      <c r="O1577" s="107">
        <f t="shared" si="411"/>
        <v>0</v>
      </c>
      <c r="P1577" s="107">
        <f t="shared" si="411"/>
        <v>0</v>
      </c>
      <c r="Q1577" s="107">
        <f t="shared" si="411"/>
        <v>0</v>
      </c>
      <c r="R1577" s="107">
        <f t="shared" si="411"/>
        <v>0</v>
      </c>
      <c r="S1577" s="107">
        <f t="shared" si="411"/>
        <v>0</v>
      </c>
      <c r="T1577" s="107">
        <f t="shared" si="411"/>
        <v>0</v>
      </c>
      <c r="U1577" s="107">
        <f t="shared" si="411"/>
        <v>0</v>
      </c>
      <c r="V1577" s="107">
        <f t="shared" si="411"/>
        <v>0</v>
      </c>
      <c r="W1577" s="107">
        <f t="shared" si="411"/>
        <v>0</v>
      </c>
      <c r="X1577" s="107">
        <f t="shared" si="411"/>
        <v>0</v>
      </c>
      <c r="Y1577" s="107">
        <f t="shared" si="411"/>
        <v>0</v>
      </c>
      <c r="Z1577" s="107">
        <f t="shared" si="411"/>
        <v>0</v>
      </c>
      <c r="AA1577" s="107">
        <f t="shared" si="411"/>
        <v>0</v>
      </c>
      <c r="AB1577" s="107">
        <f t="shared" si="411"/>
        <v>0</v>
      </c>
      <c r="AC1577" s="108">
        <f t="shared" si="411"/>
        <v>0</v>
      </c>
      <c r="AE1577" s="805">
        <f t="shared" si="386"/>
        <v>0</v>
      </c>
      <c r="AG1577" s="805">
        <f t="shared" si="387"/>
        <v>0</v>
      </c>
      <c r="AI1577" s="805">
        <f t="shared" si="388"/>
        <v>0</v>
      </c>
      <c r="AK1577" s="300"/>
    </row>
    <row r="1578" spans="4:37" ht="12.75" customHeight="1" outlineLevel="1" x14ac:dyDescent="0.25">
      <c r="D1578" s="142" t="str">
        <f>'Line Items'!D1113</f>
        <v>[Rolling Stock Line 57]</v>
      </c>
      <c r="E1578" s="106"/>
      <c r="F1578" s="143" t="str">
        <f t="shared" si="349"/>
        <v>£000</v>
      </c>
      <c r="G1578" s="107">
        <f t="shared" ref="G1578:AC1578" si="412">G74*G1315</f>
        <v>0</v>
      </c>
      <c r="H1578" s="107">
        <f t="shared" si="412"/>
        <v>0</v>
      </c>
      <c r="I1578" s="107">
        <f t="shared" si="412"/>
        <v>0</v>
      </c>
      <c r="J1578" s="107">
        <f t="shared" si="412"/>
        <v>0</v>
      </c>
      <c r="K1578" s="107">
        <f t="shared" si="412"/>
        <v>0</v>
      </c>
      <c r="L1578" s="107">
        <f t="shared" si="412"/>
        <v>0</v>
      </c>
      <c r="M1578" s="107">
        <f t="shared" si="412"/>
        <v>0</v>
      </c>
      <c r="N1578" s="107">
        <f t="shared" si="412"/>
        <v>0</v>
      </c>
      <c r="O1578" s="107">
        <f t="shared" si="412"/>
        <v>0</v>
      </c>
      <c r="P1578" s="107">
        <f t="shared" si="412"/>
        <v>0</v>
      </c>
      <c r="Q1578" s="107">
        <f t="shared" si="412"/>
        <v>0</v>
      </c>
      <c r="R1578" s="107">
        <f t="shared" si="412"/>
        <v>0</v>
      </c>
      <c r="S1578" s="107">
        <f t="shared" si="412"/>
        <v>0</v>
      </c>
      <c r="T1578" s="107">
        <f t="shared" si="412"/>
        <v>0</v>
      </c>
      <c r="U1578" s="107">
        <f t="shared" si="412"/>
        <v>0</v>
      </c>
      <c r="V1578" s="107">
        <f t="shared" si="412"/>
        <v>0</v>
      </c>
      <c r="W1578" s="107">
        <f t="shared" si="412"/>
        <v>0</v>
      </c>
      <c r="X1578" s="107">
        <f t="shared" si="412"/>
        <v>0</v>
      </c>
      <c r="Y1578" s="107">
        <f t="shared" si="412"/>
        <v>0</v>
      </c>
      <c r="Z1578" s="107">
        <f t="shared" si="412"/>
        <v>0</v>
      </c>
      <c r="AA1578" s="107">
        <f t="shared" si="412"/>
        <v>0</v>
      </c>
      <c r="AB1578" s="107">
        <f t="shared" si="412"/>
        <v>0</v>
      </c>
      <c r="AC1578" s="108">
        <f t="shared" si="412"/>
        <v>0</v>
      </c>
      <c r="AE1578" s="805">
        <f t="shared" si="386"/>
        <v>0</v>
      </c>
      <c r="AG1578" s="805">
        <f t="shared" si="387"/>
        <v>0</v>
      </c>
      <c r="AI1578" s="805">
        <f t="shared" si="388"/>
        <v>0</v>
      </c>
      <c r="AK1578" s="300"/>
    </row>
    <row r="1579" spans="4:37" ht="12.75" customHeight="1" outlineLevel="1" x14ac:dyDescent="0.25">
      <c r="D1579" s="142" t="str">
        <f>'Line Items'!D1114</f>
        <v>[Rolling Stock Line 58]</v>
      </c>
      <c r="E1579" s="106"/>
      <c r="F1579" s="143" t="str">
        <f t="shared" si="349"/>
        <v>£000</v>
      </c>
      <c r="G1579" s="107">
        <f t="shared" ref="G1579:AC1579" si="413">G75*G1316</f>
        <v>0</v>
      </c>
      <c r="H1579" s="107">
        <f t="shared" si="413"/>
        <v>0</v>
      </c>
      <c r="I1579" s="107">
        <f t="shared" si="413"/>
        <v>0</v>
      </c>
      <c r="J1579" s="107">
        <f t="shared" si="413"/>
        <v>0</v>
      </c>
      <c r="K1579" s="107">
        <f t="shared" si="413"/>
        <v>0</v>
      </c>
      <c r="L1579" s="107">
        <f t="shared" si="413"/>
        <v>0</v>
      </c>
      <c r="M1579" s="107">
        <f t="shared" si="413"/>
        <v>0</v>
      </c>
      <c r="N1579" s="107">
        <f t="shared" si="413"/>
        <v>0</v>
      </c>
      <c r="O1579" s="107">
        <f t="shared" si="413"/>
        <v>0</v>
      </c>
      <c r="P1579" s="107">
        <f t="shared" si="413"/>
        <v>0</v>
      </c>
      <c r="Q1579" s="107">
        <f t="shared" si="413"/>
        <v>0</v>
      </c>
      <c r="R1579" s="107">
        <f t="shared" si="413"/>
        <v>0</v>
      </c>
      <c r="S1579" s="107">
        <f t="shared" si="413"/>
        <v>0</v>
      </c>
      <c r="T1579" s="107">
        <f t="shared" si="413"/>
        <v>0</v>
      </c>
      <c r="U1579" s="107">
        <f t="shared" si="413"/>
        <v>0</v>
      </c>
      <c r="V1579" s="107">
        <f t="shared" si="413"/>
        <v>0</v>
      </c>
      <c r="W1579" s="107">
        <f t="shared" si="413"/>
        <v>0</v>
      </c>
      <c r="X1579" s="107">
        <f t="shared" si="413"/>
        <v>0</v>
      </c>
      <c r="Y1579" s="107">
        <f t="shared" si="413"/>
        <v>0</v>
      </c>
      <c r="Z1579" s="107">
        <f t="shared" si="413"/>
        <v>0</v>
      </c>
      <c r="AA1579" s="107">
        <f t="shared" si="413"/>
        <v>0</v>
      </c>
      <c r="AB1579" s="107">
        <f t="shared" si="413"/>
        <v>0</v>
      </c>
      <c r="AC1579" s="108">
        <f t="shared" si="413"/>
        <v>0</v>
      </c>
      <c r="AE1579" s="805">
        <f t="shared" si="386"/>
        <v>0</v>
      </c>
      <c r="AG1579" s="805">
        <f t="shared" si="387"/>
        <v>0</v>
      </c>
      <c r="AI1579" s="805">
        <f t="shared" si="388"/>
        <v>0</v>
      </c>
      <c r="AK1579" s="300"/>
    </row>
    <row r="1580" spans="4:37" ht="12.75" customHeight="1" outlineLevel="1" x14ac:dyDescent="0.25">
      <c r="D1580" s="142" t="str">
        <f>'Line Items'!D1115</f>
        <v>[Rolling Stock Line 59]</v>
      </c>
      <c r="E1580" s="106"/>
      <c r="F1580" s="143" t="str">
        <f t="shared" si="349"/>
        <v>£000</v>
      </c>
      <c r="G1580" s="107">
        <f t="shared" ref="G1580:AC1580" si="414">G76*G1317</f>
        <v>0</v>
      </c>
      <c r="H1580" s="107">
        <f t="shared" si="414"/>
        <v>0</v>
      </c>
      <c r="I1580" s="107">
        <f t="shared" si="414"/>
        <v>0</v>
      </c>
      <c r="J1580" s="107">
        <f t="shared" si="414"/>
        <v>0</v>
      </c>
      <c r="K1580" s="107">
        <f t="shared" si="414"/>
        <v>0</v>
      </c>
      <c r="L1580" s="107">
        <f t="shared" si="414"/>
        <v>0</v>
      </c>
      <c r="M1580" s="107">
        <f t="shared" si="414"/>
        <v>0</v>
      </c>
      <c r="N1580" s="107">
        <f t="shared" si="414"/>
        <v>0</v>
      </c>
      <c r="O1580" s="107">
        <f t="shared" si="414"/>
        <v>0</v>
      </c>
      <c r="P1580" s="107">
        <f t="shared" si="414"/>
        <v>0</v>
      </c>
      <c r="Q1580" s="107">
        <f t="shared" si="414"/>
        <v>0</v>
      </c>
      <c r="R1580" s="107">
        <f t="shared" si="414"/>
        <v>0</v>
      </c>
      <c r="S1580" s="107">
        <f t="shared" si="414"/>
        <v>0</v>
      </c>
      <c r="T1580" s="107">
        <f t="shared" si="414"/>
        <v>0</v>
      </c>
      <c r="U1580" s="107">
        <f t="shared" si="414"/>
        <v>0</v>
      </c>
      <c r="V1580" s="107">
        <f t="shared" si="414"/>
        <v>0</v>
      </c>
      <c r="W1580" s="107">
        <f t="shared" si="414"/>
        <v>0</v>
      </c>
      <c r="X1580" s="107">
        <f t="shared" si="414"/>
        <v>0</v>
      </c>
      <c r="Y1580" s="107">
        <f t="shared" si="414"/>
        <v>0</v>
      </c>
      <c r="Z1580" s="107">
        <f t="shared" si="414"/>
        <v>0</v>
      </c>
      <c r="AA1580" s="107">
        <f t="shared" si="414"/>
        <v>0</v>
      </c>
      <c r="AB1580" s="107">
        <f t="shared" si="414"/>
        <v>0</v>
      </c>
      <c r="AC1580" s="108">
        <f t="shared" si="414"/>
        <v>0</v>
      </c>
      <c r="AE1580" s="805">
        <f t="shared" si="386"/>
        <v>0</v>
      </c>
      <c r="AG1580" s="805">
        <f t="shared" si="387"/>
        <v>0</v>
      </c>
      <c r="AI1580" s="805">
        <f t="shared" si="388"/>
        <v>0</v>
      </c>
      <c r="AK1580" s="300"/>
    </row>
    <row r="1581" spans="4:37" ht="12.75" customHeight="1" outlineLevel="1" x14ac:dyDescent="0.25">
      <c r="D1581" s="113" t="str">
        <f>'Line Items'!D1116</f>
        <v>[Rolling Stock Line 60]</v>
      </c>
      <c r="E1581" s="286"/>
      <c r="F1581" s="155" t="str">
        <f>F1580</f>
        <v>£000</v>
      </c>
      <c r="G1581" s="115">
        <f t="shared" ref="G1581:AC1581" si="415">G77*G1318</f>
        <v>0</v>
      </c>
      <c r="H1581" s="115">
        <f t="shared" si="415"/>
        <v>0</v>
      </c>
      <c r="I1581" s="115">
        <f t="shared" si="415"/>
        <v>0</v>
      </c>
      <c r="J1581" s="115">
        <f t="shared" si="415"/>
        <v>0</v>
      </c>
      <c r="K1581" s="115">
        <f t="shared" si="415"/>
        <v>0</v>
      </c>
      <c r="L1581" s="115">
        <f t="shared" si="415"/>
        <v>0</v>
      </c>
      <c r="M1581" s="115">
        <f t="shared" si="415"/>
        <v>0</v>
      </c>
      <c r="N1581" s="115">
        <f t="shared" si="415"/>
        <v>0</v>
      </c>
      <c r="O1581" s="115">
        <f t="shared" si="415"/>
        <v>0</v>
      </c>
      <c r="P1581" s="115">
        <f t="shared" si="415"/>
        <v>0</v>
      </c>
      <c r="Q1581" s="115">
        <f t="shared" si="415"/>
        <v>0</v>
      </c>
      <c r="R1581" s="115">
        <f t="shared" si="415"/>
        <v>0</v>
      </c>
      <c r="S1581" s="115">
        <f t="shared" si="415"/>
        <v>0</v>
      </c>
      <c r="T1581" s="115">
        <f t="shared" si="415"/>
        <v>0</v>
      </c>
      <c r="U1581" s="115">
        <f t="shared" si="415"/>
        <v>0</v>
      </c>
      <c r="V1581" s="115">
        <f t="shared" si="415"/>
        <v>0</v>
      </c>
      <c r="W1581" s="115">
        <f t="shared" si="415"/>
        <v>0</v>
      </c>
      <c r="X1581" s="115">
        <f t="shared" si="415"/>
        <v>0</v>
      </c>
      <c r="Y1581" s="115">
        <f t="shared" si="415"/>
        <v>0</v>
      </c>
      <c r="Z1581" s="115">
        <f t="shared" si="415"/>
        <v>0</v>
      </c>
      <c r="AA1581" s="115">
        <f t="shared" si="415"/>
        <v>0</v>
      </c>
      <c r="AB1581" s="115">
        <f t="shared" si="415"/>
        <v>0</v>
      </c>
      <c r="AC1581" s="116">
        <f t="shared" si="415"/>
        <v>0</v>
      </c>
      <c r="AE1581" s="1058">
        <f t="shared" si="386"/>
        <v>0</v>
      </c>
      <c r="AG1581" s="1058">
        <f t="shared" si="387"/>
        <v>0</v>
      </c>
      <c r="AI1581" s="1058">
        <f t="shared" si="388"/>
        <v>0</v>
      </c>
      <c r="AK1581" s="320"/>
    </row>
    <row r="1582" spans="4:37" ht="12.75" customHeight="1" outlineLevel="1" x14ac:dyDescent="0.25">
      <c r="G1582" s="107"/>
      <c r="H1582" s="107"/>
      <c r="I1582" s="107"/>
      <c r="J1582" s="107"/>
      <c r="K1582" s="107"/>
      <c r="L1582" s="107"/>
      <c r="M1582" s="107"/>
      <c r="N1582" s="107"/>
      <c r="O1582" s="107"/>
      <c r="P1582" s="107"/>
      <c r="Q1582" s="107"/>
      <c r="R1582" s="107"/>
      <c r="S1582" s="107"/>
      <c r="T1582" s="107"/>
      <c r="U1582" s="107"/>
      <c r="V1582" s="107"/>
      <c r="W1582" s="107"/>
      <c r="X1582" s="107"/>
      <c r="Y1582" s="107"/>
      <c r="Z1582" s="107"/>
      <c r="AA1582" s="107"/>
      <c r="AB1582" s="107"/>
      <c r="AC1582" s="107"/>
      <c r="AE1582" s="107"/>
      <c r="AG1582" s="107"/>
      <c r="AI1582" s="107"/>
    </row>
    <row r="1583" spans="4:37" ht="12.75" customHeight="1" outlineLevel="1" x14ac:dyDescent="0.25">
      <c r="D1583" s="290" t="str">
        <f>"Total "&amp;B1520</f>
        <v>Total Rentalised Enhancement Cost</v>
      </c>
      <c r="E1583" s="291"/>
      <c r="F1583" s="292" t="str">
        <f>F1581</f>
        <v>£000</v>
      </c>
      <c r="G1583" s="293">
        <f t="shared" ref="G1583:AC1583" si="416">SUM(G1522:G1581)</f>
        <v>0</v>
      </c>
      <c r="H1583" s="293">
        <f t="shared" si="416"/>
        <v>0</v>
      </c>
      <c r="I1583" s="293">
        <f t="shared" si="416"/>
        <v>0</v>
      </c>
      <c r="J1583" s="293">
        <f t="shared" si="416"/>
        <v>0</v>
      </c>
      <c r="K1583" s="293">
        <f t="shared" si="416"/>
        <v>0</v>
      </c>
      <c r="L1583" s="293">
        <f t="shared" si="416"/>
        <v>0</v>
      </c>
      <c r="M1583" s="293">
        <f t="shared" si="416"/>
        <v>0</v>
      </c>
      <c r="N1583" s="293">
        <f t="shared" si="416"/>
        <v>0</v>
      </c>
      <c r="O1583" s="293">
        <f t="shared" si="416"/>
        <v>0</v>
      </c>
      <c r="P1583" s="293">
        <f t="shared" si="416"/>
        <v>0</v>
      </c>
      <c r="Q1583" s="293">
        <f t="shared" si="416"/>
        <v>0</v>
      </c>
      <c r="R1583" s="293">
        <f t="shared" si="416"/>
        <v>0</v>
      </c>
      <c r="S1583" s="293">
        <f t="shared" si="416"/>
        <v>0</v>
      </c>
      <c r="T1583" s="293">
        <f t="shared" si="416"/>
        <v>0</v>
      </c>
      <c r="U1583" s="293">
        <f t="shared" si="416"/>
        <v>0</v>
      </c>
      <c r="V1583" s="293">
        <f t="shared" si="416"/>
        <v>0</v>
      </c>
      <c r="W1583" s="293">
        <f t="shared" si="416"/>
        <v>0</v>
      </c>
      <c r="X1583" s="293">
        <f t="shared" si="416"/>
        <v>0</v>
      </c>
      <c r="Y1583" s="293">
        <f t="shared" si="416"/>
        <v>0</v>
      </c>
      <c r="Z1583" s="293">
        <f t="shared" si="416"/>
        <v>0</v>
      </c>
      <c r="AA1583" s="293">
        <f t="shared" si="416"/>
        <v>0</v>
      </c>
      <c r="AB1583" s="293">
        <f t="shared" si="416"/>
        <v>0</v>
      </c>
      <c r="AC1583" s="294">
        <f t="shared" si="416"/>
        <v>0</v>
      </c>
      <c r="AE1583" s="1062">
        <f>SUM(AE1522:AE1581)</f>
        <v>0</v>
      </c>
      <c r="AG1583" s="1062">
        <f>SUM(AG1522:AG1581)</f>
        <v>0</v>
      </c>
      <c r="AI1583" s="1062">
        <f>SUM(AI1522:AI1581)</f>
        <v>0</v>
      </c>
      <c r="AK1583" s="295"/>
    </row>
    <row r="1584" spans="4:37" x14ac:dyDescent="0.25">
      <c r="G1584" s="107"/>
      <c r="H1584" s="107"/>
      <c r="I1584" s="107"/>
      <c r="J1584" s="107"/>
      <c r="K1584" s="107"/>
      <c r="L1584" s="107"/>
      <c r="M1584" s="107"/>
      <c r="N1584" s="107"/>
      <c r="O1584" s="107"/>
      <c r="P1584" s="107"/>
      <c r="Q1584" s="107"/>
      <c r="R1584" s="107"/>
      <c r="S1584" s="107"/>
      <c r="T1584" s="107"/>
      <c r="U1584" s="107"/>
      <c r="V1584" s="107"/>
      <c r="W1584" s="107"/>
      <c r="X1584" s="107"/>
      <c r="Y1584" s="107"/>
      <c r="Z1584" s="107"/>
      <c r="AA1584" s="107"/>
      <c r="AB1584" s="107"/>
      <c r="AC1584" s="107"/>
      <c r="AE1584" s="107"/>
      <c r="AG1584" s="107"/>
      <c r="AI1584" s="107"/>
    </row>
    <row r="1585" spans="2:37" x14ac:dyDescent="0.25">
      <c r="B1585" s="272" t="s">
        <v>505</v>
      </c>
      <c r="C1585" s="272"/>
      <c r="D1585" s="275"/>
      <c r="E1585" s="275"/>
      <c r="F1585" s="272"/>
      <c r="G1585" s="302"/>
      <c r="H1585" s="302"/>
      <c r="I1585" s="302"/>
      <c r="J1585" s="302"/>
      <c r="K1585" s="302"/>
      <c r="L1585" s="302"/>
      <c r="M1585" s="302"/>
      <c r="N1585" s="302"/>
      <c r="O1585" s="302"/>
      <c r="P1585" s="302"/>
      <c r="Q1585" s="302"/>
      <c r="R1585" s="302"/>
      <c r="S1585" s="302"/>
      <c r="T1585" s="302"/>
      <c r="U1585" s="302"/>
      <c r="V1585" s="302"/>
      <c r="W1585" s="302"/>
      <c r="X1585" s="302"/>
      <c r="Y1585" s="302"/>
      <c r="Z1585" s="302"/>
      <c r="AA1585" s="302"/>
      <c r="AB1585" s="302"/>
      <c r="AC1585" s="302"/>
      <c r="AD1585" s="272"/>
      <c r="AE1585" s="302"/>
      <c r="AF1585" s="272"/>
      <c r="AG1585" s="302"/>
      <c r="AH1585" s="272"/>
      <c r="AI1585" s="302"/>
      <c r="AJ1585" s="272"/>
      <c r="AK1585" s="272"/>
    </row>
    <row r="1586" spans="2:37" ht="12.75" customHeight="1" outlineLevel="1" x14ac:dyDescent="0.25">
      <c r="G1586" s="107"/>
      <c r="H1586" s="107"/>
      <c r="I1586" s="107"/>
      <c r="J1586" s="107"/>
      <c r="K1586" s="107"/>
      <c r="L1586" s="107"/>
      <c r="M1586" s="107"/>
      <c r="N1586" s="107"/>
      <c r="O1586" s="107"/>
      <c r="P1586" s="107"/>
      <c r="Q1586" s="107"/>
      <c r="R1586" s="107"/>
      <c r="S1586" s="107"/>
      <c r="T1586" s="107"/>
      <c r="U1586" s="107"/>
      <c r="V1586" s="107"/>
      <c r="W1586" s="107"/>
      <c r="X1586" s="107"/>
      <c r="Y1586" s="107"/>
      <c r="Z1586" s="107"/>
      <c r="AA1586" s="107"/>
      <c r="AB1586" s="107"/>
      <c r="AC1586" s="107"/>
      <c r="AE1586" s="107"/>
      <c r="AG1586" s="107"/>
      <c r="AI1586" s="107"/>
    </row>
    <row r="1587" spans="2:37" ht="12.75" customHeight="1" outlineLevel="1" x14ac:dyDescent="0.25">
      <c r="D1587" s="276" t="str">
        <f>'Line Items'!D1057</f>
        <v>Class 375/3 Eversholt Rail</v>
      </c>
      <c r="E1587" s="277"/>
      <c r="F1587" s="296" t="str">
        <f t="shared" ref="F1587:F1645" si="417">F1392</f>
        <v>£000</v>
      </c>
      <c r="G1587" s="297">
        <f t="shared" ref="G1587:AC1598" si="418">SUM(G1327,G1392,G1457,G1522)</f>
        <v>0</v>
      </c>
      <c r="H1587" s="297">
        <f t="shared" si="418"/>
        <v>0</v>
      </c>
      <c r="I1587" s="297">
        <f t="shared" si="418"/>
        <v>0</v>
      </c>
      <c r="J1587" s="297">
        <f t="shared" si="418"/>
        <v>0</v>
      </c>
      <c r="K1587" s="297">
        <f t="shared" si="418"/>
        <v>0</v>
      </c>
      <c r="L1587" s="297">
        <f t="shared" si="418"/>
        <v>0</v>
      </c>
      <c r="M1587" s="297">
        <f t="shared" si="418"/>
        <v>0</v>
      </c>
      <c r="N1587" s="297">
        <f t="shared" si="418"/>
        <v>0</v>
      </c>
      <c r="O1587" s="297">
        <f t="shared" si="418"/>
        <v>0</v>
      </c>
      <c r="P1587" s="297">
        <f t="shared" si="418"/>
        <v>0</v>
      </c>
      <c r="Q1587" s="297">
        <f t="shared" si="418"/>
        <v>0</v>
      </c>
      <c r="R1587" s="297">
        <f t="shared" si="418"/>
        <v>0</v>
      </c>
      <c r="S1587" s="297">
        <f t="shared" si="418"/>
        <v>0</v>
      </c>
      <c r="T1587" s="297">
        <f t="shared" si="418"/>
        <v>0</v>
      </c>
      <c r="U1587" s="297">
        <f t="shared" si="418"/>
        <v>0</v>
      </c>
      <c r="V1587" s="297">
        <f t="shared" si="418"/>
        <v>0</v>
      </c>
      <c r="W1587" s="297">
        <f t="shared" si="418"/>
        <v>0</v>
      </c>
      <c r="X1587" s="297">
        <f t="shared" si="418"/>
        <v>0</v>
      </c>
      <c r="Y1587" s="297">
        <f t="shared" si="418"/>
        <v>0</v>
      </c>
      <c r="Z1587" s="297">
        <f t="shared" si="418"/>
        <v>0</v>
      </c>
      <c r="AA1587" s="297">
        <f t="shared" si="418"/>
        <v>0</v>
      </c>
      <c r="AB1587" s="297">
        <f t="shared" si="418"/>
        <v>0</v>
      </c>
      <c r="AC1587" s="298">
        <f t="shared" si="418"/>
        <v>0</v>
      </c>
      <c r="AE1587" s="1057">
        <f t="shared" ref="AE1587:AE1646" si="419">SUM(AE1327,AE1392,AE1457,AE1522)</f>
        <v>0</v>
      </c>
      <c r="AG1587" s="1057">
        <f t="shared" ref="AG1587:AG1646" si="420">SUM(AG1327,AG1392,AG1457,AG1522)</f>
        <v>0</v>
      </c>
      <c r="AI1587" s="1057">
        <f t="shared" ref="AI1587:AI1646" si="421">SUM(AI1327,AI1392,AI1457,AI1522)</f>
        <v>0</v>
      </c>
      <c r="AK1587" s="299"/>
    </row>
    <row r="1588" spans="2:37" ht="12.75" customHeight="1" outlineLevel="1" x14ac:dyDescent="0.25">
      <c r="D1588" s="142" t="str">
        <f>'Line Items'!D1058</f>
        <v>Class 375/6 Eversholt Rail</v>
      </c>
      <c r="E1588" s="106"/>
      <c r="F1588" s="143" t="str">
        <f t="shared" si="417"/>
        <v>£000</v>
      </c>
      <c r="G1588" s="107">
        <f t="shared" si="418"/>
        <v>0</v>
      </c>
      <c r="H1588" s="107">
        <f t="shared" si="418"/>
        <v>0</v>
      </c>
      <c r="I1588" s="107">
        <f t="shared" si="418"/>
        <v>0</v>
      </c>
      <c r="J1588" s="107">
        <f t="shared" si="418"/>
        <v>0</v>
      </c>
      <c r="K1588" s="107">
        <f t="shared" si="418"/>
        <v>0</v>
      </c>
      <c r="L1588" s="107">
        <f t="shared" si="418"/>
        <v>0</v>
      </c>
      <c r="M1588" s="107">
        <f t="shared" si="418"/>
        <v>0</v>
      </c>
      <c r="N1588" s="107">
        <f t="shared" si="418"/>
        <v>0</v>
      </c>
      <c r="O1588" s="107">
        <f t="shared" si="418"/>
        <v>0</v>
      </c>
      <c r="P1588" s="107">
        <f t="shared" si="418"/>
        <v>0</v>
      </c>
      <c r="Q1588" s="107">
        <f t="shared" si="418"/>
        <v>0</v>
      </c>
      <c r="R1588" s="107">
        <f t="shared" si="418"/>
        <v>0</v>
      </c>
      <c r="S1588" s="107">
        <f t="shared" si="418"/>
        <v>0</v>
      </c>
      <c r="T1588" s="107">
        <f t="shared" si="418"/>
        <v>0</v>
      </c>
      <c r="U1588" s="107">
        <f t="shared" si="418"/>
        <v>0</v>
      </c>
      <c r="V1588" s="107">
        <f t="shared" si="418"/>
        <v>0</v>
      </c>
      <c r="W1588" s="107">
        <f t="shared" si="418"/>
        <v>0</v>
      </c>
      <c r="X1588" s="107">
        <f t="shared" si="418"/>
        <v>0</v>
      </c>
      <c r="Y1588" s="107">
        <f t="shared" si="418"/>
        <v>0</v>
      </c>
      <c r="Z1588" s="107">
        <f t="shared" si="418"/>
        <v>0</v>
      </c>
      <c r="AA1588" s="107">
        <f t="shared" si="418"/>
        <v>0</v>
      </c>
      <c r="AB1588" s="107">
        <f t="shared" si="418"/>
        <v>0</v>
      </c>
      <c r="AC1588" s="108">
        <f t="shared" si="418"/>
        <v>0</v>
      </c>
      <c r="AE1588" s="805">
        <f t="shared" si="419"/>
        <v>0</v>
      </c>
      <c r="AG1588" s="805">
        <f t="shared" si="420"/>
        <v>0</v>
      </c>
      <c r="AI1588" s="805">
        <f t="shared" si="421"/>
        <v>0</v>
      </c>
      <c r="AK1588" s="300"/>
    </row>
    <row r="1589" spans="2:37" ht="12.75" customHeight="1" outlineLevel="1" x14ac:dyDescent="0.25">
      <c r="D1589" s="142" t="str">
        <f>'Line Items'!D1059</f>
        <v>Class 375/7 Eversholt Rail</v>
      </c>
      <c r="E1589" s="106"/>
      <c r="F1589" s="143" t="str">
        <f t="shared" si="417"/>
        <v>£000</v>
      </c>
      <c r="G1589" s="107">
        <f t="shared" si="418"/>
        <v>0</v>
      </c>
      <c r="H1589" s="107">
        <f t="shared" si="418"/>
        <v>0</v>
      </c>
      <c r="I1589" s="107">
        <f t="shared" si="418"/>
        <v>0</v>
      </c>
      <c r="J1589" s="107">
        <f t="shared" si="418"/>
        <v>0</v>
      </c>
      <c r="K1589" s="107">
        <f t="shared" si="418"/>
        <v>0</v>
      </c>
      <c r="L1589" s="107">
        <f t="shared" si="418"/>
        <v>0</v>
      </c>
      <c r="M1589" s="107">
        <f t="shared" si="418"/>
        <v>0</v>
      </c>
      <c r="N1589" s="107">
        <f t="shared" si="418"/>
        <v>0</v>
      </c>
      <c r="O1589" s="107">
        <f t="shared" si="418"/>
        <v>0</v>
      </c>
      <c r="P1589" s="107">
        <f t="shared" si="418"/>
        <v>0</v>
      </c>
      <c r="Q1589" s="107">
        <f t="shared" si="418"/>
        <v>0</v>
      </c>
      <c r="R1589" s="107">
        <f t="shared" si="418"/>
        <v>0</v>
      </c>
      <c r="S1589" s="107">
        <f t="shared" si="418"/>
        <v>0</v>
      </c>
      <c r="T1589" s="107">
        <f t="shared" si="418"/>
        <v>0</v>
      </c>
      <c r="U1589" s="107">
        <f t="shared" si="418"/>
        <v>0</v>
      </c>
      <c r="V1589" s="107">
        <f t="shared" si="418"/>
        <v>0</v>
      </c>
      <c r="W1589" s="107">
        <f t="shared" si="418"/>
        <v>0</v>
      </c>
      <c r="X1589" s="107">
        <f t="shared" si="418"/>
        <v>0</v>
      </c>
      <c r="Y1589" s="107">
        <f t="shared" si="418"/>
        <v>0</v>
      </c>
      <c r="Z1589" s="107">
        <f t="shared" si="418"/>
        <v>0</v>
      </c>
      <c r="AA1589" s="107">
        <f t="shared" si="418"/>
        <v>0</v>
      </c>
      <c r="AB1589" s="107">
        <f t="shared" si="418"/>
        <v>0</v>
      </c>
      <c r="AC1589" s="108">
        <f t="shared" si="418"/>
        <v>0</v>
      </c>
      <c r="AE1589" s="805">
        <f t="shared" si="419"/>
        <v>0</v>
      </c>
      <c r="AG1589" s="805">
        <f t="shared" si="420"/>
        <v>0</v>
      </c>
      <c r="AI1589" s="805">
        <f t="shared" si="421"/>
        <v>0</v>
      </c>
      <c r="AK1589" s="300"/>
    </row>
    <row r="1590" spans="2:37" ht="12.75" customHeight="1" outlineLevel="1" x14ac:dyDescent="0.25">
      <c r="D1590" s="142" t="str">
        <f>'Line Items'!D1060</f>
        <v>Class 375/8 Eversholt Rail</v>
      </c>
      <c r="E1590" s="106"/>
      <c r="F1590" s="143" t="str">
        <f t="shared" si="417"/>
        <v>£000</v>
      </c>
      <c r="G1590" s="107">
        <f t="shared" si="418"/>
        <v>0</v>
      </c>
      <c r="H1590" s="107">
        <f t="shared" si="418"/>
        <v>0</v>
      </c>
      <c r="I1590" s="107">
        <f t="shared" si="418"/>
        <v>0</v>
      </c>
      <c r="J1590" s="107">
        <f t="shared" si="418"/>
        <v>0</v>
      </c>
      <c r="K1590" s="107">
        <f t="shared" si="418"/>
        <v>0</v>
      </c>
      <c r="L1590" s="107">
        <f t="shared" si="418"/>
        <v>0</v>
      </c>
      <c r="M1590" s="107">
        <f t="shared" si="418"/>
        <v>0</v>
      </c>
      <c r="N1590" s="107">
        <f t="shared" si="418"/>
        <v>0</v>
      </c>
      <c r="O1590" s="107">
        <f t="shared" si="418"/>
        <v>0</v>
      </c>
      <c r="P1590" s="107">
        <f t="shared" si="418"/>
        <v>0</v>
      </c>
      <c r="Q1590" s="107">
        <f t="shared" si="418"/>
        <v>0</v>
      </c>
      <c r="R1590" s="107">
        <f t="shared" si="418"/>
        <v>0</v>
      </c>
      <c r="S1590" s="107">
        <f t="shared" si="418"/>
        <v>0</v>
      </c>
      <c r="T1590" s="107">
        <f t="shared" si="418"/>
        <v>0</v>
      </c>
      <c r="U1590" s="107">
        <f t="shared" si="418"/>
        <v>0</v>
      </c>
      <c r="V1590" s="107">
        <f t="shared" si="418"/>
        <v>0</v>
      </c>
      <c r="W1590" s="107">
        <f t="shared" si="418"/>
        <v>0</v>
      </c>
      <c r="X1590" s="107">
        <f t="shared" si="418"/>
        <v>0</v>
      </c>
      <c r="Y1590" s="107">
        <f t="shared" si="418"/>
        <v>0</v>
      </c>
      <c r="Z1590" s="107">
        <f t="shared" si="418"/>
        <v>0</v>
      </c>
      <c r="AA1590" s="107">
        <f t="shared" si="418"/>
        <v>0</v>
      </c>
      <c r="AB1590" s="107">
        <f t="shared" si="418"/>
        <v>0</v>
      </c>
      <c r="AC1590" s="108">
        <f t="shared" si="418"/>
        <v>0</v>
      </c>
      <c r="AE1590" s="805">
        <f t="shared" si="419"/>
        <v>0</v>
      </c>
      <c r="AG1590" s="805">
        <f t="shared" si="420"/>
        <v>0</v>
      </c>
      <c r="AI1590" s="805">
        <f t="shared" si="421"/>
        <v>0</v>
      </c>
      <c r="AK1590" s="300"/>
    </row>
    <row r="1591" spans="2:37" ht="12.75" customHeight="1" outlineLevel="1" x14ac:dyDescent="0.25">
      <c r="D1591" s="142" t="str">
        <f>'Line Items'!D1061</f>
        <v>Class 375/9 Eversholt Rail</v>
      </c>
      <c r="E1591" s="106"/>
      <c r="F1591" s="143" t="str">
        <f t="shared" si="417"/>
        <v>£000</v>
      </c>
      <c r="G1591" s="107">
        <f t="shared" si="418"/>
        <v>0</v>
      </c>
      <c r="H1591" s="107">
        <f t="shared" si="418"/>
        <v>0</v>
      </c>
      <c r="I1591" s="107">
        <f t="shared" si="418"/>
        <v>0</v>
      </c>
      <c r="J1591" s="107">
        <f t="shared" si="418"/>
        <v>0</v>
      </c>
      <c r="K1591" s="107">
        <f t="shared" si="418"/>
        <v>0</v>
      </c>
      <c r="L1591" s="107">
        <f t="shared" si="418"/>
        <v>0</v>
      </c>
      <c r="M1591" s="107">
        <f t="shared" si="418"/>
        <v>0</v>
      </c>
      <c r="N1591" s="107">
        <f t="shared" si="418"/>
        <v>0</v>
      </c>
      <c r="O1591" s="107">
        <f t="shared" si="418"/>
        <v>0</v>
      </c>
      <c r="P1591" s="107">
        <f t="shared" si="418"/>
        <v>0</v>
      </c>
      <c r="Q1591" s="107">
        <f t="shared" si="418"/>
        <v>0</v>
      </c>
      <c r="R1591" s="107">
        <f t="shared" si="418"/>
        <v>0</v>
      </c>
      <c r="S1591" s="107">
        <f t="shared" si="418"/>
        <v>0</v>
      </c>
      <c r="T1591" s="107">
        <f t="shared" si="418"/>
        <v>0</v>
      </c>
      <c r="U1591" s="107">
        <f t="shared" si="418"/>
        <v>0</v>
      </c>
      <c r="V1591" s="107">
        <f t="shared" si="418"/>
        <v>0</v>
      </c>
      <c r="W1591" s="107">
        <f t="shared" si="418"/>
        <v>0</v>
      </c>
      <c r="X1591" s="107">
        <f t="shared" si="418"/>
        <v>0</v>
      </c>
      <c r="Y1591" s="107">
        <f t="shared" si="418"/>
        <v>0</v>
      </c>
      <c r="Z1591" s="107">
        <f t="shared" si="418"/>
        <v>0</v>
      </c>
      <c r="AA1591" s="107">
        <f t="shared" si="418"/>
        <v>0</v>
      </c>
      <c r="AB1591" s="107">
        <f t="shared" si="418"/>
        <v>0</v>
      </c>
      <c r="AC1591" s="108">
        <f t="shared" si="418"/>
        <v>0</v>
      </c>
      <c r="AE1591" s="805">
        <f t="shared" si="419"/>
        <v>0</v>
      </c>
      <c r="AG1591" s="805">
        <f t="shared" si="420"/>
        <v>0</v>
      </c>
      <c r="AI1591" s="805">
        <f t="shared" si="421"/>
        <v>0</v>
      </c>
      <c r="AK1591" s="300"/>
    </row>
    <row r="1592" spans="2:37" ht="12.75" customHeight="1" outlineLevel="1" x14ac:dyDescent="0.25">
      <c r="D1592" s="142" t="str">
        <f>'Line Items'!D1062</f>
        <v>Class 376/0 Eversholt Rail</v>
      </c>
      <c r="E1592" s="106"/>
      <c r="F1592" s="143" t="str">
        <f t="shared" si="417"/>
        <v>£000</v>
      </c>
      <c r="G1592" s="107">
        <f t="shared" si="418"/>
        <v>0</v>
      </c>
      <c r="H1592" s="107">
        <f t="shared" si="418"/>
        <v>0</v>
      </c>
      <c r="I1592" s="107">
        <f t="shared" si="418"/>
        <v>0</v>
      </c>
      <c r="J1592" s="107">
        <f t="shared" si="418"/>
        <v>0</v>
      </c>
      <c r="K1592" s="107">
        <f t="shared" si="418"/>
        <v>0</v>
      </c>
      <c r="L1592" s="107">
        <f t="shared" si="418"/>
        <v>0</v>
      </c>
      <c r="M1592" s="107">
        <f t="shared" si="418"/>
        <v>0</v>
      </c>
      <c r="N1592" s="107">
        <f t="shared" si="418"/>
        <v>0</v>
      </c>
      <c r="O1592" s="107">
        <f t="shared" si="418"/>
        <v>0</v>
      </c>
      <c r="P1592" s="107">
        <f t="shared" si="418"/>
        <v>0</v>
      </c>
      <c r="Q1592" s="107">
        <f t="shared" si="418"/>
        <v>0</v>
      </c>
      <c r="R1592" s="107">
        <f t="shared" si="418"/>
        <v>0</v>
      </c>
      <c r="S1592" s="107">
        <f t="shared" si="418"/>
        <v>0</v>
      </c>
      <c r="T1592" s="107">
        <f t="shared" si="418"/>
        <v>0</v>
      </c>
      <c r="U1592" s="107">
        <f t="shared" si="418"/>
        <v>0</v>
      </c>
      <c r="V1592" s="107">
        <f t="shared" si="418"/>
        <v>0</v>
      </c>
      <c r="W1592" s="107">
        <f t="shared" si="418"/>
        <v>0</v>
      </c>
      <c r="X1592" s="107">
        <f t="shared" si="418"/>
        <v>0</v>
      </c>
      <c r="Y1592" s="107">
        <f t="shared" si="418"/>
        <v>0</v>
      </c>
      <c r="Z1592" s="107">
        <f t="shared" si="418"/>
        <v>0</v>
      </c>
      <c r="AA1592" s="107">
        <f t="shared" si="418"/>
        <v>0</v>
      </c>
      <c r="AB1592" s="107">
        <f t="shared" si="418"/>
        <v>0</v>
      </c>
      <c r="AC1592" s="108">
        <f t="shared" si="418"/>
        <v>0</v>
      </c>
      <c r="AE1592" s="805">
        <f t="shared" si="419"/>
        <v>0</v>
      </c>
      <c r="AG1592" s="805">
        <f t="shared" si="420"/>
        <v>0</v>
      </c>
      <c r="AI1592" s="805">
        <f t="shared" si="421"/>
        <v>0</v>
      </c>
      <c r="AK1592" s="300"/>
    </row>
    <row r="1593" spans="2:37" ht="12.75" customHeight="1" outlineLevel="1" x14ac:dyDescent="0.25">
      <c r="D1593" s="142" t="str">
        <f>'Line Items'!D1063</f>
        <v>Class 465/0 Eversholt Rail</v>
      </c>
      <c r="E1593" s="106"/>
      <c r="F1593" s="143" t="str">
        <f t="shared" si="417"/>
        <v>£000</v>
      </c>
      <c r="G1593" s="107">
        <f t="shared" si="418"/>
        <v>0</v>
      </c>
      <c r="H1593" s="107">
        <f t="shared" si="418"/>
        <v>0</v>
      </c>
      <c r="I1593" s="107">
        <f t="shared" si="418"/>
        <v>0</v>
      </c>
      <c r="J1593" s="107">
        <f t="shared" si="418"/>
        <v>0</v>
      </c>
      <c r="K1593" s="107">
        <f t="shared" si="418"/>
        <v>0</v>
      </c>
      <c r="L1593" s="107">
        <f t="shared" si="418"/>
        <v>0</v>
      </c>
      <c r="M1593" s="107">
        <f t="shared" si="418"/>
        <v>0</v>
      </c>
      <c r="N1593" s="107">
        <f t="shared" si="418"/>
        <v>0</v>
      </c>
      <c r="O1593" s="107">
        <f t="shared" si="418"/>
        <v>0</v>
      </c>
      <c r="P1593" s="107">
        <f t="shared" si="418"/>
        <v>0</v>
      </c>
      <c r="Q1593" s="107">
        <f t="shared" si="418"/>
        <v>0</v>
      </c>
      <c r="R1593" s="107">
        <f t="shared" si="418"/>
        <v>0</v>
      </c>
      <c r="S1593" s="107">
        <f t="shared" si="418"/>
        <v>0</v>
      </c>
      <c r="T1593" s="107">
        <f t="shared" si="418"/>
        <v>0</v>
      </c>
      <c r="U1593" s="107">
        <f t="shared" si="418"/>
        <v>0</v>
      </c>
      <c r="V1593" s="107">
        <f t="shared" si="418"/>
        <v>0</v>
      </c>
      <c r="W1593" s="107">
        <f t="shared" si="418"/>
        <v>0</v>
      </c>
      <c r="X1593" s="107">
        <f t="shared" si="418"/>
        <v>0</v>
      </c>
      <c r="Y1593" s="107">
        <f t="shared" si="418"/>
        <v>0</v>
      </c>
      <c r="Z1593" s="107">
        <f t="shared" si="418"/>
        <v>0</v>
      </c>
      <c r="AA1593" s="107">
        <f t="shared" si="418"/>
        <v>0</v>
      </c>
      <c r="AB1593" s="107">
        <f t="shared" si="418"/>
        <v>0</v>
      </c>
      <c r="AC1593" s="108">
        <f t="shared" si="418"/>
        <v>0</v>
      </c>
      <c r="AE1593" s="805">
        <f t="shared" si="419"/>
        <v>0</v>
      </c>
      <c r="AG1593" s="805">
        <f t="shared" si="420"/>
        <v>0</v>
      </c>
      <c r="AI1593" s="805">
        <f t="shared" si="421"/>
        <v>0</v>
      </c>
      <c r="AK1593" s="300"/>
    </row>
    <row r="1594" spans="2:37" ht="12.75" customHeight="1" outlineLevel="1" x14ac:dyDescent="0.25">
      <c r="D1594" s="142" t="str">
        <f>'Line Items'!D1064</f>
        <v>Class 465/1 Eversholt Rail</v>
      </c>
      <c r="E1594" s="106"/>
      <c r="F1594" s="143" t="str">
        <f t="shared" si="417"/>
        <v>£000</v>
      </c>
      <c r="G1594" s="107">
        <f t="shared" si="418"/>
        <v>0</v>
      </c>
      <c r="H1594" s="107">
        <f t="shared" si="418"/>
        <v>0</v>
      </c>
      <c r="I1594" s="107">
        <f t="shared" si="418"/>
        <v>0</v>
      </c>
      <c r="J1594" s="107">
        <f t="shared" si="418"/>
        <v>0</v>
      </c>
      <c r="K1594" s="107">
        <f t="shared" si="418"/>
        <v>0</v>
      </c>
      <c r="L1594" s="107">
        <f t="shared" si="418"/>
        <v>0</v>
      </c>
      <c r="M1594" s="107">
        <f t="shared" si="418"/>
        <v>0</v>
      </c>
      <c r="N1594" s="107">
        <f t="shared" si="418"/>
        <v>0</v>
      </c>
      <c r="O1594" s="107">
        <f t="shared" si="418"/>
        <v>0</v>
      </c>
      <c r="P1594" s="107">
        <f t="shared" si="418"/>
        <v>0</v>
      </c>
      <c r="Q1594" s="107">
        <f t="shared" si="418"/>
        <v>0</v>
      </c>
      <c r="R1594" s="107">
        <f t="shared" si="418"/>
        <v>0</v>
      </c>
      <c r="S1594" s="107">
        <f t="shared" si="418"/>
        <v>0</v>
      </c>
      <c r="T1594" s="107">
        <f t="shared" si="418"/>
        <v>0</v>
      </c>
      <c r="U1594" s="107">
        <f t="shared" si="418"/>
        <v>0</v>
      </c>
      <c r="V1594" s="107">
        <f t="shared" si="418"/>
        <v>0</v>
      </c>
      <c r="W1594" s="107">
        <f t="shared" si="418"/>
        <v>0</v>
      </c>
      <c r="X1594" s="107">
        <f t="shared" si="418"/>
        <v>0</v>
      </c>
      <c r="Y1594" s="107">
        <f t="shared" si="418"/>
        <v>0</v>
      </c>
      <c r="Z1594" s="107">
        <f t="shared" si="418"/>
        <v>0</v>
      </c>
      <c r="AA1594" s="107">
        <f t="shared" si="418"/>
        <v>0</v>
      </c>
      <c r="AB1594" s="107">
        <f t="shared" si="418"/>
        <v>0</v>
      </c>
      <c r="AC1594" s="108">
        <f t="shared" si="418"/>
        <v>0</v>
      </c>
      <c r="AE1594" s="805">
        <f t="shared" si="419"/>
        <v>0</v>
      </c>
      <c r="AG1594" s="805">
        <f t="shared" si="420"/>
        <v>0</v>
      </c>
      <c r="AI1594" s="805">
        <f t="shared" si="421"/>
        <v>0</v>
      </c>
      <c r="AK1594" s="300"/>
    </row>
    <row r="1595" spans="2:37" ht="12.75" customHeight="1" outlineLevel="1" x14ac:dyDescent="0.25">
      <c r="D1595" s="142" t="str">
        <f>'Line Items'!D1065</f>
        <v>Class 465/2 Angel</v>
      </c>
      <c r="E1595" s="106"/>
      <c r="F1595" s="143" t="str">
        <f t="shared" si="417"/>
        <v>£000</v>
      </c>
      <c r="G1595" s="107">
        <f t="shared" si="418"/>
        <v>0</v>
      </c>
      <c r="H1595" s="107">
        <f t="shared" si="418"/>
        <v>0</v>
      </c>
      <c r="I1595" s="107">
        <f t="shared" si="418"/>
        <v>0</v>
      </c>
      <c r="J1595" s="107">
        <f t="shared" si="418"/>
        <v>0</v>
      </c>
      <c r="K1595" s="107">
        <f t="shared" si="418"/>
        <v>0</v>
      </c>
      <c r="L1595" s="107">
        <f t="shared" si="418"/>
        <v>0</v>
      </c>
      <c r="M1595" s="107">
        <f t="shared" si="418"/>
        <v>0</v>
      </c>
      <c r="N1595" s="107">
        <f t="shared" si="418"/>
        <v>0</v>
      </c>
      <c r="O1595" s="107">
        <f t="shared" si="418"/>
        <v>0</v>
      </c>
      <c r="P1595" s="107">
        <f t="shared" si="418"/>
        <v>0</v>
      </c>
      <c r="Q1595" s="107">
        <f t="shared" si="418"/>
        <v>0</v>
      </c>
      <c r="R1595" s="107">
        <f t="shared" si="418"/>
        <v>0</v>
      </c>
      <c r="S1595" s="107">
        <f t="shared" si="418"/>
        <v>0</v>
      </c>
      <c r="T1595" s="107">
        <f t="shared" si="418"/>
        <v>0</v>
      </c>
      <c r="U1595" s="107">
        <f t="shared" si="418"/>
        <v>0</v>
      </c>
      <c r="V1595" s="107">
        <f t="shared" si="418"/>
        <v>0</v>
      </c>
      <c r="W1595" s="107">
        <f t="shared" si="418"/>
        <v>0</v>
      </c>
      <c r="X1595" s="107">
        <f t="shared" si="418"/>
        <v>0</v>
      </c>
      <c r="Y1595" s="107">
        <f t="shared" si="418"/>
        <v>0</v>
      </c>
      <c r="Z1595" s="107">
        <f t="shared" si="418"/>
        <v>0</v>
      </c>
      <c r="AA1595" s="107">
        <f t="shared" si="418"/>
        <v>0</v>
      </c>
      <c r="AB1595" s="107">
        <f t="shared" si="418"/>
        <v>0</v>
      </c>
      <c r="AC1595" s="108">
        <f t="shared" si="418"/>
        <v>0</v>
      </c>
      <c r="AE1595" s="805">
        <f t="shared" si="419"/>
        <v>0</v>
      </c>
      <c r="AG1595" s="805">
        <f t="shared" si="420"/>
        <v>0</v>
      </c>
      <c r="AI1595" s="805">
        <f t="shared" si="421"/>
        <v>0</v>
      </c>
      <c r="AK1595" s="300"/>
    </row>
    <row r="1596" spans="2:37" ht="12.75" customHeight="1" outlineLevel="1" x14ac:dyDescent="0.25">
      <c r="D1596" s="142" t="str">
        <f>'Line Items'!D1066</f>
        <v>Class 465/9 Angel</v>
      </c>
      <c r="E1596" s="106"/>
      <c r="F1596" s="143" t="str">
        <f t="shared" si="417"/>
        <v>£000</v>
      </c>
      <c r="G1596" s="107">
        <f t="shared" si="418"/>
        <v>0</v>
      </c>
      <c r="H1596" s="107">
        <f t="shared" si="418"/>
        <v>0</v>
      </c>
      <c r="I1596" s="107">
        <f t="shared" si="418"/>
        <v>0</v>
      </c>
      <c r="J1596" s="107">
        <f t="shared" si="418"/>
        <v>0</v>
      </c>
      <c r="K1596" s="107">
        <f t="shared" si="418"/>
        <v>0</v>
      </c>
      <c r="L1596" s="107">
        <f t="shared" si="418"/>
        <v>0</v>
      </c>
      <c r="M1596" s="107">
        <f t="shared" si="418"/>
        <v>0</v>
      </c>
      <c r="N1596" s="107">
        <f t="shared" si="418"/>
        <v>0</v>
      </c>
      <c r="O1596" s="107">
        <f t="shared" si="418"/>
        <v>0</v>
      </c>
      <c r="P1596" s="107">
        <f t="shared" si="418"/>
        <v>0</v>
      </c>
      <c r="Q1596" s="107">
        <f t="shared" si="418"/>
        <v>0</v>
      </c>
      <c r="R1596" s="107">
        <f t="shared" si="418"/>
        <v>0</v>
      </c>
      <c r="S1596" s="107">
        <f t="shared" si="418"/>
        <v>0</v>
      </c>
      <c r="T1596" s="107">
        <f t="shared" si="418"/>
        <v>0</v>
      </c>
      <c r="U1596" s="107">
        <f t="shared" si="418"/>
        <v>0</v>
      </c>
      <c r="V1596" s="107">
        <f t="shared" si="418"/>
        <v>0</v>
      </c>
      <c r="W1596" s="107">
        <f t="shared" si="418"/>
        <v>0</v>
      </c>
      <c r="X1596" s="107">
        <f t="shared" si="418"/>
        <v>0</v>
      </c>
      <c r="Y1596" s="107">
        <f t="shared" si="418"/>
        <v>0</v>
      </c>
      <c r="Z1596" s="107">
        <f t="shared" si="418"/>
        <v>0</v>
      </c>
      <c r="AA1596" s="107">
        <f t="shared" si="418"/>
        <v>0</v>
      </c>
      <c r="AB1596" s="107">
        <f t="shared" si="418"/>
        <v>0</v>
      </c>
      <c r="AC1596" s="108">
        <f t="shared" si="418"/>
        <v>0</v>
      </c>
      <c r="AE1596" s="805">
        <f t="shared" si="419"/>
        <v>0</v>
      </c>
      <c r="AG1596" s="805">
        <f t="shared" si="420"/>
        <v>0</v>
      </c>
      <c r="AI1596" s="805">
        <f t="shared" si="421"/>
        <v>0</v>
      </c>
      <c r="AK1596" s="300"/>
    </row>
    <row r="1597" spans="2:37" ht="12.75" customHeight="1" outlineLevel="1" x14ac:dyDescent="0.25">
      <c r="D1597" s="142" t="str">
        <f>'Line Items'!D1067</f>
        <v>Class 466 Angel</v>
      </c>
      <c r="E1597" s="106"/>
      <c r="F1597" s="143" t="str">
        <f t="shared" si="417"/>
        <v>£000</v>
      </c>
      <c r="G1597" s="107">
        <f t="shared" si="418"/>
        <v>0</v>
      </c>
      <c r="H1597" s="107">
        <f t="shared" si="418"/>
        <v>0</v>
      </c>
      <c r="I1597" s="107">
        <f t="shared" si="418"/>
        <v>0</v>
      </c>
      <c r="J1597" s="107">
        <f t="shared" si="418"/>
        <v>0</v>
      </c>
      <c r="K1597" s="107">
        <f t="shared" si="418"/>
        <v>0</v>
      </c>
      <c r="L1597" s="107">
        <f t="shared" si="418"/>
        <v>0</v>
      </c>
      <c r="M1597" s="107">
        <f t="shared" si="418"/>
        <v>0</v>
      </c>
      <c r="N1597" s="107">
        <f t="shared" si="418"/>
        <v>0</v>
      </c>
      <c r="O1597" s="107">
        <f t="shared" si="418"/>
        <v>0</v>
      </c>
      <c r="P1597" s="107">
        <f t="shared" si="418"/>
        <v>0</v>
      </c>
      <c r="Q1597" s="107">
        <f t="shared" si="418"/>
        <v>0</v>
      </c>
      <c r="R1597" s="107">
        <f t="shared" si="418"/>
        <v>0</v>
      </c>
      <c r="S1597" s="107">
        <f t="shared" si="418"/>
        <v>0</v>
      </c>
      <c r="T1597" s="107">
        <f t="shared" si="418"/>
        <v>0</v>
      </c>
      <c r="U1597" s="107">
        <f t="shared" si="418"/>
        <v>0</v>
      </c>
      <c r="V1597" s="107">
        <f t="shared" si="418"/>
        <v>0</v>
      </c>
      <c r="W1597" s="107">
        <f t="shared" si="418"/>
        <v>0</v>
      </c>
      <c r="X1597" s="107">
        <f t="shared" si="418"/>
        <v>0</v>
      </c>
      <c r="Y1597" s="107">
        <f t="shared" si="418"/>
        <v>0</v>
      </c>
      <c r="Z1597" s="107">
        <f t="shared" si="418"/>
        <v>0</v>
      </c>
      <c r="AA1597" s="107">
        <f t="shared" si="418"/>
        <v>0</v>
      </c>
      <c r="AB1597" s="107">
        <f t="shared" si="418"/>
        <v>0</v>
      </c>
      <c r="AC1597" s="108">
        <f t="shared" si="418"/>
        <v>0</v>
      </c>
      <c r="AE1597" s="805">
        <f t="shared" si="419"/>
        <v>0</v>
      </c>
      <c r="AG1597" s="805">
        <f t="shared" si="420"/>
        <v>0</v>
      </c>
      <c r="AI1597" s="805">
        <f t="shared" si="421"/>
        <v>0</v>
      </c>
      <c r="AK1597" s="300"/>
    </row>
    <row r="1598" spans="2:37" ht="12.75" customHeight="1" outlineLevel="1" x14ac:dyDescent="0.25">
      <c r="D1598" s="142" t="str">
        <f>'Line Items'!D1068</f>
        <v>Class 395 Eversholt Rail</v>
      </c>
      <c r="E1598" s="106"/>
      <c r="F1598" s="143" t="str">
        <f t="shared" si="417"/>
        <v>£000</v>
      </c>
      <c r="G1598" s="107">
        <f t="shared" si="418"/>
        <v>0</v>
      </c>
      <c r="H1598" s="107">
        <f t="shared" si="418"/>
        <v>0</v>
      </c>
      <c r="I1598" s="107">
        <f t="shared" ref="I1598:AC1598" si="422">SUM(I1338,I1403,I1468,I1533)</f>
        <v>0</v>
      </c>
      <c r="J1598" s="107">
        <f t="shared" si="422"/>
        <v>0</v>
      </c>
      <c r="K1598" s="107">
        <f t="shared" si="422"/>
        <v>0</v>
      </c>
      <c r="L1598" s="107">
        <f t="shared" si="422"/>
        <v>0</v>
      </c>
      <c r="M1598" s="107">
        <f t="shared" si="422"/>
        <v>0</v>
      </c>
      <c r="N1598" s="107">
        <f t="shared" si="422"/>
        <v>0</v>
      </c>
      <c r="O1598" s="107">
        <f t="shared" si="422"/>
        <v>0</v>
      </c>
      <c r="P1598" s="107">
        <f t="shared" si="422"/>
        <v>0</v>
      </c>
      <c r="Q1598" s="107">
        <f t="shared" si="422"/>
        <v>0</v>
      </c>
      <c r="R1598" s="107">
        <f t="shared" si="422"/>
        <v>0</v>
      </c>
      <c r="S1598" s="107">
        <f t="shared" si="422"/>
        <v>0</v>
      </c>
      <c r="T1598" s="107">
        <f t="shared" si="422"/>
        <v>0</v>
      </c>
      <c r="U1598" s="107">
        <f t="shared" si="422"/>
        <v>0</v>
      </c>
      <c r="V1598" s="107">
        <f t="shared" si="422"/>
        <v>0</v>
      </c>
      <c r="W1598" s="107">
        <f t="shared" si="422"/>
        <v>0</v>
      </c>
      <c r="X1598" s="107">
        <f t="shared" si="422"/>
        <v>0</v>
      </c>
      <c r="Y1598" s="107">
        <f t="shared" si="422"/>
        <v>0</v>
      </c>
      <c r="Z1598" s="107">
        <f t="shared" si="422"/>
        <v>0</v>
      </c>
      <c r="AA1598" s="107">
        <f t="shared" si="422"/>
        <v>0</v>
      </c>
      <c r="AB1598" s="107">
        <f t="shared" si="422"/>
        <v>0</v>
      </c>
      <c r="AC1598" s="108">
        <f t="shared" si="422"/>
        <v>0</v>
      </c>
      <c r="AE1598" s="805">
        <f t="shared" si="419"/>
        <v>0</v>
      </c>
      <c r="AG1598" s="805">
        <f t="shared" si="420"/>
        <v>0</v>
      </c>
      <c r="AI1598" s="805">
        <f t="shared" si="421"/>
        <v>0</v>
      </c>
      <c r="AK1598" s="300"/>
    </row>
    <row r="1599" spans="2:37" ht="12.75" customHeight="1" outlineLevel="1" x14ac:dyDescent="0.25">
      <c r="D1599" s="142" t="str">
        <f>'Line Items'!D1069</f>
        <v>Class 377 Sub Leased from GTR</v>
      </c>
      <c r="E1599" s="106"/>
      <c r="F1599" s="143" t="str">
        <f t="shared" si="417"/>
        <v>£000</v>
      </c>
      <c r="G1599" s="107">
        <f t="shared" ref="G1599:AC1610" si="423">SUM(G1339,G1404,G1469,G1534)</f>
        <v>0</v>
      </c>
      <c r="H1599" s="107">
        <f t="shared" si="423"/>
        <v>0</v>
      </c>
      <c r="I1599" s="107">
        <f t="shared" si="423"/>
        <v>0</v>
      </c>
      <c r="J1599" s="107">
        <f t="shared" si="423"/>
        <v>0</v>
      </c>
      <c r="K1599" s="107">
        <f t="shared" si="423"/>
        <v>0</v>
      </c>
      <c r="L1599" s="107">
        <f t="shared" si="423"/>
        <v>0</v>
      </c>
      <c r="M1599" s="107">
        <f t="shared" si="423"/>
        <v>0</v>
      </c>
      <c r="N1599" s="107">
        <f t="shared" si="423"/>
        <v>0</v>
      </c>
      <c r="O1599" s="107">
        <f t="shared" si="423"/>
        <v>0</v>
      </c>
      <c r="P1599" s="107">
        <f t="shared" si="423"/>
        <v>0</v>
      </c>
      <c r="Q1599" s="107">
        <f t="shared" si="423"/>
        <v>0</v>
      </c>
      <c r="R1599" s="107">
        <f t="shared" si="423"/>
        <v>0</v>
      </c>
      <c r="S1599" s="107">
        <f t="shared" si="423"/>
        <v>0</v>
      </c>
      <c r="T1599" s="107">
        <f t="shared" si="423"/>
        <v>0</v>
      </c>
      <c r="U1599" s="107">
        <f t="shared" si="423"/>
        <v>0</v>
      </c>
      <c r="V1599" s="107">
        <f t="shared" si="423"/>
        <v>0</v>
      </c>
      <c r="W1599" s="107">
        <f t="shared" si="423"/>
        <v>0</v>
      </c>
      <c r="X1599" s="107">
        <f t="shared" si="423"/>
        <v>0</v>
      </c>
      <c r="Y1599" s="107">
        <f t="shared" si="423"/>
        <v>0</v>
      </c>
      <c r="Z1599" s="107">
        <f t="shared" si="423"/>
        <v>0</v>
      </c>
      <c r="AA1599" s="107">
        <f t="shared" si="423"/>
        <v>0</v>
      </c>
      <c r="AB1599" s="107">
        <f t="shared" si="423"/>
        <v>0</v>
      </c>
      <c r="AC1599" s="108">
        <f t="shared" si="423"/>
        <v>0</v>
      </c>
      <c r="AE1599" s="805">
        <f t="shared" si="419"/>
        <v>0</v>
      </c>
      <c r="AG1599" s="805">
        <f t="shared" si="420"/>
        <v>0</v>
      </c>
      <c r="AI1599" s="805">
        <f t="shared" si="421"/>
        <v>0</v>
      </c>
      <c r="AK1599" s="300"/>
    </row>
    <row r="1600" spans="2:37" ht="12.75" customHeight="1" outlineLevel="1" x14ac:dyDescent="0.25">
      <c r="D1600" s="142" t="str">
        <f>'Line Items'!D1070</f>
        <v>Class 319 Sub Leased to GTR</v>
      </c>
      <c r="E1600" s="106"/>
      <c r="F1600" s="143" t="str">
        <f t="shared" si="417"/>
        <v>£000</v>
      </c>
      <c r="G1600" s="107">
        <f t="shared" si="423"/>
        <v>0</v>
      </c>
      <c r="H1600" s="107">
        <f t="shared" si="423"/>
        <v>0</v>
      </c>
      <c r="I1600" s="107">
        <f t="shared" si="423"/>
        <v>0</v>
      </c>
      <c r="J1600" s="107">
        <f t="shared" si="423"/>
        <v>0</v>
      </c>
      <c r="K1600" s="107">
        <f t="shared" si="423"/>
        <v>0</v>
      </c>
      <c r="L1600" s="107">
        <f t="shared" si="423"/>
        <v>0</v>
      </c>
      <c r="M1600" s="107">
        <f t="shared" si="423"/>
        <v>0</v>
      </c>
      <c r="N1600" s="107">
        <f t="shared" si="423"/>
        <v>0</v>
      </c>
      <c r="O1600" s="107">
        <f t="shared" si="423"/>
        <v>0</v>
      </c>
      <c r="P1600" s="107">
        <f t="shared" si="423"/>
        <v>0</v>
      </c>
      <c r="Q1600" s="107">
        <f t="shared" si="423"/>
        <v>0</v>
      </c>
      <c r="R1600" s="107">
        <f t="shared" si="423"/>
        <v>0</v>
      </c>
      <c r="S1600" s="107">
        <f t="shared" si="423"/>
        <v>0</v>
      </c>
      <c r="T1600" s="107">
        <f t="shared" si="423"/>
        <v>0</v>
      </c>
      <c r="U1600" s="107">
        <f t="shared" si="423"/>
        <v>0</v>
      </c>
      <c r="V1600" s="107">
        <f t="shared" si="423"/>
        <v>0</v>
      </c>
      <c r="W1600" s="107">
        <f t="shared" si="423"/>
        <v>0</v>
      </c>
      <c r="X1600" s="107">
        <f t="shared" si="423"/>
        <v>0</v>
      </c>
      <c r="Y1600" s="107">
        <f t="shared" si="423"/>
        <v>0</v>
      </c>
      <c r="Z1600" s="107">
        <f t="shared" si="423"/>
        <v>0</v>
      </c>
      <c r="AA1600" s="107">
        <f t="shared" si="423"/>
        <v>0</v>
      </c>
      <c r="AB1600" s="107">
        <f t="shared" si="423"/>
        <v>0</v>
      </c>
      <c r="AC1600" s="108">
        <f t="shared" si="423"/>
        <v>0</v>
      </c>
      <c r="AE1600" s="805">
        <f t="shared" si="419"/>
        <v>0</v>
      </c>
      <c r="AG1600" s="805">
        <f t="shared" si="420"/>
        <v>0</v>
      </c>
      <c r="AI1600" s="805">
        <f t="shared" si="421"/>
        <v>0</v>
      </c>
      <c r="AK1600" s="300"/>
    </row>
    <row r="1601" spans="4:37" ht="12.75" customHeight="1" outlineLevel="1" x14ac:dyDescent="0.25">
      <c r="D1601" s="142" t="str">
        <f>'Line Items'!D1071</f>
        <v>[Rolling Stock Line 15]</v>
      </c>
      <c r="E1601" s="106"/>
      <c r="F1601" s="143" t="str">
        <f t="shared" si="417"/>
        <v>£000</v>
      </c>
      <c r="G1601" s="107">
        <f t="shared" si="423"/>
        <v>0</v>
      </c>
      <c r="H1601" s="107">
        <f t="shared" si="423"/>
        <v>0</v>
      </c>
      <c r="I1601" s="107">
        <f t="shared" si="423"/>
        <v>0</v>
      </c>
      <c r="J1601" s="107">
        <f t="shared" si="423"/>
        <v>0</v>
      </c>
      <c r="K1601" s="107">
        <f t="shared" si="423"/>
        <v>0</v>
      </c>
      <c r="L1601" s="107">
        <f t="shared" si="423"/>
        <v>0</v>
      </c>
      <c r="M1601" s="107">
        <f t="shared" si="423"/>
        <v>0</v>
      </c>
      <c r="N1601" s="107">
        <f t="shared" si="423"/>
        <v>0</v>
      </c>
      <c r="O1601" s="107">
        <f t="shared" si="423"/>
        <v>0</v>
      </c>
      <c r="P1601" s="107">
        <f t="shared" si="423"/>
        <v>0</v>
      </c>
      <c r="Q1601" s="107">
        <f t="shared" si="423"/>
        <v>0</v>
      </c>
      <c r="R1601" s="107">
        <f t="shared" si="423"/>
        <v>0</v>
      </c>
      <c r="S1601" s="107">
        <f t="shared" si="423"/>
        <v>0</v>
      </c>
      <c r="T1601" s="107">
        <f t="shared" si="423"/>
        <v>0</v>
      </c>
      <c r="U1601" s="107">
        <f t="shared" si="423"/>
        <v>0</v>
      </c>
      <c r="V1601" s="107">
        <f t="shared" si="423"/>
        <v>0</v>
      </c>
      <c r="W1601" s="107">
        <f t="shared" si="423"/>
        <v>0</v>
      </c>
      <c r="X1601" s="107">
        <f t="shared" si="423"/>
        <v>0</v>
      </c>
      <c r="Y1601" s="107">
        <f t="shared" si="423"/>
        <v>0</v>
      </c>
      <c r="Z1601" s="107">
        <f t="shared" si="423"/>
        <v>0</v>
      </c>
      <c r="AA1601" s="107">
        <f t="shared" si="423"/>
        <v>0</v>
      </c>
      <c r="AB1601" s="107">
        <f t="shared" si="423"/>
        <v>0</v>
      </c>
      <c r="AC1601" s="108">
        <f t="shared" si="423"/>
        <v>0</v>
      </c>
      <c r="AE1601" s="805">
        <f t="shared" si="419"/>
        <v>0</v>
      </c>
      <c r="AG1601" s="805">
        <f t="shared" si="420"/>
        <v>0</v>
      </c>
      <c r="AI1601" s="805">
        <f t="shared" si="421"/>
        <v>0</v>
      </c>
      <c r="AK1601" s="300"/>
    </row>
    <row r="1602" spans="4:37" ht="12.75" customHeight="1" outlineLevel="1" x14ac:dyDescent="0.25">
      <c r="D1602" s="142" t="str">
        <f>'Line Items'!D1072</f>
        <v>[Rolling Stock Line 16]</v>
      </c>
      <c r="E1602" s="106"/>
      <c r="F1602" s="143" t="str">
        <f t="shared" si="417"/>
        <v>£000</v>
      </c>
      <c r="G1602" s="107">
        <f t="shared" si="423"/>
        <v>0</v>
      </c>
      <c r="H1602" s="107">
        <f t="shared" si="423"/>
        <v>0</v>
      </c>
      <c r="I1602" s="107">
        <f t="shared" si="423"/>
        <v>0</v>
      </c>
      <c r="J1602" s="107">
        <f t="shared" si="423"/>
        <v>0</v>
      </c>
      <c r="K1602" s="107">
        <f t="shared" si="423"/>
        <v>0</v>
      </c>
      <c r="L1602" s="107">
        <f t="shared" si="423"/>
        <v>0</v>
      </c>
      <c r="M1602" s="107">
        <f t="shared" si="423"/>
        <v>0</v>
      </c>
      <c r="N1602" s="107">
        <f t="shared" si="423"/>
        <v>0</v>
      </c>
      <c r="O1602" s="107">
        <f t="shared" si="423"/>
        <v>0</v>
      </c>
      <c r="P1602" s="107">
        <f t="shared" si="423"/>
        <v>0</v>
      </c>
      <c r="Q1602" s="107">
        <f t="shared" si="423"/>
        <v>0</v>
      </c>
      <c r="R1602" s="107">
        <f t="shared" si="423"/>
        <v>0</v>
      </c>
      <c r="S1602" s="107">
        <f t="shared" si="423"/>
        <v>0</v>
      </c>
      <c r="T1602" s="107">
        <f t="shared" si="423"/>
        <v>0</v>
      </c>
      <c r="U1602" s="107">
        <f t="shared" si="423"/>
        <v>0</v>
      </c>
      <c r="V1602" s="107">
        <f t="shared" si="423"/>
        <v>0</v>
      </c>
      <c r="W1602" s="107">
        <f t="shared" si="423"/>
        <v>0</v>
      </c>
      <c r="X1602" s="107">
        <f t="shared" si="423"/>
        <v>0</v>
      </c>
      <c r="Y1602" s="107">
        <f t="shared" si="423"/>
        <v>0</v>
      </c>
      <c r="Z1602" s="107">
        <f t="shared" si="423"/>
        <v>0</v>
      </c>
      <c r="AA1602" s="107">
        <f t="shared" si="423"/>
        <v>0</v>
      </c>
      <c r="AB1602" s="107">
        <f t="shared" si="423"/>
        <v>0</v>
      </c>
      <c r="AC1602" s="108">
        <f t="shared" si="423"/>
        <v>0</v>
      </c>
      <c r="AE1602" s="805">
        <f t="shared" si="419"/>
        <v>0</v>
      </c>
      <c r="AG1602" s="805">
        <f t="shared" si="420"/>
        <v>0</v>
      </c>
      <c r="AI1602" s="805">
        <f t="shared" si="421"/>
        <v>0</v>
      </c>
      <c r="AK1602" s="300"/>
    </row>
    <row r="1603" spans="4:37" ht="12.75" customHeight="1" outlineLevel="1" x14ac:dyDescent="0.25">
      <c r="D1603" s="142" t="str">
        <f>'Line Items'!D1073</f>
        <v>[Rolling Stock Line 17]</v>
      </c>
      <c r="E1603" s="106"/>
      <c r="F1603" s="143" t="str">
        <f t="shared" si="417"/>
        <v>£000</v>
      </c>
      <c r="G1603" s="107">
        <f t="shared" si="423"/>
        <v>0</v>
      </c>
      <c r="H1603" s="107">
        <f t="shared" si="423"/>
        <v>0</v>
      </c>
      <c r="I1603" s="107">
        <f t="shared" si="423"/>
        <v>0</v>
      </c>
      <c r="J1603" s="107">
        <f t="shared" si="423"/>
        <v>0</v>
      </c>
      <c r="K1603" s="107">
        <f t="shared" si="423"/>
        <v>0</v>
      </c>
      <c r="L1603" s="107">
        <f t="shared" si="423"/>
        <v>0</v>
      </c>
      <c r="M1603" s="107">
        <f t="shared" si="423"/>
        <v>0</v>
      </c>
      <c r="N1603" s="107">
        <f t="shared" si="423"/>
        <v>0</v>
      </c>
      <c r="O1603" s="107">
        <f t="shared" si="423"/>
        <v>0</v>
      </c>
      <c r="P1603" s="107">
        <f t="shared" si="423"/>
        <v>0</v>
      </c>
      <c r="Q1603" s="107">
        <f t="shared" si="423"/>
        <v>0</v>
      </c>
      <c r="R1603" s="107">
        <f t="shared" si="423"/>
        <v>0</v>
      </c>
      <c r="S1603" s="107">
        <f t="shared" si="423"/>
        <v>0</v>
      </c>
      <c r="T1603" s="107">
        <f t="shared" si="423"/>
        <v>0</v>
      </c>
      <c r="U1603" s="107">
        <f t="shared" si="423"/>
        <v>0</v>
      </c>
      <c r="V1603" s="107">
        <f t="shared" si="423"/>
        <v>0</v>
      </c>
      <c r="W1603" s="107">
        <f t="shared" si="423"/>
        <v>0</v>
      </c>
      <c r="X1603" s="107">
        <f t="shared" si="423"/>
        <v>0</v>
      </c>
      <c r="Y1603" s="107">
        <f t="shared" si="423"/>
        <v>0</v>
      </c>
      <c r="Z1603" s="107">
        <f t="shared" si="423"/>
        <v>0</v>
      </c>
      <c r="AA1603" s="107">
        <f t="shared" si="423"/>
        <v>0</v>
      </c>
      <c r="AB1603" s="107">
        <f t="shared" si="423"/>
        <v>0</v>
      </c>
      <c r="AC1603" s="108">
        <f t="shared" si="423"/>
        <v>0</v>
      </c>
      <c r="AE1603" s="805">
        <f t="shared" si="419"/>
        <v>0</v>
      </c>
      <c r="AG1603" s="805">
        <f t="shared" si="420"/>
        <v>0</v>
      </c>
      <c r="AI1603" s="805">
        <f t="shared" si="421"/>
        <v>0</v>
      </c>
      <c r="AK1603" s="300"/>
    </row>
    <row r="1604" spans="4:37" ht="12.75" customHeight="1" outlineLevel="1" x14ac:dyDescent="0.25">
      <c r="D1604" s="142" t="str">
        <f>'Line Items'!D1074</f>
        <v>[Rolling Stock Line 18]</v>
      </c>
      <c r="E1604" s="106"/>
      <c r="F1604" s="143" t="str">
        <f t="shared" si="417"/>
        <v>£000</v>
      </c>
      <c r="G1604" s="107">
        <f t="shared" si="423"/>
        <v>0</v>
      </c>
      <c r="H1604" s="107">
        <f t="shared" si="423"/>
        <v>0</v>
      </c>
      <c r="I1604" s="107">
        <f t="shared" si="423"/>
        <v>0</v>
      </c>
      <c r="J1604" s="107">
        <f t="shared" si="423"/>
        <v>0</v>
      </c>
      <c r="K1604" s="107">
        <f t="shared" si="423"/>
        <v>0</v>
      </c>
      <c r="L1604" s="107">
        <f t="shared" si="423"/>
        <v>0</v>
      </c>
      <c r="M1604" s="107">
        <f t="shared" si="423"/>
        <v>0</v>
      </c>
      <c r="N1604" s="107">
        <f t="shared" si="423"/>
        <v>0</v>
      </c>
      <c r="O1604" s="107">
        <f t="shared" si="423"/>
        <v>0</v>
      </c>
      <c r="P1604" s="107">
        <f t="shared" si="423"/>
        <v>0</v>
      </c>
      <c r="Q1604" s="107">
        <f t="shared" si="423"/>
        <v>0</v>
      </c>
      <c r="R1604" s="107">
        <f t="shared" si="423"/>
        <v>0</v>
      </c>
      <c r="S1604" s="107">
        <f t="shared" si="423"/>
        <v>0</v>
      </c>
      <c r="T1604" s="107">
        <f t="shared" si="423"/>
        <v>0</v>
      </c>
      <c r="U1604" s="107">
        <f t="shared" si="423"/>
        <v>0</v>
      </c>
      <c r="V1604" s="107">
        <f t="shared" si="423"/>
        <v>0</v>
      </c>
      <c r="W1604" s="107">
        <f t="shared" si="423"/>
        <v>0</v>
      </c>
      <c r="X1604" s="107">
        <f t="shared" si="423"/>
        <v>0</v>
      </c>
      <c r="Y1604" s="107">
        <f t="shared" si="423"/>
        <v>0</v>
      </c>
      <c r="Z1604" s="107">
        <f t="shared" si="423"/>
        <v>0</v>
      </c>
      <c r="AA1604" s="107">
        <f t="shared" si="423"/>
        <v>0</v>
      </c>
      <c r="AB1604" s="107">
        <f t="shared" si="423"/>
        <v>0</v>
      </c>
      <c r="AC1604" s="108">
        <f t="shared" si="423"/>
        <v>0</v>
      </c>
      <c r="AE1604" s="805">
        <f t="shared" si="419"/>
        <v>0</v>
      </c>
      <c r="AG1604" s="805">
        <f t="shared" si="420"/>
        <v>0</v>
      </c>
      <c r="AI1604" s="805">
        <f t="shared" si="421"/>
        <v>0</v>
      </c>
      <c r="AK1604" s="300"/>
    </row>
    <row r="1605" spans="4:37" ht="12.75" customHeight="1" outlineLevel="1" x14ac:dyDescent="0.25">
      <c r="D1605" s="142" t="str">
        <f>'Line Items'!D1075</f>
        <v>[Rolling Stock Line 19]</v>
      </c>
      <c r="E1605" s="106"/>
      <c r="F1605" s="143" t="str">
        <f t="shared" si="417"/>
        <v>£000</v>
      </c>
      <c r="G1605" s="107">
        <f t="shared" si="423"/>
        <v>0</v>
      </c>
      <c r="H1605" s="107">
        <f t="shared" si="423"/>
        <v>0</v>
      </c>
      <c r="I1605" s="107">
        <f t="shared" si="423"/>
        <v>0</v>
      </c>
      <c r="J1605" s="107">
        <f t="shared" si="423"/>
        <v>0</v>
      </c>
      <c r="K1605" s="107">
        <f t="shared" si="423"/>
        <v>0</v>
      </c>
      <c r="L1605" s="107">
        <f t="shared" si="423"/>
        <v>0</v>
      </c>
      <c r="M1605" s="107">
        <f t="shared" si="423"/>
        <v>0</v>
      </c>
      <c r="N1605" s="107">
        <f t="shared" si="423"/>
        <v>0</v>
      </c>
      <c r="O1605" s="107">
        <f t="shared" si="423"/>
        <v>0</v>
      </c>
      <c r="P1605" s="107">
        <f t="shared" si="423"/>
        <v>0</v>
      </c>
      <c r="Q1605" s="107">
        <f t="shared" si="423"/>
        <v>0</v>
      </c>
      <c r="R1605" s="107">
        <f t="shared" si="423"/>
        <v>0</v>
      </c>
      <c r="S1605" s="107">
        <f t="shared" si="423"/>
        <v>0</v>
      </c>
      <c r="T1605" s="107">
        <f t="shared" si="423"/>
        <v>0</v>
      </c>
      <c r="U1605" s="107">
        <f t="shared" si="423"/>
        <v>0</v>
      </c>
      <c r="V1605" s="107">
        <f t="shared" si="423"/>
        <v>0</v>
      </c>
      <c r="W1605" s="107">
        <f t="shared" si="423"/>
        <v>0</v>
      </c>
      <c r="X1605" s="107">
        <f t="shared" si="423"/>
        <v>0</v>
      </c>
      <c r="Y1605" s="107">
        <f t="shared" si="423"/>
        <v>0</v>
      </c>
      <c r="Z1605" s="107">
        <f t="shared" si="423"/>
        <v>0</v>
      </c>
      <c r="AA1605" s="107">
        <f t="shared" si="423"/>
        <v>0</v>
      </c>
      <c r="AB1605" s="107">
        <f t="shared" si="423"/>
        <v>0</v>
      </c>
      <c r="AC1605" s="108">
        <f t="shared" si="423"/>
        <v>0</v>
      </c>
      <c r="AE1605" s="805">
        <f t="shared" si="419"/>
        <v>0</v>
      </c>
      <c r="AG1605" s="805">
        <f t="shared" si="420"/>
        <v>0</v>
      </c>
      <c r="AI1605" s="805">
        <f t="shared" si="421"/>
        <v>0</v>
      </c>
      <c r="AK1605" s="300"/>
    </row>
    <row r="1606" spans="4:37" ht="12.75" customHeight="1" outlineLevel="1" x14ac:dyDescent="0.25">
      <c r="D1606" s="142" t="str">
        <f>'Line Items'!D1076</f>
        <v>[Rolling Stock Line 20]</v>
      </c>
      <c r="E1606" s="106"/>
      <c r="F1606" s="143" t="str">
        <f t="shared" si="417"/>
        <v>£000</v>
      </c>
      <c r="G1606" s="107">
        <f t="shared" si="423"/>
        <v>0</v>
      </c>
      <c r="H1606" s="107">
        <f t="shared" si="423"/>
        <v>0</v>
      </c>
      <c r="I1606" s="107">
        <f t="shared" si="423"/>
        <v>0</v>
      </c>
      <c r="J1606" s="107">
        <f t="shared" si="423"/>
        <v>0</v>
      </c>
      <c r="K1606" s="107">
        <f t="shared" si="423"/>
        <v>0</v>
      </c>
      <c r="L1606" s="107">
        <f t="shared" si="423"/>
        <v>0</v>
      </c>
      <c r="M1606" s="107">
        <f t="shared" si="423"/>
        <v>0</v>
      </c>
      <c r="N1606" s="107">
        <f t="shared" si="423"/>
        <v>0</v>
      </c>
      <c r="O1606" s="107">
        <f t="shared" si="423"/>
        <v>0</v>
      </c>
      <c r="P1606" s="107">
        <f t="shared" si="423"/>
        <v>0</v>
      </c>
      <c r="Q1606" s="107">
        <f t="shared" si="423"/>
        <v>0</v>
      </c>
      <c r="R1606" s="107">
        <f t="shared" si="423"/>
        <v>0</v>
      </c>
      <c r="S1606" s="107">
        <f t="shared" si="423"/>
        <v>0</v>
      </c>
      <c r="T1606" s="107">
        <f t="shared" si="423"/>
        <v>0</v>
      </c>
      <c r="U1606" s="107">
        <f t="shared" si="423"/>
        <v>0</v>
      </c>
      <c r="V1606" s="107">
        <f t="shared" si="423"/>
        <v>0</v>
      </c>
      <c r="W1606" s="107">
        <f t="shared" si="423"/>
        <v>0</v>
      </c>
      <c r="X1606" s="107">
        <f t="shared" si="423"/>
        <v>0</v>
      </c>
      <c r="Y1606" s="107">
        <f t="shared" si="423"/>
        <v>0</v>
      </c>
      <c r="Z1606" s="107">
        <f t="shared" si="423"/>
        <v>0</v>
      </c>
      <c r="AA1606" s="107">
        <f t="shared" si="423"/>
        <v>0</v>
      </c>
      <c r="AB1606" s="107">
        <f t="shared" si="423"/>
        <v>0</v>
      </c>
      <c r="AC1606" s="108">
        <f t="shared" si="423"/>
        <v>0</v>
      </c>
      <c r="AE1606" s="805">
        <f t="shared" si="419"/>
        <v>0</v>
      </c>
      <c r="AG1606" s="805">
        <f t="shared" si="420"/>
        <v>0</v>
      </c>
      <c r="AI1606" s="805">
        <f t="shared" si="421"/>
        <v>0</v>
      </c>
      <c r="AK1606" s="300"/>
    </row>
    <row r="1607" spans="4:37" ht="12.75" customHeight="1" outlineLevel="1" x14ac:dyDescent="0.25">
      <c r="D1607" s="142" t="str">
        <f>'Line Items'!D1077</f>
        <v>[Rolling Stock Line 21]</v>
      </c>
      <c r="E1607" s="106"/>
      <c r="F1607" s="143" t="str">
        <f t="shared" si="417"/>
        <v>£000</v>
      </c>
      <c r="G1607" s="107">
        <f t="shared" si="423"/>
        <v>0</v>
      </c>
      <c r="H1607" s="107">
        <f t="shared" si="423"/>
        <v>0</v>
      </c>
      <c r="I1607" s="107">
        <f t="shared" si="423"/>
        <v>0</v>
      </c>
      <c r="J1607" s="107">
        <f t="shared" si="423"/>
        <v>0</v>
      </c>
      <c r="K1607" s="107">
        <f t="shared" si="423"/>
        <v>0</v>
      </c>
      <c r="L1607" s="107">
        <f t="shared" si="423"/>
        <v>0</v>
      </c>
      <c r="M1607" s="107">
        <f t="shared" si="423"/>
        <v>0</v>
      </c>
      <c r="N1607" s="107">
        <f t="shared" si="423"/>
        <v>0</v>
      </c>
      <c r="O1607" s="107">
        <f t="shared" si="423"/>
        <v>0</v>
      </c>
      <c r="P1607" s="107">
        <f t="shared" si="423"/>
        <v>0</v>
      </c>
      <c r="Q1607" s="107">
        <f t="shared" si="423"/>
        <v>0</v>
      </c>
      <c r="R1607" s="107">
        <f t="shared" si="423"/>
        <v>0</v>
      </c>
      <c r="S1607" s="107">
        <f t="shared" si="423"/>
        <v>0</v>
      </c>
      <c r="T1607" s="107">
        <f t="shared" si="423"/>
        <v>0</v>
      </c>
      <c r="U1607" s="107">
        <f t="shared" si="423"/>
        <v>0</v>
      </c>
      <c r="V1607" s="107">
        <f t="shared" si="423"/>
        <v>0</v>
      </c>
      <c r="W1607" s="107">
        <f t="shared" si="423"/>
        <v>0</v>
      </c>
      <c r="X1607" s="107">
        <f t="shared" si="423"/>
        <v>0</v>
      </c>
      <c r="Y1607" s="107">
        <f t="shared" si="423"/>
        <v>0</v>
      </c>
      <c r="Z1607" s="107">
        <f t="shared" si="423"/>
        <v>0</v>
      </c>
      <c r="AA1607" s="107">
        <f t="shared" si="423"/>
        <v>0</v>
      </c>
      <c r="AB1607" s="107">
        <f t="shared" si="423"/>
        <v>0</v>
      </c>
      <c r="AC1607" s="108">
        <f t="shared" si="423"/>
        <v>0</v>
      </c>
      <c r="AE1607" s="805">
        <f t="shared" si="419"/>
        <v>0</v>
      </c>
      <c r="AG1607" s="805">
        <f t="shared" si="420"/>
        <v>0</v>
      </c>
      <c r="AI1607" s="805">
        <f t="shared" si="421"/>
        <v>0</v>
      </c>
      <c r="AK1607" s="300"/>
    </row>
    <row r="1608" spans="4:37" ht="12.75" customHeight="1" outlineLevel="1" x14ac:dyDescent="0.25">
      <c r="D1608" s="142" t="str">
        <f>'Line Items'!D1078</f>
        <v>[Rolling Stock Line 22]</v>
      </c>
      <c r="E1608" s="106"/>
      <c r="F1608" s="143" t="str">
        <f t="shared" si="417"/>
        <v>£000</v>
      </c>
      <c r="G1608" s="107">
        <f t="shared" si="423"/>
        <v>0</v>
      </c>
      <c r="H1608" s="107">
        <f t="shared" si="423"/>
        <v>0</v>
      </c>
      <c r="I1608" s="107">
        <f t="shared" si="423"/>
        <v>0</v>
      </c>
      <c r="J1608" s="107">
        <f t="shared" si="423"/>
        <v>0</v>
      </c>
      <c r="K1608" s="107">
        <f t="shared" si="423"/>
        <v>0</v>
      </c>
      <c r="L1608" s="107">
        <f t="shared" si="423"/>
        <v>0</v>
      </c>
      <c r="M1608" s="107">
        <f t="shared" si="423"/>
        <v>0</v>
      </c>
      <c r="N1608" s="107">
        <f t="shared" si="423"/>
        <v>0</v>
      </c>
      <c r="O1608" s="107">
        <f t="shared" si="423"/>
        <v>0</v>
      </c>
      <c r="P1608" s="107">
        <f t="shared" si="423"/>
        <v>0</v>
      </c>
      <c r="Q1608" s="107">
        <f t="shared" si="423"/>
        <v>0</v>
      </c>
      <c r="R1608" s="107">
        <f t="shared" si="423"/>
        <v>0</v>
      </c>
      <c r="S1608" s="107">
        <f t="shared" si="423"/>
        <v>0</v>
      </c>
      <c r="T1608" s="107">
        <f t="shared" si="423"/>
        <v>0</v>
      </c>
      <c r="U1608" s="107">
        <f t="shared" si="423"/>
        <v>0</v>
      </c>
      <c r="V1608" s="107">
        <f t="shared" si="423"/>
        <v>0</v>
      </c>
      <c r="W1608" s="107">
        <f t="shared" si="423"/>
        <v>0</v>
      </c>
      <c r="X1608" s="107">
        <f t="shared" si="423"/>
        <v>0</v>
      </c>
      <c r="Y1608" s="107">
        <f t="shared" si="423"/>
        <v>0</v>
      </c>
      <c r="Z1608" s="107">
        <f t="shared" si="423"/>
        <v>0</v>
      </c>
      <c r="AA1608" s="107">
        <f t="shared" si="423"/>
        <v>0</v>
      </c>
      <c r="AB1608" s="107">
        <f t="shared" si="423"/>
        <v>0</v>
      </c>
      <c r="AC1608" s="108">
        <f t="shared" si="423"/>
        <v>0</v>
      </c>
      <c r="AE1608" s="805">
        <f t="shared" si="419"/>
        <v>0</v>
      </c>
      <c r="AG1608" s="805">
        <f t="shared" si="420"/>
        <v>0</v>
      </c>
      <c r="AI1608" s="805">
        <f t="shared" si="421"/>
        <v>0</v>
      </c>
      <c r="AK1608" s="300"/>
    </row>
    <row r="1609" spans="4:37" ht="12.75" customHeight="1" outlineLevel="1" x14ac:dyDescent="0.25">
      <c r="D1609" s="142" t="str">
        <f>'Line Items'!D1079</f>
        <v>[Rolling Stock Line 23]</v>
      </c>
      <c r="E1609" s="106"/>
      <c r="F1609" s="143" t="str">
        <f t="shared" si="417"/>
        <v>£000</v>
      </c>
      <c r="G1609" s="107">
        <f t="shared" si="423"/>
        <v>0</v>
      </c>
      <c r="H1609" s="107">
        <f t="shared" si="423"/>
        <v>0</v>
      </c>
      <c r="I1609" s="107">
        <f t="shared" si="423"/>
        <v>0</v>
      </c>
      <c r="J1609" s="107">
        <f t="shared" si="423"/>
        <v>0</v>
      </c>
      <c r="K1609" s="107">
        <f t="shared" si="423"/>
        <v>0</v>
      </c>
      <c r="L1609" s="107">
        <f t="shared" si="423"/>
        <v>0</v>
      </c>
      <c r="M1609" s="107">
        <f t="shared" si="423"/>
        <v>0</v>
      </c>
      <c r="N1609" s="107">
        <f t="shared" si="423"/>
        <v>0</v>
      </c>
      <c r="O1609" s="107">
        <f t="shared" si="423"/>
        <v>0</v>
      </c>
      <c r="P1609" s="107">
        <f t="shared" si="423"/>
        <v>0</v>
      </c>
      <c r="Q1609" s="107">
        <f t="shared" si="423"/>
        <v>0</v>
      </c>
      <c r="R1609" s="107">
        <f t="shared" si="423"/>
        <v>0</v>
      </c>
      <c r="S1609" s="107">
        <f t="shared" si="423"/>
        <v>0</v>
      </c>
      <c r="T1609" s="107">
        <f t="shared" si="423"/>
        <v>0</v>
      </c>
      <c r="U1609" s="107">
        <f t="shared" si="423"/>
        <v>0</v>
      </c>
      <c r="V1609" s="107">
        <f t="shared" si="423"/>
        <v>0</v>
      </c>
      <c r="W1609" s="107">
        <f t="shared" si="423"/>
        <v>0</v>
      </c>
      <c r="X1609" s="107">
        <f t="shared" si="423"/>
        <v>0</v>
      </c>
      <c r="Y1609" s="107">
        <f t="shared" si="423"/>
        <v>0</v>
      </c>
      <c r="Z1609" s="107">
        <f t="shared" si="423"/>
        <v>0</v>
      </c>
      <c r="AA1609" s="107">
        <f t="shared" si="423"/>
        <v>0</v>
      </c>
      <c r="AB1609" s="107">
        <f t="shared" si="423"/>
        <v>0</v>
      </c>
      <c r="AC1609" s="108">
        <f t="shared" si="423"/>
        <v>0</v>
      </c>
      <c r="AE1609" s="805">
        <f t="shared" si="419"/>
        <v>0</v>
      </c>
      <c r="AG1609" s="805">
        <f t="shared" si="420"/>
        <v>0</v>
      </c>
      <c r="AI1609" s="805">
        <f t="shared" si="421"/>
        <v>0</v>
      </c>
      <c r="AK1609" s="300"/>
    </row>
    <row r="1610" spans="4:37" ht="12.75" customHeight="1" outlineLevel="1" x14ac:dyDescent="0.25">
      <c r="D1610" s="142" t="str">
        <f>'Line Items'!D1080</f>
        <v>[Rolling Stock Line 24]</v>
      </c>
      <c r="E1610" s="106"/>
      <c r="F1610" s="143" t="str">
        <f t="shared" si="417"/>
        <v>£000</v>
      </c>
      <c r="G1610" s="107">
        <f t="shared" si="423"/>
        <v>0</v>
      </c>
      <c r="H1610" s="107">
        <f t="shared" si="423"/>
        <v>0</v>
      </c>
      <c r="I1610" s="107">
        <f t="shared" ref="I1610:AC1610" si="424">SUM(I1350,I1415,I1480,I1545)</f>
        <v>0</v>
      </c>
      <c r="J1610" s="107">
        <f t="shared" si="424"/>
        <v>0</v>
      </c>
      <c r="K1610" s="107">
        <f t="shared" si="424"/>
        <v>0</v>
      </c>
      <c r="L1610" s="107">
        <f t="shared" si="424"/>
        <v>0</v>
      </c>
      <c r="M1610" s="107">
        <f t="shared" si="424"/>
        <v>0</v>
      </c>
      <c r="N1610" s="107">
        <f t="shared" si="424"/>
        <v>0</v>
      </c>
      <c r="O1610" s="107">
        <f t="shared" si="424"/>
        <v>0</v>
      </c>
      <c r="P1610" s="107">
        <f t="shared" si="424"/>
        <v>0</v>
      </c>
      <c r="Q1610" s="107">
        <f t="shared" si="424"/>
        <v>0</v>
      </c>
      <c r="R1610" s="107">
        <f t="shared" si="424"/>
        <v>0</v>
      </c>
      <c r="S1610" s="107">
        <f t="shared" si="424"/>
        <v>0</v>
      </c>
      <c r="T1610" s="107">
        <f t="shared" si="424"/>
        <v>0</v>
      </c>
      <c r="U1610" s="107">
        <f t="shared" si="424"/>
        <v>0</v>
      </c>
      <c r="V1610" s="107">
        <f t="shared" si="424"/>
        <v>0</v>
      </c>
      <c r="W1610" s="107">
        <f t="shared" si="424"/>
        <v>0</v>
      </c>
      <c r="X1610" s="107">
        <f t="shared" si="424"/>
        <v>0</v>
      </c>
      <c r="Y1610" s="107">
        <f t="shared" si="424"/>
        <v>0</v>
      </c>
      <c r="Z1610" s="107">
        <f t="shared" si="424"/>
        <v>0</v>
      </c>
      <c r="AA1610" s="107">
        <f t="shared" si="424"/>
        <v>0</v>
      </c>
      <c r="AB1610" s="107">
        <f t="shared" si="424"/>
        <v>0</v>
      </c>
      <c r="AC1610" s="108">
        <f t="shared" si="424"/>
        <v>0</v>
      </c>
      <c r="AE1610" s="805">
        <f t="shared" si="419"/>
        <v>0</v>
      </c>
      <c r="AG1610" s="805">
        <f t="shared" si="420"/>
        <v>0</v>
      </c>
      <c r="AI1610" s="805">
        <f t="shared" si="421"/>
        <v>0</v>
      </c>
      <c r="AK1610" s="300"/>
    </row>
    <row r="1611" spans="4:37" ht="12.75" customHeight="1" outlineLevel="1" x14ac:dyDescent="0.25">
      <c r="D1611" s="142" t="str">
        <f>'Line Items'!D1081</f>
        <v>[Rolling Stock Line 25]</v>
      </c>
      <c r="E1611" s="106"/>
      <c r="F1611" s="143" t="str">
        <f t="shared" si="417"/>
        <v>£000</v>
      </c>
      <c r="G1611" s="107">
        <f t="shared" ref="G1611:AC1622" si="425">SUM(G1351,G1416,G1481,G1546)</f>
        <v>0</v>
      </c>
      <c r="H1611" s="107">
        <f t="shared" si="425"/>
        <v>0</v>
      </c>
      <c r="I1611" s="107">
        <f t="shared" si="425"/>
        <v>0</v>
      </c>
      <c r="J1611" s="107">
        <f t="shared" si="425"/>
        <v>0</v>
      </c>
      <c r="K1611" s="107">
        <f t="shared" si="425"/>
        <v>0</v>
      </c>
      <c r="L1611" s="107">
        <f t="shared" si="425"/>
        <v>0</v>
      </c>
      <c r="M1611" s="107">
        <f t="shared" si="425"/>
        <v>0</v>
      </c>
      <c r="N1611" s="107">
        <f t="shared" si="425"/>
        <v>0</v>
      </c>
      <c r="O1611" s="107">
        <f t="shared" si="425"/>
        <v>0</v>
      </c>
      <c r="P1611" s="107">
        <f t="shared" si="425"/>
        <v>0</v>
      </c>
      <c r="Q1611" s="107">
        <f t="shared" si="425"/>
        <v>0</v>
      </c>
      <c r="R1611" s="107">
        <f t="shared" si="425"/>
        <v>0</v>
      </c>
      <c r="S1611" s="107">
        <f t="shared" si="425"/>
        <v>0</v>
      </c>
      <c r="T1611" s="107">
        <f t="shared" si="425"/>
        <v>0</v>
      </c>
      <c r="U1611" s="107">
        <f t="shared" si="425"/>
        <v>0</v>
      </c>
      <c r="V1611" s="107">
        <f t="shared" si="425"/>
        <v>0</v>
      </c>
      <c r="W1611" s="107">
        <f t="shared" si="425"/>
        <v>0</v>
      </c>
      <c r="X1611" s="107">
        <f t="shared" si="425"/>
        <v>0</v>
      </c>
      <c r="Y1611" s="107">
        <f t="shared" si="425"/>
        <v>0</v>
      </c>
      <c r="Z1611" s="107">
        <f t="shared" si="425"/>
        <v>0</v>
      </c>
      <c r="AA1611" s="107">
        <f t="shared" si="425"/>
        <v>0</v>
      </c>
      <c r="AB1611" s="107">
        <f t="shared" si="425"/>
        <v>0</v>
      </c>
      <c r="AC1611" s="108">
        <f t="shared" si="425"/>
        <v>0</v>
      </c>
      <c r="AE1611" s="805">
        <f t="shared" si="419"/>
        <v>0</v>
      </c>
      <c r="AG1611" s="805">
        <f t="shared" si="420"/>
        <v>0</v>
      </c>
      <c r="AI1611" s="805">
        <f t="shared" si="421"/>
        <v>0</v>
      </c>
      <c r="AK1611" s="300"/>
    </row>
    <row r="1612" spans="4:37" ht="12.75" customHeight="1" outlineLevel="1" x14ac:dyDescent="0.25">
      <c r="D1612" s="142" t="str">
        <f>'Line Items'!D1082</f>
        <v>[Rolling Stock Line 26]</v>
      </c>
      <c r="E1612" s="106"/>
      <c r="F1612" s="143" t="str">
        <f t="shared" si="417"/>
        <v>£000</v>
      </c>
      <c r="G1612" s="107">
        <f t="shared" si="425"/>
        <v>0</v>
      </c>
      <c r="H1612" s="107">
        <f t="shared" si="425"/>
        <v>0</v>
      </c>
      <c r="I1612" s="107">
        <f t="shared" si="425"/>
        <v>0</v>
      </c>
      <c r="J1612" s="107">
        <f t="shared" si="425"/>
        <v>0</v>
      </c>
      <c r="K1612" s="107">
        <f t="shared" si="425"/>
        <v>0</v>
      </c>
      <c r="L1612" s="107">
        <f t="shared" si="425"/>
        <v>0</v>
      </c>
      <c r="M1612" s="107">
        <f t="shared" si="425"/>
        <v>0</v>
      </c>
      <c r="N1612" s="107">
        <f t="shared" si="425"/>
        <v>0</v>
      </c>
      <c r="O1612" s="107">
        <f t="shared" si="425"/>
        <v>0</v>
      </c>
      <c r="P1612" s="107">
        <f t="shared" si="425"/>
        <v>0</v>
      </c>
      <c r="Q1612" s="107">
        <f t="shared" si="425"/>
        <v>0</v>
      </c>
      <c r="R1612" s="107">
        <f t="shared" si="425"/>
        <v>0</v>
      </c>
      <c r="S1612" s="107">
        <f t="shared" si="425"/>
        <v>0</v>
      </c>
      <c r="T1612" s="107">
        <f t="shared" si="425"/>
        <v>0</v>
      </c>
      <c r="U1612" s="107">
        <f t="shared" si="425"/>
        <v>0</v>
      </c>
      <c r="V1612" s="107">
        <f t="shared" si="425"/>
        <v>0</v>
      </c>
      <c r="W1612" s="107">
        <f t="shared" si="425"/>
        <v>0</v>
      </c>
      <c r="X1612" s="107">
        <f t="shared" si="425"/>
        <v>0</v>
      </c>
      <c r="Y1612" s="107">
        <f t="shared" si="425"/>
        <v>0</v>
      </c>
      <c r="Z1612" s="107">
        <f t="shared" si="425"/>
        <v>0</v>
      </c>
      <c r="AA1612" s="107">
        <f t="shared" si="425"/>
        <v>0</v>
      </c>
      <c r="AB1612" s="107">
        <f t="shared" si="425"/>
        <v>0</v>
      </c>
      <c r="AC1612" s="108">
        <f t="shared" si="425"/>
        <v>0</v>
      </c>
      <c r="AE1612" s="805">
        <f t="shared" si="419"/>
        <v>0</v>
      </c>
      <c r="AG1612" s="805">
        <f t="shared" si="420"/>
        <v>0</v>
      </c>
      <c r="AI1612" s="805">
        <f t="shared" si="421"/>
        <v>0</v>
      </c>
      <c r="AK1612" s="300"/>
    </row>
    <row r="1613" spans="4:37" ht="12.75" customHeight="1" outlineLevel="1" x14ac:dyDescent="0.25">
      <c r="D1613" s="142" t="str">
        <f>'Line Items'!D1083</f>
        <v>[Rolling Stock Line 27]</v>
      </c>
      <c r="E1613" s="106"/>
      <c r="F1613" s="143" t="str">
        <f t="shared" si="417"/>
        <v>£000</v>
      </c>
      <c r="G1613" s="107">
        <f t="shared" si="425"/>
        <v>0</v>
      </c>
      <c r="H1613" s="107">
        <f t="shared" si="425"/>
        <v>0</v>
      </c>
      <c r="I1613" s="107">
        <f t="shared" si="425"/>
        <v>0</v>
      </c>
      <c r="J1613" s="107">
        <f t="shared" si="425"/>
        <v>0</v>
      </c>
      <c r="K1613" s="107">
        <f t="shared" si="425"/>
        <v>0</v>
      </c>
      <c r="L1613" s="107">
        <f t="shared" si="425"/>
        <v>0</v>
      </c>
      <c r="M1613" s="107">
        <f t="shared" si="425"/>
        <v>0</v>
      </c>
      <c r="N1613" s="107">
        <f t="shared" si="425"/>
        <v>0</v>
      </c>
      <c r="O1613" s="107">
        <f t="shared" si="425"/>
        <v>0</v>
      </c>
      <c r="P1613" s="107">
        <f t="shared" si="425"/>
        <v>0</v>
      </c>
      <c r="Q1613" s="107">
        <f t="shared" si="425"/>
        <v>0</v>
      </c>
      <c r="R1613" s="107">
        <f t="shared" si="425"/>
        <v>0</v>
      </c>
      <c r="S1613" s="107">
        <f t="shared" si="425"/>
        <v>0</v>
      </c>
      <c r="T1613" s="107">
        <f t="shared" si="425"/>
        <v>0</v>
      </c>
      <c r="U1613" s="107">
        <f t="shared" si="425"/>
        <v>0</v>
      </c>
      <c r="V1613" s="107">
        <f t="shared" si="425"/>
        <v>0</v>
      </c>
      <c r="W1613" s="107">
        <f t="shared" si="425"/>
        <v>0</v>
      </c>
      <c r="X1613" s="107">
        <f t="shared" si="425"/>
        <v>0</v>
      </c>
      <c r="Y1613" s="107">
        <f t="shared" si="425"/>
        <v>0</v>
      </c>
      <c r="Z1613" s="107">
        <f t="shared" si="425"/>
        <v>0</v>
      </c>
      <c r="AA1613" s="107">
        <f t="shared" si="425"/>
        <v>0</v>
      </c>
      <c r="AB1613" s="107">
        <f t="shared" si="425"/>
        <v>0</v>
      </c>
      <c r="AC1613" s="108">
        <f t="shared" si="425"/>
        <v>0</v>
      </c>
      <c r="AE1613" s="805">
        <f t="shared" si="419"/>
        <v>0</v>
      </c>
      <c r="AG1613" s="805">
        <f t="shared" si="420"/>
        <v>0</v>
      </c>
      <c r="AI1613" s="805">
        <f t="shared" si="421"/>
        <v>0</v>
      </c>
      <c r="AK1613" s="300"/>
    </row>
    <row r="1614" spans="4:37" ht="12.75" customHeight="1" outlineLevel="1" x14ac:dyDescent="0.25">
      <c r="D1614" s="142" t="str">
        <f>'Line Items'!D1084</f>
        <v>[Rolling Stock Line 28]</v>
      </c>
      <c r="E1614" s="106"/>
      <c r="F1614" s="143" t="str">
        <f t="shared" si="417"/>
        <v>£000</v>
      </c>
      <c r="G1614" s="107">
        <f t="shared" si="425"/>
        <v>0</v>
      </c>
      <c r="H1614" s="107">
        <f t="shared" si="425"/>
        <v>0</v>
      </c>
      <c r="I1614" s="107">
        <f t="shared" si="425"/>
        <v>0</v>
      </c>
      <c r="J1614" s="107">
        <f t="shared" si="425"/>
        <v>0</v>
      </c>
      <c r="K1614" s="107">
        <f t="shared" si="425"/>
        <v>0</v>
      </c>
      <c r="L1614" s="107">
        <f t="shared" si="425"/>
        <v>0</v>
      </c>
      <c r="M1614" s="107">
        <f t="shared" si="425"/>
        <v>0</v>
      </c>
      <c r="N1614" s="107">
        <f t="shared" si="425"/>
        <v>0</v>
      </c>
      <c r="O1614" s="107">
        <f t="shared" si="425"/>
        <v>0</v>
      </c>
      <c r="P1614" s="107">
        <f t="shared" si="425"/>
        <v>0</v>
      </c>
      <c r="Q1614" s="107">
        <f t="shared" si="425"/>
        <v>0</v>
      </c>
      <c r="R1614" s="107">
        <f t="shared" si="425"/>
        <v>0</v>
      </c>
      <c r="S1614" s="107">
        <f t="shared" si="425"/>
        <v>0</v>
      </c>
      <c r="T1614" s="107">
        <f t="shared" si="425"/>
        <v>0</v>
      </c>
      <c r="U1614" s="107">
        <f t="shared" si="425"/>
        <v>0</v>
      </c>
      <c r="V1614" s="107">
        <f t="shared" si="425"/>
        <v>0</v>
      </c>
      <c r="W1614" s="107">
        <f t="shared" si="425"/>
        <v>0</v>
      </c>
      <c r="X1614" s="107">
        <f t="shared" si="425"/>
        <v>0</v>
      </c>
      <c r="Y1614" s="107">
        <f t="shared" si="425"/>
        <v>0</v>
      </c>
      <c r="Z1614" s="107">
        <f t="shared" si="425"/>
        <v>0</v>
      </c>
      <c r="AA1614" s="107">
        <f t="shared" si="425"/>
        <v>0</v>
      </c>
      <c r="AB1614" s="107">
        <f t="shared" si="425"/>
        <v>0</v>
      </c>
      <c r="AC1614" s="108">
        <f t="shared" si="425"/>
        <v>0</v>
      </c>
      <c r="AE1614" s="805">
        <f t="shared" si="419"/>
        <v>0</v>
      </c>
      <c r="AG1614" s="805">
        <f t="shared" si="420"/>
        <v>0</v>
      </c>
      <c r="AI1614" s="805">
        <f t="shared" si="421"/>
        <v>0</v>
      </c>
      <c r="AK1614" s="300"/>
    </row>
    <row r="1615" spans="4:37" ht="12.75" customHeight="1" outlineLevel="1" x14ac:dyDescent="0.25">
      <c r="D1615" s="142" t="str">
        <f>'Line Items'!D1085</f>
        <v>[Rolling Stock Line 29]</v>
      </c>
      <c r="E1615" s="106"/>
      <c r="F1615" s="143" t="str">
        <f t="shared" si="417"/>
        <v>£000</v>
      </c>
      <c r="G1615" s="107">
        <f t="shared" si="425"/>
        <v>0</v>
      </c>
      <c r="H1615" s="107">
        <f t="shared" si="425"/>
        <v>0</v>
      </c>
      <c r="I1615" s="107">
        <f t="shared" si="425"/>
        <v>0</v>
      </c>
      <c r="J1615" s="107">
        <f t="shared" si="425"/>
        <v>0</v>
      </c>
      <c r="K1615" s="107">
        <f t="shared" si="425"/>
        <v>0</v>
      </c>
      <c r="L1615" s="107">
        <f t="shared" si="425"/>
        <v>0</v>
      </c>
      <c r="M1615" s="107">
        <f t="shared" si="425"/>
        <v>0</v>
      </c>
      <c r="N1615" s="107">
        <f t="shared" si="425"/>
        <v>0</v>
      </c>
      <c r="O1615" s="107">
        <f t="shared" si="425"/>
        <v>0</v>
      </c>
      <c r="P1615" s="107">
        <f t="shared" si="425"/>
        <v>0</v>
      </c>
      <c r="Q1615" s="107">
        <f t="shared" si="425"/>
        <v>0</v>
      </c>
      <c r="R1615" s="107">
        <f t="shared" si="425"/>
        <v>0</v>
      </c>
      <c r="S1615" s="107">
        <f t="shared" si="425"/>
        <v>0</v>
      </c>
      <c r="T1615" s="107">
        <f t="shared" si="425"/>
        <v>0</v>
      </c>
      <c r="U1615" s="107">
        <f t="shared" si="425"/>
        <v>0</v>
      </c>
      <c r="V1615" s="107">
        <f t="shared" si="425"/>
        <v>0</v>
      </c>
      <c r="W1615" s="107">
        <f t="shared" si="425"/>
        <v>0</v>
      </c>
      <c r="X1615" s="107">
        <f t="shared" si="425"/>
        <v>0</v>
      </c>
      <c r="Y1615" s="107">
        <f t="shared" si="425"/>
        <v>0</v>
      </c>
      <c r="Z1615" s="107">
        <f t="shared" si="425"/>
        <v>0</v>
      </c>
      <c r="AA1615" s="107">
        <f t="shared" si="425"/>
        <v>0</v>
      </c>
      <c r="AB1615" s="107">
        <f t="shared" si="425"/>
        <v>0</v>
      </c>
      <c r="AC1615" s="108">
        <f t="shared" si="425"/>
        <v>0</v>
      </c>
      <c r="AE1615" s="805">
        <f t="shared" si="419"/>
        <v>0</v>
      </c>
      <c r="AG1615" s="805">
        <f t="shared" si="420"/>
        <v>0</v>
      </c>
      <c r="AI1615" s="805">
        <f t="shared" si="421"/>
        <v>0</v>
      </c>
      <c r="AK1615" s="300"/>
    </row>
    <row r="1616" spans="4:37" ht="12.75" customHeight="1" outlineLevel="1" x14ac:dyDescent="0.25">
      <c r="D1616" s="142" t="str">
        <f>'Line Items'!D1086</f>
        <v>[Rolling Stock Line 30]</v>
      </c>
      <c r="E1616" s="106"/>
      <c r="F1616" s="143" t="str">
        <f t="shared" si="417"/>
        <v>£000</v>
      </c>
      <c r="G1616" s="107">
        <f t="shared" si="425"/>
        <v>0</v>
      </c>
      <c r="H1616" s="107">
        <f t="shared" si="425"/>
        <v>0</v>
      </c>
      <c r="I1616" s="107">
        <f t="shared" si="425"/>
        <v>0</v>
      </c>
      <c r="J1616" s="107">
        <f t="shared" si="425"/>
        <v>0</v>
      </c>
      <c r="K1616" s="107">
        <f t="shared" si="425"/>
        <v>0</v>
      </c>
      <c r="L1616" s="107">
        <f t="shared" si="425"/>
        <v>0</v>
      </c>
      <c r="M1616" s="107">
        <f t="shared" si="425"/>
        <v>0</v>
      </c>
      <c r="N1616" s="107">
        <f t="shared" si="425"/>
        <v>0</v>
      </c>
      <c r="O1616" s="107">
        <f t="shared" si="425"/>
        <v>0</v>
      </c>
      <c r="P1616" s="107">
        <f t="shared" si="425"/>
        <v>0</v>
      </c>
      <c r="Q1616" s="107">
        <f t="shared" si="425"/>
        <v>0</v>
      </c>
      <c r="R1616" s="107">
        <f t="shared" si="425"/>
        <v>0</v>
      </c>
      <c r="S1616" s="107">
        <f t="shared" si="425"/>
        <v>0</v>
      </c>
      <c r="T1616" s="107">
        <f t="shared" si="425"/>
        <v>0</v>
      </c>
      <c r="U1616" s="107">
        <f t="shared" si="425"/>
        <v>0</v>
      </c>
      <c r="V1616" s="107">
        <f t="shared" si="425"/>
        <v>0</v>
      </c>
      <c r="W1616" s="107">
        <f t="shared" si="425"/>
        <v>0</v>
      </c>
      <c r="X1616" s="107">
        <f t="shared" si="425"/>
        <v>0</v>
      </c>
      <c r="Y1616" s="107">
        <f t="shared" si="425"/>
        <v>0</v>
      </c>
      <c r="Z1616" s="107">
        <f t="shared" si="425"/>
        <v>0</v>
      </c>
      <c r="AA1616" s="107">
        <f t="shared" si="425"/>
        <v>0</v>
      </c>
      <c r="AB1616" s="107">
        <f t="shared" si="425"/>
        <v>0</v>
      </c>
      <c r="AC1616" s="108">
        <f t="shared" si="425"/>
        <v>0</v>
      </c>
      <c r="AE1616" s="805">
        <f t="shared" si="419"/>
        <v>0</v>
      </c>
      <c r="AG1616" s="805">
        <f t="shared" si="420"/>
        <v>0</v>
      </c>
      <c r="AI1616" s="805">
        <f t="shared" si="421"/>
        <v>0</v>
      </c>
      <c r="AK1616" s="300"/>
    </row>
    <row r="1617" spans="4:37" ht="12.75" customHeight="1" outlineLevel="1" x14ac:dyDescent="0.25">
      <c r="D1617" s="142" t="str">
        <f>'Line Items'!D1087</f>
        <v>[Rolling Stock Line 31]</v>
      </c>
      <c r="E1617" s="106"/>
      <c r="F1617" s="143" t="str">
        <f t="shared" si="417"/>
        <v>£000</v>
      </c>
      <c r="G1617" s="107">
        <f t="shared" si="425"/>
        <v>0</v>
      </c>
      <c r="H1617" s="107">
        <f t="shared" si="425"/>
        <v>0</v>
      </c>
      <c r="I1617" s="107">
        <f t="shared" si="425"/>
        <v>0</v>
      </c>
      <c r="J1617" s="107">
        <f t="shared" si="425"/>
        <v>0</v>
      </c>
      <c r="K1617" s="107">
        <f t="shared" si="425"/>
        <v>0</v>
      </c>
      <c r="L1617" s="107">
        <f t="shared" si="425"/>
        <v>0</v>
      </c>
      <c r="M1617" s="107">
        <f t="shared" si="425"/>
        <v>0</v>
      </c>
      <c r="N1617" s="107">
        <f t="shared" si="425"/>
        <v>0</v>
      </c>
      <c r="O1617" s="107">
        <f t="shared" si="425"/>
        <v>0</v>
      </c>
      <c r="P1617" s="107">
        <f t="shared" si="425"/>
        <v>0</v>
      </c>
      <c r="Q1617" s="107">
        <f t="shared" si="425"/>
        <v>0</v>
      </c>
      <c r="R1617" s="107">
        <f t="shared" si="425"/>
        <v>0</v>
      </c>
      <c r="S1617" s="107">
        <f t="shared" si="425"/>
        <v>0</v>
      </c>
      <c r="T1617" s="107">
        <f t="shared" si="425"/>
        <v>0</v>
      </c>
      <c r="U1617" s="107">
        <f t="shared" si="425"/>
        <v>0</v>
      </c>
      <c r="V1617" s="107">
        <f t="shared" si="425"/>
        <v>0</v>
      </c>
      <c r="W1617" s="107">
        <f t="shared" si="425"/>
        <v>0</v>
      </c>
      <c r="X1617" s="107">
        <f t="shared" si="425"/>
        <v>0</v>
      </c>
      <c r="Y1617" s="107">
        <f t="shared" si="425"/>
        <v>0</v>
      </c>
      <c r="Z1617" s="107">
        <f t="shared" si="425"/>
        <v>0</v>
      </c>
      <c r="AA1617" s="107">
        <f t="shared" si="425"/>
        <v>0</v>
      </c>
      <c r="AB1617" s="107">
        <f t="shared" si="425"/>
        <v>0</v>
      </c>
      <c r="AC1617" s="108">
        <f t="shared" si="425"/>
        <v>0</v>
      </c>
      <c r="AE1617" s="805">
        <f t="shared" si="419"/>
        <v>0</v>
      </c>
      <c r="AG1617" s="805">
        <f t="shared" si="420"/>
        <v>0</v>
      </c>
      <c r="AI1617" s="805">
        <f t="shared" si="421"/>
        <v>0</v>
      </c>
      <c r="AK1617" s="300"/>
    </row>
    <row r="1618" spans="4:37" ht="12.75" customHeight="1" outlineLevel="1" x14ac:dyDescent="0.25">
      <c r="D1618" s="142" t="str">
        <f>'Line Items'!D1088</f>
        <v>[Rolling Stock Line 32]</v>
      </c>
      <c r="E1618" s="106"/>
      <c r="F1618" s="143" t="str">
        <f t="shared" si="417"/>
        <v>£000</v>
      </c>
      <c r="G1618" s="107">
        <f t="shared" si="425"/>
        <v>0</v>
      </c>
      <c r="H1618" s="107">
        <f t="shared" si="425"/>
        <v>0</v>
      </c>
      <c r="I1618" s="107">
        <f t="shared" si="425"/>
        <v>0</v>
      </c>
      <c r="J1618" s="107">
        <f t="shared" si="425"/>
        <v>0</v>
      </c>
      <c r="K1618" s="107">
        <f t="shared" si="425"/>
        <v>0</v>
      </c>
      <c r="L1618" s="107">
        <f t="shared" si="425"/>
        <v>0</v>
      </c>
      <c r="M1618" s="107">
        <f t="shared" si="425"/>
        <v>0</v>
      </c>
      <c r="N1618" s="107">
        <f t="shared" si="425"/>
        <v>0</v>
      </c>
      <c r="O1618" s="107">
        <f t="shared" si="425"/>
        <v>0</v>
      </c>
      <c r="P1618" s="107">
        <f t="shared" si="425"/>
        <v>0</v>
      </c>
      <c r="Q1618" s="107">
        <f t="shared" si="425"/>
        <v>0</v>
      </c>
      <c r="R1618" s="107">
        <f t="shared" si="425"/>
        <v>0</v>
      </c>
      <c r="S1618" s="107">
        <f t="shared" si="425"/>
        <v>0</v>
      </c>
      <c r="T1618" s="107">
        <f t="shared" si="425"/>
        <v>0</v>
      </c>
      <c r="U1618" s="107">
        <f t="shared" si="425"/>
        <v>0</v>
      </c>
      <c r="V1618" s="107">
        <f t="shared" si="425"/>
        <v>0</v>
      </c>
      <c r="W1618" s="107">
        <f t="shared" si="425"/>
        <v>0</v>
      </c>
      <c r="X1618" s="107">
        <f t="shared" si="425"/>
        <v>0</v>
      </c>
      <c r="Y1618" s="107">
        <f t="shared" si="425"/>
        <v>0</v>
      </c>
      <c r="Z1618" s="107">
        <f t="shared" si="425"/>
        <v>0</v>
      </c>
      <c r="AA1618" s="107">
        <f t="shared" si="425"/>
        <v>0</v>
      </c>
      <c r="AB1618" s="107">
        <f t="shared" si="425"/>
        <v>0</v>
      </c>
      <c r="AC1618" s="108">
        <f t="shared" si="425"/>
        <v>0</v>
      </c>
      <c r="AE1618" s="805">
        <f t="shared" si="419"/>
        <v>0</v>
      </c>
      <c r="AG1618" s="805">
        <f t="shared" si="420"/>
        <v>0</v>
      </c>
      <c r="AI1618" s="805">
        <f t="shared" si="421"/>
        <v>0</v>
      </c>
      <c r="AK1618" s="300"/>
    </row>
    <row r="1619" spans="4:37" ht="12.75" customHeight="1" outlineLevel="1" x14ac:dyDescent="0.25">
      <c r="D1619" s="142" t="str">
        <f>'Line Items'!D1089</f>
        <v>[Rolling Stock Line 33]</v>
      </c>
      <c r="E1619" s="106"/>
      <c r="F1619" s="143" t="str">
        <f t="shared" si="417"/>
        <v>£000</v>
      </c>
      <c r="G1619" s="107">
        <f t="shared" si="425"/>
        <v>0</v>
      </c>
      <c r="H1619" s="107">
        <f t="shared" si="425"/>
        <v>0</v>
      </c>
      <c r="I1619" s="107">
        <f t="shared" si="425"/>
        <v>0</v>
      </c>
      <c r="J1619" s="107">
        <f t="shared" si="425"/>
        <v>0</v>
      </c>
      <c r="K1619" s="107">
        <f t="shared" si="425"/>
        <v>0</v>
      </c>
      <c r="L1619" s="107">
        <f t="shared" si="425"/>
        <v>0</v>
      </c>
      <c r="M1619" s="107">
        <f t="shared" si="425"/>
        <v>0</v>
      </c>
      <c r="N1619" s="107">
        <f t="shared" si="425"/>
        <v>0</v>
      </c>
      <c r="O1619" s="107">
        <f t="shared" si="425"/>
        <v>0</v>
      </c>
      <c r="P1619" s="107">
        <f t="shared" si="425"/>
        <v>0</v>
      </c>
      <c r="Q1619" s="107">
        <f t="shared" si="425"/>
        <v>0</v>
      </c>
      <c r="R1619" s="107">
        <f t="shared" si="425"/>
        <v>0</v>
      </c>
      <c r="S1619" s="107">
        <f t="shared" si="425"/>
        <v>0</v>
      </c>
      <c r="T1619" s="107">
        <f t="shared" si="425"/>
        <v>0</v>
      </c>
      <c r="U1619" s="107">
        <f t="shared" si="425"/>
        <v>0</v>
      </c>
      <c r="V1619" s="107">
        <f t="shared" si="425"/>
        <v>0</v>
      </c>
      <c r="W1619" s="107">
        <f t="shared" si="425"/>
        <v>0</v>
      </c>
      <c r="X1619" s="107">
        <f t="shared" si="425"/>
        <v>0</v>
      </c>
      <c r="Y1619" s="107">
        <f t="shared" si="425"/>
        <v>0</v>
      </c>
      <c r="Z1619" s="107">
        <f t="shared" si="425"/>
        <v>0</v>
      </c>
      <c r="AA1619" s="107">
        <f t="shared" si="425"/>
        <v>0</v>
      </c>
      <c r="AB1619" s="107">
        <f t="shared" si="425"/>
        <v>0</v>
      </c>
      <c r="AC1619" s="108">
        <f t="shared" si="425"/>
        <v>0</v>
      </c>
      <c r="AE1619" s="805">
        <f t="shared" si="419"/>
        <v>0</v>
      </c>
      <c r="AG1619" s="805">
        <f t="shared" si="420"/>
        <v>0</v>
      </c>
      <c r="AI1619" s="805">
        <f t="shared" si="421"/>
        <v>0</v>
      </c>
      <c r="AK1619" s="300"/>
    </row>
    <row r="1620" spans="4:37" ht="12.75" customHeight="1" outlineLevel="1" x14ac:dyDescent="0.25">
      <c r="D1620" s="142" t="str">
        <f>'Line Items'!D1090</f>
        <v>[Rolling Stock Line 34]</v>
      </c>
      <c r="E1620" s="106"/>
      <c r="F1620" s="143" t="str">
        <f t="shared" si="417"/>
        <v>£000</v>
      </c>
      <c r="G1620" s="107">
        <f t="shared" si="425"/>
        <v>0</v>
      </c>
      <c r="H1620" s="107">
        <f t="shared" si="425"/>
        <v>0</v>
      </c>
      <c r="I1620" s="107">
        <f t="shared" si="425"/>
        <v>0</v>
      </c>
      <c r="J1620" s="107">
        <f t="shared" si="425"/>
        <v>0</v>
      </c>
      <c r="K1620" s="107">
        <f t="shared" si="425"/>
        <v>0</v>
      </c>
      <c r="L1620" s="107">
        <f t="shared" si="425"/>
        <v>0</v>
      </c>
      <c r="M1620" s="107">
        <f t="shared" si="425"/>
        <v>0</v>
      </c>
      <c r="N1620" s="107">
        <f t="shared" si="425"/>
        <v>0</v>
      </c>
      <c r="O1620" s="107">
        <f t="shared" si="425"/>
        <v>0</v>
      </c>
      <c r="P1620" s="107">
        <f t="shared" si="425"/>
        <v>0</v>
      </c>
      <c r="Q1620" s="107">
        <f t="shared" si="425"/>
        <v>0</v>
      </c>
      <c r="R1620" s="107">
        <f t="shared" si="425"/>
        <v>0</v>
      </c>
      <c r="S1620" s="107">
        <f t="shared" si="425"/>
        <v>0</v>
      </c>
      <c r="T1620" s="107">
        <f t="shared" si="425"/>
        <v>0</v>
      </c>
      <c r="U1620" s="107">
        <f t="shared" si="425"/>
        <v>0</v>
      </c>
      <c r="V1620" s="107">
        <f t="shared" si="425"/>
        <v>0</v>
      </c>
      <c r="W1620" s="107">
        <f t="shared" si="425"/>
        <v>0</v>
      </c>
      <c r="X1620" s="107">
        <f t="shared" si="425"/>
        <v>0</v>
      </c>
      <c r="Y1620" s="107">
        <f t="shared" si="425"/>
        <v>0</v>
      </c>
      <c r="Z1620" s="107">
        <f t="shared" si="425"/>
        <v>0</v>
      </c>
      <c r="AA1620" s="107">
        <f t="shared" si="425"/>
        <v>0</v>
      </c>
      <c r="AB1620" s="107">
        <f t="shared" si="425"/>
        <v>0</v>
      </c>
      <c r="AC1620" s="108">
        <f t="shared" si="425"/>
        <v>0</v>
      </c>
      <c r="AE1620" s="805">
        <f t="shared" si="419"/>
        <v>0</v>
      </c>
      <c r="AG1620" s="805">
        <f t="shared" si="420"/>
        <v>0</v>
      </c>
      <c r="AI1620" s="805">
        <f t="shared" si="421"/>
        <v>0</v>
      </c>
      <c r="AK1620" s="300"/>
    </row>
    <row r="1621" spans="4:37" ht="12.75" customHeight="1" outlineLevel="1" x14ac:dyDescent="0.25">
      <c r="D1621" s="142" t="str">
        <f>'Line Items'!D1091</f>
        <v>[Rolling Stock Line 35]</v>
      </c>
      <c r="E1621" s="106"/>
      <c r="F1621" s="143" t="str">
        <f t="shared" si="417"/>
        <v>£000</v>
      </c>
      <c r="G1621" s="107">
        <f t="shared" si="425"/>
        <v>0</v>
      </c>
      <c r="H1621" s="107">
        <f t="shared" si="425"/>
        <v>0</v>
      </c>
      <c r="I1621" s="107">
        <f t="shared" si="425"/>
        <v>0</v>
      </c>
      <c r="J1621" s="107">
        <f t="shared" si="425"/>
        <v>0</v>
      </c>
      <c r="K1621" s="107">
        <f t="shared" si="425"/>
        <v>0</v>
      </c>
      <c r="L1621" s="107">
        <f t="shared" si="425"/>
        <v>0</v>
      </c>
      <c r="M1621" s="107">
        <f t="shared" si="425"/>
        <v>0</v>
      </c>
      <c r="N1621" s="107">
        <f t="shared" si="425"/>
        <v>0</v>
      </c>
      <c r="O1621" s="107">
        <f t="shared" si="425"/>
        <v>0</v>
      </c>
      <c r="P1621" s="107">
        <f t="shared" si="425"/>
        <v>0</v>
      </c>
      <c r="Q1621" s="107">
        <f t="shared" si="425"/>
        <v>0</v>
      </c>
      <c r="R1621" s="107">
        <f t="shared" si="425"/>
        <v>0</v>
      </c>
      <c r="S1621" s="107">
        <f t="shared" si="425"/>
        <v>0</v>
      </c>
      <c r="T1621" s="107">
        <f t="shared" si="425"/>
        <v>0</v>
      </c>
      <c r="U1621" s="107">
        <f t="shared" si="425"/>
        <v>0</v>
      </c>
      <c r="V1621" s="107">
        <f t="shared" si="425"/>
        <v>0</v>
      </c>
      <c r="W1621" s="107">
        <f t="shared" si="425"/>
        <v>0</v>
      </c>
      <c r="X1621" s="107">
        <f t="shared" si="425"/>
        <v>0</v>
      </c>
      <c r="Y1621" s="107">
        <f t="shared" si="425"/>
        <v>0</v>
      </c>
      <c r="Z1621" s="107">
        <f t="shared" si="425"/>
        <v>0</v>
      </c>
      <c r="AA1621" s="107">
        <f t="shared" si="425"/>
        <v>0</v>
      </c>
      <c r="AB1621" s="107">
        <f t="shared" si="425"/>
        <v>0</v>
      </c>
      <c r="AC1621" s="108">
        <f t="shared" si="425"/>
        <v>0</v>
      </c>
      <c r="AE1621" s="805">
        <f t="shared" si="419"/>
        <v>0</v>
      </c>
      <c r="AG1621" s="805">
        <f t="shared" si="420"/>
        <v>0</v>
      </c>
      <c r="AI1621" s="805">
        <f t="shared" si="421"/>
        <v>0</v>
      </c>
      <c r="AK1621" s="300"/>
    </row>
    <row r="1622" spans="4:37" ht="12.75" customHeight="1" outlineLevel="1" x14ac:dyDescent="0.25">
      <c r="D1622" s="142" t="str">
        <f>'Line Items'!D1092</f>
        <v>[Rolling Stock Line 36]</v>
      </c>
      <c r="E1622" s="106"/>
      <c r="F1622" s="143" t="str">
        <f t="shared" si="417"/>
        <v>£000</v>
      </c>
      <c r="G1622" s="107">
        <f t="shared" si="425"/>
        <v>0</v>
      </c>
      <c r="H1622" s="107">
        <f t="shared" si="425"/>
        <v>0</v>
      </c>
      <c r="I1622" s="107">
        <f t="shared" ref="I1622:AC1622" si="426">SUM(I1362,I1427,I1492,I1557)</f>
        <v>0</v>
      </c>
      <c r="J1622" s="107">
        <f t="shared" si="426"/>
        <v>0</v>
      </c>
      <c r="K1622" s="107">
        <f t="shared" si="426"/>
        <v>0</v>
      </c>
      <c r="L1622" s="107">
        <f t="shared" si="426"/>
        <v>0</v>
      </c>
      <c r="M1622" s="107">
        <f t="shared" si="426"/>
        <v>0</v>
      </c>
      <c r="N1622" s="107">
        <f t="shared" si="426"/>
        <v>0</v>
      </c>
      <c r="O1622" s="107">
        <f t="shared" si="426"/>
        <v>0</v>
      </c>
      <c r="P1622" s="107">
        <f t="shared" si="426"/>
        <v>0</v>
      </c>
      <c r="Q1622" s="107">
        <f t="shared" si="426"/>
        <v>0</v>
      </c>
      <c r="R1622" s="107">
        <f t="shared" si="426"/>
        <v>0</v>
      </c>
      <c r="S1622" s="107">
        <f t="shared" si="426"/>
        <v>0</v>
      </c>
      <c r="T1622" s="107">
        <f t="shared" si="426"/>
        <v>0</v>
      </c>
      <c r="U1622" s="107">
        <f t="shared" si="426"/>
        <v>0</v>
      </c>
      <c r="V1622" s="107">
        <f t="shared" si="426"/>
        <v>0</v>
      </c>
      <c r="W1622" s="107">
        <f t="shared" si="426"/>
        <v>0</v>
      </c>
      <c r="X1622" s="107">
        <f t="shared" si="426"/>
        <v>0</v>
      </c>
      <c r="Y1622" s="107">
        <f t="shared" si="426"/>
        <v>0</v>
      </c>
      <c r="Z1622" s="107">
        <f t="shared" si="426"/>
        <v>0</v>
      </c>
      <c r="AA1622" s="107">
        <f t="shared" si="426"/>
        <v>0</v>
      </c>
      <c r="AB1622" s="107">
        <f t="shared" si="426"/>
        <v>0</v>
      </c>
      <c r="AC1622" s="108">
        <f t="shared" si="426"/>
        <v>0</v>
      </c>
      <c r="AE1622" s="805">
        <f t="shared" si="419"/>
        <v>0</v>
      </c>
      <c r="AG1622" s="805">
        <f t="shared" si="420"/>
        <v>0</v>
      </c>
      <c r="AI1622" s="805">
        <f t="shared" si="421"/>
        <v>0</v>
      </c>
      <c r="AK1622" s="300"/>
    </row>
    <row r="1623" spans="4:37" ht="12.75" customHeight="1" outlineLevel="1" x14ac:dyDescent="0.25">
      <c r="D1623" s="142" t="str">
        <f>'Line Items'!D1093</f>
        <v>[Rolling Stock Line 37]</v>
      </c>
      <c r="E1623" s="106"/>
      <c r="F1623" s="143" t="str">
        <f t="shared" si="417"/>
        <v>£000</v>
      </c>
      <c r="G1623" s="107">
        <f t="shared" ref="G1623:AC1634" si="427">SUM(G1363,G1428,G1493,G1558)</f>
        <v>0</v>
      </c>
      <c r="H1623" s="107">
        <f t="shared" si="427"/>
        <v>0</v>
      </c>
      <c r="I1623" s="107">
        <f t="shared" si="427"/>
        <v>0</v>
      </c>
      <c r="J1623" s="107">
        <f t="shared" si="427"/>
        <v>0</v>
      </c>
      <c r="K1623" s="107">
        <f t="shared" si="427"/>
        <v>0</v>
      </c>
      <c r="L1623" s="107">
        <f t="shared" si="427"/>
        <v>0</v>
      </c>
      <c r="M1623" s="107">
        <f t="shared" si="427"/>
        <v>0</v>
      </c>
      <c r="N1623" s="107">
        <f t="shared" si="427"/>
        <v>0</v>
      </c>
      <c r="O1623" s="107">
        <f t="shared" si="427"/>
        <v>0</v>
      </c>
      <c r="P1623" s="107">
        <f t="shared" si="427"/>
        <v>0</v>
      </c>
      <c r="Q1623" s="107">
        <f t="shared" si="427"/>
        <v>0</v>
      </c>
      <c r="R1623" s="107">
        <f t="shared" si="427"/>
        <v>0</v>
      </c>
      <c r="S1623" s="107">
        <f t="shared" si="427"/>
        <v>0</v>
      </c>
      <c r="T1623" s="107">
        <f t="shared" si="427"/>
        <v>0</v>
      </c>
      <c r="U1623" s="107">
        <f t="shared" si="427"/>
        <v>0</v>
      </c>
      <c r="V1623" s="107">
        <f t="shared" si="427"/>
        <v>0</v>
      </c>
      <c r="W1623" s="107">
        <f t="shared" si="427"/>
        <v>0</v>
      </c>
      <c r="X1623" s="107">
        <f t="shared" si="427"/>
        <v>0</v>
      </c>
      <c r="Y1623" s="107">
        <f t="shared" si="427"/>
        <v>0</v>
      </c>
      <c r="Z1623" s="107">
        <f t="shared" si="427"/>
        <v>0</v>
      </c>
      <c r="AA1623" s="107">
        <f t="shared" si="427"/>
        <v>0</v>
      </c>
      <c r="AB1623" s="107">
        <f t="shared" si="427"/>
        <v>0</v>
      </c>
      <c r="AC1623" s="108">
        <f t="shared" si="427"/>
        <v>0</v>
      </c>
      <c r="AE1623" s="805">
        <f t="shared" si="419"/>
        <v>0</v>
      </c>
      <c r="AG1623" s="805">
        <f t="shared" si="420"/>
        <v>0</v>
      </c>
      <c r="AI1623" s="805">
        <f t="shared" si="421"/>
        <v>0</v>
      </c>
      <c r="AK1623" s="300"/>
    </row>
    <row r="1624" spans="4:37" ht="12.75" customHeight="1" outlineLevel="1" x14ac:dyDescent="0.25">
      <c r="D1624" s="142" t="str">
        <f>'Line Items'!D1094</f>
        <v>[Rolling Stock Line 38]</v>
      </c>
      <c r="E1624" s="106"/>
      <c r="F1624" s="143" t="str">
        <f t="shared" si="417"/>
        <v>£000</v>
      </c>
      <c r="G1624" s="107">
        <f t="shared" si="427"/>
        <v>0</v>
      </c>
      <c r="H1624" s="107">
        <f t="shared" si="427"/>
        <v>0</v>
      </c>
      <c r="I1624" s="107">
        <f t="shared" si="427"/>
        <v>0</v>
      </c>
      <c r="J1624" s="107">
        <f t="shared" si="427"/>
        <v>0</v>
      </c>
      <c r="K1624" s="107">
        <f t="shared" si="427"/>
        <v>0</v>
      </c>
      <c r="L1624" s="107">
        <f t="shared" si="427"/>
        <v>0</v>
      </c>
      <c r="M1624" s="107">
        <f t="shared" si="427"/>
        <v>0</v>
      </c>
      <c r="N1624" s="107">
        <f t="shared" si="427"/>
        <v>0</v>
      </c>
      <c r="O1624" s="107">
        <f t="shared" si="427"/>
        <v>0</v>
      </c>
      <c r="P1624" s="107">
        <f t="shared" si="427"/>
        <v>0</v>
      </c>
      <c r="Q1624" s="107">
        <f t="shared" si="427"/>
        <v>0</v>
      </c>
      <c r="R1624" s="107">
        <f t="shared" si="427"/>
        <v>0</v>
      </c>
      <c r="S1624" s="107">
        <f t="shared" si="427"/>
        <v>0</v>
      </c>
      <c r="T1624" s="107">
        <f t="shared" si="427"/>
        <v>0</v>
      </c>
      <c r="U1624" s="107">
        <f t="shared" si="427"/>
        <v>0</v>
      </c>
      <c r="V1624" s="107">
        <f t="shared" si="427"/>
        <v>0</v>
      </c>
      <c r="W1624" s="107">
        <f t="shared" si="427"/>
        <v>0</v>
      </c>
      <c r="X1624" s="107">
        <f t="shared" si="427"/>
        <v>0</v>
      </c>
      <c r="Y1624" s="107">
        <f t="shared" si="427"/>
        <v>0</v>
      </c>
      <c r="Z1624" s="107">
        <f t="shared" si="427"/>
        <v>0</v>
      </c>
      <c r="AA1624" s="107">
        <f t="shared" si="427"/>
        <v>0</v>
      </c>
      <c r="AB1624" s="107">
        <f t="shared" si="427"/>
        <v>0</v>
      </c>
      <c r="AC1624" s="108">
        <f t="shared" si="427"/>
        <v>0</v>
      </c>
      <c r="AE1624" s="805">
        <f t="shared" si="419"/>
        <v>0</v>
      </c>
      <c r="AG1624" s="805">
        <f t="shared" si="420"/>
        <v>0</v>
      </c>
      <c r="AI1624" s="805">
        <f t="shared" si="421"/>
        <v>0</v>
      </c>
      <c r="AK1624" s="300"/>
    </row>
    <row r="1625" spans="4:37" ht="12.75" customHeight="1" outlineLevel="1" x14ac:dyDescent="0.25">
      <c r="D1625" s="142" t="str">
        <f>'Line Items'!D1095</f>
        <v>[Rolling Stock Line 39]</v>
      </c>
      <c r="E1625" s="106"/>
      <c r="F1625" s="143" t="str">
        <f t="shared" si="417"/>
        <v>£000</v>
      </c>
      <c r="G1625" s="107">
        <f t="shared" si="427"/>
        <v>0</v>
      </c>
      <c r="H1625" s="107">
        <f t="shared" si="427"/>
        <v>0</v>
      </c>
      <c r="I1625" s="107">
        <f t="shared" si="427"/>
        <v>0</v>
      </c>
      <c r="J1625" s="107">
        <f t="shared" si="427"/>
        <v>0</v>
      </c>
      <c r="K1625" s="107">
        <f t="shared" si="427"/>
        <v>0</v>
      </c>
      <c r="L1625" s="107">
        <f t="shared" si="427"/>
        <v>0</v>
      </c>
      <c r="M1625" s="107">
        <f t="shared" si="427"/>
        <v>0</v>
      </c>
      <c r="N1625" s="107">
        <f t="shared" si="427"/>
        <v>0</v>
      </c>
      <c r="O1625" s="107">
        <f t="shared" si="427"/>
        <v>0</v>
      </c>
      <c r="P1625" s="107">
        <f t="shared" si="427"/>
        <v>0</v>
      </c>
      <c r="Q1625" s="107">
        <f t="shared" si="427"/>
        <v>0</v>
      </c>
      <c r="R1625" s="107">
        <f t="shared" si="427"/>
        <v>0</v>
      </c>
      <c r="S1625" s="107">
        <f t="shared" si="427"/>
        <v>0</v>
      </c>
      <c r="T1625" s="107">
        <f t="shared" si="427"/>
        <v>0</v>
      </c>
      <c r="U1625" s="107">
        <f t="shared" si="427"/>
        <v>0</v>
      </c>
      <c r="V1625" s="107">
        <f t="shared" si="427"/>
        <v>0</v>
      </c>
      <c r="W1625" s="107">
        <f t="shared" si="427"/>
        <v>0</v>
      </c>
      <c r="X1625" s="107">
        <f t="shared" si="427"/>
        <v>0</v>
      </c>
      <c r="Y1625" s="107">
        <f t="shared" si="427"/>
        <v>0</v>
      </c>
      <c r="Z1625" s="107">
        <f t="shared" si="427"/>
        <v>0</v>
      </c>
      <c r="AA1625" s="107">
        <f t="shared" si="427"/>
        <v>0</v>
      </c>
      <c r="AB1625" s="107">
        <f t="shared" si="427"/>
        <v>0</v>
      </c>
      <c r="AC1625" s="108">
        <f t="shared" si="427"/>
        <v>0</v>
      </c>
      <c r="AE1625" s="805">
        <f t="shared" si="419"/>
        <v>0</v>
      </c>
      <c r="AG1625" s="805">
        <f t="shared" si="420"/>
        <v>0</v>
      </c>
      <c r="AI1625" s="805">
        <f t="shared" si="421"/>
        <v>0</v>
      </c>
      <c r="AK1625" s="300"/>
    </row>
    <row r="1626" spans="4:37" ht="12.75" customHeight="1" outlineLevel="1" x14ac:dyDescent="0.25">
      <c r="D1626" s="142" t="str">
        <f>'Line Items'!D1096</f>
        <v>[Rolling Stock Line 40]</v>
      </c>
      <c r="E1626" s="106"/>
      <c r="F1626" s="143" t="str">
        <f t="shared" si="417"/>
        <v>£000</v>
      </c>
      <c r="G1626" s="107">
        <f t="shared" si="427"/>
        <v>0</v>
      </c>
      <c r="H1626" s="107">
        <f t="shared" si="427"/>
        <v>0</v>
      </c>
      <c r="I1626" s="107">
        <f t="shared" si="427"/>
        <v>0</v>
      </c>
      <c r="J1626" s="107">
        <f t="shared" si="427"/>
        <v>0</v>
      </c>
      <c r="K1626" s="107">
        <f t="shared" si="427"/>
        <v>0</v>
      </c>
      <c r="L1626" s="107">
        <f t="shared" si="427"/>
        <v>0</v>
      </c>
      <c r="M1626" s="107">
        <f t="shared" si="427"/>
        <v>0</v>
      </c>
      <c r="N1626" s="107">
        <f t="shared" si="427"/>
        <v>0</v>
      </c>
      <c r="O1626" s="107">
        <f t="shared" si="427"/>
        <v>0</v>
      </c>
      <c r="P1626" s="107">
        <f t="shared" si="427"/>
        <v>0</v>
      </c>
      <c r="Q1626" s="107">
        <f t="shared" si="427"/>
        <v>0</v>
      </c>
      <c r="R1626" s="107">
        <f t="shared" si="427"/>
        <v>0</v>
      </c>
      <c r="S1626" s="107">
        <f t="shared" si="427"/>
        <v>0</v>
      </c>
      <c r="T1626" s="107">
        <f t="shared" si="427"/>
        <v>0</v>
      </c>
      <c r="U1626" s="107">
        <f t="shared" si="427"/>
        <v>0</v>
      </c>
      <c r="V1626" s="107">
        <f t="shared" si="427"/>
        <v>0</v>
      </c>
      <c r="W1626" s="107">
        <f t="shared" si="427"/>
        <v>0</v>
      </c>
      <c r="X1626" s="107">
        <f t="shared" si="427"/>
        <v>0</v>
      </c>
      <c r="Y1626" s="107">
        <f t="shared" si="427"/>
        <v>0</v>
      </c>
      <c r="Z1626" s="107">
        <f t="shared" si="427"/>
        <v>0</v>
      </c>
      <c r="AA1626" s="107">
        <f t="shared" si="427"/>
        <v>0</v>
      </c>
      <c r="AB1626" s="107">
        <f t="shared" si="427"/>
        <v>0</v>
      </c>
      <c r="AC1626" s="108">
        <f t="shared" si="427"/>
        <v>0</v>
      </c>
      <c r="AE1626" s="805">
        <f t="shared" si="419"/>
        <v>0</v>
      </c>
      <c r="AG1626" s="805">
        <f t="shared" si="420"/>
        <v>0</v>
      </c>
      <c r="AI1626" s="805">
        <f t="shared" si="421"/>
        <v>0</v>
      </c>
      <c r="AK1626" s="300"/>
    </row>
    <row r="1627" spans="4:37" ht="12.75" customHeight="1" outlineLevel="1" x14ac:dyDescent="0.25">
      <c r="D1627" s="142" t="str">
        <f>'Line Items'!D1097</f>
        <v>[Rolling Stock Line 41]</v>
      </c>
      <c r="E1627" s="106"/>
      <c r="F1627" s="143" t="str">
        <f t="shared" si="417"/>
        <v>£000</v>
      </c>
      <c r="G1627" s="107">
        <f t="shared" si="427"/>
        <v>0</v>
      </c>
      <c r="H1627" s="107">
        <f t="shared" si="427"/>
        <v>0</v>
      </c>
      <c r="I1627" s="107">
        <f t="shared" si="427"/>
        <v>0</v>
      </c>
      <c r="J1627" s="107">
        <f t="shared" si="427"/>
        <v>0</v>
      </c>
      <c r="K1627" s="107">
        <f t="shared" si="427"/>
        <v>0</v>
      </c>
      <c r="L1627" s="107">
        <f t="shared" si="427"/>
        <v>0</v>
      </c>
      <c r="M1627" s="107">
        <f t="shared" si="427"/>
        <v>0</v>
      </c>
      <c r="N1627" s="107">
        <f t="shared" si="427"/>
        <v>0</v>
      </c>
      <c r="O1627" s="107">
        <f t="shared" si="427"/>
        <v>0</v>
      </c>
      <c r="P1627" s="107">
        <f t="shared" si="427"/>
        <v>0</v>
      </c>
      <c r="Q1627" s="107">
        <f t="shared" si="427"/>
        <v>0</v>
      </c>
      <c r="R1627" s="107">
        <f t="shared" si="427"/>
        <v>0</v>
      </c>
      <c r="S1627" s="107">
        <f t="shared" si="427"/>
        <v>0</v>
      </c>
      <c r="T1627" s="107">
        <f t="shared" si="427"/>
        <v>0</v>
      </c>
      <c r="U1627" s="107">
        <f t="shared" si="427"/>
        <v>0</v>
      </c>
      <c r="V1627" s="107">
        <f t="shared" si="427"/>
        <v>0</v>
      </c>
      <c r="W1627" s="107">
        <f t="shared" si="427"/>
        <v>0</v>
      </c>
      <c r="X1627" s="107">
        <f t="shared" si="427"/>
        <v>0</v>
      </c>
      <c r="Y1627" s="107">
        <f t="shared" si="427"/>
        <v>0</v>
      </c>
      <c r="Z1627" s="107">
        <f t="shared" si="427"/>
        <v>0</v>
      </c>
      <c r="AA1627" s="107">
        <f t="shared" si="427"/>
        <v>0</v>
      </c>
      <c r="AB1627" s="107">
        <f t="shared" si="427"/>
        <v>0</v>
      </c>
      <c r="AC1627" s="108">
        <f t="shared" si="427"/>
        <v>0</v>
      </c>
      <c r="AE1627" s="805">
        <f t="shared" si="419"/>
        <v>0</v>
      </c>
      <c r="AG1627" s="805">
        <f t="shared" si="420"/>
        <v>0</v>
      </c>
      <c r="AI1627" s="805">
        <f t="shared" si="421"/>
        <v>0</v>
      </c>
      <c r="AK1627" s="300"/>
    </row>
    <row r="1628" spans="4:37" ht="12.75" customHeight="1" outlineLevel="1" x14ac:dyDescent="0.25">
      <c r="D1628" s="142" t="str">
        <f>'Line Items'!D1098</f>
        <v>[Rolling Stock Line 42]</v>
      </c>
      <c r="E1628" s="106"/>
      <c r="F1628" s="143" t="str">
        <f t="shared" si="417"/>
        <v>£000</v>
      </c>
      <c r="G1628" s="107">
        <f t="shared" si="427"/>
        <v>0</v>
      </c>
      <c r="H1628" s="107">
        <f t="shared" si="427"/>
        <v>0</v>
      </c>
      <c r="I1628" s="107">
        <f t="shared" si="427"/>
        <v>0</v>
      </c>
      <c r="J1628" s="107">
        <f t="shared" si="427"/>
        <v>0</v>
      </c>
      <c r="K1628" s="107">
        <f t="shared" si="427"/>
        <v>0</v>
      </c>
      <c r="L1628" s="107">
        <f t="shared" si="427"/>
        <v>0</v>
      </c>
      <c r="M1628" s="107">
        <f t="shared" si="427"/>
        <v>0</v>
      </c>
      <c r="N1628" s="107">
        <f t="shared" si="427"/>
        <v>0</v>
      </c>
      <c r="O1628" s="107">
        <f t="shared" si="427"/>
        <v>0</v>
      </c>
      <c r="P1628" s="107">
        <f t="shared" si="427"/>
        <v>0</v>
      </c>
      <c r="Q1628" s="107">
        <f t="shared" si="427"/>
        <v>0</v>
      </c>
      <c r="R1628" s="107">
        <f t="shared" si="427"/>
        <v>0</v>
      </c>
      <c r="S1628" s="107">
        <f t="shared" si="427"/>
        <v>0</v>
      </c>
      <c r="T1628" s="107">
        <f t="shared" si="427"/>
        <v>0</v>
      </c>
      <c r="U1628" s="107">
        <f t="shared" si="427"/>
        <v>0</v>
      </c>
      <c r="V1628" s="107">
        <f t="shared" si="427"/>
        <v>0</v>
      </c>
      <c r="W1628" s="107">
        <f t="shared" si="427"/>
        <v>0</v>
      </c>
      <c r="X1628" s="107">
        <f t="shared" si="427"/>
        <v>0</v>
      </c>
      <c r="Y1628" s="107">
        <f t="shared" si="427"/>
        <v>0</v>
      </c>
      <c r="Z1628" s="107">
        <f t="shared" si="427"/>
        <v>0</v>
      </c>
      <c r="AA1628" s="107">
        <f t="shared" si="427"/>
        <v>0</v>
      </c>
      <c r="AB1628" s="107">
        <f t="shared" si="427"/>
        <v>0</v>
      </c>
      <c r="AC1628" s="108">
        <f t="shared" si="427"/>
        <v>0</v>
      </c>
      <c r="AE1628" s="805">
        <f t="shared" si="419"/>
        <v>0</v>
      </c>
      <c r="AG1628" s="805">
        <f t="shared" si="420"/>
        <v>0</v>
      </c>
      <c r="AI1628" s="805">
        <f t="shared" si="421"/>
        <v>0</v>
      </c>
      <c r="AK1628" s="300"/>
    </row>
    <row r="1629" spans="4:37" ht="12.75" customHeight="1" outlineLevel="1" x14ac:dyDescent="0.25">
      <c r="D1629" s="142" t="str">
        <f>'Line Items'!D1099</f>
        <v>[Rolling Stock Line 43]</v>
      </c>
      <c r="E1629" s="106"/>
      <c r="F1629" s="143" t="str">
        <f t="shared" si="417"/>
        <v>£000</v>
      </c>
      <c r="G1629" s="107">
        <f t="shared" si="427"/>
        <v>0</v>
      </c>
      <c r="H1629" s="107">
        <f t="shared" si="427"/>
        <v>0</v>
      </c>
      <c r="I1629" s="107">
        <f t="shared" si="427"/>
        <v>0</v>
      </c>
      <c r="J1629" s="107">
        <f t="shared" si="427"/>
        <v>0</v>
      </c>
      <c r="K1629" s="107">
        <f t="shared" si="427"/>
        <v>0</v>
      </c>
      <c r="L1629" s="107">
        <f t="shared" si="427"/>
        <v>0</v>
      </c>
      <c r="M1629" s="107">
        <f t="shared" si="427"/>
        <v>0</v>
      </c>
      <c r="N1629" s="107">
        <f t="shared" si="427"/>
        <v>0</v>
      </c>
      <c r="O1629" s="107">
        <f t="shared" si="427"/>
        <v>0</v>
      </c>
      <c r="P1629" s="107">
        <f t="shared" si="427"/>
        <v>0</v>
      </c>
      <c r="Q1629" s="107">
        <f t="shared" si="427"/>
        <v>0</v>
      </c>
      <c r="R1629" s="107">
        <f t="shared" si="427"/>
        <v>0</v>
      </c>
      <c r="S1629" s="107">
        <f t="shared" si="427"/>
        <v>0</v>
      </c>
      <c r="T1629" s="107">
        <f t="shared" si="427"/>
        <v>0</v>
      </c>
      <c r="U1629" s="107">
        <f t="shared" si="427"/>
        <v>0</v>
      </c>
      <c r="V1629" s="107">
        <f t="shared" si="427"/>
        <v>0</v>
      </c>
      <c r="W1629" s="107">
        <f t="shared" si="427"/>
        <v>0</v>
      </c>
      <c r="X1629" s="107">
        <f t="shared" si="427"/>
        <v>0</v>
      </c>
      <c r="Y1629" s="107">
        <f t="shared" si="427"/>
        <v>0</v>
      </c>
      <c r="Z1629" s="107">
        <f t="shared" si="427"/>
        <v>0</v>
      </c>
      <c r="AA1629" s="107">
        <f t="shared" si="427"/>
        <v>0</v>
      </c>
      <c r="AB1629" s="107">
        <f t="shared" si="427"/>
        <v>0</v>
      </c>
      <c r="AC1629" s="108">
        <f t="shared" si="427"/>
        <v>0</v>
      </c>
      <c r="AE1629" s="805">
        <f t="shared" si="419"/>
        <v>0</v>
      </c>
      <c r="AG1629" s="805">
        <f t="shared" si="420"/>
        <v>0</v>
      </c>
      <c r="AI1629" s="805">
        <f t="shared" si="421"/>
        <v>0</v>
      </c>
      <c r="AK1629" s="300"/>
    </row>
    <row r="1630" spans="4:37" ht="12.75" customHeight="1" outlineLevel="1" x14ac:dyDescent="0.25">
      <c r="D1630" s="142" t="str">
        <f>'Line Items'!D1100</f>
        <v>[Rolling Stock Line 44]</v>
      </c>
      <c r="E1630" s="106"/>
      <c r="F1630" s="143" t="str">
        <f t="shared" si="417"/>
        <v>£000</v>
      </c>
      <c r="G1630" s="107">
        <f t="shared" si="427"/>
        <v>0</v>
      </c>
      <c r="H1630" s="107">
        <f t="shared" si="427"/>
        <v>0</v>
      </c>
      <c r="I1630" s="107">
        <f t="shared" si="427"/>
        <v>0</v>
      </c>
      <c r="J1630" s="107">
        <f t="shared" si="427"/>
        <v>0</v>
      </c>
      <c r="K1630" s="107">
        <f t="shared" si="427"/>
        <v>0</v>
      </c>
      <c r="L1630" s="107">
        <f t="shared" si="427"/>
        <v>0</v>
      </c>
      <c r="M1630" s="107">
        <f t="shared" si="427"/>
        <v>0</v>
      </c>
      <c r="N1630" s="107">
        <f t="shared" si="427"/>
        <v>0</v>
      </c>
      <c r="O1630" s="107">
        <f t="shared" si="427"/>
        <v>0</v>
      </c>
      <c r="P1630" s="107">
        <f t="shared" si="427"/>
        <v>0</v>
      </c>
      <c r="Q1630" s="107">
        <f t="shared" si="427"/>
        <v>0</v>
      </c>
      <c r="R1630" s="107">
        <f t="shared" si="427"/>
        <v>0</v>
      </c>
      <c r="S1630" s="107">
        <f t="shared" si="427"/>
        <v>0</v>
      </c>
      <c r="T1630" s="107">
        <f t="shared" si="427"/>
        <v>0</v>
      </c>
      <c r="U1630" s="107">
        <f t="shared" si="427"/>
        <v>0</v>
      </c>
      <c r="V1630" s="107">
        <f t="shared" si="427"/>
        <v>0</v>
      </c>
      <c r="W1630" s="107">
        <f t="shared" si="427"/>
        <v>0</v>
      </c>
      <c r="X1630" s="107">
        <f t="shared" si="427"/>
        <v>0</v>
      </c>
      <c r="Y1630" s="107">
        <f t="shared" si="427"/>
        <v>0</v>
      </c>
      <c r="Z1630" s="107">
        <f t="shared" si="427"/>
        <v>0</v>
      </c>
      <c r="AA1630" s="107">
        <f t="shared" si="427"/>
        <v>0</v>
      </c>
      <c r="AB1630" s="107">
        <f t="shared" si="427"/>
        <v>0</v>
      </c>
      <c r="AC1630" s="108">
        <f t="shared" si="427"/>
        <v>0</v>
      </c>
      <c r="AE1630" s="805">
        <f t="shared" si="419"/>
        <v>0</v>
      </c>
      <c r="AG1630" s="805">
        <f t="shared" si="420"/>
        <v>0</v>
      </c>
      <c r="AI1630" s="805">
        <f t="shared" si="421"/>
        <v>0</v>
      </c>
      <c r="AK1630" s="300"/>
    </row>
    <row r="1631" spans="4:37" ht="12.75" customHeight="1" outlineLevel="1" x14ac:dyDescent="0.25">
      <c r="D1631" s="142" t="str">
        <f>'Line Items'!D1101</f>
        <v>[Rolling Stock Line 45]</v>
      </c>
      <c r="E1631" s="106"/>
      <c r="F1631" s="143" t="str">
        <f t="shared" si="417"/>
        <v>£000</v>
      </c>
      <c r="G1631" s="107">
        <f t="shared" si="427"/>
        <v>0</v>
      </c>
      <c r="H1631" s="107">
        <f t="shared" si="427"/>
        <v>0</v>
      </c>
      <c r="I1631" s="107">
        <f t="shared" si="427"/>
        <v>0</v>
      </c>
      <c r="J1631" s="107">
        <f t="shared" si="427"/>
        <v>0</v>
      </c>
      <c r="K1631" s="107">
        <f t="shared" si="427"/>
        <v>0</v>
      </c>
      <c r="L1631" s="107">
        <f t="shared" si="427"/>
        <v>0</v>
      </c>
      <c r="M1631" s="107">
        <f t="shared" si="427"/>
        <v>0</v>
      </c>
      <c r="N1631" s="107">
        <f t="shared" si="427"/>
        <v>0</v>
      </c>
      <c r="O1631" s="107">
        <f t="shared" si="427"/>
        <v>0</v>
      </c>
      <c r="P1631" s="107">
        <f t="shared" si="427"/>
        <v>0</v>
      </c>
      <c r="Q1631" s="107">
        <f t="shared" si="427"/>
        <v>0</v>
      </c>
      <c r="R1631" s="107">
        <f t="shared" si="427"/>
        <v>0</v>
      </c>
      <c r="S1631" s="107">
        <f t="shared" si="427"/>
        <v>0</v>
      </c>
      <c r="T1631" s="107">
        <f t="shared" si="427"/>
        <v>0</v>
      </c>
      <c r="U1631" s="107">
        <f t="shared" si="427"/>
        <v>0</v>
      </c>
      <c r="V1631" s="107">
        <f t="shared" si="427"/>
        <v>0</v>
      </c>
      <c r="W1631" s="107">
        <f t="shared" si="427"/>
        <v>0</v>
      </c>
      <c r="X1631" s="107">
        <f t="shared" si="427"/>
        <v>0</v>
      </c>
      <c r="Y1631" s="107">
        <f t="shared" si="427"/>
        <v>0</v>
      </c>
      <c r="Z1631" s="107">
        <f t="shared" si="427"/>
        <v>0</v>
      </c>
      <c r="AA1631" s="107">
        <f t="shared" si="427"/>
        <v>0</v>
      </c>
      <c r="AB1631" s="107">
        <f t="shared" si="427"/>
        <v>0</v>
      </c>
      <c r="AC1631" s="108">
        <f t="shared" si="427"/>
        <v>0</v>
      </c>
      <c r="AE1631" s="805">
        <f t="shared" si="419"/>
        <v>0</v>
      </c>
      <c r="AG1631" s="805">
        <f t="shared" si="420"/>
        <v>0</v>
      </c>
      <c r="AI1631" s="805">
        <f t="shared" si="421"/>
        <v>0</v>
      </c>
      <c r="AK1631" s="300"/>
    </row>
    <row r="1632" spans="4:37" ht="12.75" customHeight="1" outlineLevel="1" x14ac:dyDescent="0.25">
      <c r="D1632" s="142" t="str">
        <f>'Line Items'!D1102</f>
        <v>[Rolling Stock Line 46]</v>
      </c>
      <c r="E1632" s="106"/>
      <c r="F1632" s="143" t="str">
        <f t="shared" si="417"/>
        <v>£000</v>
      </c>
      <c r="G1632" s="107">
        <f t="shared" si="427"/>
        <v>0</v>
      </c>
      <c r="H1632" s="107">
        <f t="shared" si="427"/>
        <v>0</v>
      </c>
      <c r="I1632" s="107">
        <f t="shared" si="427"/>
        <v>0</v>
      </c>
      <c r="J1632" s="107">
        <f t="shared" si="427"/>
        <v>0</v>
      </c>
      <c r="K1632" s="107">
        <f t="shared" si="427"/>
        <v>0</v>
      </c>
      <c r="L1632" s="107">
        <f t="shared" si="427"/>
        <v>0</v>
      </c>
      <c r="M1632" s="107">
        <f t="shared" si="427"/>
        <v>0</v>
      </c>
      <c r="N1632" s="107">
        <f t="shared" si="427"/>
        <v>0</v>
      </c>
      <c r="O1632" s="107">
        <f t="shared" si="427"/>
        <v>0</v>
      </c>
      <c r="P1632" s="107">
        <f t="shared" si="427"/>
        <v>0</v>
      </c>
      <c r="Q1632" s="107">
        <f t="shared" si="427"/>
        <v>0</v>
      </c>
      <c r="R1632" s="107">
        <f t="shared" si="427"/>
        <v>0</v>
      </c>
      <c r="S1632" s="107">
        <f t="shared" si="427"/>
        <v>0</v>
      </c>
      <c r="T1632" s="107">
        <f t="shared" si="427"/>
        <v>0</v>
      </c>
      <c r="U1632" s="107">
        <f t="shared" si="427"/>
        <v>0</v>
      </c>
      <c r="V1632" s="107">
        <f t="shared" si="427"/>
        <v>0</v>
      </c>
      <c r="W1632" s="107">
        <f t="shared" si="427"/>
        <v>0</v>
      </c>
      <c r="X1632" s="107">
        <f t="shared" si="427"/>
        <v>0</v>
      </c>
      <c r="Y1632" s="107">
        <f t="shared" si="427"/>
        <v>0</v>
      </c>
      <c r="Z1632" s="107">
        <f t="shared" si="427"/>
        <v>0</v>
      </c>
      <c r="AA1632" s="107">
        <f t="shared" si="427"/>
        <v>0</v>
      </c>
      <c r="AB1632" s="107">
        <f t="shared" si="427"/>
        <v>0</v>
      </c>
      <c r="AC1632" s="108">
        <f t="shared" si="427"/>
        <v>0</v>
      </c>
      <c r="AE1632" s="805">
        <f t="shared" si="419"/>
        <v>0</v>
      </c>
      <c r="AG1632" s="805">
        <f t="shared" si="420"/>
        <v>0</v>
      </c>
      <c r="AI1632" s="805">
        <f t="shared" si="421"/>
        <v>0</v>
      </c>
      <c r="AK1632" s="300"/>
    </row>
    <row r="1633" spans="4:37" ht="12.75" customHeight="1" outlineLevel="1" x14ac:dyDescent="0.25">
      <c r="D1633" s="142" t="str">
        <f>'Line Items'!D1103</f>
        <v>[Rolling Stock Line 47]</v>
      </c>
      <c r="E1633" s="106"/>
      <c r="F1633" s="143" t="str">
        <f t="shared" si="417"/>
        <v>£000</v>
      </c>
      <c r="G1633" s="107">
        <f t="shared" si="427"/>
        <v>0</v>
      </c>
      <c r="H1633" s="107">
        <f t="shared" si="427"/>
        <v>0</v>
      </c>
      <c r="I1633" s="107">
        <f t="shared" si="427"/>
        <v>0</v>
      </c>
      <c r="J1633" s="107">
        <f t="shared" si="427"/>
        <v>0</v>
      </c>
      <c r="K1633" s="107">
        <f t="shared" si="427"/>
        <v>0</v>
      </c>
      <c r="L1633" s="107">
        <f t="shared" si="427"/>
        <v>0</v>
      </c>
      <c r="M1633" s="107">
        <f t="shared" si="427"/>
        <v>0</v>
      </c>
      <c r="N1633" s="107">
        <f t="shared" si="427"/>
        <v>0</v>
      </c>
      <c r="O1633" s="107">
        <f t="shared" si="427"/>
        <v>0</v>
      </c>
      <c r="P1633" s="107">
        <f t="shared" si="427"/>
        <v>0</v>
      </c>
      <c r="Q1633" s="107">
        <f t="shared" si="427"/>
        <v>0</v>
      </c>
      <c r="R1633" s="107">
        <f t="shared" si="427"/>
        <v>0</v>
      </c>
      <c r="S1633" s="107">
        <f t="shared" si="427"/>
        <v>0</v>
      </c>
      <c r="T1633" s="107">
        <f t="shared" si="427"/>
        <v>0</v>
      </c>
      <c r="U1633" s="107">
        <f t="shared" si="427"/>
        <v>0</v>
      </c>
      <c r="V1633" s="107">
        <f t="shared" si="427"/>
        <v>0</v>
      </c>
      <c r="W1633" s="107">
        <f t="shared" si="427"/>
        <v>0</v>
      </c>
      <c r="X1633" s="107">
        <f t="shared" si="427"/>
        <v>0</v>
      </c>
      <c r="Y1633" s="107">
        <f t="shared" si="427"/>
        <v>0</v>
      </c>
      <c r="Z1633" s="107">
        <f t="shared" si="427"/>
        <v>0</v>
      </c>
      <c r="AA1633" s="107">
        <f t="shared" si="427"/>
        <v>0</v>
      </c>
      <c r="AB1633" s="107">
        <f t="shared" si="427"/>
        <v>0</v>
      </c>
      <c r="AC1633" s="108">
        <f t="shared" si="427"/>
        <v>0</v>
      </c>
      <c r="AE1633" s="805">
        <f t="shared" si="419"/>
        <v>0</v>
      </c>
      <c r="AG1633" s="805">
        <f t="shared" si="420"/>
        <v>0</v>
      </c>
      <c r="AI1633" s="805">
        <f t="shared" si="421"/>
        <v>0</v>
      </c>
      <c r="AK1633" s="300"/>
    </row>
    <row r="1634" spans="4:37" ht="12.75" customHeight="1" outlineLevel="1" x14ac:dyDescent="0.25">
      <c r="D1634" s="142" t="str">
        <f>'Line Items'!D1104</f>
        <v>[Rolling Stock Line 48]</v>
      </c>
      <c r="E1634" s="106"/>
      <c r="F1634" s="143" t="str">
        <f t="shared" si="417"/>
        <v>£000</v>
      </c>
      <c r="G1634" s="107">
        <f t="shared" si="427"/>
        <v>0</v>
      </c>
      <c r="H1634" s="107">
        <f t="shared" si="427"/>
        <v>0</v>
      </c>
      <c r="I1634" s="107">
        <f t="shared" ref="I1634:AC1634" si="428">SUM(I1374,I1439,I1504,I1569)</f>
        <v>0</v>
      </c>
      <c r="J1634" s="107">
        <f t="shared" si="428"/>
        <v>0</v>
      </c>
      <c r="K1634" s="107">
        <f t="shared" si="428"/>
        <v>0</v>
      </c>
      <c r="L1634" s="107">
        <f t="shared" si="428"/>
        <v>0</v>
      </c>
      <c r="M1634" s="107">
        <f t="shared" si="428"/>
        <v>0</v>
      </c>
      <c r="N1634" s="107">
        <f t="shared" si="428"/>
        <v>0</v>
      </c>
      <c r="O1634" s="107">
        <f t="shared" si="428"/>
        <v>0</v>
      </c>
      <c r="P1634" s="107">
        <f t="shared" si="428"/>
        <v>0</v>
      </c>
      <c r="Q1634" s="107">
        <f t="shared" si="428"/>
        <v>0</v>
      </c>
      <c r="R1634" s="107">
        <f t="shared" si="428"/>
        <v>0</v>
      </c>
      <c r="S1634" s="107">
        <f t="shared" si="428"/>
        <v>0</v>
      </c>
      <c r="T1634" s="107">
        <f t="shared" si="428"/>
        <v>0</v>
      </c>
      <c r="U1634" s="107">
        <f t="shared" si="428"/>
        <v>0</v>
      </c>
      <c r="V1634" s="107">
        <f t="shared" si="428"/>
        <v>0</v>
      </c>
      <c r="W1634" s="107">
        <f t="shared" si="428"/>
        <v>0</v>
      </c>
      <c r="X1634" s="107">
        <f t="shared" si="428"/>
        <v>0</v>
      </c>
      <c r="Y1634" s="107">
        <f t="shared" si="428"/>
        <v>0</v>
      </c>
      <c r="Z1634" s="107">
        <f t="shared" si="428"/>
        <v>0</v>
      </c>
      <c r="AA1634" s="107">
        <f t="shared" si="428"/>
        <v>0</v>
      </c>
      <c r="AB1634" s="107">
        <f t="shared" si="428"/>
        <v>0</v>
      </c>
      <c r="AC1634" s="108">
        <f t="shared" si="428"/>
        <v>0</v>
      </c>
      <c r="AE1634" s="805">
        <f t="shared" si="419"/>
        <v>0</v>
      </c>
      <c r="AG1634" s="805">
        <f t="shared" si="420"/>
        <v>0</v>
      </c>
      <c r="AI1634" s="805">
        <f t="shared" si="421"/>
        <v>0</v>
      </c>
      <c r="AK1634" s="300"/>
    </row>
    <row r="1635" spans="4:37" ht="12.6" customHeight="1" outlineLevel="1" x14ac:dyDescent="0.25">
      <c r="D1635" s="142" t="str">
        <f>'Line Items'!D1105</f>
        <v>[Rolling Stock Line 49]</v>
      </c>
      <c r="E1635" s="106"/>
      <c r="F1635" s="143" t="str">
        <f t="shared" si="417"/>
        <v>£000</v>
      </c>
      <c r="G1635" s="107">
        <f t="shared" ref="G1635:AC1646" si="429">SUM(G1375,G1440,G1505,G1570)</f>
        <v>0</v>
      </c>
      <c r="H1635" s="107">
        <f t="shared" si="429"/>
        <v>0</v>
      </c>
      <c r="I1635" s="107">
        <f t="shared" si="429"/>
        <v>0</v>
      </c>
      <c r="J1635" s="107">
        <f t="shared" si="429"/>
        <v>0</v>
      </c>
      <c r="K1635" s="107">
        <f t="shared" si="429"/>
        <v>0</v>
      </c>
      <c r="L1635" s="107">
        <f t="shared" si="429"/>
        <v>0</v>
      </c>
      <c r="M1635" s="107">
        <f t="shared" si="429"/>
        <v>0</v>
      </c>
      <c r="N1635" s="107">
        <f t="shared" si="429"/>
        <v>0</v>
      </c>
      <c r="O1635" s="107">
        <f t="shared" si="429"/>
        <v>0</v>
      </c>
      <c r="P1635" s="107">
        <f t="shared" si="429"/>
        <v>0</v>
      </c>
      <c r="Q1635" s="107">
        <f t="shared" si="429"/>
        <v>0</v>
      </c>
      <c r="R1635" s="107">
        <f t="shared" si="429"/>
        <v>0</v>
      </c>
      <c r="S1635" s="107">
        <f t="shared" si="429"/>
        <v>0</v>
      </c>
      <c r="T1635" s="107">
        <f t="shared" si="429"/>
        <v>0</v>
      </c>
      <c r="U1635" s="107">
        <f t="shared" si="429"/>
        <v>0</v>
      </c>
      <c r="V1635" s="107">
        <f t="shared" si="429"/>
        <v>0</v>
      </c>
      <c r="W1635" s="107">
        <f t="shared" si="429"/>
        <v>0</v>
      </c>
      <c r="X1635" s="107">
        <f t="shared" si="429"/>
        <v>0</v>
      </c>
      <c r="Y1635" s="107">
        <f t="shared" si="429"/>
        <v>0</v>
      </c>
      <c r="Z1635" s="107">
        <f t="shared" si="429"/>
        <v>0</v>
      </c>
      <c r="AA1635" s="107">
        <f t="shared" si="429"/>
        <v>0</v>
      </c>
      <c r="AB1635" s="107">
        <f t="shared" si="429"/>
        <v>0</v>
      </c>
      <c r="AC1635" s="108">
        <f t="shared" si="429"/>
        <v>0</v>
      </c>
      <c r="AE1635" s="805">
        <f t="shared" si="419"/>
        <v>0</v>
      </c>
      <c r="AG1635" s="805">
        <f t="shared" si="420"/>
        <v>0</v>
      </c>
      <c r="AI1635" s="805">
        <f t="shared" si="421"/>
        <v>0</v>
      </c>
      <c r="AK1635" s="300"/>
    </row>
    <row r="1636" spans="4:37" ht="12.75" customHeight="1" outlineLevel="1" x14ac:dyDescent="0.25">
      <c r="D1636" s="142" t="str">
        <f>'Line Items'!D1106</f>
        <v>[Rolling Stock Line 50]</v>
      </c>
      <c r="E1636" s="106"/>
      <c r="F1636" s="143" t="str">
        <f t="shared" si="417"/>
        <v>£000</v>
      </c>
      <c r="G1636" s="107">
        <f t="shared" si="429"/>
        <v>0</v>
      </c>
      <c r="H1636" s="107">
        <f t="shared" si="429"/>
        <v>0</v>
      </c>
      <c r="I1636" s="107">
        <f t="shared" si="429"/>
        <v>0</v>
      </c>
      <c r="J1636" s="107">
        <f t="shared" si="429"/>
        <v>0</v>
      </c>
      <c r="K1636" s="107">
        <f t="shared" si="429"/>
        <v>0</v>
      </c>
      <c r="L1636" s="107">
        <f t="shared" si="429"/>
        <v>0</v>
      </c>
      <c r="M1636" s="107">
        <f t="shared" si="429"/>
        <v>0</v>
      </c>
      <c r="N1636" s="107">
        <f t="shared" si="429"/>
        <v>0</v>
      </c>
      <c r="O1636" s="107">
        <f t="shared" si="429"/>
        <v>0</v>
      </c>
      <c r="P1636" s="107">
        <f t="shared" si="429"/>
        <v>0</v>
      </c>
      <c r="Q1636" s="107">
        <f t="shared" si="429"/>
        <v>0</v>
      </c>
      <c r="R1636" s="107">
        <f t="shared" si="429"/>
        <v>0</v>
      </c>
      <c r="S1636" s="107">
        <f t="shared" si="429"/>
        <v>0</v>
      </c>
      <c r="T1636" s="107">
        <f t="shared" si="429"/>
        <v>0</v>
      </c>
      <c r="U1636" s="107">
        <f t="shared" si="429"/>
        <v>0</v>
      </c>
      <c r="V1636" s="107">
        <f t="shared" si="429"/>
        <v>0</v>
      </c>
      <c r="W1636" s="107">
        <f t="shared" si="429"/>
        <v>0</v>
      </c>
      <c r="X1636" s="107">
        <f t="shared" si="429"/>
        <v>0</v>
      </c>
      <c r="Y1636" s="107">
        <f t="shared" si="429"/>
        <v>0</v>
      </c>
      <c r="Z1636" s="107">
        <f t="shared" si="429"/>
        <v>0</v>
      </c>
      <c r="AA1636" s="107">
        <f t="shared" si="429"/>
        <v>0</v>
      </c>
      <c r="AB1636" s="107">
        <f t="shared" si="429"/>
        <v>0</v>
      </c>
      <c r="AC1636" s="108">
        <f t="shared" si="429"/>
        <v>0</v>
      </c>
      <c r="AE1636" s="805">
        <f t="shared" si="419"/>
        <v>0</v>
      </c>
      <c r="AG1636" s="805">
        <f t="shared" si="420"/>
        <v>0</v>
      </c>
      <c r="AI1636" s="805">
        <f t="shared" si="421"/>
        <v>0</v>
      </c>
      <c r="AK1636" s="300"/>
    </row>
    <row r="1637" spans="4:37" ht="12.75" customHeight="1" outlineLevel="1" x14ac:dyDescent="0.25">
      <c r="D1637" s="142" t="str">
        <f>'Line Items'!D1107</f>
        <v>[Rolling Stock Line 51]</v>
      </c>
      <c r="E1637" s="106"/>
      <c r="F1637" s="143" t="str">
        <f t="shared" si="417"/>
        <v>£000</v>
      </c>
      <c r="G1637" s="107">
        <f t="shared" si="429"/>
        <v>0</v>
      </c>
      <c r="H1637" s="107">
        <f t="shared" si="429"/>
        <v>0</v>
      </c>
      <c r="I1637" s="107">
        <f t="shared" si="429"/>
        <v>0</v>
      </c>
      <c r="J1637" s="107">
        <f t="shared" si="429"/>
        <v>0</v>
      </c>
      <c r="K1637" s="107">
        <f t="shared" si="429"/>
        <v>0</v>
      </c>
      <c r="L1637" s="107">
        <f t="shared" si="429"/>
        <v>0</v>
      </c>
      <c r="M1637" s="107">
        <f t="shared" si="429"/>
        <v>0</v>
      </c>
      <c r="N1637" s="107">
        <f t="shared" si="429"/>
        <v>0</v>
      </c>
      <c r="O1637" s="107">
        <f t="shared" si="429"/>
        <v>0</v>
      </c>
      <c r="P1637" s="107">
        <f t="shared" si="429"/>
        <v>0</v>
      </c>
      <c r="Q1637" s="107">
        <f t="shared" si="429"/>
        <v>0</v>
      </c>
      <c r="R1637" s="107">
        <f t="shared" si="429"/>
        <v>0</v>
      </c>
      <c r="S1637" s="107">
        <f t="shared" si="429"/>
        <v>0</v>
      </c>
      <c r="T1637" s="107">
        <f t="shared" si="429"/>
        <v>0</v>
      </c>
      <c r="U1637" s="107">
        <f t="shared" si="429"/>
        <v>0</v>
      </c>
      <c r="V1637" s="107">
        <f t="shared" si="429"/>
        <v>0</v>
      </c>
      <c r="W1637" s="107">
        <f t="shared" si="429"/>
        <v>0</v>
      </c>
      <c r="X1637" s="107">
        <f t="shared" si="429"/>
        <v>0</v>
      </c>
      <c r="Y1637" s="107">
        <f t="shared" si="429"/>
        <v>0</v>
      </c>
      <c r="Z1637" s="107">
        <f t="shared" si="429"/>
        <v>0</v>
      </c>
      <c r="AA1637" s="107">
        <f t="shared" si="429"/>
        <v>0</v>
      </c>
      <c r="AB1637" s="107">
        <f t="shared" si="429"/>
        <v>0</v>
      </c>
      <c r="AC1637" s="108">
        <f t="shared" si="429"/>
        <v>0</v>
      </c>
      <c r="AE1637" s="805">
        <f t="shared" si="419"/>
        <v>0</v>
      </c>
      <c r="AG1637" s="805">
        <f t="shared" si="420"/>
        <v>0</v>
      </c>
      <c r="AI1637" s="805">
        <f t="shared" si="421"/>
        <v>0</v>
      </c>
      <c r="AK1637" s="300"/>
    </row>
    <row r="1638" spans="4:37" ht="12.75" customHeight="1" outlineLevel="1" x14ac:dyDescent="0.25">
      <c r="D1638" s="142" t="str">
        <f>'Line Items'!D1108</f>
        <v>[Rolling Stock Line 52]</v>
      </c>
      <c r="E1638" s="106"/>
      <c r="F1638" s="143" t="str">
        <f t="shared" si="417"/>
        <v>£000</v>
      </c>
      <c r="G1638" s="107">
        <f t="shared" si="429"/>
        <v>0</v>
      </c>
      <c r="H1638" s="107">
        <f t="shared" si="429"/>
        <v>0</v>
      </c>
      <c r="I1638" s="107">
        <f t="shared" si="429"/>
        <v>0</v>
      </c>
      <c r="J1638" s="107">
        <f t="shared" si="429"/>
        <v>0</v>
      </c>
      <c r="K1638" s="107">
        <f t="shared" si="429"/>
        <v>0</v>
      </c>
      <c r="L1638" s="107">
        <f t="shared" si="429"/>
        <v>0</v>
      </c>
      <c r="M1638" s="107">
        <f t="shared" si="429"/>
        <v>0</v>
      </c>
      <c r="N1638" s="107">
        <f t="shared" si="429"/>
        <v>0</v>
      </c>
      <c r="O1638" s="107">
        <f t="shared" si="429"/>
        <v>0</v>
      </c>
      <c r="P1638" s="107">
        <f t="shared" si="429"/>
        <v>0</v>
      </c>
      <c r="Q1638" s="107">
        <f t="shared" si="429"/>
        <v>0</v>
      </c>
      <c r="R1638" s="107">
        <f t="shared" si="429"/>
        <v>0</v>
      </c>
      <c r="S1638" s="107">
        <f t="shared" si="429"/>
        <v>0</v>
      </c>
      <c r="T1638" s="107">
        <f t="shared" si="429"/>
        <v>0</v>
      </c>
      <c r="U1638" s="107">
        <f t="shared" si="429"/>
        <v>0</v>
      </c>
      <c r="V1638" s="107">
        <f t="shared" si="429"/>
        <v>0</v>
      </c>
      <c r="W1638" s="107">
        <f t="shared" si="429"/>
        <v>0</v>
      </c>
      <c r="X1638" s="107">
        <f t="shared" si="429"/>
        <v>0</v>
      </c>
      <c r="Y1638" s="107">
        <f t="shared" si="429"/>
        <v>0</v>
      </c>
      <c r="Z1638" s="107">
        <f t="shared" si="429"/>
        <v>0</v>
      </c>
      <c r="AA1638" s="107">
        <f t="shared" si="429"/>
        <v>0</v>
      </c>
      <c r="AB1638" s="107">
        <f t="shared" si="429"/>
        <v>0</v>
      </c>
      <c r="AC1638" s="108">
        <f t="shared" si="429"/>
        <v>0</v>
      </c>
      <c r="AE1638" s="805">
        <f t="shared" si="419"/>
        <v>0</v>
      </c>
      <c r="AG1638" s="805">
        <f t="shared" si="420"/>
        <v>0</v>
      </c>
      <c r="AI1638" s="805">
        <f t="shared" si="421"/>
        <v>0</v>
      </c>
      <c r="AK1638" s="300"/>
    </row>
    <row r="1639" spans="4:37" ht="12.75" customHeight="1" outlineLevel="1" x14ac:dyDescent="0.25">
      <c r="D1639" s="142" t="str">
        <f>'Line Items'!D1109</f>
        <v>[Rolling Stock Line 53]</v>
      </c>
      <c r="E1639" s="106"/>
      <c r="F1639" s="143" t="str">
        <f t="shared" si="417"/>
        <v>£000</v>
      </c>
      <c r="G1639" s="107">
        <f t="shared" si="429"/>
        <v>0</v>
      </c>
      <c r="H1639" s="107">
        <f t="shared" si="429"/>
        <v>0</v>
      </c>
      <c r="I1639" s="107">
        <f t="shared" si="429"/>
        <v>0</v>
      </c>
      <c r="J1639" s="107">
        <f t="shared" si="429"/>
        <v>0</v>
      </c>
      <c r="K1639" s="107">
        <f t="shared" si="429"/>
        <v>0</v>
      </c>
      <c r="L1639" s="107">
        <f t="shared" si="429"/>
        <v>0</v>
      </c>
      <c r="M1639" s="107">
        <f t="shared" si="429"/>
        <v>0</v>
      </c>
      <c r="N1639" s="107">
        <f t="shared" si="429"/>
        <v>0</v>
      </c>
      <c r="O1639" s="107">
        <f t="shared" si="429"/>
        <v>0</v>
      </c>
      <c r="P1639" s="107">
        <f t="shared" si="429"/>
        <v>0</v>
      </c>
      <c r="Q1639" s="107">
        <f t="shared" si="429"/>
        <v>0</v>
      </c>
      <c r="R1639" s="107">
        <f t="shared" si="429"/>
        <v>0</v>
      </c>
      <c r="S1639" s="107">
        <f t="shared" si="429"/>
        <v>0</v>
      </c>
      <c r="T1639" s="107">
        <f t="shared" si="429"/>
        <v>0</v>
      </c>
      <c r="U1639" s="107">
        <f t="shared" si="429"/>
        <v>0</v>
      </c>
      <c r="V1639" s="107">
        <f t="shared" si="429"/>
        <v>0</v>
      </c>
      <c r="W1639" s="107">
        <f t="shared" si="429"/>
        <v>0</v>
      </c>
      <c r="X1639" s="107">
        <f t="shared" si="429"/>
        <v>0</v>
      </c>
      <c r="Y1639" s="107">
        <f t="shared" si="429"/>
        <v>0</v>
      </c>
      <c r="Z1639" s="107">
        <f t="shared" si="429"/>
        <v>0</v>
      </c>
      <c r="AA1639" s="107">
        <f t="shared" si="429"/>
        <v>0</v>
      </c>
      <c r="AB1639" s="107">
        <f t="shared" si="429"/>
        <v>0</v>
      </c>
      <c r="AC1639" s="108">
        <f t="shared" si="429"/>
        <v>0</v>
      </c>
      <c r="AE1639" s="805">
        <f t="shared" si="419"/>
        <v>0</v>
      </c>
      <c r="AG1639" s="805">
        <f t="shared" si="420"/>
        <v>0</v>
      </c>
      <c r="AI1639" s="805">
        <f t="shared" si="421"/>
        <v>0</v>
      </c>
      <c r="AK1639" s="300"/>
    </row>
    <row r="1640" spans="4:37" ht="12.75" customHeight="1" outlineLevel="1" x14ac:dyDescent="0.25">
      <c r="D1640" s="142" t="str">
        <f>'Line Items'!D1110</f>
        <v>[Rolling Stock Line 54]</v>
      </c>
      <c r="E1640" s="106"/>
      <c r="F1640" s="143" t="str">
        <f t="shared" si="417"/>
        <v>£000</v>
      </c>
      <c r="G1640" s="107">
        <f t="shared" si="429"/>
        <v>0</v>
      </c>
      <c r="H1640" s="107">
        <f t="shared" si="429"/>
        <v>0</v>
      </c>
      <c r="I1640" s="107">
        <f t="shared" si="429"/>
        <v>0</v>
      </c>
      <c r="J1640" s="107">
        <f t="shared" si="429"/>
        <v>0</v>
      </c>
      <c r="K1640" s="107">
        <f t="shared" si="429"/>
        <v>0</v>
      </c>
      <c r="L1640" s="107">
        <f t="shared" si="429"/>
        <v>0</v>
      </c>
      <c r="M1640" s="107">
        <f t="shared" si="429"/>
        <v>0</v>
      </c>
      <c r="N1640" s="107">
        <f t="shared" si="429"/>
        <v>0</v>
      </c>
      <c r="O1640" s="107">
        <f t="shared" si="429"/>
        <v>0</v>
      </c>
      <c r="P1640" s="107">
        <f t="shared" si="429"/>
        <v>0</v>
      </c>
      <c r="Q1640" s="107">
        <f t="shared" si="429"/>
        <v>0</v>
      </c>
      <c r="R1640" s="107">
        <f t="shared" si="429"/>
        <v>0</v>
      </c>
      <c r="S1640" s="107">
        <f t="shared" si="429"/>
        <v>0</v>
      </c>
      <c r="T1640" s="107">
        <f t="shared" si="429"/>
        <v>0</v>
      </c>
      <c r="U1640" s="107">
        <f t="shared" si="429"/>
        <v>0</v>
      </c>
      <c r="V1640" s="107">
        <f t="shared" si="429"/>
        <v>0</v>
      </c>
      <c r="W1640" s="107">
        <f t="shared" si="429"/>
        <v>0</v>
      </c>
      <c r="X1640" s="107">
        <f t="shared" si="429"/>
        <v>0</v>
      </c>
      <c r="Y1640" s="107">
        <f t="shared" si="429"/>
        <v>0</v>
      </c>
      <c r="Z1640" s="107">
        <f t="shared" si="429"/>
        <v>0</v>
      </c>
      <c r="AA1640" s="107">
        <f t="shared" si="429"/>
        <v>0</v>
      </c>
      <c r="AB1640" s="107">
        <f t="shared" si="429"/>
        <v>0</v>
      </c>
      <c r="AC1640" s="108">
        <f t="shared" si="429"/>
        <v>0</v>
      </c>
      <c r="AE1640" s="805">
        <f t="shared" si="419"/>
        <v>0</v>
      </c>
      <c r="AG1640" s="805">
        <f t="shared" si="420"/>
        <v>0</v>
      </c>
      <c r="AI1640" s="805">
        <f t="shared" si="421"/>
        <v>0</v>
      </c>
      <c r="AK1640" s="300"/>
    </row>
    <row r="1641" spans="4:37" ht="12.75" customHeight="1" outlineLevel="1" x14ac:dyDescent="0.25">
      <c r="D1641" s="142" t="str">
        <f>'Line Items'!D1111</f>
        <v>[Rolling Stock Line 55]</v>
      </c>
      <c r="E1641" s="106"/>
      <c r="F1641" s="143" t="str">
        <f t="shared" si="417"/>
        <v>£000</v>
      </c>
      <c r="G1641" s="107">
        <f t="shared" si="429"/>
        <v>0</v>
      </c>
      <c r="H1641" s="107">
        <f t="shared" si="429"/>
        <v>0</v>
      </c>
      <c r="I1641" s="107">
        <f t="shared" si="429"/>
        <v>0</v>
      </c>
      <c r="J1641" s="107">
        <f t="shared" si="429"/>
        <v>0</v>
      </c>
      <c r="K1641" s="107">
        <f t="shared" si="429"/>
        <v>0</v>
      </c>
      <c r="L1641" s="107">
        <f t="shared" si="429"/>
        <v>0</v>
      </c>
      <c r="M1641" s="107">
        <f t="shared" si="429"/>
        <v>0</v>
      </c>
      <c r="N1641" s="107">
        <f t="shared" si="429"/>
        <v>0</v>
      </c>
      <c r="O1641" s="107">
        <f t="shared" si="429"/>
        <v>0</v>
      </c>
      <c r="P1641" s="107">
        <f t="shared" si="429"/>
        <v>0</v>
      </c>
      <c r="Q1641" s="107">
        <f t="shared" si="429"/>
        <v>0</v>
      </c>
      <c r="R1641" s="107">
        <f t="shared" si="429"/>
        <v>0</v>
      </c>
      <c r="S1641" s="107">
        <f t="shared" si="429"/>
        <v>0</v>
      </c>
      <c r="T1641" s="107">
        <f t="shared" si="429"/>
        <v>0</v>
      </c>
      <c r="U1641" s="107">
        <f t="shared" si="429"/>
        <v>0</v>
      </c>
      <c r="V1641" s="107">
        <f t="shared" si="429"/>
        <v>0</v>
      </c>
      <c r="W1641" s="107">
        <f t="shared" si="429"/>
        <v>0</v>
      </c>
      <c r="X1641" s="107">
        <f t="shared" si="429"/>
        <v>0</v>
      </c>
      <c r="Y1641" s="107">
        <f t="shared" si="429"/>
        <v>0</v>
      </c>
      <c r="Z1641" s="107">
        <f t="shared" si="429"/>
        <v>0</v>
      </c>
      <c r="AA1641" s="107">
        <f t="shared" si="429"/>
        <v>0</v>
      </c>
      <c r="AB1641" s="107">
        <f t="shared" si="429"/>
        <v>0</v>
      </c>
      <c r="AC1641" s="108">
        <f t="shared" si="429"/>
        <v>0</v>
      </c>
      <c r="AE1641" s="805">
        <f t="shared" si="419"/>
        <v>0</v>
      </c>
      <c r="AG1641" s="805">
        <f t="shared" si="420"/>
        <v>0</v>
      </c>
      <c r="AI1641" s="805">
        <f t="shared" si="421"/>
        <v>0</v>
      </c>
      <c r="AK1641" s="300"/>
    </row>
    <row r="1642" spans="4:37" ht="12.75" customHeight="1" outlineLevel="1" x14ac:dyDescent="0.25">
      <c r="D1642" s="142" t="str">
        <f>'Line Items'!D1112</f>
        <v>[Rolling Stock Line 56]</v>
      </c>
      <c r="E1642" s="106"/>
      <c r="F1642" s="143" t="str">
        <f t="shared" si="417"/>
        <v>£000</v>
      </c>
      <c r="G1642" s="107">
        <f t="shared" si="429"/>
        <v>0</v>
      </c>
      <c r="H1642" s="107">
        <f t="shared" si="429"/>
        <v>0</v>
      </c>
      <c r="I1642" s="107">
        <f t="shared" si="429"/>
        <v>0</v>
      </c>
      <c r="J1642" s="107">
        <f t="shared" si="429"/>
        <v>0</v>
      </c>
      <c r="K1642" s="107">
        <f t="shared" si="429"/>
        <v>0</v>
      </c>
      <c r="L1642" s="107">
        <f t="shared" si="429"/>
        <v>0</v>
      </c>
      <c r="M1642" s="107">
        <f t="shared" si="429"/>
        <v>0</v>
      </c>
      <c r="N1642" s="107">
        <f t="shared" si="429"/>
        <v>0</v>
      </c>
      <c r="O1642" s="107">
        <f t="shared" si="429"/>
        <v>0</v>
      </c>
      <c r="P1642" s="107">
        <f t="shared" si="429"/>
        <v>0</v>
      </c>
      <c r="Q1642" s="107">
        <f t="shared" si="429"/>
        <v>0</v>
      </c>
      <c r="R1642" s="107">
        <f t="shared" si="429"/>
        <v>0</v>
      </c>
      <c r="S1642" s="107">
        <f t="shared" si="429"/>
        <v>0</v>
      </c>
      <c r="T1642" s="107">
        <f t="shared" si="429"/>
        <v>0</v>
      </c>
      <c r="U1642" s="107">
        <f t="shared" si="429"/>
        <v>0</v>
      </c>
      <c r="V1642" s="107">
        <f t="shared" si="429"/>
        <v>0</v>
      </c>
      <c r="W1642" s="107">
        <f t="shared" si="429"/>
        <v>0</v>
      </c>
      <c r="X1642" s="107">
        <f t="shared" si="429"/>
        <v>0</v>
      </c>
      <c r="Y1642" s="107">
        <f t="shared" si="429"/>
        <v>0</v>
      </c>
      <c r="Z1642" s="107">
        <f t="shared" si="429"/>
        <v>0</v>
      </c>
      <c r="AA1642" s="107">
        <f t="shared" si="429"/>
        <v>0</v>
      </c>
      <c r="AB1642" s="107">
        <f t="shared" si="429"/>
        <v>0</v>
      </c>
      <c r="AC1642" s="108">
        <f t="shared" si="429"/>
        <v>0</v>
      </c>
      <c r="AE1642" s="805">
        <f t="shared" si="419"/>
        <v>0</v>
      </c>
      <c r="AG1642" s="805">
        <f t="shared" si="420"/>
        <v>0</v>
      </c>
      <c r="AI1642" s="805">
        <f t="shared" si="421"/>
        <v>0</v>
      </c>
      <c r="AK1642" s="300"/>
    </row>
    <row r="1643" spans="4:37" ht="12.75" customHeight="1" outlineLevel="1" x14ac:dyDescent="0.25">
      <c r="D1643" s="142" t="str">
        <f>'Line Items'!D1113</f>
        <v>[Rolling Stock Line 57]</v>
      </c>
      <c r="E1643" s="106"/>
      <c r="F1643" s="143" t="str">
        <f t="shared" si="417"/>
        <v>£000</v>
      </c>
      <c r="G1643" s="107">
        <f t="shared" si="429"/>
        <v>0</v>
      </c>
      <c r="H1643" s="107">
        <f t="shared" si="429"/>
        <v>0</v>
      </c>
      <c r="I1643" s="107">
        <f t="shared" si="429"/>
        <v>0</v>
      </c>
      <c r="J1643" s="107">
        <f t="shared" si="429"/>
        <v>0</v>
      </c>
      <c r="K1643" s="107">
        <f t="shared" si="429"/>
        <v>0</v>
      </c>
      <c r="L1643" s="107">
        <f t="shared" si="429"/>
        <v>0</v>
      </c>
      <c r="M1643" s="107">
        <f t="shared" si="429"/>
        <v>0</v>
      </c>
      <c r="N1643" s="107">
        <f t="shared" si="429"/>
        <v>0</v>
      </c>
      <c r="O1643" s="107">
        <f t="shared" si="429"/>
        <v>0</v>
      </c>
      <c r="P1643" s="107">
        <f t="shared" si="429"/>
        <v>0</v>
      </c>
      <c r="Q1643" s="107">
        <f t="shared" si="429"/>
        <v>0</v>
      </c>
      <c r="R1643" s="107">
        <f t="shared" si="429"/>
        <v>0</v>
      </c>
      <c r="S1643" s="107">
        <f t="shared" si="429"/>
        <v>0</v>
      </c>
      <c r="T1643" s="107">
        <f t="shared" si="429"/>
        <v>0</v>
      </c>
      <c r="U1643" s="107">
        <f t="shared" si="429"/>
        <v>0</v>
      </c>
      <c r="V1643" s="107">
        <f t="shared" si="429"/>
        <v>0</v>
      </c>
      <c r="W1643" s="107">
        <f t="shared" si="429"/>
        <v>0</v>
      </c>
      <c r="X1643" s="107">
        <f t="shared" si="429"/>
        <v>0</v>
      </c>
      <c r="Y1643" s="107">
        <f t="shared" si="429"/>
        <v>0</v>
      </c>
      <c r="Z1643" s="107">
        <f t="shared" si="429"/>
        <v>0</v>
      </c>
      <c r="AA1643" s="107">
        <f t="shared" si="429"/>
        <v>0</v>
      </c>
      <c r="AB1643" s="107">
        <f t="shared" si="429"/>
        <v>0</v>
      </c>
      <c r="AC1643" s="108">
        <f t="shared" si="429"/>
        <v>0</v>
      </c>
      <c r="AE1643" s="805">
        <f t="shared" si="419"/>
        <v>0</v>
      </c>
      <c r="AG1643" s="805">
        <f t="shared" si="420"/>
        <v>0</v>
      </c>
      <c r="AI1643" s="805">
        <f t="shared" si="421"/>
        <v>0</v>
      </c>
      <c r="AK1643" s="300"/>
    </row>
    <row r="1644" spans="4:37" ht="12.75" customHeight="1" outlineLevel="1" x14ac:dyDescent="0.25">
      <c r="D1644" s="142" t="str">
        <f>'Line Items'!D1114</f>
        <v>[Rolling Stock Line 58]</v>
      </c>
      <c r="E1644" s="106"/>
      <c r="F1644" s="143" t="str">
        <f t="shared" si="417"/>
        <v>£000</v>
      </c>
      <c r="G1644" s="107">
        <f t="shared" si="429"/>
        <v>0</v>
      </c>
      <c r="H1644" s="107">
        <f t="shared" si="429"/>
        <v>0</v>
      </c>
      <c r="I1644" s="107">
        <f t="shared" si="429"/>
        <v>0</v>
      </c>
      <c r="J1644" s="107">
        <f t="shared" si="429"/>
        <v>0</v>
      </c>
      <c r="K1644" s="107">
        <f t="shared" si="429"/>
        <v>0</v>
      </c>
      <c r="L1644" s="107">
        <f t="shared" si="429"/>
        <v>0</v>
      </c>
      <c r="M1644" s="107">
        <f t="shared" si="429"/>
        <v>0</v>
      </c>
      <c r="N1644" s="107">
        <f t="shared" si="429"/>
        <v>0</v>
      </c>
      <c r="O1644" s="107">
        <f t="shared" si="429"/>
        <v>0</v>
      </c>
      <c r="P1644" s="107">
        <f t="shared" si="429"/>
        <v>0</v>
      </c>
      <c r="Q1644" s="107">
        <f t="shared" si="429"/>
        <v>0</v>
      </c>
      <c r="R1644" s="107">
        <f t="shared" si="429"/>
        <v>0</v>
      </c>
      <c r="S1644" s="107">
        <f t="shared" si="429"/>
        <v>0</v>
      </c>
      <c r="T1644" s="107">
        <f t="shared" si="429"/>
        <v>0</v>
      </c>
      <c r="U1644" s="107">
        <f t="shared" si="429"/>
        <v>0</v>
      </c>
      <c r="V1644" s="107">
        <f t="shared" si="429"/>
        <v>0</v>
      </c>
      <c r="W1644" s="107">
        <f t="shared" si="429"/>
        <v>0</v>
      </c>
      <c r="X1644" s="107">
        <f t="shared" si="429"/>
        <v>0</v>
      </c>
      <c r="Y1644" s="107">
        <f t="shared" si="429"/>
        <v>0</v>
      </c>
      <c r="Z1644" s="107">
        <f t="shared" si="429"/>
        <v>0</v>
      </c>
      <c r="AA1644" s="107">
        <f t="shared" si="429"/>
        <v>0</v>
      </c>
      <c r="AB1644" s="107">
        <f t="shared" si="429"/>
        <v>0</v>
      </c>
      <c r="AC1644" s="108">
        <f t="shared" si="429"/>
        <v>0</v>
      </c>
      <c r="AE1644" s="805">
        <f t="shared" si="419"/>
        <v>0</v>
      </c>
      <c r="AG1644" s="805">
        <f t="shared" si="420"/>
        <v>0</v>
      </c>
      <c r="AI1644" s="805">
        <f t="shared" si="421"/>
        <v>0</v>
      </c>
      <c r="AK1644" s="300"/>
    </row>
    <row r="1645" spans="4:37" ht="12.75" customHeight="1" outlineLevel="1" x14ac:dyDescent="0.25">
      <c r="D1645" s="142" t="str">
        <f>'Line Items'!D1115</f>
        <v>[Rolling Stock Line 59]</v>
      </c>
      <c r="E1645" s="106"/>
      <c r="F1645" s="143" t="str">
        <f t="shared" si="417"/>
        <v>£000</v>
      </c>
      <c r="G1645" s="107">
        <f t="shared" si="429"/>
        <v>0</v>
      </c>
      <c r="H1645" s="107">
        <f t="shared" si="429"/>
        <v>0</v>
      </c>
      <c r="I1645" s="107">
        <f t="shared" si="429"/>
        <v>0</v>
      </c>
      <c r="J1645" s="107">
        <f t="shared" si="429"/>
        <v>0</v>
      </c>
      <c r="K1645" s="107">
        <f t="shared" si="429"/>
        <v>0</v>
      </c>
      <c r="L1645" s="107">
        <f t="shared" si="429"/>
        <v>0</v>
      </c>
      <c r="M1645" s="107">
        <f t="shared" si="429"/>
        <v>0</v>
      </c>
      <c r="N1645" s="107">
        <f t="shared" si="429"/>
        <v>0</v>
      </c>
      <c r="O1645" s="107">
        <f t="shared" si="429"/>
        <v>0</v>
      </c>
      <c r="P1645" s="107">
        <f t="shared" si="429"/>
        <v>0</v>
      </c>
      <c r="Q1645" s="107">
        <f t="shared" si="429"/>
        <v>0</v>
      </c>
      <c r="R1645" s="107">
        <f t="shared" si="429"/>
        <v>0</v>
      </c>
      <c r="S1645" s="107">
        <f t="shared" si="429"/>
        <v>0</v>
      </c>
      <c r="T1645" s="107">
        <f t="shared" si="429"/>
        <v>0</v>
      </c>
      <c r="U1645" s="107">
        <f t="shared" si="429"/>
        <v>0</v>
      </c>
      <c r="V1645" s="107">
        <f t="shared" si="429"/>
        <v>0</v>
      </c>
      <c r="W1645" s="107">
        <f t="shared" si="429"/>
        <v>0</v>
      </c>
      <c r="X1645" s="107">
        <f t="shared" si="429"/>
        <v>0</v>
      </c>
      <c r="Y1645" s="107">
        <f t="shared" si="429"/>
        <v>0</v>
      </c>
      <c r="Z1645" s="107">
        <f t="shared" si="429"/>
        <v>0</v>
      </c>
      <c r="AA1645" s="107">
        <f t="shared" si="429"/>
        <v>0</v>
      </c>
      <c r="AB1645" s="107">
        <f t="shared" si="429"/>
        <v>0</v>
      </c>
      <c r="AC1645" s="108">
        <f t="shared" si="429"/>
        <v>0</v>
      </c>
      <c r="AE1645" s="805">
        <f t="shared" si="419"/>
        <v>0</v>
      </c>
      <c r="AG1645" s="805">
        <f t="shared" si="420"/>
        <v>0</v>
      </c>
      <c r="AI1645" s="805">
        <f t="shared" si="421"/>
        <v>0</v>
      </c>
      <c r="AK1645" s="300"/>
    </row>
    <row r="1646" spans="4:37" ht="12.75" customHeight="1" outlineLevel="1" x14ac:dyDescent="0.25">
      <c r="D1646" s="113" t="str">
        <f>'Line Items'!D1116</f>
        <v>[Rolling Stock Line 60]</v>
      </c>
      <c r="E1646" s="286"/>
      <c r="F1646" s="155" t="str">
        <f>F1645</f>
        <v>£000</v>
      </c>
      <c r="G1646" s="115">
        <f t="shared" si="429"/>
        <v>0</v>
      </c>
      <c r="H1646" s="115">
        <f t="shared" si="429"/>
        <v>0</v>
      </c>
      <c r="I1646" s="115">
        <f t="shared" ref="I1646:AC1646" si="430">SUM(I1386,I1451,I1516,I1581)</f>
        <v>0</v>
      </c>
      <c r="J1646" s="115">
        <f t="shared" si="430"/>
        <v>0</v>
      </c>
      <c r="K1646" s="115">
        <f t="shared" si="430"/>
        <v>0</v>
      </c>
      <c r="L1646" s="115">
        <f t="shared" si="430"/>
        <v>0</v>
      </c>
      <c r="M1646" s="115">
        <f t="shared" si="430"/>
        <v>0</v>
      </c>
      <c r="N1646" s="115">
        <f t="shared" si="430"/>
        <v>0</v>
      </c>
      <c r="O1646" s="115">
        <f t="shared" si="430"/>
        <v>0</v>
      </c>
      <c r="P1646" s="115">
        <f t="shared" si="430"/>
        <v>0</v>
      </c>
      <c r="Q1646" s="115">
        <f t="shared" si="430"/>
        <v>0</v>
      </c>
      <c r="R1646" s="115">
        <f t="shared" si="430"/>
        <v>0</v>
      </c>
      <c r="S1646" s="115">
        <f t="shared" si="430"/>
        <v>0</v>
      </c>
      <c r="T1646" s="115">
        <f t="shared" si="430"/>
        <v>0</v>
      </c>
      <c r="U1646" s="115">
        <f t="shared" si="430"/>
        <v>0</v>
      </c>
      <c r="V1646" s="115">
        <f t="shared" si="430"/>
        <v>0</v>
      </c>
      <c r="W1646" s="115">
        <f t="shared" si="430"/>
        <v>0</v>
      </c>
      <c r="X1646" s="115">
        <f t="shared" si="430"/>
        <v>0</v>
      </c>
      <c r="Y1646" s="115">
        <f t="shared" si="430"/>
        <v>0</v>
      </c>
      <c r="Z1646" s="115">
        <f t="shared" si="430"/>
        <v>0</v>
      </c>
      <c r="AA1646" s="115">
        <f t="shared" si="430"/>
        <v>0</v>
      </c>
      <c r="AB1646" s="115">
        <f t="shared" si="430"/>
        <v>0</v>
      </c>
      <c r="AC1646" s="116">
        <f t="shared" si="430"/>
        <v>0</v>
      </c>
      <c r="AE1646" s="1058">
        <f t="shared" si="419"/>
        <v>0</v>
      </c>
      <c r="AG1646" s="1058">
        <f t="shared" si="420"/>
        <v>0</v>
      </c>
      <c r="AI1646" s="1058">
        <f t="shared" si="421"/>
        <v>0</v>
      </c>
      <c r="AK1646" s="320"/>
    </row>
    <row r="1647" spans="4:37" ht="12.75" customHeight="1" outlineLevel="1" x14ac:dyDescent="0.25">
      <c r="G1647" s="107"/>
      <c r="H1647" s="107"/>
      <c r="I1647" s="107"/>
      <c r="J1647" s="107"/>
      <c r="K1647" s="107"/>
      <c r="L1647" s="107"/>
      <c r="M1647" s="107"/>
      <c r="N1647" s="107"/>
      <c r="O1647" s="107"/>
      <c r="P1647" s="107"/>
      <c r="Q1647" s="107"/>
      <c r="R1647" s="107"/>
      <c r="S1647" s="107"/>
      <c r="T1647" s="107"/>
      <c r="U1647" s="107"/>
      <c r="V1647" s="107"/>
      <c r="W1647" s="107"/>
      <c r="X1647" s="107"/>
      <c r="Y1647" s="107"/>
      <c r="Z1647" s="107"/>
      <c r="AA1647" s="107"/>
      <c r="AB1647" s="107"/>
      <c r="AC1647" s="107"/>
      <c r="AE1647" s="107"/>
      <c r="AG1647" s="107"/>
      <c r="AI1647" s="107"/>
    </row>
    <row r="1648" spans="4:37" ht="12.75" customHeight="1" outlineLevel="1" x14ac:dyDescent="0.25">
      <c r="D1648" s="290" t="str">
        <f>B1585</f>
        <v>Total Rolling Stock Charges</v>
      </c>
      <c r="E1648" s="291"/>
      <c r="F1648" s="292" t="str">
        <f>F1646</f>
        <v>£000</v>
      </c>
      <c r="G1648" s="293">
        <f t="shared" ref="G1648:AC1648" si="431">SUM(G1587:G1646)</f>
        <v>0</v>
      </c>
      <c r="H1648" s="293">
        <f t="shared" si="431"/>
        <v>0</v>
      </c>
      <c r="I1648" s="293">
        <f t="shared" si="431"/>
        <v>0</v>
      </c>
      <c r="J1648" s="293">
        <f t="shared" si="431"/>
        <v>0</v>
      </c>
      <c r="K1648" s="293">
        <f t="shared" si="431"/>
        <v>0</v>
      </c>
      <c r="L1648" s="293">
        <f t="shared" si="431"/>
        <v>0</v>
      </c>
      <c r="M1648" s="293">
        <f t="shared" si="431"/>
        <v>0</v>
      </c>
      <c r="N1648" s="293">
        <f t="shared" si="431"/>
        <v>0</v>
      </c>
      <c r="O1648" s="293">
        <f t="shared" si="431"/>
        <v>0</v>
      </c>
      <c r="P1648" s="293">
        <f t="shared" si="431"/>
        <v>0</v>
      </c>
      <c r="Q1648" s="293">
        <f t="shared" si="431"/>
        <v>0</v>
      </c>
      <c r="R1648" s="293">
        <f t="shared" si="431"/>
        <v>0</v>
      </c>
      <c r="S1648" s="293">
        <f t="shared" si="431"/>
        <v>0</v>
      </c>
      <c r="T1648" s="293">
        <f t="shared" si="431"/>
        <v>0</v>
      </c>
      <c r="U1648" s="293">
        <f t="shared" si="431"/>
        <v>0</v>
      </c>
      <c r="V1648" s="293">
        <f t="shared" si="431"/>
        <v>0</v>
      </c>
      <c r="W1648" s="293">
        <f t="shared" si="431"/>
        <v>0</v>
      </c>
      <c r="X1648" s="293">
        <f t="shared" si="431"/>
        <v>0</v>
      </c>
      <c r="Y1648" s="293">
        <f t="shared" si="431"/>
        <v>0</v>
      </c>
      <c r="Z1648" s="293">
        <f t="shared" si="431"/>
        <v>0</v>
      </c>
      <c r="AA1648" s="293">
        <f t="shared" si="431"/>
        <v>0</v>
      </c>
      <c r="AB1648" s="293">
        <f t="shared" si="431"/>
        <v>0</v>
      </c>
      <c r="AC1648" s="294">
        <f t="shared" si="431"/>
        <v>0</v>
      </c>
      <c r="AE1648" s="1062">
        <f>SUM(AE1587:AE1646)</f>
        <v>0</v>
      </c>
      <c r="AG1648" s="1062">
        <f>SUM(AG1587:AG1646)</f>
        <v>0</v>
      </c>
      <c r="AI1648" s="1062">
        <f>SUM(AI1587:AI1646)</f>
        <v>0</v>
      </c>
      <c r="AK1648" s="295"/>
    </row>
    <row r="1649" spans="2:37" x14ac:dyDescent="0.25">
      <c r="G1649" s="107"/>
      <c r="H1649" s="107"/>
      <c r="I1649" s="107"/>
      <c r="J1649" s="107"/>
      <c r="K1649" s="107"/>
      <c r="L1649" s="107"/>
      <c r="M1649" s="107"/>
      <c r="N1649" s="107"/>
      <c r="O1649" s="107"/>
      <c r="P1649" s="107"/>
      <c r="Q1649" s="107"/>
      <c r="R1649" s="107"/>
      <c r="S1649" s="107"/>
      <c r="T1649" s="107"/>
      <c r="U1649" s="107"/>
      <c r="V1649" s="107"/>
      <c r="W1649" s="107"/>
      <c r="X1649" s="107"/>
      <c r="Y1649" s="107"/>
      <c r="Z1649" s="107"/>
      <c r="AA1649" s="107"/>
      <c r="AB1649" s="107"/>
      <c r="AC1649" s="107"/>
      <c r="AE1649" s="107"/>
      <c r="AG1649" s="107"/>
      <c r="AI1649" s="107"/>
    </row>
    <row r="1650" spans="2:37" x14ac:dyDescent="0.25">
      <c r="D1650" s="106"/>
      <c r="E1650" s="106"/>
      <c r="F1650" s="143"/>
      <c r="G1650" s="107"/>
      <c r="H1650" s="107"/>
      <c r="I1650" s="107"/>
      <c r="J1650" s="107"/>
      <c r="K1650" s="107"/>
      <c r="L1650" s="107"/>
      <c r="M1650" s="107"/>
      <c r="N1650" s="107"/>
      <c r="O1650" s="107"/>
      <c r="P1650" s="107"/>
      <c r="Q1650" s="107"/>
      <c r="R1650" s="107"/>
      <c r="S1650" s="107"/>
      <c r="T1650" s="107"/>
      <c r="U1650" s="107"/>
      <c r="V1650" s="107"/>
      <c r="W1650" s="107"/>
      <c r="X1650" s="107"/>
      <c r="Y1650" s="107"/>
      <c r="Z1650" s="107"/>
      <c r="AA1650" s="107"/>
      <c r="AB1650" s="107"/>
      <c r="AC1650" s="107"/>
      <c r="AE1650" s="107"/>
      <c r="AG1650" s="107"/>
      <c r="AI1650" s="107"/>
      <c r="AK1650" s="351"/>
    </row>
    <row r="1651" spans="2:37" ht="16.5" x14ac:dyDescent="0.25">
      <c r="B1651" s="11" t="s">
        <v>505</v>
      </c>
      <c r="C1651" s="11"/>
      <c r="D1651" s="11"/>
      <c r="E1651" s="11"/>
      <c r="F1651" s="11"/>
      <c r="G1651" s="311"/>
      <c r="H1651" s="311"/>
      <c r="I1651" s="311"/>
      <c r="J1651" s="311"/>
      <c r="K1651" s="311"/>
      <c r="L1651" s="311"/>
      <c r="M1651" s="311"/>
      <c r="N1651" s="311"/>
      <c r="O1651" s="311"/>
      <c r="P1651" s="311"/>
      <c r="Q1651" s="311"/>
      <c r="R1651" s="311"/>
      <c r="S1651" s="311"/>
      <c r="T1651" s="311"/>
      <c r="U1651" s="311"/>
      <c r="V1651" s="311"/>
      <c r="W1651" s="311"/>
      <c r="X1651" s="311"/>
      <c r="Y1651" s="311"/>
      <c r="Z1651" s="311"/>
      <c r="AA1651" s="311"/>
      <c r="AB1651" s="311"/>
      <c r="AC1651" s="311"/>
      <c r="AD1651" s="11"/>
      <c r="AE1651" s="311"/>
      <c r="AF1651" s="11"/>
      <c r="AG1651" s="311"/>
      <c r="AH1651" s="11"/>
      <c r="AI1651" s="311"/>
      <c r="AJ1651" s="11"/>
      <c r="AK1651" s="11"/>
    </row>
    <row r="1652" spans="2:37" ht="12.75" customHeight="1" outlineLevel="1" x14ac:dyDescent="0.25">
      <c r="G1652" s="107"/>
      <c r="H1652" s="107"/>
      <c r="I1652" s="107"/>
      <c r="J1652" s="107"/>
      <c r="K1652" s="107"/>
      <c r="L1652" s="107"/>
      <c r="M1652" s="107"/>
      <c r="N1652" s="107"/>
      <c r="O1652" s="107"/>
      <c r="P1652" s="107"/>
      <c r="Q1652" s="107"/>
      <c r="R1652" s="107"/>
      <c r="S1652" s="107"/>
      <c r="T1652" s="107"/>
      <c r="U1652" s="107"/>
      <c r="V1652" s="107"/>
      <c r="W1652" s="107"/>
      <c r="X1652" s="107"/>
      <c r="Y1652" s="107"/>
      <c r="Z1652" s="107"/>
      <c r="AA1652" s="107"/>
      <c r="AB1652" s="107"/>
      <c r="AC1652" s="107"/>
      <c r="AE1652" s="107"/>
      <c r="AG1652" s="107"/>
      <c r="AI1652" s="107"/>
    </row>
    <row r="1653" spans="2:37" ht="12.75" customHeight="1" outlineLevel="1" x14ac:dyDescent="0.25">
      <c r="D1653" s="276" t="str">
        <f>D1388</f>
        <v>Total Capital Lease Charges</v>
      </c>
      <c r="E1653" s="277"/>
      <c r="F1653" s="296" t="str">
        <f t="shared" ref="F1653:AC1653" si="432">F1388</f>
        <v>£000</v>
      </c>
      <c r="G1653" s="297">
        <f t="shared" si="432"/>
        <v>0</v>
      </c>
      <c r="H1653" s="297">
        <f t="shared" si="432"/>
        <v>0</v>
      </c>
      <c r="I1653" s="297">
        <f t="shared" si="432"/>
        <v>0</v>
      </c>
      <c r="J1653" s="297">
        <f t="shared" si="432"/>
        <v>0</v>
      </c>
      <c r="K1653" s="297">
        <f t="shared" si="432"/>
        <v>0</v>
      </c>
      <c r="L1653" s="297">
        <f t="shared" si="432"/>
        <v>0</v>
      </c>
      <c r="M1653" s="297">
        <f t="shared" si="432"/>
        <v>0</v>
      </c>
      <c r="N1653" s="297">
        <f t="shared" si="432"/>
        <v>0</v>
      </c>
      <c r="O1653" s="297">
        <f t="shared" si="432"/>
        <v>0</v>
      </c>
      <c r="P1653" s="297">
        <f t="shared" si="432"/>
        <v>0</v>
      </c>
      <c r="Q1653" s="297">
        <f t="shared" si="432"/>
        <v>0</v>
      </c>
      <c r="R1653" s="297">
        <f t="shared" si="432"/>
        <v>0</v>
      </c>
      <c r="S1653" s="297">
        <f t="shared" si="432"/>
        <v>0</v>
      </c>
      <c r="T1653" s="297">
        <f t="shared" si="432"/>
        <v>0</v>
      </c>
      <c r="U1653" s="297">
        <f t="shared" si="432"/>
        <v>0</v>
      </c>
      <c r="V1653" s="297">
        <f t="shared" si="432"/>
        <v>0</v>
      </c>
      <c r="W1653" s="297">
        <f t="shared" si="432"/>
        <v>0</v>
      </c>
      <c r="X1653" s="297">
        <f t="shared" si="432"/>
        <v>0</v>
      </c>
      <c r="Y1653" s="297">
        <f t="shared" si="432"/>
        <v>0</v>
      </c>
      <c r="Z1653" s="297">
        <f t="shared" si="432"/>
        <v>0</v>
      </c>
      <c r="AA1653" s="297">
        <f t="shared" si="432"/>
        <v>0</v>
      </c>
      <c r="AB1653" s="297">
        <f t="shared" si="432"/>
        <v>0</v>
      </c>
      <c r="AC1653" s="298">
        <f t="shared" si="432"/>
        <v>0</v>
      </c>
      <c r="AE1653" s="1057">
        <f>AE1388</f>
        <v>0</v>
      </c>
      <c r="AG1653" s="1057">
        <f>AG1388</f>
        <v>0</v>
      </c>
      <c r="AI1653" s="1057">
        <f>AI1388</f>
        <v>0</v>
      </c>
      <c r="AK1653" s="299"/>
    </row>
    <row r="1654" spans="2:37" ht="12.75" customHeight="1" outlineLevel="1" x14ac:dyDescent="0.25">
      <c r="D1654" s="142" t="str">
        <f>D1453</f>
        <v>Total Non-Capital Lease Charges</v>
      </c>
      <c r="E1654" s="106"/>
      <c r="F1654" s="143" t="str">
        <f t="shared" ref="F1654:AC1654" si="433">F1453</f>
        <v>£000</v>
      </c>
      <c r="G1654" s="107">
        <f t="shared" si="433"/>
        <v>0</v>
      </c>
      <c r="H1654" s="107">
        <f t="shared" si="433"/>
        <v>0</v>
      </c>
      <c r="I1654" s="107">
        <f t="shared" si="433"/>
        <v>0</v>
      </c>
      <c r="J1654" s="107">
        <f t="shared" si="433"/>
        <v>0</v>
      </c>
      <c r="K1654" s="107">
        <f t="shared" si="433"/>
        <v>0</v>
      </c>
      <c r="L1654" s="107">
        <f t="shared" si="433"/>
        <v>0</v>
      </c>
      <c r="M1654" s="107">
        <f t="shared" si="433"/>
        <v>0</v>
      </c>
      <c r="N1654" s="107">
        <f t="shared" si="433"/>
        <v>0</v>
      </c>
      <c r="O1654" s="107">
        <f t="shared" si="433"/>
        <v>0</v>
      </c>
      <c r="P1654" s="107">
        <f t="shared" si="433"/>
        <v>0</v>
      </c>
      <c r="Q1654" s="107">
        <f t="shared" si="433"/>
        <v>0</v>
      </c>
      <c r="R1654" s="107">
        <f t="shared" si="433"/>
        <v>0</v>
      </c>
      <c r="S1654" s="107">
        <f t="shared" si="433"/>
        <v>0</v>
      </c>
      <c r="T1654" s="107">
        <f t="shared" si="433"/>
        <v>0</v>
      </c>
      <c r="U1654" s="107">
        <f t="shared" si="433"/>
        <v>0</v>
      </c>
      <c r="V1654" s="107">
        <f t="shared" si="433"/>
        <v>0</v>
      </c>
      <c r="W1654" s="107">
        <f t="shared" si="433"/>
        <v>0</v>
      </c>
      <c r="X1654" s="107">
        <f t="shared" si="433"/>
        <v>0</v>
      </c>
      <c r="Y1654" s="107">
        <f t="shared" si="433"/>
        <v>0</v>
      </c>
      <c r="Z1654" s="107">
        <f t="shared" si="433"/>
        <v>0</v>
      </c>
      <c r="AA1654" s="107">
        <f t="shared" si="433"/>
        <v>0</v>
      </c>
      <c r="AB1654" s="107">
        <f t="shared" si="433"/>
        <v>0</v>
      </c>
      <c r="AC1654" s="108">
        <f t="shared" si="433"/>
        <v>0</v>
      </c>
      <c r="AE1654" s="805">
        <f>AE1453</f>
        <v>0</v>
      </c>
      <c r="AG1654" s="805">
        <f>AG1453</f>
        <v>0</v>
      </c>
      <c r="AI1654" s="805">
        <f>AI1453</f>
        <v>0</v>
      </c>
      <c r="AK1654" s="300"/>
    </row>
    <row r="1655" spans="2:37" ht="12.75" customHeight="1" outlineLevel="1" x14ac:dyDescent="0.25">
      <c r="D1655" s="142" t="str">
        <f>D1518</f>
        <v>Total Heavy Maintenance Reserve Cost</v>
      </c>
      <c r="E1655" s="106"/>
      <c r="F1655" s="143" t="str">
        <f t="shared" ref="F1655:AC1655" si="434">F1518</f>
        <v>£000</v>
      </c>
      <c r="G1655" s="107">
        <f t="shared" si="434"/>
        <v>0</v>
      </c>
      <c r="H1655" s="107">
        <f t="shared" si="434"/>
        <v>0</v>
      </c>
      <c r="I1655" s="107">
        <f t="shared" si="434"/>
        <v>0</v>
      </c>
      <c r="J1655" s="107">
        <f t="shared" si="434"/>
        <v>0</v>
      </c>
      <c r="K1655" s="107">
        <f t="shared" si="434"/>
        <v>0</v>
      </c>
      <c r="L1655" s="107">
        <f t="shared" si="434"/>
        <v>0</v>
      </c>
      <c r="M1655" s="107">
        <f t="shared" si="434"/>
        <v>0</v>
      </c>
      <c r="N1655" s="107">
        <f t="shared" si="434"/>
        <v>0</v>
      </c>
      <c r="O1655" s="107">
        <f t="shared" si="434"/>
        <v>0</v>
      </c>
      <c r="P1655" s="107">
        <f t="shared" si="434"/>
        <v>0</v>
      </c>
      <c r="Q1655" s="107">
        <f t="shared" si="434"/>
        <v>0</v>
      </c>
      <c r="R1655" s="107">
        <f t="shared" si="434"/>
        <v>0</v>
      </c>
      <c r="S1655" s="107">
        <f t="shared" si="434"/>
        <v>0</v>
      </c>
      <c r="T1655" s="107">
        <f t="shared" si="434"/>
        <v>0</v>
      </c>
      <c r="U1655" s="107">
        <f t="shared" si="434"/>
        <v>0</v>
      </c>
      <c r="V1655" s="107">
        <f t="shared" si="434"/>
        <v>0</v>
      </c>
      <c r="W1655" s="107">
        <f t="shared" si="434"/>
        <v>0</v>
      </c>
      <c r="X1655" s="107">
        <f t="shared" si="434"/>
        <v>0</v>
      </c>
      <c r="Y1655" s="107">
        <f t="shared" si="434"/>
        <v>0</v>
      </c>
      <c r="Z1655" s="107">
        <f t="shared" si="434"/>
        <v>0</v>
      </c>
      <c r="AA1655" s="107">
        <f t="shared" si="434"/>
        <v>0</v>
      </c>
      <c r="AB1655" s="107">
        <f t="shared" si="434"/>
        <v>0</v>
      </c>
      <c r="AC1655" s="108">
        <f t="shared" si="434"/>
        <v>0</v>
      </c>
      <c r="AE1655" s="805">
        <f>AE1518</f>
        <v>0</v>
      </c>
      <c r="AG1655" s="805">
        <f>AG1518</f>
        <v>0</v>
      </c>
      <c r="AI1655" s="805">
        <f>AI1518</f>
        <v>0</v>
      </c>
      <c r="AK1655" s="300"/>
    </row>
    <row r="1656" spans="2:37" ht="12.75" customHeight="1" outlineLevel="1" x14ac:dyDescent="0.25">
      <c r="D1656" s="113" t="str">
        <f>D1583</f>
        <v>Total Rentalised Enhancement Cost</v>
      </c>
      <c r="E1656" s="286"/>
      <c r="F1656" s="155" t="str">
        <f t="shared" ref="F1656:AC1656" si="435">F1583</f>
        <v>£000</v>
      </c>
      <c r="G1656" s="115">
        <f t="shared" si="435"/>
        <v>0</v>
      </c>
      <c r="H1656" s="115">
        <f t="shared" si="435"/>
        <v>0</v>
      </c>
      <c r="I1656" s="115">
        <f t="shared" si="435"/>
        <v>0</v>
      </c>
      <c r="J1656" s="115">
        <f t="shared" si="435"/>
        <v>0</v>
      </c>
      <c r="K1656" s="115">
        <f t="shared" si="435"/>
        <v>0</v>
      </c>
      <c r="L1656" s="115">
        <f t="shared" si="435"/>
        <v>0</v>
      </c>
      <c r="M1656" s="115">
        <f t="shared" si="435"/>
        <v>0</v>
      </c>
      <c r="N1656" s="115">
        <f t="shared" si="435"/>
        <v>0</v>
      </c>
      <c r="O1656" s="115">
        <f t="shared" si="435"/>
        <v>0</v>
      </c>
      <c r="P1656" s="115">
        <f t="shared" si="435"/>
        <v>0</v>
      </c>
      <c r="Q1656" s="115">
        <f t="shared" si="435"/>
        <v>0</v>
      </c>
      <c r="R1656" s="115">
        <f t="shared" si="435"/>
        <v>0</v>
      </c>
      <c r="S1656" s="115">
        <f t="shared" si="435"/>
        <v>0</v>
      </c>
      <c r="T1656" s="115">
        <f t="shared" si="435"/>
        <v>0</v>
      </c>
      <c r="U1656" s="115">
        <f t="shared" si="435"/>
        <v>0</v>
      </c>
      <c r="V1656" s="115">
        <f t="shared" si="435"/>
        <v>0</v>
      </c>
      <c r="W1656" s="115">
        <f t="shared" si="435"/>
        <v>0</v>
      </c>
      <c r="X1656" s="115">
        <f t="shared" si="435"/>
        <v>0</v>
      </c>
      <c r="Y1656" s="115">
        <f t="shared" si="435"/>
        <v>0</v>
      </c>
      <c r="Z1656" s="115">
        <f t="shared" si="435"/>
        <v>0</v>
      </c>
      <c r="AA1656" s="115">
        <f t="shared" si="435"/>
        <v>0</v>
      </c>
      <c r="AB1656" s="115">
        <f t="shared" si="435"/>
        <v>0</v>
      </c>
      <c r="AC1656" s="116">
        <f t="shared" si="435"/>
        <v>0</v>
      </c>
      <c r="AE1656" s="1058">
        <f>AE1583</f>
        <v>0</v>
      </c>
      <c r="AG1656" s="1058">
        <f>AG1583</f>
        <v>0</v>
      </c>
      <c r="AI1656" s="1058">
        <f>AI1583</f>
        <v>0</v>
      </c>
      <c r="AK1656" s="320"/>
    </row>
    <row r="1657" spans="2:37" ht="12.75" customHeight="1" outlineLevel="1" x14ac:dyDescent="0.25">
      <c r="G1657" s="107"/>
      <c r="H1657" s="107"/>
      <c r="I1657" s="107"/>
      <c r="J1657" s="107"/>
      <c r="K1657" s="107"/>
      <c r="L1657" s="107"/>
      <c r="M1657" s="107"/>
      <c r="N1657" s="107"/>
      <c r="O1657" s="107"/>
      <c r="P1657" s="107"/>
      <c r="Q1657" s="107"/>
      <c r="R1657" s="107"/>
      <c r="S1657" s="107"/>
      <c r="T1657" s="107"/>
      <c r="U1657" s="107"/>
      <c r="V1657" s="107"/>
      <c r="W1657" s="107"/>
      <c r="X1657" s="107"/>
      <c r="Y1657" s="107"/>
      <c r="Z1657" s="107"/>
      <c r="AA1657" s="107"/>
      <c r="AB1657" s="107"/>
      <c r="AC1657" s="107"/>
      <c r="AE1657" s="107"/>
      <c r="AG1657" s="107"/>
      <c r="AI1657" s="107"/>
    </row>
    <row r="1658" spans="2:37" ht="12.75" customHeight="1" outlineLevel="1" x14ac:dyDescent="0.25">
      <c r="D1658" s="290" t="str">
        <f>B1651</f>
        <v>Total Rolling Stock Charges</v>
      </c>
      <c r="E1658" s="291"/>
      <c r="F1658" s="292" t="str">
        <f>F1656</f>
        <v>£000</v>
      </c>
      <c r="G1658" s="293">
        <f t="shared" ref="G1658:AC1658" si="436">SUM(G1653:G1656)</f>
        <v>0</v>
      </c>
      <c r="H1658" s="293">
        <f t="shared" si="436"/>
        <v>0</v>
      </c>
      <c r="I1658" s="293">
        <f t="shared" si="436"/>
        <v>0</v>
      </c>
      <c r="J1658" s="293">
        <f t="shared" si="436"/>
        <v>0</v>
      </c>
      <c r="K1658" s="293">
        <f t="shared" si="436"/>
        <v>0</v>
      </c>
      <c r="L1658" s="293">
        <f t="shared" si="436"/>
        <v>0</v>
      </c>
      <c r="M1658" s="293">
        <f t="shared" si="436"/>
        <v>0</v>
      </c>
      <c r="N1658" s="293">
        <f t="shared" si="436"/>
        <v>0</v>
      </c>
      <c r="O1658" s="293">
        <f t="shared" si="436"/>
        <v>0</v>
      </c>
      <c r="P1658" s="293">
        <f t="shared" si="436"/>
        <v>0</v>
      </c>
      <c r="Q1658" s="293">
        <f t="shared" si="436"/>
        <v>0</v>
      </c>
      <c r="R1658" s="293">
        <f t="shared" si="436"/>
        <v>0</v>
      </c>
      <c r="S1658" s="293">
        <f t="shared" si="436"/>
        <v>0</v>
      </c>
      <c r="T1658" s="293">
        <f t="shared" si="436"/>
        <v>0</v>
      </c>
      <c r="U1658" s="293">
        <f t="shared" si="436"/>
        <v>0</v>
      </c>
      <c r="V1658" s="293">
        <f t="shared" si="436"/>
        <v>0</v>
      </c>
      <c r="W1658" s="293">
        <f t="shared" si="436"/>
        <v>0</v>
      </c>
      <c r="X1658" s="293">
        <f t="shared" si="436"/>
        <v>0</v>
      </c>
      <c r="Y1658" s="293">
        <f t="shared" si="436"/>
        <v>0</v>
      </c>
      <c r="Z1658" s="293">
        <f t="shared" si="436"/>
        <v>0</v>
      </c>
      <c r="AA1658" s="293">
        <f t="shared" si="436"/>
        <v>0</v>
      </c>
      <c r="AB1658" s="293">
        <f t="shared" si="436"/>
        <v>0</v>
      </c>
      <c r="AC1658" s="294">
        <f t="shared" si="436"/>
        <v>0</v>
      </c>
      <c r="AE1658" s="1062">
        <f>SUM(AE1653:AE1656)</f>
        <v>0</v>
      </c>
      <c r="AG1658" s="1062">
        <f>SUM(AG1653:AG1656)</f>
        <v>0</v>
      </c>
      <c r="AI1658" s="1062">
        <f>SUM(AI1653:AI1656)</f>
        <v>0</v>
      </c>
      <c r="AK1658" s="295"/>
    </row>
    <row r="1661" spans="2:37" ht="16.5" x14ac:dyDescent="0.25">
      <c r="B1661" s="11" t="s">
        <v>25</v>
      </c>
      <c r="C1661" s="11"/>
      <c r="D1661" s="11"/>
      <c r="E1661" s="11"/>
      <c r="F1661" s="11"/>
      <c r="G1661" s="11"/>
      <c r="H1661" s="11"/>
      <c r="I1661" s="11"/>
      <c r="J1661" s="11"/>
      <c r="K1661" s="11"/>
      <c r="L1661" s="11"/>
      <c r="M1661" s="11"/>
      <c r="N1661" s="11"/>
      <c r="O1661" s="11"/>
      <c r="P1661" s="11"/>
      <c r="Q1661" s="11"/>
      <c r="R1661" s="11"/>
      <c r="S1661" s="11"/>
      <c r="T1661" s="11"/>
      <c r="U1661" s="11"/>
      <c r="V1661" s="11"/>
      <c r="W1661" s="11"/>
      <c r="X1661" s="11"/>
      <c r="Y1661" s="11"/>
      <c r="Z1661" s="11"/>
      <c r="AA1661" s="11"/>
      <c r="AB1661" s="11"/>
      <c r="AC1661" s="11"/>
      <c r="AD1661" s="11"/>
      <c r="AE1661" s="11"/>
      <c r="AF1661" s="11"/>
      <c r="AG1661" s="11"/>
      <c r="AH1661" s="11"/>
      <c r="AI1661" s="11"/>
      <c r="AJ1661" s="11"/>
      <c r="AK1661" s="11"/>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5" fitToHeight="99" orientation="landscape" r:id="rId1"/>
  <rowBreaks count="24" manualBreakCount="24">
    <brk id="80" max="16383" man="1"/>
    <brk id="144" max="16383" man="1"/>
    <brk id="210" max="16383" man="1"/>
    <brk id="274" max="16383" man="1"/>
    <brk id="341" max="16383" man="1"/>
    <brk id="409" max="16383" man="1"/>
    <brk id="473" max="16383" man="1"/>
    <brk id="537" max="16383" man="1"/>
    <brk id="603" max="16383" man="1"/>
    <brk id="667" max="16383" man="1"/>
    <brk id="731" max="16383" man="1"/>
    <brk id="797" max="16383" man="1"/>
    <brk id="861" max="16383" man="1"/>
    <brk id="925" max="16383" man="1"/>
    <brk id="993" max="16383" man="1"/>
    <brk id="1059" max="16383" man="1"/>
    <brk id="1125" max="16383" man="1"/>
    <brk id="1191" max="16383" man="1"/>
    <brk id="1256" max="16383" man="1"/>
    <brk id="1322" max="16383" man="1"/>
    <brk id="1389" max="16383" man="1"/>
    <brk id="1454" max="16383" man="1"/>
    <brk id="1519" max="16383" man="1"/>
    <brk id="1584" max="16383" man="1"/>
  </rowBreaks>
  <ignoredErrors>
    <ignoredError sqref="F1327"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autoPageBreaks="0"/>
  </sheetPr>
  <dimension ref="A2:AM1646"/>
  <sheetViews>
    <sheetView showGridLines="0" zoomScale="70" zoomScaleNormal="70" zoomScaleSheetLayoutView="70" workbookViewId="0">
      <pane ySplit="12" topLeftCell="A13" activePane="bottomLeft" state="frozen"/>
      <selection pane="bottomLeft"/>
    </sheetView>
  </sheetViews>
  <sheetFormatPr defaultColWidth="9" defaultRowHeight="15" outlineLevelRow="3" outlineLevelCol="1" x14ac:dyDescent="0.25"/>
  <cols>
    <col min="1" max="1" width="2.85546875" style="212" customWidth="1"/>
    <col min="2" max="3" width="3.28515625" style="9" customWidth="1"/>
    <col min="4" max="4" width="47.7109375" style="9" customWidth="1"/>
    <col min="5" max="5" width="19.7109375" style="9" customWidth="1"/>
    <col min="6" max="6" width="10.85546875" style="9" customWidth="1"/>
    <col min="7" max="22" width="11.42578125" style="9" customWidth="1"/>
    <col min="23" max="29" width="11.42578125" style="9" customWidth="1" outlineLevel="1"/>
    <col min="30" max="30" width="3.42578125" style="9" customWidth="1"/>
    <col min="31" max="31" width="11.42578125" style="9" customWidth="1" outlineLevel="1"/>
    <col min="32" max="32" width="3.42578125" style="9" customWidth="1" outlineLevel="1"/>
    <col min="33" max="33" width="11.42578125" style="9" customWidth="1" outlineLevel="1"/>
    <col min="34" max="34" width="3.42578125" style="9" customWidth="1" outlineLevel="1"/>
    <col min="35" max="35" width="11.42578125" style="9" customWidth="1" outlineLevel="1"/>
    <col min="36" max="36" width="3.42578125" style="9" customWidth="1" outlineLevel="1"/>
    <col min="37" max="37" width="96.5703125" style="9" customWidth="1"/>
    <col min="38" max="39" width="9" style="212"/>
    <col min="40" max="16384" width="9" style="9"/>
  </cols>
  <sheetData>
    <row r="2" spans="2:37" x14ac:dyDescent="0.25">
      <c r="B2" s="7" t="str">
        <f>'Template Cover'!B2</f>
        <v>Owner:</v>
      </c>
      <c r="C2" s="8"/>
      <c r="D2" s="8"/>
      <c r="E2" s="8"/>
      <c r="F2" s="8"/>
      <c r="G2" s="8" t="str">
        <f>Owner</f>
        <v>Department for Transport</v>
      </c>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2:37" x14ac:dyDescent="0.25">
      <c r="B3" s="7" t="str">
        <f>'Template Cover'!B3</f>
        <v>Project:</v>
      </c>
      <c r="C3" s="8"/>
      <c r="D3" s="8"/>
      <c r="E3" s="8"/>
      <c r="F3" s="8"/>
      <c r="G3" s="8" t="str">
        <f>Project</f>
        <v>South Eastern Franchise</v>
      </c>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2:37" x14ac:dyDescent="0.25">
      <c r="B4" s="7" t="str">
        <f>'Template Cover'!B4</f>
        <v>Sheet:</v>
      </c>
      <c r="C4" s="8"/>
      <c r="D4" s="8"/>
      <c r="E4" s="8"/>
      <c r="F4" s="8"/>
      <c r="G4" s="8" t="str">
        <f ca="1">MID(CELL("filename",$A$1),FIND("]",CELL("filename",$A$1))+1,99)</f>
        <v>Infrastructure</v>
      </c>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row>
    <row r="5" spans="2:37" x14ac:dyDescent="0.25">
      <c r="B5" s="7" t="str">
        <f>'Template Cover'!B5</f>
        <v>Version:</v>
      </c>
      <c r="C5" s="8"/>
      <c r="D5" s="8"/>
      <c r="E5" s="8"/>
      <c r="F5" s="8"/>
      <c r="G5" s="8">
        <f>Version</f>
        <v>1</v>
      </c>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row>
    <row r="6" spans="2:37" x14ac:dyDescent="0.25">
      <c r="B6" s="7" t="str">
        <f>'Template Cover'!B6</f>
        <v>Date:</v>
      </c>
      <c r="C6" s="10"/>
      <c r="D6" s="10"/>
      <c r="E6" s="10"/>
      <c r="F6" s="10"/>
      <c r="G6" s="10">
        <f ca="1">TODAY()</f>
        <v>43067</v>
      </c>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row>
    <row r="7" spans="2:37" x14ac:dyDescent="0.25">
      <c r="B7" s="7" t="str">
        <f>'Template Cover'!B7</f>
        <v>Filename:</v>
      </c>
      <c r="C7" s="8"/>
      <c r="D7" s="8"/>
      <c r="E7" s="8"/>
      <c r="F7" s="8"/>
      <c r="G7" s="8" t="str">
        <f ca="1">LEFT(CELL("FILENAME",$A$1),FIND("]",CELL("FILENAME",$A$1)))</f>
        <v>G:\AFP\RailGrpAll\FRP\002 Projects\009 South Eastern\0004 Finance\10_ITT\Financial Model Template\[SEF Financial Templates v4.01.xlsx]</v>
      </c>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row>
    <row r="9" spans="2:37" ht="25.5" x14ac:dyDescent="0.25">
      <c r="D9" s="1090" t="str">
        <f>RN_Switch</f>
        <v>Nominal</v>
      </c>
      <c r="E9" s="1091"/>
      <c r="F9" s="1092" t="s">
        <v>72</v>
      </c>
      <c r="G9" s="131" t="str">
        <f>Timeline!G29</f>
        <v>Blank</v>
      </c>
      <c r="H9" s="131" t="str">
        <f>Timeline!H29</f>
        <v>Blank</v>
      </c>
      <c r="I9" s="131" t="str">
        <f>Timeline!I29</f>
        <v>Year -3</v>
      </c>
      <c r="J9" s="131" t="str">
        <f>Timeline!J29</f>
        <v>Year -2</v>
      </c>
      <c r="K9" s="131" t="str">
        <f>Timeline!K29</f>
        <v>Year -1</v>
      </c>
      <c r="L9" s="131" t="str">
        <f>Timeline!L29</f>
        <v>Year 0</v>
      </c>
      <c r="M9" s="131" t="str">
        <f>Timeline!M29</f>
        <v>Year 1</v>
      </c>
      <c r="N9" s="131" t="str">
        <f>Timeline!N29</f>
        <v>Year 2</v>
      </c>
      <c r="O9" s="131" t="str">
        <f>Timeline!O29</f>
        <v>Year 3</v>
      </c>
      <c r="P9" s="131" t="str">
        <f>Timeline!P29</f>
        <v>Year 4</v>
      </c>
      <c r="Q9" s="131" t="str">
        <f>Timeline!Q29</f>
        <v>Year 5</v>
      </c>
      <c r="R9" s="131" t="str">
        <f>Timeline!R29</f>
        <v>Year 6</v>
      </c>
      <c r="S9" s="131" t="str">
        <f>Timeline!S29</f>
        <v>Year 7</v>
      </c>
      <c r="T9" s="131" t="str">
        <f>Timeline!T29</f>
        <v>Year 8</v>
      </c>
      <c r="U9" s="131" t="str">
        <f>Timeline!U29</f>
        <v>Year 9</v>
      </c>
      <c r="V9" s="131" t="str">
        <f>Timeline!V29</f>
        <v>Year 10</v>
      </c>
      <c r="W9" s="131" t="str">
        <f>Timeline!W29</f>
        <v>Year 11</v>
      </c>
      <c r="X9" s="131" t="str">
        <f>Timeline!X29</f>
        <v>Year 12</v>
      </c>
      <c r="Y9" s="131" t="str">
        <f>Timeline!Y29</f>
        <v>Year 13</v>
      </c>
      <c r="Z9" s="131" t="str">
        <f>Timeline!Z29</f>
        <v>Year 14</v>
      </c>
      <c r="AA9" s="131" t="str">
        <f>Timeline!AA29</f>
        <v>Year 15</v>
      </c>
      <c r="AB9" s="131" t="str">
        <f>Timeline!AB29</f>
        <v>Year 16</v>
      </c>
      <c r="AC9" s="131" t="str">
        <f>Timeline!AC29</f>
        <v>Year 17</v>
      </c>
      <c r="AE9" s="131" t="str">
        <f>Timeline!AE29</f>
        <v>Year 17 (Not Used)</v>
      </c>
      <c r="AG9" s="131" t="str">
        <f>Timeline!AG29</f>
        <v>Year 17 (Not Used)</v>
      </c>
      <c r="AI9" s="131" t="str">
        <f>Timeline!AI29</f>
        <v>Year 17 (Not Used)</v>
      </c>
      <c r="AK9" s="1092" t="s">
        <v>425</v>
      </c>
    </row>
    <row r="10" spans="2:37" ht="25.5" x14ac:dyDescent="0.25">
      <c r="D10" s="1095" t="str">
        <f>Option_Switch</f>
        <v>Base Model</v>
      </c>
      <c r="E10" s="1096"/>
      <c r="F10" s="1088"/>
      <c r="G10" s="131" t="str">
        <f>Timeline!G30</f>
        <v>For Bidder Use</v>
      </c>
      <c r="H10" s="131" t="str">
        <f>Timeline!H30</f>
        <v>For Bidder Use</v>
      </c>
      <c r="I10" s="131" t="str">
        <f>Timeline!I30</f>
        <v>Actual</v>
      </c>
      <c r="J10" s="131" t="str">
        <f>Timeline!J30</f>
        <v>Actual</v>
      </c>
      <c r="K10" s="131" t="str">
        <f>Timeline!K30</f>
        <v>Forecast</v>
      </c>
      <c r="L10" s="131" t="str">
        <f>Timeline!L30</f>
        <v>Forecast</v>
      </c>
      <c r="M10" s="131" t="str">
        <f>Timeline!M30</f>
        <v>Core</v>
      </c>
      <c r="N10" s="131" t="str">
        <f>Timeline!N30</f>
        <v>Core</v>
      </c>
      <c r="O10" s="131" t="str">
        <f>Timeline!O30</f>
        <v>Core</v>
      </c>
      <c r="P10" s="131" t="str">
        <f>Timeline!P30</f>
        <v>Core</v>
      </c>
      <c r="Q10" s="131" t="str">
        <f>Timeline!Q30</f>
        <v>Core</v>
      </c>
      <c r="R10" s="131" t="str">
        <f>Timeline!R30</f>
        <v>Core</v>
      </c>
      <c r="S10" s="131" t="str">
        <f>Timeline!S30</f>
        <v>Core</v>
      </c>
      <c r="T10" s="131" t="str">
        <f>Timeline!T30</f>
        <v>Core</v>
      </c>
      <c r="U10" s="131" t="str">
        <f>Timeline!U30</f>
        <v>Extension</v>
      </c>
      <c r="V10" s="131" t="str">
        <f>Timeline!V30</f>
        <v>Not Used</v>
      </c>
      <c r="W10" s="131" t="str">
        <f>Timeline!W30</f>
        <v>Not Used</v>
      </c>
      <c r="X10" s="131" t="str">
        <f>Timeline!X30</f>
        <v>Not Used</v>
      </c>
      <c r="Y10" s="131" t="str">
        <f>Timeline!Y30</f>
        <v>Not Used</v>
      </c>
      <c r="Z10" s="131" t="str">
        <f>Timeline!Z30</f>
        <v>Not Used</v>
      </c>
      <c r="AA10" s="131" t="str">
        <f>Timeline!AA30</f>
        <v>Not Used</v>
      </c>
      <c r="AB10" s="131" t="str">
        <f>Timeline!AB30</f>
        <v>Not Used</v>
      </c>
      <c r="AC10" s="131" t="str">
        <f>Timeline!AC30</f>
        <v>Not Used</v>
      </c>
      <c r="AE10" s="131" t="str">
        <f>Timeline!AE30</f>
        <v>Not used</v>
      </c>
      <c r="AG10" s="131" t="str">
        <f>Timeline!AG30</f>
        <v>Not Used</v>
      </c>
      <c r="AI10" s="131" t="str">
        <f>Timeline!AI30</f>
        <v>Not Used</v>
      </c>
      <c r="AK10" s="1093"/>
    </row>
    <row r="11" spans="2:37" x14ac:dyDescent="0.25">
      <c r="D11" s="1099"/>
      <c r="E11" s="1098"/>
      <c r="F11" s="1089" t="s">
        <v>72</v>
      </c>
      <c r="G11" s="132" t="str">
        <f>IF(Timeline!G31="","",Timeline!G31)</f>
        <v/>
      </c>
      <c r="H11" s="132" t="str">
        <f>IF(Timeline!H31="","",Timeline!H31)</f>
        <v/>
      </c>
      <c r="I11" s="132">
        <f>IF(Timeline!I31="","",Timeline!I31)</f>
        <v>42460</v>
      </c>
      <c r="J11" s="132">
        <f>IF(Timeline!J31="","",Timeline!J31)</f>
        <v>42825</v>
      </c>
      <c r="K11" s="132">
        <f>IF(Timeline!K31="","",Timeline!K31)</f>
        <v>43190</v>
      </c>
      <c r="L11" s="132">
        <f>IF(Timeline!L31="","",Timeline!L31)</f>
        <v>43555</v>
      </c>
      <c r="M11" s="132">
        <f>IF(Timeline!M31="","",Timeline!M31)</f>
        <v>43921</v>
      </c>
      <c r="N11" s="132">
        <f>IF(Timeline!N31="","",Timeline!N31)</f>
        <v>44286</v>
      </c>
      <c r="O11" s="132">
        <f>IF(Timeline!O31="","",Timeline!O31)</f>
        <v>44651</v>
      </c>
      <c r="P11" s="132">
        <f>IF(Timeline!P31="","",Timeline!P31)</f>
        <v>45016</v>
      </c>
      <c r="Q11" s="132">
        <f>IF(Timeline!Q31="","",Timeline!Q31)</f>
        <v>45382</v>
      </c>
      <c r="R11" s="132">
        <f>IF(Timeline!R31="","",Timeline!R31)</f>
        <v>45747</v>
      </c>
      <c r="S11" s="132">
        <f>IF(Timeline!S31="","",Timeline!S31)</f>
        <v>46112</v>
      </c>
      <c r="T11" s="132">
        <f>IF(Timeline!T31="","",Timeline!T31)</f>
        <v>46477</v>
      </c>
      <c r="U11" s="132">
        <f>IF(Timeline!U31="","",Timeline!U31)</f>
        <v>46843</v>
      </c>
      <c r="V11" s="132">
        <f>IF(Timeline!V31="","",Timeline!V31)</f>
        <v>47208</v>
      </c>
      <c r="W11" s="132">
        <f>IF(Timeline!W31="","",Timeline!W31)</f>
        <v>47573</v>
      </c>
      <c r="X11" s="132">
        <f>IF(Timeline!X31="","",Timeline!X31)</f>
        <v>47938</v>
      </c>
      <c r="Y11" s="132">
        <f>IF(Timeline!Y31="","",Timeline!Y31)</f>
        <v>48304</v>
      </c>
      <c r="Z11" s="132">
        <f>IF(Timeline!Z31="","",Timeline!Z31)</f>
        <v>48669</v>
      </c>
      <c r="AA11" s="132">
        <f>IF(Timeline!AA31="","",Timeline!AA31)</f>
        <v>49034</v>
      </c>
      <c r="AB11" s="132">
        <f>IF(Timeline!AB31="","",Timeline!AB31)</f>
        <v>49399</v>
      </c>
      <c r="AC11" s="132">
        <f>IF(Timeline!AC31="","",Timeline!AC31)</f>
        <v>49765</v>
      </c>
      <c r="AE11" s="132">
        <f>IF(Timeline!AE31="","",Timeline!AE31)</f>
        <v>49765</v>
      </c>
      <c r="AG11" s="132">
        <f>IF(Timeline!AG31="","",Timeline!AG31)</f>
        <v>49765</v>
      </c>
      <c r="AI11" s="132">
        <f>IF(Timeline!AI31="","",Timeline!AI31)</f>
        <v>49765</v>
      </c>
      <c r="AK11" s="1094"/>
    </row>
    <row r="13" spans="2:37" ht="16.5" x14ac:dyDescent="0.25">
      <c r="B13" s="11" t="s">
        <v>506</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row>
    <row r="15" spans="2:37" x14ac:dyDescent="0.25">
      <c r="B15" s="272" t="str">
        <f>'Line Items'!B1183</f>
        <v>Secondary Station Access Charges</v>
      </c>
      <c r="C15" s="272"/>
      <c r="D15" s="275"/>
      <c r="E15" s="275"/>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2"/>
      <c r="AJ15" s="272"/>
      <c r="AK15" s="272"/>
    </row>
    <row r="16" spans="2:37" s="212" customFormat="1" outlineLevel="1" x14ac:dyDescent="0.25"/>
    <row r="17" spans="3:37" ht="12.75" customHeight="1" outlineLevel="1" x14ac:dyDescent="0.25">
      <c r="C17" s="76" t="str">
        <f>'Line Items'!C1185</f>
        <v>Secondary Station Access Long Term Charge</v>
      </c>
    </row>
    <row r="18" spans="3:37" ht="12.75" customHeight="1" outlineLevel="2" x14ac:dyDescent="0.25">
      <c r="D18" s="276" t="str">
        <f>'Line Items'!D1186</f>
        <v>Abbey Wood - Crossrail - Long Term Charge</v>
      </c>
      <c r="E18" s="277"/>
      <c r="F18" s="278" t="s">
        <v>428</v>
      </c>
      <c r="G18" s="279"/>
      <c r="H18" s="279"/>
      <c r="I18" s="279"/>
      <c r="J18" s="279"/>
      <c r="K18" s="279"/>
      <c r="L18" s="279"/>
      <c r="M18" s="279"/>
      <c r="N18" s="279"/>
      <c r="O18" s="279"/>
      <c r="P18" s="279"/>
      <c r="Q18" s="279"/>
      <c r="R18" s="279"/>
      <c r="S18" s="279"/>
      <c r="T18" s="279"/>
      <c r="U18" s="279"/>
      <c r="V18" s="279"/>
      <c r="W18" s="279"/>
      <c r="X18" s="279"/>
      <c r="Y18" s="279"/>
      <c r="Z18" s="279"/>
      <c r="AA18" s="279"/>
      <c r="AB18" s="279"/>
      <c r="AC18" s="304"/>
      <c r="AE18" s="1057"/>
      <c r="AG18" s="1057"/>
      <c r="AI18" s="1057"/>
      <c r="AK18" s="299" t="s">
        <v>507</v>
      </c>
    </row>
    <row r="19" spans="3:37" ht="12.75" customHeight="1" outlineLevel="2" x14ac:dyDescent="0.25">
      <c r="D19" s="142" t="str">
        <f>'Line Items'!D1187</f>
        <v>Elephant &amp; Castle - Long Term Charge</v>
      </c>
      <c r="E19" s="106"/>
      <c r="F19" s="143" t="str">
        <f t="shared" ref="F19:F82" si="0">F18</f>
        <v>£000</v>
      </c>
      <c r="G19" s="283"/>
      <c r="H19" s="283"/>
      <c r="I19" s="283"/>
      <c r="J19" s="283"/>
      <c r="K19" s="283"/>
      <c r="L19" s="283"/>
      <c r="M19" s="283"/>
      <c r="N19" s="283"/>
      <c r="O19" s="283"/>
      <c r="P19" s="283"/>
      <c r="Q19" s="283"/>
      <c r="R19" s="283"/>
      <c r="S19" s="283"/>
      <c r="T19" s="283"/>
      <c r="U19" s="283"/>
      <c r="V19" s="283"/>
      <c r="W19" s="283"/>
      <c r="X19" s="283"/>
      <c r="Y19" s="283"/>
      <c r="Z19" s="283"/>
      <c r="AA19" s="283"/>
      <c r="AB19" s="283"/>
      <c r="AC19" s="284"/>
      <c r="AE19" s="805"/>
      <c r="AG19" s="805"/>
      <c r="AI19" s="805"/>
      <c r="AK19" s="300"/>
    </row>
    <row r="20" spans="3:37" ht="12.75" customHeight="1" outlineLevel="2" x14ac:dyDescent="0.25">
      <c r="D20" s="142" t="str">
        <f>'Line Items'!D1188</f>
        <v>Loughborough Junction - Long Term Charge</v>
      </c>
      <c r="E20" s="106"/>
      <c r="F20" s="143" t="str">
        <f t="shared" si="0"/>
        <v>£000</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4"/>
      <c r="AE20" s="805"/>
      <c r="AG20" s="805"/>
      <c r="AI20" s="805"/>
      <c r="AK20" s="300"/>
    </row>
    <row r="21" spans="3:37" ht="12.75" customHeight="1" outlineLevel="2" x14ac:dyDescent="0.25">
      <c r="D21" s="142" t="str">
        <f>'Line Items'!D1189</f>
        <v>London Blackfriars - Long Term Charge</v>
      </c>
      <c r="E21" s="106"/>
      <c r="F21" s="143" t="str">
        <f t="shared" si="0"/>
        <v>£000</v>
      </c>
      <c r="G21" s="283"/>
      <c r="H21" s="283"/>
      <c r="I21" s="283"/>
      <c r="J21" s="283"/>
      <c r="K21" s="283"/>
      <c r="L21" s="283"/>
      <c r="M21" s="283"/>
      <c r="N21" s="283"/>
      <c r="O21" s="283"/>
      <c r="P21" s="283"/>
      <c r="Q21" s="283"/>
      <c r="R21" s="283"/>
      <c r="S21" s="283"/>
      <c r="T21" s="283"/>
      <c r="U21" s="283"/>
      <c r="V21" s="283"/>
      <c r="W21" s="283"/>
      <c r="X21" s="283"/>
      <c r="Y21" s="283"/>
      <c r="Z21" s="283"/>
      <c r="AA21" s="283"/>
      <c r="AB21" s="283"/>
      <c r="AC21" s="284"/>
      <c r="AE21" s="805"/>
      <c r="AG21" s="805"/>
      <c r="AI21" s="805"/>
      <c r="AK21" s="300"/>
    </row>
    <row r="22" spans="3:37" ht="12.75" customHeight="1" outlineLevel="2" x14ac:dyDescent="0.25">
      <c r="D22" s="142" t="str">
        <f>'Line Items'!D1190</f>
        <v>Ore - Long Term Charge</v>
      </c>
      <c r="E22" s="106"/>
      <c r="F22" s="143" t="str">
        <f t="shared" si="0"/>
        <v>£000</v>
      </c>
      <c r="G22" s="283"/>
      <c r="H22" s="283"/>
      <c r="I22" s="283"/>
      <c r="J22" s="283"/>
      <c r="K22" s="283"/>
      <c r="L22" s="283"/>
      <c r="M22" s="283"/>
      <c r="N22" s="283"/>
      <c r="O22" s="283"/>
      <c r="P22" s="283"/>
      <c r="Q22" s="283"/>
      <c r="R22" s="283"/>
      <c r="S22" s="283"/>
      <c r="T22" s="283"/>
      <c r="U22" s="283"/>
      <c r="V22" s="283"/>
      <c r="W22" s="283"/>
      <c r="X22" s="283"/>
      <c r="Y22" s="283"/>
      <c r="Z22" s="283"/>
      <c r="AA22" s="283"/>
      <c r="AB22" s="283"/>
      <c r="AC22" s="284"/>
      <c r="AE22" s="805"/>
      <c r="AG22" s="805"/>
      <c r="AI22" s="805"/>
      <c r="AK22" s="300"/>
    </row>
    <row r="23" spans="3:37" ht="12.75" customHeight="1" outlineLevel="2" x14ac:dyDescent="0.25">
      <c r="D23" s="142" t="str">
        <f>'Line Items'!D1191</f>
        <v>Peckham Rye - Long Term Charge</v>
      </c>
      <c r="E23" s="106"/>
      <c r="F23" s="143" t="str">
        <f t="shared" si="0"/>
        <v>£000</v>
      </c>
      <c r="G23" s="283"/>
      <c r="H23" s="283"/>
      <c r="I23" s="283"/>
      <c r="J23" s="283"/>
      <c r="K23" s="283"/>
      <c r="L23" s="283"/>
      <c r="M23" s="283"/>
      <c r="N23" s="283"/>
      <c r="O23" s="283"/>
      <c r="P23" s="283"/>
      <c r="Q23" s="283"/>
      <c r="R23" s="283"/>
      <c r="S23" s="283"/>
      <c r="T23" s="283"/>
      <c r="U23" s="283"/>
      <c r="V23" s="283"/>
      <c r="W23" s="283"/>
      <c r="X23" s="283"/>
      <c r="Y23" s="283"/>
      <c r="Z23" s="283"/>
      <c r="AA23" s="283"/>
      <c r="AB23" s="283"/>
      <c r="AC23" s="284"/>
      <c r="AE23" s="805"/>
      <c r="AG23" s="805"/>
      <c r="AI23" s="805"/>
      <c r="AK23" s="300"/>
    </row>
    <row r="24" spans="3:37" ht="12.75" customHeight="1" outlineLevel="2" x14ac:dyDescent="0.25">
      <c r="D24" s="142" t="str">
        <f>'Line Items'!D1192</f>
        <v>Wandsworth Road - Long Term Charge</v>
      </c>
      <c r="E24" s="106"/>
      <c r="F24" s="143" t="str">
        <f t="shared" si="0"/>
        <v>£000</v>
      </c>
      <c r="G24" s="283"/>
      <c r="H24" s="283"/>
      <c r="I24" s="283"/>
      <c r="J24" s="283"/>
      <c r="K24" s="283"/>
      <c r="L24" s="283"/>
      <c r="M24" s="283"/>
      <c r="N24" s="283"/>
      <c r="O24" s="283"/>
      <c r="P24" s="283"/>
      <c r="Q24" s="283"/>
      <c r="R24" s="283"/>
      <c r="S24" s="283"/>
      <c r="T24" s="283"/>
      <c r="U24" s="283"/>
      <c r="V24" s="283"/>
      <c r="W24" s="283"/>
      <c r="X24" s="283"/>
      <c r="Y24" s="283"/>
      <c r="Z24" s="283"/>
      <c r="AA24" s="283"/>
      <c r="AB24" s="283"/>
      <c r="AC24" s="284"/>
      <c r="AE24" s="805"/>
      <c r="AG24" s="805"/>
      <c r="AI24" s="805"/>
      <c r="AK24" s="300"/>
    </row>
    <row r="25" spans="3:37" ht="12.75" customHeight="1" outlineLevel="2" x14ac:dyDescent="0.25">
      <c r="D25" s="142" t="str">
        <f>'Line Items'!D1193</f>
        <v>Clapham Highstreet - Long Term Charge</v>
      </c>
      <c r="E25" s="106"/>
      <c r="F25" s="143" t="str">
        <f t="shared" si="0"/>
        <v>£000</v>
      </c>
      <c r="G25" s="283"/>
      <c r="H25" s="283"/>
      <c r="I25" s="283"/>
      <c r="J25" s="283"/>
      <c r="K25" s="283"/>
      <c r="L25" s="283"/>
      <c r="M25" s="283"/>
      <c r="N25" s="283"/>
      <c r="O25" s="283"/>
      <c r="P25" s="283"/>
      <c r="Q25" s="283"/>
      <c r="R25" s="283"/>
      <c r="S25" s="283"/>
      <c r="T25" s="283"/>
      <c r="U25" s="283"/>
      <c r="V25" s="283"/>
      <c r="W25" s="283"/>
      <c r="X25" s="283"/>
      <c r="Y25" s="283"/>
      <c r="Z25" s="283"/>
      <c r="AA25" s="283"/>
      <c r="AB25" s="283"/>
      <c r="AC25" s="284"/>
      <c r="AE25" s="805"/>
      <c r="AG25" s="805"/>
      <c r="AI25" s="805"/>
      <c r="AK25" s="300"/>
    </row>
    <row r="26" spans="3:37" ht="12.75" customHeight="1" outlineLevel="2" x14ac:dyDescent="0.25">
      <c r="D26" s="142" t="str">
        <f>'Line Items'!D1194</f>
        <v>Nunhead - Long Term Charge</v>
      </c>
      <c r="E26" s="106"/>
      <c r="F26" s="143" t="str">
        <f t="shared" si="0"/>
        <v>£000</v>
      </c>
      <c r="G26" s="283"/>
      <c r="H26" s="283"/>
      <c r="I26" s="283"/>
      <c r="J26" s="283"/>
      <c r="K26" s="283"/>
      <c r="L26" s="283"/>
      <c r="M26" s="283"/>
      <c r="N26" s="283"/>
      <c r="O26" s="283"/>
      <c r="P26" s="283"/>
      <c r="Q26" s="283"/>
      <c r="R26" s="283"/>
      <c r="S26" s="283"/>
      <c r="T26" s="283"/>
      <c r="U26" s="283"/>
      <c r="V26" s="283"/>
      <c r="W26" s="283"/>
      <c r="X26" s="283"/>
      <c r="Y26" s="283"/>
      <c r="Z26" s="283"/>
      <c r="AA26" s="283"/>
      <c r="AB26" s="283"/>
      <c r="AC26" s="284"/>
      <c r="AE26" s="805"/>
      <c r="AG26" s="805"/>
      <c r="AI26" s="805"/>
      <c r="AK26" s="300"/>
    </row>
    <row r="27" spans="3:37" ht="12.75" customHeight="1" outlineLevel="2" x14ac:dyDescent="0.25">
      <c r="D27" s="142" t="str">
        <f>'Line Items'!D1195</f>
        <v>Denmark Hill - Long Term Charge</v>
      </c>
      <c r="E27" s="106"/>
      <c r="F27" s="143" t="str">
        <f t="shared" si="0"/>
        <v>£000</v>
      </c>
      <c r="G27" s="283"/>
      <c r="H27" s="283"/>
      <c r="I27" s="283"/>
      <c r="J27" s="283"/>
      <c r="K27" s="283"/>
      <c r="L27" s="283"/>
      <c r="M27" s="283"/>
      <c r="N27" s="283"/>
      <c r="O27" s="283"/>
      <c r="P27" s="283"/>
      <c r="Q27" s="283"/>
      <c r="R27" s="283"/>
      <c r="S27" s="283"/>
      <c r="T27" s="283"/>
      <c r="U27" s="283"/>
      <c r="V27" s="283"/>
      <c r="W27" s="283"/>
      <c r="X27" s="283"/>
      <c r="Y27" s="283"/>
      <c r="Z27" s="283"/>
      <c r="AA27" s="283"/>
      <c r="AB27" s="283"/>
      <c r="AC27" s="284"/>
      <c r="AE27" s="805"/>
      <c r="AG27" s="805"/>
      <c r="AI27" s="805"/>
      <c r="AK27" s="300"/>
    </row>
    <row r="28" spans="3:37" ht="12.75" customHeight="1" outlineLevel="2" x14ac:dyDescent="0.25">
      <c r="D28" s="142" t="str">
        <f>'Line Items'!D1196</f>
        <v>[Secondary Station Line 10] - Long Term Charge</v>
      </c>
      <c r="E28" s="106"/>
      <c r="F28" s="143" t="str">
        <f t="shared" si="0"/>
        <v>£000</v>
      </c>
      <c r="G28" s="283"/>
      <c r="H28" s="283"/>
      <c r="I28" s="283"/>
      <c r="J28" s="283"/>
      <c r="K28" s="283"/>
      <c r="L28" s="283"/>
      <c r="M28" s="283"/>
      <c r="N28" s="283"/>
      <c r="O28" s="283"/>
      <c r="P28" s="283"/>
      <c r="Q28" s="283"/>
      <c r="R28" s="283"/>
      <c r="S28" s="283"/>
      <c r="T28" s="283"/>
      <c r="U28" s="283"/>
      <c r="V28" s="283"/>
      <c r="W28" s="283"/>
      <c r="X28" s="283"/>
      <c r="Y28" s="283"/>
      <c r="Z28" s="283"/>
      <c r="AA28" s="283"/>
      <c r="AB28" s="283"/>
      <c r="AC28" s="284"/>
      <c r="AE28" s="805"/>
      <c r="AG28" s="805"/>
      <c r="AI28" s="805"/>
      <c r="AK28" s="300"/>
    </row>
    <row r="29" spans="3:37" ht="12.75" customHeight="1" outlineLevel="2" x14ac:dyDescent="0.25">
      <c r="D29" s="142" t="str">
        <f>'Line Items'!D1197</f>
        <v>[Secondary Station Line 11] - Long Term Charge</v>
      </c>
      <c r="E29" s="106"/>
      <c r="F29" s="143" t="str">
        <f t="shared" si="0"/>
        <v>£000</v>
      </c>
      <c r="G29" s="283"/>
      <c r="H29" s="283"/>
      <c r="I29" s="283"/>
      <c r="J29" s="283"/>
      <c r="K29" s="283"/>
      <c r="L29" s="283"/>
      <c r="M29" s="283"/>
      <c r="N29" s="283"/>
      <c r="O29" s="283"/>
      <c r="P29" s="283"/>
      <c r="Q29" s="283"/>
      <c r="R29" s="283"/>
      <c r="S29" s="283"/>
      <c r="T29" s="283"/>
      <c r="U29" s="283"/>
      <c r="V29" s="283"/>
      <c r="W29" s="283"/>
      <c r="X29" s="283"/>
      <c r="Y29" s="283"/>
      <c r="Z29" s="283"/>
      <c r="AA29" s="283"/>
      <c r="AB29" s="283"/>
      <c r="AC29" s="284"/>
      <c r="AE29" s="805"/>
      <c r="AG29" s="805"/>
      <c r="AI29" s="805"/>
      <c r="AK29" s="300"/>
    </row>
    <row r="30" spans="3:37" ht="12.75" customHeight="1" outlineLevel="2" x14ac:dyDescent="0.25">
      <c r="D30" s="142" t="str">
        <f>'Line Items'!D1198</f>
        <v>[Secondary Station Line 12] - Long Term Charge</v>
      </c>
      <c r="E30" s="106"/>
      <c r="F30" s="143" t="str">
        <f t="shared" si="0"/>
        <v>£000</v>
      </c>
      <c r="G30" s="283"/>
      <c r="H30" s="283"/>
      <c r="I30" s="283"/>
      <c r="J30" s="283"/>
      <c r="K30" s="283"/>
      <c r="L30" s="283"/>
      <c r="M30" s="283"/>
      <c r="N30" s="283"/>
      <c r="O30" s="283"/>
      <c r="P30" s="283"/>
      <c r="Q30" s="283"/>
      <c r="R30" s="283"/>
      <c r="S30" s="283"/>
      <c r="T30" s="283"/>
      <c r="U30" s="283"/>
      <c r="V30" s="283"/>
      <c r="W30" s="283"/>
      <c r="X30" s="283"/>
      <c r="Y30" s="283"/>
      <c r="Z30" s="283"/>
      <c r="AA30" s="283"/>
      <c r="AB30" s="283"/>
      <c r="AC30" s="284"/>
      <c r="AE30" s="805"/>
      <c r="AG30" s="805"/>
      <c r="AI30" s="805"/>
      <c r="AK30" s="300"/>
    </row>
    <row r="31" spans="3:37" ht="12.75" customHeight="1" outlineLevel="2" x14ac:dyDescent="0.25">
      <c r="D31" s="142" t="str">
        <f>'Line Items'!D1199</f>
        <v>[Secondary Station Line 13] - Long Term Charge</v>
      </c>
      <c r="E31" s="106"/>
      <c r="F31" s="143" t="str">
        <f t="shared" si="0"/>
        <v>£000</v>
      </c>
      <c r="G31" s="283"/>
      <c r="H31" s="283"/>
      <c r="I31" s="283"/>
      <c r="J31" s="283"/>
      <c r="K31" s="283"/>
      <c r="L31" s="283"/>
      <c r="M31" s="283"/>
      <c r="N31" s="283"/>
      <c r="O31" s="283"/>
      <c r="P31" s="283"/>
      <c r="Q31" s="283"/>
      <c r="R31" s="283"/>
      <c r="S31" s="283"/>
      <c r="T31" s="283"/>
      <c r="U31" s="283"/>
      <c r="V31" s="283"/>
      <c r="W31" s="283"/>
      <c r="X31" s="283"/>
      <c r="Y31" s="283"/>
      <c r="Z31" s="283"/>
      <c r="AA31" s="283"/>
      <c r="AB31" s="283"/>
      <c r="AC31" s="284"/>
      <c r="AE31" s="805"/>
      <c r="AG31" s="805"/>
      <c r="AI31" s="805"/>
      <c r="AK31" s="300"/>
    </row>
    <row r="32" spans="3:37" ht="12.75" customHeight="1" outlineLevel="2" x14ac:dyDescent="0.25">
      <c r="D32" s="142" t="str">
        <f>'Line Items'!D1200</f>
        <v>[Secondary Station Line 14] - Long Term Charge</v>
      </c>
      <c r="E32" s="106"/>
      <c r="F32" s="143" t="str">
        <f t="shared" si="0"/>
        <v>£000</v>
      </c>
      <c r="G32" s="283"/>
      <c r="H32" s="283"/>
      <c r="I32" s="283"/>
      <c r="J32" s="283"/>
      <c r="K32" s="283"/>
      <c r="L32" s="283"/>
      <c r="M32" s="283"/>
      <c r="N32" s="283"/>
      <c r="O32" s="283"/>
      <c r="P32" s="283"/>
      <c r="Q32" s="283"/>
      <c r="R32" s="283"/>
      <c r="S32" s="283"/>
      <c r="T32" s="283"/>
      <c r="U32" s="283"/>
      <c r="V32" s="283"/>
      <c r="W32" s="283"/>
      <c r="X32" s="283"/>
      <c r="Y32" s="283"/>
      <c r="Z32" s="283"/>
      <c r="AA32" s="283"/>
      <c r="AB32" s="283"/>
      <c r="AC32" s="284"/>
      <c r="AE32" s="805"/>
      <c r="AG32" s="805"/>
      <c r="AI32" s="805"/>
      <c r="AK32" s="300"/>
    </row>
    <row r="33" spans="4:37" ht="12.75" customHeight="1" outlineLevel="2" x14ac:dyDescent="0.25">
      <c r="D33" s="142" t="str">
        <f>'Line Items'!D1201</f>
        <v>[Secondary Station Line 15] - Long Term Charge</v>
      </c>
      <c r="E33" s="106"/>
      <c r="F33" s="143" t="str">
        <f t="shared" si="0"/>
        <v>£000</v>
      </c>
      <c r="G33" s="283"/>
      <c r="H33" s="283"/>
      <c r="I33" s="283"/>
      <c r="J33" s="283"/>
      <c r="K33" s="283"/>
      <c r="L33" s="283"/>
      <c r="M33" s="283"/>
      <c r="N33" s="283"/>
      <c r="O33" s="283"/>
      <c r="P33" s="283"/>
      <c r="Q33" s="283"/>
      <c r="R33" s="283"/>
      <c r="S33" s="283"/>
      <c r="T33" s="283"/>
      <c r="U33" s="283"/>
      <c r="V33" s="283"/>
      <c r="W33" s="283"/>
      <c r="X33" s="283"/>
      <c r="Y33" s="283"/>
      <c r="Z33" s="283"/>
      <c r="AA33" s="283"/>
      <c r="AB33" s="283"/>
      <c r="AC33" s="284"/>
      <c r="AE33" s="805"/>
      <c r="AG33" s="805"/>
      <c r="AI33" s="805"/>
      <c r="AK33" s="300"/>
    </row>
    <row r="34" spans="4:37" ht="12.75" customHeight="1" outlineLevel="2" x14ac:dyDescent="0.25">
      <c r="D34" s="142" t="str">
        <f>'Line Items'!D1202</f>
        <v>[Secondary Station Line 16] - Long Term Charge</v>
      </c>
      <c r="E34" s="106"/>
      <c r="F34" s="143" t="str">
        <f t="shared" si="0"/>
        <v>£000</v>
      </c>
      <c r="G34" s="283"/>
      <c r="H34" s="283"/>
      <c r="I34" s="283"/>
      <c r="J34" s="283"/>
      <c r="K34" s="283"/>
      <c r="L34" s="283"/>
      <c r="M34" s="283"/>
      <c r="N34" s="283"/>
      <c r="O34" s="283"/>
      <c r="P34" s="283"/>
      <c r="Q34" s="283"/>
      <c r="R34" s="283"/>
      <c r="S34" s="283"/>
      <c r="T34" s="283"/>
      <c r="U34" s="283"/>
      <c r="V34" s="283"/>
      <c r="W34" s="283"/>
      <c r="X34" s="283"/>
      <c r="Y34" s="283"/>
      <c r="Z34" s="283"/>
      <c r="AA34" s="283"/>
      <c r="AB34" s="283"/>
      <c r="AC34" s="284"/>
      <c r="AE34" s="805"/>
      <c r="AG34" s="805"/>
      <c r="AI34" s="805"/>
      <c r="AK34" s="300"/>
    </row>
    <row r="35" spans="4:37" ht="12.75" customHeight="1" outlineLevel="2" x14ac:dyDescent="0.25">
      <c r="D35" s="142" t="str">
        <f>'Line Items'!D1203</f>
        <v>[Secondary Station Line 17] - Long Term Charge</v>
      </c>
      <c r="E35" s="106"/>
      <c r="F35" s="143" t="str">
        <f t="shared" si="0"/>
        <v>£000</v>
      </c>
      <c r="G35" s="283"/>
      <c r="H35" s="283"/>
      <c r="I35" s="283"/>
      <c r="J35" s="283"/>
      <c r="K35" s="283"/>
      <c r="L35" s="283"/>
      <c r="M35" s="283"/>
      <c r="N35" s="283"/>
      <c r="O35" s="283"/>
      <c r="P35" s="283"/>
      <c r="Q35" s="283"/>
      <c r="R35" s="283"/>
      <c r="S35" s="283"/>
      <c r="T35" s="283"/>
      <c r="U35" s="283"/>
      <c r="V35" s="283"/>
      <c r="W35" s="283"/>
      <c r="X35" s="283"/>
      <c r="Y35" s="283"/>
      <c r="Z35" s="283"/>
      <c r="AA35" s="283"/>
      <c r="AB35" s="283"/>
      <c r="AC35" s="284"/>
      <c r="AE35" s="805"/>
      <c r="AG35" s="805"/>
      <c r="AI35" s="805"/>
      <c r="AK35" s="300"/>
    </row>
    <row r="36" spans="4:37" ht="12.75" customHeight="1" outlineLevel="2" x14ac:dyDescent="0.25">
      <c r="D36" s="142" t="str">
        <f>'Line Items'!D1204</f>
        <v>[Secondary Station Line 18] - Long Term Charge</v>
      </c>
      <c r="E36" s="106"/>
      <c r="F36" s="143" t="str">
        <f t="shared" si="0"/>
        <v>£000</v>
      </c>
      <c r="G36" s="283"/>
      <c r="H36" s="283"/>
      <c r="I36" s="283"/>
      <c r="J36" s="283"/>
      <c r="K36" s="283"/>
      <c r="L36" s="283"/>
      <c r="M36" s="283"/>
      <c r="N36" s="283"/>
      <c r="O36" s="283"/>
      <c r="P36" s="283"/>
      <c r="Q36" s="283"/>
      <c r="R36" s="283"/>
      <c r="S36" s="283"/>
      <c r="T36" s="283"/>
      <c r="U36" s="283"/>
      <c r="V36" s="283"/>
      <c r="W36" s="283"/>
      <c r="X36" s="283"/>
      <c r="Y36" s="283"/>
      <c r="Z36" s="283"/>
      <c r="AA36" s="283"/>
      <c r="AB36" s="283"/>
      <c r="AC36" s="284"/>
      <c r="AE36" s="805"/>
      <c r="AG36" s="805"/>
      <c r="AI36" s="805"/>
      <c r="AK36" s="300"/>
    </row>
    <row r="37" spans="4:37" ht="12.75" customHeight="1" outlineLevel="2" x14ac:dyDescent="0.25">
      <c r="D37" s="142" t="str">
        <f>'Line Items'!D1205</f>
        <v>[Secondary Station Line 19] - Long Term Charge</v>
      </c>
      <c r="E37" s="106"/>
      <c r="F37" s="143" t="str">
        <f t="shared" si="0"/>
        <v>£000</v>
      </c>
      <c r="G37" s="283"/>
      <c r="H37" s="283"/>
      <c r="I37" s="283"/>
      <c r="J37" s="283"/>
      <c r="K37" s="283"/>
      <c r="L37" s="283"/>
      <c r="M37" s="283"/>
      <c r="N37" s="283"/>
      <c r="O37" s="283"/>
      <c r="P37" s="283"/>
      <c r="Q37" s="283"/>
      <c r="R37" s="283"/>
      <c r="S37" s="283"/>
      <c r="T37" s="283"/>
      <c r="U37" s="283"/>
      <c r="V37" s="283"/>
      <c r="W37" s="283"/>
      <c r="X37" s="283"/>
      <c r="Y37" s="283"/>
      <c r="Z37" s="283"/>
      <c r="AA37" s="283"/>
      <c r="AB37" s="283"/>
      <c r="AC37" s="284"/>
      <c r="AE37" s="805"/>
      <c r="AG37" s="805"/>
      <c r="AI37" s="805"/>
      <c r="AK37" s="300"/>
    </row>
    <row r="38" spans="4:37" ht="12.75" customHeight="1" outlineLevel="2" x14ac:dyDescent="0.25">
      <c r="D38" s="142" t="str">
        <f>'Line Items'!D1206</f>
        <v>[Secondary Station Line 20] - Long Term Charge</v>
      </c>
      <c r="E38" s="106"/>
      <c r="F38" s="143" t="str">
        <f t="shared" si="0"/>
        <v>£000</v>
      </c>
      <c r="G38" s="283"/>
      <c r="H38" s="283"/>
      <c r="I38" s="283"/>
      <c r="J38" s="283"/>
      <c r="K38" s="283"/>
      <c r="L38" s="283"/>
      <c r="M38" s="283"/>
      <c r="N38" s="283"/>
      <c r="O38" s="283"/>
      <c r="P38" s="283"/>
      <c r="Q38" s="283"/>
      <c r="R38" s="283"/>
      <c r="S38" s="283"/>
      <c r="T38" s="283"/>
      <c r="U38" s="283"/>
      <c r="V38" s="283"/>
      <c r="W38" s="283"/>
      <c r="X38" s="283"/>
      <c r="Y38" s="283"/>
      <c r="Z38" s="283"/>
      <c r="AA38" s="283"/>
      <c r="AB38" s="283"/>
      <c r="AC38" s="284"/>
      <c r="AE38" s="805"/>
      <c r="AG38" s="805"/>
      <c r="AI38" s="805"/>
      <c r="AK38" s="300"/>
    </row>
    <row r="39" spans="4:37" ht="12.75" customHeight="1" outlineLevel="2" x14ac:dyDescent="0.25">
      <c r="D39" s="142" t="str">
        <f>'Line Items'!D1207</f>
        <v>[Secondary Station Line 21] - Long Term Charge</v>
      </c>
      <c r="E39" s="106"/>
      <c r="F39" s="143" t="str">
        <f t="shared" si="0"/>
        <v>£000</v>
      </c>
      <c r="G39" s="283"/>
      <c r="H39" s="283"/>
      <c r="I39" s="283"/>
      <c r="J39" s="283"/>
      <c r="K39" s="283"/>
      <c r="L39" s="283"/>
      <c r="M39" s="283"/>
      <c r="N39" s="283"/>
      <c r="O39" s="283"/>
      <c r="P39" s="283"/>
      <c r="Q39" s="283"/>
      <c r="R39" s="283"/>
      <c r="S39" s="283"/>
      <c r="T39" s="283"/>
      <c r="U39" s="283"/>
      <c r="V39" s="283"/>
      <c r="W39" s="283"/>
      <c r="X39" s="283"/>
      <c r="Y39" s="283"/>
      <c r="Z39" s="283"/>
      <c r="AA39" s="283"/>
      <c r="AB39" s="283"/>
      <c r="AC39" s="284"/>
      <c r="AE39" s="805"/>
      <c r="AG39" s="805"/>
      <c r="AI39" s="805"/>
      <c r="AK39" s="300"/>
    </row>
    <row r="40" spans="4:37" ht="12.75" customHeight="1" outlineLevel="2" x14ac:dyDescent="0.25">
      <c r="D40" s="142" t="str">
        <f>'Line Items'!D1208</f>
        <v>[Secondary Station Line 22] - Long Term Charge</v>
      </c>
      <c r="E40" s="106"/>
      <c r="F40" s="143" t="str">
        <f t="shared" si="0"/>
        <v>£000</v>
      </c>
      <c r="G40" s="283"/>
      <c r="H40" s="283"/>
      <c r="I40" s="283"/>
      <c r="J40" s="283"/>
      <c r="K40" s="283"/>
      <c r="L40" s="283"/>
      <c r="M40" s="283"/>
      <c r="N40" s="283"/>
      <c r="O40" s="283"/>
      <c r="P40" s="283"/>
      <c r="Q40" s="283"/>
      <c r="R40" s="283"/>
      <c r="S40" s="283"/>
      <c r="T40" s="283"/>
      <c r="U40" s="283"/>
      <c r="V40" s="283"/>
      <c r="W40" s="283"/>
      <c r="X40" s="283"/>
      <c r="Y40" s="283"/>
      <c r="Z40" s="283"/>
      <c r="AA40" s="283"/>
      <c r="AB40" s="283"/>
      <c r="AC40" s="284"/>
      <c r="AE40" s="805"/>
      <c r="AG40" s="805"/>
      <c r="AI40" s="805"/>
      <c r="AK40" s="300"/>
    </row>
    <row r="41" spans="4:37" ht="12.75" customHeight="1" outlineLevel="2" x14ac:dyDescent="0.25">
      <c r="D41" s="142" t="str">
        <f>'Line Items'!D1209</f>
        <v>[Secondary Station Line 23] - Long Term Charge</v>
      </c>
      <c r="E41" s="106"/>
      <c r="F41" s="143" t="str">
        <f t="shared" si="0"/>
        <v>£000</v>
      </c>
      <c r="G41" s="283"/>
      <c r="H41" s="283"/>
      <c r="I41" s="283"/>
      <c r="J41" s="283"/>
      <c r="K41" s="283"/>
      <c r="L41" s="283"/>
      <c r="M41" s="283"/>
      <c r="N41" s="283"/>
      <c r="O41" s="283"/>
      <c r="P41" s="283"/>
      <c r="Q41" s="283"/>
      <c r="R41" s="283"/>
      <c r="S41" s="283"/>
      <c r="T41" s="283"/>
      <c r="U41" s="283"/>
      <c r="V41" s="283"/>
      <c r="W41" s="283"/>
      <c r="X41" s="283"/>
      <c r="Y41" s="283"/>
      <c r="Z41" s="283"/>
      <c r="AA41" s="283"/>
      <c r="AB41" s="283"/>
      <c r="AC41" s="284"/>
      <c r="AE41" s="805"/>
      <c r="AG41" s="805"/>
      <c r="AI41" s="805"/>
      <c r="AK41" s="300"/>
    </row>
    <row r="42" spans="4:37" ht="12.75" customHeight="1" outlineLevel="2" x14ac:dyDescent="0.25">
      <c r="D42" s="142" t="str">
        <f>'Line Items'!D1210</f>
        <v>[Secondary Station Line 24] - Long Term Charge</v>
      </c>
      <c r="E42" s="106"/>
      <c r="F42" s="143" t="str">
        <f t="shared" si="0"/>
        <v>£000</v>
      </c>
      <c r="G42" s="283"/>
      <c r="H42" s="283"/>
      <c r="I42" s="283"/>
      <c r="J42" s="283"/>
      <c r="K42" s="283"/>
      <c r="L42" s="283"/>
      <c r="M42" s="283"/>
      <c r="N42" s="283"/>
      <c r="O42" s="283"/>
      <c r="P42" s="283"/>
      <c r="Q42" s="283"/>
      <c r="R42" s="283"/>
      <c r="S42" s="283"/>
      <c r="T42" s="283"/>
      <c r="U42" s="283"/>
      <c r="V42" s="283"/>
      <c r="W42" s="283"/>
      <c r="X42" s="283"/>
      <c r="Y42" s="283"/>
      <c r="Z42" s="283"/>
      <c r="AA42" s="283"/>
      <c r="AB42" s="283"/>
      <c r="AC42" s="284"/>
      <c r="AE42" s="805"/>
      <c r="AG42" s="805"/>
      <c r="AI42" s="805"/>
      <c r="AK42" s="300"/>
    </row>
    <row r="43" spans="4:37" ht="12.75" customHeight="1" outlineLevel="2" x14ac:dyDescent="0.25">
      <c r="D43" s="142" t="str">
        <f>'Line Items'!D1211</f>
        <v>[Secondary Station Line 25] - Long Term Charge</v>
      </c>
      <c r="E43" s="106"/>
      <c r="F43" s="143" t="str">
        <f t="shared" si="0"/>
        <v>£000</v>
      </c>
      <c r="G43" s="283"/>
      <c r="H43" s="283"/>
      <c r="I43" s="283"/>
      <c r="J43" s="283"/>
      <c r="K43" s="283"/>
      <c r="L43" s="283"/>
      <c r="M43" s="283"/>
      <c r="N43" s="283"/>
      <c r="O43" s="283"/>
      <c r="P43" s="283"/>
      <c r="Q43" s="283"/>
      <c r="R43" s="283"/>
      <c r="S43" s="283"/>
      <c r="T43" s="283"/>
      <c r="U43" s="283"/>
      <c r="V43" s="283"/>
      <c r="W43" s="283"/>
      <c r="X43" s="283"/>
      <c r="Y43" s="283"/>
      <c r="Z43" s="283"/>
      <c r="AA43" s="283"/>
      <c r="AB43" s="283"/>
      <c r="AC43" s="284"/>
      <c r="AE43" s="805"/>
      <c r="AG43" s="805"/>
      <c r="AI43" s="805"/>
      <c r="AK43" s="300"/>
    </row>
    <row r="44" spans="4:37" ht="12.75" customHeight="1" outlineLevel="2" x14ac:dyDescent="0.25">
      <c r="D44" s="142" t="str">
        <f>'Line Items'!D1212</f>
        <v>[Secondary Station Line 26] - Long Term Charge</v>
      </c>
      <c r="E44" s="106"/>
      <c r="F44" s="143" t="str">
        <f t="shared" si="0"/>
        <v>£000</v>
      </c>
      <c r="G44" s="283"/>
      <c r="H44" s="283"/>
      <c r="I44" s="283"/>
      <c r="J44" s="283"/>
      <c r="K44" s="283"/>
      <c r="L44" s="283"/>
      <c r="M44" s="283"/>
      <c r="N44" s="283"/>
      <c r="O44" s="283"/>
      <c r="P44" s="283"/>
      <c r="Q44" s="283"/>
      <c r="R44" s="283"/>
      <c r="S44" s="283"/>
      <c r="T44" s="283"/>
      <c r="U44" s="283"/>
      <c r="V44" s="283"/>
      <c r="W44" s="283"/>
      <c r="X44" s="283"/>
      <c r="Y44" s="283"/>
      <c r="Z44" s="283"/>
      <c r="AA44" s="283"/>
      <c r="AB44" s="283"/>
      <c r="AC44" s="284"/>
      <c r="AE44" s="805"/>
      <c r="AG44" s="805"/>
      <c r="AI44" s="805"/>
      <c r="AK44" s="300"/>
    </row>
    <row r="45" spans="4:37" ht="12.75" customHeight="1" outlineLevel="2" x14ac:dyDescent="0.25">
      <c r="D45" s="142" t="str">
        <f>'Line Items'!D1213</f>
        <v>[Secondary Station Line 27] - Long Term Charge</v>
      </c>
      <c r="E45" s="106"/>
      <c r="F45" s="143" t="str">
        <f t="shared" si="0"/>
        <v>£000</v>
      </c>
      <c r="G45" s="283"/>
      <c r="H45" s="283"/>
      <c r="I45" s="283"/>
      <c r="J45" s="283"/>
      <c r="K45" s="283"/>
      <c r="L45" s="283"/>
      <c r="M45" s="283"/>
      <c r="N45" s="283"/>
      <c r="O45" s="283"/>
      <c r="P45" s="283"/>
      <c r="Q45" s="283"/>
      <c r="R45" s="283"/>
      <c r="S45" s="283"/>
      <c r="T45" s="283"/>
      <c r="U45" s="283"/>
      <c r="V45" s="283"/>
      <c r="W45" s="283"/>
      <c r="X45" s="283"/>
      <c r="Y45" s="283"/>
      <c r="Z45" s="283"/>
      <c r="AA45" s="283"/>
      <c r="AB45" s="283"/>
      <c r="AC45" s="284"/>
      <c r="AE45" s="805"/>
      <c r="AG45" s="805"/>
      <c r="AI45" s="805"/>
      <c r="AK45" s="300"/>
    </row>
    <row r="46" spans="4:37" ht="12.75" customHeight="1" outlineLevel="3" x14ac:dyDescent="0.25">
      <c r="D46" s="142" t="str">
        <f>'Line Items'!D1214</f>
        <v>[Secondary Station Line 28] - Long Term Charge</v>
      </c>
      <c r="E46" s="106"/>
      <c r="F46" s="143" t="str">
        <f t="shared" si="0"/>
        <v>£000</v>
      </c>
      <c r="G46" s="283"/>
      <c r="H46" s="283"/>
      <c r="I46" s="283"/>
      <c r="J46" s="283"/>
      <c r="K46" s="283"/>
      <c r="L46" s="283"/>
      <c r="M46" s="283"/>
      <c r="N46" s="283"/>
      <c r="O46" s="283"/>
      <c r="P46" s="283"/>
      <c r="Q46" s="283"/>
      <c r="R46" s="283"/>
      <c r="S46" s="283"/>
      <c r="T46" s="283"/>
      <c r="U46" s="283"/>
      <c r="V46" s="283"/>
      <c r="W46" s="283"/>
      <c r="X46" s="283"/>
      <c r="Y46" s="283"/>
      <c r="Z46" s="283"/>
      <c r="AA46" s="283"/>
      <c r="AB46" s="283"/>
      <c r="AC46" s="284"/>
      <c r="AE46" s="805"/>
      <c r="AG46" s="805"/>
      <c r="AI46" s="805"/>
      <c r="AK46" s="300"/>
    </row>
    <row r="47" spans="4:37" ht="12.75" customHeight="1" outlineLevel="3" x14ac:dyDescent="0.25">
      <c r="D47" s="142" t="str">
        <f>'Line Items'!D1215</f>
        <v>[Secondary Station Line 29] - Long Term Charge</v>
      </c>
      <c r="E47" s="106"/>
      <c r="F47" s="143" t="str">
        <f t="shared" si="0"/>
        <v>£000</v>
      </c>
      <c r="G47" s="283"/>
      <c r="H47" s="283"/>
      <c r="I47" s="283"/>
      <c r="J47" s="283"/>
      <c r="K47" s="283"/>
      <c r="L47" s="283"/>
      <c r="M47" s="283"/>
      <c r="N47" s="283"/>
      <c r="O47" s="283"/>
      <c r="P47" s="283"/>
      <c r="Q47" s="283"/>
      <c r="R47" s="283"/>
      <c r="S47" s="283"/>
      <c r="T47" s="283"/>
      <c r="U47" s="283"/>
      <c r="V47" s="283"/>
      <c r="W47" s="283"/>
      <c r="X47" s="283"/>
      <c r="Y47" s="283"/>
      <c r="Z47" s="283"/>
      <c r="AA47" s="283"/>
      <c r="AB47" s="283"/>
      <c r="AC47" s="284"/>
      <c r="AE47" s="805"/>
      <c r="AG47" s="805"/>
      <c r="AI47" s="805"/>
      <c r="AK47" s="300"/>
    </row>
    <row r="48" spans="4:37" ht="12.75" customHeight="1" outlineLevel="3" x14ac:dyDescent="0.25">
      <c r="D48" s="142" t="str">
        <f>'Line Items'!D1216</f>
        <v>[Secondary Station Line 30] - Long Term Charge</v>
      </c>
      <c r="E48" s="106"/>
      <c r="F48" s="143" t="str">
        <f t="shared" si="0"/>
        <v>£000</v>
      </c>
      <c r="G48" s="283"/>
      <c r="H48" s="283"/>
      <c r="I48" s="283"/>
      <c r="J48" s="283"/>
      <c r="K48" s="283"/>
      <c r="L48" s="283"/>
      <c r="M48" s="283"/>
      <c r="N48" s="283"/>
      <c r="O48" s="283"/>
      <c r="P48" s="283"/>
      <c r="Q48" s="283"/>
      <c r="R48" s="283"/>
      <c r="S48" s="283"/>
      <c r="T48" s="283"/>
      <c r="U48" s="283"/>
      <c r="V48" s="283"/>
      <c r="W48" s="283"/>
      <c r="X48" s="283"/>
      <c r="Y48" s="283"/>
      <c r="Z48" s="283"/>
      <c r="AA48" s="283"/>
      <c r="AB48" s="283"/>
      <c r="AC48" s="284"/>
      <c r="AE48" s="805"/>
      <c r="AG48" s="805"/>
      <c r="AI48" s="805"/>
      <c r="AK48" s="300"/>
    </row>
    <row r="49" spans="4:37" ht="12.75" customHeight="1" outlineLevel="3" x14ac:dyDescent="0.25">
      <c r="D49" s="142" t="str">
        <f>'Line Items'!D1217</f>
        <v>[Secondary Station Line 31] - Long Term Charge</v>
      </c>
      <c r="E49" s="106"/>
      <c r="F49" s="143" t="str">
        <f t="shared" si="0"/>
        <v>£000</v>
      </c>
      <c r="G49" s="283"/>
      <c r="H49" s="283"/>
      <c r="I49" s="283"/>
      <c r="J49" s="283"/>
      <c r="K49" s="283"/>
      <c r="L49" s="283"/>
      <c r="M49" s="283"/>
      <c r="N49" s="283"/>
      <c r="O49" s="283"/>
      <c r="P49" s="283"/>
      <c r="Q49" s="283"/>
      <c r="R49" s="283"/>
      <c r="S49" s="283"/>
      <c r="T49" s="283"/>
      <c r="U49" s="283"/>
      <c r="V49" s="283"/>
      <c r="W49" s="283"/>
      <c r="X49" s="283"/>
      <c r="Y49" s="283"/>
      <c r="Z49" s="283"/>
      <c r="AA49" s="283"/>
      <c r="AB49" s="283"/>
      <c r="AC49" s="284"/>
      <c r="AE49" s="805"/>
      <c r="AG49" s="805"/>
      <c r="AI49" s="805"/>
      <c r="AK49" s="300"/>
    </row>
    <row r="50" spans="4:37" ht="12.75" customHeight="1" outlineLevel="3" x14ac:dyDescent="0.25">
      <c r="D50" s="142" t="str">
        <f>'Line Items'!D1218</f>
        <v>[Secondary Station Line 32] - Long Term Charge</v>
      </c>
      <c r="E50" s="106"/>
      <c r="F50" s="143" t="str">
        <f t="shared" si="0"/>
        <v>£000</v>
      </c>
      <c r="G50" s="283"/>
      <c r="H50" s="283"/>
      <c r="I50" s="283"/>
      <c r="J50" s="283"/>
      <c r="K50" s="283"/>
      <c r="L50" s="283"/>
      <c r="M50" s="283"/>
      <c r="N50" s="283"/>
      <c r="O50" s="283"/>
      <c r="P50" s="283"/>
      <c r="Q50" s="283"/>
      <c r="R50" s="283"/>
      <c r="S50" s="283"/>
      <c r="T50" s="283"/>
      <c r="U50" s="283"/>
      <c r="V50" s="283"/>
      <c r="W50" s="283"/>
      <c r="X50" s="283"/>
      <c r="Y50" s="283"/>
      <c r="Z50" s="283"/>
      <c r="AA50" s="283"/>
      <c r="AB50" s="283"/>
      <c r="AC50" s="284"/>
      <c r="AE50" s="805"/>
      <c r="AG50" s="805"/>
      <c r="AI50" s="805"/>
      <c r="AK50" s="300"/>
    </row>
    <row r="51" spans="4:37" ht="12.75" customHeight="1" outlineLevel="3" x14ac:dyDescent="0.25">
      <c r="D51" s="142" t="str">
        <f>'Line Items'!D1219</f>
        <v>[Secondary Station Line 33] - Long Term Charge</v>
      </c>
      <c r="E51" s="106"/>
      <c r="F51" s="143" t="str">
        <f t="shared" si="0"/>
        <v>£000</v>
      </c>
      <c r="G51" s="283"/>
      <c r="H51" s="283"/>
      <c r="I51" s="283"/>
      <c r="J51" s="283"/>
      <c r="K51" s="283"/>
      <c r="L51" s="283"/>
      <c r="M51" s="283"/>
      <c r="N51" s="283"/>
      <c r="O51" s="283"/>
      <c r="P51" s="283"/>
      <c r="Q51" s="283"/>
      <c r="R51" s="283"/>
      <c r="S51" s="283"/>
      <c r="T51" s="283"/>
      <c r="U51" s="283"/>
      <c r="V51" s="283"/>
      <c r="W51" s="283"/>
      <c r="X51" s="283"/>
      <c r="Y51" s="283"/>
      <c r="Z51" s="283"/>
      <c r="AA51" s="283"/>
      <c r="AB51" s="283"/>
      <c r="AC51" s="284"/>
      <c r="AE51" s="805"/>
      <c r="AG51" s="805"/>
      <c r="AI51" s="805"/>
      <c r="AK51" s="300"/>
    </row>
    <row r="52" spans="4:37" ht="12.75" customHeight="1" outlineLevel="3" x14ac:dyDescent="0.25">
      <c r="D52" s="142" t="str">
        <f>'Line Items'!D1220</f>
        <v>[Secondary Station Line 34] - Long Term Charge</v>
      </c>
      <c r="E52" s="106"/>
      <c r="F52" s="143" t="str">
        <f t="shared" si="0"/>
        <v>£000</v>
      </c>
      <c r="G52" s="283"/>
      <c r="H52" s="283"/>
      <c r="I52" s="283"/>
      <c r="J52" s="283"/>
      <c r="K52" s="283"/>
      <c r="L52" s="283"/>
      <c r="M52" s="283"/>
      <c r="N52" s="283"/>
      <c r="O52" s="283"/>
      <c r="P52" s="283"/>
      <c r="Q52" s="283"/>
      <c r="R52" s="283"/>
      <c r="S52" s="283"/>
      <c r="T52" s="283"/>
      <c r="U52" s="283"/>
      <c r="V52" s="283"/>
      <c r="W52" s="283"/>
      <c r="X52" s="283"/>
      <c r="Y52" s="283"/>
      <c r="Z52" s="283"/>
      <c r="AA52" s="283"/>
      <c r="AB52" s="283"/>
      <c r="AC52" s="284"/>
      <c r="AE52" s="805"/>
      <c r="AG52" s="805"/>
      <c r="AI52" s="805"/>
      <c r="AK52" s="300"/>
    </row>
    <row r="53" spans="4:37" ht="12.75" customHeight="1" outlineLevel="3" x14ac:dyDescent="0.25">
      <c r="D53" s="142" t="str">
        <f>'Line Items'!D1221</f>
        <v>[Secondary Station Line 35] - Long Term Charge</v>
      </c>
      <c r="E53" s="106"/>
      <c r="F53" s="143" t="str">
        <f t="shared" si="0"/>
        <v>£000</v>
      </c>
      <c r="G53" s="283"/>
      <c r="H53" s="283"/>
      <c r="I53" s="283"/>
      <c r="J53" s="283"/>
      <c r="K53" s="283"/>
      <c r="L53" s="283"/>
      <c r="M53" s="283"/>
      <c r="N53" s="283"/>
      <c r="O53" s="283"/>
      <c r="P53" s="283"/>
      <c r="Q53" s="283"/>
      <c r="R53" s="283"/>
      <c r="S53" s="283"/>
      <c r="T53" s="283"/>
      <c r="U53" s="283"/>
      <c r="V53" s="283"/>
      <c r="W53" s="283"/>
      <c r="X53" s="283"/>
      <c r="Y53" s="283"/>
      <c r="Z53" s="283"/>
      <c r="AA53" s="283"/>
      <c r="AB53" s="283"/>
      <c r="AC53" s="284"/>
      <c r="AE53" s="805"/>
      <c r="AG53" s="805"/>
      <c r="AI53" s="805"/>
      <c r="AK53" s="300"/>
    </row>
    <row r="54" spans="4:37" ht="12.75" customHeight="1" outlineLevel="3" x14ac:dyDescent="0.25">
      <c r="D54" s="142" t="str">
        <f>'Line Items'!D1222</f>
        <v>[Secondary Station Line 36] - Long Term Charge</v>
      </c>
      <c r="E54" s="106"/>
      <c r="F54" s="143" t="str">
        <f t="shared" si="0"/>
        <v>£000</v>
      </c>
      <c r="G54" s="283"/>
      <c r="H54" s="283"/>
      <c r="I54" s="283"/>
      <c r="J54" s="283"/>
      <c r="K54" s="283"/>
      <c r="L54" s="283"/>
      <c r="M54" s="283"/>
      <c r="N54" s="283"/>
      <c r="O54" s="283"/>
      <c r="P54" s="283"/>
      <c r="Q54" s="283"/>
      <c r="R54" s="283"/>
      <c r="S54" s="283"/>
      <c r="T54" s="283"/>
      <c r="U54" s="283"/>
      <c r="V54" s="283"/>
      <c r="W54" s="283"/>
      <c r="X54" s="283"/>
      <c r="Y54" s="283"/>
      <c r="Z54" s="283"/>
      <c r="AA54" s="283"/>
      <c r="AB54" s="283"/>
      <c r="AC54" s="284"/>
      <c r="AE54" s="805"/>
      <c r="AG54" s="805"/>
      <c r="AI54" s="805"/>
      <c r="AK54" s="300"/>
    </row>
    <row r="55" spans="4:37" ht="12.75" customHeight="1" outlineLevel="3" x14ac:dyDescent="0.25">
      <c r="D55" s="142" t="str">
        <f>'Line Items'!D1223</f>
        <v>[Secondary Station Line 37] - Long Term Charge</v>
      </c>
      <c r="E55" s="106"/>
      <c r="F55" s="143" t="str">
        <f t="shared" si="0"/>
        <v>£000</v>
      </c>
      <c r="G55" s="283"/>
      <c r="H55" s="283"/>
      <c r="I55" s="283"/>
      <c r="J55" s="283"/>
      <c r="K55" s="283"/>
      <c r="L55" s="283"/>
      <c r="M55" s="283"/>
      <c r="N55" s="283"/>
      <c r="O55" s="283"/>
      <c r="P55" s="283"/>
      <c r="Q55" s="283"/>
      <c r="R55" s="283"/>
      <c r="S55" s="283"/>
      <c r="T55" s="283"/>
      <c r="U55" s="283"/>
      <c r="V55" s="283"/>
      <c r="W55" s="283"/>
      <c r="X55" s="283"/>
      <c r="Y55" s="283"/>
      <c r="Z55" s="283"/>
      <c r="AA55" s="283"/>
      <c r="AB55" s="283"/>
      <c r="AC55" s="284"/>
      <c r="AE55" s="805"/>
      <c r="AG55" s="805"/>
      <c r="AI55" s="805"/>
      <c r="AK55" s="300"/>
    </row>
    <row r="56" spans="4:37" ht="12.75" customHeight="1" outlineLevel="3" x14ac:dyDescent="0.25">
      <c r="D56" s="142" t="str">
        <f>'Line Items'!D1224</f>
        <v>[Secondary Station Line 38] - Long Term Charge</v>
      </c>
      <c r="E56" s="106"/>
      <c r="F56" s="143" t="str">
        <f t="shared" si="0"/>
        <v>£000</v>
      </c>
      <c r="G56" s="283"/>
      <c r="H56" s="283"/>
      <c r="I56" s="283"/>
      <c r="J56" s="283"/>
      <c r="K56" s="283"/>
      <c r="L56" s="283"/>
      <c r="M56" s="283"/>
      <c r="N56" s="283"/>
      <c r="O56" s="283"/>
      <c r="P56" s="283"/>
      <c r="Q56" s="283"/>
      <c r="R56" s="283"/>
      <c r="S56" s="283"/>
      <c r="T56" s="283"/>
      <c r="U56" s="283"/>
      <c r="V56" s="283"/>
      <c r="W56" s="283"/>
      <c r="X56" s="283"/>
      <c r="Y56" s="283"/>
      <c r="Z56" s="283"/>
      <c r="AA56" s="283"/>
      <c r="AB56" s="283"/>
      <c r="AC56" s="284"/>
      <c r="AE56" s="805"/>
      <c r="AG56" s="805"/>
      <c r="AI56" s="805"/>
      <c r="AK56" s="300"/>
    </row>
    <row r="57" spans="4:37" ht="12.75" customHeight="1" outlineLevel="3" x14ac:dyDescent="0.25">
      <c r="D57" s="142" t="str">
        <f>'Line Items'!D1225</f>
        <v>[Secondary Station Line 39] - Long Term Charge</v>
      </c>
      <c r="E57" s="106"/>
      <c r="F57" s="143" t="str">
        <f t="shared" si="0"/>
        <v>£000</v>
      </c>
      <c r="G57" s="283"/>
      <c r="H57" s="283"/>
      <c r="I57" s="283"/>
      <c r="J57" s="283"/>
      <c r="K57" s="283"/>
      <c r="L57" s="283"/>
      <c r="M57" s="283"/>
      <c r="N57" s="283"/>
      <c r="O57" s="283"/>
      <c r="P57" s="283"/>
      <c r="Q57" s="283"/>
      <c r="R57" s="283"/>
      <c r="S57" s="283"/>
      <c r="T57" s="283"/>
      <c r="U57" s="283"/>
      <c r="V57" s="283"/>
      <c r="W57" s="283"/>
      <c r="X57" s="283"/>
      <c r="Y57" s="283"/>
      <c r="Z57" s="283"/>
      <c r="AA57" s="283"/>
      <c r="AB57" s="283"/>
      <c r="AC57" s="284"/>
      <c r="AE57" s="805"/>
      <c r="AG57" s="805"/>
      <c r="AI57" s="805"/>
      <c r="AK57" s="300"/>
    </row>
    <row r="58" spans="4:37" ht="12.75" customHeight="1" outlineLevel="3" x14ac:dyDescent="0.25">
      <c r="D58" s="142" t="str">
        <f>'Line Items'!D1226</f>
        <v>[Secondary Station Line 40] - Long Term Charge</v>
      </c>
      <c r="E58" s="106"/>
      <c r="F58" s="143" t="str">
        <f t="shared" si="0"/>
        <v>£000</v>
      </c>
      <c r="G58" s="283"/>
      <c r="H58" s="283"/>
      <c r="I58" s="283"/>
      <c r="J58" s="283"/>
      <c r="K58" s="283"/>
      <c r="L58" s="283"/>
      <c r="M58" s="283"/>
      <c r="N58" s="283"/>
      <c r="O58" s="283"/>
      <c r="P58" s="283"/>
      <c r="Q58" s="283"/>
      <c r="R58" s="283"/>
      <c r="S58" s="283"/>
      <c r="T58" s="283"/>
      <c r="U58" s="283"/>
      <c r="V58" s="283"/>
      <c r="W58" s="283"/>
      <c r="X58" s="283"/>
      <c r="Y58" s="283"/>
      <c r="Z58" s="283"/>
      <c r="AA58" s="283"/>
      <c r="AB58" s="283"/>
      <c r="AC58" s="284"/>
      <c r="AE58" s="805"/>
      <c r="AG58" s="805"/>
      <c r="AI58" s="805"/>
      <c r="AK58" s="300"/>
    </row>
    <row r="59" spans="4:37" ht="12.75" customHeight="1" outlineLevel="3" x14ac:dyDescent="0.25">
      <c r="D59" s="142" t="str">
        <f>'Line Items'!D1227</f>
        <v>[Secondary Station Line 41] - Long Term Charge</v>
      </c>
      <c r="E59" s="106"/>
      <c r="F59" s="143" t="str">
        <f t="shared" si="0"/>
        <v>£000</v>
      </c>
      <c r="G59" s="283"/>
      <c r="H59" s="283"/>
      <c r="I59" s="283"/>
      <c r="J59" s="283"/>
      <c r="K59" s="283"/>
      <c r="L59" s="283"/>
      <c r="M59" s="283"/>
      <c r="N59" s="283"/>
      <c r="O59" s="283"/>
      <c r="P59" s="283"/>
      <c r="Q59" s="283"/>
      <c r="R59" s="283"/>
      <c r="S59" s="283"/>
      <c r="T59" s="283"/>
      <c r="U59" s="283"/>
      <c r="V59" s="283"/>
      <c r="W59" s="283"/>
      <c r="X59" s="283"/>
      <c r="Y59" s="283"/>
      <c r="Z59" s="283"/>
      <c r="AA59" s="283"/>
      <c r="AB59" s="283"/>
      <c r="AC59" s="284"/>
      <c r="AE59" s="805"/>
      <c r="AG59" s="805"/>
      <c r="AI59" s="805"/>
      <c r="AK59" s="300"/>
    </row>
    <row r="60" spans="4:37" ht="12.75" customHeight="1" outlineLevel="3" x14ac:dyDescent="0.25">
      <c r="D60" s="142" t="str">
        <f>'Line Items'!D1228</f>
        <v>[Secondary Station Line 42] - Long Term Charge</v>
      </c>
      <c r="E60" s="106"/>
      <c r="F60" s="143" t="str">
        <f t="shared" si="0"/>
        <v>£000</v>
      </c>
      <c r="G60" s="283"/>
      <c r="H60" s="283"/>
      <c r="I60" s="283"/>
      <c r="J60" s="283"/>
      <c r="K60" s="283"/>
      <c r="L60" s="283"/>
      <c r="M60" s="283"/>
      <c r="N60" s="283"/>
      <c r="O60" s="283"/>
      <c r="P60" s="283"/>
      <c r="Q60" s="283"/>
      <c r="R60" s="283"/>
      <c r="S60" s="283"/>
      <c r="T60" s="283"/>
      <c r="U60" s="283"/>
      <c r="V60" s="283"/>
      <c r="W60" s="283"/>
      <c r="X60" s="283"/>
      <c r="Y60" s="283"/>
      <c r="Z60" s="283"/>
      <c r="AA60" s="283"/>
      <c r="AB60" s="283"/>
      <c r="AC60" s="284"/>
      <c r="AE60" s="805"/>
      <c r="AG60" s="805"/>
      <c r="AI60" s="805"/>
      <c r="AK60" s="300"/>
    </row>
    <row r="61" spans="4:37" ht="12.75" customHeight="1" outlineLevel="3" x14ac:dyDescent="0.25">
      <c r="D61" s="142" t="str">
        <f>'Line Items'!D1229</f>
        <v>[Secondary Station Line 43] - Long Term Charge</v>
      </c>
      <c r="E61" s="106"/>
      <c r="F61" s="143" t="str">
        <f t="shared" si="0"/>
        <v>£000</v>
      </c>
      <c r="G61" s="283"/>
      <c r="H61" s="283"/>
      <c r="I61" s="283"/>
      <c r="J61" s="283"/>
      <c r="K61" s="283"/>
      <c r="L61" s="283"/>
      <c r="M61" s="283"/>
      <c r="N61" s="283"/>
      <c r="O61" s="283"/>
      <c r="P61" s="283"/>
      <c r="Q61" s="283"/>
      <c r="R61" s="283"/>
      <c r="S61" s="283"/>
      <c r="T61" s="283"/>
      <c r="U61" s="283"/>
      <c r="V61" s="283"/>
      <c r="W61" s="283"/>
      <c r="X61" s="283"/>
      <c r="Y61" s="283"/>
      <c r="Z61" s="283"/>
      <c r="AA61" s="283"/>
      <c r="AB61" s="283"/>
      <c r="AC61" s="284"/>
      <c r="AE61" s="805"/>
      <c r="AG61" s="805"/>
      <c r="AI61" s="805"/>
      <c r="AK61" s="300"/>
    </row>
    <row r="62" spans="4:37" ht="12.75" customHeight="1" outlineLevel="3" x14ac:dyDescent="0.25">
      <c r="D62" s="142" t="str">
        <f>'Line Items'!D1230</f>
        <v>[Secondary Station Line 44] - Long Term Charge</v>
      </c>
      <c r="E62" s="106"/>
      <c r="F62" s="143" t="str">
        <f t="shared" si="0"/>
        <v>£000</v>
      </c>
      <c r="G62" s="283"/>
      <c r="H62" s="283"/>
      <c r="I62" s="283"/>
      <c r="J62" s="283"/>
      <c r="K62" s="283"/>
      <c r="L62" s="283"/>
      <c r="M62" s="283"/>
      <c r="N62" s="283"/>
      <c r="O62" s="283"/>
      <c r="P62" s="283"/>
      <c r="Q62" s="283"/>
      <c r="R62" s="283"/>
      <c r="S62" s="283"/>
      <c r="T62" s="283"/>
      <c r="U62" s="283"/>
      <c r="V62" s="283"/>
      <c r="W62" s="283"/>
      <c r="X62" s="283"/>
      <c r="Y62" s="283"/>
      <c r="Z62" s="283"/>
      <c r="AA62" s="283"/>
      <c r="AB62" s="283"/>
      <c r="AC62" s="284"/>
      <c r="AE62" s="805"/>
      <c r="AG62" s="805"/>
      <c r="AI62" s="805"/>
      <c r="AK62" s="300"/>
    </row>
    <row r="63" spans="4:37" ht="12.75" customHeight="1" outlineLevel="3" x14ac:dyDescent="0.25">
      <c r="D63" s="142" t="str">
        <f>'Line Items'!D1231</f>
        <v>[Secondary Station Line 45] - Long Term Charge</v>
      </c>
      <c r="E63" s="106"/>
      <c r="F63" s="143" t="str">
        <f t="shared" si="0"/>
        <v>£000</v>
      </c>
      <c r="G63" s="283"/>
      <c r="H63" s="283"/>
      <c r="I63" s="283"/>
      <c r="J63" s="283"/>
      <c r="K63" s="283"/>
      <c r="L63" s="283"/>
      <c r="M63" s="283"/>
      <c r="N63" s="283"/>
      <c r="O63" s="283"/>
      <c r="P63" s="283"/>
      <c r="Q63" s="283"/>
      <c r="R63" s="283"/>
      <c r="S63" s="283"/>
      <c r="T63" s="283"/>
      <c r="U63" s="283"/>
      <c r="V63" s="283"/>
      <c r="W63" s="283"/>
      <c r="X63" s="283"/>
      <c r="Y63" s="283"/>
      <c r="Z63" s="283"/>
      <c r="AA63" s="283"/>
      <c r="AB63" s="283"/>
      <c r="AC63" s="284"/>
      <c r="AE63" s="805"/>
      <c r="AG63" s="805"/>
      <c r="AI63" s="805"/>
      <c r="AK63" s="300"/>
    </row>
    <row r="64" spans="4:37" ht="12.75" customHeight="1" outlineLevel="3" x14ac:dyDescent="0.25">
      <c r="D64" s="142" t="str">
        <f>'Line Items'!D1232</f>
        <v>[Secondary Station Line 46] - Long Term Charge</v>
      </c>
      <c r="E64" s="106"/>
      <c r="F64" s="143" t="str">
        <f t="shared" si="0"/>
        <v>£000</v>
      </c>
      <c r="G64" s="283"/>
      <c r="H64" s="283"/>
      <c r="I64" s="283"/>
      <c r="J64" s="283"/>
      <c r="K64" s="283"/>
      <c r="L64" s="283"/>
      <c r="M64" s="283"/>
      <c r="N64" s="283"/>
      <c r="O64" s="283"/>
      <c r="P64" s="283"/>
      <c r="Q64" s="283"/>
      <c r="R64" s="283"/>
      <c r="S64" s="283"/>
      <c r="T64" s="283"/>
      <c r="U64" s="283"/>
      <c r="V64" s="283"/>
      <c r="W64" s="283"/>
      <c r="X64" s="283"/>
      <c r="Y64" s="283"/>
      <c r="Z64" s="283"/>
      <c r="AA64" s="283"/>
      <c r="AB64" s="283"/>
      <c r="AC64" s="284"/>
      <c r="AE64" s="805"/>
      <c r="AG64" s="805"/>
      <c r="AI64" s="805"/>
      <c r="AK64" s="300"/>
    </row>
    <row r="65" spans="4:37" ht="12.75" customHeight="1" outlineLevel="3" x14ac:dyDescent="0.25">
      <c r="D65" s="142" t="str">
        <f>'Line Items'!D1233</f>
        <v>[Secondary Station Line 47] - Long Term Charge</v>
      </c>
      <c r="E65" s="106"/>
      <c r="F65" s="143" t="str">
        <f t="shared" si="0"/>
        <v>£000</v>
      </c>
      <c r="G65" s="283"/>
      <c r="H65" s="283"/>
      <c r="I65" s="283"/>
      <c r="J65" s="283"/>
      <c r="K65" s="283"/>
      <c r="L65" s="283"/>
      <c r="M65" s="283"/>
      <c r="N65" s="283"/>
      <c r="O65" s="283"/>
      <c r="P65" s="283"/>
      <c r="Q65" s="283"/>
      <c r="R65" s="283"/>
      <c r="S65" s="283"/>
      <c r="T65" s="283"/>
      <c r="U65" s="283"/>
      <c r="V65" s="283"/>
      <c r="W65" s="283"/>
      <c r="X65" s="283"/>
      <c r="Y65" s="283"/>
      <c r="Z65" s="283"/>
      <c r="AA65" s="283"/>
      <c r="AB65" s="283"/>
      <c r="AC65" s="284"/>
      <c r="AE65" s="805"/>
      <c r="AG65" s="805"/>
      <c r="AI65" s="805"/>
      <c r="AK65" s="300"/>
    </row>
    <row r="66" spans="4:37" ht="12.75" customHeight="1" outlineLevel="3" x14ac:dyDescent="0.25">
      <c r="D66" s="142" t="str">
        <f>'Line Items'!D1234</f>
        <v>[Secondary Station Line 48] - Long Term Charge</v>
      </c>
      <c r="E66" s="106"/>
      <c r="F66" s="143" t="str">
        <f t="shared" si="0"/>
        <v>£000</v>
      </c>
      <c r="G66" s="283"/>
      <c r="H66" s="283"/>
      <c r="I66" s="283"/>
      <c r="J66" s="283"/>
      <c r="K66" s="283"/>
      <c r="L66" s="283"/>
      <c r="M66" s="283"/>
      <c r="N66" s="283"/>
      <c r="O66" s="283"/>
      <c r="P66" s="283"/>
      <c r="Q66" s="283"/>
      <c r="R66" s="283"/>
      <c r="S66" s="283"/>
      <c r="T66" s="283"/>
      <c r="U66" s="283"/>
      <c r="V66" s="283"/>
      <c r="W66" s="283"/>
      <c r="X66" s="283"/>
      <c r="Y66" s="283"/>
      <c r="Z66" s="283"/>
      <c r="AA66" s="283"/>
      <c r="AB66" s="283"/>
      <c r="AC66" s="284"/>
      <c r="AE66" s="805"/>
      <c r="AG66" s="805"/>
      <c r="AI66" s="805"/>
      <c r="AK66" s="300"/>
    </row>
    <row r="67" spans="4:37" ht="12.75" customHeight="1" outlineLevel="3" x14ac:dyDescent="0.25">
      <c r="D67" s="142" t="str">
        <f>'Line Items'!D1235</f>
        <v>[Secondary Station Line 49] - Long Term Charge</v>
      </c>
      <c r="E67" s="106"/>
      <c r="F67" s="143" t="str">
        <f t="shared" si="0"/>
        <v>£000</v>
      </c>
      <c r="G67" s="283"/>
      <c r="H67" s="283"/>
      <c r="I67" s="283"/>
      <c r="J67" s="283"/>
      <c r="K67" s="283"/>
      <c r="L67" s="283"/>
      <c r="M67" s="283"/>
      <c r="N67" s="283"/>
      <c r="O67" s="283"/>
      <c r="P67" s="283"/>
      <c r="Q67" s="283"/>
      <c r="R67" s="283"/>
      <c r="S67" s="283"/>
      <c r="T67" s="283"/>
      <c r="U67" s="283"/>
      <c r="V67" s="283"/>
      <c r="W67" s="283"/>
      <c r="X67" s="283"/>
      <c r="Y67" s="283"/>
      <c r="Z67" s="283"/>
      <c r="AA67" s="283"/>
      <c r="AB67" s="283"/>
      <c r="AC67" s="284"/>
      <c r="AE67" s="805"/>
      <c r="AG67" s="805"/>
      <c r="AI67" s="805"/>
      <c r="AK67" s="300"/>
    </row>
    <row r="68" spans="4:37" ht="12.75" customHeight="1" outlineLevel="3" x14ac:dyDescent="0.25">
      <c r="D68" s="142" t="str">
        <f>'Line Items'!D1236</f>
        <v>[Secondary Station Line 50] - Long Term Charge</v>
      </c>
      <c r="E68" s="106"/>
      <c r="F68" s="143" t="str">
        <f t="shared" si="0"/>
        <v>£000</v>
      </c>
      <c r="G68" s="283"/>
      <c r="H68" s="283"/>
      <c r="I68" s="283"/>
      <c r="J68" s="283"/>
      <c r="K68" s="283"/>
      <c r="L68" s="283"/>
      <c r="M68" s="283"/>
      <c r="N68" s="283"/>
      <c r="O68" s="283"/>
      <c r="P68" s="283"/>
      <c r="Q68" s="283"/>
      <c r="R68" s="283"/>
      <c r="S68" s="283"/>
      <c r="T68" s="283"/>
      <c r="U68" s="283"/>
      <c r="V68" s="283"/>
      <c r="W68" s="283"/>
      <c r="X68" s="283"/>
      <c r="Y68" s="283"/>
      <c r="Z68" s="283"/>
      <c r="AA68" s="283"/>
      <c r="AB68" s="283"/>
      <c r="AC68" s="284"/>
      <c r="AE68" s="805"/>
      <c r="AG68" s="805"/>
      <c r="AI68" s="805"/>
      <c r="AK68" s="300"/>
    </row>
    <row r="69" spans="4:37" ht="12.75" customHeight="1" outlineLevel="3" x14ac:dyDescent="0.25">
      <c r="D69" s="142" t="str">
        <f>'Line Items'!D1237</f>
        <v>[Secondary Station Line 51] - Long Term Charge</v>
      </c>
      <c r="E69" s="106"/>
      <c r="F69" s="143" t="str">
        <f t="shared" si="0"/>
        <v>£000</v>
      </c>
      <c r="G69" s="283"/>
      <c r="H69" s="283"/>
      <c r="I69" s="283"/>
      <c r="J69" s="283"/>
      <c r="K69" s="283"/>
      <c r="L69" s="283"/>
      <c r="M69" s="283"/>
      <c r="N69" s="283"/>
      <c r="O69" s="283"/>
      <c r="P69" s="283"/>
      <c r="Q69" s="283"/>
      <c r="R69" s="283"/>
      <c r="S69" s="283"/>
      <c r="T69" s="283"/>
      <c r="U69" s="283"/>
      <c r="V69" s="283"/>
      <c r="W69" s="283"/>
      <c r="X69" s="283"/>
      <c r="Y69" s="283"/>
      <c r="Z69" s="283"/>
      <c r="AA69" s="283"/>
      <c r="AB69" s="283"/>
      <c r="AC69" s="284"/>
      <c r="AE69" s="805"/>
      <c r="AG69" s="805"/>
      <c r="AI69" s="805"/>
      <c r="AK69" s="300"/>
    </row>
    <row r="70" spans="4:37" ht="12.75" customHeight="1" outlineLevel="3" x14ac:dyDescent="0.25">
      <c r="D70" s="142" t="str">
        <f>'Line Items'!D1238</f>
        <v>[Secondary Station Line 52] - Long Term Charge</v>
      </c>
      <c r="E70" s="106"/>
      <c r="F70" s="143" t="str">
        <f t="shared" si="0"/>
        <v>£000</v>
      </c>
      <c r="G70" s="283"/>
      <c r="H70" s="283"/>
      <c r="I70" s="283"/>
      <c r="J70" s="283"/>
      <c r="K70" s="283"/>
      <c r="L70" s="283"/>
      <c r="M70" s="283"/>
      <c r="N70" s="283"/>
      <c r="O70" s="283"/>
      <c r="P70" s="283"/>
      <c r="Q70" s="283"/>
      <c r="R70" s="283"/>
      <c r="S70" s="283"/>
      <c r="T70" s="283"/>
      <c r="U70" s="283"/>
      <c r="V70" s="283"/>
      <c r="W70" s="283"/>
      <c r="X70" s="283"/>
      <c r="Y70" s="283"/>
      <c r="Z70" s="283"/>
      <c r="AA70" s="283"/>
      <c r="AB70" s="283"/>
      <c r="AC70" s="284"/>
      <c r="AE70" s="805"/>
      <c r="AG70" s="805"/>
      <c r="AI70" s="805"/>
      <c r="AK70" s="300"/>
    </row>
    <row r="71" spans="4:37" ht="12.75" customHeight="1" outlineLevel="3" x14ac:dyDescent="0.25">
      <c r="D71" s="142" t="str">
        <f>'Line Items'!D1239</f>
        <v>[Secondary Station Line 53] - Long Term Charge</v>
      </c>
      <c r="E71" s="106"/>
      <c r="F71" s="143" t="str">
        <f t="shared" si="0"/>
        <v>£000</v>
      </c>
      <c r="G71" s="283"/>
      <c r="H71" s="283"/>
      <c r="I71" s="283"/>
      <c r="J71" s="283"/>
      <c r="K71" s="283"/>
      <c r="L71" s="283"/>
      <c r="M71" s="283"/>
      <c r="N71" s="283"/>
      <c r="O71" s="283"/>
      <c r="P71" s="283"/>
      <c r="Q71" s="283"/>
      <c r="R71" s="283"/>
      <c r="S71" s="283"/>
      <c r="T71" s="283"/>
      <c r="U71" s="283"/>
      <c r="V71" s="283"/>
      <c r="W71" s="283"/>
      <c r="X71" s="283"/>
      <c r="Y71" s="283"/>
      <c r="Z71" s="283"/>
      <c r="AA71" s="283"/>
      <c r="AB71" s="283"/>
      <c r="AC71" s="284"/>
      <c r="AE71" s="805"/>
      <c r="AG71" s="805"/>
      <c r="AI71" s="805"/>
      <c r="AK71" s="300"/>
    </row>
    <row r="72" spans="4:37" ht="12.75" customHeight="1" outlineLevel="3" x14ac:dyDescent="0.25">
      <c r="D72" s="142" t="str">
        <f>'Line Items'!D1240</f>
        <v>[Secondary Station Line 54] - Long Term Charge</v>
      </c>
      <c r="E72" s="106"/>
      <c r="F72" s="143" t="str">
        <f t="shared" si="0"/>
        <v>£000</v>
      </c>
      <c r="G72" s="283"/>
      <c r="H72" s="283"/>
      <c r="I72" s="283"/>
      <c r="J72" s="283"/>
      <c r="K72" s="283"/>
      <c r="L72" s="283"/>
      <c r="M72" s="283"/>
      <c r="N72" s="283"/>
      <c r="O72" s="283"/>
      <c r="P72" s="283"/>
      <c r="Q72" s="283"/>
      <c r="R72" s="283"/>
      <c r="S72" s="283"/>
      <c r="T72" s="283"/>
      <c r="U72" s="283"/>
      <c r="V72" s="283"/>
      <c r="W72" s="283"/>
      <c r="X72" s="283"/>
      <c r="Y72" s="283"/>
      <c r="Z72" s="283"/>
      <c r="AA72" s="283"/>
      <c r="AB72" s="283"/>
      <c r="AC72" s="284"/>
      <c r="AE72" s="805"/>
      <c r="AG72" s="805"/>
      <c r="AI72" s="805"/>
      <c r="AK72" s="300"/>
    </row>
    <row r="73" spans="4:37" ht="12.75" customHeight="1" outlineLevel="3" x14ac:dyDescent="0.25">
      <c r="D73" s="142" t="str">
        <f>'Line Items'!D1241</f>
        <v>[Secondary Station Line 55] - Long Term Charge</v>
      </c>
      <c r="E73" s="106"/>
      <c r="F73" s="143" t="str">
        <f t="shared" si="0"/>
        <v>£000</v>
      </c>
      <c r="G73" s="283"/>
      <c r="H73" s="283"/>
      <c r="I73" s="283"/>
      <c r="J73" s="283"/>
      <c r="K73" s="283"/>
      <c r="L73" s="283"/>
      <c r="M73" s="283"/>
      <c r="N73" s="283"/>
      <c r="O73" s="283"/>
      <c r="P73" s="283"/>
      <c r="Q73" s="283"/>
      <c r="R73" s="283"/>
      <c r="S73" s="283"/>
      <c r="T73" s="283"/>
      <c r="U73" s="283"/>
      <c r="V73" s="283"/>
      <c r="W73" s="283"/>
      <c r="X73" s="283"/>
      <c r="Y73" s="283"/>
      <c r="Z73" s="283"/>
      <c r="AA73" s="283"/>
      <c r="AB73" s="283"/>
      <c r="AC73" s="284"/>
      <c r="AE73" s="805"/>
      <c r="AG73" s="805"/>
      <c r="AI73" s="805"/>
      <c r="AK73" s="300"/>
    </row>
    <row r="74" spans="4:37" ht="12.75" customHeight="1" outlineLevel="3" x14ac:dyDescent="0.25">
      <c r="D74" s="142" t="str">
        <f>'Line Items'!D1242</f>
        <v>[Secondary Station Line 56] - Long Term Charge</v>
      </c>
      <c r="E74" s="106"/>
      <c r="F74" s="143" t="str">
        <f t="shared" si="0"/>
        <v>£000</v>
      </c>
      <c r="G74" s="283"/>
      <c r="H74" s="283"/>
      <c r="I74" s="283"/>
      <c r="J74" s="283"/>
      <c r="K74" s="283"/>
      <c r="L74" s="283"/>
      <c r="M74" s="283"/>
      <c r="N74" s="283"/>
      <c r="O74" s="283"/>
      <c r="P74" s="283"/>
      <c r="Q74" s="283"/>
      <c r="R74" s="283"/>
      <c r="S74" s="283"/>
      <c r="T74" s="283"/>
      <c r="U74" s="283"/>
      <c r="V74" s="283"/>
      <c r="W74" s="283"/>
      <c r="X74" s="283"/>
      <c r="Y74" s="283"/>
      <c r="Z74" s="283"/>
      <c r="AA74" s="283"/>
      <c r="AB74" s="283"/>
      <c r="AC74" s="284"/>
      <c r="AE74" s="805"/>
      <c r="AG74" s="805"/>
      <c r="AI74" s="805"/>
      <c r="AK74" s="300"/>
    </row>
    <row r="75" spans="4:37" ht="12.75" customHeight="1" outlineLevel="3" x14ac:dyDescent="0.25">
      <c r="D75" s="142" t="str">
        <f>'Line Items'!D1243</f>
        <v>[Secondary Station Line 57] - Long Term Charge</v>
      </c>
      <c r="E75" s="106"/>
      <c r="F75" s="143" t="str">
        <f t="shared" si="0"/>
        <v>£000</v>
      </c>
      <c r="G75" s="283"/>
      <c r="H75" s="283"/>
      <c r="I75" s="283"/>
      <c r="J75" s="283"/>
      <c r="K75" s="283"/>
      <c r="L75" s="283"/>
      <c r="M75" s="283"/>
      <c r="N75" s="283"/>
      <c r="O75" s="283"/>
      <c r="P75" s="283"/>
      <c r="Q75" s="283"/>
      <c r="R75" s="283"/>
      <c r="S75" s="283"/>
      <c r="T75" s="283"/>
      <c r="U75" s="283"/>
      <c r="V75" s="283"/>
      <c r="W75" s="283"/>
      <c r="X75" s="283"/>
      <c r="Y75" s="283"/>
      <c r="Z75" s="283"/>
      <c r="AA75" s="283"/>
      <c r="AB75" s="283"/>
      <c r="AC75" s="284"/>
      <c r="AE75" s="805"/>
      <c r="AG75" s="805"/>
      <c r="AI75" s="805"/>
      <c r="AK75" s="300"/>
    </row>
    <row r="76" spans="4:37" ht="12.75" customHeight="1" outlineLevel="3" x14ac:dyDescent="0.25">
      <c r="D76" s="142" t="str">
        <f>'Line Items'!D1244</f>
        <v>[Secondary Station Line 58] - Long Term Charge</v>
      </c>
      <c r="E76" s="106"/>
      <c r="F76" s="143" t="str">
        <f t="shared" si="0"/>
        <v>£000</v>
      </c>
      <c r="G76" s="283"/>
      <c r="H76" s="283"/>
      <c r="I76" s="283"/>
      <c r="J76" s="283"/>
      <c r="K76" s="283"/>
      <c r="L76" s="283"/>
      <c r="M76" s="283"/>
      <c r="N76" s="283"/>
      <c r="O76" s="283"/>
      <c r="P76" s="283"/>
      <c r="Q76" s="283"/>
      <c r="R76" s="283"/>
      <c r="S76" s="283"/>
      <c r="T76" s="283"/>
      <c r="U76" s="283"/>
      <c r="V76" s="283"/>
      <c r="W76" s="283"/>
      <c r="X76" s="283"/>
      <c r="Y76" s="283"/>
      <c r="Z76" s="283"/>
      <c r="AA76" s="283"/>
      <c r="AB76" s="283"/>
      <c r="AC76" s="284"/>
      <c r="AE76" s="805"/>
      <c r="AG76" s="805"/>
      <c r="AI76" s="805"/>
      <c r="AK76" s="300"/>
    </row>
    <row r="77" spans="4:37" ht="12.75" customHeight="1" outlineLevel="3" x14ac:dyDescent="0.25">
      <c r="D77" s="142" t="str">
        <f>'Line Items'!D1245</f>
        <v>[Secondary Station Line 59] - Long Term Charge</v>
      </c>
      <c r="E77" s="106"/>
      <c r="F77" s="143" t="str">
        <f t="shared" si="0"/>
        <v>£000</v>
      </c>
      <c r="G77" s="283"/>
      <c r="H77" s="283"/>
      <c r="I77" s="283"/>
      <c r="J77" s="283"/>
      <c r="K77" s="283"/>
      <c r="L77" s="283"/>
      <c r="M77" s="283"/>
      <c r="N77" s="283"/>
      <c r="O77" s="283"/>
      <c r="P77" s="283"/>
      <c r="Q77" s="283"/>
      <c r="R77" s="283"/>
      <c r="S77" s="283"/>
      <c r="T77" s="283"/>
      <c r="U77" s="283"/>
      <c r="V77" s="283"/>
      <c r="W77" s="283"/>
      <c r="X77" s="283"/>
      <c r="Y77" s="283"/>
      <c r="Z77" s="283"/>
      <c r="AA77" s="283"/>
      <c r="AB77" s="283"/>
      <c r="AC77" s="284"/>
      <c r="AE77" s="805"/>
      <c r="AG77" s="805"/>
      <c r="AI77" s="805"/>
      <c r="AK77" s="300"/>
    </row>
    <row r="78" spans="4:37" ht="12.75" customHeight="1" outlineLevel="3" x14ac:dyDescent="0.25">
      <c r="D78" s="142" t="str">
        <f>'Line Items'!D1246</f>
        <v>[Secondary Station Line 60] - Long Term Charge</v>
      </c>
      <c r="E78" s="106"/>
      <c r="F78" s="143" t="str">
        <f t="shared" si="0"/>
        <v>£000</v>
      </c>
      <c r="G78" s="283"/>
      <c r="H78" s="283"/>
      <c r="I78" s="283"/>
      <c r="J78" s="283"/>
      <c r="K78" s="283"/>
      <c r="L78" s="283"/>
      <c r="M78" s="283"/>
      <c r="N78" s="283"/>
      <c r="O78" s="283"/>
      <c r="P78" s="283"/>
      <c r="Q78" s="283"/>
      <c r="R78" s="283"/>
      <c r="S78" s="283"/>
      <c r="T78" s="283"/>
      <c r="U78" s="283"/>
      <c r="V78" s="283"/>
      <c r="W78" s="283"/>
      <c r="X78" s="283"/>
      <c r="Y78" s="283"/>
      <c r="Z78" s="283"/>
      <c r="AA78" s="283"/>
      <c r="AB78" s="283"/>
      <c r="AC78" s="284"/>
      <c r="AE78" s="805"/>
      <c r="AG78" s="805"/>
      <c r="AI78" s="805"/>
      <c r="AK78" s="300"/>
    </row>
    <row r="79" spans="4:37" ht="12.75" customHeight="1" outlineLevel="3" x14ac:dyDescent="0.25">
      <c r="D79" s="142" t="str">
        <f>'Line Items'!D1247</f>
        <v>[Secondary Station Line 61] - Long Term Charge</v>
      </c>
      <c r="E79" s="106"/>
      <c r="F79" s="143" t="str">
        <f t="shared" si="0"/>
        <v>£000</v>
      </c>
      <c r="G79" s="283"/>
      <c r="H79" s="283"/>
      <c r="I79" s="283"/>
      <c r="J79" s="283"/>
      <c r="K79" s="283"/>
      <c r="L79" s="283"/>
      <c r="M79" s="283"/>
      <c r="N79" s="283"/>
      <c r="O79" s="283"/>
      <c r="P79" s="283"/>
      <c r="Q79" s="283"/>
      <c r="R79" s="283"/>
      <c r="S79" s="283"/>
      <c r="T79" s="283"/>
      <c r="U79" s="283"/>
      <c r="V79" s="283"/>
      <c r="W79" s="283"/>
      <c r="X79" s="283"/>
      <c r="Y79" s="283"/>
      <c r="Z79" s="283"/>
      <c r="AA79" s="283"/>
      <c r="AB79" s="283"/>
      <c r="AC79" s="284"/>
      <c r="AE79" s="805"/>
      <c r="AG79" s="805"/>
      <c r="AI79" s="805"/>
      <c r="AK79" s="300"/>
    </row>
    <row r="80" spans="4:37" ht="12.75" customHeight="1" outlineLevel="3" x14ac:dyDescent="0.25">
      <c r="D80" s="142" t="str">
        <f>'Line Items'!D1248</f>
        <v>[Secondary Station Line 62] - Long Term Charge</v>
      </c>
      <c r="E80" s="106"/>
      <c r="F80" s="143" t="str">
        <f t="shared" si="0"/>
        <v>£000</v>
      </c>
      <c r="G80" s="283"/>
      <c r="H80" s="283"/>
      <c r="I80" s="283"/>
      <c r="J80" s="283"/>
      <c r="K80" s="283"/>
      <c r="L80" s="283"/>
      <c r="M80" s="283"/>
      <c r="N80" s="283"/>
      <c r="O80" s="283"/>
      <c r="P80" s="283"/>
      <c r="Q80" s="283"/>
      <c r="R80" s="283"/>
      <c r="S80" s="283"/>
      <c r="T80" s="283"/>
      <c r="U80" s="283"/>
      <c r="V80" s="283"/>
      <c r="W80" s="283"/>
      <c r="X80" s="283"/>
      <c r="Y80" s="283"/>
      <c r="Z80" s="283"/>
      <c r="AA80" s="283"/>
      <c r="AB80" s="283"/>
      <c r="AC80" s="284"/>
      <c r="AE80" s="805"/>
      <c r="AG80" s="805"/>
      <c r="AI80" s="805"/>
      <c r="AK80" s="300"/>
    </row>
    <row r="81" spans="4:37" ht="12.75" customHeight="1" outlineLevel="3" x14ac:dyDescent="0.25">
      <c r="D81" s="142" t="str">
        <f>'Line Items'!D1249</f>
        <v>[Secondary Station Line 63] - Long Term Charge</v>
      </c>
      <c r="E81" s="106"/>
      <c r="F81" s="143" t="str">
        <f t="shared" si="0"/>
        <v>£000</v>
      </c>
      <c r="G81" s="283"/>
      <c r="H81" s="283"/>
      <c r="I81" s="283"/>
      <c r="J81" s="283"/>
      <c r="K81" s="283"/>
      <c r="L81" s="283"/>
      <c r="M81" s="283"/>
      <c r="N81" s="283"/>
      <c r="O81" s="283"/>
      <c r="P81" s="283"/>
      <c r="Q81" s="283"/>
      <c r="R81" s="283"/>
      <c r="S81" s="283"/>
      <c r="T81" s="283"/>
      <c r="U81" s="283"/>
      <c r="V81" s="283"/>
      <c r="W81" s="283"/>
      <c r="X81" s="283"/>
      <c r="Y81" s="283"/>
      <c r="Z81" s="283"/>
      <c r="AA81" s="283"/>
      <c r="AB81" s="283"/>
      <c r="AC81" s="284"/>
      <c r="AE81" s="805"/>
      <c r="AG81" s="805"/>
      <c r="AI81" s="805"/>
      <c r="AK81" s="300"/>
    </row>
    <row r="82" spans="4:37" ht="12.75" customHeight="1" outlineLevel="3" x14ac:dyDescent="0.25">
      <c r="D82" s="142" t="str">
        <f>'Line Items'!D1250</f>
        <v>[Secondary Station Line 64] - Long Term Charge</v>
      </c>
      <c r="E82" s="106"/>
      <c r="F82" s="143" t="str">
        <f t="shared" si="0"/>
        <v>£000</v>
      </c>
      <c r="G82" s="283"/>
      <c r="H82" s="283"/>
      <c r="I82" s="283"/>
      <c r="J82" s="283"/>
      <c r="K82" s="283"/>
      <c r="L82" s="283"/>
      <c r="M82" s="283"/>
      <c r="N82" s="283"/>
      <c r="O82" s="283"/>
      <c r="P82" s="283"/>
      <c r="Q82" s="283"/>
      <c r="R82" s="283"/>
      <c r="S82" s="283"/>
      <c r="T82" s="283"/>
      <c r="U82" s="283"/>
      <c r="V82" s="283"/>
      <c r="W82" s="283"/>
      <c r="X82" s="283"/>
      <c r="Y82" s="283"/>
      <c r="Z82" s="283"/>
      <c r="AA82" s="283"/>
      <c r="AB82" s="283"/>
      <c r="AC82" s="284"/>
      <c r="AE82" s="805"/>
      <c r="AG82" s="805"/>
      <c r="AI82" s="805"/>
      <c r="AK82" s="300"/>
    </row>
    <row r="83" spans="4:37" ht="12.75" customHeight="1" outlineLevel="3" x14ac:dyDescent="0.25">
      <c r="D83" s="142" t="str">
        <f>'Line Items'!D1251</f>
        <v>[Secondary Station Line 65] - Long Term Charge</v>
      </c>
      <c r="E83" s="106"/>
      <c r="F83" s="143" t="str">
        <f t="shared" ref="F83:F146" si="1">F82</f>
        <v>£000</v>
      </c>
      <c r="G83" s="283"/>
      <c r="H83" s="283"/>
      <c r="I83" s="283"/>
      <c r="J83" s="283"/>
      <c r="K83" s="283"/>
      <c r="L83" s="283"/>
      <c r="M83" s="283"/>
      <c r="N83" s="283"/>
      <c r="O83" s="283"/>
      <c r="P83" s="283"/>
      <c r="Q83" s="283"/>
      <c r="R83" s="283"/>
      <c r="S83" s="283"/>
      <c r="T83" s="283"/>
      <c r="U83" s="283"/>
      <c r="V83" s="283"/>
      <c r="W83" s="283"/>
      <c r="X83" s="283"/>
      <c r="Y83" s="283"/>
      <c r="Z83" s="283"/>
      <c r="AA83" s="283"/>
      <c r="AB83" s="283"/>
      <c r="AC83" s="284"/>
      <c r="AE83" s="805"/>
      <c r="AG83" s="805"/>
      <c r="AI83" s="805"/>
      <c r="AK83" s="300"/>
    </row>
    <row r="84" spans="4:37" ht="12.75" customHeight="1" outlineLevel="3" x14ac:dyDescent="0.25">
      <c r="D84" s="142" t="str">
        <f>'Line Items'!D1252</f>
        <v>[Secondary Station Line 66] - Long Term Charge</v>
      </c>
      <c r="E84" s="106"/>
      <c r="F84" s="143" t="str">
        <f t="shared" si="1"/>
        <v>£000</v>
      </c>
      <c r="G84" s="283"/>
      <c r="H84" s="283"/>
      <c r="I84" s="283"/>
      <c r="J84" s="283"/>
      <c r="K84" s="283"/>
      <c r="L84" s="283"/>
      <c r="M84" s="283"/>
      <c r="N84" s="283"/>
      <c r="O84" s="283"/>
      <c r="P84" s="283"/>
      <c r="Q84" s="283"/>
      <c r="R84" s="283"/>
      <c r="S84" s="283"/>
      <c r="T84" s="283"/>
      <c r="U84" s="283"/>
      <c r="V84" s="283"/>
      <c r="W84" s="283"/>
      <c r="X84" s="283"/>
      <c r="Y84" s="283"/>
      <c r="Z84" s="283"/>
      <c r="AA84" s="283"/>
      <c r="AB84" s="283"/>
      <c r="AC84" s="284"/>
      <c r="AE84" s="805"/>
      <c r="AG84" s="805"/>
      <c r="AI84" s="805"/>
      <c r="AK84" s="300"/>
    </row>
    <row r="85" spans="4:37" ht="12.75" customHeight="1" outlineLevel="3" x14ac:dyDescent="0.25">
      <c r="D85" s="142" t="str">
        <f>'Line Items'!D1253</f>
        <v>[Secondary Station Line 67] - Long Term Charge</v>
      </c>
      <c r="E85" s="106"/>
      <c r="F85" s="143" t="str">
        <f t="shared" si="1"/>
        <v>£000</v>
      </c>
      <c r="G85" s="283"/>
      <c r="H85" s="283"/>
      <c r="I85" s="283"/>
      <c r="J85" s="283"/>
      <c r="K85" s="283"/>
      <c r="L85" s="283"/>
      <c r="M85" s="283"/>
      <c r="N85" s="283"/>
      <c r="O85" s="283"/>
      <c r="P85" s="283"/>
      <c r="Q85" s="283"/>
      <c r="R85" s="283"/>
      <c r="S85" s="283"/>
      <c r="T85" s="283"/>
      <c r="U85" s="283"/>
      <c r="V85" s="283"/>
      <c r="W85" s="283"/>
      <c r="X85" s="283"/>
      <c r="Y85" s="283"/>
      <c r="Z85" s="283"/>
      <c r="AA85" s="283"/>
      <c r="AB85" s="283"/>
      <c r="AC85" s="284"/>
      <c r="AE85" s="805"/>
      <c r="AG85" s="805"/>
      <c r="AI85" s="805"/>
      <c r="AK85" s="300"/>
    </row>
    <row r="86" spans="4:37" ht="12.75" customHeight="1" outlineLevel="3" x14ac:dyDescent="0.25">
      <c r="D86" s="142" t="str">
        <f>'Line Items'!D1254</f>
        <v>[Secondary Station Line 68] - Long Term Charge</v>
      </c>
      <c r="E86" s="106"/>
      <c r="F86" s="143" t="str">
        <f t="shared" si="1"/>
        <v>£000</v>
      </c>
      <c r="G86" s="283"/>
      <c r="H86" s="283"/>
      <c r="I86" s="283"/>
      <c r="J86" s="283"/>
      <c r="K86" s="283"/>
      <c r="L86" s="283"/>
      <c r="M86" s="283"/>
      <c r="N86" s="283"/>
      <c r="O86" s="283"/>
      <c r="P86" s="283"/>
      <c r="Q86" s="283"/>
      <c r="R86" s="283"/>
      <c r="S86" s="283"/>
      <c r="T86" s="283"/>
      <c r="U86" s="283"/>
      <c r="V86" s="283"/>
      <c r="W86" s="283"/>
      <c r="X86" s="283"/>
      <c r="Y86" s="283"/>
      <c r="Z86" s="283"/>
      <c r="AA86" s="283"/>
      <c r="AB86" s="283"/>
      <c r="AC86" s="284"/>
      <c r="AE86" s="805"/>
      <c r="AG86" s="805"/>
      <c r="AI86" s="805"/>
      <c r="AK86" s="300"/>
    </row>
    <row r="87" spans="4:37" ht="12.75" customHeight="1" outlineLevel="3" x14ac:dyDescent="0.25">
      <c r="D87" s="142" t="str">
        <f>'Line Items'!D1255</f>
        <v>[Secondary Station Line 69] - Long Term Charge</v>
      </c>
      <c r="E87" s="106"/>
      <c r="F87" s="143" t="str">
        <f t="shared" si="1"/>
        <v>£000</v>
      </c>
      <c r="G87" s="283"/>
      <c r="H87" s="283"/>
      <c r="I87" s="283"/>
      <c r="J87" s="283"/>
      <c r="K87" s="283"/>
      <c r="L87" s="283"/>
      <c r="M87" s="283"/>
      <c r="N87" s="283"/>
      <c r="O87" s="283"/>
      <c r="P87" s="283"/>
      <c r="Q87" s="283"/>
      <c r="R87" s="283"/>
      <c r="S87" s="283"/>
      <c r="T87" s="283"/>
      <c r="U87" s="283"/>
      <c r="V87" s="283"/>
      <c r="W87" s="283"/>
      <c r="X87" s="283"/>
      <c r="Y87" s="283"/>
      <c r="Z87" s="283"/>
      <c r="AA87" s="283"/>
      <c r="AB87" s="283"/>
      <c r="AC87" s="284"/>
      <c r="AE87" s="805"/>
      <c r="AG87" s="805"/>
      <c r="AI87" s="805"/>
      <c r="AK87" s="300"/>
    </row>
    <row r="88" spans="4:37" ht="12.75" customHeight="1" outlineLevel="3" x14ac:dyDescent="0.25">
      <c r="D88" s="142" t="str">
        <f>'Line Items'!D1256</f>
        <v>[Secondary Station Line 70] - Long Term Charge</v>
      </c>
      <c r="E88" s="106"/>
      <c r="F88" s="143" t="str">
        <f t="shared" si="1"/>
        <v>£000</v>
      </c>
      <c r="G88" s="283"/>
      <c r="H88" s="283"/>
      <c r="I88" s="283"/>
      <c r="J88" s="283"/>
      <c r="K88" s="283"/>
      <c r="L88" s="283"/>
      <c r="M88" s="283"/>
      <c r="N88" s="283"/>
      <c r="O88" s="283"/>
      <c r="P88" s="283"/>
      <c r="Q88" s="283"/>
      <c r="R88" s="283"/>
      <c r="S88" s="283"/>
      <c r="T88" s="283"/>
      <c r="U88" s="283"/>
      <c r="V88" s="283"/>
      <c r="W88" s="283"/>
      <c r="X88" s="283"/>
      <c r="Y88" s="283"/>
      <c r="Z88" s="283"/>
      <c r="AA88" s="283"/>
      <c r="AB88" s="283"/>
      <c r="AC88" s="284"/>
      <c r="AE88" s="805"/>
      <c r="AG88" s="805"/>
      <c r="AI88" s="805"/>
      <c r="AK88" s="300"/>
    </row>
    <row r="89" spans="4:37" ht="12.75" customHeight="1" outlineLevel="3" x14ac:dyDescent="0.25">
      <c r="D89" s="142" t="str">
        <f>'Line Items'!D1257</f>
        <v>[Secondary Station Line 71] - Long Term Charge</v>
      </c>
      <c r="E89" s="106"/>
      <c r="F89" s="143" t="str">
        <f t="shared" si="1"/>
        <v>£000</v>
      </c>
      <c r="G89" s="283"/>
      <c r="H89" s="283"/>
      <c r="I89" s="283"/>
      <c r="J89" s="283"/>
      <c r="K89" s="283"/>
      <c r="L89" s="283"/>
      <c r="M89" s="283"/>
      <c r="N89" s="283"/>
      <c r="O89" s="283"/>
      <c r="P89" s="283"/>
      <c r="Q89" s="283"/>
      <c r="R89" s="283"/>
      <c r="S89" s="283"/>
      <c r="T89" s="283"/>
      <c r="U89" s="283"/>
      <c r="V89" s="283"/>
      <c r="W89" s="283"/>
      <c r="X89" s="283"/>
      <c r="Y89" s="283"/>
      <c r="Z89" s="283"/>
      <c r="AA89" s="283"/>
      <c r="AB89" s="283"/>
      <c r="AC89" s="284"/>
      <c r="AE89" s="805"/>
      <c r="AG89" s="805"/>
      <c r="AI89" s="805"/>
      <c r="AK89" s="300"/>
    </row>
    <row r="90" spans="4:37" ht="12.75" customHeight="1" outlineLevel="3" x14ac:dyDescent="0.25">
      <c r="D90" s="142" t="str">
        <f>'Line Items'!D1258</f>
        <v>[Secondary Station Line 72] - Long Term Charge</v>
      </c>
      <c r="E90" s="106"/>
      <c r="F90" s="143" t="str">
        <f t="shared" si="1"/>
        <v>£000</v>
      </c>
      <c r="G90" s="283"/>
      <c r="H90" s="283"/>
      <c r="I90" s="283"/>
      <c r="J90" s="283"/>
      <c r="K90" s="283"/>
      <c r="L90" s="283"/>
      <c r="M90" s="283"/>
      <c r="N90" s="283"/>
      <c r="O90" s="283"/>
      <c r="P90" s="283"/>
      <c r="Q90" s="283"/>
      <c r="R90" s="283"/>
      <c r="S90" s="283"/>
      <c r="T90" s="283"/>
      <c r="U90" s="283"/>
      <c r="V90" s="283"/>
      <c r="W90" s="283"/>
      <c r="X90" s="283"/>
      <c r="Y90" s="283"/>
      <c r="Z90" s="283"/>
      <c r="AA90" s="283"/>
      <c r="AB90" s="283"/>
      <c r="AC90" s="284"/>
      <c r="AE90" s="805"/>
      <c r="AG90" s="805"/>
      <c r="AI90" s="805"/>
      <c r="AK90" s="300"/>
    </row>
    <row r="91" spans="4:37" ht="12.75" customHeight="1" outlineLevel="3" x14ac:dyDescent="0.25">
      <c r="D91" s="142" t="str">
        <f>'Line Items'!D1259</f>
        <v>[Secondary Station Line 73] - Long Term Charge</v>
      </c>
      <c r="E91" s="106"/>
      <c r="F91" s="143" t="str">
        <f t="shared" si="1"/>
        <v>£000</v>
      </c>
      <c r="G91" s="283"/>
      <c r="H91" s="283"/>
      <c r="I91" s="283"/>
      <c r="J91" s="283"/>
      <c r="K91" s="283"/>
      <c r="L91" s="283"/>
      <c r="M91" s="283"/>
      <c r="N91" s="283"/>
      <c r="O91" s="283"/>
      <c r="P91" s="283"/>
      <c r="Q91" s="283"/>
      <c r="R91" s="283"/>
      <c r="S91" s="283"/>
      <c r="T91" s="283"/>
      <c r="U91" s="283"/>
      <c r="V91" s="283"/>
      <c r="W91" s="283"/>
      <c r="X91" s="283"/>
      <c r="Y91" s="283"/>
      <c r="Z91" s="283"/>
      <c r="AA91" s="283"/>
      <c r="AB91" s="283"/>
      <c r="AC91" s="284"/>
      <c r="AE91" s="805"/>
      <c r="AG91" s="805"/>
      <c r="AI91" s="805"/>
      <c r="AK91" s="300"/>
    </row>
    <row r="92" spans="4:37" ht="12.75" customHeight="1" outlineLevel="3" x14ac:dyDescent="0.25">
      <c r="D92" s="142" t="str">
        <f>'Line Items'!D1260</f>
        <v>[Secondary Station Line 74] - Long Term Charge</v>
      </c>
      <c r="E92" s="106"/>
      <c r="F92" s="143" t="str">
        <f t="shared" si="1"/>
        <v>£000</v>
      </c>
      <c r="G92" s="283"/>
      <c r="H92" s="283"/>
      <c r="I92" s="283"/>
      <c r="J92" s="283"/>
      <c r="K92" s="283"/>
      <c r="L92" s="283"/>
      <c r="M92" s="283"/>
      <c r="N92" s="283"/>
      <c r="O92" s="283"/>
      <c r="P92" s="283"/>
      <c r="Q92" s="283"/>
      <c r="R92" s="283"/>
      <c r="S92" s="283"/>
      <c r="T92" s="283"/>
      <c r="U92" s="283"/>
      <c r="V92" s="283"/>
      <c r="W92" s="283"/>
      <c r="X92" s="283"/>
      <c r="Y92" s="283"/>
      <c r="Z92" s="283"/>
      <c r="AA92" s="283"/>
      <c r="AB92" s="283"/>
      <c r="AC92" s="284"/>
      <c r="AE92" s="805"/>
      <c r="AG92" s="805"/>
      <c r="AI92" s="805"/>
      <c r="AK92" s="300"/>
    </row>
    <row r="93" spans="4:37" ht="12.75" customHeight="1" outlineLevel="3" x14ac:dyDescent="0.25">
      <c r="D93" s="142" t="str">
        <f>'Line Items'!D1261</f>
        <v>[Secondary Station Line 75] - Long Term Charge</v>
      </c>
      <c r="E93" s="106"/>
      <c r="F93" s="143" t="str">
        <f t="shared" si="1"/>
        <v>£000</v>
      </c>
      <c r="G93" s="283"/>
      <c r="H93" s="283"/>
      <c r="I93" s="283"/>
      <c r="J93" s="283"/>
      <c r="K93" s="283"/>
      <c r="L93" s="283"/>
      <c r="M93" s="283"/>
      <c r="N93" s="283"/>
      <c r="O93" s="283"/>
      <c r="P93" s="283"/>
      <c r="Q93" s="283"/>
      <c r="R93" s="283"/>
      <c r="S93" s="283"/>
      <c r="T93" s="283"/>
      <c r="U93" s="283"/>
      <c r="V93" s="283"/>
      <c r="W93" s="283"/>
      <c r="X93" s="283"/>
      <c r="Y93" s="283"/>
      <c r="Z93" s="283"/>
      <c r="AA93" s="283"/>
      <c r="AB93" s="283"/>
      <c r="AC93" s="284"/>
      <c r="AE93" s="805"/>
      <c r="AG93" s="805"/>
      <c r="AI93" s="805"/>
      <c r="AK93" s="300"/>
    </row>
    <row r="94" spans="4:37" ht="12.75" customHeight="1" outlineLevel="3" x14ac:dyDescent="0.25">
      <c r="D94" s="142" t="str">
        <f>'Line Items'!D1262</f>
        <v>[Secondary Station Line 76] - Long Term Charge</v>
      </c>
      <c r="E94" s="106"/>
      <c r="F94" s="143" t="str">
        <f t="shared" si="1"/>
        <v>£000</v>
      </c>
      <c r="G94" s="283"/>
      <c r="H94" s="283"/>
      <c r="I94" s="283"/>
      <c r="J94" s="283"/>
      <c r="K94" s="283"/>
      <c r="L94" s="283"/>
      <c r="M94" s="283"/>
      <c r="N94" s="283"/>
      <c r="O94" s="283"/>
      <c r="P94" s="283"/>
      <c r="Q94" s="283"/>
      <c r="R94" s="283"/>
      <c r="S94" s="283"/>
      <c r="T94" s="283"/>
      <c r="U94" s="283"/>
      <c r="V94" s="283"/>
      <c r="W94" s="283"/>
      <c r="X94" s="283"/>
      <c r="Y94" s="283"/>
      <c r="Z94" s="283"/>
      <c r="AA94" s="283"/>
      <c r="AB94" s="283"/>
      <c r="AC94" s="284"/>
      <c r="AE94" s="805"/>
      <c r="AG94" s="805"/>
      <c r="AI94" s="805"/>
      <c r="AK94" s="300"/>
    </row>
    <row r="95" spans="4:37" ht="12.75" customHeight="1" outlineLevel="3" x14ac:dyDescent="0.25">
      <c r="D95" s="142" t="str">
        <f>'Line Items'!D1263</f>
        <v>[Secondary Station Line 77] - Long Term Charge</v>
      </c>
      <c r="E95" s="106"/>
      <c r="F95" s="143" t="str">
        <f t="shared" si="1"/>
        <v>£000</v>
      </c>
      <c r="G95" s="283"/>
      <c r="H95" s="283"/>
      <c r="I95" s="283"/>
      <c r="J95" s="283"/>
      <c r="K95" s="283"/>
      <c r="L95" s="283"/>
      <c r="M95" s="283"/>
      <c r="N95" s="283"/>
      <c r="O95" s="283"/>
      <c r="P95" s="283"/>
      <c r="Q95" s="283"/>
      <c r="R95" s="283"/>
      <c r="S95" s="283"/>
      <c r="T95" s="283"/>
      <c r="U95" s="283"/>
      <c r="V95" s="283"/>
      <c r="W95" s="283"/>
      <c r="X95" s="283"/>
      <c r="Y95" s="283"/>
      <c r="Z95" s="283"/>
      <c r="AA95" s="283"/>
      <c r="AB95" s="283"/>
      <c r="AC95" s="284"/>
      <c r="AE95" s="805"/>
      <c r="AG95" s="805"/>
      <c r="AI95" s="805"/>
      <c r="AK95" s="300"/>
    </row>
    <row r="96" spans="4:37" ht="12.75" customHeight="1" outlineLevel="3" x14ac:dyDescent="0.25">
      <c r="D96" s="142" t="str">
        <f>'Line Items'!D1264</f>
        <v>[Secondary Station Line 78] - Long Term Charge</v>
      </c>
      <c r="E96" s="106"/>
      <c r="F96" s="143" t="str">
        <f t="shared" si="1"/>
        <v>£000</v>
      </c>
      <c r="G96" s="283"/>
      <c r="H96" s="283"/>
      <c r="I96" s="283"/>
      <c r="J96" s="283"/>
      <c r="K96" s="283"/>
      <c r="L96" s="283"/>
      <c r="M96" s="283"/>
      <c r="N96" s="283"/>
      <c r="O96" s="283"/>
      <c r="P96" s="283"/>
      <c r="Q96" s="283"/>
      <c r="R96" s="283"/>
      <c r="S96" s="283"/>
      <c r="T96" s="283"/>
      <c r="U96" s="283"/>
      <c r="V96" s="283"/>
      <c r="W96" s="283"/>
      <c r="X96" s="283"/>
      <c r="Y96" s="283"/>
      <c r="Z96" s="283"/>
      <c r="AA96" s="283"/>
      <c r="AB96" s="283"/>
      <c r="AC96" s="284"/>
      <c r="AE96" s="805"/>
      <c r="AG96" s="805"/>
      <c r="AI96" s="805"/>
      <c r="AK96" s="300"/>
    </row>
    <row r="97" spans="4:37" ht="12.75" customHeight="1" outlineLevel="3" x14ac:dyDescent="0.25">
      <c r="D97" s="142" t="str">
        <f>'Line Items'!D1265</f>
        <v>[Secondary Station Line 79] - Long Term Charge</v>
      </c>
      <c r="E97" s="106"/>
      <c r="F97" s="143" t="str">
        <f t="shared" si="1"/>
        <v>£000</v>
      </c>
      <c r="G97" s="283"/>
      <c r="H97" s="283"/>
      <c r="I97" s="283"/>
      <c r="J97" s="283"/>
      <c r="K97" s="283"/>
      <c r="L97" s="283"/>
      <c r="M97" s="283"/>
      <c r="N97" s="283"/>
      <c r="O97" s="283"/>
      <c r="P97" s="283"/>
      <c r="Q97" s="283"/>
      <c r="R97" s="283"/>
      <c r="S97" s="283"/>
      <c r="T97" s="283"/>
      <c r="U97" s="283"/>
      <c r="V97" s="283"/>
      <c r="W97" s="283"/>
      <c r="X97" s="283"/>
      <c r="Y97" s="283"/>
      <c r="Z97" s="283"/>
      <c r="AA97" s="283"/>
      <c r="AB97" s="283"/>
      <c r="AC97" s="284"/>
      <c r="AE97" s="805"/>
      <c r="AG97" s="805"/>
      <c r="AI97" s="805"/>
      <c r="AK97" s="300"/>
    </row>
    <row r="98" spans="4:37" ht="12.75" customHeight="1" outlineLevel="3" x14ac:dyDescent="0.25">
      <c r="D98" s="142" t="str">
        <f>'Line Items'!D1266</f>
        <v>[Secondary Station Line 80] - Long Term Charge</v>
      </c>
      <c r="E98" s="106"/>
      <c r="F98" s="143" t="str">
        <f t="shared" si="1"/>
        <v>£000</v>
      </c>
      <c r="G98" s="283"/>
      <c r="H98" s="283"/>
      <c r="I98" s="283"/>
      <c r="J98" s="283"/>
      <c r="K98" s="283"/>
      <c r="L98" s="283"/>
      <c r="M98" s="283"/>
      <c r="N98" s="283"/>
      <c r="O98" s="283"/>
      <c r="P98" s="283"/>
      <c r="Q98" s="283"/>
      <c r="R98" s="283"/>
      <c r="S98" s="283"/>
      <c r="T98" s="283"/>
      <c r="U98" s="283"/>
      <c r="V98" s="283"/>
      <c r="W98" s="283"/>
      <c r="X98" s="283"/>
      <c r="Y98" s="283"/>
      <c r="Z98" s="283"/>
      <c r="AA98" s="283"/>
      <c r="AB98" s="283"/>
      <c r="AC98" s="284"/>
      <c r="AE98" s="805"/>
      <c r="AG98" s="805"/>
      <c r="AI98" s="805"/>
      <c r="AK98" s="300"/>
    </row>
    <row r="99" spans="4:37" ht="12.75" customHeight="1" outlineLevel="3" x14ac:dyDescent="0.25">
      <c r="D99" s="142" t="str">
        <f>'Line Items'!D1267</f>
        <v>[Secondary Station Line 81] - Long Term Charge</v>
      </c>
      <c r="E99" s="106"/>
      <c r="F99" s="143" t="str">
        <f t="shared" si="1"/>
        <v>£000</v>
      </c>
      <c r="G99" s="283"/>
      <c r="H99" s="283"/>
      <c r="I99" s="283"/>
      <c r="J99" s="283"/>
      <c r="K99" s="283"/>
      <c r="L99" s="283"/>
      <c r="M99" s="283"/>
      <c r="N99" s="283"/>
      <c r="O99" s="283"/>
      <c r="P99" s="283"/>
      <c r="Q99" s="283"/>
      <c r="R99" s="283"/>
      <c r="S99" s="283"/>
      <c r="T99" s="283"/>
      <c r="U99" s="283"/>
      <c r="V99" s="283"/>
      <c r="W99" s="283"/>
      <c r="X99" s="283"/>
      <c r="Y99" s="283"/>
      <c r="Z99" s="283"/>
      <c r="AA99" s="283"/>
      <c r="AB99" s="283"/>
      <c r="AC99" s="284"/>
      <c r="AE99" s="805"/>
      <c r="AG99" s="805"/>
      <c r="AI99" s="805"/>
      <c r="AK99" s="300"/>
    </row>
    <row r="100" spans="4:37" ht="12.75" customHeight="1" outlineLevel="3" x14ac:dyDescent="0.25">
      <c r="D100" s="142" t="str">
        <f>'Line Items'!D1268</f>
        <v>[Secondary Station Line 82] - Long Term Charge</v>
      </c>
      <c r="E100" s="106"/>
      <c r="F100" s="143" t="str">
        <f t="shared" si="1"/>
        <v>£000</v>
      </c>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4"/>
      <c r="AE100" s="805"/>
      <c r="AG100" s="805"/>
      <c r="AI100" s="805"/>
      <c r="AK100" s="300"/>
    </row>
    <row r="101" spans="4:37" ht="12.75" customHeight="1" outlineLevel="3" x14ac:dyDescent="0.25">
      <c r="D101" s="142" t="str">
        <f>'Line Items'!D1269</f>
        <v>[Secondary Station Line 83] - Long Term Charge</v>
      </c>
      <c r="E101" s="106"/>
      <c r="F101" s="143" t="str">
        <f t="shared" si="1"/>
        <v>£000</v>
      </c>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4"/>
      <c r="AE101" s="805"/>
      <c r="AG101" s="805"/>
      <c r="AI101" s="805"/>
      <c r="AK101" s="300"/>
    </row>
    <row r="102" spans="4:37" ht="12.75" customHeight="1" outlineLevel="3" x14ac:dyDescent="0.25">
      <c r="D102" s="142" t="str">
        <f>'Line Items'!D1270</f>
        <v>[Secondary Station Line 84] - Long Term Charge</v>
      </c>
      <c r="E102" s="106"/>
      <c r="F102" s="143" t="str">
        <f t="shared" si="1"/>
        <v>£000</v>
      </c>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4"/>
      <c r="AE102" s="805"/>
      <c r="AG102" s="805"/>
      <c r="AI102" s="805"/>
      <c r="AK102" s="300"/>
    </row>
    <row r="103" spans="4:37" ht="12.75" customHeight="1" outlineLevel="3" x14ac:dyDescent="0.25">
      <c r="D103" s="142" t="str">
        <f>'Line Items'!D1271</f>
        <v>[Secondary Station Line 85] - Long Term Charge</v>
      </c>
      <c r="E103" s="106"/>
      <c r="F103" s="143" t="str">
        <f t="shared" si="1"/>
        <v>£000</v>
      </c>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4"/>
      <c r="AE103" s="805"/>
      <c r="AG103" s="805"/>
      <c r="AI103" s="805"/>
      <c r="AK103" s="300"/>
    </row>
    <row r="104" spans="4:37" ht="12.75" customHeight="1" outlineLevel="3" x14ac:dyDescent="0.25">
      <c r="D104" s="142" t="str">
        <f>'Line Items'!D1272</f>
        <v>[Secondary Station Line 86] - Long Term Charge</v>
      </c>
      <c r="E104" s="106"/>
      <c r="F104" s="143" t="str">
        <f t="shared" si="1"/>
        <v>£000</v>
      </c>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4"/>
      <c r="AE104" s="805"/>
      <c r="AG104" s="805"/>
      <c r="AI104" s="805"/>
      <c r="AK104" s="300"/>
    </row>
    <row r="105" spans="4:37" ht="12.75" customHeight="1" outlineLevel="3" x14ac:dyDescent="0.25">
      <c r="D105" s="142" t="str">
        <f>'Line Items'!D1273</f>
        <v>[Secondary Station Line 87] - Long Term Charge</v>
      </c>
      <c r="E105" s="106"/>
      <c r="F105" s="143" t="str">
        <f t="shared" si="1"/>
        <v>£000</v>
      </c>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4"/>
      <c r="AE105" s="805"/>
      <c r="AG105" s="805"/>
      <c r="AI105" s="805"/>
      <c r="AK105" s="300"/>
    </row>
    <row r="106" spans="4:37" ht="12.75" customHeight="1" outlineLevel="3" x14ac:dyDescent="0.25">
      <c r="D106" s="142" t="str">
        <f>'Line Items'!D1274</f>
        <v>[Secondary Station Line 88] - Long Term Charge</v>
      </c>
      <c r="E106" s="106"/>
      <c r="F106" s="143" t="str">
        <f t="shared" si="1"/>
        <v>£000</v>
      </c>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4"/>
      <c r="AE106" s="805"/>
      <c r="AG106" s="805"/>
      <c r="AI106" s="805"/>
      <c r="AK106" s="300"/>
    </row>
    <row r="107" spans="4:37" ht="12.75" customHeight="1" outlineLevel="3" x14ac:dyDescent="0.25">
      <c r="D107" s="142" t="str">
        <f>'Line Items'!D1275</f>
        <v>[Secondary Station Line 89] - Long Term Charge</v>
      </c>
      <c r="E107" s="106"/>
      <c r="F107" s="143" t="str">
        <f t="shared" si="1"/>
        <v>£000</v>
      </c>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4"/>
      <c r="AE107" s="805"/>
      <c r="AG107" s="805"/>
      <c r="AI107" s="805"/>
      <c r="AK107" s="300"/>
    </row>
    <row r="108" spans="4:37" ht="12.75" customHeight="1" outlineLevel="3" x14ac:dyDescent="0.25">
      <c r="D108" s="142" t="str">
        <f>'Line Items'!D1276</f>
        <v>[Secondary Station Line 90] - Long Term Charge</v>
      </c>
      <c r="E108" s="106"/>
      <c r="F108" s="143" t="str">
        <f t="shared" si="1"/>
        <v>£000</v>
      </c>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4"/>
      <c r="AE108" s="805"/>
      <c r="AG108" s="805"/>
      <c r="AI108" s="805"/>
      <c r="AK108" s="300"/>
    </row>
    <row r="109" spans="4:37" ht="12.75" customHeight="1" outlineLevel="3" x14ac:dyDescent="0.25">
      <c r="D109" s="142" t="str">
        <f>'Line Items'!D1277</f>
        <v>[Secondary Station Line 91] - Long Term Charge</v>
      </c>
      <c r="E109" s="106"/>
      <c r="F109" s="143" t="str">
        <f t="shared" si="1"/>
        <v>£000</v>
      </c>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4"/>
      <c r="AE109" s="805"/>
      <c r="AG109" s="805"/>
      <c r="AI109" s="805"/>
      <c r="AK109" s="300"/>
    </row>
    <row r="110" spans="4:37" ht="12.75" customHeight="1" outlineLevel="3" x14ac:dyDescent="0.25">
      <c r="D110" s="142" t="str">
        <f>'Line Items'!D1278</f>
        <v>[Secondary Station Line 92] - Long Term Charge</v>
      </c>
      <c r="E110" s="106"/>
      <c r="F110" s="143" t="str">
        <f t="shared" si="1"/>
        <v>£000</v>
      </c>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4"/>
      <c r="AE110" s="805"/>
      <c r="AG110" s="805"/>
      <c r="AI110" s="805"/>
      <c r="AK110" s="300"/>
    </row>
    <row r="111" spans="4:37" ht="12.75" customHeight="1" outlineLevel="3" x14ac:dyDescent="0.25">
      <c r="D111" s="142" t="str">
        <f>'Line Items'!D1279</f>
        <v>[Secondary Station Line 93] - Long Term Charge</v>
      </c>
      <c r="E111" s="106"/>
      <c r="F111" s="143" t="str">
        <f t="shared" si="1"/>
        <v>£000</v>
      </c>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4"/>
      <c r="AE111" s="805"/>
      <c r="AG111" s="805"/>
      <c r="AI111" s="805"/>
      <c r="AK111" s="300"/>
    </row>
    <row r="112" spans="4:37" ht="12.75" customHeight="1" outlineLevel="3" x14ac:dyDescent="0.25">
      <c r="D112" s="142" t="str">
        <f>'Line Items'!D1280</f>
        <v>[Secondary Station Line 94] - Long Term Charge</v>
      </c>
      <c r="E112" s="106"/>
      <c r="F112" s="143" t="str">
        <f t="shared" si="1"/>
        <v>£000</v>
      </c>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4"/>
      <c r="AE112" s="805"/>
      <c r="AG112" s="805"/>
      <c r="AI112" s="805"/>
      <c r="AK112" s="300"/>
    </row>
    <row r="113" spans="4:37" ht="12.75" customHeight="1" outlineLevel="3" x14ac:dyDescent="0.25">
      <c r="D113" s="142" t="str">
        <f>'Line Items'!D1281</f>
        <v>[Secondary Station Line 95] - Long Term Charge</v>
      </c>
      <c r="E113" s="106"/>
      <c r="F113" s="143" t="str">
        <f t="shared" si="1"/>
        <v>£000</v>
      </c>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4"/>
      <c r="AE113" s="805"/>
      <c r="AG113" s="805"/>
      <c r="AI113" s="805"/>
      <c r="AK113" s="300"/>
    </row>
    <row r="114" spans="4:37" ht="12.75" customHeight="1" outlineLevel="3" x14ac:dyDescent="0.25">
      <c r="D114" s="142" t="str">
        <f>'Line Items'!D1282</f>
        <v>[Secondary Station Line 96] - Long Term Charge</v>
      </c>
      <c r="E114" s="106"/>
      <c r="F114" s="143" t="str">
        <f t="shared" si="1"/>
        <v>£000</v>
      </c>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4"/>
      <c r="AE114" s="805"/>
      <c r="AG114" s="805"/>
      <c r="AI114" s="805"/>
      <c r="AK114" s="300"/>
    </row>
    <row r="115" spans="4:37" ht="12.75" customHeight="1" outlineLevel="3" x14ac:dyDescent="0.25">
      <c r="D115" s="142" t="str">
        <f>'Line Items'!D1283</f>
        <v>[Secondary Station Line 97] - Long Term Charge</v>
      </c>
      <c r="E115" s="106"/>
      <c r="F115" s="143" t="str">
        <f t="shared" si="1"/>
        <v>£000</v>
      </c>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4"/>
      <c r="AE115" s="805"/>
      <c r="AG115" s="805"/>
      <c r="AI115" s="805"/>
      <c r="AK115" s="300"/>
    </row>
    <row r="116" spans="4:37" ht="12.75" customHeight="1" outlineLevel="3" x14ac:dyDescent="0.25">
      <c r="D116" s="142" t="str">
        <f>'Line Items'!D1284</f>
        <v>[Secondary Station Line 98] - Long Term Charge</v>
      </c>
      <c r="E116" s="106"/>
      <c r="F116" s="143" t="str">
        <f t="shared" si="1"/>
        <v>£000</v>
      </c>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4"/>
      <c r="AE116" s="805"/>
      <c r="AG116" s="805"/>
      <c r="AI116" s="805"/>
      <c r="AK116" s="300"/>
    </row>
    <row r="117" spans="4:37" ht="12.75" customHeight="1" outlineLevel="3" x14ac:dyDescent="0.25">
      <c r="D117" s="142" t="str">
        <f>'Line Items'!D1285</f>
        <v>[Secondary Station Line 99] - Long Term Charge</v>
      </c>
      <c r="E117" s="106"/>
      <c r="F117" s="143" t="str">
        <f t="shared" si="1"/>
        <v>£000</v>
      </c>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4"/>
      <c r="AE117" s="805"/>
      <c r="AG117" s="805"/>
      <c r="AI117" s="805"/>
      <c r="AK117" s="300"/>
    </row>
    <row r="118" spans="4:37" ht="12.75" customHeight="1" outlineLevel="3" x14ac:dyDescent="0.25">
      <c r="D118" s="142" t="str">
        <f>'Line Items'!D1286</f>
        <v>[Secondary Station Line 100] - Long Term Charge</v>
      </c>
      <c r="E118" s="106"/>
      <c r="F118" s="143" t="str">
        <f t="shared" si="1"/>
        <v>£000</v>
      </c>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4"/>
      <c r="AE118" s="805"/>
      <c r="AG118" s="805"/>
      <c r="AI118" s="805"/>
      <c r="AK118" s="300"/>
    </row>
    <row r="119" spans="4:37" ht="12.75" customHeight="1" outlineLevel="3" x14ac:dyDescent="0.25">
      <c r="D119" s="142" t="str">
        <f>'Line Items'!D1287</f>
        <v>[Secondary Station Line 101] - Long Term Charge</v>
      </c>
      <c r="E119" s="106"/>
      <c r="F119" s="143" t="str">
        <f t="shared" si="1"/>
        <v>£000</v>
      </c>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4"/>
      <c r="AE119" s="805"/>
      <c r="AG119" s="805"/>
      <c r="AI119" s="805"/>
      <c r="AK119" s="300"/>
    </row>
    <row r="120" spans="4:37" ht="12.75" customHeight="1" outlineLevel="3" x14ac:dyDescent="0.25">
      <c r="D120" s="142" t="str">
        <f>'Line Items'!D1288</f>
        <v>[Secondary Station Line 102] - Long Term Charge</v>
      </c>
      <c r="E120" s="106"/>
      <c r="F120" s="143" t="str">
        <f t="shared" si="1"/>
        <v>£000</v>
      </c>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4"/>
      <c r="AE120" s="805"/>
      <c r="AG120" s="805"/>
      <c r="AI120" s="805"/>
      <c r="AK120" s="300"/>
    </row>
    <row r="121" spans="4:37" ht="12.75" customHeight="1" outlineLevel="3" x14ac:dyDescent="0.25">
      <c r="D121" s="142" t="str">
        <f>'Line Items'!D1289</f>
        <v>[Secondary Station Line 103] - Long Term Charge</v>
      </c>
      <c r="E121" s="106"/>
      <c r="F121" s="143" t="str">
        <f t="shared" si="1"/>
        <v>£000</v>
      </c>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4"/>
      <c r="AE121" s="805"/>
      <c r="AG121" s="805"/>
      <c r="AI121" s="805"/>
      <c r="AK121" s="300"/>
    </row>
    <row r="122" spans="4:37" ht="12.75" customHeight="1" outlineLevel="3" x14ac:dyDescent="0.25">
      <c r="D122" s="142" t="str">
        <f>'Line Items'!D1290</f>
        <v>[Secondary Station Line 104] - Long Term Charge</v>
      </c>
      <c r="E122" s="106"/>
      <c r="F122" s="143" t="str">
        <f t="shared" si="1"/>
        <v>£000</v>
      </c>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4"/>
      <c r="AE122" s="805"/>
      <c r="AG122" s="805"/>
      <c r="AI122" s="805"/>
      <c r="AK122" s="300"/>
    </row>
    <row r="123" spans="4:37" ht="12.75" customHeight="1" outlineLevel="3" x14ac:dyDescent="0.25">
      <c r="D123" s="142" t="str">
        <f>'Line Items'!D1291</f>
        <v>[Secondary Station Line 105] - Long Term Charge</v>
      </c>
      <c r="E123" s="106"/>
      <c r="F123" s="143" t="str">
        <f t="shared" si="1"/>
        <v>£000</v>
      </c>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4"/>
      <c r="AE123" s="805"/>
      <c r="AG123" s="805"/>
      <c r="AI123" s="805"/>
      <c r="AK123" s="300"/>
    </row>
    <row r="124" spans="4:37" ht="12.75" customHeight="1" outlineLevel="3" x14ac:dyDescent="0.25">
      <c r="D124" s="142" t="str">
        <f>'Line Items'!D1292</f>
        <v>[Secondary Station Line 106] - Long Term Charge</v>
      </c>
      <c r="E124" s="106"/>
      <c r="F124" s="143" t="str">
        <f t="shared" si="1"/>
        <v>£000</v>
      </c>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4"/>
      <c r="AE124" s="805"/>
      <c r="AG124" s="805"/>
      <c r="AI124" s="805"/>
      <c r="AK124" s="300"/>
    </row>
    <row r="125" spans="4:37" ht="12.75" customHeight="1" outlineLevel="3" x14ac:dyDescent="0.25">
      <c r="D125" s="142" t="str">
        <f>'Line Items'!D1293</f>
        <v>[Secondary Station Line 107] - Long Term Charge</v>
      </c>
      <c r="E125" s="106"/>
      <c r="F125" s="143" t="str">
        <f t="shared" si="1"/>
        <v>£000</v>
      </c>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4"/>
      <c r="AE125" s="805"/>
      <c r="AG125" s="805"/>
      <c r="AI125" s="805"/>
      <c r="AK125" s="300"/>
    </row>
    <row r="126" spans="4:37" ht="12.75" customHeight="1" outlineLevel="3" x14ac:dyDescent="0.25">
      <c r="D126" s="142" t="str">
        <f>'Line Items'!D1294</f>
        <v>[Secondary Station Line 108] - Long Term Charge</v>
      </c>
      <c r="E126" s="106"/>
      <c r="F126" s="143" t="str">
        <f t="shared" si="1"/>
        <v>£000</v>
      </c>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4"/>
      <c r="AE126" s="805"/>
      <c r="AG126" s="805"/>
      <c r="AI126" s="805"/>
      <c r="AK126" s="300"/>
    </row>
    <row r="127" spans="4:37" ht="12.75" customHeight="1" outlineLevel="3" x14ac:dyDescent="0.25">
      <c r="D127" s="142" t="str">
        <f>'Line Items'!D1295</f>
        <v>[Secondary Station Line 109] - Long Term Charge</v>
      </c>
      <c r="E127" s="106"/>
      <c r="F127" s="143" t="str">
        <f t="shared" si="1"/>
        <v>£000</v>
      </c>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4"/>
      <c r="AE127" s="805"/>
      <c r="AG127" s="805"/>
      <c r="AI127" s="805"/>
      <c r="AK127" s="300"/>
    </row>
    <row r="128" spans="4:37" ht="12.75" customHeight="1" outlineLevel="3" x14ac:dyDescent="0.25">
      <c r="D128" s="142" t="str">
        <f>'Line Items'!D1296</f>
        <v>[Secondary Station Line 110] - Long Term Charge</v>
      </c>
      <c r="E128" s="106"/>
      <c r="F128" s="143" t="str">
        <f t="shared" si="1"/>
        <v>£000</v>
      </c>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4"/>
      <c r="AE128" s="805"/>
      <c r="AG128" s="805"/>
      <c r="AI128" s="805"/>
      <c r="AK128" s="300"/>
    </row>
    <row r="129" spans="4:37" ht="12.75" customHeight="1" outlineLevel="3" x14ac:dyDescent="0.25">
      <c r="D129" s="142" t="str">
        <f>'Line Items'!D1297</f>
        <v>[Secondary Station Line 111] - Long Term Charge</v>
      </c>
      <c r="E129" s="106"/>
      <c r="F129" s="143" t="str">
        <f t="shared" si="1"/>
        <v>£000</v>
      </c>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4"/>
      <c r="AE129" s="805"/>
      <c r="AG129" s="805"/>
      <c r="AI129" s="805"/>
      <c r="AK129" s="300"/>
    </row>
    <row r="130" spans="4:37" ht="12.75" customHeight="1" outlineLevel="3" x14ac:dyDescent="0.25">
      <c r="D130" s="142" t="str">
        <f>'Line Items'!D1298</f>
        <v>[Secondary Station Line 112] - Long Term Charge</v>
      </c>
      <c r="E130" s="106"/>
      <c r="F130" s="143" t="str">
        <f t="shared" si="1"/>
        <v>£000</v>
      </c>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4"/>
      <c r="AE130" s="805"/>
      <c r="AG130" s="805"/>
      <c r="AI130" s="805"/>
      <c r="AK130" s="300"/>
    </row>
    <row r="131" spans="4:37" ht="12.75" customHeight="1" outlineLevel="3" x14ac:dyDescent="0.25">
      <c r="D131" s="142" t="str">
        <f>'Line Items'!D1299</f>
        <v>[Secondary Station Line 113] - Long Term Charge</v>
      </c>
      <c r="E131" s="106"/>
      <c r="F131" s="143" t="str">
        <f t="shared" si="1"/>
        <v>£000</v>
      </c>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4"/>
      <c r="AE131" s="805"/>
      <c r="AG131" s="805"/>
      <c r="AI131" s="805"/>
      <c r="AK131" s="300"/>
    </row>
    <row r="132" spans="4:37" ht="12.75" customHeight="1" outlineLevel="3" x14ac:dyDescent="0.25">
      <c r="D132" s="142" t="str">
        <f>'Line Items'!D1300</f>
        <v>[Secondary Station Line 114] - Long Term Charge</v>
      </c>
      <c r="E132" s="106"/>
      <c r="F132" s="143" t="str">
        <f t="shared" si="1"/>
        <v>£000</v>
      </c>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4"/>
      <c r="AE132" s="805"/>
      <c r="AG132" s="805"/>
      <c r="AI132" s="805"/>
      <c r="AK132" s="300"/>
    </row>
    <row r="133" spans="4:37" ht="12.75" customHeight="1" outlineLevel="3" x14ac:dyDescent="0.25">
      <c r="D133" s="142" t="str">
        <f>'Line Items'!D1301</f>
        <v>[Secondary Station Line 115] - Long Term Charge</v>
      </c>
      <c r="E133" s="106"/>
      <c r="F133" s="143" t="str">
        <f t="shared" si="1"/>
        <v>£000</v>
      </c>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4"/>
      <c r="AE133" s="805"/>
      <c r="AG133" s="805"/>
      <c r="AI133" s="805"/>
      <c r="AK133" s="300"/>
    </row>
    <row r="134" spans="4:37" ht="12.75" customHeight="1" outlineLevel="3" x14ac:dyDescent="0.25">
      <c r="D134" s="142" t="str">
        <f>'Line Items'!D1302</f>
        <v>[Secondary Station Line 116] - Long Term Charge</v>
      </c>
      <c r="E134" s="106"/>
      <c r="F134" s="143" t="str">
        <f t="shared" si="1"/>
        <v>£000</v>
      </c>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4"/>
      <c r="AE134" s="805"/>
      <c r="AG134" s="805"/>
      <c r="AI134" s="805"/>
      <c r="AK134" s="300"/>
    </row>
    <row r="135" spans="4:37" ht="12.75" customHeight="1" outlineLevel="3" x14ac:dyDescent="0.25">
      <c r="D135" s="142" t="str">
        <f>'Line Items'!D1303</f>
        <v>[Secondary Station Line 117] - Long Term Charge</v>
      </c>
      <c r="E135" s="106"/>
      <c r="F135" s="143" t="str">
        <f t="shared" si="1"/>
        <v>£000</v>
      </c>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4"/>
      <c r="AE135" s="805"/>
      <c r="AG135" s="805"/>
      <c r="AI135" s="805"/>
      <c r="AK135" s="300"/>
    </row>
    <row r="136" spans="4:37" ht="12.75" customHeight="1" outlineLevel="3" x14ac:dyDescent="0.25">
      <c r="D136" s="142" t="str">
        <f>'Line Items'!D1304</f>
        <v>[Secondary Station Line 118] - Long Term Charge</v>
      </c>
      <c r="E136" s="106"/>
      <c r="F136" s="143" t="str">
        <f t="shared" si="1"/>
        <v>£000</v>
      </c>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4"/>
      <c r="AE136" s="805"/>
      <c r="AG136" s="805"/>
      <c r="AI136" s="805"/>
      <c r="AK136" s="300"/>
    </row>
    <row r="137" spans="4:37" ht="12.75" customHeight="1" outlineLevel="3" x14ac:dyDescent="0.25">
      <c r="D137" s="142" t="str">
        <f>'Line Items'!D1305</f>
        <v>[Secondary Station Line 119] - Long Term Charge</v>
      </c>
      <c r="E137" s="106"/>
      <c r="F137" s="143" t="str">
        <f t="shared" si="1"/>
        <v>£000</v>
      </c>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4"/>
      <c r="AE137" s="805"/>
      <c r="AG137" s="805"/>
      <c r="AI137" s="805"/>
      <c r="AK137" s="300"/>
    </row>
    <row r="138" spans="4:37" ht="12.75" customHeight="1" outlineLevel="3" x14ac:dyDescent="0.25">
      <c r="D138" s="142" t="str">
        <f>'Line Items'!D1306</f>
        <v>[Secondary Station Line 120] - Long Term Charge</v>
      </c>
      <c r="E138" s="106"/>
      <c r="F138" s="143" t="str">
        <f t="shared" si="1"/>
        <v>£000</v>
      </c>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4"/>
      <c r="AE138" s="805"/>
      <c r="AG138" s="805"/>
      <c r="AI138" s="805"/>
      <c r="AK138" s="300"/>
    </row>
    <row r="139" spans="4:37" ht="12.75" customHeight="1" outlineLevel="3" x14ac:dyDescent="0.25">
      <c r="D139" s="142" t="str">
        <f>'Line Items'!D1307</f>
        <v>[Secondary Station Line 121] - Long Term Charge</v>
      </c>
      <c r="E139" s="106"/>
      <c r="F139" s="143" t="str">
        <f t="shared" si="1"/>
        <v>£000</v>
      </c>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4"/>
      <c r="AE139" s="805"/>
      <c r="AG139" s="805"/>
      <c r="AI139" s="805"/>
      <c r="AK139" s="300"/>
    </row>
    <row r="140" spans="4:37" ht="12.75" customHeight="1" outlineLevel="3" x14ac:dyDescent="0.25">
      <c r="D140" s="142" t="str">
        <f>'Line Items'!D1308</f>
        <v>[Secondary Station Line 122] - Long Term Charge</v>
      </c>
      <c r="E140" s="106"/>
      <c r="F140" s="143" t="str">
        <f t="shared" si="1"/>
        <v>£000</v>
      </c>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4"/>
      <c r="AE140" s="805"/>
      <c r="AG140" s="805"/>
      <c r="AI140" s="805"/>
      <c r="AK140" s="300"/>
    </row>
    <row r="141" spans="4:37" ht="12.75" customHeight="1" outlineLevel="3" x14ac:dyDescent="0.25">
      <c r="D141" s="142" t="str">
        <f>'Line Items'!D1309</f>
        <v>[Secondary Station Line 123] - Long Term Charge</v>
      </c>
      <c r="E141" s="106"/>
      <c r="F141" s="143" t="str">
        <f t="shared" si="1"/>
        <v>£000</v>
      </c>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4"/>
      <c r="AE141" s="805"/>
      <c r="AG141" s="805"/>
      <c r="AI141" s="805"/>
      <c r="AK141" s="300"/>
    </row>
    <row r="142" spans="4:37" ht="12.75" customHeight="1" outlineLevel="3" x14ac:dyDescent="0.25">
      <c r="D142" s="142" t="str">
        <f>'Line Items'!D1310</f>
        <v>[Secondary Station Line 124] - Long Term Charge</v>
      </c>
      <c r="E142" s="106"/>
      <c r="F142" s="143" t="str">
        <f t="shared" si="1"/>
        <v>£000</v>
      </c>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84"/>
      <c r="AE142" s="805"/>
      <c r="AG142" s="805"/>
      <c r="AI142" s="805"/>
      <c r="AK142" s="300"/>
    </row>
    <row r="143" spans="4:37" ht="12.75" customHeight="1" outlineLevel="3" x14ac:dyDescent="0.25">
      <c r="D143" s="142" t="str">
        <f>'Line Items'!D1311</f>
        <v>[Secondary Station Line 125] - Long Term Charge</v>
      </c>
      <c r="E143" s="106"/>
      <c r="F143" s="143" t="str">
        <f t="shared" si="1"/>
        <v>£000</v>
      </c>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4"/>
      <c r="AE143" s="805"/>
      <c r="AG143" s="805"/>
      <c r="AI143" s="805"/>
      <c r="AK143" s="300"/>
    </row>
    <row r="144" spans="4:37" ht="12.75" customHeight="1" outlineLevel="3" x14ac:dyDescent="0.25">
      <c r="D144" s="142" t="str">
        <f>'Line Items'!D1312</f>
        <v>[Secondary Station Line 126] - Long Term Charge</v>
      </c>
      <c r="E144" s="106"/>
      <c r="F144" s="143" t="str">
        <f t="shared" si="1"/>
        <v>£000</v>
      </c>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4"/>
      <c r="AE144" s="805"/>
      <c r="AG144" s="805"/>
      <c r="AI144" s="805"/>
      <c r="AK144" s="300"/>
    </row>
    <row r="145" spans="4:37" ht="12.75" customHeight="1" outlineLevel="3" x14ac:dyDescent="0.25">
      <c r="D145" s="142" t="str">
        <f>'Line Items'!D1313</f>
        <v>[Secondary Station Line 127] - Long Term Charge</v>
      </c>
      <c r="E145" s="106"/>
      <c r="F145" s="143" t="str">
        <f t="shared" si="1"/>
        <v>£000</v>
      </c>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4"/>
      <c r="AE145" s="805"/>
      <c r="AG145" s="805"/>
      <c r="AI145" s="805"/>
      <c r="AK145" s="300"/>
    </row>
    <row r="146" spans="4:37" ht="12.75" customHeight="1" outlineLevel="3" x14ac:dyDescent="0.25">
      <c r="D146" s="142" t="str">
        <f>'Line Items'!D1314</f>
        <v>[Secondary Station Line 128] - Long Term Charge</v>
      </c>
      <c r="E146" s="106"/>
      <c r="F146" s="143" t="str">
        <f t="shared" si="1"/>
        <v>£000</v>
      </c>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4"/>
      <c r="AE146" s="805"/>
      <c r="AG146" s="805"/>
      <c r="AI146" s="805"/>
      <c r="AK146" s="300"/>
    </row>
    <row r="147" spans="4:37" ht="12.75" customHeight="1" outlineLevel="3" x14ac:dyDescent="0.25">
      <c r="D147" s="142" t="str">
        <f>'Line Items'!D1315</f>
        <v>[Secondary Station Line 129] - Long Term Charge</v>
      </c>
      <c r="E147" s="106"/>
      <c r="F147" s="143" t="str">
        <f t="shared" ref="F147:F167" si="2">F146</f>
        <v>£000</v>
      </c>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4"/>
      <c r="AE147" s="805"/>
      <c r="AG147" s="805"/>
      <c r="AI147" s="805"/>
      <c r="AK147" s="300"/>
    </row>
    <row r="148" spans="4:37" ht="12.75" customHeight="1" outlineLevel="3" x14ac:dyDescent="0.25">
      <c r="D148" s="142" t="str">
        <f>'Line Items'!D1316</f>
        <v>[Secondary Station Line 130] - Long Term Charge</v>
      </c>
      <c r="E148" s="106"/>
      <c r="F148" s="143" t="str">
        <f t="shared" si="2"/>
        <v>£000</v>
      </c>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4"/>
      <c r="AE148" s="805"/>
      <c r="AG148" s="805"/>
      <c r="AI148" s="805"/>
      <c r="AK148" s="300"/>
    </row>
    <row r="149" spans="4:37" ht="12.75" customHeight="1" outlineLevel="3" x14ac:dyDescent="0.25">
      <c r="D149" s="142" t="str">
        <f>'Line Items'!D1317</f>
        <v>[Secondary Station Line 131] - Long Term Charge</v>
      </c>
      <c r="E149" s="106"/>
      <c r="F149" s="143" t="str">
        <f t="shared" si="2"/>
        <v>£000</v>
      </c>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4"/>
      <c r="AE149" s="805"/>
      <c r="AG149" s="805"/>
      <c r="AI149" s="805"/>
      <c r="AK149" s="300"/>
    </row>
    <row r="150" spans="4:37" ht="12.75" customHeight="1" outlineLevel="3" x14ac:dyDescent="0.25">
      <c r="D150" s="142" t="str">
        <f>'Line Items'!D1318</f>
        <v>[Secondary Station Line 132] - Long Term Charge</v>
      </c>
      <c r="E150" s="106"/>
      <c r="F150" s="143" t="str">
        <f t="shared" si="2"/>
        <v>£000</v>
      </c>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4"/>
      <c r="AE150" s="805"/>
      <c r="AG150" s="805"/>
      <c r="AI150" s="805"/>
      <c r="AK150" s="300"/>
    </row>
    <row r="151" spans="4:37" ht="12.75" customHeight="1" outlineLevel="3" x14ac:dyDescent="0.25">
      <c r="D151" s="142" t="str">
        <f>'Line Items'!D1319</f>
        <v>[Secondary Station Line 133] - Long Term Charge</v>
      </c>
      <c r="E151" s="106"/>
      <c r="F151" s="143" t="str">
        <f t="shared" si="2"/>
        <v>£000</v>
      </c>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4"/>
      <c r="AE151" s="805"/>
      <c r="AG151" s="805"/>
      <c r="AI151" s="805"/>
      <c r="AK151" s="300"/>
    </row>
    <row r="152" spans="4:37" ht="12.75" customHeight="1" outlineLevel="3" x14ac:dyDescent="0.25">
      <c r="D152" s="142" t="str">
        <f>'Line Items'!D1320</f>
        <v>[Secondary Station Line 134] - Long Term Charge</v>
      </c>
      <c r="E152" s="106"/>
      <c r="F152" s="143" t="str">
        <f t="shared" si="2"/>
        <v>£000</v>
      </c>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4"/>
      <c r="AE152" s="805"/>
      <c r="AG152" s="805"/>
      <c r="AI152" s="805"/>
      <c r="AK152" s="300"/>
    </row>
    <row r="153" spans="4:37" ht="12.75" customHeight="1" outlineLevel="3" x14ac:dyDescent="0.25">
      <c r="D153" s="142" t="str">
        <f>'Line Items'!D1321</f>
        <v>[Secondary Station Line 135] - Long Term Charge</v>
      </c>
      <c r="E153" s="106"/>
      <c r="F153" s="143" t="str">
        <f t="shared" si="2"/>
        <v>£000</v>
      </c>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4"/>
      <c r="AE153" s="805"/>
      <c r="AG153" s="805"/>
      <c r="AI153" s="805"/>
      <c r="AK153" s="300"/>
    </row>
    <row r="154" spans="4:37" ht="12.75" customHeight="1" outlineLevel="3" x14ac:dyDescent="0.25">
      <c r="D154" s="142" t="str">
        <f>'Line Items'!D1322</f>
        <v>[Secondary Station Line 136] - Long Term Charge</v>
      </c>
      <c r="E154" s="106"/>
      <c r="F154" s="143" t="str">
        <f t="shared" si="2"/>
        <v>£000</v>
      </c>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4"/>
      <c r="AE154" s="805"/>
      <c r="AG154" s="805"/>
      <c r="AI154" s="805"/>
      <c r="AK154" s="300"/>
    </row>
    <row r="155" spans="4:37" ht="12.75" customHeight="1" outlineLevel="3" x14ac:dyDescent="0.25">
      <c r="D155" s="142" t="str">
        <f>'Line Items'!D1323</f>
        <v>[Secondary Station Line 137] - Long Term Charge</v>
      </c>
      <c r="E155" s="106"/>
      <c r="F155" s="143" t="str">
        <f t="shared" si="2"/>
        <v>£000</v>
      </c>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4"/>
      <c r="AE155" s="805"/>
      <c r="AG155" s="805"/>
      <c r="AI155" s="805"/>
      <c r="AK155" s="300"/>
    </row>
    <row r="156" spans="4:37" ht="12.75" customHeight="1" outlineLevel="3" x14ac:dyDescent="0.25">
      <c r="D156" s="142" t="str">
        <f>'Line Items'!D1324</f>
        <v>[Secondary Station Line 138] - Long Term Charge</v>
      </c>
      <c r="E156" s="106"/>
      <c r="F156" s="143" t="str">
        <f t="shared" si="2"/>
        <v>£000</v>
      </c>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4"/>
      <c r="AE156" s="805"/>
      <c r="AG156" s="805"/>
      <c r="AI156" s="805"/>
      <c r="AK156" s="300"/>
    </row>
    <row r="157" spans="4:37" ht="12.75" customHeight="1" outlineLevel="3" x14ac:dyDescent="0.25">
      <c r="D157" s="142" t="str">
        <f>'Line Items'!D1325</f>
        <v>[Secondary Station Line 139] - Long Term Charge</v>
      </c>
      <c r="E157" s="106"/>
      <c r="F157" s="143" t="str">
        <f t="shared" si="2"/>
        <v>£000</v>
      </c>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4"/>
      <c r="AE157" s="805"/>
      <c r="AG157" s="805"/>
      <c r="AI157" s="805"/>
      <c r="AK157" s="300"/>
    </row>
    <row r="158" spans="4:37" ht="12.75" customHeight="1" outlineLevel="3" x14ac:dyDescent="0.25">
      <c r="D158" s="142" t="str">
        <f>'Line Items'!D1326</f>
        <v>[Secondary Station Line 140] - Long Term Charge</v>
      </c>
      <c r="E158" s="106"/>
      <c r="F158" s="143" t="str">
        <f t="shared" si="2"/>
        <v>£000</v>
      </c>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4"/>
      <c r="AE158" s="805"/>
      <c r="AG158" s="805"/>
      <c r="AI158" s="805"/>
      <c r="AK158" s="300"/>
    </row>
    <row r="159" spans="4:37" ht="12.75" customHeight="1" outlineLevel="3" x14ac:dyDescent="0.25">
      <c r="D159" s="142" t="str">
        <f>'Line Items'!D1327</f>
        <v>[Secondary Station Line 141] - Long Term Charge</v>
      </c>
      <c r="E159" s="106"/>
      <c r="F159" s="143" t="str">
        <f t="shared" si="2"/>
        <v>£000</v>
      </c>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4"/>
      <c r="AE159" s="805"/>
      <c r="AG159" s="805"/>
      <c r="AI159" s="805"/>
      <c r="AK159" s="300"/>
    </row>
    <row r="160" spans="4:37" ht="12.75" customHeight="1" outlineLevel="3" x14ac:dyDescent="0.25">
      <c r="D160" s="142" t="str">
        <f>'Line Items'!D1328</f>
        <v>[Secondary Station Line 142] - Long Term Charge</v>
      </c>
      <c r="E160" s="106"/>
      <c r="F160" s="143" t="str">
        <f t="shared" si="2"/>
        <v>£000</v>
      </c>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4"/>
      <c r="AE160" s="805"/>
      <c r="AG160" s="805"/>
      <c r="AI160" s="805"/>
      <c r="AK160" s="300"/>
    </row>
    <row r="161" spans="3:37" ht="12.75" customHeight="1" outlineLevel="3" x14ac:dyDescent="0.25">
      <c r="D161" s="142" t="str">
        <f>'Line Items'!D1329</f>
        <v>[Secondary Station Line 143] - Long Term Charge</v>
      </c>
      <c r="E161" s="106"/>
      <c r="F161" s="143" t="str">
        <f t="shared" si="2"/>
        <v>£000</v>
      </c>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4"/>
      <c r="AE161" s="805"/>
      <c r="AG161" s="805"/>
      <c r="AI161" s="805"/>
      <c r="AK161" s="300"/>
    </row>
    <row r="162" spans="3:37" ht="12.75" customHeight="1" outlineLevel="3" x14ac:dyDescent="0.25">
      <c r="D162" s="142" t="str">
        <f>'Line Items'!D1330</f>
        <v>[Secondary Station Line 144] - Long Term Charge</v>
      </c>
      <c r="E162" s="106"/>
      <c r="F162" s="143" t="str">
        <f t="shared" si="2"/>
        <v>£000</v>
      </c>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4"/>
      <c r="AE162" s="805"/>
      <c r="AG162" s="805"/>
      <c r="AI162" s="805"/>
      <c r="AK162" s="300"/>
    </row>
    <row r="163" spans="3:37" ht="12.75" customHeight="1" outlineLevel="3" x14ac:dyDescent="0.25">
      <c r="D163" s="142" t="str">
        <f>'Line Items'!D1331</f>
        <v>[Secondary Station Line 145] - Long Term Charge</v>
      </c>
      <c r="E163" s="106"/>
      <c r="F163" s="143" t="str">
        <f t="shared" si="2"/>
        <v>£000</v>
      </c>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4"/>
      <c r="AE163" s="805"/>
      <c r="AG163" s="805"/>
      <c r="AI163" s="805"/>
      <c r="AK163" s="300"/>
    </row>
    <row r="164" spans="3:37" ht="12.75" customHeight="1" outlineLevel="3" x14ac:dyDescent="0.25">
      <c r="D164" s="142" t="str">
        <f>'Line Items'!D1332</f>
        <v>[Secondary Station Line 146] - Long Term Charge</v>
      </c>
      <c r="E164" s="106"/>
      <c r="F164" s="143" t="str">
        <f t="shared" si="2"/>
        <v>£000</v>
      </c>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4"/>
      <c r="AE164" s="805"/>
      <c r="AG164" s="805"/>
      <c r="AI164" s="805"/>
      <c r="AK164" s="300"/>
    </row>
    <row r="165" spans="3:37" ht="12.75" customHeight="1" outlineLevel="3" x14ac:dyDescent="0.25">
      <c r="D165" s="142" t="str">
        <f>'Line Items'!D1333</f>
        <v>[Secondary Station Line 147] - Long Term Charge</v>
      </c>
      <c r="E165" s="106"/>
      <c r="F165" s="143" t="str">
        <f t="shared" si="2"/>
        <v>£000</v>
      </c>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4"/>
      <c r="AE165" s="805"/>
      <c r="AG165" s="805"/>
      <c r="AI165" s="805"/>
      <c r="AK165" s="300"/>
    </row>
    <row r="166" spans="3:37" ht="12.75" customHeight="1" outlineLevel="3" x14ac:dyDescent="0.25">
      <c r="D166" s="142" t="str">
        <f>'Line Items'!D1334</f>
        <v>[Secondary Station Line 148] - Long Term Charge</v>
      </c>
      <c r="E166" s="106"/>
      <c r="F166" s="143" t="str">
        <f t="shared" si="2"/>
        <v>£000</v>
      </c>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4"/>
      <c r="AE166" s="805"/>
      <c r="AG166" s="805"/>
      <c r="AI166" s="805"/>
      <c r="AK166" s="300"/>
    </row>
    <row r="167" spans="3:37" ht="12.75" customHeight="1" outlineLevel="3" x14ac:dyDescent="0.25">
      <c r="D167" s="113" t="str">
        <f>'Line Items'!D1335</f>
        <v>[Secondary Station Line 149] - Long Term Charge</v>
      </c>
      <c r="E167" s="286"/>
      <c r="F167" s="155" t="str">
        <f t="shared" si="2"/>
        <v>£000</v>
      </c>
      <c r="G167" s="287"/>
      <c r="H167" s="287"/>
      <c r="I167" s="287"/>
      <c r="J167" s="287"/>
      <c r="K167" s="287"/>
      <c r="L167" s="287"/>
      <c r="M167" s="331"/>
      <c r="N167" s="287"/>
      <c r="O167" s="287"/>
      <c r="P167" s="287"/>
      <c r="Q167" s="287"/>
      <c r="R167" s="287"/>
      <c r="S167" s="287"/>
      <c r="T167" s="287"/>
      <c r="U167" s="287"/>
      <c r="V167" s="287"/>
      <c r="W167" s="287"/>
      <c r="X167" s="287"/>
      <c r="Y167" s="287"/>
      <c r="Z167" s="287"/>
      <c r="AA167" s="287"/>
      <c r="AB167" s="287"/>
      <c r="AC167" s="288"/>
      <c r="AE167" s="1058"/>
      <c r="AG167" s="1058"/>
      <c r="AI167" s="1058"/>
      <c r="AK167" s="301"/>
    </row>
    <row r="168" spans="3:37" ht="12.75" customHeight="1" outlineLevel="2" x14ac:dyDescent="0.25">
      <c r="G168" s="107"/>
      <c r="H168" s="107"/>
      <c r="I168" s="107"/>
      <c r="J168" s="107"/>
      <c r="K168" s="107"/>
      <c r="L168" s="107"/>
      <c r="M168" s="107"/>
      <c r="N168" s="107"/>
      <c r="O168" s="107"/>
      <c r="P168" s="107"/>
      <c r="Q168" s="107"/>
      <c r="R168" s="107"/>
      <c r="S168" s="107"/>
      <c r="T168" s="107"/>
      <c r="U168" s="107"/>
      <c r="V168" s="107"/>
      <c r="W168" s="107"/>
      <c r="X168" s="107"/>
      <c r="Y168" s="107"/>
      <c r="Z168" s="107"/>
      <c r="AA168" s="107"/>
      <c r="AB168" s="107"/>
      <c r="AC168" s="107"/>
      <c r="AE168" s="107"/>
      <c r="AG168" s="107"/>
      <c r="AI168" s="107"/>
    </row>
    <row r="169" spans="3:37" ht="12.75" customHeight="1" outlineLevel="2" x14ac:dyDescent="0.25">
      <c r="D169" s="290" t="str">
        <f>"Total "&amp;C17</f>
        <v>Total Secondary Station Access Long Term Charge</v>
      </c>
      <c r="E169" s="291"/>
      <c r="F169" s="292" t="str">
        <f>F167</f>
        <v>£000</v>
      </c>
      <c r="G169" s="293">
        <f t="shared" ref="G169:AC169" si="3">SUM(G18:G167)</f>
        <v>0</v>
      </c>
      <c r="H169" s="293">
        <f t="shared" si="3"/>
        <v>0</v>
      </c>
      <c r="I169" s="293">
        <f t="shared" si="3"/>
        <v>0</v>
      </c>
      <c r="J169" s="293">
        <f t="shared" si="3"/>
        <v>0</v>
      </c>
      <c r="K169" s="293">
        <f t="shared" si="3"/>
        <v>0</v>
      </c>
      <c r="L169" s="293">
        <f t="shared" si="3"/>
        <v>0</v>
      </c>
      <c r="M169" s="293">
        <f t="shared" si="3"/>
        <v>0</v>
      </c>
      <c r="N169" s="293">
        <f t="shared" si="3"/>
        <v>0</v>
      </c>
      <c r="O169" s="293">
        <f t="shared" si="3"/>
        <v>0</v>
      </c>
      <c r="P169" s="293">
        <f t="shared" si="3"/>
        <v>0</v>
      </c>
      <c r="Q169" s="293">
        <f t="shared" si="3"/>
        <v>0</v>
      </c>
      <c r="R169" s="293">
        <f t="shared" si="3"/>
        <v>0</v>
      </c>
      <c r="S169" s="293">
        <f t="shared" si="3"/>
        <v>0</v>
      </c>
      <c r="T169" s="293">
        <f t="shared" si="3"/>
        <v>0</v>
      </c>
      <c r="U169" s="293">
        <f t="shared" si="3"/>
        <v>0</v>
      </c>
      <c r="V169" s="293">
        <f t="shared" si="3"/>
        <v>0</v>
      </c>
      <c r="W169" s="293">
        <f t="shared" si="3"/>
        <v>0</v>
      </c>
      <c r="X169" s="293">
        <f t="shared" si="3"/>
        <v>0</v>
      </c>
      <c r="Y169" s="293">
        <f t="shared" si="3"/>
        <v>0</v>
      </c>
      <c r="Z169" s="293">
        <f t="shared" si="3"/>
        <v>0</v>
      </c>
      <c r="AA169" s="293">
        <f t="shared" si="3"/>
        <v>0</v>
      </c>
      <c r="AB169" s="293">
        <f t="shared" si="3"/>
        <v>0</v>
      </c>
      <c r="AC169" s="294">
        <f t="shared" si="3"/>
        <v>0</v>
      </c>
      <c r="AE169" s="1062">
        <f>SUM(AE18:AE167)</f>
        <v>0</v>
      </c>
      <c r="AG169" s="1062">
        <f>SUM(AG18:AG167)</f>
        <v>0</v>
      </c>
      <c r="AI169" s="1062">
        <f>SUM(AI18:AI167)</f>
        <v>0</v>
      </c>
      <c r="AK169" s="295"/>
    </row>
    <row r="170" spans="3:37" outlineLevel="1" x14ac:dyDescent="0.25">
      <c r="G170" s="107"/>
      <c r="H170" s="107"/>
      <c r="I170" s="107"/>
      <c r="J170" s="107"/>
      <c r="K170" s="107"/>
      <c r="L170" s="107"/>
      <c r="M170" s="107"/>
      <c r="N170" s="107"/>
      <c r="O170" s="107"/>
      <c r="P170" s="107"/>
      <c r="Q170" s="107"/>
      <c r="R170" s="107"/>
      <c r="S170" s="107"/>
      <c r="T170" s="107"/>
      <c r="U170" s="107"/>
      <c r="V170" s="107"/>
      <c r="W170" s="107"/>
      <c r="X170" s="107"/>
      <c r="Y170" s="107"/>
      <c r="Z170" s="107"/>
      <c r="AA170" s="107"/>
      <c r="AB170" s="107"/>
      <c r="AC170" s="107"/>
      <c r="AE170" s="107"/>
      <c r="AG170" s="107"/>
      <c r="AI170" s="107"/>
    </row>
    <row r="171" spans="3:37" ht="12.75" customHeight="1" outlineLevel="1" x14ac:dyDescent="0.25">
      <c r="C171" s="76" t="str">
        <f>'Line Items'!C1337</f>
        <v>Secondary Station Access Qualifying Expenditure</v>
      </c>
    </row>
    <row r="172" spans="3:37" ht="12.75" customHeight="1" outlineLevel="2" x14ac:dyDescent="0.25">
      <c r="D172" s="276" t="str">
        <f>'Line Items'!D1338</f>
        <v>Abbey Wood - Crossrail - Qualifying Expenditure</v>
      </c>
      <c r="E172" s="277"/>
      <c r="F172" s="278" t="s">
        <v>428</v>
      </c>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304"/>
      <c r="AE172" s="1057"/>
      <c r="AG172" s="1057"/>
      <c r="AI172" s="1057"/>
      <c r="AK172" s="299" t="s">
        <v>508</v>
      </c>
    </row>
    <row r="173" spans="3:37" ht="12.75" customHeight="1" outlineLevel="2" x14ac:dyDescent="0.25">
      <c r="D173" s="142" t="str">
        <f>'Line Items'!D1339</f>
        <v>Elephant &amp; Castle - Qualifying Expenditure</v>
      </c>
      <c r="E173" s="106"/>
      <c r="F173" s="143" t="str">
        <f t="shared" ref="F173:F236" si="4">F172</f>
        <v>£000</v>
      </c>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4"/>
      <c r="AE173" s="805"/>
      <c r="AG173" s="805"/>
      <c r="AI173" s="805"/>
      <c r="AK173" s="300"/>
    </row>
    <row r="174" spans="3:37" ht="12.75" customHeight="1" outlineLevel="2" x14ac:dyDescent="0.25">
      <c r="D174" s="142" t="str">
        <f>'Line Items'!D1340</f>
        <v>Loughborough Junction - Qualifying Expenditure</v>
      </c>
      <c r="E174" s="106"/>
      <c r="F174" s="143" t="str">
        <f t="shared" si="4"/>
        <v>£000</v>
      </c>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4"/>
      <c r="AE174" s="805"/>
      <c r="AG174" s="805"/>
      <c r="AI174" s="805"/>
      <c r="AK174" s="300"/>
    </row>
    <row r="175" spans="3:37" ht="12.75" customHeight="1" outlineLevel="2" x14ac:dyDescent="0.25">
      <c r="D175" s="142" t="str">
        <f>'Line Items'!D1341</f>
        <v>London Blackfriars - Qualifying Expenditure</v>
      </c>
      <c r="E175" s="106"/>
      <c r="F175" s="143" t="str">
        <f t="shared" si="4"/>
        <v>£000</v>
      </c>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4"/>
      <c r="AE175" s="805"/>
      <c r="AG175" s="805"/>
      <c r="AI175" s="805"/>
      <c r="AK175" s="300"/>
    </row>
    <row r="176" spans="3:37" ht="12.75" customHeight="1" outlineLevel="2" x14ac:dyDescent="0.25">
      <c r="D176" s="142" t="str">
        <f>'Line Items'!D1342</f>
        <v>Ore - Qualifying Expenditure</v>
      </c>
      <c r="E176" s="106"/>
      <c r="F176" s="143" t="str">
        <f t="shared" si="4"/>
        <v>£000</v>
      </c>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4"/>
      <c r="AE176" s="805"/>
      <c r="AG176" s="805"/>
      <c r="AI176" s="805"/>
      <c r="AK176" s="300"/>
    </row>
    <row r="177" spans="4:37" ht="12.75" customHeight="1" outlineLevel="2" x14ac:dyDescent="0.25">
      <c r="D177" s="142" t="str">
        <f>'Line Items'!D1343</f>
        <v>Peckham Rye - Qualifying Expenditure</v>
      </c>
      <c r="E177" s="106"/>
      <c r="F177" s="143" t="str">
        <f t="shared" si="4"/>
        <v>£000</v>
      </c>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4"/>
      <c r="AE177" s="805"/>
      <c r="AG177" s="805"/>
      <c r="AI177" s="805"/>
      <c r="AK177" s="300"/>
    </row>
    <row r="178" spans="4:37" ht="12.75" customHeight="1" outlineLevel="2" x14ac:dyDescent="0.25">
      <c r="D178" s="142" t="str">
        <f>'Line Items'!D1344</f>
        <v>Wandsworth Road - Qualifying Expenditure</v>
      </c>
      <c r="E178" s="106"/>
      <c r="F178" s="143" t="str">
        <f t="shared" si="4"/>
        <v>£000</v>
      </c>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4"/>
      <c r="AE178" s="805"/>
      <c r="AG178" s="805"/>
      <c r="AI178" s="805"/>
      <c r="AK178" s="300"/>
    </row>
    <row r="179" spans="4:37" ht="12.75" customHeight="1" outlineLevel="2" x14ac:dyDescent="0.25">
      <c r="D179" s="142" t="str">
        <f>'Line Items'!D1345</f>
        <v>Clapham Highstreet - Qualifying Expenditure</v>
      </c>
      <c r="E179" s="106"/>
      <c r="F179" s="143" t="str">
        <f t="shared" si="4"/>
        <v>£000</v>
      </c>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4"/>
      <c r="AE179" s="805"/>
      <c r="AG179" s="805"/>
      <c r="AI179" s="805"/>
      <c r="AK179" s="300"/>
    </row>
    <row r="180" spans="4:37" ht="12.75" customHeight="1" outlineLevel="2" x14ac:dyDescent="0.25">
      <c r="D180" s="142" t="str">
        <f>'Line Items'!D1346</f>
        <v>Nunhead - Qualifying Expenditure</v>
      </c>
      <c r="E180" s="106"/>
      <c r="F180" s="143" t="str">
        <f t="shared" si="4"/>
        <v>£000</v>
      </c>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4"/>
      <c r="AE180" s="805"/>
      <c r="AG180" s="805"/>
      <c r="AI180" s="805"/>
      <c r="AK180" s="300"/>
    </row>
    <row r="181" spans="4:37" ht="12.75" customHeight="1" outlineLevel="2" x14ac:dyDescent="0.25">
      <c r="D181" s="142" t="str">
        <f>'Line Items'!D1347</f>
        <v>Denmark Hill - Qualifying Expenditure</v>
      </c>
      <c r="E181" s="106"/>
      <c r="F181" s="143" t="str">
        <f t="shared" si="4"/>
        <v>£000</v>
      </c>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4"/>
      <c r="AE181" s="805"/>
      <c r="AG181" s="805"/>
      <c r="AI181" s="805"/>
      <c r="AK181" s="300"/>
    </row>
    <row r="182" spans="4:37" ht="12.75" customHeight="1" outlineLevel="2" x14ac:dyDescent="0.25">
      <c r="D182" s="142" t="str">
        <f>'Line Items'!D1348</f>
        <v>[Secondary Station Line 10] - Qualifying Expenditure</v>
      </c>
      <c r="E182" s="106"/>
      <c r="F182" s="143" t="str">
        <f t="shared" si="4"/>
        <v>£000</v>
      </c>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4"/>
      <c r="AE182" s="805"/>
      <c r="AG182" s="805"/>
      <c r="AI182" s="805"/>
      <c r="AK182" s="300"/>
    </row>
    <row r="183" spans="4:37" ht="12.75" customHeight="1" outlineLevel="2" x14ac:dyDescent="0.25">
      <c r="D183" s="142" t="str">
        <f>'Line Items'!D1349</f>
        <v>[Secondary Station Line 11] - Qualifying Expenditure</v>
      </c>
      <c r="E183" s="106"/>
      <c r="F183" s="143" t="str">
        <f t="shared" si="4"/>
        <v>£000</v>
      </c>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4"/>
      <c r="AE183" s="805"/>
      <c r="AG183" s="805"/>
      <c r="AI183" s="805"/>
      <c r="AK183" s="300"/>
    </row>
    <row r="184" spans="4:37" ht="12.75" customHeight="1" outlineLevel="2" x14ac:dyDescent="0.25">
      <c r="D184" s="142" t="str">
        <f>'Line Items'!D1350</f>
        <v>[Secondary Station Line 12] - Qualifying Expenditure</v>
      </c>
      <c r="E184" s="106"/>
      <c r="F184" s="143" t="str">
        <f t="shared" si="4"/>
        <v>£000</v>
      </c>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4"/>
      <c r="AE184" s="805"/>
      <c r="AG184" s="805"/>
      <c r="AI184" s="805"/>
      <c r="AK184" s="300"/>
    </row>
    <row r="185" spans="4:37" ht="12.75" customHeight="1" outlineLevel="2" x14ac:dyDescent="0.25">
      <c r="D185" s="142" t="str">
        <f>'Line Items'!D1351</f>
        <v>[Secondary Station Line 13] - Qualifying Expenditure</v>
      </c>
      <c r="E185" s="106"/>
      <c r="F185" s="143" t="str">
        <f t="shared" si="4"/>
        <v>£000</v>
      </c>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4"/>
      <c r="AE185" s="805"/>
      <c r="AG185" s="805"/>
      <c r="AI185" s="805"/>
      <c r="AK185" s="300"/>
    </row>
    <row r="186" spans="4:37" ht="12.75" customHeight="1" outlineLevel="2" x14ac:dyDescent="0.25">
      <c r="D186" s="142" t="str">
        <f>'Line Items'!D1352</f>
        <v>[Secondary Station Line 14] - Qualifying Expenditure</v>
      </c>
      <c r="E186" s="106"/>
      <c r="F186" s="143" t="str">
        <f t="shared" si="4"/>
        <v>£000</v>
      </c>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4"/>
      <c r="AE186" s="805"/>
      <c r="AG186" s="805"/>
      <c r="AI186" s="805"/>
      <c r="AK186" s="300"/>
    </row>
    <row r="187" spans="4:37" ht="12.75" customHeight="1" outlineLevel="2" x14ac:dyDescent="0.25">
      <c r="D187" s="142" t="str">
        <f>'Line Items'!D1353</f>
        <v>[Secondary Station Line 15] - Qualifying Expenditure</v>
      </c>
      <c r="E187" s="106"/>
      <c r="F187" s="143" t="str">
        <f t="shared" si="4"/>
        <v>£000</v>
      </c>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4"/>
      <c r="AE187" s="805"/>
      <c r="AG187" s="805"/>
      <c r="AI187" s="805"/>
      <c r="AK187" s="300"/>
    </row>
    <row r="188" spans="4:37" ht="12.75" customHeight="1" outlineLevel="2" x14ac:dyDescent="0.25">
      <c r="D188" s="142" t="str">
        <f>'Line Items'!D1354</f>
        <v>[Secondary Station Line 16] - Qualifying Expenditure</v>
      </c>
      <c r="E188" s="106"/>
      <c r="F188" s="143" t="str">
        <f t="shared" si="4"/>
        <v>£000</v>
      </c>
      <c r="G188" s="283"/>
      <c r="H188" s="283"/>
      <c r="I188" s="283"/>
      <c r="J188" s="283"/>
      <c r="K188" s="283"/>
      <c r="L188" s="283"/>
      <c r="M188" s="283"/>
      <c r="N188" s="283"/>
      <c r="O188" s="283"/>
      <c r="P188" s="283"/>
      <c r="Q188" s="283"/>
      <c r="R188" s="283"/>
      <c r="S188" s="283"/>
      <c r="T188" s="283"/>
      <c r="U188" s="283"/>
      <c r="V188" s="283"/>
      <c r="W188" s="283"/>
      <c r="X188" s="283"/>
      <c r="Y188" s="283"/>
      <c r="Z188" s="283"/>
      <c r="AA188" s="283"/>
      <c r="AB188" s="283"/>
      <c r="AC188" s="284"/>
      <c r="AE188" s="805"/>
      <c r="AG188" s="805"/>
      <c r="AI188" s="805"/>
      <c r="AK188" s="300"/>
    </row>
    <row r="189" spans="4:37" ht="12.75" customHeight="1" outlineLevel="2" x14ac:dyDescent="0.25">
      <c r="D189" s="142" t="str">
        <f>'Line Items'!D1355</f>
        <v>[Secondary Station Line 17] - Qualifying Expenditure</v>
      </c>
      <c r="E189" s="106"/>
      <c r="F189" s="143" t="str">
        <f t="shared" si="4"/>
        <v>£000</v>
      </c>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4"/>
      <c r="AE189" s="805"/>
      <c r="AG189" s="805"/>
      <c r="AI189" s="805"/>
      <c r="AK189" s="300"/>
    </row>
    <row r="190" spans="4:37" ht="12.75" customHeight="1" outlineLevel="2" x14ac:dyDescent="0.25">
      <c r="D190" s="142" t="str">
        <f>'Line Items'!D1356</f>
        <v>[Secondary Station Line 18] - Qualifying Expenditure</v>
      </c>
      <c r="E190" s="106"/>
      <c r="F190" s="143" t="str">
        <f t="shared" si="4"/>
        <v>£000</v>
      </c>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4"/>
      <c r="AE190" s="805"/>
      <c r="AG190" s="805"/>
      <c r="AI190" s="805"/>
      <c r="AK190" s="300"/>
    </row>
    <row r="191" spans="4:37" ht="12.75" customHeight="1" outlineLevel="2" x14ac:dyDescent="0.25">
      <c r="D191" s="142" t="str">
        <f>'Line Items'!D1357</f>
        <v>[Secondary Station Line 19] - Qualifying Expenditure</v>
      </c>
      <c r="E191" s="106"/>
      <c r="F191" s="143" t="str">
        <f t="shared" si="4"/>
        <v>£000</v>
      </c>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4"/>
      <c r="AE191" s="805"/>
      <c r="AG191" s="805"/>
      <c r="AI191" s="805"/>
      <c r="AK191" s="300"/>
    </row>
    <row r="192" spans="4:37" ht="12.75" customHeight="1" outlineLevel="2" x14ac:dyDescent="0.25">
      <c r="D192" s="142" t="str">
        <f>'Line Items'!D1358</f>
        <v>[Secondary Station Line 20] - Qualifying Expenditure</v>
      </c>
      <c r="E192" s="106"/>
      <c r="F192" s="143" t="str">
        <f t="shared" si="4"/>
        <v>£000</v>
      </c>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4"/>
      <c r="AE192" s="805"/>
      <c r="AG192" s="805"/>
      <c r="AI192" s="805"/>
      <c r="AK192" s="300"/>
    </row>
    <row r="193" spans="4:37" ht="12.75" customHeight="1" outlineLevel="2" x14ac:dyDescent="0.25">
      <c r="D193" s="142" t="str">
        <f>'Line Items'!D1359</f>
        <v>[Secondary Station Line 21] - Qualifying Expenditure</v>
      </c>
      <c r="E193" s="106"/>
      <c r="F193" s="143" t="str">
        <f t="shared" si="4"/>
        <v>£000</v>
      </c>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4"/>
      <c r="AE193" s="805"/>
      <c r="AG193" s="805"/>
      <c r="AI193" s="805"/>
      <c r="AK193" s="300"/>
    </row>
    <row r="194" spans="4:37" ht="12.75" customHeight="1" outlineLevel="2" x14ac:dyDescent="0.25">
      <c r="D194" s="142" t="str">
        <f>'Line Items'!D1360</f>
        <v>[Secondary Station Line 22] - Qualifying Expenditure</v>
      </c>
      <c r="E194" s="106"/>
      <c r="F194" s="143" t="str">
        <f t="shared" si="4"/>
        <v>£000</v>
      </c>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4"/>
      <c r="AE194" s="805"/>
      <c r="AG194" s="805"/>
      <c r="AI194" s="805"/>
      <c r="AK194" s="300"/>
    </row>
    <row r="195" spans="4:37" ht="12.75" customHeight="1" outlineLevel="2" x14ac:dyDescent="0.25">
      <c r="D195" s="142" t="str">
        <f>'Line Items'!D1361</f>
        <v>[Secondary Station Line 23] - Qualifying Expenditure</v>
      </c>
      <c r="E195" s="106"/>
      <c r="F195" s="143" t="str">
        <f t="shared" si="4"/>
        <v>£000</v>
      </c>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4"/>
      <c r="AE195" s="805"/>
      <c r="AG195" s="805"/>
      <c r="AI195" s="805"/>
      <c r="AK195" s="300"/>
    </row>
    <row r="196" spans="4:37" ht="12.75" customHeight="1" outlineLevel="2" x14ac:dyDescent="0.25">
      <c r="D196" s="142" t="str">
        <f>'Line Items'!D1362</f>
        <v>[Secondary Station Line 24] - Qualifying Expenditure</v>
      </c>
      <c r="E196" s="106"/>
      <c r="F196" s="143" t="str">
        <f t="shared" si="4"/>
        <v>£000</v>
      </c>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4"/>
      <c r="AE196" s="805"/>
      <c r="AG196" s="805"/>
      <c r="AI196" s="805"/>
      <c r="AK196" s="300"/>
    </row>
    <row r="197" spans="4:37" ht="12.75" customHeight="1" outlineLevel="2" x14ac:dyDescent="0.25">
      <c r="D197" s="142" t="str">
        <f>'Line Items'!D1363</f>
        <v>[Secondary Station Line 25] - Qualifying Expenditure</v>
      </c>
      <c r="E197" s="106"/>
      <c r="F197" s="143" t="str">
        <f t="shared" si="4"/>
        <v>£000</v>
      </c>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4"/>
      <c r="AE197" s="805"/>
      <c r="AG197" s="805"/>
      <c r="AI197" s="805"/>
      <c r="AK197" s="300"/>
    </row>
    <row r="198" spans="4:37" ht="12.75" customHeight="1" outlineLevel="2" x14ac:dyDescent="0.25">
      <c r="D198" s="142" t="str">
        <f>'Line Items'!D1364</f>
        <v>[Secondary Station Line 26] - Qualifying Expenditure</v>
      </c>
      <c r="E198" s="106"/>
      <c r="F198" s="143" t="str">
        <f t="shared" si="4"/>
        <v>£000</v>
      </c>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4"/>
      <c r="AE198" s="805"/>
      <c r="AG198" s="805"/>
      <c r="AI198" s="805"/>
      <c r="AK198" s="300"/>
    </row>
    <row r="199" spans="4:37" ht="12.75" customHeight="1" outlineLevel="2" x14ac:dyDescent="0.25">
      <c r="D199" s="142" t="str">
        <f>'Line Items'!D1365</f>
        <v>[Secondary Station Line 27] - Qualifying Expenditure</v>
      </c>
      <c r="E199" s="106"/>
      <c r="F199" s="143" t="str">
        <f t="shared" si="4"/>
        <v>£000</v>
      </c>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4"/>
      <c r="AE199" s="805"/>
      <c r="AG199" s="805"/>
      <c r="AI199" s="805"/>
      <c r="AK199" s="300"/>
    </row>
    <row r="200" spans="4:37" ht="12.75" customHeight="1" outlineLevel="3" x14ac:dyDescent="0.25">
      <c r="D200" s="142" t="str">
        <f>'Line Items'!D1366</f>
        <v>[Secondary Station Line 28] - Qualifying Expenditure</v>
      </c>
      <c r="E200" s="106"/>
      <c r="F200" s="143" t="str">
        <f t="shared" si="4"/>
        <v>£000</v>
      </c>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4"/>
      <c r="AE200" s="805"/>
      <c r="AG200" s="805"/>
      <c r="AI200" s="805"/>
      <c r="AK200" s="300"/>
    </row>
    <row r="201" spans="4:37" ht="12.75" customHeight="1" outlineLevel="3" x14ac:dyDescent="0.25">
      <c r="D201" s="142" t="str">
        <f>'Line Items'!D1367</f>
        <v>[Secondary Station Line 29] - Qualifying Expenditure</v>
      </c>
      <c r="E201" s="106"/>
      <c r="F201" s="143" t="str">
        <f t="shared" si="4"/>
        <v>£000</v>
      </c>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4"/>
      <c r="AE201" s="805"/>
      <c r="AG201" s="805"/>
      <c r="AI201" s="805"/>
      <c r="AK201" s="300"/>
    </row>
    <row r="202" spans="4:37" ht="12.75" customHeight="1" outlineLevel="3" x14ac:dyDescent="0.25">
      <c r="D202" s="142" t="str">
        <f>'Line Items'!D1368</f>
        <v>[Secondary Station Line 30] - Qualifying Expenditure</v>
      </c>
      <c r="E202" s="106"/>
      <c r="F202" s="143" t="str">
        <f t="shared" si="4"/>
        <v>£000</v>
      </c>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4"/>
      <c r="AE202" s="805"/>
      <c r="AG202" s="805"/>
      <c r="AI202" s="805"/>
      <c r="AK202" s="300"/>
    </row>
    <row r="203" spans="4:37" ht="12.75" customHeight="1" outlineLevel="3" x14ac:dyDescent="0.25">
      <c r="D203" s="142" t="str">
        <f>'Line Items'!D1369</f>
        <v>[Secondary Station Line 31] - Qualifying Expenditure</v>
      </c>
      <c r="E203" s="106"/>
      <c r="F203" s="143" t="str">
        <f t="shared" si="4"/>
        <v>£000</v>
      </c>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4"/>
      <c r="AE203" s="805"/>
      <c r="AG203" s="805"/>
      <c r="AI203" s="805"/>
      <c r="AK203" s="300"/>
    </row>
    <row r="204" spans="4:37" ht="12.75" customHeight="1" outlineLevel="3" x14ac:dyDescent="0.25">
      <c r="D204" s="142" t="str">
        <f>'Line Items'!D1370</f>
        <v>[Secondary Station Line 32] - Qualifying Expenditure</v>
      </c>
      <c r="E204" s="106"/>
      <c r="F204" s="143" t="str">
        <f t="shared" si="4"/>
        <v>£000</v>
      </c>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4"/>
      <c r="AE204" s="805"/>
      <c r="AG204" s="805"/>
      <c r="AI204" s="805"/>
      <c r="AK204" s="300"/>
    </row>
    <row r="205" spans="4:37" ht="12.75" customHeight="1" outlineLevel="3" x14ac:dyDescent="0.25">
      <c r="D205" s="142" t="str">
        <f>'Line Items'!D1371</f>
        <v>[Secondary Station Line 33] - Qualifying Expenditure</v>
      </c>
      <c r="E205" s="106"/>
      <c r="F205" s="143" t="str">
        <f t="shared" si="4"/>
        <v>£000</v>
      </c>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4"/>
      <c r="AE205" s="805"/>
      <c r="AG205" s="805"/>
      <c r="AI205" s="805"/>
      <c r="AK205" s="300"/>
    </row>
    <row r="206" spans="4:37" ht="12.75" customHeight="1" outlineLevel="3" x14ac:dyDescent="0.25">
      <c r="D206" s="142" t="str">
        <f>'Line Items'!D1372</f>
        <v>[Secondary Station Line 34] - Qualifying Expenditure</v>
      </c>
      <c r="E206" s="106"/>
      <c r="F206" s="143" t="str">
        <f t="shared" si="4"/>
        <v>£000</v>
      </c>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4"/>
      <c r="AE206" s="805"/>
      <c r="AG206" s="805"/>
      <c r="AI206" s="805"/>
      <c r="AK206" s="300"/>
    </row>
    <row r="207" spans="4:37" ht="12.75" customHeight="1" outlineLevel="3" x14ac:dyDescent="0.25">
      <c r="D207" s="142" t="str">
        <f>'Line Items'!D1373</f>
        <v>[Secondary Station Line 35] - Qualifying Expenditure</v>
      </c>
      <c r="E207" s="106"/>
      <c r="F207" s="143" t="str">
        <f t="shared" si="4"/>
        <v>£000</v>
      </c>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4"/>
      <c r="AE207" s="805"/>
      <c r="AG207" s="805"/>
      <c r="AI207" s="805"/>
      <c r="AK207" s="300"/>
    </row>
    <row r="208" spans="4:37" ht="12.75" customHeight="1" outlineLevel="3" x14ac:dyDescent="0.25">
      <c r="D208" s="142" t="str">
        <f>'Line Items'!D1374</f>
        <v>[Secondary Station Line 36] - Qualifying Expenditure</v>
      </c>
      <c r="E208" s="106"/>
      <c r="F208" s="143" t="str">
        <f t="shared" si="4"/>
        <v>£000</v>
      </c>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4"/>
      <c r="AE208" s="805"/>
      <c r="AG208" s="805"/>
      <c r="AI208" s="805"/>
      <c r="AK208" s="300"/>
    </row>
    <row r="209" spans="4:37" ht="12.75" customHeight="1" outlineLevel="3" x14ac:dyDescent="0.25">
      <c r="D209" s="142" t="str">
        <f>'Line Items'!D1375</f>
        <v>[Secondary Station Line 37] - Qualifying Expenditure</v>
      </c>
      <c r="E209" s="106"/>
      <c r="F209" s="143" t="str">
        <f t="shared" si="4"/>
        <v>£000</v>
      </c>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4"/>
      <c r="AE209" s="805"/>
      <c r="AG209" s="805"/>
      <c r="AI209" s="805"/>
      <c r="AK209" s="300"/>
    </row>
    <row r="210" spans="4:37" ht="12.75" customHeight="1" outlineLevel="3" x14ac:dyDescent="0.25">
      <c r="D210" s="142" t="str">
        <f>'Line Items'!D1376</f>
        <v>[Secondary Station Line 38] - Qualifying Expenditure</v>
      </c>
      <c r="E210" s="106"/>
      <c r="F210" s="143" t="str">
        <f t="shared" si="4"/>
        <v>£000</v>
      </c>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4"/>
      <c r="AE210" s="805"/>
      <c r="AG210" s="805"/>
      <c r="AI210" s="805"/>
      <c r="AK210" s="300"/>
    </row>
    <row r="211" spans="4:37" ht="12.75" customHeight="1" outlineLevel="3" x14ac:dyDescent="0.25">
      <c r="D211" s="142" t="str">
        <f>'Line Items'!D1377</f>
        <v>[Secondary Station Line 39] - Qualifying Expenditure</v>
      </c>
      <c r="E211" s="106"/>
      <c r="F211" s="143" t="str">
        <f t="shared" si="4"/>
        <v>£000</v>
      </c>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4"/>
      <c r="AE211" s="805"/>
      <c r="AG211" s="805"/>
      <c r="AI211" s="805"/>
      <c r="AK211" s="300"/>
    </row>
    <row r="212" spans="4:37" ht="12.75" customHeight="1" outlineLevel="3" x14ac:dyDescent="0.25">
      <c r="D212" s="142" t="str">
        <f>'Line Items'!D1378</f>
        <v>[Secondary Station Line 40] - Qualifying Expenditure</v>
      </c>
      <c r="E212" s="106"/>
      <c r="F212" s="143" t="str">
        <f t="shared" si="4"/>
        <v>£000</v>
      </c>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4"/>
      <c r="AE212" s="805"/>
      <c r="AG212" s="805"/>
      <c r="AI212" s="805"/>
      <c r="AK212" s="300"/>
    </row>
    <row r="213" spans="4:37" ht="12.75" customHeight="1" outlineLevel="3" x14ac:dyDescent="0.25">
      <c r="D213" s="142" t="str">
        <f>'Line Items'!D1379</f>
        <v>[Secondary Station Line 41] - Qualifying Expenditure</v>
      </c>
      <c r="E213" s="106"/>
      <c r="F213" s="143" t="str">
        <f t="shared" si="4"/>
        <v>£000</v>
      </c>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4"/>
      <c r="AE213" s="805"/>
      <c r="AG213" s="805"/>
      <c r="AI213" s="805"/>
      <c r="AK213" s="300"/>
    </row>
    <row r="214" spans="4:37" ht="12.75" customHeight="1" outlineLevel="3" x14ac:dyDescent="0.25">
      <c r="D214" s="142" t="str">
        <f>'Line Items'!D1380</f>
        <v>[Secondary Station Line 42] - Qualifying Expenditure</v>
      </c>
      <c r="E214" s="106"/>
      <c r="F214" s="143" t="str">
        <f t="shared" si="4"/>
        <v>£000</v>
      </c>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4"/>
      <c r="AE214" s="805"/>
      <c r="AG214" s="805"/>
      <c r="AI214" s="805"/>
      <c r="AK214" s="300"/>
    </row>
    <row r="215" spans="4:37" ht="12.75" customHeight="1" outlineLevel="3" x14ac:dyDescent="0.25">
      <c r="D215" s="142" t="str">
        <f>'Line Items'!D1381</f>
        <v>[Secondary Station Line 43] - Qualifying Expenditure</v>
      </c>
      <c r="E215" s="106"/>
      <c r="F215" s="143" t="str">
        <f t="shared" si="4"/>
        <v>£000</v>
      </c>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4"/>
      <c r="AE215" s="805"/>
      <c r="AG215" s="805"/>
      <c r="AI215" s="805"/>
      <c r="AK215" s="300"/>
    </row>
    <row r="216" spans="4:37" ht="12.75" customHeight="1" outlineLevel="3" x14ac:dyDescent="0.25">
      <c r="D216" s="142" t="str">
        <f>'Line Items'!D1382</f>
        <v>[Secondary Station Line 44] - Qualifying Expenditure</v>
      </c>
      <c r="E216" s="106"/>
      <c r="F216" s="143" t="str">
        <f t="shared" si="4"/>
        <v>£000</v>
      </c>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4"/>
      <c r="AE216" s="805"/>
      <c r="AG216" s="805"/>
      <c r="AI216" s="805"/>
      <c r="AK216" s="300"/>
    </row>
    <row r="217" spans="4:37" ht="12.75" customHeight="1" outlineLevel="3" x14ac:dyDescent="0.25">
      <c r="D217" s="142" t="str">
        <f>'Line Items'!D1383</f>
        <v>[Secondary Station Line 45] - Qualifying Expenditure</v>
      </c>
      <c r="E217" s="106"/>
      <c r="F217" s="143" t="str">
        <f t="shared" si="4"/>
        <v>£000</v>
      </c>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4"/>
      <c r="AE217" s="805"/>
      <c r="AG217" s="805"/>
      <c r="AI217" s="805"/>
      <c r="AK217" s="300"/>
    </row>
    <row r="218" spans="4:37" ht="12.75" customHeight="1" outlineLevel="3" x14ac:dyDescent="0.25">
      <c r="D218" s="142" t="str">
        <f>'Line Items'!D1384</f>
        <v>[Secondary Station Line 46] - Qualifying Expenditure</v>
      </c>
      <c r="E218" s="106"/>
      <c r="F218" s="143" t="str">
        <f t="shared" si="4"/>
        <v>£000</v>
      </c>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4"/>
      <c r="AE218" s="805"/>
      <c r="AG218" s="805"/>
      <c r="AI218" s="805"/>
      <c r="AK218" s="300"/>
    </row>
    <row r="219" spans="4:37" ht="12.75" customHeight="1" outlineLevel="3" x14ac:dyDescent="0.25">
      <c r="D219" s="142" t="str">
        <f>'Line Items'!D1385</f>
        <v>[Secondary Station Line 47] - Qualifying Expenditure</v>
      </c>
      <c r="E219" s="106"/>
      <c r="F219" s="143" t="str">
        <f t="shared" si="4"/>
        <v>£000</v>
      </c>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4"/>
      <c r="AE219" s="805"/>
      <c r="AG219" s="805"/>
      <c r="AI219" s="805"/>
      <c r="AK219" s="300"/>
    </row>
    <row r="220" spans="4:37" ht="12.75" customHeight="1" outlineLevel="3" x14ac:dyDescent="0.25">
      <c r="D220" s="142" t="str">
        <f>'Line Items'!D1386</f>
        <v>[Secondary Station Line 48] - Qualifying Expenditure</v>
      </c>
      <c r="E220" s="106"/>
      <c r="F220" s="143" t="str">
        <f t="shared" si="4"/>
        <v>£000</v>
      </c>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4"/>
      <c r="AE220" s="805"/>
      <c r="AG220" s="805"/>
      <c r="AI220" s="805"/>
      <c r="AK220" s="300"/>
    </row>
    <row r="221" spans="4:37" ht="12.75" customHeight="1" outlineLevel="3" x14ac:dyDescent="0.25">
      <c r="D221" s="142" t="str">
        <f>'Line Items'!D1387</f>
        <v>[Secondary Station Line 49] - Qualifying Expenditure</v>
      </c>
      <c r="E221" s="106"/>
      <c r="F221" s="143" t="str">
        <f t="shared" si="4"/>
        <v>£000</v>
      </c>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4"/>
      <c r="AE221" s="805"/>
      <c r="AG221" s="805"/>
      <c r="AI221" s="805"/>
      <c r="AK221" s="300"/>
    </row>
    <row r="222" spans="4:37" ht="12.75" customHeight="1" outlineLevel="3" x14ac:dyDescent="0.25">
      <c r="D222" s="142" t="str">
        <f>'Line Items'!D1388</f>
        <v>[Secondary Station Line 50] - Qualifying Expenditure</v>
      </c>
      <c r="E222" s="106"/>
      <c r="F222" s="143" t="str">
        <f t="shared" si="4"/>
        <v>£000</v>
      </c>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4"/>
      <c r="AE222" s="805"/>
      <c r="AG222" s="805"/>
      <c r="AI222" s="805"/>
      <c r="AK222" s="300"/>
    </row>
    <row r="223" spans="4:37" ht="12.75" customHeight="1" outlineLevel="3" x14ac:dyDescent="0.25">
      <c r="D223" s="142" t="str">
        <f>'Line Items'!D1389</f>
        <v>[Secondary Station Line 51] - Qualifying Expenditure</v>
      </c>
      <c r="E223" s="106"/>
      <c r="F223" s="143" t="str">
        <f t="shared" si="4"/>
        <v>£000</v>
      </c>
      <c r="G223" s="283"/>
      <c r="H223" s="283"/>
      <c r="I223" s="283"/>
      <c r="J223" s="283"/>
      <c r="K223" s="283"/>
      <c r="L223" s="283"/>
      <c r="M223" s="283"/>
      <c r="N223" s="283"/>
      <c r="O223" s="283"/>
      <c r="P223" s="283"/>
      <c r="Q223" s="283"/>
      <c r="R223" s="283"/>
      <c r="S223" s="283"/>
      <c r="T223" s="283"/>
      <c r="U223" s="283"/>
      <c r="V223" s="283"/>
      <c r="W223" s="283"/>
      <c r="X223" s="283"/>
      <c r="Y223" s="283"/>
      <c r="Z223" s="283"/>
      <c r="AA223" s="283"/>
      <c r="AB223" s="283"/>
      <c r="AC223" s="284"/>
      <c r="AE223" s="805"/>
      <c r="AG223" s="805"/>
      <c r="AI223" s="805"/>
      <c r="AK223" s="300"/>
    </row>
    <row r="224" spans="4:37" ht="12.75" customHeight="1" outlineLevel="3" x14ac:dyDescent="0.25">
      <c r="D224" s="142" t="str">
        <f>'Line Items'!D1390</f>
        <v>[Secondary Station Line 52] - Qualifying Expenditure</v>
      </c>
      <c r="E224" s="106"/>
      <c r="F224" s="143" t="str">
        <f t="shared" si="4"/>
        <v>£000</v>
      </c>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4"/>
      <c r="AE224" s="805"/>
      <c r="AG224" s="805"/>
      <c r="AI224" s="805"/>
      <c r="AK224" s="300"/>
    </row>
    <row r="225" spans="4:37" ht="12.75" customHeight="1" outlineLevel="3" x14ac:dyDescent="0.25">
      <c r="D225" s="142" t="str">
        <f>'Line Items'!D1391</f>
        <v>[Secondary Station Line 53] - Qualifying Expenditure</v>
      </c>
      <c r="E225" s="106"/>
      <c r="F225" s="143" t="str">
        <f t="shared" si="4"/>
        <v>£000</v>
      </c>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4"/>
      <c r="AE225" s="805"/>
      <c r="AG225" s="805"/>
      <c r="AI225" s="805"/>
      <c r="AK225" s="300"/>
    </row>
    <row r="226" spans="4:37" ht="12.75" customHeight="1" outlineLevel="3" x14ac:dyDescent="0.25">
      <c r="D226" s="142" t="str">
        <f>'Line Items'!D1392</f>
        <v>[Secondary Station Line 54] - Qualifying Expenditure</v>
      </c>
      <c r="E226" s="106"/>
      <c r="F226" s="143" t="str">
        <f t="shared" si="4"/>
        <v>£000</v>
      </c>
      <c r="G226" s="283"/>
      <c r="H226" s="283"/>
      <c r="I226" s="283"/>
      <c r="J226" s="283"/>
      <c r="K226" s="283"/>
      <c r="L226" s="283"/>
      <c r="M226" s="283"/>
      <c r="N226" s="283"/>
      <c r="O226" s="283"/>
      <c r="P226" s="283"/>
      <c r="Q226" s="283"/>
      <c r="R226" s="283"/>
      <c r="S226" s="283"/>
      <c r="T226" s="283"/>
      <c r="U226" s="283"/>
      <c r="V226" s="283"/>
      <c r="W226" s="283"/>
      <c r="X226" s="283"/>
      <c r="Y226" s="283"/>
      <c r="Z226" s="283"/>
      <c r="AA226" s="283"/>
      <c r="AB226" s="283"/>
      <c r="AC226" s="284"/>
      <c r="AE226" s="805"/>
      <c r="AG226" s="805"/>
      <c r="AI226" s="805"/>
      <c r="AK226" s="300"/>
    </row>
    <row r="227" spans="4:37" ht="12.75" customHeight="1" outlineLevel="3" x14ac:dyDescent="0.25">
      <c r="D227" s="142" t="str">
        <f>'Line Items'!D1393</f>
        <v>[Secondary Station Line 55] - Qualifying Expenditure</v>
      </c>
      <c r="E227" s="106"/>
      <c r="F227" s="143" t="str">
        <f t="shared" si="4"/>
        <v>£000</v>
      </c>
      <c r="G227" s="283"/>
      <c r="H227" s="283"/>
      <c r="I227" s="283"/>
      <c r="J227" s="283"/>
      <c r="K227" s="283"/>
      <c r="L227" s="283"/>
      <c r="M227" s="283"/>
      <c r="N227" s="283"/>
      <c r="O227" s="283"/>
      <c r="P227" s="283"/>
      <c r="Q227" s="283"/>
      <c r="R227" s="283"/>
      <c r="S227" s="283"/>
      <c r="T227" s="283"/>
      <c r="U227" s="283"/>
      <c r="V227" s="283"/>
      <c r="W227" s="283"/>
      <c r="X227" s="283"/>
      <c r="Y227" s="283"/>
      <c r="Z227" s="283"/>
      <c r="AA227" s="283"/>
      <c r="AB227" s="283"/>
      <c r="AC227" s="284"/>
      <c r="AE227" s="805"/>
      <c r="AG227" s="805"/>
      <c r="AI227" s="805"/>
      <c r="AK227" s="300"/>
    </row>
    <row r="228" spans="4:37" ht="12.75" customHeight="1" outlineLevel="3" x14ac:dyDescent="0.25">
      <c r="D228" s="142" t="str">
        <f>'Line Items'!D1394</f>
        <v>[Secondary Station Line 56] - Qualifying Expenditure</v>
      </c>
      <c r="E228" s="106"/>
      <c r="F228" s="143" t="str">
        <f t="shared" si="4"/>
        <v>£000</v>
      </c>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4"/>
      <c r="AE228" s="805"/>
      <c r="AG228" s="805"/>
      <c r="AI228" s="805"/>
      <c r="AK228" s="300"/>
    </row>
    <row r="229" spans="4:37" ht="12.75" customHeight="1" outlineLevel="3" x14ac:dyDescent="0.25">
      <c r="D229" s="142" t="str">
        <f>'Line Items'!D1395</f>
        <v>[Secondary Station Line 57] - Qualifying Expenditure</v>
      </c>
      <c r="E229" s="106"/>
      <c r="F229" s="143" t="str">
        <f t="shared" si="4"/>
        <v>£000</v>
      </c>
      <c r="G229" s="283"/>
      <c r="H229" s="283"/>
      <c r="I229" s="283"/>
      <c r="J229" s="283"/>
      <c r="K229" s="283"/>
      <c r="L229" s="283"/>
      <c r="M229" s="283"/>
      <c r="N229" s="283"/>
      <c r="O229" s="283"/>
      <c r="P229" s="283"/>
      <c r="Q229" s="283"/>
      <c r="R229" s="283"/>
      <c r="S229" s="283"/>
      <c r="T229" s="283"/>
      <c r="U229" s="283"/>
      <c r="V229" s="283"/>
      <c r="W229" s="283"/>
      <c r="X229" s="283"/>
      <c r="Y229" s="283"/>
      <c r="Z229" s="283"/>
      <c r="AA229" s="283"/>
      <c r="AB229" s="283"/>
      <c r="AC229" s="284"/>
      <c r="AE229" s="805"/>
      <c r="AG229" s="805"/>
      <c r="AI229" s="805"/>
      <c r="AK229" s="300"/>
    </row>
    <row r="230" spans="4:37" ht="12.75" customHeight="1" outlineLevel="3" x14ac:dyDescent="0.25">
      <c r="D230" s="142" t="str">
        <f>'Line Items'!D1396</f>
        <v>[Secondary Station Line 58] - Qualifying Expenditure</v>
      </c>
      <c r="E230" s="106"/>
      <c r="F230" s="143" t="str">
        <f t="shared" si="4"/>
        <v>£000</v>
      </c>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4"/>
      <c r="AE230" s="805"/>
      <c r="AG230" s="805"/>
      <c r="AI230" s="805"/>
      <c r="AK230" s="300"/>
    </row>
    <row r="231" spans="4:37" ht="12.75" customHeight="1" outlineLevel="3" x14ac:dyDescent="0.25">
      <c r="D231" s="142" t="str">
        <f>'Line Items'!D1397</f>
        <v>[Secondary Station Line 59] - Qualifying Expenditure</v>
      </c>
      <c r="E231" s="106"/>
      <c r="F231" s="143" t="str">
        <f t="shared" si="4"/>
        <v>£000</v>
      </c>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4"/>
      <c r="AE231" s="805"/>
      <c r="AG231" s="805"/>
      <c r="AI231" s="805"/>
      <c r="AK231" s="300"/>
    </row>
    <row r="232" spans="4:37" ht="12.75" customHeight="1" outlineLevel="3" x14ac:dyDescent="0.25">
      <c r="D232" s="142" t="str">
        <f>'Line Items'!D1398</f>
        <v>[Secondary Station Line 60] - Qualifying Expenditure</v>
      </c>
      <c r="E232" s="106"/>
      <c r="F232" s="143" t="str">
        <f t="shared" si="4"/>
        <v>£000</v>
      </c>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4"/>
      <c r="AE232" s="805"/>
      <c r="AG232" s="805"/>
      <c r="AI232" s="805"/>
      <c r="AK232" s="300"/>
    </row>
    <row r="233" spans="4:37" ht="12.75" customHeight="1" outlineLevel="3" x14ac:dyDescent="0.25">
      <c r="D233" s="142" t="str">
        <f>'Line Items'!D1399</f>
        <v>[Secondary Station Line 61] - Qualifying Expenditure</v>
      </c>
      <c r="E233" s="106"/>
      <c r="F233" s="143" t="str">
        <f t="shared" si="4"/>
        <v>£000</v>
      </c>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4"/>
      <c r="AE233" s="805"/>
      <c r="AG233" s="805"/>
      <c r="AI233" s="805"/>
      <c r="AK233" s="300"/>
    </row>
    <row r="234" spans="4:37" ht="12.75" customHeight="1" outlineLevel="3" x14ac:dyDescent="0.25">
      <c r="D234" s="142" t="str">
        <f>'Line Items'!D1400</f>
        <v>[Secondary Station Line 62] - Qualifying Expenditure</v>
      </c>
      <c r="E234" s="106"/>
      <c r="F234" s="143" t="str">
        <f t="shared" si="4"/>
        <v>£000</v>
      </c>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4"/>
      <c r="AE234" s="805"/>
      <c r="AG234" s="805"/>
      <c r="AI234" s="805"/>
      <c r="AK234" s="300"/>
    </row>
    <row r="235" spans="4:37" ht="12.75" customHeight="1" outlineLevel="3" x14ac:dyDescent="0.25">
      <c r="D235" s="142" t="str">
        <f>'Line Items'!D1401</f>
        <v>[Secondary Station Line 63] - Qualifying Expenditure</v>
      </c>
      <c r="E235" s="106"/>
      <c r="F235" s="143" t="str">
        <f t="shared" si="4"/>
        <v>£000</v>
      </c>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4"/>
      <c r="AE235" s="805"/>
      <c r="AG235" s="805"/>
      <c r="AI235" s="805"/>
      <c r="AK235" s="300"/>
    </row>
    <row r="236" spans="4:37" ht="12.75" customHeight="1" outlineLevel="3" x14ac:dyDescent="0.25">
      <c r="D236" s="142" t="str">
        <f>'Line Items'!D1402</f>
        <v>[Secondary Station Line 64] - Qualifying Expenditure</v>
      </c>
      <c r="E236" s="106"/>
      <c r="F236" s="143" t="str">
        <f t="shared" si="4"/>
        <v>£000</v>
      </c>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4"/>
      <c r="AE236" s="805"/>
      <c r="AG236" s="805"/>
      <c r="AI236" s="805"/>
      <c r="AK236" s="300"/>
    </row>
    <row r="237" spans="4:37" ht="12.75" customHeight="1" outlineLevel="3" x14ac:dyDescent="0.25">
      <c r="D237" s="142" t="str">
        <f>'Line Items'!D1403</f>
        <v>[Secondary Station Line 65] - Qualifying Expenditure</v>
      </c>
      <c r="E237" s="106"/>
      <c r="F237" s="143" t="str">
        <f t="shared" ref="F237:F300" si="5">F236</f>
        <v>£000</v>
      </c>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4"/>
      <c r="AE237" s="805"/>
      <c r="AG237" s="805"/>
      <c r="AI237" s="805"/>
      <c r="AK237" s="300"/>
    </row>
    <row r="238" spans="4:37" ht="12.75" customHeight="1" outlineLevel="3" x14ac:dyDescent="0.25">
      <c r="D238" s="142" t="str">
        <f>'Line Items'!D1404</f>
        <v>[Secondary Station Line 66] - Qualifying Expenditure</v>
      </c>
      <c r="E238" s="106"/>
      <c r="F238" s="143" t="str">
        <f t="shared" si="5"/>
        <v>£000</v>
      </c>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4"/>
      <c r="AE238" s="805"/>
      <c r="AG238" s="805"/>
      <c r="AI238" s="805"/>
      <c r="AK238" s="300"/>
    </row>
    <row r="239" spans="4:37" ht="12.75" customHeight="1" outlineLevel="3" x14ac:dyDescent="0.25">
      <c r="D239" s="142" t="str">
        <f>'Line Items'!D1405</f>
        <v>[Secondary Station Line 67] - Qualifying Expenditure</v>
      </c>
      <c r="E239" s="106"/>
      <c r="F239" s="143" t="str">
        <f t="shared" si="5"/>
        <v>£000</v>
      </c>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4"/>
      <c r="AE239" s="805"/>
      <c r="AG239" s="805"/>
      <c r="AI239" s="805"/>
      <c r="AK239" s="300"/>
    </row>
    <row r="240" spans="4:37" ht="12.75" customHeight="1" outlineLevel="3" x14ac:dyDescent="0.25">
      <c r="D240" s="142" t="str">
        <f>'Line Items'!D1406</f>
        <v>[Secondary Station Line 68] - Qualifying Expenditure</v>
      </c>
      <c r="E240" s="106"/>
      <c r="F240" s="143" t="str">
        <f t="shared" si="5"/>
        <v>£000</v>
      </c>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4"/>
      <c r="AE240" s="805"/>
      <c r="AG240" s="805"/>
      <c r="AI240" s="805"/>
      <c r="AK240" s="300"/>
    </row>
    <row r="241" spans="4:37" ht="12.75" customHeight="1" outlineLevel="3" x14ac:dyDescent="0.25">
      <c r="D241" s="142" t="str">
        <f>'Line Items'!D1407</f>
        <v>[Secondary Station Line 69] - Qualifying Expenditure</v>
      </c>
      <c r="E241" s="106"/>
      <c r="F241" s="143" t="str">
        <f t="shared" si="5"/>
        <v>£000</v>
      </c>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4"/>
      <c r="AE241" s="805"/>
      <c r="AG241" s="805"/>
      <c r="AI241" s="805"/>
      <c r="AK241" s="300"/>
    </row>
    <row r="242" spans="4:37" ht="12.75" customHeight="1" outlineLevel="3" x14ac:dyDescent="0.25">
      <c r="D242" s="142" t="str">
        <f>'Line Items'!D1408</f>
        <v>[Secondary Station Line 70] - Qualifying Expenditure</v>
      </c>
      <c r="E242" s="106"/>
      <c r="F242" s="143" t="str">
        <f t="shared" si="5"/>
        <v>£000</v>
      </c>
      <c r="G242" s="283"/>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4"/>
      <c r="AE242" s="805"/>
      <c r="AG242" s="805"/>
      <c r="AI242" s="805"/>
      <c r="AK242" s="300"/>
    </row>
    <row r="243" spans="4:37" ht="12.75" customHeight="1" outlineLevel="3" x14ac:dyDescent="0.25">
      <c r="D243" s="142" t="str">
        <f>'Line Items'!D1409</f>
        <v>[Secondary Station Line 71] - Qualifying Expenditure</v>
      </c>
      <c r="E243" s="106"/>
      <c r="F243" s="143" t="str">
        <f t="shared" si="5"/>
        <v>£000</v>
      </c>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4"/>
      <c r="AE243" s="805"/>
      <c r="AG243" s="805"/>
      <c r="AI243" s="805"/>
      <c r="AK243" s="300"/>
    </row>
    <row r="244" spans="4:37" ht="12.75" customHeight="1" outlineLevel="3" x14ac:dyDescent="0.25">
      <c r="D244" s="142" t="str">
        <f>'Line Items'!D1410</f>
        <v>[Secondary Station Line 72] - Qualifying Expenditure</v>
      </c>
      <c r="E244" s="106"/>
      <c r="F244" s="143" t="str">
        <f t="shared" si="5"/>
        <v>£000</v>
      </c>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4"/>
      <c r="AE244" s="805"/>
      <c r="AG244" s="805"/>
      <c r="AI244" s="805"/>
      <c r="AK244" s="300"/>
    </row>
    <row r="245" spans="4:37" ht="12.75" customHeight="1" outlineLevel="3" x14ac:dyDescent="0.25">
      <c r="D245" s="142" t="str">
        <f>'Line Items'!D1411</f>
        <v>[Secondary Station Line 73] - Qualifying Expenditure</v>
      </c>
      <c r="E245" s="106"/>
      <c r="F245" s="143" t="str">
        <f t="shared" si="5"/>
        <v>£000</v>
      </c>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4"/>
      <c r="AE245" s="805"/>
      <c r="AG245" s="805"/>
      <c r="AI245" s="805"/>
      <c r="AK245" s="300"/>
    </row>
    <row r="246" spans="4:37" ht="12.75" customHeight="1" outlineLevel="3" x14ac:dyDescent="0.25">
      <c r="D246" s="142" t="str">
        <f>'Line Items'!D1412</f>
        <v>[Secondary Station Line 74] - Qualifying Expenditure</v>
      </c>
      <c r="E246" s="106"/>
      <c r="F246" s="143" t="str">
        <f t="shared" si="5"/>
        <v>£000</v>
      </c>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4"/>
      <c r="AE246" s="805"/>
      <c r="AG246" s="805"/>
      <c r="AI246" s="805"/>
      <c r="AK246" s="300"/>
    </row>
    <row r="247" spans="4:37" ht="12.75" customHeight="1" outlineLevel="3" x14ac:dyDescent="0.25">
      <c r="D247" s="142" t="str">
        <f>'Line Items'!D1413</f>
        <v>[Secondary Station Line 75] - Qualifying Expenditure</v>
      </c>
      <c r="E247" s="106"/>
      <c r="F247" s="143" t="str">
        <f t="shared" si="5"/>
        <v>£000</v>
      </c>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4"/>
      <c r="AE247" s="805"/>
      <c r="AG247" s="805"/>
      <c r="AI247" s="805"/>
      <c r="AK247" s="300"/>
    </row>
    <row r="248" spans="4:37" ht="12.75" customHeight="1" outlineLevel="3" x14ac:dyDescent="0.25">
      <c r="D248" s="142" t="str">
        <f>'Line Items'!D1414</f>
        <v>[Secondary Station Line 76] - Qualifying Expenditure</v>
      </c>
      <c r="E248" s="106"/>
      <c r="F248" s="143" t="str">
        <f t="shared" si="5"/>
        <v>£000</v>
      </c>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4"/>
      <c r="AE248" s="805"/>
      <c r="AG248" s="805"/>
      <c r="AI248" s="805"/>
      <c r="AK248" s="300"/>
    </row>
    <row r="249" spans="4:37" ht="12.75" customHeight="1" outlineLevel="3" x14ac:dyDescent="0.25">
      <c r="D249" s="142" t="str">
        <f>'Line Items'!D1415</f>
        <v>[Secondary Station Line 77] - Qualifying Expenditure</v>
      </c>
      <c r="E249" s="106"/>
      <c r="F249" s="143" t="str">
        <f t="shared" si="5"/>
        <v>£000</v>
      </c>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4"/>
      <c r="AE249" s="805"/>
      <c r="AG249" s="805"/>
      <c r="AI249" s="805"/>
      <c r="AK249" s="300"/>
    </row>
    <row r="250" spans="4:37" ht="12.75" customHeight="1" outlineLevel="3" x14ac:dyDescent="0.25">
      <c r="D250" s="142" t="str">
        <f>'Line Items'!D1416</f>
        <v>[Secondary Station Line 78] - Qualifying Expenditure</v>
      </c>
      <c r="E250" s="106"/>
      <c r="F250" s="143" t="str">
        <f t="shared" si="5"/>
        <v>£000</v>
      </c>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4"/>
      <c r="AE250" s="805"/>
      <c r="AG250" s="805"/>
      <c r="AI250" s="805"/>
      <c r="AK250" s="300"/>
    </row>
    <row r="251" spans="4:37" ht="12.75" customHeight="1" outlineLevel="3" x14ac:dyDescent="0.25">
      <c r="D251" s="142" t="str">
        <f>'Line Items'!D1417</f>
        <v>[Secondary Station Line 79] - Qualifying Expenditure</v>
      </c>
      <c r="E251" s="106"/>
      <c r="F251" s="143" t="str">
        <f t="shared" si="5"/>
        <v>£000</v>
      </c>
      <c r="G251" s="283"/>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4"/>
      <c r="AE251" s="805"/>
      <c r="AG251" s="805"/>
      <c r="AI251" s="805"/>
      <c r="AK251" s="300"/>
    </row>
    <row r="252" spans="4:37" ht="12.75" customHeight="1" outlineLevel="3" x14ac:dyDescent="0.25">
      <c r="D252" s="142" t="str">
        <f>'Line Items'!D1418</f>
        <v>[Secondary Station Line 80] - Qualifying Expenditure</v>
      </c>
      <c r="E252" s="106"/>
      <c r="F252" s="143" t="str">
        <f t="shared" si="5"/>
        <v>£000</v>
      </c>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4"/>
      <c r="AE252" s="805"/>
      <c r="AG252" s="805"/>
      <c r="AI252" s="805"/>
      <c r="AK252" s="300"/>
    </row>
    <row r="253" spans="4:37" ht="12.75" customHeight="1" outlineLevel="3" x14ac:dyDescent="0.25">
      <c r="D253" s="142" t="str">
        <f>'Line Items'!D1419</f>
        <v>[Secondary Station Line 81] - Qualifying Expenditure</v>
      </c>
      <c r="E253" s="106"/>
      <c r="F253" s="143" t="str">
        <f t="shared" si="5"/>
        <v>£000</v>
      </c>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4"/>
      <c r="AE253" s="805"/>
      <c r="AG253" s="805"/>
      <c r="AI253" s="805"/>
      <c r="AK253" s="300"/>
    </row>
    <row r="254" spans="4:37" ht="12.75" customHeight="1" outlineLevel="3" x14ac:dyDescent="0.25">
      <c r="D254" s="142" t="str">
        <f>'Line Items'!D1420</f>
        <v>[Secondary Station Line 82] - Qualifying Expenditure</v>
      </c>
      <c r="E254" s="106"/>
      <c r="F254" s="143" t="str">
        <f t="shared" si="5"/>
        <v>£000</v>
      </c>
      <c r="G254" s="283"/>
      <c r="H254" s="283"/>
      <c r="I254" s="283"/>
      <c r="J254" s="283"/>
      <c r="K254" s="283"/>
      <c r="L254" s="283"/>
      <c r="M254" s="283"/>
      <c r="N254" s="283"/>
      <c r="O254" s="283"/>
      <c r="P254" s="283"/>
      <c r="Q254" s="283"/>
      <c r="R254" s="283"/>
      <c r="S254" s="283"/>
      <c r="T254" s="283"/>
      <c r="U254" s="283"/>
      <c r="V254" s="283"/>
      <c r="W254" s="283"/>
      <c r="X254" s="283"/>
      <c r="Y254" s="283"/>
      <c r="Z254" s="283"/>
      <c r="AA254" s="283"/>
      <c r="AB254" s="283"/>
      <c r="AC254" s="284"/>
      <c r="AE254" s="805"/>
      <c r="AG254" s="805"/>
      <c r="AI254" s="805"/>
      <c r="AK254" s="300"/>
    </row>
    <row r="255" spans="4:37" ht="12.75" customHeight="1" outlineLevel="3" x14ac:dyDescent="0.25">
      <c r="D255" s="142" t="str">
        <f>'Line Items'!D1421</f>
        <v>[Secondary Station Line 83] - Qualifying Expenditure</v>
      </c>
      <c r="E255" s="106"/>
      <c r="F255" s="143" t="str">
        <f t="shared" si="5"/>
        <v>£000</v>
      </c>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4"/>
      <c r="AE255" s="805"/>
      <c r="AG255" s="805"/>
      <c r="AI255" s="805"/>
      <c r="AK255" s="300"/>
    </row>
    <row r="256" spans="4:37" ht="12.75" customHeight="1" outlineLevel="3" x14ac:dyDescent="0.25">
      <c r="D256" s="142" t="str">
        <f>'Line Items'!D1422</f>
        <v>[Secondary Station Line 84] - Qualifying Expenditure</v>
      </c>
      <c r="E256" s="106"/>
      <c r="F256" s="143" t="str">
        <f t="shared" si="5"/>
        <v>£000</v>
      </c>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4"/>
      <c r="AE256" s="805"/>
      <c r="AG256" s="805"/>
      <c r="AI256" s="805"/>
      <c r="AK256" s="300"/>
    </row>
    <row r="257" spans="4:37" ht="12.75" customHeight="1" outlineLevel="3" x14ac:dyDescent="0.25">
      <c r="D257" s="142" t="str">
        <f>'Line Items'!D1423</f>
        <v>[Secondary Station Line 85] - Qualifying Expenditure</v>
      </c>
      <c r="E257" s="106"/>
      <c r="F257" s="143" t="str">
        <f t="shared" si="5"/>
        <v>£000</v>
      </c>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4"/>
      <c r="AE257" s="805"/>
      <c r="AG257" s="805"/>
      <c r="AI257" s="805"/>
      <c r="AK257" s="300"/>
    </row>
    <row r="258" spans="4:37" ht="12.75" customHeight="1" outlineLevel="3" x14ac:dyDescent="0.25">
      <c r="D258" s="142" t="str">
        <f>'Line Items'!D1424</f>
        <v>[Secondary Station Line 86] - Qualifying Expenditure</v>
      </c>
      <c r="E258" s="106"/>
      <c r="F258" s="143" t="str">
        <f t="shared" si="5"/>
        <v>£000</v>
      </c>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4"/>
      <c r="AE258" s="805"/>
      <c r="AG258" s="805"/>
      <c r="AI258" s="805"/>
      <c r="AK258" s="300"/>
    </row>
    <row r="259" spans="4:37" ht="12.75" customHeight="1" outlineLevel="3" x14ac:dyDescent="0.25">
      <c r="D259" s="142" t="str">
        <f>'Line Items'!D1425</f>
        <v>[Secondary Station Line 87] - Qualifying Expenditure</v>
      </c>
      <c r="E259" s="106"/>
      <c r="F259" s="143" t="str">
        <f t="shared" si="5"/>
        <v>£000</v>
      </c>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4"/>
      <c r="AE259" s="805"/>
      <c r="AG259" s="805"/>
      <c r="AI259" s="805"/>
      <c r="AK259" s="300"/>
    </row>
    <row r="260" spans="4:37" ht="12.75" customHeight="1" outlineLevel="3" x14ac:dyDescent="0.25">
      <c r="D260" s="142" t="str">
        <f>'Line Items'!D1426</f>
        <v>[Secondary Station Line 88] - Qualifying Expenditure</v>
      </c>
      <c r="E260" s="106"/>
      <c r="F260" s="143" t="str">
        <f t="shared" si="5"/>
        <v>£000</v>
      </c>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4"/>
      <c r="AE260" s="805"/>
      <c r="AG260" s="805"/>
      <c r="AI260" s="805"/>
      <c r="AK260" s="300"/>
    </row>
    <row r="261" spans="4:37" ht="12.75" customHeight="1" outlineLevel="3" x14ac:dyDescent="0.25">
      <c r="D261" s="142" t="str">
        <f>'Line Items'!D1427</f>
        <v>[Secondary Station Line 89] - Qualifying Expenditure</v>
      </c>
      <c r="E261" s="106"/>
      <c r="F261" s="143" t="str">
        <f t="shared" si="5"/>
        <v>£000</v>
      </c>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4"/>
      <c r="AE261" s="805"/>
      <c r="AG261" s="805"/>
      <c r="AI261" s="805"/>
      <c r="AK261" s="300"/>
    </row>
    <row r="262" spans="4:37" ht="12.75" customHeight="1" outlineLevel="3" x14ac:dyDescent="0.25">
      <c r="D262" s="142" t="str">
        <f>'Line Items'!D1428</f>
        <v>[Secondary Station Line 90] - Qualifying Expenditure</v>
      </c>
      <c r="E262" s="106"/>
      <c r="F262" s="143" t="str">
        <f t="shared" si="5"/>
        <v>£000</v>
      </c>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4"/>
      <c r="AE262" s="805"/>
      <c r="AG262" s="805"/>
      <c r="AI262" s="805"/>
      <c r="AK262" s="300"/>
    </row>
    <row r="263" spans="4:37" ht="12.75" customHeight="1" outlineLevel="3" x14ac:dyDescent="0.25">
      <c r="D263" s="142" t="str">
        <f>'Line Items'!D1429</f>
        <v>[Secondary Station Line 91] - Qualifying Expenditure</v>
      </c>
      <c r="E263" s="106"/>
      <c r="F263" s="143" t="str">
        <f t="shared" si="5"/>
        <v>£000</v>
      </c>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4"/>
      <c r="AE263" s="805"/>
      <c r="AG263" s="805"/>
      <c r="AI263" s="805"/>
      <c r="AK263" s="300"/>
    </row>
    <row r="264" spans="4:37" ht="12.75" customHeight="1" outlineLevel="3" x14ac:dyDescent="0.25">
      <c r="D264" s="142" t="str">
        <f>'Line Items'!D1430</f>
        <v>[Secondary Station Line 92] - Qualifying Expenditure</v>
      </c>
      <c r="E264" s="106"/>
      <c r="F264" s="143" t="str">
        <f t="shared" si="5"/>
        <v>£000</v>
      </c>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4"/>
      <c r="AE264" s="805"/>
      <c r="AG264" s="805"/>
      <c r="AI264" s="805"/>
      <c r="AK264" s="300"/>
    </row>
    <row r="265" spans="4:37" ht="12.75" customHeight="1" outlineLevel="3" x14ac:dyDescent="0.25">
      <c r="D265" s="142" t="str">
        <f>'Line Items'!D1431</f>
        <v>[Secondary Station Line 93] - Qualifying Expenditure</v>
      </c>
      <c r="E265" s="106"/>
      <c r="F265" s="143" t="str">
        <f t="shared" si="5"/>
        <v>£000</v>
      </c>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4"/>
      <c r="AE265" s="805"/>
      <c r="AG265" s="805"/>
      <c r="AI265" s="805"/>
      <c r="AK265" s="300"/>
    </row>
    <row r="266" spans="4:37" ht="12.75" customHeight="1" outlineLevel="3" x14ac:dyDescent="0.25">
      <c r="D266" s="142" t="str">
        <f>'Line Items'!D1432</f>
        <v>[Secondary Station Line 94] - Qualifying Expenditure</v>
      </c>
      <c r="E266" s="106"/>
      <c r="F266" s="143" t="str">
        <f t="shared" si="5"/>
        <v>£000</v>
      </c>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4"/>
      <c r="AE266" s="805"/>
      <c r="AG266" s="805"/>
      <c r="AI266" s="805"/>
      <c r="AK266" s="300"/>
    </row>
    <row r="267" spans="4:37" ht="12.75" customHeight="1" outlineLevel="3" x14ac:dyDescent="0.25">
      <c r="D267" s="142" t="str">
        <f>'Line Items'!D1433</f>
        <v>[Secondary Station Line 95] - Qualifying Expenditure</v>
      </c>
      <c r="E267" s="106"/>
      <c r="F267" s="143" t="str">
        <f t="shared" si="5"/>
        <v>£000</v>
      </c>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4"/>
      <c r="AE267" s="805"/>
      <c r="AG267" s="805"/>
      <c r="AI267" s="805"/>
      <c r="AK267" s="300"/>
    </row>
    <row r="268" spans="4:37" ht="12.75" customHeight="1" outlineLevel="3" x14ac:dyDescent="0.25">
      <c r="D268" s="142" t="str">
        <f>'Line Items'!D1434</f>
        <v>[Secondary Station Line 96] - Qualifying Expenditure</v>
      </c>
      <c r="E268" s="106"/>
      <c r="F268" s="143" t="str">
        <f t="shared" si="5"/>
        <v>£000</v>
      </c>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4"/>
      <c r="AE268" s="805"/>
      <c r="AG268" s="805"/>
      <c r="AI268" s="805"/>
      <c r="AK268" s="300"/>
    </row>
    <row r="269" spans="4:37" ht="12.75" customHeight="1" outlineLevel="3" x14ac:dyDescent="0.25">
      <c r="D269" s="142" t="str">
        <f>'Line Items'!D1435</f>
        <v>[Secondary Station Line 97] - Qualifying Expenditure</v>
      </c>
      <c r="E269" s="106"/>
      <c r="F269" s="143" t="str">
        <f t="shared" si="5"/>
        <v>£000</v>
      </c>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4"/>
      <c r="AE269" s="805"/>
      <c r="AG269" s="805"/>
      <c r="AI269" s="805"/>
      <c r="AK269" s="300"/>
    </row>
    <row r="270" spans="4:37" ht="12.75" customHeight="1" outlineLevel="3" x14ac:dyDescent="0.25">
      <c r="D270" s="142" t="str">
        <f>'Line Items'!D1436</f>
        <v>[Secondary Station Line 98] - Qualifying Expenditure</v>
      </c>
      <c r="E270" s="106"/>
      <c r="F270" s="143" t="str">
        <f t="shared" si="5"/>
        <v>£000</v>
      </c>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4"/>
      <c r="AE270" s="805"/>
      <c r="AG270" s="805"/>
      <c r="AI270" s="805"/>
      <c r="AK270" s="300"/>
    </row>
    <row r="271" spans="4:37" ht="12.75" customHeight="1" outlineLevel="3" x14ac:dyDescent="0.25">
      <c r="D271" s="142" t="str">
        <f>'Line Items'!D1437</f>
        <v>[Secondary Station Line 99] - Qualifying Expenditure</v>
      </c>
      <c r="E271" s="106"/>
      <c r="F271" s="143" t="str">
        <f t="shared" si="5"/>
        <v>£000</v>
      </c>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4"/>
      <c r="AE271" s="805"/>
      <c r="AG271" s="805"/>
      <c r="AI271" s="805"/>
      <c r="AK271" s="300"/>
    </row>
    <row r="272" spans="4:37" ht="12.75" customHeight="1" outlineLevel="3" x14ac:dyDescent="0.25">
      <c r="D272" s="142" t="str">
        <f>'Line Items'!D1438</f>
        <v>[Secondary Station Line 100] - Qualifying Expenditure</v>
      </c>
      <c r="E272" s="106"/>
      <c r="F272" s="143" t="str">
        <f t="shared" si="5"/>
        <v>£000</v>
      </c>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4"/>
      <c r="AE272" s="805"/>
      <c r="AG272" s="805"/>
      <c r="AI272" s="805"/>
      <c r="AK272" s="300"/>
    </row>
    <row r="273" spans="4:37" ht="12.75" customHeight="1" outlineLevel="3" x14ac:dyDescent="0.25">
      <c r="D273" s="142" t="str">
        <f>'Line Items'!D1439</f>
        <v>[Secondary Station Line 101] - Qualifying Expenditure</v>
      </c>
      <c r="E273" s="106"/>
      <c r="F273" s="143" t="str">
        <f t="shared" si="5"/>
        <v>£000</v>
      </c>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4"/>
      <c r="AE273" s="805"/>
      <c r="AG273" s="805"/>
      <c r="AI273" s="805"/>
      <c r="AK273" s="300"/>
    </row>
    <row r="274" spans="4:37" ht="12.75" customHeight="1" outlineLevel="3" x14ac:dyDescent="0.25">
      <c r="D274" s="142" t="str">
        <f>'Line Items'!D1440</f>
        <v>[Secondary Station Line 102] - Qualifying Expenditure</v>
      </c>
      <c r="E274" s="106"/>
      <c r="F274" s="143" t="str">
        <f t="shared" si="5"/>
        <v>£000</v>
      </c>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4"/>
      <c r="AE274" s="805"/>
      <c r="AG274" s="805"/>
      <c r="AI274" s="805"/>
      <c r="AK274" s="300"/>
    </row>
    <row r="275" spans="4:37" ht="12.75" customHeight="1" outlineLevel="3" x14ac:dyDescent="0.25">
      <c r="D275" s="142" t="str">
        <f>'Line Items'!D1441</f>
        <v>[Secondary Station Line 103] - Qualifying Expenditure</v>
      </c>
      <c r="E275" s="106"/>
      <c r="F275" s="143" t="str">
        <f t="shared" si="5"/>
        <v>£000</v>
      </c>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4"/>
      <c r="AE275" s="805"/>
      <c r="AG275" s="805"/>
      <c r="AI275" s="805"/>
      <c r="AK275" s="300"/>
    </row>
    <row r="276" spans="4:37" ht="12.75" customHeight="1" outlineLevel="3" x14ac:dyDescent="0.25">
      <c r="D276" s="142" t="str">
        <f>'Line Items'!D1442</f>
        <v>[Secondary Station Line 104] - Qualifying Expenditure</v>
      </c>
      <c r="E276" s="106"/>
      <c r="F276" s="143" t="str">
        <f t="shared" si="5"/>
        <v>£000</v>
      </c>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4"/>
      <c r="AE276" s="805"/>
      <c r="AG276" s="805"/>
      <c r="AI276" s="805"/>
      <c r="AK276" s="300"/>
    </row>
    <row r="277" spans="4:37" ht="12.75" customHeight="1" outlineLevel="3" x14ac:dyDescent="0.25">
      <c r="D277" s="142" t="str">
        <f>'Line Items'!D1443</f>
        <v>[Secondary Station Line 105] - Qualifying Expenditure</v>
      </c>
      <c r="E277" s="106"/>
      <c r="F277" s="143" t="str">
        <f t="shared" si="5"/>
        <v>£000</v>
      </c>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4"/>
      <c r="AE277" s="805"/>
      <c r="AG277" s="805"/>
      <c r="AI277" s="805"/>
      <c r="AK277" s="300"/>
    </row>
    <row r="278" spans="4:37" ht="12.75" customHeight="1" outlineLevel="3" x14ac:dyDescent="0.25">
      <c r="D278" s="142" t="str">
        <f>'Line Items'!D1444</f>
        <v>[Secondary Station Line 106] - Qualifying Expenditure</v>
      </c>
      <c r="E278" s="106"/>
      <c r="F278" s="143" t="str">
        <f t="shared" si="5"/>
        <v>£000</v>
      </c>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4"/>
      <c r="AE278" s="805"/>
      <c r="AG278" s="805"/>
      <c r="AI278" s="805"/>
      <c r="AK278" s="300"/>
    </row>
    <row r="279" spans="4:37" ht="12.75" customHeight="1" outlineLevel="3" x14ac:dyDescent="0.25">
      <c r="D279" s="142" t="str">
        <f>'Line Items'!D1445</f>
        <v>[Secondary Station Line 107] - Qualifying Expenditure</v>
      </c>
      <c r="E279" s="106"/>
      <c r="F279" s="143" t="str">
        <f t="shared" si="5"/>
        <v>£000</v>
      </c>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4"/>
      <c r="AE279" s="805"/>
      <c r="AG279" s="805"/>
      <c r="AI279" s="805"/>
      <c r="AK279" s="300"/>
    </row>
    <row r="280" spans="4:37" ht="12.75" customHeight="1" outlineLevel="3" x14ac:dyDescent="0.25">
      <c r="D280" s="142" t="str">
        <f>'Line Items'!D1446</f>
        <v>[Secondary Station Line 108] - Qualifying Expenditure</v>
      </c>
      <c r="E280" s="106"/>
      <c r="F280" s="143" t="str">
        <f t="shared" si="5"/>
        <v>£000</v>
      </c>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4"/>
      <c r="AE280" s="805"/>
      <c r="AG280" s="805"/>
      <c r="AI280" s="805"/>
      <c r="AK280" s="300"/>
    </row>
    <row r="281" spans="4:37" ht="12.75" customHeight="1" outlineLevel="3" x14ac:dyDescent="0.25">
      <c r="D281" s="142" t="str">
        <f>'Line Items'!D1447</f>
        <v>[Secondary Station Line 109] - Qualifying Expenditure</v>
      </c>
      <c r="E281" s="106"/>
      <c r="F281" s="143" t="str">
        <f t="shared" si="5"/>
        <v>£000</v>
      </c>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4"/>
      <c r="AE281" s="805"/>
      <c r="AG281" s="805"/>
      <c r="AI281" s="805"/>
      <c r="AK281" s="300"/>
    </row>
    <row r="282" spans="4:37" ht="12.75" customHeight="1" outlineLevel="3" x14ac:dyDescent="0.25">
      <c r="D282" s="142" t="str">
        <f>'Line Items'!D1448</f>
        <v>[Secondary Station Line 110] - Qualifying Expenditure</v>
      </c>
      <c r="E282" s="106"/>
      <c r="F282" s="143" t="str">
        <f t="shared" si="5"/>
        <v>£000</v>
      </c>
      <c r="G282" s="283"/>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4"/>
      <c r="AE282" s="805"/>
      <c r="AG282" s="805"/>
      <c r="AI282" s="805"/>
      <c r="AK282" s="300"/>
    </row>
    <row r="283" spans="4:37" ht="12.75" customHeight="1" outlineLevel="3" x14ac:dyDescent="0.25">
      <c r="D283" s="142" t="str">
        <f>'Line Items'!D1449</f>
        <v>[Secondary Station Line 111] - Qualifying Expenditure</v>
      </c>
      <c r="E283" s="106"/>
      <c r="F283" s="143" t="str">
        <f t="shared" si="5"/>
        <v>£000</v>
      </c>
      <c r="G283" s="283"/>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4"/>
      <c r="AE283" s="805"/>
      <c r="AG283" s="805"/>
      <c r="AI283" s="805"/>
      <c r="AK283" s="300"/>
    </row>
    <row r="284" spans="4:37" ht="12.75" customHeight="1" outlineLevel="3" x14ac:dyDescent="0.25">
      <c r="D284" s="142" t="str">
        <f>'Line Items'!D1450</f>
        <v>[Secondary Station Line 112] - Qualifying Expenditure</v>
      </c>
      <c r="E284" s="106"/>
      <c r="F284" s="143" t="str">
        <f t="shared" si="5"/>
        <v>£000</v>
      </c>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4"/>
      <c r="AE284" s="805"/>
      <c r="AG284" s="805"/>
      <c r="AI284" s="805"/>
      <c r="AK284" s="300"/>
    </row>
    <row r="285" spans="4:37" ht="12.75" customHeight="1" outlineLevel="3" x14ac:dyDescent="0.25">
      <c r="D285" s="142" t="str">
        <f>'Line Items'!D1451</f>
        <v>[Secondary Station Line 113] - Qualifying Expenditure</v>
      </c>
      <c r="E285" s="106"/>
      <c r="F285" s="143" t="str">
        <f t="shared" si="5"/>
        <v>£000</v>
      </c>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4"/>
      <c r="AE285" s="805"/>
      <c r="AG285" s="805"/>
      <c r="AI285" s="805"/>
      <c r="AK285" s="300"/>
    </row>
    <row r="286" spans="4:37" ht="12.75" customHeight="1" outlineLevel="3" x14ac:dyDescent="0.25">
      <c r="D286" s="142" t="str">
        <f>'Line Items'!D1452</f>
        <v>[Secondary Station Line 114] - Qualifying Expenditure</v>
      </c>
      <c r="E286" s="106"/>
      <c r="F286" s="143" t="str">
        <f t="shared" si="5"/>
        <v>£000</v>
      </c>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4"/>
      <c r="AE286" s="805"/>
      <c r="AG286" s="805"/>
      <c r="AI286" s="805"/>
      <c r="AK286" s="300"/>
    </row>
    <row r="287" spans="4:37" ht="12.75" customHeight="1" outlineLevel="3" x14ac:dyDescent="0.25">
      <c r="D287" s="142" t="str">
        <f>'Line Items'!D1453</f>
        <v>[Secondary Station Line 115] - Qualifying Expenditure</v>
      </c>
      <c r="E287" s="106"/>
      <c r="F287" s="143" t="str">
        <f t="shared" si="5"/>
        <v>£000</v>
      </c>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4"/>
      <c r="AE287" s="805"/>
      <c r="AG287" s="805"/>
      <c r="AI287" s="805"/>
      <c r="AK287" s="300"/>
    </row>
    <row r="288" spans="4:37" ht="12.75" customHeight="1" outlineLevel="3" x14ac:dyDescent="0.25">
      <c r="D288" s="142" t="str">
        <f>'Line Items'!D1454</f>
        <v>[Secondary Station Line 116] - Qualifying Expenditure</v>
      </c>
      <c r="E288" s="106"/>
      <c r="F288" s="143" t="str">
        <f t="shared" si="5"/>
        <v>£000</v>
      </c>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4"/>
      <c r="AE288" s="805"/>
      <c r="AG288" s="805"/>
      <c r="AI288" s="805"/>
      <c r="AK288" s="300"/>
    </row>
    <row r="289" spans="4:37" ht="12.75" customHeight="1" outlineLevel="3" x14ac:dyDescent="0.25">
      <c r="D289" s="142" t="str">
        <f>'Line Items'!D1455</f>
        <v>[Secondary Station Line 117] - Qualifying Expenditure</v>
      </c>
      <c r="E289" s="106"/>
      <c r="F289" s="143" t="str">
        <f t="shared" si="5"/>
        <v>£000</v>
      </c>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4"/>
      <c r="AE289" s="805"/>
      <c r="AG289" s="805"/>
      <c r="AI289" s="805"/>
      <c r="AK289" s="300"/>
    </row>
    <row r="290" spans="4:37" ht="12.75" customHeight="1" outlineLevel="3" x14ac:dyDescent="0.25">
      <c r="D290" s="142" t="str">
        <f>'Line Items'!D1456</f>
        <v>[Secondary Station Line 118] - Qualifying Expenditure</v>
      </c>
      <c r="E290" s="106"/>
      <c r="F290" s="143" t="str">
        <f t="shared" si="5"/>
        <v>£000</v>
      </c>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4"/>
      <c r="AE290" s="805"/>
      <c r="AG290" s="805"/>
      <c r="AI290" s="805"/>
      <c r="AK290" s="300"/>
    </row>
    <row r="291" spans="4:37" ht="12.75" customHeight="1" outlineLevel="3" x14ac:dyDescent="0.25">
      <c r="D291" s="142" t="str">
        <f>'Line Items'!D1457</f>
        <v>[Secondary Station Line 119] - Qualifying Expenditure</v>
      </c>
      <c r="E291" s="106"/>
      <c r="F291" s="143" t="str">
        <f t="shared" si="5"/>
        <v>£000</v>
      </c>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4"/>
      <c r="AE291" s="805"/>
      <c r="AG291" s="805"/>
      <c r="AI291" s="805"/>
      <c r="AK291" s="300"/>
    </row>
    <row r="292" spans="4:37" ht="12.75" customHeight="1" outlineLevel="3" x14ac:dyDescent="0.25">
      <c r="D292" s="142" t="str">
        <f>'Line Items'!D1458</f>
        <v>[Secondary Station Line 120] - Qualifying Expenditure</v>
      </c>
      <c r="E292" s="106"/>
      <c r="F292" s="143" t="str">
        <f t="shared" si="5"/>
        <v>£000</v>
      </c>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4"/>
      <c r="AE292" s="805"/>
      <c r="AG292" s="805"/>
      <c r="AI292" s="805"/>
      <c r="AK292" s="300"/>
    </row>
    <row r="293" spans="4:37" ht="12.75" customHeight="1" outlineLevel="3" x14ac:dyDescent="0.25">
      <c r="D293" s="142" t="str">
        <f>'Line Items'!D1459</f>
        <v>[Secondary Station Line 121] - Qualifying Expenditure</v>
      </c>
      <c r="E293" s="106"/>
      <c r="F293" s="143" t="str">
        <f t="shared" si="5"/>
        <v>£000</v>
      </c>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4"/>
      <c r="AE293" s="805"/>
      <c r="AG293" s="805"/>
      <c r="AI293" s="805"/>
      <c r="AK293" s="300"/>
    </row>
    <row r="294" spans="4:37" ht="12.75" customHeight="1" outlineLevel="3" x14ac:dyDescent="0.25">
      <c r="D294" s="142" t="str">
        <f>'Line Items'!D1460</f>
        <v>[Secondary Station Line 122] - Qualifying Expenditure</v>
      </c>
      <c r="E294" s="106"/>
      <c r="F294" s="143" t="str">
        <f t="shared" si="5"/>
        <v>£000</v>
      </c>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4"/>
      <c r="AE294" s="805"/>
      <c r="AG294" s="805"/>
      <c r="AI294" s="805"/>
      <c r="AK294" s="300"/>
    </row>
    <row r="295" spans="4:37" ht="12.75" customHeight="1" outlineLevel="3" x14ac:dyDescent="0.25">
      <c r="D295" s="142" t="str">
        <f>'Line Items'!D1461</f>
        <v>[Secondary Station Line 123] - Qualifying Expenditure</v>
      </c>
      <c r="E295" s="106"/>
      <c r="F295" s="143" t="str">
        <f t="shared" si="5"/>
        <v>£000</v>
      </c>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4"/>
      <c r="AE295" s="805"/>
      <c r="AG295" s="805"/>
      <c r="AI295" s="805"/>
      <c r="AK295" s="300"/>
    </row>
    <row r="296" spans="4:37" ht="12.75" customHeight="1" outlineLevel="3" x14ac:dyDescent="0.25">
      <c r="D296" s="142" t="str">
        <f>'Line Items'!D1462</f>
        <v>[Secondary Station Line 124] - Qualifying Expenditure</v>
      </c>
      <c r="E296" s="106"/>
      <c r="F296" s="143" t="str">
        <f t="shared" si="5"/>
        <v>£000</v>
      </c>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4"/>
      <c r="AE296" s="805"/>
      <c r="AG296" s="805"/>
      <c r="AI296" s="805"/>
      <c r="AK296" s="300"/>
    </row>
    <row r="297" spans="4:37" ht="12.75" customHeight="1" outlineLevel="3" x14ac:dyDescent="0.25">
      <c r="D297" s="142" t="str">
        <f>'Line Items'!D1463</f>
        <v>[Secondary Station Line 125] - Qualifying Expenditure</v>
      </c>
      <c r="E297" s="106"/>
      <c r="F297" s="143" t="str">
        <f t="shared" si="5"/>
        <v>£000</v>
      </c>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4"/>
      <c r="AE297" s="805"/>
      <c r="AG297" s="805"/>
      <c r="AI297" s="805"/>
      <c r="AK297" s="300"/>
    </row>
    <row r="298" spans="4:37" ht="12.75" customHeight="1" outlineLevel="3" x14ac:dyDescent="0.25">
      <c r="D298" s="142" t="str">
        <f>'Line Items'!D1464</f>
        <v>[Secondary Station Line 126] - Qualifying Expenditure</v>
      </c>
      <c r="E298" s="106"/>
      <c r="F298" s="143" t="str">
        <f t="shared" si="5"/>
        <v>£000</v>
      </c>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4"/>
      <c r="AE298" s="805"/>
      <c r="AG298" s="805"/>
      <c r="AI298" s="805"/>
      <c r="AK298" s="300"/>
    </row>
    <row r="299" spans="4:37" ht="12.75" customHeight="1" outlineLevel="3" x14ac:dyDescent="0.25">
      <c r="D299" s="142" t="str">
        <f>'Line Items'!D1465</f>
        <v>[Secondary Station Line 127] - Qualifying Expenditure</v>
      </c>
      <c r="E299" s="106"/>
      <c r="F299" s="143" t="str">
        <f t="shared" si="5"/>
        <v>£000</v>
      </c>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4"/>
      <c r="AE299" s="805"/>
      <c r="AG299" s="805"/>
      <c r="AI299" s="805"/>
      <c r="AK299" s="300"/>
    </row>
    <row r="300" spans="4:37" ht="12.75" customHeight="1" outlineLevel="3" x14ac:dyDescent="0.25">
      <c r="D300" s="142" t="str">
        <f>'Line Items'!D1466</f>
        <v>[Secondary Station Line 128] - Qualifying Expenditure</v>
      </c>
      <c r="E300" s="106"/>
      <c r="F300" s="143" t="str">
        <f t="shared" si="5"/>
        <v>£000</v>
      </c>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4"/>
      <c r="AE300" s="805"/>
      <c r="AG300" s="805"/>
      <c r="AI300" s="805"/>
      <c r="AK300" s="300"/>
    </row>
    <row r="301" spans="4:37" ht="12.75" customHeight="1" outlineLevel="3" x14ac:dyDescent="0.25">
      <c r="D301" s="142" t="str">
        <f>'Line Items'!D1467</f>
        <v>[Secondary Station Line 129] - Qualifying Expenditure</v>
      </c>
      <c r="E301" s="106"/>
      <c r="F301" s="143" t="str">
        <f t="shared" ref="F301:F321" si="6">F300</f>
        <v>£000</v>
      </c>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4"/>
      <c r="AE301" s="805"/>
      <c r="AG301" s="805"/>
      <c r="AI301" s="805"/>
      <c r="AK301" s="300"/>
    </row>
    <row r="302" spans="4:37" ht="12.75" customHeight="1" outlineLevel="3" x14ac:dyDescent="0.25">
      <c r="D302" s="142" t="str">
        <f>'Line Items'!D1468</f>
        <v>[Secondary Station Line 130] - Qualifying Expenditure</v>
      </c>
      <c r="E302" s="106"/>
      <c r="F302" s="143" t="str">
        <f t="shared" si="6"/>
        <v>£000</v>
      </c>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4"/>
      <c r="AE302" s="805"/>
      <c r="AG302" s="805"/>
      <c r="AI302" s="805"/>
      <c r="AK302" s="300"/>
    </row>
    <row r="303" spans="4:37" ht="12.75" customHeight="1" outlineLevel="3" x14ac:dyDescent="0.25">
      <c r="D303" s="142" t="str">
        <f>'Line Items'!D1469</f>
        <v>[Secondary Station Line 131] - Qualifying Expenditure</v>
      </c>
      <c r="E303" s="106"/>
      <c r="F303" s="143" t="str">
        <f t="shared" si="6"/>
        <v>£000</v>
      </c>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4"/>
      <c r="AE303" s="805"/>
      <c r="AG303" s="805"/>
      <c r="AI303" s="805"/>
      <c r="AK303" s="300"/>
    </row>
    <row r="304" spans="4:37" ht="12.75" customHeight="1" outlineLevel="3" x14ac:dyDescent="0.25">
      <c r="D304" s="142" t="str">
        <f>'Line Items'!D1470</f>
        <v>[Secondary Station Line 132] - Qualifying Expenditure</v>
      </c>
      <c r="E304" s="106"/>
      <c r="F304" s="143" t="str">
        <f t="shared" si="6"/>
        <v>£000</v>
      </c>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4"/>
      <c r="AE304" s="805"/>
      <c r="AG304" s="805"/>
      <c r="AI304" s="805"/>
      <c r="AK304" s="300"/>
    </row>
    <row r="305" spans="4:37" ht="12.75" customHeight="1" outlineLevel="3" x14ac:dyDescent="0.25">
      <c r="D305" s="142" t="str">
        <f>'Line Items'!D1471</f>
        <v>[Secondary Station Line 133] - Qualifying Expenditure</v>
      </c>
      <c r="E305" s="106"/>
      <c r="F305" s="143" t="str">
        <f t="shared" si="6"/>
        <v>£000</v>
      </c>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4"/>
      <c r="AE305" s="805"/>
      <c r="AG305" s="805"/>
      <c r="AI305" s="805"/>
      <c r="AK305" s="300"/>
    </row>
    <row r="306" spans="4:37" ht="12.75" customHeight="1" outlineLevel="3" x14ac:dyDescent="0.25">
      <c r="D306" s="142" t="str">
        <f>'Line Items'!D1472</f>
        <v>[Secondary Station Line 134] - Qualifying Expenditure</v>
      </c>
      <c r="E306" s="106"/>
      <c r="F306" s="143" t="str">
        <f t="shared" si="6"/>
        <v>£000</v>
      </c>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4"/>
      <c r="AE306" s="805"/>
      <c r="AG306" s="805"/>
      <c r="AI306" s="805"/>
      <c r="AK306" s="300"/>
    </row>
    <row r="307" spans="4:37" ht="12.75" customHeight="1" outlineLevel="3" x14ac:dyDescent="0.25">
      <c r="D307" s="142" t="str">
        <f>'Line Items'!D1473</f>
        <v>[Secondary Station Line 135] - Qualifying Expenditure</v>
      </c>
      <c r="E307" s="106"/>
      <c r="F307" s="143" t="str">
        <f t="shared" si="6"/>
        <v>£000</v>
      </c>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4"/>
      <c r="AE307" s="805"/>
      <c r="AG307" s="805"/>
      <c r="AI307" s="805"/>
      <c r="AK307" s="300"/>
    </row>
    <row r="308" spans="4:37" ht="12.75" customHeight="1" outlineLevel="3" x14ac:dyDescent="0.25">
      <c r="D308" s="142" t="str">
        <f>'Line Items'!D1474</f>
        <v>[Secondary Station Line 136] - Qualifying Expenditure</v>
      </c>
      <c r="E308" s="106"/>
      <c r="F308" s="143" t="str">
        <f t="shared" si="6"/>
        <v>£000</v>
      </c>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4"/>
      <c r="AE308" s="805"/>
      <c r="AG308" s="805"/>
      <c r="AI308" s="805"/>
      <c r="AK308" s="300"/>
    </row>
    <row r="309" spans="4:37" ht="12.75" customHeight="1" outlineLevel="3" x14ac:dyDescent="0.25">
      <c r="D309" s="142" t="str">
        <f>'Line Items'!D1475</f>
        <v>[Secondary Station Line 137] - Qualifying Expenditure</v>
      </c>
      <c r="E309" s="106"/>
      <c r="F309" s="143" t="str">
        <f t="shared" si="6"/>
        <v>£000</v>
      </c>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4"/>
      <c r="AE309" s="805"/>
      <c r="AG309" s="805"/>
      <c r="AI309" s="805"/>
      <c r="AK309" s="300"/>
    </row>
    <row r="310" spans="4:37" ht="12.75" customHeight="1" outlineLevel="3" x14ac:dyDescent="0.25">
      <c r="D310" s="142" t="str">
        <f>'Line Items'!D1476</f>
        <v>[Secondary Station Line 138] - Qualifying Expenditure</v>
      </c>
      <c r="E310" s="106"/>
      <c r="F310" s="143" t="str">
        <f t="shared" si="6"/>
        <v>£000</v>
      </c>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4"/>
      <c r="AE310" s="805"/>
      <c r="AG310" s="805"/>
      <c r="AI310" s="805"/>
      <c r="AK310" s="300"/>
    </row>
    <row r="311" spans="4:37" ht="12.75" customHeight="1" outlineLevel="3" x14ac:dyDescent="0.25">
      <c r="D311" s="142" t="str">
        <f>'Line Items'!D1477</f>
        <v>[Secondary Station Line 139] - Qualifying Expenditure</v>
      </c>
      <c r="E311" s="106"/>
      <c r="F311" s="143" t="str">
        <f t="shared" si="6"/>
        <v>£000</v>
      </c>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4"/>
      <c r="AE311" s="805"/>
      <c r="AG311" s="805"/>
      <c r="AI311" s="805"/>
      <c r="AK311" s="300"/>
    </row>
    <row r="312" spans="4:37" ht="12.75" customHeight="1" outlineLevel="3" x14ac:dyDescent="0.25">
      <c r="D312" s="142" t="str">
        <f>'Line Items'!D1478</f>
        <v>[Secondary Station Line 140] - Qualifying Expenditure</v>
      </c>
      <c r="E312" s="106"/>
      <c r="F312" s="143" t="str">
        <f t="shared" si="6"/>
        <v>£000</v>
      </c>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4"/>
      <c r="AE312" s="805"/>
      <c r="AG312" s="805"/>
      <c r="AI312" s="805"/>
      <c r="AK312" s="300"/>
    </row>
    <row r="313" spans="4:37" ht="12.75" customHeight="1" outlineLevel="3" x14ac:dyDescent="0.25">
      <c r="D313" s="142" t="str">
        <f>'Line Items'!D1479</f>
        <v>[Secondary Station Line 141] - Qualifying Expenditure</v>
      </c>
      <c r="E313" s="106"/>
      <c r="F313" s="143" t="str">
        <f t="shared" si="6"/>
        <v>£000</v>
      </c>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4"/>
      <c r="AE313" s="805"/>
      <c r="AG313" s="805"/>
      <c r="AI313" s="805"/>
      <c r="AK313" s="300"/>
    </row>
    <row r="314" spans="4:37" ht="12.75" customHeight="1" outlineLevel="3" x14ac:dyDescent="0.25">
      <c r="D314" s="142" t="str">
        <f>'Line Items'!D1480</f>
        <v>[Secondary Station Line 142] - Qualifying Expenditure</v>
      </c>
      <c r="E314" s="106"/>
      <c r="F314" s="143" t="str">
        <f t="shared" si="6"/>
        <v>£000</v>
      </c>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4"/>
      <c r="AE314" s="805"/>
      <c r="AG314" s="805"/>
      <c r="AI314" s="805"/>
      <c r="AK314" s="300"/>
    </row>
    <row r="315" spans="4:37" ht="12.75" customHeight="1" outlineLevel="3" x14ac:dyDescent="0.25">
      <c r="D315" s="142" t="str">
        <f>'Line Items'!D1481</f>
        <v>[Secondary Station Line 143] - Qualifying Expenditure</v>
      </c>
      <c r="E315" s="106"/>
      <c r="F315" s="143" t="str">
        <f t="shared" si="6"/>
        <v>£000</v>
      </c>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4"/>
      <c r="AE315" s="805"/>
      <c r="AG315" s="805"/>
      <c r="AI315" s="805"/>
      <c r="AK315" s="300"/>
    </row>
    <row r="316" spans="4:37" ht="12.75" customHeight="1" outlineLevel="3" x14ac:dyDescent="0.25">
      <c r="D316" s="142" t="str">
        <f>'Line Items'!D1482</f>
        <v>[Secondary Station Line 144] - Qualifying Expenditure</v>
      </c>
      <c r="E316" s="106"/>
      <c r="F316" s="143" t="str">
        <f t="shared" si="6"/>
        <v>£000</v>
      </c>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4"/>
      <c r="AE316" s="805"/>
      <c r="AG316" s="805"/>
      <c r="AI316" s="805"/>
      <c r="AK316" s="300"/>
    </row>
    <row r="317" spans="4:37" ht="12.75" customHeight="1" outlineLevel="3" x14ac:dyDescent="0.25">
      <c r="D317" s="142" t="str">
        <f>'Line Items'!D1483</f>
        <v>[Secondary Station Line 145] - Qualifying Expenditure</v>
      </c>
      <c r="E317" s="106"/>
      <c r="F317" s="143" t="str">
        <f t="shared" si="6"/>
        <v>£000</v>
      </c>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4"/>
      <c r="AE317" s="805"/>
      <c r="AG317" s="805"/>
      <c r="AI317" s="805"/>
      <c r="AK317" s="300"/>
    </row>
    <row r="318" spans="4:37" ht="12.75" customHeight="1" outlineLevel="3" x14ac:dyDescent="0.25">
      <c r="D318" s="142" t="str">
        <f>'Line Items'!D1484</f>
        <v>[Secondary Station Line 146] - Qualifying Expenditure</v>
      </c>
      <c r="E318" s="106"/>
      <c r="F318" s="143" t="str">
        <f t="shared" si="6"/>
        <v>£000</v>
      </c>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4"/>
      <c r="AE318" s="805"/>
      <c r="AG318" s="805"/>
      <c r="AI318" s="805"/>
      <c r="AK318" s="300"/>
    </row>
    <row r="319" spans="4:37" ht="12.75" customHeight="1" outlineLevel="3" x14ac:dyDescent="0.25">
      <c r="D319" s="142" t="str">
        <f>'Line Items'!D1485</f>
        <v>[Secondary Station Line 147] - Qualifying Expenditure</v>
      </c>
      <c r="E319" s="106"/>
      <c r="F319" s="143" t="str">
        <f t="shared" si="6"/>
        <v>£000</v>
      </c>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4"/>
      <c r="AE319" s="805"/>
      <c r="AG319" s="805"/>
      <c r="AI319" s="805"/>
      <c r="AK319" s="300"/>
    </row>
    <row r="320" spans="4:37" ht="12.75" customHeight="1" outlineLevel="3" x14ac:dyDescent="0.25">
      <c r="D320" s="142" t="str">
        <f>'Line Items'!D1486</f>
        <v>[Secondary Station Line 148] - Qualifying Expenditure</v>
      </c>
      <c r="E320" s="106"/>
      <c r="F320" s="143" t="str">
        <f t="shared" si="6"/>
        <v>£000</v>
      </c>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4"/>
      <c r="AE320" s="805"/>
      <c r="AG320" s="805"/>
      <c r="AI320" s="805"/>
      <c r="AK320" s="300"/>
    </row>
    <row r="321" spans="2:37" ht="12.75" customHeight="1" outlineLevel="3" x14ac:dyDescent="0.25">
      <c r="D321" s="113" t="str">
        <f>'Line Items'!D1487</f>
        <v>[Secondary Station Line 149] - Qualifying Expenditure</v>
      </c>
      <c r="E321" s="286"/>
      <c r="F321" s="155" t="str">
        <f t="shared" si="6"/>
        <v>£000</v>
      </c>
      <c r="G321" s="287"/>
      <c r="H321" s="287"/>
      <c r="I321" s="287"/>
      <c r="J321" s="287"/>
      <c r="K321" s="287"/>
      <c r="L321" s="287"/>
      <c r="M321" s="331"/>
      <c r="N321" s="287"/>
      <c r="O321" s="287"/>
      <c r="P321" s="287"/>
      <c r="Q321" s="287"/>
      <c r="R321" s="287"/>
      <c r="S321" s="287"/>
      <c r="T321" s="287"/>
      <c r="U321" s="287"/>
      <c r="V321" s="287"/>
      <c r="W321" s="287"/>
      <c r="X321" s="287"/>
      <c r="Y321" s="287"/>
      <c r="Z321" s="287"/>
      <c r="AA321" s="287"/>
      <c r="AB321" s="287"/>
      <c r="AC321" s="288"/>
      <c r="AE321" s="1058"/>
      <c r="AG321" s="1058"/>
      <c r="AI321" s="1058"/>
      <c r="AK321" s="301"/>
    </row>
    <row r="322" spans="2:37" ht="12.75" customHeight="1" outlineLevel="2" x14ac:dyDescent="0.25">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E322" s="107"/>
      <c r="AG322" s="107"/>
      <c r="AI322" s="107"/>
    </row>
    <row r="323" spans="2:37" ht="12.75" customHeight="1" outlineLevel="2" x14ac:dyDescent="0.25">
      <c r="D323" s="352" t="str">
        <f>"Total "&amp;C171</f>
        <v>Total Secondary Station Access Qualifying Expenditure</v>
      </c>
      <c r="E323" s="353"/>
      <c r="F323" s="354" t="str">
        <f>F321</f>
        <v>£000</v>
      </c>
      <c r="G323" s="355">
        <f t="shared" ref="G323:AC323" si="7">SUM(G172:G321)</f>
        <v>0</v>
      </c>
      <c r="H323" s="355">
        <f t="shared" si="7"/>
        <v>0</v>
      </c>
      <c r="I323" s="355">
        <f t="shared" si="7"/>
        <v>0</v>
      </c>
      <c r="J323" s="355">
        <f t="shared" si="7"/>
        <v>0</v>
      </c>
      <c r="K323" s="355">
        <f t="shared" si="7"/>
        <v>0</v>
      </c>
      <c r="L323" s="355">
        <f t="shared" si="7"/>
        <v>0</v>
      </c>
      <c r="M323" s="355">
        <f t="shared" si="7"/>
        <v>0</v>
      </c>
      <c r="N323" s="355">
        <f t="shared" si="7"/>
        <v>0</v>
      </c>
      <c r="O323" s="355">
        <f t="shared" si="7"/>
        <v>0</v>
      </c>
      <c r="P323" s="355">
        <f t="shared" si="7"/>
        <v>0</v>
      </c>
      <c r="Q323" s="355">
        <f t="shared" si="7"/>
        <v>0</v>
      </c>
      <c r="R323" s="355">
        <f t="shared" si="7"/>
        <v>0</v>
      </c>
      <c r="S323" s="355">
        <f t="shared" si="7"/>
        <v>0</v>
      </c>
      <c r="T323" s="355">
        <f t="shared" si="7"/>
        <v>0</v>
      </c>
      <c r="U323" s="355">
        <f t="shared" si="7"/>
        <v>0</v>
      </c>
      <c r="V323" s="355">
        <f t="shared" si="7"/>
        <v>0</v>
      </c>
      <c r="W323" s="355">
        <f t="shared" si="7"/>
        <v>0</v>
      </c>
      <c r="X323" s="355">
        <f t="shared" si="7"/>
        <v>0</v>
      </c>
      <c r="Y323" s="355">
        <f t="shared" si="7"/>
        <v>0</v>
      </c>
      <c r="Z323" s="355">
        <f t="shared" si="7"/>
        <v>0</v>
      </c>
      <c r="AA323" s="355">
        <f t="shared" si="7"/>
        <v>0</v>
      </c>
      <c r="AB323" s="355">
        <f t="shared" si="7"/>
        <v>0</v>
      </c>
      <c r="AC323" s="356">
        <f t="shared" si="7"/>
        <v>0</v>
      </c>
      <c r="AE323" s="1062">
        <f>SUM(AE172:AE321)</f>
        <v>0</v>
      </c>
      <c r="AG323" s="1062">
        <f>SUM(AG172:AG321)</f>
        <v>0</v>
      </c>
      <c r="AI323" s="1062">
        <f>SUM(AI172:AI321)</f>
        <v>0</v>
      </c>
      <c r="AK323" s="295"/>
    </row>
    <row r="324" spans="2:37" outlineLevel="1" x14ac:dyDescent="0.25">
      <c r="G324" s="107"/>
      <c r="H324" s="107"/>
      <c r="I324" s="107"/>
      <c r="J324" s="107"/>
      <c r="K324" s="107"/>
      <c r="L324" s="107"/>
      <c r="M324" s="107"/>
      <c r="N324" s="107"/>
      <c r="O324" s="107"/>
      <c r="P324" s="107"/>
      <c r="Q324" s="107"/>
      <c r="R324" s="107"/>
      <c r="S324" s="107"/>
      <c r="T324" s="107"/>
      <c r="U324" s="107"/>
      <c r="V324" s="107"/>
      <c r="W324" s="107"/>
      <c r="X324" s="107"/>
      <c r="Y324" s="107"/>
      <c r="Z324" s="107"/>
      <c r="AA324" s="107"/>
      <c r="AB324" s="107"/>
      <c r="AC324" s="107"/>
      <c r="AE324" s="107"/>
      <c r="AG324" s="107"/>
      <c r="AI324" s="107"/>
    </row>
    <row r="327" spans="2:37" ht="16.5" x14ac:dyDescent="0.25">
      <c r="B327" s="11" t="s">
        <v>2929</v>
      </c>
      <c r="C327" s="11"/>
      <c r="D327" s="11"/>
      <c r="E327" s="11"/>
      <c r="F327" s="11"/>
      <c r="G327" s="311"/>
      <c r="H327" s="311"/>
      <c r="I327" s="311"/>
      <c r="J327" s="311"/>
      <c r="K327" s="311"/>
      <c r="L327" s="311"/>
      <c r="M327" s="311"/>
      <c r="N327" s="311"/>
      <c r="O327" s="311"/>
      <c r="P327" s="311"/>
      <c r="Q327" s="311"/>
      <c r="R327" s="311"/>
      <c r="S327" s="311"/>
      <c r="T327" s="311"/>
      <c r="U327" s="311"/>
      <c r="V327" s="311"/>
      <c r="W327" s="311"/>
      <c r="X327" s="311"/>
      <c r="Y327" s="311"/>
      <c r="Z327" s="311"/>
      <c r="AA327" s="311"/>
      <c r="AB327" s="311"/>
      <c r="AC327" s="311"/>
      <c r="AD327" s="11"/>
      <c r="AE327" s="311"/>
      <c r="AF327" s="11"/>
      <c r="AG327" s="311"/>
      <c r="AH327" s="11"/>
      <c r="AI327" s="311"/>
      <c r="AJ327" s="11"/>
      <c r="AK327" s="11"/>
    </row>
    <row r="328" spans="2:37" x14ac:dyDescent="0.25">
      <c r="G328" s="107"/>
      <c r="H328" s="107"/>
      <c r="I328" s="107"/>
      <c r="J328" s="107"/>
      <c r="K328" s="107"/>
      <c r="L328" s="107"/>
      <c r="M328" s="107"/>
      <c r="N328" s="107"/>
      <c r="O328" s="107"/>
      <c r="P328" s="107"/>
      <c r="Q328" s="107"/>
      <c r="R328" s="107"/>
      <c r="S328" s="107"/>
      <c r="T328" s="107"/>
      <c r="U328" s="107"/>
      <c r="V328" s="107"/>
      <c r="W328" s="107"/>
      <c r="X328" s="107"/>
      <c r="Y328" s="107"/>
      <c r="Z328" s="107"/>
      <c r="AA328" s="107"/>
      <c r="AB328" s="107"/>
      <c r="AC328" s="107"/>
      <c r="AE328" s="107"/>
      <c r="AG328" s="107"/>
      <c r="AI328" s="107"/>
    </row>
    <row r="329" spans="2:37" x14ac:dyDescent="0.25">
      <c r="B329" s="272" t="str">
        <f>'Line Items'!B1490</f>
        <v>Fixed Track Access Charge</v>
      </c>
      <c r="C329" s="272"/>
      <c r="D329" s="275"/>
      <c r="E329" s="275"/>
      <c r="F329" s="272"/>
      <c r="G329" s="302"/>
      <c r="H329" s="302"/>
      <c r="I329" s="302"/>
      <c r="J329" s="302"/>
      <c r="K329" s="302"/>
      <c r="L329" s="302"/>
      <c r="M329" s="302"/>
      <c r="N329" s="302"/>
      <c r="O329" s="302"/>
      <c r="P329" s="302"/>
      <c r="Q329" s="302"/>
      <c r="R329" s="302"/>
      <c r="S329" s="302"/>
      <c r="T329" s="302"/>
      <c r="U329" s="302"/>
      <c r="V329" s="302"/>
      <c r="W329" s="302"/>
      <c r="X329" s="302"/>
      <c r="Y329" s="302"/>
      <c r="Z329" s="302"/>
      <c r="AA329" s="302"/>
      <c r="AB329" s="302"/>
      <c r="AC329" s="302"/>
      <c r="AD329" s="272"/>
      <c r="AE329" s="302"/>
      <c r="AF329" s="272"/>
      <c r="AG329" s="302"/>
      <c r="AH329" s="272"/>
      <c r="AI329" s="302"/>
      <c r="AJ329" s="272"/>
      <c r="AK329" s="272"/>
    </row>
    <row r="330" spans="2:37" ht="12.75" customHeight="1" outlineLevel="1" x14ac:dyDescent="0.25">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E330" s="107"/>
      <c r="AG330" s="107"/>
      <c r="AI330" s="107"/>
    </row>
    <row r="331" spans="2:37" ht="12.75" customHeight="1" outlineLevel="1" x14ac:dyDescent="0.25">
      <c r="D331" s="276" t="str">
        <f>'Line Items'!D1492</f>
        <v>Fixed Track Access Charge</v>
      </c>
      <c r="E331" s="277"/>
      <c r="F331" s="278" t="s">
        <v>428</v>
      </c>
      <c r="G331" s="279"/>
      <c r="H331" s="279"/>
      <c r="I331" s="280"/>
      <c r="J331" s="279"/>
      <c r="K331" s="279"/>
      <c r="L331" s="280"/>
      <c r="M331" s="279"/>
      <c r="N331" s="279"/>
      <c r="O331" s="279"/>
      <c r="P331" s="279"/>
      <c r="Q331" s="279"/>
      <c r="R331" s="279"/>
      <c r="S331" s="279"/>
      <c r="T331" s="279"/>
      <c r="U331" s="279"/>
      <c r="V331" s="279"/>
      <c r="W331" s="279"/>
      <c r="X331" s="279"/>
      <c r="Y331" s="279"/>
      <c r="Z331" s="279"/>
      <c r="AA331" s="279"/>
      <c r="AB331" s="279"/>
      <c r="AC331" s="304"/>
      <c r="AE331" s="1057"/>
      <c r="AG331" s="1057"/>
      <c r="AI331" s="1057"/>
      <c r="AK331" s="299"/>
    </row>
    <row r="332" spans="2:37" ht="12.75" customHeight="1" outlineLevel="1" x14ac:dyDescent="0.25">
      <c r="D332" s="142" t="str">
        <f>'Line Items'!D1493</f>
        <v>[Fixed Track Access Charge Line 2]</v>
      </c>
      <c r="E332" s="106"/>
      <c r="F332" s="143" t="str">
        <f>F331</f>
        <v>£000</v>
      </c>
      <c r="G332" s="283"/>
      <c r="H332" s="283"/>
      <c r="I332" s="335"/>
      <c r="J332" s="283"/>
      <c r="K332" s="283"/>
      <c r="L332" s="283"/>
      <c r="M332" s="283"/>
      <c r="N332" s="283"/>
      <c r="O332" s="283"/>
      <c r="P332" s="283"/>
      <c r="Q332" s="283"/>
      <c r="R332" s="283"/>
      <c r="S332" s="283"/>
      <c r="T332" s="283"/>
      <c r="U332" s="283"/>
      <c r="V332" s="283"/>
      <c r="W332" s="283"/>
      <c r="X332" s="283"/>
      <c r="Y332" s="283"/>
      <c r="Z332" s="283"/>
      <c r="AA332" s="283"/>
      <c r="AB332" s="283"/>
      <c r="AC332" s="284"/>
      <c r="AE332" s="805"/>
      <c r="AG332" s="805"/>
      <c r="AI332" s="805"/>
      <c r="AK332" s="300"/>
    </row>
    <row r="333" spans="2:37" ht="12.75" customHeight="1" outlineLevel="1" x14ac:dyDescent="0.25">
      <c r="D333" s="113" t="str">
        <f>'Line Items'!D1494</f>
        <v>[Fixed Track Access Charge Line 3]</v>
      </c>
      <c r="E333" s="286"/>
      <c r="F333" s="155" t="str">
        <f>F332</f>
        <v>£000</v>
      </c>
      <c r="G333" s="287"/>
      <c r="H333" s="287"/>
      <c r="I333" s="287"/>
      <c r="J333" s="287"/>
      <c r="K333" s="287"/>
      <c r="L333" s="331"/>
      <c r="M333" s="287"/>
      <c r="N333" s="287"/>
      <c r="O333" s="287"/>
      <c r="P333" s="287"/>
      <c r="Q333" s="287"/>
      <c r="R333" s="287"/>
      <c r="S333" s="287"/>
      <c r="T333" s="287"/>
      <c r="U333" s="287"/>
      <c r="V333" s="287"/>
      <c r="W333" s="287"/>
      <c r="X333" s="287"/>
      <c r="Y333" s="287"/>
      <c r="Z333" s="287"/>
      <c r="AA333" s="287"/>
      <c r="AB333" s="287"/>
      <c r="AC333" s="288"/>
      <c r="AE333" s="1058"/>
      <c r="AG333" s="1058"/>
      <c r="AI333" s="1058"/>
      <c r="AK333" s="357"/>
    </row>
    <row r="334" spans="2:37" ht="12.75" customHeight="1" outlineLevel="1" x14ac:dyDescent="0.25">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E334" s="107"/>
      <c r="AG334" s="107"/>
      <c r="AI334" s="107"/>
    </row>
    <row r="335" spans="2:37" ht="12.75" customHeight="1" outlineLevel="1" x14ac:dyDescent="0.25">
      <c r="D335" s="352" t="str">
        <f>"Total "&amp;B329</f>
        <v>Total Fixed Track Access Charge</v>
      </c>
      <c r="E335" s="353"/>
      <c r="F335" s="354" t="str">
        <f>F333</f>
        <v>£000</v>
      </c>
      <c r="G335" s="355">
        <f t="shared" ref="G335:AC335" si="8">SUM(G331:G333)</f>
        <v>0</v>
      </c>
      <c r="H335" s="355">
        <f t="shared" si="8"/>
        <v>0</v>
      </c>
      <c r="I335" s="355">
        <f t="shared" si="8"/>
        <v>0</v>
      </c>
      <c r="J335" s="355">
        <f t="shared" si="8"/>
        <v>0</v>
      </c>
      <c r="K335" s="355">
        <f t="shared" si="8"/>
        <v>0</v>
      </c>
      <c r="L335" s="355">
        <f t="shared" si="8"/>
        <v>0</v>
      </c>
      <c r="M335" s="355">
        <f t="shared" si="8"/>
        <v>0</v>
      </c>
      <c r="N335" s="355">
        <f t="shared" si="8"/>
        <v>0</v>
      </c>
      <c r="O335" s="355">
        <f t="shared" si="8"/>
        <v>0</v>
      </c>
      <c r="P335" s="355">
        <f t="shared" si="8"/>
        <v>0</v>
      </c>
      <c r="Q335" s="355">
        <f t="shared" si="8"/>
        <v>0</v>
      </c>
      <c r="R335" s="355">
        <f t="shared" si="8"/>
        <v>0</v>
      </c>
      <c r="S335" s="355">
        <f t="shared" si="8"/>
        <v>0</v>
      </c>
      <c r="T335" s="355">
        <f t="shared" si="8"/>
        <v>0</v>
      </c>
      <c r="U335" s="355">
        <f t="shared" si="8"/>
        <v>0</v>
      </c>
      <c r="V335" s="355">
        <f t="shared" si="8"/>
        <v>0</v>
      </c>
      <c r="W335" s="355">
        <f t="shared" si="8"/>
        <v>0</v>
      </c>
      <c r="X335" s="355">
        <f t="shared" si="8"/>
        <v>0</v>
      </c>
      <c r="Y335" s="355">
        <f t="shared" si="8"/>
        <v>0</v>
      </c>
      <c r="Z335" s="355">
        <f t="shared" si="8"/>
        <v>0</v>
      </c>
      <c r="AA335" s="355">
        <f t="shared" si="8"/>
        <v>0</v>
      </c>
      <c r="AB335" s="355">
        <f t="shared" si="8"/>
        <v>0</v>
      </c>
      <c r="AC335" s="356">
        <f t="shared" si="8"/>
        <v>0</v>
      </c>
      <c r="AE335" s="1062">
        <f>SUM(AE331:AE333)</f>
        <v>0</v>
      </c>
      <c r="AG335" s="1062">
        <f>SUM(AG331:AG333)</f>
        <v>0</v>
      </c>
      <c r="AI335" s="1062">
        <f>SUM(AI331:AI333)</f>
        <v>0</v>
      </c>
      <c r="AK335" s="295"/>
    </row>
    <row r="336" spans="2:37" x14ac:dyDescent="0.25">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E336" s="107"/>
      <c r="AG336" s="107"/>
      <c r="AI336" s="107"/>
    </row>
    <row r="337" spans="2:37" x14ac:dyDescent="0.25">
      <c r="B337" s="272" t="str">
        <f>'Line Items'!B1496</f>
        <v>Variable Usage Charges</v>
      </c>
      <c r="C337" s="272"/>
      <c r="D337" s="275"/>
      <c r="E337" s="275"/>
      <c r="F337" s="272"/>
      <c r="G337" s="302"/>
      <c r="H337" s="302"/>
      <c r="I337" s="302"/>
      <c r="J337" s="302"/>
      <c r="K337" s="302"/>
      <c r="L337" s="302"/>
      <c r="M337" s="302"/>
      <c r="N337" s="302"/>
      <c r="O337" s="302"/>
      <c r="P337" s="302"/>
      <c r="Q337" s="302"/>
      <c r="R337" s="302"/>
      <c r="S337" s="302"/>
      <c r="T337" s="302"/>
      <c r="U337" s="302"/>
      <c r="V337" s="302"/>
      <c r="W337" s="302"/>
      <c r="X337" s="302"/>
      <c r="Y337" s="302"/>
      <c r="Z337" s="302"/>
      <c r="AA337" s="302"/>
      <c r="AB337" s="302"/>
      <c r="AC337" s="302"/>
      <c r="AD337" s="272"/>
      <c r="AE337" s="302"/>
      <c r="AF337" s="272"/>
      <c r="AG337" s="302"/>
      <c r="AH337" s="272"/>
      <c r="AI337" s="302"/>
      <c r="AJ337" s="272"/>
      <c r="AK337" s="272"/>
    </row>
    <row r="338" spans="2:37" s="212" customFormat="1" outlineLevel="1" x14ac:dyDescent="0.25"/>
    <row r="339" spans="2:37" ht="12.75" customHeight="1" outlineLevel="1" x14ac:dyDescent="0.25">
      <c r="C339" s="76" t="s">
        <v>509</v>
      </c>
      <c r="G339" s="107"/>
      <c r="H339" s="107"/>
      <c r="I339" s="107"/>
      <c r="J339" s="107"/>
      <c r="K339" s="107"/>
      <c r="L339" s="107"/>
      <c r="M339" s="107"/>
      <c r="N339" s="107"/>
      <c r="O339" s="107"/>
      <c r="P339" s="107"/>
      <c r="Q339" s="107"/>
      <c r="R339" s="107"/>
      <c r="S339" s="107"/>
      <c r="T339" s="107"/>
      <c r="U339" s="107"/>
      <c r="V339" s="107"/>
      <c r="W339" s="107"/>
      <c r="X339" s="107"/>
      <c r="Y339" s="107"/>
      <c r="Z339" s="107"/>
      <c r="AA339" s="107"/>
      <c r="AB339" s="107"/>
      <c r="AC339" s="107"/>
      <c r="AE339" s="107"/>
      <c r="AG339" s="107"/>
      <c r="AI339" s="107"/>
    </row>
    <row r="340" spans="2:37" ht="12.75" customHeight="1" outlineLevel="1" x14ac:dyDescent="0.25">
      <c r="D340" s="276" t="str">
        <f>'Line Items'!D1499</f>
        <v>Class 375/3 Eversholt Rail - Motor VUC</v>
      </c>
      <c r="E340" s="277"/>
      <c r="F340" s="278" t="s">
        <v>510</v>
      </c>
      <c r="G340" s="280"/>
      <c r="H340" s="279"/>
      <c r="I340" s="280"/>
      <c r="J340" s="279"/>
      <c r="K340" s="279"/>
      <c r="L340" s="280"/>
      <c r="M340" s="279"/>
      <c r="N340" s="279"/>
      <c r="O340" s="279"/>
      <c r="P340" s="279"/>
      <c r="Q340" s="279"/>
      <c r="R340" s="279"/>
      <c r="S340" s="279"/>
      <c r="T340" s="279"/>
      <c r="U340" s="279"/>
      <c r="V340" s="279"/>
      <c r="W340" s="279"/>
      <c r="X340" s="279"/>
      <c r="Y340" s="279"/>
      <c r="Z340" s="279"/>
      <c r="AA340" s="279"/>
      <c r="AB340" s="279"/>
      <c r="AC340" s="304"/>
      <c r="AE340" s="1057"/>
      <c r="AG340" s="1057"/>
      <c r="AI340" s="1057"/>
      <c r="AK340" s="299" t="s">
        <v>511</v>
      </c>
    </row>
    <row r="341" spans="2:37" ht="12.75" customHeight="1" outlineLevel="1" x14ac:dyDescent="0.25">
      <c r="D341" s="142" t="str">
        <f>'Line Items'!D1500</f>
        <v>Class 375/3 Eversholt Rail - Trailer VUC</v>
      </c>
      <c r="E341" s="106"/>
      <c r="F341" s="143" t="str">
        <f t="shared" ref="F341:F399" si="9">F340</f>
        <v>£/ vehicle mile</v>
      </c>
      <c r="G341" s="283"/>
      <c r="H341" s="283"/>
      <c r="I341" s="335"/>
      <c r="J341" s="283"/>
      <c r="K341" s="283"/>
      <c r="L341" s="335"/>
      <c r="M341" s="283"/>
      <c r="N341" s="283"/>
      <c r="O341" s="283"/>
      <c r="P341" s="283"/>
      <c r="Q341" s="283"/>
      <c r="R341" s="283"/>
      <c r="S341" s="283"/>
      <c r="T341" s="283"/>
      <c r="U341" s="283"/>
      <c r="V341" s="283"/>
      <c r="W341" s="283"/>
      <c r="X341" s="283"/>
      <c r="Y341" s="283"/>
      <c r="Z341" s="283"/>
      <c r="AA341" s="283"/>
      <c r="AB341" s="283"/>
      <c r="AC341" s="284"/>
      <c r="AE341" s="805"/>
      <c r="AG341" s="805"/>
      <c r="AI341" s="805"/>
      <c r="AK341" s="300"/>
    </row>
    <row r="342" spans="2:37" ht="12.75" customHeight="1" outlineLevel="1" x14ac:dyDescent="0.25">
      <c r="D342" s="142" t="str">
        <f>'Line Items'!D1501</f>
        <v>Class 375/6 Eversholt Rail - Motor VUC</v>
      </c>
      <c r="E342" s="106"/>
      <c r="F342" s="143" t="str">
        <f t="shared" si="9"/>
        <v>£/ vehicle mile</v>
      </c>
      <c r="G342" s="283"/>
      <c r="H342" s="283"/>
      <c r="I342" s="335"/>
      <c r="J342" s="283"/>
      <c r="K342" s="283"/>
      <c r="L342" s="335"/>
      <c r="M342" s="283"/>
      <c r="N342" s="283"/>
      <c r="O342" s="283"/>
      <c r="P342" s="283"/>
      <c r="Q342" s="283"/>
      <c r="R342" s="283"/>
      <c r="S342" s="283"/>
      <c r="T342" s="283"/>
      <c r="U342" s="283"/>
      <c r="V342" s="283"/>
      <c r="W342" s="283"/>
      <c r="X342" s="283"/>
      <c r="Y342" s="283"/>
      <c r="Z342" s="283"/>
      <c r="AA342" s="283"/>
      <c r="AB342" s="283"/>
      <c r="AC342" s="284"/>
      <c r="AE342" s="805"/>
      <c r="AG342" s="805"/>
      <c r="AI342" s="805"/>
      <c r="AK342" s="300"/>
    </row>
    <row r="343" spans="2:37" ht="12.75" customHeight="1" outlineLevel="1" x14ac:dyDescent="0.25">
      <c r="D343" s="142" t="str">
        <f>'Line Items'!D1502</f>
        <v>Class 375/6 Eversholt Rail - Trailer VUC</v>
      </c>
      <c r="E343" s="106"/>
      <c r="F343" s="143" t="str">
        <f t="shared" si="9"/>
        <v>£/ vehicle mile</v>
      </c>
      <c r="G343" s="283"/>
      <c r="H343" s="283"/>
      <c r="I343" s="335"/>
      <c r="J343" s="283"/>
      <c r="K343" s="283"/>
      <c r="L343" s="335"/>
      <c r="M343" s="283"/>
      <c r="N343" s="283"/>
      <c r="O343" s="283"/>
      <c r="P343" s="283"/>
      <c r="Q343" s="283"/>
      <c r="R343" s="283"/>
      <c r="S343" s="283"/>
      <c r="T343" s="283"/>
      <c r="U343" s="283"/>
      <c r="V343" s="283"/>
      <c r="W343" s="283"/>
      <c r="X343" s="283"/>
      <c r="Y343" s="283"/>
      <c r="Z343" s="283"/>
      <c r="AA343" s="283"/>
      <c r="AB343" s="283"/>
      <c r="AC343" s="284"/>
      <c r="AE343" s="805"/>
      <c r="AG343" s="805"/>
      <c r="AI343" s="805"/>
      <c r="AK343" s="300"/>
    </row>
    <row r="344" spans="2:37" ht="12.75" customHeight="1" outlineLevel="1" x14ac:dyDescent="0.25">
      <c r="D344" s="142" t="str">
        <f>'Line Items'!D1503</f>
        <v>Class 375/7 Eversholt Rail - Motor VUC</v>
      </c>
      <c r="E344" s="106"/>
      <c r="F344" s="143" t="str">
        <f t="shared" si="9"/>
        <v>£/ vehicle mile</v>
      </c>
      <c r="G344" s="283"/>
      <c r="H344" s="283"/>
      <c r="I344" s="335"/>
      <c r="J344" s="283"/>
      <c r="K344" s="283"/>
      <c r="L344" s="335"/>
      <c r="M344" s="283"/>
      <c r="N344" s="283"/>
      <c r="O344" s="283"/>
      <c r="P344" s="283"/>
      <c r="Q344" s="283"/>
      <c r="R344" s="283"/>
      <c r="S344" s="283"/>
      <c r="T344" s="283"/>
      <c r="U344" s="283"/>
      <c r="V344" s="283"/>
      <c r="W344" s="283"/>
      <c r="X344" s="283"/>
      <c r="Y344" s="283"/>
      <c r="Z344" s="283"/>
      <c r="AA344" s="283"/>
      <c r="AB344" s="283"/>
      <c r="AC344" s="284"/>
      <c r="AE344" s="805"/>
      <c r="AG344" s="805"/>
      <c r="AI344" s="805"/>
      <c r="AK344" s="300"/>
    </row>
    <row r="345" spans="2:37" ht="12.75" customHeight="1" outlineLevel="1" x14ac:dyDescent="0.25">
      <c r="D345" s="142" t="str">
        <f>'Line Items'!D1504</f>
        <v>Class 375/7 Eversholt Rail - Trailer VUC</v>
      </c>
      <c r="E345" s="106"/>
      <c r="F345" s="143" t="str">
        <f t="shared" si="9"/>
        <v>£/ vehicle mile</v>
      </c>
      <c r="G345" s="283"/>
      <c r="H345" s="283"/>
      <c r="I345" s="335"/>
      <c r="J345" s="283"/>
      <c r="K345" s="283"/>
      <c r="L345" s="335"/>
      <c r="M345" s="283"/>
      <c r="N345" s="283"/>
      <c r="O345" s="283"/>
      <c r="P345" s="283"/>
      <c r="Q345" s="283"/>
      <c r="R345" s="283"/>
      <c r="S345" s="283"/>
      <c r="T345" s="283"/>
      <c r="U345" s="283"/>
      <c r="V345" s="283"/>
      <c r="W345" s="283"/>
      <c r="X345" s="283"/>
      <c r="Y345" s="283"/>
      <c r="Z345" s="283"/>
      <c r="AA345" s="283"/>
      <c r="AB345" s="283"/>
      <c r="AC345" s="284"/>
      <c r="AE345" s="805"/>
      <c r="AG345" s="805"/>
      <c r="AI345" s="805"/>
      <c r="AK345" s="300"/>
    </row>
    <row r="346" spans="2:37" ht="12.75" customHeight="1" outlineLevel="1" x14ac:dyDescent="0.25">
      <c r="D346" s="142" t="str">
        <f>'Line Items'!D1505</f>
        <v>Class 375/8 Eversholt Rail - Motor VUC</v>
      </c>
      <c r="E346" s="106"/>
      <c r="F346" s="143" t="str">
        <f t="shared" si="9"/>
        <v>£/ vehicle mile</v>
      </c>
      <c r="G346" s="283"/>
      <c r="H346" s="283"/>
      <c r="I346" s="335"/>
      <c r="J346" s="283"/>
      <c r="K346" s="283"/>
      <c r="L346" s="335"/>
      <c r="M346" s="283"/>
      <c r="N346" s="283"/>
      <c r="O346" s="283"/>
      <c r="P346" s="283"/>
      <c r="Q346" s="283"/>
      <c r="R346" s="283"/>
      <c r="S346" s="283"/>
      <c r="T346" s="283"/>
      <c r="U346" s="283"/>
      <c r="V346" s="283"/>
      <c r="W346" s="283"/>
      <c r="X346" s="283"/>
      <c r="Y346" s="283"/>
      <c r="Z346" s="283"/>
      <c r="AA346" s="283"/>
      <c r="AB346" s="283"/>
      <c r="AC346" s="284"/>
      <c r="AE346" s="805"/>
      <c r="AG346" s="805"/>
      <c r="AI346" s="805"/>
      <c r="AK346" s="300"/>
    </row>
    <row r="347" spans="2:37" ht="12.75" customHeight="1" outlineLevel="1" x14ac:dyDescent="0.25">
      <c r="D347" s="142" t="str">
        <f>'Line Items'!D1506</f>
        <v>Class 375/8 Eversholt Rail - Trailer VUC</v>
      </c>
      <c r="E347" s="106"/>
      <c r="F347" s="143" t="str">
        <f t="shared" si="9"/>
        <v>£/ vehicle mile</v>
      </c>
      <c r="G347" s="283"/>
      <c r="H347" s="283"/>
      <c r="I347" s="335"/>
      <c r="J347" s="283"/>
      <c r="K347" s="283"/>
      <c r="L347" s="335"/>
      <c r="M347" s="283"/>
      <c r="N347" s="283"/>
      <c r="O347" s="283"/>
      <c r="P347" s="283"/>
      <c r="Q347" s="283"/>
      <c r="R347" s="283"/>
      <c r="S347" s="283"/>
      <c r="T347" s="283"/>
      <c r="U347" s="283"/>
      <c r="V347" s="283"/>
      <c r="W347" s="283"/>
      <c r="X347" s="283"/>
      <c r="Y347" s="283"/>
      <c r="Z347" s="283"/>
      <c r="AA347" s="283"/>
      <c r="AB347" s="283"/>
      <c r="AC347" s="284"/>
      <c r="AE347" s="805"/>
      <c r="AG347" s="805"/>
      <c r="AI347" s="805"/>
      <c r="AK347" s="300"/>
    </row>
    <row r="348" spans="2:37" ht="12.75" customHeight="1" outlineLevel="1" x14ac:dyDescent="0.25">
      <c r="D348" s="142" t="str">
        <f>'Line Items'!D1507</f>
        <v>Class 375/9 Eversholt Rail - Motor VUC</v>
      </c>
      <c r="E348" s="106"/>
      <c r="F348" s="143" t="str">
        <f t="shared" si="9"/>
        <v>£/ vehicle mile</v>
      </c>
      <c r="G348" s="283"/>
      <c r="H348" s="283"/>
      <c r="I348" s="335"/>
      <c r="J348" s="283"/>
      <c r="K348" s="283"/>
      <c r="L348" s="335"/>
      <c r="M348" s="283"/>
      <c r="N348" s="283"/>
      <c r="O348" s="283"/>
      <c r="P348" s="283"/>
      <c r="Q348" s="283"/>
      <c r="R348" s="283"/>
      <c r="S348" s="283"/>
      <c r="T348" s="283"/>
      <c r="U348" s="283"/>
      <c r="V348" s="283"/>
      <c r="W348" s="283"/>
      <c r="X348" s="283"/>
      <c r="Y348" s="283"/>
      <c r="Z348" s="283"/>
      <c r="AA348" s="283"/>
      <c r="AB348" s="283"/>
      <c r="AC348" s="284"/>
      <c r="AE348" s="805"/>
      <c r="AG348" s="805"/>
      <c r="AI348" s="805"/>
      <c r="AK348" s="300"/>
    </row>
    <row r="349" spans="2:37" ht="12.75" customHeight="1" outlineLevel="1" x14ac:dyDescent="0.25">
      <c r="D349" s="142" t="str">
        <f>'Line Items'!D1508</f>
        <v>Class 375/9 Eversholt Rail - Trailer VUC</v>
      </c>
      <c r="E349" s="106"/>
      <c r="F349" s="143" t="str">
        <f t="shared" si="9"/>
        <v>£/ vehicle mile</v>
      </c>
      <c r="G349" s="283"/>
      <c r="H349" s="283"/>
      <c r="I349" s="335"/>
      <c r="J349" s="283"/>
      <c r="K349" s="283"/>
      <c r="L349" s="335"/>
      <c r="M349" s="283"/>
      <c r="N349" s="283"/>
      <c r="O349" s="283"/>
      <c r="P349" s="283"/>
      <c r="Q349" s="283"/>
      <c r="R349" s="283"/>
      <c r="S349" s="283"/>
      <c r="T349" s="283"/>
      <c r="U349" s="283"/>
      <c r="V349" s="283"/>
      <c r="W349" s="283"/>
      <c r="X349" s="283"/>
      <c r="Y349" s="283"/>
      <c r="Z349" s="283"/>
      <c r="AA349" s="283"/>
      <c r="AB349" s="283"/>
      <c r="AC349" s="284"/>
      <c r="AE349" s="805"/>
      <c r="AG349" s="805"/>
      <c r="AI349" s="805"/>
      <c r="AK349" s="300"/>
    </row>
    <row r="350" spans="2:37" ht="12.75" customHeight="1" outlineLevel="1" x14ac:dyDescent="0.25">
      <c r="D350" s="142" t="str">
        <f>'Line Items'!D1509</f>
        <v>Class 376/0 Eversholt Rail - Motor VUC</v>
      </c>
      <c r="E350" s="106"/>
      <c r="F350" s="143" t="str">
        <f t="shared" si="9"/>
        <v>£/ vehicle mile</v>
      </c>
      <c r="G350" s="283"/>
      <c r="H350" s="283"/>
      <c r="I350" s="335"/>
      <c r="J350" s="283"/>
      <c r="K350" s="283"/>
      <c r="L350" s="335"/>
      <c r="M350" s="283"/>
      <c r="N350" s="283"/>
      <c r="O350" s="283"/>
      <c r="P350" s="283"/>
      <c r="Q350" s="283"/>
      <c r="R350" s="283"/>
      <c r="S350" s="283"/>
      <c r="T350" s="283"/>
      <c r="U350" s="283"/>
      <c r="V350" s="283"/>
      <c r="W350" s="283"/>
      <c r="X350" s="283"/>
      <c r="Y350" s="283"/>
      <c r="Z350" s="283"/>
      <c r="AA350" s="283"/>
      <c r="AB350" s="283"/>
      <c r="AC350" s="284"/>
      <c r="AE350" s="805"/>
      <c r="AG350" s="805"/>
      <c r="AI350" s="805"/>
      <c r="AK350" s="300"/>
    </row>
    <row r="351" spans="2:37" ht="12.75" customHeight="1" outlineLevel="1" x14ac:dyDescent="0.25">
      <c r="D351" s="142" t="str">
        <f>'Line Items'!D1510</f>
        <v>Class 376/0 Eversholt Rail - Trailer VUC</v>
      </c>
      <c r="E351" s="106"/>
      <c r="F351" s="143" t="str">
        <f t="shared" si="9"/>
        <v>£/ vehicle mile</v>
      </c>
      <c r="G351" s="283"/>
      <c r="H351" s="283"/>
      <c r="I351" s="335"/>
      <c r="J351" s="283"/>
      <c r="K351" s="283"/>
      <c r="L351" s="335"/>
      <c r="M351" s="283"/>
      <c r="N351" s="283"/>
      <c r="O351" s="283"/>
      <c r="P351" s="283"/>
      <c r="Q351" s="283"/>
      <c r="R351" s="283"/>
      <c r="S351" s="283"/>
      <c r="T351" s="283"/>
      <c r="U351" s="283"/>
      <c r="V351" s="283"/>
      <c r="W351" s="283"/>
      <c r="X351" s="283"/>
      <c r="Y351" s="283"/>
      <c r="Z351" s="283"/>
      <c r="AA351" s="283"/>
      <c r="AB351" s="283"/>
      <c r="AC351" s="284"/>
      <c r="AE351" s="805"/>
      <c r="AG351" s="805"/>
      <c r="AI351" s="805"/>
      <c r="AK351" s="300"/>
    </row>
    <row r="352" spans="2:37" ht="12.75" customHeight="1" outlineLevel="1" x14ac:dyDescent="0.25">
      <c r="D352" s="142" t="str">
        <f>'Line Items'!D1511</f>
        <v>Class 465/0 Eversholt Rail - Motor VUC</v>
      </c>
      <c r="E352" s="106"/>
      <c r="F352" s="143" t="str">
        <f t="shared" si="9"/>
        <v>£/ vehicle mile</v>
      </c>
      <c r="G352" s="283"/>
      <c r="H352" s="283"/>
      <c r="I352" s="335"/>
      <c r="J352" s="283"/>
      <c r="K352" s="283"/>
      <c r="L352" s="335"/>
      <c r="M352" s="283"/>
      <c r="N352" s="283"/>
      <c r="O352" s="283"/>
      <c r="P352" s="283"/>
      <c r="Q352" s="283"/>
      <c r="R352" s="283"/>
      <c r="S352" s="283"/>
      <c r="T352" s="283"/>
      <c r="U352" s="283"/>
      <c r="V352" s="283"/>
      <c r="W352" s="283"/>
      <c r="X352" s="283"/>
      <c r="Y352" s="283"/>
      <c r="Z352" s="283"/>
      <c r="AA352" s="283"/>
      <c r="AB352" s="283"/>
      <c r="AC352" s="284"/>
      <c r="AE352" s="805"/>
      <c r="AG352" s="805"/>
      <c r="AI352" s="805"/>
      <c r="AK352" s="300"/>
    </row>
    <row r="353" spans="4:37" ht="12.75" customHeight="1" outlineLevel="1" x14ac:dyDescent="0.25">
      <c r="D353" s="142" t="str">
        <f>'Line Items'!D1512</f>
        <v>Class 465/0 Eversholt Rail - Trailer VUC</v>
      </c>
      <c r="E353" s="106"/>
      <c r="F353" s="143" t="str">
        <f t="shared" si="9"/>
        <v>£/ vehicle mile</v>
      </c>
      <c r="G353" s="283"/>
      <c r="H353" s="283"/>
      <c r="I353" s="335"/>
      <c r="J353" s="283"/>
      <c r="K353" s="283"/>
      <c r="L353" s="335"/>
      <c r="M353" s="283"/>
      <c r="N353" s="283"/>
      <c r="O353" s="283"/>
      <c r="P353" s="283"/>
      <c r="Q353" s="283"/>
      <c r="R353" s="283"/>
      <c r="S353" s="283"/>
      <c r="T353" s="283"/>
      <c r="U353" s="283"/>
      <c r="V353" s="283"/>
      <c r="W353" s="283"/>
      <c r="X353" s="283"/>
      <c r="Y353" s="283"/>
      <c r="Z353" s="283"/>
      <c r="AA353" s="283"/>
      <c r="AB353" s="283"/>
      <c r="AC353" s="284"/>
      <c r="AE353" s="805"/>
      <c r="AG353" s="805"/>
      <c r="AI353" s="805"/>
      <c r="AK353" s="300"/>
    </row>
    <row r="354" spans="4:37" ht="12.75" customHeight="1" outlineLevel="1" x14ac:dyDescent="0.25">
      <c r="D354" s="142" t="str">
        <f>'Line Items'!D1513</f>
        <v>Class 465/1 Eversholt Rail - Motor VUC</v>
      </c>
      <c r="E354" s="106"/>
      <c r="F354" s="143" t="str">
        <f t="shared" si="9"/>
        <v>£/ vehicle mile</v>
      </c>
      <c r="G354" s="283"/>
      <c r="H354" s="283"/>
      <c r="I354" s="335"/>
      <c r="J354" s="283"/>
      <c r="K354" s="283"/>
      <c r="L354" s="335"/>
      <c r="M354" s="283"/>
      <c r="N354" s="283"/>
      <c r="O354" s="283"/>
      <c r="P354" s="283"/>
      <c r="Q354" s="283"/>
      <c r="R354" s="283"/>
      <c r="S354" s="283"/>
      <c r="T354" s="283"/>
      <c r="U354" s="283"/>
      <c r="V354" s="283"/>
      <c r="W354" s="283"/>
      <c r="X354" s="283"/>
      <c r="Y354" s="283"/>
      <c r="Z354" s="283"/>
      <c r="AA354" s="283"/>
      <c r="AB354" s="283"/>
      <c r="AC354" s="284"/>
      <c r="AE354" s="805"/>
      <c r="AG354" s="805"/>
      <c r="AI354" s="805"/>
      <c r="AK354" s="300"/>
    </row>
    <row r="355" spans="4:37" ht="12.75" customHeight="1" outlineLevel="1" x14ac:dyDescent="0.25">
      <c r="D355" s="142" t="str">
        <f>'Line Items'!D1514</f>
        <v>Class 465/1 Eversholt Rail - Trailer VUC</v>
      </c>
      <c r="E355" s="106"/>
      <c r="F355" s="143" t="str">
        <f t="shared" si="9"/>
        <v>£/ vehicle mile</v>
      </c>
      <c r="G355" s="283"/>
      <c r="H355" s="283"/>
      <c r="I355" s="335"/>
      <c r="J355" s="283"/>
      <c r="K355" s="283"/>
      <c r="L355" s="335"/>
      <c r="M355" s="283"/>
      <c r="N355" s="283"/>
      <c r="O355" s="283"/>
      <c r="P355" s="283"/>
      <c r="Q355" s="283"/>
      <c r="R355" s="283"/>
      <c r="S355" s="283"/>
      <c r="T355" s="283"/>
      <c r="U355" s="283"/>
      <c r="V355" s="283"/>
      <c r="W355" s="283"/>
      <c r="X355" s="283"/>
      <c r="Y355" s="283"/>
      <c r="Z355" s="283"/>
      <c r="AA355" s="283"/>
      <c r="AB355" s="283"/>
      <c r="AC355" s="284"/>
      <c r="AE355" s="805"/>
      <c r="AG355" s="805"/>
      <c r="AI355" s="805"/>
      <c r="AK355" s="300"/>
    </row>
    <row r="356" spans="4:37" ht="12.75" customHeight="1" outlineLevel="1" x14ac:dyDescent="0.25">
      <c r="D356" s="142" t="str">
        <f>'Line Items'!D1515</f>
        <v>Class 465/2 Angel - Motor VUC</v>
      </c>
      <c r="E356" s="106"/>
      <c r="F356" s="143" t="str">
        <f t="shared" si="9"/>
        <v>£/ vehicle mile</v>
      </c>
      <c r="G356" s="283"/>
      <c r="H356" s="283"/>
      <c r="I356" s="335"/>
      <c r="J356" s="283"/>
      <c r="K356" s="283"/>
      <c r="L356" s="335"/>
      <c r="M356" s="283"/>
      <c r="N356" s="283"/>
      <c r="O356" s="283"/>
      <c r="P356" s="283"/>
      <c r="Q356" s="283"/>
      <c r="R356" s="283"/>
      <c r="S356" s="283"/>
      <c r="T356" s="283"/>
      <c r="U356" s="283"/>
      <c r="V356" s="283"/>
      <c r="W356" s="283"/>
      <c r="X356" s="283"/>
      <c r="Y356" s="283"/>
      <c r="Z356" s="283"/>
      <c r="AA356" s="283"/>
      <c r="AB356" s="283"/>
      <c r="AC356" s="284"/>
      <c r="AE356" s="805"/>
      <c r="AG356" s="805"/>
      <c r="AI356" s="805"/>
      <c r="AK356" s="300"/>
    </row>
    <row r="357" spans="4:37" ht="12.75" customHeight="1" outlineLevel="1" x14ac:dyDescent="0.25">
      <c r="D357" s="142" t="str">
        <f>'Line Items'!D1516</f>
        <v>Class 465/2 Angel - Trailer VUC</v>
      </c>
      <c r="E357" s="106"/>
      <c r="F357" s="143" t="str">
        <f t="shared" si="9"/>
        <v>£/ vehicle mile</v>
      </c>
      <c r="G357" s="283"/>
      <c r="H357" s="283"/>
      <c r="I357" s="335"/>
      <c r="J357" s="283"/>
      <c r="K357" s="283"/>
      <c r="L357" s="335"/>
      <c r="M357" s="283"/>
      <c r="N357" s="283"/>
      <c r="O357" s="283"/>
      <c r="P357" s="283"/>
      <c r="Q357" s="283"/>
      <c r="R357" s="283"/>
      <c r="S357" s="283"/>
      <c r="T357" s="283"/>
      <c r="U357" s="283"/>
      <c r="V357" s="283"/>
      <c r="W357" s="283"/>
      <c r="X357" s="283"/>
      <c r="Y357" s="283"/>
      <c r="Z357" s="283"/>
      <c r="AA357" s="283"/>
      <c r="AB357" s="283"/>
      <c r="AC357" s="284"/>
      <c r="AE357" s="805"/>
      <c r="AG357" s="805"/>
      <c r="AI357" s="805"/>
      <c r="AK357" s="300"/>
    </row>
    <row r="358" spans="4:37" ht="12.75" customHeight="1" outlineLevel="1" x14ac:dyDescent="0.25">
      <c r="D358" s="142" t="str">
        <f>'Line Items'!D1517</f>
        <v>Class 465/9 Angel - Motor VUC</v>
      </c>
      <c r="E358" s="106"/>
      <c r="F358" s="143" t="str">
        <f t="shared" si="9"/>
        <v>£/ vehicle mile</v>
      </c>
      <c r="G358" s="283"/>
      <c r="H358" s="283"/>
      <c r="I358" s="335"/>
      <c r="J358" s="283"/>
      <c r="K358" s="283"/>
      <c r="L358" s="335"/>
      <c r="M358" s="283"/>
      <c r="N358" s="283"/>
      <c r="O358" s="283"/>
      <c r="P358" s="283"/>
      <c r="Q358" s="283"/>
      <c r="R358" s="283"/>
      <c r="S358" s="283"/>
      <c r="T358" s="283"/>
      <c r="U358" s="283"/>
      <c r="V358" s="283"/>
      <c r="W358" s="283"/>
      <c r="X358" s="283"/>
      <c r="Y358" s="283"/>
      <c r="Z358" s="283"/>
      <c r="AA358" s="283"/>
      <c r="AB358" s="283"/>
      <c r="AC358" s="284"/>
      <c r="AE358" s="805"/>
      <c r="AG358" s="805"/>
      <c r="AI358" s="805"/>
      <c r="AK358" s="300"/>
    </row>
    <row r="359" spans="4:37" ht="12.75" customHeight="1" outlineLevel="1" x14ac:dyDescent="0.25">
      <c r="D359" s="142" t="str">
        <f>'Line Items'!D1518</f>
        <v>Class 465/9 Angel - Trailer VUC</v>
      </c>
      <c r="E359" s="106"/>
      <c r="F359" s="143" t="str">
        <f t="shared" si="9"/>
        <v>£/ vehicle mile</v>
      </c>
      <c r="G359" s="283"/>
      <c r="H359" s="283"/>
      <c r="I359" s="335"/>
      <c r="J359" s="283"/>
      <c r="K359" s="283"/>
      <c r="L359" s="335"/>
      <c r="M359" s="283"/>
      <c r="N359" s="283"/>
      <c r="O359" s="283"/>
      <c r="P359" s="283"/>
      <c r="Q359" s="283"/>
      <c r="R359" s="283"/>
      <c r="S359" s="283"/>
      <c r="T359" s="283"/>
      <c r="U359" s="283"/>
      <c r="V359" s="283"/>
      <c r="W359" s="283"/>
      <c r="X359" s="283"/>
      <c r="Y359" s="283"/>
      <c r="Z359" s="283"/>
      <c r="AA359" s="283"/>
      <c r="AB359" s="283"/>
      <c r="AC359" s="284"/>
      <c r="AE359" s="805"/>
      <c r="AG359" s="805"/>
      <c r="AI359" s="805"/>
      <c r="AK359" s="300"/>
    </row>
    <row r="360" spans="4:37" ht="12.75" customHeight="1" outlineLevel="1" x14ac:dyDescent="0.25">
      <c r="D360" s="142" t="str">
        <f>'Line Items'!D1519</f>
        <v>Class 466 Angel - Motor VUC</v>
      </c>
      <c r="E360" s="106"/>
      <c r="F360" s="143" t="str">
        <f t="shared" si="9"/>
        <v>£/ vehicle mile</v>
      </c>
      <c r="G360" s="283"/>
      <c r="H360" s="283"/>
      <c r="I360" s="335"/>
      <c r="J360" s="283"/>
      <c r="K360" s="283"/>
      <c r="L360" s="335"/>
      <c r="M360" s="283"/>
      <c r="N360" s="283"/>
      <c r="O360" s="283"/>
      <c r="P360" s="283"/>
      <c r="Q360" s="283"/>
      <c r="R360" s="283"/>
      <c r="S360" s="283"/>
      <c r="T360" s="283"/>
      <c r="U360" s="283"/>
      <c r="V360" s="283"/>
      <c r="W360" s="283"/>
      <c r="X360" s="283"/>
      <c r="Y360" s="283"/>
      <c r="Z360" s="283"/>
      <c r="AA360" s="283"/>
      <c r="AB360" s="283"/>
      <c r="AC360" s="284"/>
      <c r="AE360" s="805"/>
      <c r="AG360" s="805"/>
      <c r="AI360" s="805"/>
      <c r="AK360" s="300"/>
    </row>
    <row r="361" spans="4:37" ht="12.75" customHeight="1" outlineLevel="1" x14ac:dyDescent="0.25">
      <c r="D361" s="142" t="str">
        <f>'Line Items'!D1520</f>
        <v>Class 466 Angel - Trailer VUC</v>
      </c>
      <c r="E361" s="106"/>
      <c r="F361" s="143" t="str">
        <f t="shared" si="9"/>
        <v>£/ vehicle mile</v>
      </c>
      <c r="G361" s="283"/>
      <c r="H361" s="283"/>
      <c r="I361" s="335"/>
      <c r="J361" s="283"/>
      <c r="K361" s="283"/>
      <c r="L361" s="335"/>
      <c r="M361" s="283"/>
      <c r="N361" s="283"/>
      <c r="O361" s="283"/>
      <c r="P361" s="283"/>
      <c r="Q361" s="283"/>
      <c r="R361" s="283"/>
      <c r="S361" s="283"/>
      <c r="T361" s="283"/>
      <c r="U361" s="283"/>
      <c r="V361" s="283"/>
      <c r="W361" s="283"/>
      <c r="X361" s="283"/>
      <c r="Y361" s="283"/>
      <c r="Z361" s="283"/>
      <c r="AA361" s="283"/>
      <c r="AB361" s="283"/>
      <c r="AC361" s="284"/>
      <c r="AE361" s="805"/>
      <c r="AG361" s="805"/>
      <c r="AI361" s="805"/>
      <c r="AK361" s="300"/>
    </row>
    <row r="362" spans="4:37" ht="12.75" customHeight="1" outlineLevel="1" x14ac:dyDescent="0.25">
      <c r="D362" s="142" t="str">
        <f>'Line Items'!D1521</f>
        <v>Class 395 Eversholt Rail - Motor (High Speed) VUC</v>
      </c>
      <c r="E362" s="106"/>
      <c r="F362" s="143" t="str">
        <f t="shared" si="9"/>
        <v>£/ vehicle mile</v>
      </c>
      <c r="G362" s="283"/>
      <c r="H362" s="283"/>
      <c r="I362" s="335"/>
      <c r="J362" s="283"/>
      <c r="K362" s="283"/>
      <c r="L362" s="335"/>
      <c r="M362" s="283"/>
      <c r="N362" s="283"/>
      <c r="O362" s="283"/>
      <c r="P362" s="283"/>
      <c r="Q362" s="283"/>
      <c r="R362" s="283"/>
      <c r="S362" s="283"/>
      <c r="T362" s="283"/>
      <c r="U362" s="283"/>
      <c r="V362" s="283"/>
      <c r="W362" s="283"/>
      <c r="X362" s="283"/>
      <c r="Y362" s="283"/>
      <c r="Z362" s="283"/>
      <c r="AA362" s="283"/>
      <c r="AB362" s="283"/>
      <c r="AC362" s="284"/>
      <c r="AE362" s="805"/>
      <c r="AG362" s="805"/>
      <c r="AI362" s="805"/>
      <c r="AK362" s="300"/>
    </row>
    <row r="363" spans="4:37" ht="12.75" customHeight="1" outlineLevel="1" x14ac:dyDescent="0.25">
      <c r="D363" s="142" t="str">
        <f>'Line Items'!D1522</f>
        <v>Class 395 Eversholt Rail - Motor (Conventional) VUC</v>
      </c>
      <c r="E363" s="106"/>
      <c r="F363" s="143" t="str">
        <f t="shared" si="9"/>
        <v>£/ vehicle mile</v>
      </c>
      <c r="G363" s="283"/>
      <c r="H363" s="283"/>
      <c r="I363" s="335"/>
      <c r="J363" s="283"/>
      <c r="K363" s="283"/>
      <c r="L363" s="335"/>
      <c r="M363" s="283"/>
      <c r="N363" s="283"/>
      <c r="O363" s="283"/>
      <c r="P363" s="283"/>
      <c r="Q363" s="283"/>
      <c r="R363" s="283"/>
      <c r="S363" s="283"/>
      <c r="T363" s="283"/>
      <c r="U363" s="283"/>
      <c r="V363" s="283"/>
      <c r="W363" s="283"/>
      <c r="X363" s="283"/>
      <c r="Y363" s="283"/>
      <c r="Z363" s="283"/>
      <c r="AA363" s="283"/>
      <c r="AB363" s="283"/>
      <c r="AC363" s="284"/>
      <c r="AE363" s="805"/>
      <c r="AG363" s="805"/>
      <c r="AI363" s="805"/>
      <c r="AK363" s="300"/>
    </row>
    <row r="364" spans="4:37" ht="12.75" customHeight="1" outlineLevel="1" x14ac:dyDescent="0.25">
      <c r="D364" s="142" t="str">
        <f>'Line Items'!D1523</f>
        <v>Class 395 Eversholt Rail - Trailer (High Speed) VUC</v>
      </c>
      <c r="E364" s="106"/>
      <c r="F364" s="143" t="str">
        <f t="shared" si="9"/>
        <v>£/ vehicle mile</v>
      </c>
      <c r="G364" s="283"/>
      <c r="H364" s="283"/>
      <c r="I364" s="335"/>
      <c r="J364" s="283"/>
      <c r="K364" s="283"/>
      <c r="L364" s="335"/>
      <c r="M364" s="283"/>
      <c r="N364" s="283"/>
      <c r="O364" s="283"/>
      <c r="P364" s="283"/>
      <c r="Q364" s="283"/>
      <c r="R364" s="283"/>
      <c r="S364" s="283"/>
      <c r="T364" s="283"/>
      <c r="U364" s="283"/>
      <c r="V364" s="283"/>
      <c r="W364" s="283"/>
      <c r="X364" s="283"/>
      <c r="Y364" s="283"/>
      <c r="Z364" s="283"/>
      <c r="AA364" s="283"/>
      <c r="AB364" s="283"/>
      <c r="AC364" s="284"/>
      <c r="AE364" s="805"/>
      <c r="AG364" s="805"/>
      <c r="AI364" s="805"/>
      <c r="AK364" s="300"/>
    </row>
    <row r="365" spans="4:37" ht="12.75" customHeight="1" outlineLevel="1" x14ac:dyDescent="0.25">
      <c r="D365" s="142" t="str">
        <f>'Line Items'!D1524</f>
        <v>Class 395 Eversholt Rail - Trailer (Conventional) VUC</v>
      </c>
      <c r="E365" s="106"/>
      <c r="F365" s="143" t="str">
        <f t="shared" si="9"/>
        <v>£/ vehicle mile</v>
      </c>
      <c r="G365" s="283"/>
      <c r="H365" s="283"/>
      <c r="I365" s="335"/>
      <c r="J365" s="283"/>
      <c r="K365" s="283"/>
      <c r="L365" s="335"/>
      <c r="M365" s="283"/>
      <c r="N365" s="283"/>
      <c r="O365" s="283"/>
      <c r="P365" s="283"/>
      <c r="Q365" s="283"/>
      <c r="R365" s="283"/>
      <c r="S365" s="283"/>
      <c r="T365" s="283"/>
      <c r="U365" s="283"/>
      <c r="V365" s="283"/>
      <c r="W365" s="283"/>
      <c r="X365" s="283"/>
      <c r="Y365" s="283"/>
      <c r="Z365" s="283"/>
      <c r="AA365" s="283"/>
      <c r="AB365" s="283"/>
      <c r="AC365" s="284"/>
      <c r="AE365" s="805"/>
      <c r="AG365" s="805"/>
      <c r="AI365" s="805"/>
      <c r="AK365" s="300"/>
    </row>
    <row r="366" spans="4:37" ht="12.75" customHeight="1" outlineLevel="1" x14ac:dyDescent="0.25">
      <c r="D366" s="142" t="str">
        <f>'Line Items'!D1525</f>
        <v>Class 377 Sub Leased from GTR - Motor VUC</v>
      </c>
      <c r="E366" s="106"/>
      <c r="F366" s="143" t="str">
        <f t="shared" si="9"/>
        <v>£/ vehicle mile</v>
      </c>
      <c r="G366" s="283"/>
      <c r="H366" s="283"/>
      <c r="I366" s="335"/>
      <c r="J366" s="283"/>
      <c r="K366" s="283"/>
      <c r="L366" s="335"/>
      <c r="M366" s="283"/>
      <c r="N366" s="283"/>
      <c r="O366" s="283"/>
      <c r="P366" s="283"/>
      <c r="Q366" s="283"/>
      <c r="R366" s="283"/>
      <c r="S366" s="283"/>
      <c r="T366" s="283"/>
      <c r="U366" s="283"/>
      <c r="V366" s="283"/>
      <c r="W366" s="283"/>
      <c r="X366" s="283"/>
      <c r="Y366" s="283"/>
      <c r="Z366" s="283"/>
      <c r="AA366" s="283"/>
      <c r="AB366" s="283"/>
      <c r="AC366" s="284"/>
      <c r="AE366" s="805"/>
      <c r="AG366" s="805"/>
      <c r="AI366" s="805"/>
      <c r="AK366" s="300"/>
    </row>
    <row r="367" spans="4:37" ht="12.75" customHeight="1" outlineLevel="1" x14ac:dyDescent="0.25">
      <c r="D367" s="142" t="str">
        <f>'Line Items'!D1526</f>
        <v>Class 377 Sub Leased from GTR - Trailer VUC</v>
      </c>
      <c r="E367" s="106"/>
      <c r="F367" s="143" t="str">
        <f t="shared" si="9"/>
        <v>£/ vehicle mile</v>
      </c>
      <c r="G367" s="283"/>
      <c r="H367" s="283"/>
      <c r="I367" s="335"/>
      <c r="J367" s="283"/>
      <c r="K367" s="283"/>
      <c r="L367" s="335"/>
      <c r="M367" s="283"/>
      <c r="N367" s="283"/>
      <c r="O367" s="283"/>
      <c r="P367" s="283"/>
      <c r="Q367" s="283"/>
      <c r="R367" s="283"/>
      <c r="S367" s="283"/>
      <c r="T367" s="283"/>
      <c r="U367" s="283"/>
      <c r="V367" s="283"/>
      <c r="W367" s="283"/>
      <c r="X367" s="283"/>
      <c r="Y367" s="283"/>
      <c r="Z367" s="283"/>
      <c r="AA367" s="283"/>
      <c r="AB367" s="283"/>
      <c r="AC367" s="284"/>
      <c r="AE367" s="805"/>
      <c r="AG367" s="805"/>
      <c r="AI367" s="805"/>
      <c r="AK367" s="300"/>
    </row>
    <row r="368" spans="4:37" ht="12.75" customHeight="1" outlineLevel="1" x14ac:dyDescent="0.25">
      <c r="D368" s="142" t="str">
        <f>'Line Items'!D1527</f>
        <v>Class 319 Sub Leased to GTR - Motor VUC</v>
      </c>
      <c r="E368" s="106"/>
      <c r="F368" s="143" t="str">
        <f t="shared" si="9"/>
        <v>£/ vehicle mile</v>
      </c>
      <c r="G368" s="283"/>
      <c r="H368" s="283"/>
      <c r="I368" s="335"/>
      <c r="J368" s="283"/>
      <c r="K368" s="283"/>
      <c r="L368" s="335"/>
      <c r="M368" s="283"/>
      <c r="N368" s="283"/>
      <c r="O368" s="283"/>
      <c r="P368" s="283"/>
      <c r="Q368" s="283"/>
      <c r="R368" s="283"/>
      <c r="S368" s="283"/>
      <c r="T368" s="283"/>
      <c r="U368" s="283"/>
      <c r="V368" s="283"/>
      <c r="W368" s="283"/>
      <c r="X368" s="283"/>
      <c r="Y368" s="283"/>
      <c r="Z368" s="283"/>
      <c r="AA368" s="283"/>
      <c r="AB368" s="283"/>
      <c r="AC368" s="284"/>
      <c r="AE368" s="805"/>
      <c r="AG368" s="805"/>
      <c r="AI368" s="805"/>
      <c r="AK368" s="300"/>
    </row>
    <row r="369" spans="4:37" ht="12.75" customHeight="1" outlineLevel="1" x14ac:dyDescent="0.25">
      <c r="D369" s="142" t="str">
        <f>'Line Items'!D1528</f>
        <v>Class 319 Sub Leased to GTR - Trailer VUC</v>
      </c>
      <c r="E369" s="106"/>
      <c r="F369" s="143" t="str">
        <f t="shared" si="9"/>
        <v>£/ vehicle mile</v>
      </c>
      <c r="G369" s="283"/>
      <c r="H369" s="283"/>
      <c r="I369" s="335"/>
      <c r="J369" s="283"/>
      <c r="K369" s="283"/>
      <c r="L369" s="335"/>
      <c r="M369" s="283"/>
      <c r="N369" s="283"/>
      <c r="O369" s="283"/>
      <c r="P369" s="283"/>
      <c r="Q369" s="283"/>
      <c r="R369" s="283"/>
      <c r="S369" s="283"/>
      <c r="T369" s="283"/>
      <c r="U369" s="283"/>
      <c r="V369" s="283"/>
      <c r="W369" s="283"/>
      <c r="X369" s="283"/>
      <c r="Y369" s="283"/>
      <c r="Z369" s="283"/>
      <c r="AA369" s="283"/>
      <c r="AB369" s="283"/>
      <c r="AC369" s="284"/>
      <c r="AE369" s="805"/>
      <c r="AG369" s="805"/>
      <c r="AI369" s="805"/>
      <c r="AK369" s="300"/>
    </row>
    <row r="370" spans="4:37" ht="12.75" customHeight="1" outlineLevel="1" x14ac:dyDescent="0.25">
      <c r="D370" s="142" t="str">
        <f>'Line Items'!D1529</f>
        <v>[Rolling Stock Vehicle Line 31] VUC</v>
      </c>
      <c r="E370" s="106"/>
      <c r="F370" s="143" t="str">
        <f t="shared" si="9"/>
        <v>£/ vehicle mile</v>
      </c>
      <c r="G370" s="283"/>
      <c r="H370" s="283"/>
      <c r="I370" s="335"/>
      <c r="J370" s="283"/>
      <c r="K370" s="283"/>
      <c r="L370" s="335"/>
      <c r="M370" s="283"/>
      <c r="N370" s="283"/>
      <c r="O370" s="283"/>
      <c r="P370" s="283"/>
      <c r="Q370" s="283"/>
      <c r="R370" s="283"/>
      <c r="S370" s="283"/>
      <c r="T370" s="283"/>
      <c r="U370" s="283"/>
      <c r="V370" s="283"/>
      <c r="W370" s="283"/>
      <c r="X370" s="283"/>
      <c r="Y370" s="283"/>
      <c r="Z370" s="283"/>
      <c r="AA370" s="283"/>
      <c r="AB370" s="283"/>
      <c r="AC370" s="284"/>
      <c r="AE370" s="805"/>
      <c r="AG370" s="805"/>
      <c r="AI370" s="805"/>
      <c r="AK370" s="300"/>
    </row>
    <row r="371" spans="4:37" ht="12.75" customHeight="1" outlineLevel="1" x14ac:dyDescent="0.25">
      <c r="D371" s="142" t="str">
        <f>'Line Items'!D1530</f>
        <v>[Rolling Stock Vehicle Line 32] VUC</v>
      </c>
      <c r="E371" s="106"/>
      <c r="F371" s="143" t="str">
        <f t="shared" si="9"/>
        <v>£/ vehicle mile</v>
      </c>
      <c r="G371" s="283"/>
      <c r="H371" s="283"/>
      <c r="I371" s="335"/>
      <c r="J371" s="283"/>
      <c r="K371" s="283"/>
      <c r="L371" s="335"/>
      <c r="M371" s="283"/>
      <c r="N371" s="283"/>
      <c r="O371" s="283"/>
      <c r="P371" s="283"/>
      <c r="Q371" s="283"/>
      <c r="R371" s="283"/>
      <c r="S371" s="283"/>
      <c r="T371" s="283"/>
      <c r="U371" s="283"/>
      <c r="V371" s="283"/>
      <c r="W371" s="283"/>
      <c r="X371" s="283"/>
      <c r="Y371" s="283"/>
      <c r="Z371" s="283"/>
      <c r="AA371" s="283"/>
      <c r="AB371" s="283"/>
      <c r="AC371" s="284"/>
      <c r="AE371" s="805"/>
      <c r="AG371" s="805"/>
      <c r="AI371" s="805"/>
      <c r="AK371" s="300"/>
    </row>
    <row r="372" spans="4:37" ht="12.75" customHeight="1" outlineLevel="1" x14ac:dyDescent="0.25">
      <c r="D372" s="142" t="str">
        <f>'Line Items'!D1531</f>
        <v>[Rolling Stock Vehicle Line 33] VUC</v>
      </c>
      <c r="E372" s="106"/>
      <c r="F372" s="143" t="str">
        <f t="shared" si="9"/>
        <v>£/ vehicle mile</v>
      </c>
      <c r="G372" s="283"/>
      <c r="H372" s="283"/>
      <c r="I372" s="335"/>
      <c r="J372" s="283"/>
      <c r="K372" s="283"/>
      <c r="L372" s="335"/>
      <c r="M372" s="283"/>
      <c r="N372" s="283"/>
      <c r="O372" s="283"/>
      <c r="P372" s="283"/>
      <c r="Q372" s="283"/>
      <c r="R372" s="283"/>
      <c r="S372" s="283"/>
      <c r="T372" s="283"/>
      <c r="U372" s="283"/>
      <c r="V372" s="283"/>
      <c r="W372" s="283"/>
      <c r="X372" s="283"/>
      <c r="Y372" s="283"/>
      <c r="Z372" s="283"/>
      <c r="AA372" s="283"/>
      <c r="AB372" s="283"/>
      <c r="AC372" s="284"/>
      <c r="AE372" s="805"/>
      <c r="AG372" s="805"/>
      <c r="AI372" s="805"/>
      <c r="AK372" s="300"/>
    </row>
    <row r="373" spans="4:37" ht="12.75" customHeight="1" outlineLevel="1" x14ac:dyDescent="0.25">
      <c r="D373" s="142" t="str">
        <f>'Line Items'!D1532</f>
        <v>[Rolling Stock Vehicle Line 34] VUC</v>
      </c>
      <c r="E373" s="106"/>
      <c r="F373" s="143" t="str">
        <f t="shared" si="9"/>
        <v>£/ vehicle mile</v>
      </c>
      <c r="G373" s="283"/>
      <c r="H373" s="283"/>
      <c r="I373" s="335"/>
      <c r="J373" s="283"/>
      <c r="K373" s="283"/>
      <c r="L373" s="335"/>
      <c r="M373" s="283"/>
      <c r="N373" s="283"/>
      <c r="O373" s="283"/>
      <c r="P373" s="283"/>
      <c r="Q373" s="283"/>
      <c r="R373" s="283"/>
      <c r="S373" s="283"/>
      <c r="T373" s="283"/>
      <c r="U373" s="283"/>
      <c r="V373" s="283"/>
      <c r="W373" s="283"/>
      <c r="X373" s="283"/>
      <c r="Y373" s="283"/>
      <c r="Z373" s="283"/>
      <c r="AA373" s="283"/>
      <c r="AB373" s="283"/>
      <c r="AC373" s="284"/>
      <c r="AE373" s="805"/>
      <c r="AG373" s="805"/>
      <c r="AI373" s="805"/>
      <c r="AK373" s="300"/>
    </row>
    <row r="374" spans="4:37" ht="12.75" customHeight="1" outlineLevel="1" x14ac:dyDescent="0.25">
      <c r="D374" s="142" t="str">
        <f>'Line Items'!D1533</f>
        <v>[Rolling Stock Vehicle Line 35] VUC</v>
      </c>
      <c r="E374" s="106"/>
      <c r="F374" s="143" t="str">
        <f t="shared" si="9"/>
        <v>£/ vehicle mile</v>
      </c>
      <c r="G374" s="283"/>
      <c r="H374" s="283"/>
      <c r="I374" s="335"/>
      <c r="J374" s="283"/>
      <c r="K374" s="283"/>
      <c r="L374" s="335"/>
      <c r="M374" s="283"/>
      <c r="N374" s="283"/>
      <c r="O374" s="283"/>
      <c r="P374" s="283"/>
      <c r="Q374" s="283"/>
      <c r="R374" s="283"/>
      <c r="S374" s="283"/>
      <c r="T374" s="283"/>
      <c r="U374" s="283"/>
      <c r="V374" s="283"/>
      <c r="W374" s="283"/>
      <c r="X374" s="283"/>
      <c r="Y374" s="283"/>
      <c r="Z374" s="283"/>
      <c r="AA374" s="283"/>
      <c r="AB374" s="283"/>
      <c r="AC374" s="284"/>
      <c r="AE374" s="805"/>
      <c r="AG374" s="805"/>
      <c r="AI374" s="805"/>
      <c r="AK374" s="300"/>
    </row>
    <row r="375" spans="4:37" ht="12.75" customHeight="1" outlineLevel="1" x14ac:dyDescent="0.25">
      <c r="D375" s="142" t="str">
        <f>'Line Items'!D1534</f>
        <v>[Rolling Stock Vehicle Line 36] VUC</v>
      </c>
      <c r="E375" s="106"/>
      <c r="F375" s="143" t="str">
        <f t="shared" si="9"/>
        <v>£/ vehicle mile</v>
      </c>
      <c r="G375" s="283"/>
      <c r="H375" s="283"/>
      <c r="I375" s="335"/>
      <c r="J375" s="283"/>
      <c r="K375" s="283"/>
      <c r="L375" s="335"/>
      <c r="M375" s="283"/>
      <c r="N375" s="283"/>
      <c r="O375" s="283"/>
      <c r="P375" s="283"/>
      <c r="Q375" s="283"/>
      <c r="R375" s="283"/>
      <c r="S375" s="283"/>
      <c r="T375" s="283"/>
      <c r="U375" s="283"/>
      <c r="V375" s="283"/>
      <c r="W375" s="283"/>
      <c r="X375" s="283"/>
      <c r="Y375" s="283"/>
      <c r="Z375" s="283"/>
      <c r="AA375" s="283"/>
      <c r="AB375" s="283"/>
      <c r="AC375" s="284"/>
      <c r="AE375" s="805"/>
      <c r="AG375" s="805"/>
      <c r="AI375" s="805"/>
      <c r="AK375" s="300"/>
    </row>
    <row r="376" spans="4:37" ht="12.75" customHeight="1" outlineLevel="1" x14ac:dyDescent="0.25">
      <c r="D376" s="142" t="str">
        <f>'Line Items'!D1535</f>
        <v>[Rolling Stock Vehicle Line 37] VUC</v>
      </c>
      <c r="E376" s="106"/>
      <c r="F376" s="143" t="str">
        <f t="shared" si="9"/>
        <v>£/ vehicle mile</v>
      </c>
      <c r="G376" s="283"/>
      <c r="H376" s="283"/>
      <c r="I376" s="335"/>
      <c r="J376" s="283"/>
      <c r="K376" s="283"/>
      <c r="L376" s="335"/>
      <c r="M376" s="283"/>
      <c r="N376" s="283"/>
      <c r="O376" s="283"/>
      <c r="P376" s="283"/>
      <c r="Q376" s="283"/>
      <c r="R376" s="283"/>
      <c r="S376" s="283"/>
      <c r="T376" s="283"/>
      <c r="U376" s="283"/>
      <c r="V376" s="283"/>
      <c r="W376" s="283"/>
      <c r="X376" s="283"/>
      <c r="Y376" s="283"/>
      <c r="Z376" s="283"/>
      <c r="AA376" s="283"/>
      <c r="AB376" s="283"/>
      <c r="AC376" s="284"/>
      <c r="AE376" s="805"/>
      <c r="AG376" s="805"/>
      <c r="AI376" s="805"/>
      <c r="AK376" s="300"/>
    </row>
    <row r="377" spans="4:37" ht="12.75" customHeight="1" outlineLevel="1" x14ac:dyDescent="0.25">
      <c r="D377" s="142" t="str">
        <f>'Line Items'!D1536</f>
        <v>[Rolling Stock Vehicle Line 38] VUC</v>
      </c>
      <c r="E377" s="106"/>
      <c r="F377" s="143" t="str">
        <f t="shared" si="9"/>
        <v>£/ vehicle mile</v>
      </c>
      <c r="G377" s="283"/>
      <c r="H377" s="283"/>
      <c r="I377" s="335"/>
      <c r="J377" s="283"/>
      <c r="K377" s="283"/>
      <c r="L377" s="335"/>
      <c r="M377" s="283"/>
      <c r="N377" s="283"/>
      <c r="O377" s="283"/>
      <c r="P377" s="283"/>
      <c r="Q377" s="283"/>
      <c r="R377" s="283"/>
      <c r="S377" s="283"/>
      <c r="T377" s="283"/>
      <c r="U377" s="283"/>
      <c r="V377" s="283"/>
      <c r="W377" s="283"/>
      <c r="X377" s="283"/>
      <c r="Y377" s="283"/>
      <c r="Z377" s="283"/>
      <c r="AA377" s="283"/>
      <c r="AB377" s="283"/>
      <c r="AC377" s="284"/>
      <c r="AE377" s="805"/>
      <c r="AG377" s="805"/>
      <c r="AI377" s="805"/>
      <c r="AK377" s="300"/>
    </row>
    <row r="378" spans="4:37" ht="12.75" customHeight="1" outlineLevel="1" x14ac:dyDescent="0.25">
      <c r="D378" s="142" t="str">
        <f>'Line Items'!D1537</f>
        <v>[Rolling Stock Vehicle Line 39] VUC</v>
      </c>
      <c r="E378" s="106"/>
      <c r="F378" s="143" t="str">
        <f t="shared" si="9"/>
        <v>£/ vehicle mile</v>
      </c>
      <c r="G378" s="283"/>
      <c r="H378" s="283"/>
      <c r="I378" s="335"/>
      <c r="J378" s="283"/>
      <c r="K378" s="283"/>
      <c r="L378" s="335"/>
      <c r="M378" s="283"/>
      <c r="N378" s="283"/>
      <c r="O378" s="283"/>
      <c r="P378" s="283"/>
      <c r="Q378" s="283"/>
      <c r="R378" s="283"/>
      <c r="S378" s="283"/>
      <c r="T378" s="283"/>
      <c r="U378" s="283"/>
      <c r="V378" s="283"/>
      <c r="W378" s="283"/>
      <c r="X378" s="283"/>
      <c r="Y378" s="283"/>
      <c r="Z378" s="283"/>
      <c r="AA378" s="283"/>
      <c r="AB378" s="283"/>
      <c r="AC378" s="284"/>
      <c r="AE378" s="805"/>
      <c r="AG378" s="805"/>
      <c r="AI378" s="805"/>
      <c r="AK378" s="300"/>
    </row>
    <row r="379" spans="4:37" ht="12.75" customHeight="1" outlineLevel="1" x14ac:dyDescent="0.25">
      <c r="D379" s="142" t="str">
        <f>'Line Items'!D1538</f>
        <v>[Rolling Stock Vehicle Line 40] VUC</v>
      </c>
      <c r="E379" s="106"/>
      <c r="F379" s="143" t="str">
        <f t="shared" si="9"/>
        <v>£/ vehicle mile</v>
      </c>
      <c r="G379" s="283"/>
      <c r="H379" s="283"/>
      <c r="I379" s="335"/>
      <c r="J379" s="283"/>
      <c r="K379" s="283"/>
      <c r="L379" s="335"/>
      <c r="M379" s="283"/>
      <c r="N379" s="283"/>
      <c r="O379" s="283"/>
      <c r="P379" s="283"/>
      <c r="Q379" s="283"/>
      <c r="R379" s="283"/>
      <c r="S379" s="283"/>
      <c r="T379" s="283"/>
      <c r="U379" s="283"/>
      <c r="V379" s="283"/>
      <c r="W379" s="283"/>
      <c r="X379" s="283"/>
      <c r="Y379" s="283"/>
      <c r="Z379" s="283"/>
      <c r="AA379" s="283"/>
      <c r="AB379" s="283"/>
      <c r="AC379" s="284"/>
      <c r="AE379" s="805"/>
      <c r="AG379" s="805"/>
      <c r="AI379" s="805"/>
      <c r="AK379" s="300"/>
    </row>
    <row r="380" spans="4:37" ht="12.75" customHeight="1" outlineLevel="1" x14ac:dyDescent="0.25">
      <c r="D380" s="142" t="str">
        <f>'Line Items'!D1539</f>
        <v>[Rolling Stock Vehicle Line 41] VUC</v>
      </c>
      <c r="E380" s="106"/>
      <c r="F380" s="143" t="str">
        <f t="shared" si="9"/>
        <v>£/ vehicle mile</v>
      </c>
      <c r="G380" s="283"/>
      <c r="H380" s="283"/>
      <c r="I380" s="335"/>
      <c r="J380" s="283"/>
      <c r="K380" s="283"/>
      <c r="L380" s="335"/>
      <c r="M380" s="283"/>
      <c r="N380" s="283"/>
      <c r="O380" s="283"/>
      <c r="P380" s="283"/>
      <c r="Q380" s="283"/>
      <c r="R380" s="283"/>
      <c r="S380" s="283"/>
      <c r="T380" s="283"/>
      <c r="U380" s="283"/>
      <c r="V380" s="283"/>
      <c r="W380" s="283"/>
      <c r="X380" s="283"/>
      <c r="Y380" s="283"/>
      <c r="Z380" s="283"/>
      <c r="AA380" s="283"/>
      <c r="AB380" s="283"/>
      <c r="AC380" s="284"/>
      <c r="AE380" s="805"/>
      <c r="AG380" s="805"/>
      <c r="AI380" s="805"/>
      <c r="AK380" s="300"/>
    </row>
    <row r="381" spans="4:37" ht="12.75" customHeight="1" outlineLevel="1" x14ac:dyDescent="0.25">
      <c r="D381" s="142" t="str">
        <f>'Line Items'!D1540</f>
        <v>[Rolling Stock Vehicle Line 42] VUC</v>
      </c>
      <c r="E381" s="106"/>
      <c r="F381" s="143" t="str">
        <f t="shared" si="9"/>
        <v>£/ vehicle mile</v>
      </c>
      <c r="G381" s="283"/>
      <c r="H381" s="283"/>
      <c r="I381" s="335"/>
      <c r="J381" s="283"/>
      <c r="K381" s="283"/>
      <c r="L381" s="335"/>
      <c r="M381" s="283"/>
      <c r="N381" s="283"/>
      <c r="O381" s="283"/>
      <c r="P381" s="283"/>
      <c r="Q381" s="283"/>
      <c r="R381" s="283"/>
      <c r="S381" s="283"/>
      <c r="T381" s="283"/>
      <c r="U381" s="283"/>
      <c r="V381" s="283"/>
      <c r="W381" s="283"/>
      <c r="X381" s="283"/>
      <c r="Y381" s="283"/>
      <c r="Z381" s="283"/>
      <c r="AA381" s="283"/>
      <c r="AB381" s="283"/>
      <c r="AC381" s="284"/>
      <c r="AE381" s="805"/>
      <c r="AG381" s="805"/>
      <c r="AI381" s="805"/>
      <c r="AK381" s="300"/>
    </row>
    <row r="382" spans="4:37" ht="12.75" customHeight="1" outlineLevel="1" x14ac:dyDescent="0.25">
      <c r="D382" s="142" t="str">
        <f>'Line Items'!D1541</f>
        <v>[Rolling Stock Vehicle Line 43] VUC</v>
      </c>
      <c r="E382" s="106"/>
      <c r="F382" s="143" t="str">
        <f t="shared" si="9"/>
        <v>£/ vehicle mile</v>
      </c>
      <c r="G382" s="283"/>
      <c r="H382" s="283"/>
      <c r="I382" s="335"/>
      <c r="J382" s="283"/>
      <c r="K382" s="283"/>
      <c r="L382" s="335"/>
      <c r="M382" s="283"/>
      <c r="N382" s="283"/>
      <c r="O382" s="283"/>
      <c r="P382" s="283"/>
      <c r="Q382" s="283"/>
      <c r="R382" s="283"/>
      <c r="S382" s="283"/>
      <c r="T382" s="283"/>
      <c r="U382" s="283"/>
      <c r="V382" s="283"/>
      <c r="W382" s="283"/>
      <c r="X382" s="283"/>
      <c r="Y382" s="283"/>
      <c r="Z382" s="283"/>
      <c r="AA382" s="283"/>
      <c r="AB382" s="283"/>
      <c r="AC382" s="284"/>
      <c r="AE382" s="805"/>
      <c r="AG382" s="805"/>
      <c r="AI382" s="805"/>
      <c r="AK382" s="300"/>
    </row>
    <row r="383" spans="4:37" ht="12.75" customHeight="1" outlineLevel="1" x14ac:dyDescent="0.25">
      <c r="D383" s="142" t="str">
        <f>'Line Items'!D1542</f>
        <v>[Rolling Stock Vehicle Line 44] VUC</v>
      </c>
      <c r="E383" s="106"/>
      <c r="F383" s="143" t="str">
        <f t="shared" si="9"/>
        <v>£/ vehicle mile</v>
      </c>
      <c r="G383" s="283"/>
      <c r="H383" s="283"/>
      <c r="I383" s="335"/>
      <c r="J383" s="283"/>
      <c r="K383" s="283"/>
      <c r="L383" s="335"/>
      <c r="M383" s="283"/>
      <c r="N383" s="283"/>
      <c r="O383" s="283"/>
      <c r="P383" s="283"/>
      <c r="Q383" s="283"/>
      <c r="R383" s="283"/>
      <c r="S383" s="283"/>
      <c r="T383" s="283"/>
      <c r="U383" s="283"/>
      <c r="V383" s="283"/>
      <c r="W383" s="283"/>
      <c r="X383" s="283"/>
      <c r="Y383" s="283"/>
      <c r="Z383" s="283"/>
      <c r="AA383" s="283"/>
      <c r="AB383" s="283"/>
      <c r="AC383" s="284"/>
      <c r="AE383" s="805"/>
      <c r="AG383" s="805"/>
      <c r="AI383" s="805"/>
      <c r="AK383" s="300"/>
    </row>
    <row r="384" spans="4:37" ht="12.75" customHeight="1" outlineLevel="1" x14ac:dyDescent="0.25">
      <c r="D384" s="142" t="str">
        <f>'Line Items'!D1543</f>
        <v>[Rolling Stock Vehicle Line 45] VUC</v>
      </c>
      <c r="E384" s="106"/>
      <c r="F384" s="143" t="str">
        <f t="shared" si="9"/>
        <v>£/ vehicle mile</v>
      </c>
      <c r="G384" s="283"/>
      <c r="H384" s="283"/>
      <c r="I384" s="335"/>
      <c r="J384" s="283"/>
      <c r="K384" s="283"/>
      <c r="L384" s="335"/>
      <c r="M384" s="283"/>
      <c r="N384" s="283"/>
      <c r="O384" s="283"/>
      <c r="P384" s="283"/>
      <c r="Q384" s="283"/>
      <c r="R384" s="283"/>
      <c r="S384" s="283"/>
      <c r="T384" s="283"/>
      <c r="U384" s="283"/>
      <c r="V384" s="283"/>
      <c r="W384" s="283"/>
      <c r="X384" s="283"/>
      <c r="Y384" s="283"/>
      <c r="Z384" s="283"/>
      <c r="AA384" s="283"/>
      <c r="AB384" s="283"/>
      <c r="AC384" s="284"/>
      <c r="AE384" s="805"/>
      <c r="AG384" s="805"/>
      <c r="AI384" s="805"/>
      <c r="AK384" s="300"/>
    </row>
    <row r="385" spans="4:37" ht="12.75" customHeight="1" outlineLevel="1" x14ac:dyDescent="0.25">
      <c r="D385" s="142" t="str">
        <f>'Line Items'!D1544</f>
        <v>[Rolling Stock Vehicle Line 46] VUC</v>
      </c>
      <c r="E385" s="106"/>
      <c r="F385" s="143" t="str">
        <f t="shared" si="9"/>
        <v>£/ vehicle mile</v>
      </c>
      <c r="G385" s="283"/>
      <c r="H385" s="283"/>
      <c r="I385" s="335"/>
      <c r="J385" s="283"/>
      <c r="K385" s="283"/>
      <c r="L385" s="335"/>
      <c r="M385" s="283"/>
      <c r="N385" s="283"/>
      <c r="O385" s="283"/>
      <c r="P385" s="283"/>
      <c r="Q385" s="283"/>
      <c r="R385" s="283"/>
      <c r="S385" s="283"/>
      <c r="T385" s="283"/>
      <c r="U385" s="283"/>
      <c r="V385" s="283"/>
      <c r="W385" s="283"/>
      <c r="X385" s="283"/>
      <c r="Y385" s="283"/>
      <c r="Z385" s="283"/>
      <c r="AA385" s="283"/>
      <c r="AB385" s="283"/>
      <c r="AC385" s="284"/>
      <c r="AE385" s="805"/>
      <c r="AG385" s="805"/>
      <c r="AI385" s="805"/>
      <c r="AK385" s="300"/>
    </row>
    <row r="386" spans="4:37" ht="12.75" customHeight="1" outlineLevel="1" x14ac:dyDescent="0.25">
      <c r="D386" s="142" t="str">
        <f>'Line Items'!D1545</f>
        <v>[Rolling Stock Vehicle Line 47] VUC</v>
      </c>
      <c r="E386" s="106"/>
      <c r="F386" s="143" t="str">
        <f t="shared" si="9"/>
        <v>£/ vehicle mile</v>
      </c>
      <c r="G386" s="283"/>
      <c r="H386" s="283"/>
      <c r="I386" s="335"/>
      <c r="J386" s="283"/>
      <c r="K386" s="283"/>
      <c r="L386" s="335"/>
      <c r="M386" s="283"/>
      <c r="N386" s="283"/>
      <c r="O386" s="283"/>
      <c r="P386" s="283"/>
      <c r="Q386" s="283"/>
      <c r="R386" s="283"/>
      <c r="S386" s="283"/>
      <c r="T386" s="283"/>
      <c r="U386" s="283"/>
      <c r="V386" s="283"/>
      <c r="W386" s="283"/>
      <c r="X386" s="283"/>
      <c r="Y386" s="283"/>
      <c r="Z386" s="283"/>
      <c r="AA386" s="283"/>
      <c r="AB386" s="283"/>
      <c r="AC386" s="284"/>
      <c r="AE386" s="805"/>
      <c r="AG386" s="805"/>
      <c r="AI386" s="805"/>
      <c r="AK386" s="300"/>
    </row>
    <row r="387" spans="4:37" ht="12.75" customHeight="1" outlineLevel="1" x14ac:dyDescent="0.25">
      <c r="D387" s="142" t="str">
        <f>'Line Items'!D1546</f>
        <v>[Rolling Stock Vehicle Line 48] VUC</v>
      </c>
      <c r="E387" s="106"/>
      <c r="F387" s="143" t="str">
        <f t="shared" si="9"/>
        <v>£/ vehicle mile</v>
      </c>
      <c r="G387" s="283"/>
      <c r="H387" s="283"/>
      <c r="I387" s="335"/>
      <c r="J387" s="283"/>
      <c r="K387" s="283"/>
      <c r="L387" s="335"/>
      <c r="M387" s="283"/>
      <c r="N387" s="283"/>
      <c r="O387" s="283"/>
      <c r="P387" s="283"/>
      <c r="Q387" s="283"/>
      <c r="R387" s="283"/>
      <c r="S387" s="283"/>
      <c r="T387" s="283"/>
      <c r="U387" s="283"/>
      <c r="V387" s="283"/>
      <c r="W387" s="283"/>
      <c r="X387" s="283"/>
      <c r="Y387" s="283"/>
      <c r="Z387" s="283"/>
      <c r="AA387" s="283"/>
      <c r="AB387" s="283"/>
      <c r="AC387" s="284"/>
      <c r="AE387" s="805"/>
      <c r="AG387" s="805"/>
      <c r="AI387" s="805"/>
      <c r="AK387" s="300"/>
    </row>
    <row r="388" spans="4:37" ht="12.75" customHeight="1" outlineLevel="1" x14ac:dyDescent="0.25">
      <c r="D388" s="142" t="str">
        <f>'Line Items'!D1547</f>
        <v>[Rolling Stock Vehicle Line 49] VUC</v>
      </c>
      <c r="E388" s="106"/>
      <c r="F388" s="143" t="str">
        <f t="shared" si="9"/>
        <v>£/ vehicle mile</v>
      </c>
      <c r="G388" s="283"/>
      <c r="H388" s="283"/>
      <c r="I388" s="335"/>
      <c r="J388" s="283"/>
      <c r="K388" s="283"/>
      <c r="L388" s="335"/>
      <c r="M388" s="283"/>
      <c r="N388" s="283"/>
      <c r="O388" s="283"/>
      <c r="P388" s="283"/>
      <c r="Q388" s="283"/>
      <c r="R388" s="283"/>
      <c r="S388" s="283"/>
      <c r="T388" s="283"/>
      <c r="U388" s="283"/>
      <c r="V388" s="283"/>
      <c r="W388" s="283"/>
      <c r="X388" s="283"/>
      <c r="Y388" s="283"/>
      <c r="Z388" s="283"/>
      <c r="AA388" s="283"/>
      <c r="AB388" s="283"/>
      <c r="AC388" s="284"/>
      <c r="AE388" s="805"/>
      <c r="AG388" s="805"/>
      <c r="AI388" s="805"/>
      <c r="AK388" s="300"/>
    </row>
    <row r="389" spans="4:37" ht="12.75" customHeight="1" outlineLevel="1" x14ac:dyDescent="0.25">
      <c r="D389" s="142" t="str">
        <f>'Line Items'!D1548</f>
        <v>[Rolling Stock Vehicle Line 50] VUC</v>
      </c>
      <c r="E389" s="106"/>
      <c r="F389" s="143" t="str">
        <f t="shared" si="9"/>
        <v>£/ vehicle mile</v>
      </c>
      <c r="G389" s="283"/>
      <c r="H389" s="283"/>
      <c r="I389" s="335"/>
      <c r="J389" s="283"/>
      <c r="K389" s="283"/>
      <c r="L389" s="335"/>
      <c r="M389" s="283"/>
      <c r="N389" s="283"/>
      <c r="O389" s="283"/>
      <c r="P389" s="283"/>
      <c r="Q389" s="283"/>
      <c r="R389" s="283"/>
      <c r="S389" s="283"/>
      <c r="T389" s="283"/>
      <c r="U389" s="283"/>
      <c r="V389" s="283"/>
      <c r="W389" s="283"/>
      <c r="X389" s="283"/>
      <c r="Y389" s="283"/>
      <c r="Z389" s="283"/>
      <c r="AA389" s="283"/>
      <c r="AB389" s="283"/>
      <c r="AC389" s="284"/>
      <c r="AE389" s="805"/>
      <c r="AG389" s="805"/>
      <c r="AI389" s="805"/>
      <c r="AK389" s="300"/>
    </row>
    <row r="390" spans="4:37" ht="12.75" customHeight="1" outlineLevel="1" x14ac:dyDescent="0.25">
      <c r="D390" s="142" t="str">
        <f>'Line Items'!D1549</f>
        <v>[Rolling Stock Vehicle Line 51] VUC</v>
      </c>
      <c r="E390" s="106"/>
      <c r="F390" s="143" t="str">
        <f t="shared" si="9"/>
        <v>£/ vehicle mile</v>
      </c>
      <c r="G390" s="283"/>
      <c r="H390" s="283"/>
      <c r="I390" s="335"/>
      <c r="J390" s="283"/>
      <c r="K390" s="283"/>
      <c r="L390" s="335"/>
      <c r="M390" s="283"/>
      <c r="N390" s="283"/>
      <c r="O390" s="283"/>
      <c r="P390" s="283"/>
      <c r="Q390" s="283"/>
      <c r="R390" s="283"/>
      <c r="S390" s="283"/>
      <c r="T390" s="283"/>
      <c r="U390" s="283"/>
      <c r="V390" s="283"/>
      <c r="W390" s="283"/>
      <c r="X390" s="283"/>
      <c r="Y390" s="283"/>
      <c r="Z390" s="283"/>
      <c r="AA390" s="283"/>
      <c r="AB390" s="283"/>
      <c r="AC390" s="284"/>
      <c r="AE390" s="805"/>
      <c r="AG390" s="805"/>
      <c r="AI390" s="805"/>
      <c r="AK390" s="300"/>
    </row>
    <row r="391" spans="4:37" ht="12.75" customHeight="1" outlineLevel="1" x14ac:dyDescent="0.25">
      <c r="D391" s="142" t="str">
        <f>'Line Items'!D1550</f>
        <v>[Rolling Stock Vehicle Line 52] VUC</v>
      </c>
      <c r="E391" s="106"/>
      <c r="F391" s="143" t="str">
        <f t="shared" si="9"/>
        <v>£/ vehicle mile</v>
      </c>
      <c r="G391" s="283"/>
      <c r="H391" s="283"/>
      <c r="I391" s="335"/>
      <c r="J391" s="283"/>
      <c r="K391" s="283"/>
      <c r="L391" s="335"/>
      <c r="M391" s="283"/>
      <c r="N391" s="283"/>
      <c r="O391" s="283"/>
      <c r="P391" s="283"/>
      <c r="Q391" s="283"/>
      <c r="R391" s="283"/>
      <c r="S391" s="283"/>
      <c r="T391" s="283"/>
      <c r="U391" s="283"/>
      <c r="V391" s="283"/>
      <c r="W391" s="283"/>
      <c r="X391" s="283"/>
      <c r="Y391" s="283"/>
      <c r="Z391" s="283"/>
      <c r="AA391" s="283"/>
      <c r="AB391" s="283"/>
      <c r="AC391" s="284"/>
      <c r="AE391" s="805"/>
      <c r="AG391" s="805"/>
      <c r="AI391" s="805"/>
      <c r="AK391" s="300"/>
    </row>
    <row r="392" spans="4:37" ht="12.75" customHeight="1" outlineLevel="1" x14ac:dyDescent="0.25">
      <c r="D392" s="142" t="str">
        <f>'Line Items'!D1551</f>
        <v>[Rolling Stock Vehicle Line 53] VUC</v>
      </c>
      <c r="E392" s="106"/>
      <c r="F392" s="143" t="str">
        <f t="shared" si="9"/>
        <v>£/ vehicle mile</v>
      </c>
      <c r="G392" s="283"/>
      <c r="H392" s="283"/>
      <c r="I392" s="335"/>
      <c r="J392" s="283"/>
      <c r="K392" s="283"/>
      <c r="L392" s="335"/>
      <c r="M392" s="283"/>
      <c r="N392" s="283"/>
      <c r="O392" s="283"/>
      <c r="P392" s="283"/>
      <c r="Q392" s="283"/>
      <c r="R392" s="283"/>
      <c r="S392" s="283"/>
      <c r="T392" s="283"/>
      <c r="U392" s="283"/>
      <c r="V392" s="283"/>
      <c r="W392" s="283"/>
      <c r="X392" s="283"/>
      <c r="Y392" s="283"/>
      <c r="Z392" s="283"/>
      <c r="AA392" s="283"/>
      <c r="AB392" s="283"/>
      <c r="AC392" s="284"/>
      <c r="AE392" s="805"/>
      <c r="AG392" s="805"/>
      <c r="AI392" s="805"/>
      <c r="AK392" s="300"/>
    </row>
    <row r="393" spans="4:37" ht="12.75" customHeight="1" outlineLevel="1" x14ac:dyDescent="0.25">
      <c r="D393" s="142" t="str">
        <f>'Line Items'!D1552</f>
        <v>[Rolling Stock Vehicle Line 54] VUC</v>
      </c>
      <c r="E393" s="106"/>
      <c r="F393" s="143" t="str">
        <f t="shared" si="9"/>
        <v>£/ vehicle mile</v>
      </c>
      <c r="G393" s="283"/>
      <c r="H393" s="283"/>
      <c r="I393" s="335"/>
      <c r="J393" s="283"/>
      <c r="K393" s="283"/>
      <c r="L393" s="335"/>
      <c r="M393" s="283"/>
      <c r="N393" s="283"/>
      <c r="O393" s="283"/>
      <c r="P393" s="283"/>
      <c r="Q393" s="283"/>
      <c r="R393" s="283"/>
      <c r="S393" s="283"/>
      <c r="T393" s="283"/>
      <c r="U393" s="283"/>
      <c r="V393" s="283"/>
      <c r="W393" s="283"/>
      <c r="X393" s="283"/>
      <c r="Y393" s="283"/>
      <c r="Z393" s="283"/>
      <c r="AA393" s="283"/>
      <c r="AB393" s="283"/>
      <c r="AC393" s="284"/>
      <c r="AE393" s="805"/>
      <c r="AG393" s="805"/>
      <c r="AI393" s="805"/>
      <c r="AK393" s="300"/>
    </row>
    <row r="394" spans="4:37" ht="12.75" customHeight="1" outlineLevel="1" x14ac:dyDescent="0.25">
      <c r="D394" s="142" t="str">
        <f>'Line Items'!D1553</f>
        <v>[Rolling Stock Vehicle Line 55] VUC</v>
      </c>
      <c r="E394" s="106"/>
      <c r="F394" s="143" t="str">
        <f t="shared" si="9"/>
        <v>£/ vehicle mile</v>
      </c>
      <c r="G394" s="283"/>
      <c r="H394" s="283"/>
      <c r="I394" s="335"/>
      <c r="J394" s="283"/>
      <c r="K394" s="283"/>
      <c r="L394" s="335"/>
      <c r="M394" s="283"/>
      <c r="N394" s="283"/>
      <c r="O394" s="283"/>
      <c r="P394" s="283"/>
      <c r="Q394" s="283"/>
      <c r="R394" s="283"/>
      <c r="S394" s="283"/>
      <c r="T394" s="283"/>
      <c r="U394" s="283"/>
      <c r="V394" s="283"/>
      <c r="W394" s="283"/>
      <c r="X394" s="283"/>
      <c r="Y394" s="283"/>
      <c r="Z394" s="283"/>
      <c r="AA394" s="283"/>
      <c r="AB394" s="283"/>
      <c r="AC394" s="284"/>
      <c r="AE394" s="805"/>
      <c r="AG394" s="805"/>
      <c r="AI394" s="805"/>
      <c r="AK394" s="300"/>
    </row>
    <row r="395" spans="4:37" ht="12.75" customHeight="1" outlineLevel="1" x14ac:dyDescent="0.25">
      <c r="D395" s="142" t="str">
        <f>'Line Items'!D1554</f>
        <v>[Rolling Stock Vehicle Line 56] VUC</v>
      </c>
      <c r="E395" s="106"/>
      <c r="F395" s="143" t="str">
        <f t="shared" si="9"/>
        <v>£/ vehicle mile</v>
      </c>
      <c r="G395" s="283"/>
      <c r="H395" s="283"/>
      <c r="I395" s="335"/>
      <c r="J395" s="283"/>
      <c r="K395" s="283"/>
      <c r="L395" s="335"/>
      <c r="M395" s="283"/>
      <c r="N395" s="283"/>
      <c r="O395" s="283"/>
      <c r="P395" s="283"/>
      <c r="Q395" s="283"/>
      <c r="R395" s="283"/>
      <c r="S395" s="283"/>
      <c r="T395" s="283"/>
      <c r="U395" s="283"/>
      <c r="V395" s="283"/>
      <c r="W395" s="283"/>
      <c r="X395" s="283"/>
      <c r="Y395" s="283"/>
      <c r="Z395" s="283"/>
      <c r="AA395" s="283"/>
      <c r="AB395" s="283"/>
      <c r="AC395" s="284"/>
      <c r="AE395" s="805"/>
      <c r="AG395" s="805"/>
      <c r="AI395" s="805"/>
      <c r="AK395" s="300"/>
    </row>
    <row r="396" spans="4:37" ht="12.75" customHeight="1" outlineLevel="1" x14ac:dyDescent="0.25">
      <c r="D396" s="142" t="str">
        <f>'Line Items'!D1555</f>
        <v>[Rolling Stock Vehicle Line 57] VUC</v>
      </c>
      <c r="E396" s="106"/>
      <c r="F396" s="143" t="str">
        <f t="shared" si="9"/>
        <v>£/ vehicle mile</v>
      </c>
      <c r="G396" s="283"/>
      <c r="H396" s="283"/>
      <c r="I396" s="335"/>
      <c r="J396" s="283"/>
      <c r="K396" s="283"/>
      <c r="L396" s="335"/>
      <c r="M396" s="283"/>
      <c r="N396" s="283"/>
      <c r="O396" s="283"/>
      <c r="P396" s="283"/>
      <c r="Q396" s="283"/>
      <c r="R396" s="283"/>
      <c r="S396" s="283"/>
      <c r="T396" s="283"/>
      <c r="U396" s="283"/>
      <c r="V396" s="283"/>
      <c r="W396" s="283"/>
      <c r="X396" s="283"/>
      <c r="Y396" s="283"/>
      <c r="Z396" s="283"/>
      <c r="AA396" s="283"/>
      <c r="AB396" s="283"/>
      <c r="AC396" s="284"/>
      <c r="AE396" s="805"/>
      <c r="AG396" s="805"/>
      <c r="AI396" s="805"/>
      <c r="AK396" s="300"/>
    </row>
    <row r="397" spans="4:37" ht="12.75" customHeight="1" outlineLevel="1" x14ac:dyDescent="0.25">
      <c r="D397" s="142" t="str">
        <f>'Line Items'!D1556</f>
        <v>[Rolling Stock Vehicle Line 58] VUC</v>
      </c>
      <c r="E397" s="106"/>
      <c r="F397" s="143" t="str">
        <f t="shared" si="9"/>
        <v>£/ vehicle mile</v>
      </c>
      <c r="G397" s="283"/>
      <c r="H397" s="283"/>
      <c r="I397" s="335"/>
      <c r="J397" s="283"/>
      <c r="K397" s="283"/>
      <c r="L397" s="335"/>
      <c r="M397" s="283"/>
      <c r="N397" s="283"/>
      <c r="O397" s="283"/>
      <c r="P397" s="283"/>
      <c r="Q397" s="283"/>
      <c r="R397" s="283"/>
      <c r="S397" s="283"/>
      <c r="T397" s="283"/>
      <c r="U397" s="283"/>
      <c r="V397" s="283"/>
      <c r="W397" s="283"/>
      <c r="X397" s="283"/>
      <c r="Y397" s="283"/>
      <c r="Z397" s="283"/>
      <c r="AA397" s="283"/>
      <c r="AB397" s="283"/>
      <c r="AC397" s="284"/>
      <c r="AE397" s="805"/>
      <c r="AG397" s="805"/>
      <c r="AI397" s="805"/>
      <c r="AK397" s="300"/>
    </row>
    <row r="398" spans="4:37" ht="12.75" customHeight="1" outlineLevel="1" x14ac:dyDescent="0.25">
      <c r="D398" s="142" t="str">
        <f>'Line Items'!D1557</f>
        <v>[Rolling Stock Vehicle Line 59] VUC</v>
      </c>
      <c r="E398" s="106"/>
      <c r="F398" s="143" t="str">
        <f t="shared" si="9"/>
        <v>£/ vehicle mile</v>
      </c>
      <c r="G398" s="283"/>
      <c r="H398" s="283"/>
      <c r="I398" s="335"/>
      <c r="J398" s="283"/>
      <c r="K398" s="283"/>
      <c r="L398" s="335"/>
      <c r="M398" s="283"/>
      <c r="N398" s="283"/>
      <c r="O398" s="283"/>
      <c r="P398" s="283"/>
      <c r="Q398" s="283"/>
      <c r="R398" s="283"/>
      <c r="S398" s="283"/>
      <c r="T398" s="283"/>
      <c r="U398" s="283"/>
      <c r="V398" s="283"/>
      <c r="W398" s="283"/>
      <c r="X398" s="283"/>
      <c r="Y398" s="283"/>
      <c r="Z398" s="283"/>
      <c r="AA398" s="283"/>
      <c r="AB398" s="283"/>
      <c r="AC398" s="284"/>
      <c r="AE398" s="805"/>
      <c r="AG398" s="805"/>
      <c r="AI398" s="805"/>
      <c r="AK398" s="300"/>
    </row>
    <row r="399" spans="4:37" ht="12.75" customHeight="1" outlineLevel="1" x14ac:dyDescent="0.25">
      <c r="D399" s="113" t="str">
        <f>'Line Items'!D1558</f>
        <v>[Rolling Stock Vehicle Line 60] VUC</v>
      </c>
      <c r="E399" s="286"/>
      <c r="F399" s="155" t="str">
        <f t="shared" si="9"/>
        <v>£/ vehicle mile</v>
      </c>
      <c r="G399" s="287"/>
      <c r="H399" s="287"/>
      <c r="I399" s="287"/>
      <c r="J399" s="287"/>
      <c r="K399" s="287"/>
      <c r="L399" s="331"/>
      <c r="M399" s="287"/>
      <c r="N399" s="287"/>
      <c r="O399" s="287"/>
      <c r="P399" s="287"/>
      <c r="Q399" s="287"/>
      <c r="R399" s="287"/>
      <c r="S399" s="287"/>
      <c r="T399" s="287"/>
      <c r="U399" s="287"/>
      <c r="V399" s="287"/>
      <c r="W399" s="287"/>
      <c r="X399" s="287"/>
      <c r="Y399" s="287"/>
      <c r="Z399" s="287"/>
      <c r="AA399" s="287"/>
      <c r="AB399" s="287"/>
      <c r="AC399" s="288"/>
      <c r="AE399" s="1058"/>
      <c r="AG399" s="1058"/>
      <c r="AI399" s="1058"/>
      <c r="AK399" s="357"/>
    </row>
    <row r="400" spans="4:37" s="212" customFormat="1" ht="12.75" customHeight="1" outlineLevel="1" x14ac:dyDescent="0.25"/>
    <row r="401" spans="3:37" ht="12.75" customHeight="1" outlineLevel="1" x14ac:dyDescent="0.25">
      <c r="C401" s="76" t="s">
        <v>512</v>
      </c>
      <c r="G401" s="107"/>
      <c r="H401" s="107"/>
      <c r="I401" s="107"/>
      <c r="J401" s="107"/>
      <c r="K401" s="107"/>
      <c r="L401" s="107"/>
      <c r="M401" s="107"/>
      <c r="N401" s="107"/>
      <c r="O401" s="107"/>
      <c r="P401" s="107"/>
      <c r="Q401" s="107"/>
      <c r="R401" s="107"/>
      <c r="S401" s="107"/>
      <c r="T401" s="107"/>
      <c r="U401" s="107"/>
      <c r="V401" s="107"/>
      <c r="W401" s="107"/>
      <c r="X401" s="107"/>
      <c r="Y401" s="107"/>
      <c r="Z401" s="107"/>
      <c r="AA401" s="107"/>
      <c r="AB401" s="107"/>
      <c r="AC401" s="107"/>
      <c r="AE401" s="107"/>
      <c r="AG401" s="107"/>
      <c r="AI401" s="107"/>
    </row>
    <row r="402" spans="3:37" ht="12.75" customHeight="1" outlineLevel="1" x14ac:dyDescent="0.25">
      <c r="D402" s="276" t="str">
        <f t="shared" ref="D402:D461" si="10">D340</f>
        <v>Class 375/3 Eversholt Rail - Motor VUC</v>
      </c>
      <c r="E402" s="312"/>
      <c r="F402" s="313" t="s">
        <v>428</v>
      </c>
      <c r="G402" s="317">
        <f>G340*'RS Charges'!G735</f>
        <v>0</v>
      </c>
      <c r="H402" s="317">
        <f>H340*'RS Charges'!H735</f>
        <v>0</v>
      </c>
      <c r="I402" s="317">
        <f>I340*'RS Charges'!I735</f>
        <v>0</v>
      </c>
      <c r="J402" s="317">
        <f>J340*'RS Charges'!J735</f>
        <v>0</v>
      </c>
      <c r="K402" s="317">
        <f>K340*'RS Charges'!K735</f>
        <v>0</v>
      </c>
      <c r="L402" s="317">
        <f>L340*'RS Charges'!L735</f>
        <v>0</v>
      </c>
      <c r="M402" s="317">
        <f>M340*'RS Charges'!M735</f>
        <v>0</v>
      </c>
      <c r="N402" s="317">
        <f>N340*'RS Charges'!N735</f>
        <v>0</v>
      </c>
      <c r="O402" s="317">
        <f>O340*'RS Charges'!O735</f>
        <v>0</v>
      </c>
      <c r="P402" s="317">
        <f>P340*'RS Charges'!P735</f>
        <v>0</v>
      </c>
      <c r="Q402" s="317">
        <f>Q340*'RS Charges'!Q735</f>
        <v>0</v>
      </c>
      <c r="R402" s="317">
        <f>R340*'RS Charges'!R735</f>
        <v>0</v>
      </c>
      <c r="S402" s="317">
        <f>S340*'RS Charges'!S735</f>
        <v>0</v>
      </c>
      <c r="T402" s="317">
        <f>T340*'RS Charges'!T735</f>
        <v>0</v>
      </c>
      <c r="U402" s="317">
        <f>U340*'RS Charges'!U735</f>
        <v>0</v>
      </c>
      <c r="V402" s="317">
        <f>V340*'RS Charges'!V735</f>
        <v>0</v>
      </c>
      <c r="W402" s="317">
        <f>W340*'RS Charges'!W735</f>
        <v>0</v>
      </c>
      <c r="X402" s="317">
        <f>X340*'RS Charges'!X735</f>
        <v>0</v>
      </c>
      <c r="Y402" s="317">
        <f>Y340*'RS Charges'!Y735</f>
        <v>0</v>
      </c>
      <c r="Z402" s="317">
        <f>Z340*'RS Charges'!Z735</f>
        <v>0</v>
      </c>
      <c r="AA402" s="317">
        <f>AA340*'RS Charges'!AA735</f>
        <v>0</v>
      </c>
      <c r="AB402" s="317">
        <f>AB340*'RS Charges'!AB735</f>
        <v>0</v>
      </c>
      <c r="AC402" s="358">
        <f>AC340*'RS Charges'!AC735</f>
        <v>0</v>
      </c>
      <c r="AE402" s="1057">
        <f>AE340*'RS Charges'!AE735</f>
        <v>0</v>
      </c>
      <c r="AG402" s="1057">
        <f>AG340*'RS Charges'!AG735</f>
        <v>0</v>
      </c>
      <c r="AI402" s="1057">
        <f>AI340*'RS Charges'!AI735</f>
        <v>0</v>
      </c>
      <c r="AK402" s="299"/>
    </row>
    <row r="403" spans="3:37" ht="12.75" customHeight="1" outlineLevel="1" x14ac:dyDescent="0.25">
      <c r="D403" s="142" t="str">
        <f t="shared" si="10"/>
        <v>Class 375/3 Eversholt Rail - Trailer VUC</v>
      </c>
      <c r="E403" s="106"/>
      <c r="F403" s="143" t="str">
        <f t="shared" ref="F403:F461" si="11">F402</f>
        <v>£000</v>
      </c>
      <c r="G403" s="107">
        <f>G341*'RS Charges'!G736</f>
        <v>0</v>
      </c>
      <c r="H403" s="107">
        <f>H341*'RS Charges'!H736</f>
        <v>0</v>
      </c>
      <c r="I403" s="107">
        <f>I341*'RS Charges'!I736</f>
        <v>0</v>
      </c>
      <c r="J403" s="107">
        <f>J341*'RS Charges'!J736</f>
        <v>0</v>
      </c>
      <c r="K403" s="107">
        <f>K341*'RS Charges'!K736</f>
        <v>0</v>
      </c>
      <c r="L403" s="107">
        <f>L341*'RS Charges'!L736</f>
        <v>0</v>
      </c>
      <c r="M403" s="107">
        <f>M341*'RS Charges'!M736</f>
        <v>0</v>
      </c>
      <c r="N403" s="107">
        <f>N341*'RS Charges'!N736</f>
        <v>0</v>
      </c>
      <c r="O403" s="107">
        <f>O341*'RS Charges'!O736</f>
        <v>0</v>
      </c>
      <c r="P403" s="107">
        <f>P341*'RS Charges'!P736</f>
        <v>0</v>
      </c>
      <c r="Q403" s="107">
        <f>Q341*'RS Charges'!Q736</f>
        <v>0</v>
      </c>
      <c r="R403" s="107">
        <f>R341*'RS Charges'!R736</f>
        <v>0</v>
      </c>
      <c r="S403" s="107">
        <f>S341*'RS Charges'!S736</f>
        <v>0</v>
      </c>
      <c r="T403" s="107">
        <f>T341*'RS Charges'!T736</f>
        <v>0</v>
      </c>
      <c r="U403" s="107">
        <f>U341*'RS Charges'!U736</f>
        <v>0</v>
      </c>
      <c r="V403" s="107">
        <f>V341*'RS Charges'!V736</f>
        <v>0</v>
      </c>
      <c r="W403" s="107">
        <f>W341*'RS Charges'!W736</f>
        <v>0</v>
      </c>
      <c r="X403" s="107">
        <f>X341*'RS Charges'!X736</f>
        <v>0</v>
      </c>
      <c r="Y403" s="107">
        <f>Y341*'RS Charges'!Y736</f>
        <v>0</v>
      </c>
      <c r="Z403" s="107">
        <f>Z341*'RS Charges'!Z736</f>
        <v>0</v>
      </c>
      <c r="AA403" s="107">
        <f>AA341*'RS Charges'!AA736</f>
        <v>0</v>
      </c>
      <c r="AB403" s="107">
        <f>AB341*'RS Charges'!AB736</f>
        <v>0</v>
      </c>
      <c r="AC403" s="108">
        <f>AC341*'RS Charges'!AC736</f>
        <v>0</v>
      </c>
      <c r="AE403" s="805">
        <f>AE341*'RS Charges'!AE736</f>
        <v>0</v>
      </c>
      <c r="AG403" s="805">
        <f>AG341*'RS Charges'!AG736</f>
        <v>0</v>
      </c>
      <c r="AI403" s="805">
        <f>AI341*'RS Charges'!AI736</f>
        <v>0</v>
      </c>
      <c r="AK403" s="300"/>
    </row>
    <row r="404" spans="3:37" ht="12.75" customHeight="1" outlineLevel="1" x14ac:dyDescent="0.25">
      <c r="D404" s="142" t="str">
        <f t="shared" si="10"/>
        <v>Class 375/6 Eversholt Rail - Motor VUC</v>
      </c>
      <c r="E404" s="106"/>
      <c r="F404" s="143" t="str">
        <f t="shared" si="11"/>
        <v>£000</v>
      </c>
      <c r="G404" s="107">
        <f>G342*'RS Charges'!G737</f>
        <v>0</v>
      </c>
      <c r="H404" s="107">
        <f>H342*'RS Charges'!H737</f>
        <v>0</v>
      </c>
      <c r="I404" s="107">
        <f>I342*'RS Charges'!I737</f>
        <v>0</v>
      </c>
      <c r="J404" s="107">
        <f>J342*'RS Charges'!J737</f>
        <v>0</v>
      </c>
      <c r="K404" s="107">
        <f>K342*'RS Charges'!K737</f>
        <v>0</v>
      </c>
      <c r="L404" s="107">
        <f>L342*'RS Charges'!L737</f>
        <v>0</v>
      </c>
      <c r="M404" s="107">
        <f>M342*'RS Charges'!M737</f>
        <v>0</v>
      </c>
      <c r="N404" s="107">
        <f>N342*'RS Charges'!N737</f>
        <v>0</v>
      </c>
      <c r="O404" s="107">
        <f>O342*'RS Charges'!O737</f>
        <v>0</v>
      </c>
      <c r="P404" s="107">
        <f>P342*'RS Charges'!P737</f>
        <v>0</v>
      </c>
      <c r="Q404" s="107">
        <f>Q342*'RS Charges'!Q737</f>
        <v>0</v>
      </c>
      <c r="R404" s="107">
        <f>R342*'RS Charges'!R737</f>
        <v>0</v>
      </c>
      <c r="S404" s="107">
        <f>S342*'RS Charges'!S737</f>
        <v>0</v>
      </c>
      <c r="T404" s="107">
        <f>T342*'RS Charges'!T737</f>
        <v>0</v>
      </c>
      <c r="U404" s="107">
        <f>U342*'RS Charges'!U737</f>
        <v>0</v>
      </c>
      <c r="V404" s="107">
        <f>V342*'RS Charges'!V737</f>
        <v>0</v>
      </c>
      <c r="W404" s="107">
        <f>W342*'RS Charges'!W737</f>
        <v>0</v>
      </c>
      <c r="X404" s="107">
        <f>X342*'RS Charges'!X737</f>
        <v>0</v>
      </c>
      <c r="Y404" s="107">
        <f>Y342*'RS Charges'!Y737</f>
        <v>0</v>
      </c>
      <c r="Z404" s="107">
        <f>Z342*'RS Charges'!Z737</f>
        <v>0</v>
      </c>
      <c r="AA404" s="107">
        <f>AA342*'RS Charges'!AA737</f>
        <v>0</v>
      </c>
      <c r="AB404" s="107">
        <f>AB342*'RS Charges'!AB737</f>
        <v>0</v>
      </c>
      <c r="AC404" s="108">
        <f>AC342*'RS Charges'!AC737</f>
        <v>0</v>
      </c>
      <c r="AE404" s="805">
        <f>AE342*'RS Charges'!AE737</f>
        <v>0</v>
      </c>
      <c r="AG404" s="805">
        <f>AG342*'RS Charges'!AG737</f>
        <v>0</v>
      </c>
      <c r="AI404" s="805">
        <f>AI342*'RS Charges'!AI737</f>
        <v>0</v>
      </c>
      <c r="AK404" s="300"/>
    </row>
    <row r="405" spans="3:37" ht="12.75" customHeight="1" outlineLevel="1" x14ac:dyDescent="0.25">
      <c r="D405" s="142" t="str">
        <f t="shared" si="10"/>
        <v>Class 375/6 Eversholt Rail - Trailer VUC</v>
      </c>
      <c r="E405" s="106"/>
      <c r="F405" s="143" t="str">
        <f t="shared" si="11"/>
        <v>£000</v>
      </c>
      <c r="G405" s="107">
        <f>G343*'RS Charges'!G738</f>
        <v>0</v>
      </c>
      <c r="H405" s="107">
        <f>H343*'RS Charges'!H738</f>
        <v>0</v>
      </c>
      <c r="I405" s="107">
        <f>I343*'RS Charges'!I738</f>
        <v>0</v>
      </c>
      <c r="J405" s="107">
        <f>J343*'RS Charges'!J738</f>
        <v>0</v>
      </c>
      <c r="K405" s="107">
        <f>K343*'RS Charges'!K738</f>
        <v>0</v>
      </c>
      <c r="L405" s="107">
        <f>L343*'RS Charges'!L738</f>
        <v>0</v>
      </c>
      <c r="M405" s="107">
        <f>M343*'RS Charges'!M738</f>
        <v>0</v>
      </c>
      <c r="N405" s="107">
        <f>N343*'RS Charges'!N738</f>
        <v>0</v>
      </c>
      <c r="O405" s="107">
        <f>O343*'RS Charges'!O738</f>
        <v>0</v>
      </c>
      <c r="P405" s="107">
        <f>P343*'RS Charges'!P738</f>
        <v>0</v>
      </c>
      <c r="Q405" s="107">
        <f>Q343*'RS Charges'!Q738</f>
        <v>0</v>
      </c>
      <c r="R405" s="107">
        <f>R343*'RS Charges'!R738</f>
        <v>0</v>
      </c>
      <c r="S405" s="107">
        <f>S343*'RS Charges'!S738</f>
        <v>0</v>
      </c>
      <c r="T405" s="107">
        <f>T343*'RS Charges'!T738</f>
        <v>0</v>
      </c>
      <c r="U405" s="107">
        <f>U343*'RS Charges'!U738</f>
        <v>0</v>
      </c>
      <c r="V405" s="107">
        <f>V343*'RS Charges'!V738</f>
        <v>0</v>
      </c>
      <c r="W405" s="107">
        <f>W343*'RS Charges'!W738</f>
        <v>0</v>
      </c>
      <c r="X405" s="107">
        <f>X343*'RS Charges'!X738</f>
        <v>0</v>
      </c>
      <c r="Y405" s="107">
        <f>Y343*'RS Charges'!Y738</f>
        <v>0</v>
      </c>
      <c r="Z405" s="107">
        <f>Z343*'RS Charges'!Z738</f>
        <v>0</v>
      </c>
      <c r="AA405" s="107">
        <f>AA343*'RS Charges'!AA738</f>
        <v>0</v>
      </c>
      <c r="AB405" s="107">
        <f>AB343*'RS Charges'!AB738</f>
        <v>0</v>
      </c>
      <c r="AC405" s="108">
        <f>AC343*'RS Charges'!AC738</f>
        <v>0</v>
      </c>
      <c r="AE405" s="805">
        <f>AE343*'RS Charges'!AE738</f>
        <v>0</v>
      </c>
      <c r="AG405" s="805">
        <f>AG343*'RS Charges'!AG738</f>
        <v>0</v>
      </c>
      <c r="AI405" s="805">
        <f>AI343*'RS Charges'!AI738</f>
        <v>0</v>
      </c>
      <c r="AK405" s="300"/>
    </row>
    <row r="406" spans="3:37" ht="12.75" customHeight="1" outlineLevel="1" x14ac:dyDescent="0.25">
      <c r="D406" s="142" t="str">
        <f t="shared" si="10"/>
        <v>Class 375/7 Eversholt Rail - Motor VUC</v>
      </c>
      <c r="E406" s="106"/>
      <c r="F406" s="143" t="str">
        <f t="shared" si="11"/>
        <v>£000</v>
      </c>
      <c r="G406" s="107">
        <f>G344*'RS Charges'!G739</f>
        <v>0</v>
      </c>
      <c r="H406" s="107">
        <f>H344*'RS Charges'!H739</f>
        <v>0</v>
      </c>
      <c r="I406" s="107">
        <f>I344*'RS Charges'!I739</f>
        <v>0</v>
      </c>
      <c r="J406" s="107">
        <f>J344*'RS Charges'!J739</f>
        <v>0</v>
      </c>
      <c r="K406" s="107">
        <f>K344*'RS Charges'!K739</f>
        <v>0</v>
      </c>
      <c r="L406" s="107">
        <f>L344*'RS Charges'!L739</f>
        <v>0</v>
      </c>
      <c r="M406" s="107">
        <f>M344*'RS Charges'!M739</f>
        <v>0</v>
      </c>
      <c r="N406" s="107">
        <f>N344*'RS Charges'!N739</f>
        <v>0</v>
      </c>
      <c r="O406" s="107">
        <f>O344*'RS Charges'!O739</f>
        <v>0</v>
      </c>
      <c r="P406" s="107">
        <f>P344*'RS Charges'!P739</f>
        <v>0</v>
      </c>
      <c r="Q406" s="107">
        <f>Q344*'RS Charges'!Q739</f>
        <v>0</v>
      </c>
      <c r="R406" s="107">
        <f>R344*'RS Charges'!R739</f>
        <v>0</v>
      </c>
      <c r="S406" s="107">
        <f>S344*'RS Charges'!S739</f>
        <v>0</v>
      </c>
      <c r="T406" s="107">
        <f>T344*'RS Charges'!T739</f>
        <v>0</v>
      </c>
      <c r="U406" s="107">
        <f>U344*'RS Charges'!U739</f>
        <v>0</v>
      </c>
      <c r="V406" s="107">
        <f>V344*'RS Charges'!V739</f>
        <v>0</v>
      </c>
      <c r="W406" s="107">
        <f>W344*'RS Charges'!W739</f>
        <v>0</v>
      </c>
      <c r="X406" s="107">
        <f>X344*'RS Charges'!X739</f>
        <v>0</v>
      </c>
      <c r="Y406" s="107">
        <f>Y344*'RS Charges'!Y739</f>
        <v>0</v>
      </c>
      <c r="Z406" s="107">
        <f>Z344*'RS Charges'!Z739</f>
        <v>0</v>
      </c>
      <c r="AA406" s="107">
        <f>AA344*'RS Charges'!AA739</f>
        <v>0</v>
      </c>
      <c r="AB406" s="107">
        <f>AB344*'RS Charges'!AB739</f>
        <v>0</v>
      </c>
      <c r="AC406" s="108">
        <f>AC344*'RS Charges'!AC739</f>
        <v>0</v>
      </c>
      <c r="AE406" s="805">
        <f>AE344*'RS Charges'!AE739</f>
        <v>0</v>
      </c>
      <c r="AG406" s="805">
        <f>AG344*'RS Charges'!AG739</f>
        <v>0</v>
      </c>
      <c r="AI406" s="805">
        <f>AI344*'RS Charges'!AI739</f>
        <v>0</v>
      </c>
      <c r="AK406" s="300"/>
    </row>
    <row r="407" spans="3:37" ht="12.75" customHeight="1" outlineLevel="1" x14ac:dyDescent="0.25">
      <c r="D407" s="142" t="str">
        <f t="shared" si="10"/>
        <v>Class 375/7 Eversholt Rail - Trailer VUC</v>
      </c>
      <c r="E407" s="106"/>
      <c r="F407" s="143" t="str">
        <f t="shared" si="11"/>
        <v>£000</v>
      </c>
      <c r="G407" s="107">
        <f>G345*'RS Charges'!G740</f>
        <v>0</v>
      </c>
      <c r="H407" s="107">
        <f>H345*'RS Charges'!H740</f>
        <v>0</v>
      </c>
      <c r="I407" s="107">
        <f>I345*'RS Charges'!I740</f>
        <v>0</v>
      </c>
      <c r="J407" s="107">
        <f>J345*'RS Charges'!J740</f>
        <v>0</v>
      </c>
      <c r="K407" s="107">
        <f>K345*'RS Charges'!K740</f>
        <v>0</v>
      </c>
      <c r="L407" s="107">
        <f>L345*'RS Charges'!L740</f>
        <v>0</v>
      </c>
      <c r="M407" s="107">
        <f>M345*'RS Charges'!M740</f>
        <v>0</v>
      </c>
      <c r="N407" s="107">
        <f>N345*'RS Charges'!N740</f>
        <v>0</v>
      </c>
      <c r="O407" s="107">
        <f>O345*'RS Charges'!O740</f>
        <v>0</v>
      </c>
      <c r="P407" s="107">
        <f>P345*'RS Charges'!P740</f>
        <v>0</v>
      </c>
      <c r="Q407" s="107">
        <f>Q345*'RS Charges'!Q740</f>
        <v>0</v>
      </c>
      <c r="R407" s="107">
        <f>R345*'RS Charges'!R740</f>
        <v>0</v>
      </c>
      <c r="S407" s="107">
        <f>S345*'RS Charges'!S740</f>
        <v>0</v>
      </c>
      <c r="T407" s="107">
        <f>T345*'RS Charges'!T740</f>
        <v>0</v>
      </c>
      <c r="U407" s="107">
        <f>U345*'RS Charges'!U740</f>
        <v>0</v>
      </c>
      <c r="V407" s="107">
        <f>V345*'RS Charges'!V740</f>
        <v>0</v>
      </c>
      <c r="W407" s="107">
        <f>W345*'RS Charges'!W740</f>
        <v>0</v>
      </c>
      <c r="X407" s="107">
        <f>X345*'RS Charges'!X740</f>
        <v>0</v>
      </c>
      <c r="Y407" s="107">
        <f>Y345*'RS Charges'!Y740</f>
        <v>0</v>
      </c>
      <c r="Z407" s="107">
        <f>Z345*'RS Charges'!Z740</f>
        <v>0</v>
      </c>
      <c r="AA407" s="107">
        <f>AA345*'RS Charges'!AA740</f>
        <v>0</v>
      </c>
      <c r="AB407" s="107">
        <f>AB345*'RS Charges'!AB740</f>
        <v>0</v>
      </c>
      <c r="AC407" s="108">
        <f>AC345*'RS Charges'!AC740</f>
        <v>0</v>
      </c>
      <c r="AE407" s="805">
        <f>AE345*'RS Charges'!AE740</f>
        <v>0</v>
      </c>
      <c r="AG407" s="805">
        <f>AG345*'RS Charges'!AG740</f>
        <v>0</v>
      </c>
      <c r="AI407" s="805">
        <f>AI345*'RS Charges'!AI740</f>
        <v>0</v>
      </c>
      <c r="AK407" s="300"/>
    </row>
    <row r="408" spans="3:37" ht="12.75" customHeight="1" outlineLevel="1" x14ac:dyDescent="0.25">
      <c r="D408" s="142" t="str">
        <f t="shared" si="10"/>
        <v>Class 375/8 Eversholt Rail - Motor VUC</v>
      </c>
      <c r="E408" s="106"/>
      <c r="F408" s="143" t="str">
        <f t="shared" si="11"/>
        <v>£000</v>
      </c>
      <c r="G408" s="107">
        <f>G346*'RS Charges'!G741</f>
        <v>0</v>
      </c>
      <c r="H408" s="107">
        <f>H346*'RS Charges'!H741</f>
        <v>0</v>
      </c>
      <c r="I408" s="107">
        <f>I346*'RS Charges'!I741</f>
        <v>0</v>
      </c>
      <c r="J408" s="107">
        <f>J346*'RS Charges'!J741</f>
        <v>0</v>
      </c>
      <c r="K408" s="107">
        <f>K346*'RS Charges'!K741</f>
        <v>0</v>
      </c>
      <c r="L408" s="107">
        <f>L346*'RS Charges'!L741</f>
        <v>0</v>
      </c>
      <c r="M408" s="107">
        <f>M346*'RS Charges'!M741</f>
        <v>0</v>
      </c>
      <c r="N408" s="107">
        <f>N346*'RS Charges'!N741</f>
        <v>0</v>
      </c>
      <c r="O408" s="107">
        <f>O346*'RS Charges'!O741</f>
        <v>0</v>
      </c>
      <c r="P408" s="107">
        <f>P346*'RS Charges'!P741</f>
        <v>0</v>
      </c>
      <c r="Q408" s="107">
        <f>Q346*'RS Charges'!Q741</f>
        <v>0</v>
      </c>
      <c r="R408" s="107">
        <f>R346*'RS Charges'!R741</f>
        <v>0</v>
      </c>
      <c r="S408" s="107">
        <f>S346*'RS Charges'!S741</f>
        <v>0</v>
      </c>
      <c r="T408" s="107">
        <f>T346*'RS Charges'!T741</f>
        <v>0</v>
      </c>
      <c r="U408" s="107">
        <f>U346*'RS Charges'!U741</f>
        <v>0</v>
      </c>
      <c r="V408" s="107">
        <f>V346*'RS Charges'!V741</f>
        <v>0</v>
      </c>
      <c r="W408" s="107">
        <f>W346*'RS Charges'!W741</f>
        <v>0</v>
      </c>
      <c r="X408" s="107">
        <f>X346*'RS Charges'!X741</f>
        <v>0</v>
      </c>
      <c r="Y408" s="107">
        <f>Y346*'RS Charges'!Y741</f>
        <v>0</v>
      </c>
      <c r="Z408" s="107">
        <f>Z346*'RS Charges'!Z741</f>
        <v>0</v>
      </c>
      <c r="AA408" s="107">
        <f>AA346*'RS Charges'!AA741</f>
        <v>0</v>
      </c>
      <c r="AB408" s="107">
        <f>AB346*'RS Charges'!AB741</f>
        <v>0</v>
      </c>
      <c r="AC408" s="108">
        <f>AC346*'RS Charges'!AC741</f>
        <v>0</v>
      </c>
      <c r="AE408" s="805">
        <f>AE346*'RS Charges'!AE741</f>
        <v>0</v>
      </c>
      <c r="AG408" s="805">
        <f>AG346*'RS Charges'!AG741</f>
        <v>0</v>
      </c>
      <c r="AI408" s="805">
        <f>AI346*'RS Charges'!AI741</f>
        <v>0</v>
      </c>
      <c r="AK408" s="300"/>
    </row>
    <row r="409" spans="3:37" ht="12.75" customHeight="1" outlineLevel="1" x14ac:dyDescent="0.25">
      <c r="D409" s="142" t="str">
        <f t="shared" si="10"/>
        <v>Class 375/8 Eversholt Rail - Trailer VUC</v>
      </c>
      <c r="E409" s="106"/>
      <c r="F409" s="143" t="str">
        <f t="shared" si="11"/>
        <v>£000</v>
      </c>
      <c r="G409" s="107">
        <f>G347*'RS Charges'!G742</f>
        <v>0</v>
      </c>
      <c r="H409" s="107">
        <f>H347*'RS Charges'!H742</f>
        <v>0</v>
      </c>
      <c r="I409" s="107">
        <f>I347*'RS Charges'!I742</f>
        <v>0</v>
      </c>
      <c r="J409" s="107">
        <f>J347*'RS Charges'!J742</f>
        <v>0</v>
      </c>
      <c r="K409" s="107">
        <f>K347*'RS Charges'!K742</f>
        <v>0</v>
      </c>
      <c r="L409" s="107">
        <f>L347*'RS Charges'!L742</f>
        <v>0</v>
      </c>
      <c r="M409" s="107">
        <f>M347*'RS Charges'!M742</f>
        <v>0</v>
      </c>
      <c r="N409" s="107">
        <f>N347*'RS Charges'!N742</f>
        <v>0</v>
      </c>
      <c r="O409" s="107">
        <f>O347*'RS Charges'!O742</f>
        <v>0</v>
      </c>
      <c r="P409" s="107">
        <f>P347*'RS Charges'!P742</f>
        <v>0</v>
      </c>
      <c r="Q409" s="107">
        <f>Q347*'RS Charges'!Q742</f>
        <v>0</v>
      </c>
      <c r="R409" s="107">
        <f>R347*'RS Charges'!R742</f>
        <v>0</v>
      </c>
      <c r="S409" s="107">
        <f>S347*'RS Charges'!S742</f>
        <v>0</v>
      </c>
      <c r="T409" s="107">
        <f>T347*'RS Charges'!T742</f>
        <v>0</v>
      </c>
      <c r="U409" s="107">
        <f>U347*'RS Charges'!U742</f>
        <v>0</v>
      </c>
      <c r="V409" s="107">
        <f>V347*'RS Charges'!V742</f>
        <v>0</v>
      </c>
      <c r="W409" s="107">
        <f>W347*'RS Charges'!W742</f>
        <v>0</v>
      </c>
      <c r="X409" s="107">
        <f>X347*'RS Charges'!X742</f>
        <v>0</v>
      </c>
      <c r="Y409" s="107">
        <f>Y347*'RS Charges'!Y742</f>
        <v>0</v>
      </c>
      <c r="Z409" s="107">
        <f>Z347*'RS Charges'!Z742</f>
        <v>0</v>
      </c>
      <c r="AA409" s="107">
        <f>AA347*'RS Charges'!AA742</f>
        <v>0</v>
      </c>
      <c r="AB409" s="107">
        <f>AB347*'RS Charges'!AB742</f>
        <v>0</v>
      </c>
      <c r="AC409" s="108">
        <f>AC347*'RS Charges'!AC742</f>
        <v>0</v>
      </c>
      <c r="AE409" s="805">
        <f>AE347*'RS Charges'!AE742</f>
        <v>0</v>
      </c>
      <c r="AG409" s="805">
        <f>AG347*'RS Charges'!AG742</f>
        <v>0</v>
      </c>
      <c r="AI409" s="805">
        <f>AI347*'RS Charges'!AI742</f>
        <v>0</v>
      </c>
      <c r="AK409" s="300"/>
    </row>
    <row r="410" spans="3:37" ht="12.75" customHeight="1" outlineLevel="1" x14ac:dyDescent="0.25">
      <c r="D410" s="142" t="str">
        <f t="shared" si="10"/>
        <v>Class 375/9 Eversholt Rail - Motor VUC</v>
      </c>
      <c r="E410" s="106"/>
      <c r="F410" s="143" t="str">
        <f t="shared" si="11"/>
        <v>£000</v>
      </c>
      <c r="G410" s="107">
        <f>G348*'RS Charges'!G743</f>
        <v>0</v>
      </c>
      <c r="H410" s="107">
        <f>H348*'RS Charges'!H743</f>
        <v>0</v>
      </c>
      <c r="I410" s="107">
        <f>I348*'RS Charges'!I743</f>
        <v>0</v>
      </c>
      <c r="J410" s="107">
        <f>J348*'RS Charges'!J743</f>
        <v>0</v>
      </c>
      <c r="K410" s="107">
        <f>K348*'RS Charges'!K743</f>
        <v>0</v>
      </c>
      <c r="L410" s="107">
        <f>L348*'RS Charges'!L743</f>
        <v>0</v>
      </c>
      <c r="M410" s="107">
        <f>M348*'RS Charges'!M743</f>
        <v>0</v>
      </c>
      <c r="N410" s="107">
        <f>N348*'RS Charges'!N743</f>
        <v>0</v>
      </c>
      <c r="O410" s="107">
        <f>O348*'RS Charges'!O743</f>
        <v>0</v>
      </c>
      <c r="P410" s="107">
        <f>P348*'RS Charges'!P743</f>
        <v>0</v>
      </c>
      <c r="Q410" s="107">
        <f>Q348*'RS Charges'!Q743</f>
        <v>0</v>
      </c>
      <c r="R410" s="107">
        <f>R348*'RS Charges'!R743</f>
        <v>0</v>
      </c>
      <c r="S410" s="107">
        <f>S348*'RS Charges'!S743</f>
        <v>0</v>
      </c>
      <c r="T410" s="107">
        <f>T348*'RS Charges'!T743</f>
        <v>0</v>
      </c>
      <c r="U410" s="107">
        <f>U348*'RS Charges'!U743</f>
        <v>0</v>
      </c>
      <c r="V410" s="107">
        <f>V348*'RS Charges'!V743</f>
        <v>0</v>
      </c>
      <c r="W410" s="107">
        <f>W348*'RS Charges'!W743</f>
        <v>0</v>
      </c>
      <c r="X410" s="107">
        <f>X348*'RS Charges'!X743</f>
        <v>0</v>
      </c>
      <c r="Y410" s="107">
        <f>Y348*'RS Charges'!Y743</f>
        <v>0</v>
      </c>
      <c r="Z410" s="107">
        <f>Z348*'RS Charges'!Z743</f>
        <v>0</v>
      </c>
      <c r="AA410" s="107">
        <f>AA348*'RS Charges'!AA743</f>
        <v>0</v>
      </c>
      <c r="AB410" s="107">
        <f>AB348*'RS Charges'!AB743</f>
        <v>0</v>
      </c>
      <c r="AC410" s="108">
        <f>AC348*'RS Charges'!AC743</f>
        <v>0</v>
      </c>
      <c r="AE410" s="805">
        <f>AE348*'RS Charges'!AE743</f>
        <v>0</v>
      </c>
      <c r="AG410" s="805">
        <f>AG348*'RS Charges'!AG743</f>
        <v>0</v>
      </c>
      <c r="AI410" s="805">
        <f>AI348*'RS Charges'!AI743</f>
        <v>0</v>
      </c>
      <c r="AK410" s="300"/>
    </row>
    <row r="411" spans="3:37" ht="12.75" customHeight="1" outlineLevel="1" x14ac:dyDescent="0.25">
      <c r="D411" s="142" t="str">
        <f t="shared" si="10"/>
        <v>Class 375/9 Eversholt Rail - Trailer VUC</v>
      </c>
      <c r="E411" s="106"/>
      <c r="F411" s="143" t="str">
        <f t="shared" si="11"/>
        <v>£000</v>
      </c>
      <c r="G411" s="107">
        <f>G349*'RS Charges'!G744</f>
        <v>0</v>
      </c>
      <c r="H411" s="107">
        <f>H349*'RS Charges'!H744</f>
        <v>0</v>
      </c>
      <c r="I411" s="107">
        <f>I349*'RS Charges'!I744</f>
        <v>0</v>
      </c>
      <c r="J411" s="107">
        <f>J349*'RS Charges'!J744</f>
        <v>0</v>
      </c>
      <c r="K411" s="107">
        <f>K349*'RS Charges'!K744</f>
        <v>0</v>
      </c>
      <c r="L411" s="107">
        <f>L349*'RS Charges'!L744</f>
        <v>0</v>
      </c>
      <c r="M411" s="107">
        <f>M349*'RS Charges'!M744</f>
        <v>0</v>
      </c>
      <c r="N411" s="107">
        <f>N349*'RS Charges'!N744</f>
        <v>0</v>
      </c>
      <c r="O411" s="107">
        <f>O349*'RS Charges'!O744</f>
        <v>0</v>
      </c>
      <c r="P411" s="107">
        <f>P349*'RS Charges'!P744</f>
        <v>0</v>
      </c>
      <c r="Q411" s="107">
        <f>Q349*'RS Charges'!Q744</f>
        <v>0</v>
      </c>
      <c r="R411" s="107">
        <f>R349*'RS Charges'!R744</f>
        <v>0</v>
      </c>
      <c r="S411" s="107">
        <f>S349*'RS Charges'!S744</f>
        <v>0</v>
      </c>
      <c r="T411" s="107">
        <f>T349*'RS Charges'!T744</f>
        <v>0</v>
      </c>
      <c r="U411" s="107">
        <f>U349*'RS Charges'!U744</f>
        <v>0</v>
      </c>
      <c r="V411" s="107">
        <f>V349*'RS Charges'!V744</f>
        <v>0</v>
      </c>
      <c r="W411" s="107">
        <f>W349*'RS Charges'!W744</f>
        <v>0</v>
      </c>
      <c r="X411" s="107">
        <f>X349*'RS Charges'!X744</f>
        <v>0</v>
      </c>
      <c r="Y411" s="107">
        <f>Y349*'RS Charges'!Y744</f>
        <v>0</v>
      </c>
      <c r="Z411" s="107">
        <f>Z349*'RS Charges'!Z744</f>
        <v>0</v>
      </c>
      <c r="AA411" s="107">
        <f>AA349*'RS Charges'!AA744</f>
        <v>0</v>
      </c>
      <c r="AB411" s="107">
        <f>AB349*'RS Charges'!AB744</f>
        <v>0</v>
      </c>
      <c r="AC411" s="108">
        <f>AC349*'RS Charges'!AC744</f>
        <v>0</v>
      </c>
      <c r="AE411" s="805">
        <f>AE349*'RS Charges'!AE744</f>
        <v>0</v>
      </c>
      <c r="AG411" s="805">
        <f>AG349*'RS Charges'!AG744</f>
        <v>0</v>
      </c>
      <c r="AI411" s="805">
        <f>AI349*'RS Charges'!AI744</f>
        <v>0</v>
      </c>
      <c r="AK411" s="300"/>
    </row>
    <row r="412" spans="3:37" ht="12.75" customHeight="1" outlineLevel="1" x14ac:dyDescent="0.25">
      <c r="D412" s="142" t="str">
        <f t="shared" si="10"/>
        <v>Class 376/0 Eversholt Rail - Motor VUC</v>
      </c>
      <c r="E412" s="106"/>
      <c r="F412" s="143" t="str">
        <f t="shared" si="11"/>
        <v>£000</v>
      </c>
      <c r="G412" s="107">
        <f>G350*'RS Charges'!G745</f>
        <v>0</v>
      </c>
      <c r="H412" s="107">
        <f>H350*'RS Charges'!H745</f>
        <v>0</v>
      </c>
      <c r="I412" s="107">
        <f>I350*'RS Charges'!I745</f>
        <v>0</v>
      </c>
      <c r="J412" s="107">
        <f>J350*'RS Charges'!J745</f>
        <v>0</v>
      </c>
      <c r="K412" s="107">
        <f>K350*'RS Charges'!K745</f>
        <v>0</v>
      </c>
      <c r="L412" s="107">
        <f>L350*'RS Charges'!L745</f>
        <v>0</v>
      </c>
      <c r="M412" s="107">
        <f>M350*'RS Charges'!M745</f>
        <v>0</v>
      </c>
      <c r="N412" s="107">
        <f>N350*'RS Charges'!N745</f>
        <v>0</v>
      </c>
      <c r="O412" s="107">
        <f>O350*'RS Charges'!O745</f>
        <v>0</v>
      </c>
      <c r="P412" s="107">
        <f>P350*'RS Charges'!P745</f>
        <v>0</v>
      </c>
      <c r="Q412" s="107">
        <f>Q350*'RS Charges'!Q745</f>
        <v>0</v>
      </c>
      <c r="R412" s="107">
        <f>R350*'RS Charges'!R745</f>
        <v>0</v>
      </c>
      <c r="S412" s="107">
        <f>S350*'RS Charges'!S745</f>
        <v>0</v>
      </c>
      <c r="T412" s="107">
        <f>T350*'RS Charges'!T745</f>
        <v>0</v>
      </c>
      <c r="U412" s="107">
        <f>U350*'RS Charges'!U745</f>
        <v>0</v>
      </c>
      <c r="V412" s="107">
        <f>V350*'RS Charges'!V745</f>
        <v>0</v>
      </c>
      <c r="W412" s="107">
        <f>W350*'RS Charges'!W745</f>
        <v>0</v>
      </c>
      <c r="X412" s="107">
        <f>X350*'RS Charges'!X745</f>
        <v>0</v>
      </c>
      <c r="Y412" s="107">
        <f>Y350*'RS Charges'!Y745</f>
        <v>0</v>
      </c>
      <c r="Z412" s="107">
        <f>Z350*'RS Charges'!Z745</f>
        <v>0</v>
      </c>
      <c r="AA412" s="107">
        <f>AA350*'RS Charges'!AA745</f>
        <v>0</v>
      </c>
      <c r="AB412" s="107">
        <f>AB350*'RS Charges'!AB745</f>
        <v>0</v>
      </c>
      <c r="AC412" s="108">
        <f>AC350*'RS Charges'!AC745</f>
        <v>0</v>
      </c>
      <c r="AE412" s="805">
        <f>AE350*'RS Charges'!AE745</f>
        <v>0</v>
      </c>
      <c r="AG412" s="805">
        <f>AG350*'RS Charges'!AG745</f>
        <v>0</v>
      </c>
      <c r="AI412" s="805">
        <f>AI350*'RS Charges'!AI745</f>
        <v>0</v>
      </c>
      <c r="AK412" s="300"/>
    </row>
    <row r="413" spans="3:37" ht="12.75" customHeight="1" outlineLevel="1" x14ac:dyDescent="0.25">
      <c r="D413" s="142" t="str">
        <f t="shared" si="10"/>
        <v>Class 376/0 Eversholt Rail - Trailer VUC</v>
      </c>
      <c r="E413" s="106"/>
      <c r="F413" s="143" t="str">
        <f t="shared" si="11"/>
        <v>£000</v>
      </c>
      <c r="G413" s="107">
        <f>G351*'RS Charges'!G746</f>
        <v>0</v>
      </c>
      <c r="H413" s="107">
        <f>H351*'RS Charges'!H746</f>
        <v>0</v>
      </c>
      <c r="I413" s="107">
        <f>I351*'RS Charges'!I746</f>
        <v>0</v>
      </c>
      <c r="J413" s="107">
        <f>J351*'RS Charges'!J746</f>
        <v>0</v>
      </c>
      <c r="K413" s="107">
        <f>K351*'RS Charges'!K746</f>
        <v>0</v>
      </c>
      <c r="L413" s="107">
        <f>L351*'RS Charges'!L746</f>
        <v>0</v>
      </c>
      <c r="M413" s="107">
        <f>M351*'RS Charges'!M746</f>
        <v>0</v>
      </c>
      <c r="N413" s="107">
        <f>N351*'RS Charges'!N746</f>
        <v>0</v>
      </c>
      <c r="O413" s="107">
        <f>O351*'RS Charges'!O746</f>
        <v>0</v>
      </c>
      <c r="P413" s="107">
        <f>P351*'RS Charges'!P746</f>
        <v>0</v>
      </c>
      <c r="Q413" s="107">
        <f>Q351*'RS Charges'!Q746</f>
        <v>0</v>
      </c>
      <c r="R413" s="107">
        <f>R351*'RS Charges'!R746</f>
        <v>0</v>
      </c>
      <c r="S413" s="107">
        <f>S351*'RS Charges'!S746</f>
        <v>0</v>
      </c>
      <c r="T413" s="107">
        <f>T351*'RS Charges'!T746</f>
        <v>0</v>
      </c>
      <c r="U413" s="107">
        <f>U351*'RS Charges'!U746</f>
        <v>0</v>
      </c>
      <c r="V413" s="107">
        <f>V351*'RS Charges'!V746</f>
        <v>0</v>
      </c>
      <c r="W413" s="107">
        <f>W351*'RS Charges'!W746</f>
        <v>0</v>
      </c>
      <c r="X413" s="107">
        <f>X351*'RS Charges'!X746</f>
        <v>0</v>
      </c>
      <c r="Y413" s="107">
        <f>Y351*'RS Charges'!Y746</f>
        <v>0</v>
      </c>
      <c r="Z413" s="107">
        <f>Z351*'RS Charges'!Z746</f>
        <v>0</v>
      </c>
      <c r="AA413" s="107">
        <f>AA351*'RS Charges'!AA746</f>
        <v>0</v>
      </c>
      <c r="AB413" s="107">
        <f>AB351*'RS Charges'!AB746</f>
        <v>0</v>
      </c>
      <c r="AC413" s="108">
        <f>AC351*'RS Charges'!AC746</f>
        <v>0</v>
      </c>
      <c r="AE413" s="805">
        <f>AE351*'RS Charges'!AE746</f>
        <v>0</v>
      </c>
      <c r="AG413" s="805">
        <f>AG351*'RS Charges'!AG746</f>
        <v>0</v>
      </c>
      <c r="AI413" s="805">
        <f>AI351*'RS Charges'!AI746</f>
        <v>0</v>
      </c>
      <c r="AK413" s="300"/>
    </row>
    <row r="414" spans="3:37" ht="12.75" customHeight="1" outlineLevel="1" x14ac:dyDescent="0.25">
      <c r="D414" s="142" t="str">
        <f t="shared" si="10"/>
        <v>Class 465/0 Eversholt Rail - Motor VUC</v>
      </c>
      <c r="E414" s="106"/>
      <c r="F414" s="143" t="str">
        <f t="shared" si="11"/>
        <v>£000</v>
      </c>
      <c r="G414" s="107">
        <f>G352*'RS Charges'!G747</f>
        <v>0</v>
      </c>
      <c r="H414" s="107">
        <f>H352*'RS Charges'!H747</f>
        <v>0</v>
      </c>
      <c r="I414" s="107">
        <f>I352*'RS Charges'!I747</f>
        <v>0</v>
      </c>
      <c r="J414" s="107">
        <f>J352*'RS Charges'!J747</f>
        <v>0</v>
      </c>
      <c r="K414" s="107">
        <f>K352*'RS Charges'!K747</f>
        <v>0</v>
      </c>
      <c r="L414" s="107">
        <f>L352*'RS Charges'!L747</f>
        <v>0</v>
      </c>
      <c r="M414" s="107">
        <f>M352*'RS Charges'!M747</f>
        <v>0</v>
      </c>
      <c r="N414" s="107">
        <f>N352*'RS Charges'!N747</f>
        <v>0</v>
      </c>
      <c r="O414" s="107">
        <f>O352*'RS Charges'!O747</f>
        <v>0</v>
      </c>
      <c r="P414" s="107">
        <f>P352*'RS Charges'!P747</f>
        <v>0</v>
      </c>
      <c r="Q414" s="107">
        <f>Q352*'RS Charges'!Q747</f>
        <v>0</v>
      </c>
      <c r="R414" s="107">
        <f>R352*'RS Charges'!R747</f>
        <v>0</v>
      </c>
      <c r="S414" s="107">
        <f>S352*'RS Charges'!S747</f>
        <v>0</v>
      </c>
      <c r="T414" s="107">
        <f>T352*'RS Charges'!T747</f>
        <v>0</v>
      </c>
      <c r="U414" s="107">
        <f>U352*'RS Charges'!U747</f>
        <v>0</v>
      </c>
      <c r="V414" s="107">
        <f>V352*'RS Charges'!V747</f>
        <v>0</v>
      </c>
      <c r="W414" s="107">
        <f>W352*'RS Charges'!W747</f>
        <v>0</v>
      </c>
      <c r="X414" s="107">
        <f>X352*'RS Charges'!X747</f>
        <v>0</v>
      </c>
      <c r="Y414" s="107">
        <f>Y352*'RS Charges'!Y747</f>
        <v>0</v>
      </c>
      <c r="Z414" s="107">
        <f>Z352*'RS Charges'!Z747</f>
        <v>0</v>
      </c>
      <c r="AA414" s="107">
        <f>AA352*'RS Charges'!AA747</f>
        <v>0</v>
      </c>
      <c r="AB414" s="107">
        <f>AB352*'RS Charges'!AB747</f>
        <v>0</v>
      </c>
      <c r="AC414" s="108">
        <f>AC352*'RS Charges'!AC747</f>
        <v>0</v>
      </c>
      <c r="AE414" s="805">
        <f>AE352*'RS Charges'!AE747</f>
        <v>0</v>
      </c>
      <c r="AG414" s="805">
        <f>AG352*'RS Charges'!AG747</f>
        <v>0</v>
      </c>
      <c r="AI414" s="805">
        <f>AI352*'RS Charges'!AI747</f>
        <v>0</v>
      </c>
      <c r="AK414" s="300"/>
    </row>
    <row r="415" spans="3:37" ht="12.75" customHeight="1" outlineLevel="1" x14ac:dyDescent="0.25">
      <c r="D415" s="142" t="str">
        <f t="shared" si="10"/>
        <v>Class 465/0 Eversholt Rail - Trailer VUC</v>
      </c>
      <c r="E415" s="106"/>
      <c r="F415" s="143" t="str">
        <f t="shared" si="11"/>
        <v>£000</v>
      </c>
      <c r="G415" s="107">
        <f>G353*'RS Charges'!G748</f>
        <v>0</v>
      </c>
      <c r="H415" s="107">
        <f>H353*'RS Charges'!H748</f>
        <v>0</v>
      </c>
      <c r="I415" s="107">
        <f>I353*'RS Charges'!I748</f>
        <v>0</v>
      </c>
      <c r="J415" s="107">
        <f>J353*'RS Charges'!J748</f>
        <v>0</v>
      </c>
      <c r="K415" s="107">
        <f>K353*'RS Charges'!K748</f>
        <v>0</v>
      </c>
      <c r="L415" s="107">
        <f>L353*'RS Charges'!L748</f>
        <v>0</v>
      </c>
      <c r="M415" s="107">
        <f>M353*'RS Charges'!M748</f>
        <v>0</v>
      </c>
      <c r="N415" s="107">
        <f>N353*'RS Charges'!N748</f>
        <v>0</v>
      </c>
      <c r="O415" s="107">
        <f>O353*'RS Charges'!O748</f>
        <v>0</v>
      </c>
      <c r="P415" s="107">
        <f>P353*'RS Charges'!P748</f>
        <v>0</v>
      </c>
      <c r="Q415" s="107">
        <f>Q353*'RS Charges'!Q748</f>
        <v>0</v>
      </c>
      <c r="R415" s="107">
        <f>R353*'RS Charges'!R748</f>
        <v>0</v>
      </c>
      <c r="S415" s="107">
        <f>S353*'RS Charges'!S748</f>
        <v>0</v>
      </c>
      <c r="T415" s="107">
        <f>T353*'RS Charges'!T748</f>
        <v>0</v>
      </c>
      <c r="U415" s="107">
        <f>U353*'RS Charges'!U748</f>
        <v>0</v>
      </c>
      <c r="V415" s="107">
        <f>V353*'RS Charges'!V748</f>
        <v>0</v>
      </c>
      <c r="W415" s="107">
        <f>W353*'RS Charges'!W748</f>
        <v>0</v>
      </c>
      <c r="X415" s="107">
        <f>X353*'RS Charges'!X748</f>
        <v>0</v>
      </c>
      <c r="Y415" s="107">
        <f>Y353*'RS Charges'!Y748</f>
        <v>0</v>
      </c>
      <c r="Z415" s="107">
        <f>Z353*'RS Charges'!Z748</f>
        <v>0</v>
      </c>
      <c r="AA415" s="107">
        <f>AA353*'RS Charges'!AA748</f>
        <v>0</v>
      </c>
      <c r="AB415" s="107">
        <f>AB353*'RS Charges'!AB748</f>
        <v>0</v>
      </c>
      <c r="AC415" s="108">
        <f>AC353*'RS Charges'!AC748</f>
        <v>0</v>
      </c>
      <c r="AE415" s="805">
        <f>AE353*'RS Charges'!AE748</f>
        <v>0</v>
      </c>
      <c r="AG415" s="805">
        <f>AG353*'RS Charges'!AG748</f>
        <v>0</v>
      </c>
      <c r="AI415" s="805">
        <f>AI353*'RS Charges'!AI748</f>
        <v>0</v>
      </c>
      <c r="AK415" s="300"/>
    </row>
    <row r="416" spans="3:37" ht="12.75" customHeight="1" outlineLevel="1" x14ac:dyDescent="0.25">
      <c r="D416" s="142" t="str">
        <f t="shared" si="10"/>
        <v>Class 465/1 Eversholt Rail - Motor VUC</v>
      </c>
      <c r="E416" s="106"/>
      <c r="F416" s="143" t="str">
        <f t="shared" si="11"/>
        <v>£000</v>
      </c>
      <c r="G416" s="107">
        <f>G354*'RS Charges'!G749</f>
        <v>0</v>
      </c>
      <c r="H416" s="107">
        <f>H354*'RS Charges'!H749</f>
        <v>0</v>
      </c>
      <c r="I416" s="107">
        <f>I354*'RS Charges'!I749</f>
        <v>0</v>
      </c>
      <c r="J416" s="107">
        <f>J354*'RS Charges'!J749</f>
        <v>0</v>
      </c>
      <c r="K416" s="107">
        <f>K354*'RS Charges'!K749</f>
        <v>0</v>
      </c>
      <c r="L416" s="107">
        <f>L354*'RS Charges'!L749</f>
        <v>0</v>
      </c>
      <c r="M416" s="107">
        <f>M354*'RS Charges'!M749</f>
        <v>0</v>
      </c>
      <c r="N416" s="107">
        <f>N354*'RS Charges'!N749</f>
        <v>0</v>
      </c>
      <c r="O416" s="107">
        <f>O354*'RS Charges'!O749</f>
        <v>0</v>
      </c>
      <c r="P416" s="107">
        <f>P354*'RS Charges'!P749</f>
        <v>0</v>
      </c>
      <c r="Q416" s="107">
        <f>Q354*'RS Charges'!Q749</f>
        <v>0</v>
      </c>
      <c r="R416" s="107">
        <f>R354*'RS Charges'!R749</f>
        <v>0</v>
      </c>
      <c r="S416" s="107">
        <f>S354*'RS Charges'!S749</f>
        <v>0</v>
      </c>
      <c r="T416" s="107">
        <f>T354*'RS Charges'!T749</f>
        <v>0</v>
      </c>
      <c r="U416" s="107">
        <f>U354*'RS Charges'!U749</f>
        <v>0</v>
      </c>
      <c r="V416" s="107">
        <f>V354*'RS Charges'!V749</f>
        <v>0</v>
      </c>
      <c r="W416" s="107">
        <f>W354*'RS Charges'!W749</f>
        <v>0</v>
      </c>
      <c r="X416" s="107">
        <f>X354*'RS Charges'!X749</f>
        <v>0</v>
      </c>
      <c r="Y416" s="107">
        <f>Y354*'RS Charges'!Y749</f>
        <v>0</v>
      </c>
      <c r="Z416" s="107">
        <f>Z354*'RS Charges'!Z749</f>
        <v>0</v>
      </c>
      <c r="AA416" s="107">
        <f>AA354*'RS Charges'!AA749</f>
        <v>0</v>
      </c>
      <c r="AB416" s="107">
        <f>AB354*'RS Charges'!AB749</f>
        <v>0</v>
      </c>
      <c r="AC416" s="108">
        <f>AC354*'RS Charges'!AC749</f>
        <v>0</v>
      </c>
      <c r="AE416" s="805">
        <f>AE354*'RS Charges'!AE749</f>
        <v>0</v>
      </c>
      <c r="AG416" s="805">
        <f>AG354*'RS Charges'!AG749</f>
        <v>0</v>
      </c>
      <c r="AI416" s="805">
        <f>AI354*'RS Charges'!AI749</f>
        <v>0</v>
      </c>
      <c r="AK416" s="300"/>
    </row>
    <row r="417" spans="4:37" ht="12.75" customHeight="1" outlineLevel="1" x14ac:dyDescent="0.25">
      <c r="D417" s="142" t="str">
        <f t="shared" si="10"/>
        <v>Class 465/1 Eversholt Rail - Trailer VUC</v>
      </c>
      <c r="E417" s="106"/>
      <c r="F417" s="143" t="str">
        <f t="shared" si="11"/>
        <v>£000</v>
      </c>
      <c r="G417" s="107">
        <f>G355*'RS Charges'!G750</f>
        <v>0</v>
      </c>
      <c r="H417" s="107">
        <f>H355*'RS Charges'!H750</f>
        <v>0</v>
      </c>
      <c r="I417" s="107">
        <f>I355*'RS Charges'!I750</f>
        <v>0</v>
      </c>
      <c r="J417" s="107">
        <f>J355*'RS Charges'!J750</f>
        <v>0</v>
      </c>
      <c r="K417" s="107">
        <f>K355*'RS Charges'!K750</f>
        <v>0</v>
      </c>
      <c r="L417" s="107">
        <f>L355*'RS Charges'!L750</f>
        <v>0</v>
      </c>
      <c r="M417" s="107">
        <f>M355*'RS Charges'!M750</f>
        <v>0</v>
      </c>
      <c r="N417" s="107">
        <f>N355*'RS Charges'!N750</f>
        <v>0</v>
      </c>
      <c r="O417" s="107">
        <f>O355*'RS Charges'!O750</f>
        <v>0</v>
      </c>
      <c r="P417" s="107">
        <f>P355*'RS Charges'!P750</f>
        <v>0</v>
      </c>
      <c r="Q417" s="107">
        <f>Q355*'RS Charges'!Q750</f>
        <v>0</v>
      </c>
      <c r="R417" s="107">
        <f>R355*'RS Charges'!R750</f>
        <v>0</v>
      </c>
      <c r="S417" s="107">
        <f>S355*'RS Charges'!S750</f>
        <v>0</v>
      </c>
      <c r="T417" s="107">
        <f>T355*'RS Charges'!T750</f>
        <v>0</v>
      </c>
      <c r="U417" s="107">
        <f>U355*'RS Charges'!U750</f>
        <v>0</v>
      </c>
      <c r="V417" s="107">
        <f>V355*'RS Charges'!V750</f>
        <v>0</v>
      </c>
      <c r="W417" s="107">
        <f>W355*'RS Charges'!W750</f>
        <v>0</v>
      </c>
      <c r="X417" s="107">
        <f>X355*'RS Charges'!X750</f>
        <v>0</v>
      </c>
      <c r="Y417" s="107">
        <f>Y355*'RS Charges'!Y750</f>
        <v>0</v>
      </c>
      <c r="Z417" s="107">
        <f>Z355*'RS Charges'!Z750</f>
        <v>0</v>
      </c>
      <c r="AA417" s="107">
        <f>AA355*'RS Charges'!AA750</f>
        <v>0</v>
      </c>
      <c r="AB417" s="107">
        <f>AB355*'RS Charges'!AB750</f>
        <v>0</v>
      </c>
      <c r="AC417" s="108">
        <f>AC355*'RS Charges'!AC750</f>
        <v>0</v>
      </c>
      <c r="AE417" s="805">
        <f>AE355*'RS Charges'!AE750</f>
        <v>0</v>
      </c>
      <c r="AG417" s="805">
        <f>AG355*'RS Charges'!AG750</f>
        <v>0</v>
      </c>
      <c r="AI417" s="805">
        <f>AI355*'RS Charges'!AI750</f>
        <v>0</v>
      </c>
      <c r="AK417" s="300"/>
    </row>
    <row r="418" spans="4:37" ht="12.75" customHeight="1" outlineLevel="1" x14ac:dyDescent="0.25">
      <c r="D418" s="142" t="str">
        <f t="shared" si="10"/>
        <v>Class 465/2 Angel - Motor VUC</v>
      </c>
      <c r="E418" s="106"/>
      <c r="F418" s="143" t="str">
        <f t="shared" si="11"/>
        <v>£000</v>
      </c>
      <c r="G418" s="107">
        <f>G356*'RS Charges'!G751</f>
        <v>0</v>
      </c>
      <c r="H418" s="107">
        <f>H356*'RS Charges'!H751</f>
        <v>0</v>
      </c>
      <c r="I418" s="107">
        <f>I356*'RS Charges'!I751</f>
        <v>0</v>
      </c>
      <c r="J418" s="107">
        <f>J356*'RS Charges'!J751</f>
        <v>0</v>
      </c>
      <c r="K418" s="107">
        <f>K356*'RS Charges'!K751</f>
        <v>0</v>
      </c>
      <c r="L418" s="107">
        <f>L356*'RS Charges'!L751</f>
        <v>0</v>
      </c>
      <c r="M418" s="107">
        <f>M356*'RS Charges'!M751</f>
        <v>0</v>
      </c>
      <c r="N418" s="107">
        <f>N356*'RS Charges'!N751</f>
        <v>0</v>
      </c>
      <c r="O418" s="107">
        <f>O356*'RS Charges'!O751</f>
        <v>0</v>
      </c>
      <c r="P418" s="107">
        <f>P356*'RS Charges'!P751</f>
        <v>0</v>
      </c>
      <c r="Q418" s="107">
        <f>Q356*'RS Charges'!Q751</f>
        <v>0</v>
      </c>
      <c r="R418" s="107">
        <f>R356*'RS Charges'!R751</f>
        <v>0</v>
      </c>
      <c r="S418" s="107">
        <f>S356*'RS Charges'!S751</f>
        <v>0</v>
      </c>
      <c r="T418" s="107">
        <f>T356*'RS Charges'!T751</f>
        <v>0</v>
      </c>
      <c r="U418" s="107">
        <f>U356*'RS Charges'!U751</f>
        <v>0</v>
      </c>
      <c r="V418" s="107">
        <f>V356*'RS Charges'!V751</f>
        <v>0</v>
      </c>
      <c r="W418" s="107">
        <f>W356*'RS Charges'!W751</f>
        <v>0</v>
      </c>
      <c r="X418" s="107">
        <f>X356*'RS Charges'!X751</f>
        <v>0</v>
      </c>
      <c r="Y418" s="107">
        <f>Y356*'RS Charges'!Y751</f>
        <v>0</v>
      </c>
      <c r="Z418" s="107">
        <f>Z356*'RS Charges'!Z751</f>
        <v>0</v>
      </c>
      <c r="AA418" s="107">
        <f>AA356*'RS Charges'!AA751</f>
        <v>0</v>
      </c>
      <c r="AB418" s="107">
        <f>AB356*'RS Charges'!AB751</f>
        <v>0</v>
      </c>
      <c r="AC418" s="108">
        <f>AC356*'RS Charges'!AC751</f>
        <v>0</v>
      </c>
      <c r="AE418" s="805">
        <f>AE356*'RS Charges'!AE751</f>
        <v>0</v>
      </c>
      <c r="AG418" s="805">
        <f>AG356*'RS Charges'!AG751</f>
        <v>0</v>
      </c>
      <c r="AI418" s="805">
        <f>AI356*'RS Charges'!AI751</f>
        <v>0</v>
      </c>
      <c r="AK418" s="300"/>
    </row>
    <row r="419" spans="4:37" ht="12.75" customHeight="1" outlineLevel="1" x14ac:dyDescent="0.25">
      <c r="D419" s="142" t="str">
        <f t="shared" si="10"/>
        <v>Class 465/2 Angel - Trailer VUC</v>
      </c>
      <c r="E419" s="106"/>
      <c r="F419" s="143" t="str">
        <f t="shared" si="11"/>
        <v>£000</v>
      </c>
      <c r="G419" s="107">
        <f>G357*'RS Charges'!G752</f>
        <v>0</v>
      </c>
      <c r="H419" s="107">
        <f>H357*'RS Charges'!H752</f>
        <v>0</v>
      </c>
      <c r="I419" s="107">
        <f>I357*'RS Charges'!I752</f>
        <v>0</v>
      </c>
      <c r="J419" s="107">
        <f>J357*'RS Charges'!J752</f>
        <v>0</v>
      </c>
      <c r="K419" s="107">
        <f>K357*'RS Charges'!K752</f>
        <v>0</v>
      </c>
      <c r="L419" s="107">
        <f>L357*'RS Charges'!L752</f>
        <v>0</v>
      </c>
      <c r="M419" s="107">
        <f>M357*'RS Charges'!M752</f>
        <v>0</v>
      </c>
      <c r="N419" s="107">
        <f>N357*'RS Charges'!N752</f>
        <v>0</v>
      </c>
      <c r="O419" s="107">
        <f>O357*'RS Charges'!O752</f>
        <v>0</v>
      </c>
      <c r="P419" s="107">
        <f>P357*'RS Charges'!P752</f>
        <v>0</v>
      </c>
      <c r="Q419" s="107">
        <f>Q357*'RS Charges'!Q752</f>
        <v>0</v>
      </c>
      <c r="R419" s="107">
        <f>R357*'RS Charges'!R752</f>
        <v>0</v>
      </c>
      <c r="S419" s="107">
        <f>S357*'RS Charges'!S752</f>
        <v>0</v>
      </c>
      <c r="T419" s="107">
        <f>T357*'RS Charges'!T752</f>
        <v>0</v>
      </c>
      <c r="U419" s="107">
        <f>U357*'RS Charges'!U752</f>
        <v>0</v>
      </c>
      <c r="V419" s="107">
        <f>V357*'RS Charges'!V752</f>
        <v>0</v>
      </c>
      <c r="W419" s="107">
        <f>W357*'RS Charges'!W752</f>
        <v>0</v>
      </c>
      <c r="X419" s="107">
        <f>X357*'RS Charges'!X752</f>
        <v>0</v>
      </c>
      <c r="Y419" s="107">
        <f>Y357*'RS Charges'!Y752</f>
        <v>0</v>
      </c>
      <c r="Z419" s="107">
        <f>Z357*'RS Charges'!Z752</f>
        <v>0</v>
      </c>
      <c r="AA419" s="107">
        <f>AA357*'RS Charges'!AA752</f>
        <v>0</v>
      </c>
      <c r="AB419" s="107">
        <f>AB357*'RS Charges'!AB752</f>
        <v>0</v>
      </c>
      <c r="AC419" s="108">
        <f>AC357*'RS Charges'!AC752</f>
        <v>0</v>
      </c>
      <c r="AE419" s="805">
        <f>AE357*'RS Charges'!AE752</f>
        <v>0</v>
      </c>
      <c r="AG419" s="805">
        <f>AG357*'RS Charges'!AG752</f>
        <v>0</v>
      </c>
      <c r="AI419" s="805">
        <f>AI357*'RS Charges'!AI752</f>
        <v>0</v>
      </c>
      <c r="AK419" s="300"/>
    </row>
    <row r="420" spans="4:37" ht="12.75" customHeight="1" outlineLevel="1" x14ac:dyDescent="0.25">
      <c r="D420" s="142" t="str">
        <f t="shared" si="10"/>
        <v>Class 465/9 Angel - Motor VUC</v>
      </c>
      <c r="E420" s="106"/>
      <c r="F420" s="143" t="str">
        <f t="shared" si="11"/>
        <v>£000</v>
      </c>
      <c r="G420" s="107">
        <f>G358*'RS Charges'!G753</f>
        <v>0</v>
      </c>
      <c r="H420" s="107">
        <f>H358*'RS Charges'!H753</f>
        <v>0</v>
      </c>
      <c r="I420" s="107">
        <f>I358*'RS Charges'!I753</f>
        <v>0</v>
      </c>
      <c r="J420" s="107">
        <f>J358*'RS Charges'!J753</f>
        <v>0</v>
      </c>
      <c r="K420" s="107">
        <f>K358*'RS Charges'!K753</f>
        <v>0</v>
      </c>
      <c r="L420" s="107">
        <f>L358*'RS Charges'!L753</f>
        <v>0</v>
      </c>
      <c r="M420" s="107">
        <f>M358*'RS Charges'!M753</f>
        <v>0</v>
      </c>
      <c r="N420" s="107">
        <f>N358*'RS Charges'!N753</f>
        <v>0</v>
      </c>
      <c r="O420" s="107">
        <f>O358*'RS Charges'!O753</f>
        <v>0</v>
      </c>
      <c r="P420" s="107">
        <f>P358*'RS Charges'!P753</f>
        <v>0</v>
      </c>
      <c r="Q420" s="107">
        <f>Q358*'RS Charges'!Q753</f>
        <v>0</v>
      </c>
      <c r="R420" s="107">
        <f>R358*'RS Charges'!R753</f>
        <v>0</v>
      </c>
      <c r="S420" s="107">
        <f>S358*'RS Charges'!S753</f>
        <v>0</v>
      </c>
      <c r="T420" s="107">
        <f>T358*'RS Charges'!T753</f>
        <v>0</v>
      </c>
      <c r="U420" s="107">
        <f>U358*'RS Charges'!U753</f>
        <v>0</v>
      </c>
      <c r="V420" s="107">
        <f>V358*'RS Charges'!V753</f>
        <v>0</v>
      </c>
      <c r="W420" s="107">
        <f>W358*'RS Charges'!W753</f>
        <v>0</v>
      </c>
      <c r="X420" s="107">
        <f>X358*'RS Charges'!X753</f>
        <v>0</v>
      </c>
      <c r="Y420" s="107">
        <f>Y358*'RS Charges'!Y753</f>
        <v>0</v>
      </c>
      <c r="Z420" s="107">
        <f>Z358*'RS Charges'!Z753</f>
        <v>0</v>
      </c>
      <c r="AA420" s="107">
        <f>AA358*'RS Charges'!AA753</f>
        <v>0</v>
      </c>
      <c r="AB420" s="107">
        <f>AB358*'RS Charges'!AB753</f>
        <v>0</v>
      </c>
      <c r="AC420" s="108">
        <f>AC358*'RS Charges'!AC753</f>
        <v>0</v>
      </c>
      <c r="AE420" s="805">
        <f>AE358*'RS Charges'!AE753</f>
        <v>0</v>
      </c>
      <c r="AG420" s="805">
        <f>AG358*'RS Charges'!AG753</f>
        <v>0</v>
      </c>
      <c r="AI420" s="805">
        <f>AI358*'RS Charges'!AI753</f>
        <v>0</v>
      </c>
      <c r="AK420" s="300"/>
    </row>
    <row r="421" spans="4:37" ht="12.75" customHeight="1" outlineLevel="1" x14ac:dyDescent="0.25">
      <c r="D421" s="142" t="str">
        <f t="shared" si="10"/>
        <v>Class 465/9 Angel - Trailer VUC</v>
      </c>
      <c r="E421" s="106"/>
      <c r="F421" s="143" t="str">
        <f t="shared" si="11"/>
        <v>£000</v>
      </c>
      <c r="G421" s="107">
        <f>G359*'RS Charges'!G754</f>
        <v>0</v>
      </c>
      <c r="H421" s="107">
        <f>H359*'RS Charges'!H754</f>
        <v>0</v>
      </c>
      <c r="I421" s="107">
        <f>I359*'RS Charges'!I754</f>
        <v>0</v>
      </c>
      <c r="J421" s="107">
        <f>J359*'RS Charges'!J754</f>
        <v>0</v>
      </c>
      <c r="K421" s="107">
        <f>K359*'RS Charges'!K754</f>
        <v>0</v>
      </c>
      <c r="L421" s="107">
        <f>L359*'RS Charges'!L754</f>
        <v>0</v>
      </c>
      <c r="M421" s="107">
        <f>M359*'RS Charges'!M754</f>
        <v>0</v>
      </c>
      <c r="N421" s="107">
        <f>N359*'RS Charges'!N754</f>
        <v>0</v>
      </c>
      <c r="O421" s="107">
        <f>O359*'RS Charges'!O754</f>
        <v>0</v>
      </c>
      <c r="P421" s="107">
        <f>P359*'RS Charges'!P754</f>
        <v>0</v>
      </c>
      <c r="Q421" s="107">
        <f>Q359*'RS Charges'!Q754</f>
        <v>0</v>
      </c>
      <c r="R421" s="107">
        <f>R359*'RS Charges'!R754</f>
        <v>0</v>
      </c>
      <c r="S421" s="107">
        <f>S359*'RS Charges'!S754</f>
        <v>0</v>
      </c>
      <c r="T421" s="107">
        <f>T359*'RS Charges'!T754</f>
        <v>0</v>
      </c>
      <c r="U421" s="107">
        <f>U359*'RS Charges'!U754</f>
        <v>0</v>
      </c>
      <c r="V421" s="107">
        <f>V359*'RS Charges'!V754</f>
        <v>0</v>
      </c>
      <c r="W421" s="107">
        <f>W359*'RS Charges'!W754</f>
        <v>0</v>
      </c>
      <c r="X421" s="107">
        <f>X359*'RS Charges'!X754</f>
        <v>0</v>
      </c>
      <c r="Y421" s="107">
        <f>Y359*'RS Charges'!Y754</f>
        <v>0</v>
      </c>
      <c r="Z421" s="107">
        <f>Z359*'RS Charges'!Z754</f>
        <v>0</v>
      </c>
      <c r="AA421" s="107">
        <f>AA359*'RS Charges'!AA754</f>
        <v>0</v>
      </c>
      <c r="AB421" s="107">
        <f>AB359*'RS Charges'!AB754</f>
        <v>0</v>
      </c>
      <c r="AC421" s="108">
        <f>AC359*'RS Charges'!AC754</f>
        <v>0</v>
      </c>
      <c r="AE421" s="805">
        <f>AE359*'RS Charges'!AE754</f>
        <v>0</v>
      </c>
      <c r="AG421" s="805">
        <f>AG359*'RS Charges'!AG754</f>
        <v>0</v>
      </c>
      <c r="AI421" s="805">
        <f>AI359*'RS Charges'!AI754</f>
        <v>0</v>
      </c>
      <c r="AK421" s="300"/>
    </row>
    <row r="422" spans="4:37" ht="12.75" customHeight="1" outlineLevel="1" x14ac:dyDescent="0.25">
      <c r="D422" s="142" t="str">
        <f t="shared" si="10"/>
        <v>Class 466 Angel - Motor VUC</v>
      </c>
      <c r="E422" s="106"/>
      <c r="F422" s="143" t="str">
        <f t="shared" si="11"/>
        <v>£000</v>
      </c>
      <c r="G422" s="107">
        <f>G360*'RS Charges'!G755</f>
        <v>0</v>
      </c>
      <c r="H422" s="107">
        <f>H360*'RS Charges'!H755</f>
        <v>0</v>
      </c>
      <c r="I422" s="107">
        <f>I360*'RS Charges'!I755</f>
        <v>0</v>
      </c>
      <c r="J422" s="107">
        <f>J360*'RS Charges'!J755</f>
        <v>0</v>
      </c>
      <c r="K422" s="107">
        <f>K360*'RS Charges'!K755</f>
        <v>0</v>
      </c>
      <c r="L422" s="107">
        <f>L360*'RS Charges'!L755</f>
        <v>0</v>
      </c>
      <c r="M422" s="107">
        <f>M360*'RS Charges'!M755</f>
        <v>0</v>
      </c>
      <c r="N422" s="107">
        <f>N360*'RS Charges'!N755</f>
        <v>0</v>
      </c>
      <c r="O422" s="107">
        <f>O360*'RS Charges'!O755</f>
        <v>0</v>
      </c>
      <c r="P422" s="107">
        <f>P360*'RS Charges'!P755</f>
        <v>0</v>
      </c>
      <c r="Q422" s="107">
        <f>Q360*'RS Charges'!Q755</f>
        <v>0</v>
      </c>
      <c r="R422" s="107">
        <f>R360*'RS Charges'!R755</f>
        <v>0</v>
      </c>
      <c r="S422" s="107">
        <f>S360*'RS Charges'!S755</f>
        <v>0</v>
      </c>
      <c r="T422" s="107">
        <f>T360*'RS Charges'!T755</f>
        <v>0</v>
      </c>
      <c r="U422" s="107">
        <f>U360*'RS Charges'!U755</f>
        <v>0</v>
      </c>
      <c r="V422" s="107">
        <f>V360*'RS Charges'!V755</f>
        <v>0</v>
      </c>
      <c r="W422" s="107">
        <f>W360*'RS Charges'!W755</f>
        <v>0</v>
      </c>
      <c r="X422" s="107">
        <f>X360*'RS Charges'!X755</f>
        <v>0</v>
      </c>
      <c r="Y422" s="107">
        <f>Y360*'RS Charges'!Y755</f>
        <v>0</v>
      </c>
      <c r="Z422" s="107">
        <f>Z360*'RS Charges'!Z755</f>
        <v>0</v>
      </c>
      <c r="AA422" s="107">
        <f>AA360*'RS Charges'!AA755</f>
        <v>0</v>
      </c>
      <c r="AB422" s="107">
        <f>AB360*'RS Charges'!AB755</f>
        <v>0</v>
      </c>
      <c r="AC422" s="108">
        <f>AC360*'RS Charges'!AC755</f>
        <v>0</v>
      </c>
      <c r="AE422" s="805">
        <f>AE360*'RS Charges'!AE755</f>
        <v>0</v>
      </c>
      <c r="AG422" s="805">
        <f>AG360*'RS Charges'!AG755</f>
        <v>0</v>
      </c>
      <c r="AI422" s="805">
        <f>AI360*'RS Charges'!AI755</f>
        <v>0</v>
      </c>
      <c r="AK422" s="300"/>
    </row>
    <row r="423" spans="4:37" ht="12.75" customHeight="1" outlineLevel="1" x14ac:dyDescent="0.25">
      <c r="D423" s="142" t="str">
        <f t="shared" si="10"/>
        <v>Class 466 Angel - Trailer VUC</v>
      </c>
      <c r="E423" s="106"/>
      <c r="F423" s="143" t="str">
        <f t="shared" si="11"/>
        <v>£000</v>
      </c>
      <c r="G423" s="107">
        <f>G361*'RS Charges'!G756</f>
        <v>0</v>
      </c>
      <c r="H423" s="107">
        <f>H361*'RS Charges'!H756</f>
        <v>0</v>
      </c>
      <c r="I423" s="107">
        <f>I361*'RS Charges'!I756</f>
        <v>0</v>
      </c>
      <c r="J423" s="107">
        <f>J361*'RS Charges'!J756</f>
        <v>0</v>
      </c>
      <c r="K423" s="107">
        <f>K361*'RS Charges'!K756</f>
        <v>0</v>
      </c>
      <c r="L423" s="107">
        <f>L361*'RS Charges'!L756</f>
        <v>0</v>
      </c>
      <c r="M423" s="107">
        <f>M361*'RS Charges'!M756</f>
        <v>0</v>
      </c>
      <c r="N423" s="107">
        <f>N361*'RS Charges'!N756</f>
        <v>0</v>
      </c>
      <c r="O423" s="107">
        <f>O361*'RS Charges'!O756</f>
        <v>0</v>
      </c>
      <c r="P423" s="107">
        <f>P361*'RS Charges'!P756</f>
        <v>0</v>
      </c>
      <c r="Q423" s="107">
        <f>Q361*'RS Charges'!Q756</f>
        <v>0</v>
      </c>
      <c r="R423" s="107">
        <f>R361*'RS Charges'!R756</f>
        <v>0</v>
      </c>
      <c r="S423" s="107">
        <f>S361*'RS Charges'!S756</f>
        <v>0</v>
      </c>
      <c r="T423" s="107">
        <f>T361*'RS Charges'!T756</f>
        <v>0</v>
      </c>
      <c r="U423" s="107">
        <f>U361*'RS Charges'!U756</f>
        <v>0</v>
      </c>
      <c r="V423" s="107">
        <f>V361*'RS Charges'!V756</f>
        <v>0</v>
      </c>
      <c r="W423" s="107">
        <f>W361*'RS Charges'!W756</f>
        <v>0</v>
      </c>
      <c r="X423" s="107">
        <f>X361*'RS Charges'!X756</f>
        <v>0</v>
      </c>
      <c r="Y423" s="107">
        <f>Y361*'RS Charges'!Y756</f>
        <v>0</v>
      </c>
      <c r="Z423" s="107">
        <f>Z361*'RS Charges'!Z756</f>
        <v>0</v>
      </c>
      <c r="AA423" s="107">
        <f>AA361*'RS Charges'!AA756</f>
        <v>0</v>
      </c>
      <c r="AB423" s="107">
        <f>AB361*'RS Charges'!AB756</f>
        <v>0</v>
      </c>
      <c r="AC423" s="108">
        <f>AC361*'RS Charges'!AC756</f>
        <v>0</v>
      </c>
      <c r="AE423" s="805">
        <f>AE361*'RS Charges'!AE756</f>
        <v>0</v>
      </c>
      <c r="AG423" s="805">
        <f>AG361*'RS Charges'!AG756</f>
        <v>0</v>
      </c>
      <c r="AI423" s="805">
        <f>AI361*'RS Charges'!AI756</f>
        <v>0</v>
      </c>
      <c r="AK423" s="300"/>
    </row>
    <row r="424" spans="4:37" ht="12.75" customHeight="1" outlineLevel="1" x14ac:dyDescent="0.25">
      <c r="D424" s="142" t="str">
        <f t="shared" si="10"/>
        <v>Class 395 Eversholt Rail - Motor (High Speed) VUC</v>
      </c>
      <c r="E424" s="106"/>
      <c r="F424" s="143" t="str">
        <f t="shared" si="11"/>
        <v>£000</v>
      </c>
      <c r="G424" s="107">
        <f>G362*'RS Charges'!G757</f>
        <v>0</v>
      </c>
      <c r="H424" s="107">
        <f>H362*'RS Charges'!H757</f>
        <v>0</v>
      </c>
      <c r="I424" s="107">
        <f>I362*'RS Charges'!I757</f>
        <v>0</v>
      </c>
      <c r="J424" s="107">
        <f>J362*'RS Charges'!J757</f>
        <v>0</v>
      </c>
      <c r="K424" s="107">
        <f>K362*'RS Charges'!K757</f>
        <v>0</v>
      </c>
      <c r="L424" s="107">
        <f>L362*'RS Charges'!L757</f>
        <v>0</v>
      </c>
      <c r="M424" s="107">
        <f>M362*'RS Charges'!M757</f>
        <v>0</v>
      </c>
      <c r="N424" s="107">
        <f>N362*'RS Charges'!N757</f>
        <v>0</v>
      </c>
      <c r="O424" s="107">
        <f>O362*'RS Charges'!O757</f>
        <v>0</v>
      </c>
      <c r="P424" s="107">
        <f>P362*'RS Charges'!P757</f>
        <v>0</v>
      </c>
      <c r="Q424" s="107">
        <f>Q362*'RS Charges'!Q757</f>
        <v>0</v>
      </c>
      <c r="R424" s="107">
        <f>R362*'RS Charges'!R757</f>
        <v>0</v>
      </c>
      <c r="S424" s="107">
        <f>S362*'RS Charges'!S757</f>
        <v>0</v>
      </c>
      <c r="T424" s="107">
        <f>T362*'RS Charges'!T757</f>
        <v>0</v>
      </c>
      <c r="U424" s="107">
        <f>U362*'RS Charges'!U757</f>
        <v>0</v>
      </c>
      <c r="V424" s="107">
        <f>V362*'RS Charges'!V757</f>
        <v>0</v>
      </c>
      <c r="W424" s="107">
        <f>W362*'RS Charges'!W757</f>
        <v>0</v>
      </c>
      <c r="X424" s="107">
        <f>X362*'RS Charges'!X757</f>
        <v>0</v>
      </c>
      <c r="Y424" s="107">
        <f>Y362*'RS Charges'!Y757</f>
        <v>0</v>
      </c>
      <c r="Z424" s="107">
        <f>Z362*'RS Charges'!Z757</f>
        <v>0</v>
      </c>
      <c r="AA424" s="107">
        <f>AA362*'RS Charges'!AA757</f>
        <v>0</v>
      </c>
      <c r="AB424" s="107">
        <f>AB362*'RS Charges'!AB757</f>
        <v>0</v>
      </c>
      <c r="AC424" s="108">
        <f>AC362*'RS Charges'!AC757</f>
        <v>0</v>
      </c>
      <c r="AE424" s="805">
        <f>AE362*'RS Charges'!AE757</f>
        <v>0</v>
      </c>
      <c r="AG424" s="805">
        <f>AG362*'RS Charges'!AG757</f>
        <v>0</v>
      </c>
      <c r="AI424" s="805">
        <f>AI362*'RS Charges'!AI757</f>
        <v>0</v>
      </c>
      <c r="AK424" s="300"/>
    </row>
    <row r="425" spans="4:37" ht="12.75" customHeight="1" outlineLevel="1" x14ac:dyDescent="0.25">
      <c r="D425" s="142" t="str">
        <f t="shared" si="10"/>
        <v>Class 395 Eversholt Rail - Motor (Conventional) VUC</v>
      </c>
      <c r="E425" s="106"/>
      <c r="F425" s="143" t="str">
        <f t="shared" si="11"/>
        <v>£000</v>
      </c>
      <c r="G425" s="107">
        <f>G363*'RS Charges'!G758</f>
        <v>0</v>
      </c>
      <c r="H425" s="107">
        <f>H363*'RS Charges'!H758</f>
        <v>0</v>
      </c>
      <c r="I425" s="107">
        <f>I363*'RS Charges'!I758</f>
        <v>0</v>
      </c>
      <c r="J425" s="107">
        <f>J363*'RS Charges'!J758</f>
        <v>0</v>
      </c>
      <c r="K425" s="107">
        <f>K363*'RS Charges'!K758</f>
        <v>0</v>
      </c>
      <c r="L425" s="107">
        <f>L363*'RS Charges'!L758</f>
        <v>0</v>
      </c>
      <c r="M425" s="107">
        <f>M363*'RS Charges'!M758</f>
        <v>0</v>
      </c>
      <c r="N425" s="107">
        <f>N363*'RS Charges'!N758</f>
        <v>0</v>
      </c>
      <c r="O425" s="107">
        <f>O363*'RS Charges'!O758</f>
        <v>0</v>
      </c>
      <c r="P425" s="107">
        <f>P363*'RS Charges'!P758</f>
        <v>0</v>
      </c>
      <c r="Q425" s="107">
        <f>Q363*'RS Charges'!Q758</f>
        <v>0</v>
      </c>
      <c r="R425" s="107">
        <f>R363*'RS Charges'!R758</f>
        <v>0</v>
      </c>
      <c r="S425" s="107">
        <f>S363*'RS Charges'!S758</f>
        <v>0</v>
      </c>
      <c r="T425" s="107">
        <f>T363*'RS Charges'!T758</f>
        <v>0</v>
      </c>
      <c r="U425" s="107">
        <f>U363*'RS Charges'!U758</f>
        <v>0</v>
      </c>
      <c r="V425" s="107">
        <f>V363*'RS Charges'!V758</f>
        <v>0</v>
      </c>
      <c r="W425" s="107">
        <f>W363*'RS Charges'!W758</f>
        <v>0</v>
      </c>
      <c r="X425" s="107">
        <f>X363*'RS Charges'!X758</f>
        <v>0</v>
      </c>
      <c r="Y425" s="107">
        <f>Y363*'RS Charges'!Y758</f>
        <v>0</v>
      </c>
      <c r="Z425" s="107">
        <f>Z363*'RS Charges'!Z758</f>
        <v>0</v>
      </c>
      <c r="AA425" s="107">
        <f>AA363*'RS Charges'!AA758</f>
        <v>0</v>
      </c>
      <c r="AB425" s="107">
        <f>AB363*'RS Charges'!AB758</f>
        <v>0</v>
      </c>
      <c r="AC425" s="108">
        <f>AC363*'RS Charges'!AC758</f>
        <v>0</v>
      </c>
      <c r="AE425" s="805">
        <f>AE363*'RS Charges'!AE758</f>
        <v>0</v>
      </c>
      <c r="AG425" s="805">
        <f>AG363*'RS Charges'!AG758</f>
        <v>0</v>
      </c>
      <c r="AI425" s="805">
        <f>AI363*'RS Charges'!AI758</f>
        <v>0</v>
      </c>
      <c r="AK425" s="300"/>
    </row>
    <row r="426" spans="4:37" ht="12.75" customHeight="1" outlineLevel="1" x14ac:dyDescent="0.25">
      <c r="D426" s="142" t="str">
        <f t="shared" si="10"/>
        <v>Class 395 Eversholt Rail - Trailer (High Speed) VUC</v>
      </c>
      <c r="E426" s="106"/>
      <c r="F426" s="143" t="str">
        <f t="shared" si="11"/>
        <v>£000</v>
      </c>
      <c r="G426" s="107">
        <f>G364*'RS Charges'!G759</f>
        <v>0</v>
      </c>
      <c r="H426" s="107">
        <f>H364*'RS Charges'!H759</f>
        <v>0</v>
      </c>
      <c r="I426" s="107">
        <f>I364*'RS Charges'!I759</f>
        <v>0</v>
      </c>
      <c r="J426" s="107">
        <f>J364*'RS Charges'!J759</f>
        <v>0</v>
      </c>
      <c r="K426" s="107">
        <f>K364*'RS Charges'!K759</f>
        <v>0</v>
      </c>
      <c r="L426" s="107">
        <f>L364*'RS Charges'!L759</f>
        <v>0</v>
      </c>
      <c r="M426" s="107">
        <f>M364*'RS Charges'!M759</f>
        <v>0</v>
      </c>
      <c r="N426" s="107">
        <f>N364*'RS Charges'!N759</f>
        <v>0</v>
      </c>
      <c r="O426" s="107">
        <f>O364*'RS Charges'!O759</f>
        <v>0</v>
      </c>
      <c r="P426" s="107">
        <f>P364*'RS Charges'!P759</f>
        <v>0</v>
      </c>
      <c r="Q426" s="107">
        <f>Q364*'RS Charges'!Q759</f>
        <v>0</v>
      </c>
      <c r="R426" s="107">
        <f>R364*'RS Charges'!R759</f>
        <v>0</v>
      </c>
      <c r="S426" s="107">
        <f>S364*'RS Charges'!S759</f>
        <v>0</v>
      </c>
      <c r="T426" s="107">
        <f>T364*'RS Charges'!T759</f>
        <v>0</v>
      </c>
      <c r="U426" s="107">
        <f>U364*'RS Charges'!U759</f>
        <v>0</v>
      </c>
      <c r="V426" s="107">
        <f>V364*'RS Charges'!V759</f>
        <v>0</v>
      </c>
      <c r="W426" s="107">
        <f>W364*'RS Charges'!W759</f>
        <v>0</v>
      </c>
      <c r="X426" s="107">
        <f>X364*'RS Charges'!X759</f>
        <v>0</v>
      </c>
      <c r="Y426" s="107">
        <f>Y364*'RS Charges'!Y759</f>
        <v>0</v>
      </c>
      <c r="Z426" s="107">
        <f>Z364*'RS Charges'!Z759</f>
        <v>0</v>
      </c>
      <c r="AA426" s="107">
        <f>AA364*'RS Charges'!AA759</f>
        <v>0</v>
      </c>
      <c r="AB426" s="107">
        <f>AB364*'RS Charges'!AB759</f>
        <v>0</v>
      </c>
      <c r="AC426" s="108">
        <f>AC364*'RS Charges'!AC759</f>
        <v>0</v>
      </c>
      <c r="AE426" s="805">
        <f>AE364*'RS Charges'!AE759</f>
        <v>0</v>
      </c>
      <c r="AG426" s="805">
        <f>AG364*'RS Charges'!AG759</f>
        <v>0</v>
      </c>
      <c r="AI426" s="805">
        <f>AI364*'RS Charges'!AI759</f>
        <v>0</v>
      </c>
      <c r="AK426" s="300"/>
    </row>
    <row r="427" spans="4:37" ht="12.75" customHeight="1" outlineLevel="1" x14ac:dyDescent="0.25">
      <c r="D427" s="142" t="str">
        <f t="shared" si="10"/>
        <v>Class 395 Eversholt Rail - Trailer (Conventional) VUC</v>
      </c>
      <c r="E427" s="106"/>
      <c r="F427" s="143" t="str">
        <f t="shared" si="11"/>
        <v>£000</v>
      </c>
      <c r="G427" s="107">
        <f>G365*'RS Charges'!G760</f>
        <v>0</v>
      </c>
      <c r="H427" s="107">
        <f>H365*'RS Charges'!H760</f>
        <v>0</v>
      </c>
      <c r="I427" s="107">
        <f>I365*'RS Charges'!I760</f>
        <v>0</v>
      </c>
      <c r="J427" s="107">
        <f>J365*'RS Charges'!J760</f>
        <v>0</v>
      </c>
      <c r="K427" s="107">
        <f>K365*'RS Charges'!K760</f>
        <v>0</v>
      </c>
      <c r="L427" s="107">
        <f>L365*'RS Charges'!L760</f>
        <v>0</v>
      </c>
      <c r="M427" s="107">
        <f>M365*'RS Charges'!M760</f>
        <v>0</v>
      </c>
      <c r="N427" s="107">
        <f>N365*'RS Charges'!N760</f>
        <v>0</v>
      </c>
      <c r="O427" s="107">
        <f>O365*'RS Charges'!O760</f>
        <v>0</v>
      </c>
      <c r="P427" s="107">
        <f>P365*'RS Charges'!P760</f>
        <v>0</v>
      </c>
      <c r="Q427" s="107">
        <f>Q365*'RS Charges'!Q760</f>
        <v>0</v>
      </c>
      <c r="R427" s="107">
        <f>R365*'RS Charges'!R760</f>
        <v>0</v>
      </c>
      <c r="S427" s="107">
        <f>S365*'RS Charges'!S760</f>
        <v>0</v>
      </c>
      <c r="T427" s="107">
        <f>T365*'RS Charges'!T760</f>
        <v>0</v>
      </c>
      <c r="U427" s="107">
        <f>U365*'RS Charges'!U760</f>
        <v>0</v>
      </c>
      <c r="V427" s="107">
        <f>V365*'RS Charges'!V760</f>
        <v>0</v>
      </c>
      <c r="W427" s="107">
        <f>W365*'RS Charges'!W760</f>
        <v>0</v>
      </c>
      <c r="X427" s="107">
        <f>X365*'RS Charges'!X760</f>
        <v>0</v>
      </c>
      <c r="Y427" s="107">
        <f>Y365*'RS Charges'!Y760</f>
        <v>0</v>
      </c>
      <c r="Z427" s="107">
        <f>Z365*'RS Charges'!Z760</f>
        <v>0</v>
      </c>
      <c r="AA427" s="107">
        <f>AA365*'RS Charges'!AA760</f>
        <v>0</v>
      </c>
      <c r="AB427" s="107">
        <f>AB365*'RS Charges'!AB760</f>
        <v>0</v>
      </c>
      <c r="AC427" s="108">
        <f>AC365*'RS Charges'!AC760</f>
        <v>0</v>
      </c>
      <c r="AE427" s="805">
        <f>AE365*'RS Charges'!AE760</f>
        <v>0</v>
      </c>
      <c r="AG427" s="805">
        <f>AG365*'RS Charges'!AG760</f>
        <v>0</v>
      </c>
      <c r="AI427" s="805">
        <f>AI365*'RS Charges'!AI760</f>
        <v>0</v>
      </c>
      <c r="AK427" s="300"/>
    </row>
    <row r="428" spans="4:37" ht="12.75" customHeight="1" outlineLevel="1" x14ac:dyDescent="0.25">
      <c r="D428" s="142" t="str">
        <f t="shared" si="10"/>
        <v>Class 377 Sub Leased from GTR - Motor VUC</v>
      </c>
      <c r="E428" s="106"/>
      <c r="F428" s="143" t="str">
        <f t="shared" si="11"/>
        <v>£000</v>
      </c>
      <c r="G428" s="107">
        <f>G366*'RS Charges'!G761</f>
        <v>0</v>
      </c>
      <c r="H428" s="107">
        <f>H366*'RS Charges'!H761</f>
        <v>0</v>
      </c>
      <c r="I428" s="107">
        <f>I366*'RS Charges'!I761</f>
        <v>0</v>
      </c>
      <c r="J428" s="107">
        <f>J366*'RS Charges'!J761</f>
        <v>0</v>
      </c>
      <c r="K428" s="107">
        <f>K366*'RS Charges'!K761</f>
        <v>0</v>
      </c>
      <c r="L428" s="107">
        <f>L366*'RS Charges'!L761</f>
        <v>0</v>
      </c>
      <c r="M428" s="107">
        <f>M366*'RS Charges'!M761</f>
        <v>0</v>
      </c>
      <c r="N428" s="107">
        <f>N366*'RS Charges'!N761</f>
        <v>0</v>
      </c>
      <c r="O428" s="107">
        <f>O366*'RS Charges'!O761</f>
        <v>0</v>
      </c>
      <c r="P428" s="107">
        <f>P366*'RS Charges'!P761</f>
        <v>0</v>
      </c>
      <c r="Q428" s="107">
        <f>Q366*'RS Charges'!Q761</f>
        <v>0</v>
      </c>
      <c r="R428" s="107">
        <f>R366*'RS Charges'!R761</f>
        <v>0</v>
      </c>
      <c r="S428" s="107">
        <f>S366*'RS Charges'!S761</f>
        <v>0</v>
      </c>
      <c r="T428" s="107">
        <f>T366*'RS Charges'!T761</f>
        <v>0</v>
      </c>
      <c r="U428" s="107">
        <f>U366*'RS Charges'!U761</f>
        <v>0</v>
      </c>
      <c r="V428" s="107">
        <f>V366*'RS Charges'!V761</f>
        <v>0</v>
      </c>
      <c r="W428" s="107">
        <f>W366*'RS Charges'!W761</f>
        <v>0</v>
      </c>
      <c r="X428" s="107">
        <f>X366*'RS Charges'!X761</f>
        <v>0</v>
      </c>
      <c r="Y428" s="107">
        <f>Y366*'RS Charges'!Y761</f>
        <v>0</v>
      </c>
      <c r="Z428" s="107">
        <f>Z366*'RS Charges'!Z761</f>
        <v>0</v>
      </c>
      <c r="AA428" s="107">
        <f>AA366*'RS Charges'!AA761</f>
        <v>0</v>
      </c>
      <c r="AB428" s="107">
        <f>AB366*'RS Charges'!AB761</f>
        <v>0</v>
      </c>
      <c r="AC428" s="108">
        <f>AC366*'RS Charges'!AC761</f>
        <v>0</v>
      </c>
      <c r="AE428" s="805">
        <f>AE366*'RS Charges'!AE761</f>
        <v>0</v>
      </c>
      <c r="AG428" s="805">
        <f>AG366*'RS Charges'!AG761</f>
        <v>0</v>
      </c>
      <c r="AI428" s="805">
        <f>AI366*'RS Charges'!AI761</f>
        <v>0</v>
      </c>
      <c r="AK428" s="300"/>
    </row>
    <row r="429" spans="4:37" ht="12.75" customHeight="1" outlineLevel="1" x14ac:dyDescent="0.25">
      <c r="D429" s="142" t="str">
        <f t="shared" si="10"/>
        <v>Class 377 Sub Leased from GTR - Trailer VUC</v>
      </c>
      <c r="E429" s="106"/>
      <c r="F429" s="143" t="str">
        <f t="shared" si="11"/>
        <v>£000</v>
      </c>
      <c r="G429" s="107">
        <f>G367*'RS Charges'!G762</f>
        <v>0</v>
      </c>
      <c r="H429" s="107">
        <f>H367*'RS Charges'!H762</f>
        <v>0</v>
      </c>
      <c r="I429" s="107">
        <f>I367*'RS Charges'!I762</f>
        <v>0</v>
      </c>
      <c r="J429" s="107">
        <f>J367*'RS Charges'!J762</f>
        <v>0</v>
      </c>
      <c r="K429" s="107">
        <f>K367*'RS Charges'!K762</f>
        <v>0</v>
      </c>
      <c r="L429" s="107">
        <f>L367*'RS Charges'!L762</f>
        <v>0</v>
      </c>
      <c r="M429" s="107">
        <f>M367*'RS Charges'!M762</f>
        <v>0</v>
      </c>
      <c r="N429" s="107">
        <f>N367*'RS Charges'!N762</f>
        <v>0</v>
      </c>
      <c r="O429" s="107">
        <f>O367*'RS Charges'!O762</f>
        <v>0</v>
      </c>
      <c r="P429" s="107">
        <f>P367*'RS Charges'!P762</f>
        <v>0</v>
      </c>
      <c r="Q429" s="107">
        <f>Q367*'RS Charges'!Q762</f>
        <v>0</v>
      </c>
      <c r="R429" s="107">
        <f>R367*'RS Charges'!R762</f>
        <v>0</v>
      </c>
      <c r="S429" s="107">
        <f>S367*'RS Charges'!S762</f>
        <v>0</v>
      </c>
      <c r="T429" s="107">
        <f>T367*'RS Charges'!T762</f>
        <v>0</v>
      </c>
      <c r="U429" s="107">
        <f>U367*'RS Charges'!U762</f>
        <v>0</v>
      </c>
      <c r="V429" s="107">
        <f>V367*'RS Charges'!V762</f>
        <v>0</v>
      </c>
      <c r="W429" s="107">
        <f>W367*'RS Charges'!W762</f>
        <v>0</v>
      </c>
      <c r="X429" s="107">
        <f>X367*'RS Charges'!X762</f>
        <v>0</v>
      </c>
      <c r="Y429" s="107">
        <f>Y367*'RS Charges'!Y762</f>
        <v>0</v>
      </c>
      <c r="Z429" s="107">
        <f>Z367*'RS Charges'!Z762</f>
        <v>0</v>
      </c>
      <c r="AA429" s="107">
        <f>AA367*'RS Charges'!AA762</f>
        <v>0</v>
      </c>
      <c r="AB429" s="107">
        <f>AB367*'RS Charges'!AB762</f>
        <v>0</v>
      </c>
      <c r="AC429" s="108">
        <f>AC367*'RS Charges'!AC762</f>
        <v>0</v>
      </c>
      <c r="AE429" s="805">
        <f>AE367*'RS Charges'!AE762</f>
        <v>0</v>
      </c>
      <c r="AG429" s="805">
        <f>AG367*'RS Charges'!AG762</f>
        <v>0</v>
      </c>
      <c r="AI429" s="805">
        <f>AI367*'RS Charges'!AI762</f>
        <v>0</v>
      </c>
      <c r="AK429" s="300"/>
    </row>
    <row r="430" spans="4:37" ht="12.75" customHeight="1" outlineLevel="1" x14ac:dyDescent="0.25">
      <c r="D430" s="142" t="str">
        <f t="shared" si="10"/>
        <v>Class 319 Sub Leased to GTR - Motor VUC</v>
      </c>
      <c r="E430" s="106"/>
      <c r="F430" s="143" t="str">
        <f t="shared" si="11"/>
        <v>£000</v>
      </c>
      <c r="G430" s="107">
        <f>G368*'RS Charges'!G763</f>
        <v>0</v>
      </c>
      <c r="H430" s="107">
        <f>H368*'RS Charges'!H763</f>
        <v>0</v>
      </c>
      <c r="I430" s="107">
        <f>I368*'RS Charges'!I763</f>
        <v>0</v>
      </c>
      <c r="J430" s="107">
        <f>J368*'RS Charges'!J763</f>
        <v>0</v>
      </c>
      <c r="K430" s="107">
        <f>K368*'RS Charges'!K763</f>
        <v>0</v>
      </c>
      <c r="L430" s="107">
        <f>L368*'RS Charges'!L763</f>
        <v>0</v>
      </c>
      <c r="M430" s="107">
        <f>M368*'RS Charges'!M763</f>
        <v>0</v>
      </c>
      <c r="N430" s="107">
        <f>N368*'RS Charges'!N763</f>
        <v>0</v>
      </c>
      <c r="O430" s="107">
        <f>O368*'RS Charges'!O763</f>
        <v>0</v>
      </c>
      <c r="P430" s="107">
        <f>P368*'RS Charges'!P763</f>
        <v>0</v>
      </c>
      <c r="Q430" s="107">
        <f>Q368*'RS Charges'!Q763</f>
        <v>0</v>
      </c>
      <c r="R430" s="107">
        <f>R368*'RS Charges'!R763</f>
        <v>0</v>
      </c>
      <c r="S430" s="107">
        <f>S368*'RS Charges'!S763</f>
        <v>0</v>
      </c>
      <c r="T430" s="107">
        <f>T368*'RS Charges'!T763</f>
        <v>0</v>
      </c>
      <c r="U430" s="107">
        <f>U368*'RS Charges'!U763</f>
        <v>0</v>
      </c>
      <c r="V430" s="107">
        <f>V368*'RS Charges'!V763</f>
        <v>0</v>
      </c>
      <c r="W430" s="107">
        <f>W368*'RS Charges'!W763</f>
        <v>0</v>
      </c>
      <c r="X430" s="107">
        <f>X368*'RS Charges'!X763</f>
        <v>0</v>
      </c>
      <c r="Y430" s="107">
        <f>Y368*'RS Charges'!Y763</f>
        <v>0</v>
      </c>
      <c r="Z430" s="107">
        <f>Z368*'RS Charges'!Z763</f>
        <v>0</v>
      </c>
      <c r="AA430" s="107">
        <f>AA368*'RS Charges'!AA763</f>
        <v>0</v>
      </c>
      <c r="AB430" s="107">
        <f>AB368*'RS Charges'!AB763</f>
        <v>0</v>
      </c>
      <c r="AC430" s="108">
        <f>AC368*'RS Charges'!AC763</f>
        <v>0</v>
      </c>
      <c r="AE430" s="805">
        <f>AE368*'RS Charges'!AE763</f>
        <v>0</v>
      </c>
      <c r="AG430" s="805">
        <f>AG368*'RS Charges'!AG763</f>
        <v>0</v>
      </c>
      <c r="AI430" s="805">
        <f>AI368*'RS Charges'!AI763</f>
        <v>0</v>
      </c>
      <c r="AK430" s="300"/>
    </row>
    <row r="431" spans="4:37" ht="12.75" customHeight="1" outlineLevel="1" x14ac:dyDescent="0.25">
      <c r="D431" s="142" t="str">
        <f t="shared" si="10"/>
        <v>Class 319 Sub Leased to GTR - Trailer VUC</v>
      </c>
      <c r="E431" s="106"/>
      <c r="F431" s="143" t="str">
        <f t="shared" si="11"/>
        <v>£000</v>
      </c>
      <c r="G431" s="107">
        <f>G369*'RS Charges'!G764</f>
        <v>0</v>
      </c>
      <c r="H431" s="107">
        <f>H369*'RS Charges'!H764</f>
        <v>0</v>
      </c>
      <c r="I431" s="107">
        <f>I369*'RS Charges'!I764</f>
        <v>0</v>
      </c>
      <c r="J431" s="107">
        <f>J369*'RS Charges'!J764</f>
        <v>0</v>
      </c>
      <c r="K431" s="107">
        <f>K369*'RS Charges'!K764</f>
        <v>0</v>
      </c>
      <c r="L431" s="107">
        <f>L369*'RS Charges'!L764</f>
        <v>0</v>
      </c>
      <c r="M431" s="107">
        <f>M369*'RS Charges'!M764</f>
        <v>0</v>
      </c>
      <c r="N431" s="107">
        <f>N369*'RS Charges'!N764</f>
        <v>0</v>
      </c>
      <c r="O431" s="107">
        <f>O369*'RS Charges'!O764</f>
        <v>0</v>
      </c>
      <c r="P431" s="107">
        <f>P369*'RS Charges'!P764</f>
        <v>0</v>
      </c>
      <c r="Q431" s="107">
        <f>Q369*'RS Charges'!Q764</f>
        <v>0</v>
      </c>
      <c r="R431" s="107">
        <f>R369*'RS Charges'!R764</f>
        <v>0</v>
      </c>
      <c r="S431" s="107">
        <f>S369*'RS Charges'!S764</f>
        <v>0</v>
      </c>
      <c r="T431" s="107">
        <f>T369*'RS Charges'!T764</f>
        <v>0</v>
      </c>
      <c r="U431" s="107">
        <f>U369*'RS Charges'!U764</f>
        <v>0</v>
      </c>
      <c r="V431" s="107">
        <f>V369*'RS Charges'!V764</f>
        <v>0</v>
      </c>
      <c r="W431" s="107">
        <f>W369*'RS Charges'!W764</f>
        <v>0</v>
      </c>
      <c r="X431" s="107">
        <f>X369*'RS Charges'!X764</f>
        <v>0</v>
      </c>
      <c r="Y431" s="107">
        <f>Y369*'RS Charges'!Y764</f>
        <v>0</v>
      </c>
      <c r="Z431" s="107">
        <f>Z369*'RS Charges'!Z764</f>
        <v>0</v>
      </c>
      <c r="AA431" s="107">
        <f>AA369*'RS Charges'!AA764</f>
        <v>0</v>
      </c>
      <c r="AB431" s="107">
        <f>AB369*'RS Charges'!AB764</f>
        <v>0</v>
      </c>
      <c r="AC431" s="108">
        <f>AC369*'RS Charges'!AC764</f>
        <v>0</v>
      </c>
      <c r="AE431" s="805">
        <f>AE369*'RS Charges'!AE764</f>
        <v>0</v>
      </c>
      <c r="AG431" s="805">
        <f>AG369*'RS Charges'!AG764</f>
        <v>0</v>
      </c>
      <c r="AI431" s="805">
        <f>AI369*'RS Charges'!AI764</f>
        <v>0</v>
      </c>
      <c r="AK431" s="300"/>
    </row>
    <row r="432" spans="4:37" ht="12.75" customHeight="1" outlineLevel="1" x14ac:dyDescent="0.25">
      <c r="D432" s="142" t="str">
        <f t="shared" si="10"/>
        <v>[Rolling Stock Vehicle Line 31] VUC</v>
      </c>
      <c r="E432" s="106"/>
      <c r="F432" s="143" t="str">
        <f t="shared" si="11"/>
        <v>£000</v>
      </c>
      <c r="G432" s="107">
        <f>G370*'RS Charges'!G765</f>
        <v>0</v>
      </c>
      <c r="H432" s="107">
        <f>H370*'RS Charges'!H765</f>
        <v>0</v>
      </c>
      <c r="I432" s="107">
        <f>I370*'RS Charges'!I765</f>
        <v>0</v>
      </c>
      <c r="J432" s="107">
        <f>J370*'RS Charges'!J765</f>
        <v>0</v>
      </c>
      <c r="K432" s="107">
        <f>K370*'RS Charges'!K765</f>
        <v>0</v>
      </c>
      <c r="L432" s="107">
        <f>L370*'RS Charges'!L765</f>
        <v>0</v>
      </c>
      <c r="M432" s="107">
        <f>M370*'RS Charges'!M765</f>
        <v>0</v>
      </c>
      <c r="N432" s="107">
        <f>N370*'RS Charges'!N765</f>
        <v>0</v>
      </c>
      <c r="O432" s="107">
        <f>O370*'RS Charges'!O765</f>
        <v>0</v>
      </c>
      <c r="P432" s="107">
        <f>P370*'RS Charges'!P765</f>
        <v>0</v>
      </c>
      <c r="Q432" s="107">
        <f>Q370*'RS Charges'!Q765</f>
        <v>0</v>
      </c>
      <c r="R432" s="107">
        <f>R370*'RS Charges'!R765</f>
        <v>0</v>
      </c>
      <c r="S432" s="107">
        <f>S370*'RS Charges'!S765</f>
        <v>0</v>
      </c>
      <c r="T432" s="107">
        <f>T370*'RS Charges'!T765</f>
        <v>0</v>
      </c>
      <c r="U432" s="107">
        <f>U370*'RS Charges'!U765</f>
        <v>0</v>
      </c>
      <c r="V432" s="107">
        <f>V370*'RS Charges'!V765</f>
        <v>0</v>
      </c>
      <c r="W432" s="107">
        <f>W370*'RS Charges'!W765</f>
        <v>0</v>
      </c>
      <c r="X432" s="107">
        <f>X370*'RS Charges'!X765</f>
        <v>0</v>
      </c>
      <c r="Y432" s="107">
        <f>Y370*'RS Charges'!Y765</f>
        <v>0</v>
      </c>
      <c r="Z432" s="107">
        <f>Z370*'RS Charges'!Z765</f>
        <v>0</v>
      </c>
      <c r="AA432" s="107">
        <f>AA370*'RS Charges'!AA765</f>
        <v>0</v>
      </c>
      <c r="AB432" s="107">
        <f>AB370*'RS Charges'!AB765</f>
        <v>0</v>
      </c>
      <c r="AC432" s="108">
        <f>AC370*'RS Charges'!AC765</f>
        <v>0</v>
      </c>
      <c r="AE432" s="805">
        <f>AE370*'RS Charges'!AE765</f>
        <v>0</v>
      </c>
      <c r="AG432" s="805">
        <f>AG370*'RS Charges'!AG765</f>
        <v>0</v>
      </c>
      <c r="AI432" s="805">
        <f>AI370*'RS Charges'!AI765</f>
        <v>0</v>
      </c>
      <c r="AK432" s="300"/>
    </row>
    <row r="433" spans="4:37" ht="12.75" customHeight="1" outlineLevel="1" x14ac:dyDescent="0.25">
      <c r="D433" s="142" t="str">
        <f t="shared" si="10"/>
        <v>[Rolling Stock Vehicle Line 32] VUC</v>
      </c>
      <c r="E433" s="106"/>
      <c r="F433" s="143" t="str">
        <f t="shared" si="11"/>
        <v>£000</v>
      </c>
      <c r="G433" s="107">
        <f>G371*'RS Charges'!G766</f>
        <v>0</v>
      </c>
      <c r="H433" s="107">
        <f>H371*'RS Charges'!H766</f>
        <v>0</v>
      </c>
      <c r="I433" s="107">
        <f>I371*'RS Charges'!I766</f>
        <v>0</v>
      </c>
      <c r="J433" s="107">
        <f>J371*'RS Charges'!J766</f>
        <v>0</v>
      </c>
      <c r="K433" s="107">
        <f>K371*'RS Charges'!K766</f>
        <v>0</v>
      </c>
      <c r="L433" s="107">
        <f>L371*'RS Charges'!L766</f>
        <v>0</v>
      </c>
      <c r="M433" s="107">
        <f>M371*'RS Charges'!M766</f>
        <v>0</v>
      </c>
      <c r="N433" s="107">
        <f>N371*'RS Charges'!N766</f>
        <v>0</v>
      </c>
      <c r="O433" s="107">
        <f>O371*'RS Charges'!O766</f>
        <v>0</v>
      </c>
      <c r="P433" s="107">
        <f>P371*'RS Charges'!P766</f>
        <v>0</v>
      </c>
      <c r="Q433" s="107">
        <f>Q371*'RS Charges'!Q766</f>
        <v>0</v>
      </c>
      <c r="R433" s="107">
        <f>R371*'RS Charges'!R766</f>
        <v>0</v>
      </c>
      <c r="S433" s="107">
        <f>S371*'RS Charges'!S766</f>
        <v>0</v>
      </c>
      <c r="T433" s="107">
        <f>T371*'RS Charges'!T766</f>
        <v>0</v>
      </c>
      <c r="U433" s="107">
        <f>U371*'RS Charges'!U766</f>
        <v>0</v>
      </c>
      <c r="V433" s="107">
        <f>V371*'RS Charges'!V766</f>
        <v>0</v>
      </c>
      <c r="W433" s="107">
        <f>W371*'RS Charges'!W766</f>
        <v>0</v>
      </c>
      <c r="X433" s="107">
        <f>X371*'RS Charges'!X766</f>
        <v>0</v>
      </c>
      <c r="Y433" s="107">
        <f>Y371*'RS Charges'!Y766</f>
        <v>0</v>
      </c>
      <c r="Z433" s="107">
        <f>Z371*'RS Charges'!Z766</f>
        <v>0</v>
      </c>
      <c r="AA433" s="107">
        <f>AA371*'RS Charges'!AA766</f>
        <v>0</v>
      </c>
      <c r="AB433" s="107">
        <f>AB371*'RS Charges'!AB766</f>
        <v>0</v>
      </c>
      <c r="AC433" s="108">
        <f>AC371*'RS Charges'!AC766</f>
        <v>0</v>
      </c>
      <c r="AE433" s="805">
        <f>AE371*'RS Charges'!AE766</f>
        <v>0</v>
      </c>
      <c r="AG433" s="805">
        <f>AG371*'RS Charges'!AG766</f>
        <v>0</v>
      </c>
      <c r="AI433" s="805">
        <f>AI371*'RS Charges'!AI766</f>
        <v>0</v>
      </c>
      <c r="AK433" s="300"/>
    </row>
    <row r="434" spans="4:37" ht="12.75" customHeight="1" outlineLevel="1" x14ac:dyDescent="0.25">
      <c r="D434" s="142" t="str">
        <f t="shared" si="10"/>
        <v>[Rolling Stock Vehicle Line 33] VUC</v>
      </c>
      <c r="E434" s="106"/>
      <c r="F434" s="143" t="str">
        <f t="shared" si="11"/>
        <v>£000</v>
      </c>
      <c r="G434" s="107">
        <f>G372*'RS Charges'!G767</f>
        <v>0</v>
      </c>
      <c r="H434" s="107">
        <f>H372*'RS Charges'!H767</f>
        <v>0</v>
      </c>
      <c r="I434" s="107">
        <f>I372*'RS Charges'!I767</f>
        <v>0</v>
      </c>
      <c r="J434" s="107">
        <f>J372*'RS Charges'!J767</f>
        <v>0</v>
      </c>
      <c r="K434" s="107">
        <f>K372*'RS Charges'!K767</f>
        <v>0</v>
      </c>
      <c r="L434" s="107">
        <f>L372*'RS Charges'!L767</f>
        <v>0</v>
      </c>
      <c r="M434" s="107">
        <f>M372*'RS Charges'!M767</f>
        <v>0</v>
      </c>
      <c r="N434" s="107">
        <f>N372*'RS Charges'!N767</f>
        <v>0</v>
      </c>
      <c r="O434" s="107">
        <f>O372*'RS Charges'!O767</f>
        <v>0</v>
      </c>
      <c r="P434" s="107">
        <f>P372*'RS Charges'!P767</f>
        <v>0</v>
      </c>
      <c r="Q434" s="107">
        <f>Q372*'RS Charges'!Q767</f>
        <v>0</v>
      </c>
      <c r="R434" s="107">
        <f>R372*'RS Charges'!R767</f>
        <v>0</v>
      </c>
      <c r="S434" s="107">
        <f>S372*'RS Charges'!S767</f>
        <v>0</v>
      </c>
      <c r="T434" s="107">
        <f>T372*'RS Charges'!T767</f>
        <v>0</v>
      </c>
      <c r="U434" s="107">
        <f>U372*'RS Charges'!U767</f>
        <v>0</v>
      </c>
      <c r="V434" s="107">
        <f>V372*'RS Charges'!V767</f>
        <v>0</v>
      </c>
      <c r="W434" s="107">
        <f>W372*'RS Charges'!W767</f>
        <v>0</v>
      </c>
      <c r="X434" s="107">
        <f>X372*'RS Charges'!X767</f>
        <v>0</v>
      </c>
      <c r="Y434" s="107">
        <f>Y372*'RS Charges'!Y767</f>
        <v>0</v>
      </c>
      <c r="Z434" s="107">
        <f>Z372*'RS Charges'!Z767</f>
        <v>0</v>
      </c>
      <c r="AA434" s="107">
        <f>AA372*'RS Charges'!AA767</f>
        <v>0</v>
      </c>
      <c r="AB434" s="107">
        <f>AB372*'RS Charges'!AB767</f>
        <v>0</v>
      </c>
      <c r="AC434" s="108">
        <f>AC372*'RS Charges'!AC767</f>
        <v>0</v>
      </c>
      <c r="AE434" s="805">
        <f>AE372*'RS Charges'!AE767</f>
        <v>0</v>
      </c>
      <c r="AG434" s="805">
        <f>AG372*'RS Charges'!AG767</f>
        <v>0</v>
      </c>
      <c r="AI434" s="805">
        <f>AI372*'RS Charges'!AI767</f>
        <v>0</v>
      </c>
      <c r="AK434" s="300"/>
    </row>
    <row r="435" spans="4:37" ht="12.75" customHeight="1" outlineLevel="1" x14ac:dyDescent="0.25">
      <c r="D435" s="142" t="str">
        <f t="shared" si="10"/>
        <v>[Rolling Stock Vehicle Line 34] VUC</v>
      </c>
      <c r="E435" s="106"/>
      <c r="F435" s="143" t="str">
        <f t="shared" si="11"/>
        <v>£000</v>
      </c>
      <c r="G435" s="107">
        <f>G373*'RS Charges'!G768</f>
        <v>0</v>
      </c>
      <c r="H435" s="107">
        <f>H373*'RS Charges'!H768</f>
        <v>0</v>
      </c>
      <c r="I435" s="107">
        <f>I373*'RS Charges'!I768</f>
        <v>0</v>
      </c>
      <c r="J435" s="107">
        <f>J373*'RS Charges'!J768</f>
        <v>0</v>
      </c>
      <c r="K435" s="107">
        <f>K373*'RS Charges'!K768</f>
        <v>0</v>
      </c>
      <c r="L435" s="107">
        <f>L373*'RS Charges'!L768</f>
        <v>0</v>
      </c>
      <c r="M435" s="107">
        <f>M373*'RS Charges'!M768</f>
        <v>0</v>
      </c>
      <c r="N435" s="107">
        <f>N373*'RS Charges'!N768</f>
        <v>0</v>
      </c>
      <c r="O435" s="107">
        <f>O373*'RS Charges'!O768</f>
        <v>0</v>
      </c>
      <c r="P435" s="107">
        <f>P373*'RS Charges'!P768</f>
        <v>0</v>
      </c>
      <c r="Q435" s="107">
        <f>Q373*'RS Charges'!Q768</f>
        <v>0</v>
      </c>
      <c r="R435" s="107">
        <f>R373*'RS Charges'!R768</f>
        <v>0</v>
      </c>
      <c r="S435" s="107">
        <f>S373*'RS Charges'!S768</f>
        <v>0</v>
      </c>
      <c r="T435" s="107">
        <f>T373*'RS Charges'!T768</f>
        <v>0</v>
      </c>
      <c r="U435" s="107">
        <f>U373*'RS Charges'!U768</f>
        <v>0</v>
      </c>
      <c r="V435" s="107">
        <f>V373*'RS Charges'!V768</f>
        <v>0</v>
      </c>
      <c r="W435" s="107">
        <f>W373*'RS Charges'!W768</f>
        <v>0</v>
      </c>
      <c r="X435" s="107">
        <f>X373*'RS Charges'!X768</f>
        <v>0</v>
      </c>
      <c r="Y435" s="107">
        <f>Y373*'RS Charges'!Y768</f>
        <v>0</v>
      </c>
      <c r="Z435" s="107">
        <f>Z373*'RS Charges'!Z768</f>
        <v>0</v>
      </c>
      <c r="AA435" s="107">
        <f>AA373*'RS Charges'!AA768</f>
        <v>0</v>
      </c>
      <c r="AB435" s="107">
        <f>AB373*'RS Charges'!AB768</f>
        <v>0</v>
      </c>
      <c r="AC435" s="108">
        <f>AC373*'RS Charges'!AC768</f>
        <v>0</v>
      </c>
      <c r="AE435" s="805">
        <f>AE373*'RS Charges'!AE768</f>
        <v>0</v>
      </c>
      <c r="AG435" s="805">
        <f>AG373*'RS Charges'!AG768</f>
        <v>0</v>
      </c>
      <c r="AI435" s="805">
        <f>AI373*'RS Charges'!AI768</f>
        <v>0</v>
      </c>
      <c r="AK435" s="300"/>
    </row>
    <row r="436" spans="4:37" ht="12.75" customHeight="1" outlineLevel="1" x14ac:dyDescent="0.25">
      <c r="D436" s="142" t="str">
        <f t="shared" si="10"/>
        <v>[Rolling Stock Vehicle Line 35] VUC</v>
      </c>
      <c r="E436" s="106"/>
      <c r="F436" s="143" t="str">
        <f t="shared" si="11"/>
        <v>£000</v>
      </c>
      <c r="G436" s="107">
        <f>G374*'RS Charges'!G769</f>
        <v>0</v>
      </c>
      <c r="H436" s="107">
        <f>H374*'RS Charges'!H769</f>
        <v>0</v>
      </c>
      <c r="I436" s="107">
        <f>I374*'RS Charges'!I769</f>
        <v>0</v>
      </c>
      <c r="J436" s="107">
        <f>J374*'RS Charges'!J769</f>
        <v>0</v>
      </c>
      <c r="K436" s="107">
        <f>K374*'RS Charges'!K769</f>
        <v>0</v>
      </c>
      <c r="L436" s="107">
        <f>L374*'RS Charges'!L769</f>
        <v>0</v>
      </c>
      <c r="M436" s="107">
        <f>M374*'RS Charges'!M769</f>
        <v>0</v>
      </c>
      <c r="N436" s="107">
        <f>N374*'RS Charges'!N769</f>
        <v>0</v>
      </c>
      <c r="O436" s="107">
        <f>O374*'RS Charges'!O769</f>
        <v>0</v>
      </c>
      <c r="P436" s="107">
        <f>P374*'RS Charges'!P769</f>
        <v>0</v>
      </c>
      <c r="Q436" s="107">
        <f>Q374*'RS Charges'!Q769</f>
        <v>0</v>
      </c>
      <c r="R436" s="107">
        <f>R374*'RS Charges'!R769</f>
        <v>0</v>
      </c>
      <c r="S436" s="107">
        <f>S374*'RS Charges'!S769</f>
        <v>0</v>
      </c>
      <c r="T436" s="107">
        <f>T374*'RS Charges'!T769</f>
        <v>0</v>
      </c>
      <c r="U436" s="107">
        <f>U374*'RS Charges'!U769</f>
        <v>0</v>
      </c>
      <c r="V436" s="107">
        <f>V374*'RS Charges'!V769</f>
        <v>0</v>
      </c>
      <c r="W436" s="107">
        <f>W374*'RS Charges'!W769</f>
        <v>0</v>
      </c>
      <c r="X436" s="107">
        <f>X374*'RS Charges'!X769</f>
        <v>0</v>
      </c>
      <c r="Y436" s="107">
        <f>Y374*'RS Charges'!Y769</f>
        <v>0</v>
      </c>
      <c r="Z436" s="107">
        <f>Z374*'RS Charges'!Z769</f>
        <v>0</v>
      </c>
      <c r="AA436" s="107">
        <f>AA374*'RS Charges'!AA769</f>
        <v>0</v>
      </c>
      <c r="AB436" s="107">
        <f>AB374*'RS Charges'!AB769</f>
        <v>0</v>
      </c>
      <c r="AC436" s="108">
        <f>AC374*'RS Charges'!AC769</f>
        <v>0</v>
      </c>
      <c r="AE436" s="805">
        <f>AE374*'RS Charges'!AE769</f>
        <v>0</v>
      </c>
      <c r="AG436" s="805">
        <f>AG374*'RS Charges'!AG769</f>
        <v>0</v>
      </c>
      <c r="AI436" s="805">
        <f>AI374*'RS Charges'!AI769</f>
        <v>0</v>
      </c>
      <c r="AK436" s="300"/>
    </row>
    <row r="437" spans="4:37" ht="12.75" customHeight="1" outlineLevel="1" x14ac:dyDescent="0.25">
      <c r="D437" s="142" t="str">
        <f t="shared" si="10"/>
        <v>[Rolling Stock Vehicle Line 36] VUC</v>
      </c>
      <c r="E437" s="106"/>
      <c r="F437" s="143" t="str">
        <f t="shared" si="11"/>
        <v>£000</v>
      </c>
      <c r="G437" s="107">
        <f>G375*'RS Charges'!G770</f>
        <v>0</v>
      </c>
      <c r="H437" s="107">
        <f>H375*'RS Charges'!H770</f>
        <v>0</v>
      </c>
      <c r="I437" s="107">
        <f>I375*'RS Charges'!I770</f>
        <v>0</v>
      </c>
      <c r="J437" s="107">
        <f>J375*'RS Charges'!J770</f>
        <v>0</v>
      </c>
      <c r="K437" s="107">
        <f>K375*'RS Charges'!K770</f>
        <v>0</v>
      </c>
      <c r="L437" s="107">
        <f>L375*'RS Charges'!L770</f>
        <v>0</v>
      </c>
      <c r="M437" s="107">
        <f>M375*'RS Charges'!M770</f>
        <v>0</v>
      </c>
      <c r="N437" s="107">
        <f>N375*'RS Charges'!N770</f>
        <v>0</v>
      </c>
      <c r="O437" s="107">
        <f>O375*'RS Charges'!O770</f>
        <v>0</v>
      </c>
      <c r="P437" s="107">
        <f>P375*'RS Charges'!P770</f>
        <v>0</v>
      </c>
      <c r="Q437" s="107">
        <f>Q375*'RS Charges'!Q770</f>
        <v>0</v>
      </c>
      <c r="R437" s="107">
        <f>R375*'RS Charges'!R770</f>
        <v>0</v>
      </c>
      <c r="S437" s="107">
        <f>S375*'RS Charges'!S770</f>
        <v>0</v>
      </c>
      <c r="T437" s="107">
        <f>T375*'RS Charges'!T770</f>
        <v>0</v>
      </c>
      <c r="U437" s="107">
        <f>U375*'RS Charges'!U770</f>
        <v>0</v>
      </c>
      <c r="V437" s="107">
        <f>V375*'RS Charges'!V770</f>
        <v>0</v>
      </c>
      <c r="W437" s="107">
        <f>W375*'RS Charges'!W770</f>
        <v>0</v>
      </c>
      <c r="X437" s="107">
        <f>X375*'RS Charges'!X770</f>
        <v>0</v>
      </c>
      <c r="Y437" s="107">
        <f>Y375*'RS Charges'!Y770</f>
        <v>0</v>
      </c>
      <c r="Z437" s="107">
        <f>Z375*'RS Charges'!Z770</f>
        <v>0</v>
      </c>
      <c r="AA437" s="107">
        <f>AA375*'RS Charges'!AA770</f>
        <v>0</v>
      </c>
      <c r="AB437" s="107">
        <f>AB375*'RS Charges'!AB770</f>
        <v>0</v>
      </c>
      <c r="AC437" s="108">
        <f>AC375*'RS Charges'!AC770</f>
        <v>0</v>
      </c>
      <c r="AE437" s="805">
        <f>AE375*'RS Charges'!AE770</f>
        <v>0</v>
      </c>
      <c r="AG437" s="805">
        <f>AG375*'RS Charges'!AG770</f>
        <v>0</v>
      </c>
      <c r="AI437" s="805">
        <f>AI375*'RS Charges'!AI770</f>
        <v>0</v>
      </c>
      <c r="AK437" s="300"/>
    </row>
    <row r="438" spans="4:37" ht="12.75" customHeight="1" outlineLevel="1" x14ac:dyDescent="0.25">
      <c r="D438" s="142" t="str">
        <f t="shared" si="10"/>
        <v>[Rolling Stock Vehicle Line 37] VUC</v>
      </c>
      <c r="E438" s="106"/>
      <c r="F438" s="143" t="str">
        <f t="shared" si="11"/>
        <v>£000</v>
      </c>
      <c r="G438" s="107">
        <f>G376*'RS Charges'!G771</f>
        <v>0</v>
      </c>
      <c r="H438" s="107">
        <f>H376*'RS Charges'!H771</f>
        <v>0</v>
      </c>
      <c r="I438" s="107">
        <f>I376*'RS Charges'!I771</f>
        <v>0</v>
      </c>
      <c r="J438" s="107">
        <f>J376*'RS Charges'!J771</f>
        <v>0</v>
      </c>
      <c r="K438" s="107">
        <f>K376*'RS Charges'!K771</f>
        <v>0</v>
      </c>
      <c r="L438" s="107">
        <f>L376*'RS Charges'!L771</f>
        <v>0</v>
      </c>
      <c r="M438" s="107">
        <f>M376*'RS Charges'!M771</f>
        <v>0</v>
      </c>
      <c r="N438" s="107">
        <f>N376*'RS Charges'!N771</f>
        <v>0</v>
      </c>
      <c r="O438" s="107">
        <f>O376*'RS Charges'!O771</f>
        <v>0</v>
      </c>
      <c r="P438" s="107">
        <f>P376*'RS Charges'!P771</f>
        <v>0</v>
      </c>
      <c r="Q438" s="107">
        <f>Q376*'RS Charges'!Q771</f>
        <v>0</v>
      </c>
      <c r="R438" s="107">
        <f>R376*'RS Charges'!R771</f>
        <v>0</v>
      </c>
      <c r="S438" s="107">
        <f>S376*'RS Charges'!S771</f>
        <v>0</v>
      </c>
      <c r="T438" s="107">
        <f>T376*'RS Charges'!T771</f>
        <v>0</v>
      </c>
      <c r="U438" s="107">
        <f>U376*'RS Charges'!U771</f>
        <v>0</v>
      </c>
      <c r="V438" s="107">
        <f>V376*'RS Charges'!V771</f>
        <v>0</v>
      </c>
      <c r="W438" s="107">
        <f>W376*'RS Charges'!W771</f>
        <v>0</v>
      </c>
      <c r="X438" s="107">
        <f>X376*'RS Charges'!X771</f>
        <v>0</v>
      </c>
      <c r="Y438" s="107">
        <f>Y376*'RS Charges'!Y771</f>
        <v>0</v>
      </c>
      <c r="Z438" s="107">
        <f>Z376*'RS Charges'!Z771</f>
        <v>0</v>
      </c>
      <c r="AA438" s="107">
        <f>AA376*'RS Charges'!AA771</f>
        <v>0</v>
      </c>
      <c r="AB438" s="107">
        <f>AB376*'RS Charges'!AB771</f>
        <v>0</v>
      </c>
      <c r="AC438" s="108">
        <f>AC376*'RS Charges'!AC771</f>
        <v>0</v>
      </c>
      <c r="AE438" s="805">
        <f>AE376*'RS Charges'!AE771</f>
        <v>0</v>
      </c>
      <c r="AG438" s="805">
        <f>AG376*'RS Charges'!AG771</f>
        <v>0</v>
      </c>
      <c r="AI438" s="805">
        <f>AI376*'RS Charges'!AI771</f>
        <v>0</v>
      </c>
      <c r="AK438" s="300"/>
    </row>
    <row r="439" spans="4:37" ht="12.75" customHeight="1" outlineLevel="1" x14ac:dyDescent="0.25">
      <c r="D439" s="142" t="str">
        <f t="shared" si="10"/>
        <v>[Rolling Stock Vehicle Line 38] VUC</v>
      </c>
      <c r="E439" s="106"/>
      <c r="F439" s="143" t="str">
        <f t="shared" si="11"/>
        <v>£000</v>
      </c>
      <c r="G439" s="107">
        <f>G377*'RS Charges'!G772</f>
        <v>0</v>
      </c>
      <c r="H439" s="107">
        <f>H377*'RS Charges'!H772</f>
        <v>0</v>
      </c>
      <c r="I439" s="107">
        <f>I377*'RS Charges'!I772</f>
        <v>0</v>
      </c>
      <c r="J439" s="107">
        <f>J377*'RS Charges'!J772</f>
        <v>0</v>
      </c>
      <c r="K439" s="107">
        <f>K377*'RS Charges'!K772</f>
        <v>0</v>
      </c>
      <c r="L439" s="107">
        <f>L377*'RS Charges'!L772</f>
        <v>0</v>
      </c>
      <c r="M439" s="107">
        <f>M377*'RS Charges'!M772</f>
        <v>0</v>
      </c>
      <c r="N439" s="107">
        <f>N377*'RS Charges'!N772</f>
        <v>0</v>
      </c>
      <c r="O439" s="107">
        <f>O377*'RS Charges'!O772</f>
        <v>0</v>
      </c>
      <c r="P439" s="107">
        <f>P377*'RS Charges'!P772</f>
        <v>0</v>
      </c>
      <c r="Q439" s="107">
        <f>Q377*'RS Charges'!Q772</f>
        <v>0</v>
      </c>
      <c r="R439" s="107">
        <f>R377*'RS Charges'!R772</f>
        <v>0</v>
      </c>
      <c r="S439" s="107">
        <f>S377*'RS Charges'!S772</f>
        <v>0</v>
      </c>
      <c r="T439" s="107">
        <f>T377*'RS Charges'!T772</f>
        <v>0</v>
      </c>
      <c r="U439" s="107">
        <f>U377*'RS Charges'!U772</f>
        <v>0</v>
      </c>
      <c r="V439" s="107">
        <f>V377*'RS Charges'!V772</f>
        <v>0</v>
      </c>
      <c r="W439" s="107">
        <f>W377*'RS Charges'!W772</f>
        <v>0</v>
      </c>
      <c r="X439" s="107">
        <f>X377*'RS Charges'!X772</f>
        <v>0</v>
      </c>
      <c r="Y439" s="107">
        <f>Y377*'RS Charges'!Y772</f>
        <v>0</v>
      </c>
      <c r="Z439" s="107">
        <f>Z377*'RS Charges'!Z772</f>
        <v>0</v>
      </c>
      <c r="AA439" s="107">
        <f>AA377*'RS Charges'!AA772</f>
        <v>0</v>
      </c>
      <c r="AB439" s="107">
        <f>AB377*'RS Charges'!AB772</f>
        <v>0</v>
      </c>
      <c r="AC439" s="108">
        <f>AC377*'RS Charges'!AC772</f>
        <v>0</v>
      </c>
      <c r="AE439" s="805">
        <f>AE377*'RS Charges'!AE772</f>
        <v>0</v>
      </c>
      <c r="AG439" s="805">
        <f>AG377*'RS Charges'!AG772</f>
        <v>0</v>
      </c>
      <c r="AI439" s="805">
        <f>AI377*'RS Charges'!AI772</f>
        <v>0</v>
      </c>
      <c r="AK439" s="300"/>
    </row>
    <row r="440" spans="4:37" ht="12.75" customHeight="1" outlineLevel="1" x14ac:dyDescent="0.25">
      <c r="D440" s="142" t="str">
        <f t="shared" si="10"/>
        <v>[Rolling Stock Vehicle Line 39] VUC</v>
      </c>
      <c r="E440" s="106"/>
      <c r="F440" s="143" t="str">
        <f t="shared" si="11"/>
        <v>£000</v>
      </c>
      <c r="G440" s="107">
        <f>G378*'RS Charges'!G773</f>
        <v>0</v>
      </c>
      <c r="H440" s="107">
        <f>H378*'RS Charges'!H773</f>
        <v>0</v>
      </c>
      <c r="I440" s="107">
        <f>I378*'RS Charges'!I773</f>
        <v>0</v>
      </c>
      <c r="J440" s="107">
        <f>J378*'RS Charges'!J773</f>
        <v>0</v>
      </c>
      <c r="K440" s="107">
        <f>K378*'RS Charges'!K773</f>
        <v>0</v>
      </c>
      <c r="L440" s="107">
        <f>L378*'RS Charges'!L773</f>
        <v>0</v>
      </c>
      <c r="M440" s="107">
        <f>M378*'RS Charges'!M773</f>
        <v>0</v>
      </c>
      <c r="N440" s="107">
        <f>N378*'RS Charges'!N773</f>
        <v>0</v>
      </c>
      <c r="O440" s="107">
        <f>O378*'RS Charges'!O773</f>
        <v>0</v>
      </c>
      <c r="P440" s="107">
        <f>P378*'RS Charges'!P773</f>
        <v>0</v>
      </c>
      <c r="Q440" s="107">
        <f>Q378*'RS Charges'!Q773</f>
        <v>0</v>
      </c>
      <c r="R440" s="107">
        <f>R378*'RS Charges'!R773</f>
        <v>0</v>
      </c>
      <c r="S440" s="107">
        <f>S378*'RS Charges'!S773</f>
        <v>0</v>
      </c>
      <c r="T440" s="107">
        <f>T378*'RS Charges'!T773</f>
        <v>0</v>
      </c>
      <c r="U440" s="107">
        <f>U378*'RS Charges'!U773</f>
        <v>0</v>
      </c>
      <c r="V440" s="107">
        <f>V378*'RS Charges'!V773</f>
        <v>0</v>
      </c>
      <c r="W440" s="107">
        <f>W378*'RS Charges'!W773</f>
        <v>0</v>
      </c>
      <c r="X440" s="107">
        <f>X378*'RS Charges'!X773</f>
        <v>0</v>
      </c>
      <c r="Y440" s="107">
        <f>Y378*'RS Charges'!Y773</f>
        <v>0</v>
      </c>
      <c r="Z440" s="107">
        <f>Z378*'RS Charges'!Z773</f>
        <v>0</v>
      </c>
      <c r="AA440" s="107">
        <f>AA378*'RS Charges'!AA773</f>
        <v>0</v>
      </c>
      <c r="AB440" s="107">
        <f>AB378*'RS Charges'!AB773</f>
        <v>0</v>
      </c>
      <c r="AC440" s="108">
        <f>AC378*'RS Charges'!AC773</f>
        <v>0</v>
      </c>
      <c r="AE440" s="805">
        <f>AE378*'RS Charges'!AE773</f>
        <v>0</v>
      </c>
      <c r="AG440" s="805">
        <f>AG378*'RS Charges'!AG773</f>
        <v>0</v>
      </c>
      <c r="AI440" s="805">
        <f>AI378*'RS Charges'!AI773</f>
        <v>0</v>
      </c>
      <c r="AK440" s="300"/>
    </row>
    <row r="441" spans="4:37" ht="12.75" customHeight="1" outlineLevel="1" x14ac:dyDescent="0.25">
      <c r="D441" s="142" t="str">
        <f t="shared" si="10"/>
        <v>[Rolling Stock Vehicle Line 40] VUC</v>
      </c>
      <c r="E441" s="106"/>
      <c r="F441" s="143" t="str">
        <f t="shared" si="11"/>
        <v>£000</v>
      </c>
      <c r="G441" s="107">
        <f>G379*'RS Charges'!G774</f>
        <v>0</v>
      </c>
      <c r="H441" s="107">
        <f>H379*'RS Charges'!H774</f>
        <v>0</v>
      </c>
      <c r="I441" s="107">
        <f>I379*'RS Charges'!I774</f>
        <v>0</v>
      </c>
      <c r="J441" s="107">
        <f>J379*'RS Charges'!J774</f>
        <v>0</v>
      </c>
      <c r="K441" s="107">
        <f>K379*'RS Charges'!K774</f>
        <v>0</v>
      </c>
      <c r="L441" s="107">
        <f>L379*'RS Charges'!L774</f>
        <v>0</v>
      </c>
      <c r="M441" s="107">
        <f>M379*'RS Charges'!M774</f>
        <v>0</v>
      </c>
      <c r="N441" s="107">
        <f>N379*'RS Charges'!N774</f>
        <v>0</v>
      </c>
      <c r="O441" s="107">
        <f>O379*'RS Charges'!O774</f>
        <v>0</v>
      </c>
      <c r="P441" s="107">
        <f>P379*'RS Charges'!P774</f>
        <v>0</v>
      </c>
      <c r="Q441" s="107">
        <f>Q379*'RS Charges'!Q774</f>
        <v>0</v>
      </c>
      <c r="R441" s="107">
        <f>R379*'RS Charges'!R774</f>
        <v>0</v>
      </c>
      <c r="S441" s="107">
        <f>S379*'RS Charges'!S774</f>
        <v>0</v>
      </c>
      <c r="T441" s="107">
        <f>T379*'RS Charges'!T774</f>
        <v>0</v>
      </c>
      <c r="U441" s="107">
        <f>U379*'RS Charges'!U774</f>
        <v>0</v>
      </c>
      <c r="V441" s="107">
        <f>V379*'RS Charges'!V774</f>
        <v>0</v>
      </c>
      <c r="W441" s="107">
        <f>W379*'RS Charges'!W774</f>
        <v>0</v>
      </c>
      <c r="X441" s="107">
        <f>X379*'RS Charges'!X774</f>
        <v>0</v>
      </c>
      <c r="Y441" s="107">
        <f>Y379*'RS Charges'!Y774</f>
        <v>0</v>
      </c>
      <c r="Z441" s="107">
        <f>Z379*'RS Charges'!Z774</f>
        <v>0</v>
      </c>
      <c r="AA441" s="107">
        <f>AA379*'RS Charges'!AA774</f>
        <v>0</v>
      </c>
      <c r="AB441" s="107">
        <f>AB379*'RS Charges'!AB774</f>
        <v>0</v>
      </c>
      <c r="AC441" s="108">
        <f>AC379*'RS Charges'!AC774</f>
        <v>0</v>
      </c>
      <c r="AE441" s="805">
        <f>AE379*'RS Charges'!AE774</f>
        <v>0</v>
      </c>
      <c r="AG441" s="805">
        <f>AG379*'RS Charges'!AG774</f>
        <v>0</v>
      </c>
      <c r="AI441" s="805">
        <f>AI379*'RS Charges'!AI774</f>
        <v>0</v>
      </c>
      <c r="AK441" s="300"/>
    </row>
    <row r="442" spans="4:37" ht="12.75" customHeight="1" outlineLevel="1" x14ac:dyDescent="0.25">
      <c r="D442" s="142" t="str">
        <f t="shared" si="10"/>
        <v>[Rolling Stock Vehicle Line 41] VUC</v>
      </c>
      <c r="E442" s="106"/>
      <c r="F442" s="143" t="str">
        <f t="shared" si="11"/>
        <v>£000</v>
      </c>
      <c r="G442" s="107">
        <f>G380*'RS Charges'!G775</f>
        <v>0</v>
      </c>
      <c r="H442" s="107">
        <f>H380*'RS Charges'!H775</f>
        <v>0</v>
      </c>
      <c r="I442" s="107">
        <f>I380*'RS Charges'!I775</f>
        <v>0</v>
      </c>
      <c r="J442" s="107">
        <f>J380*'RS Charges'!J775</f>
        <v>0</v>
      </c>
      <c r="K442" s="107">
        <f>K380*'RS Charges'!K775</f>
        <v>0</v>
      </c>
      <c r="L442" s="107">
        <f>L380*'RS Charges'!L775</f>
        <v>0</v>
      </c>
      <c r="M442" s="107">
        <f>M380*'RS Charges'!M775</f>
        <v>0</v>
      </c>
      <c r="N442" s="107">
        <f>N380*'RS Charges'!N775</f>
        <v>0</v>
      </c>
      <c r="O442" s="107">
        <f>O380*'RS Charges'!O775</f>
        <v>0</v>
      </c>
      <c r="P442" s="107">
        <f>P380*'RS Charges'!P775</f>
        <v>0</v>
      </c>
      <c r="Q442" s="107">
        <f>Q380*'RS Charges'!Q775</f>
        <v>0</v>
      </c>
      <c r="R442" s="107">
        <f>R380*'RS Charges'!R775</f>
        <v>0</v>
      </c>
      <c r="S442" s="107">
        <f>S380*'RS Charges'!S775</f>
        <v>0</v>
      </c>
      <c r="T442" s="107">
        <f>T380*'RS Charges'!T775</f>
        <v>0</v>
      </c>
      <c r="U442" s="107">
        <f>U380*'RS Charges'!U775</f>
        <v>0</v>
      </c>
      <c r="V442" s="107">
        <f>V380*'RS Charges'!V775</f>
        <v>0</v>
      </c>
      <c r="W442" s="107">
        <f>W380*'RS Charges'!W775</f>
        <v>0</v>
      </c>
      <c r="X442" s="107">
        <f>X380*'RS Charges'!X775</f>
        <v>0</v>
      </c>
      <c r="Y442" s="107">
        <f>Y380*'RS Charges'!Y775</f>
        <v>0</v>
      </c>
      <c r="Z442" s="107">
        <f>Z380*'RS Charges'!Z775</f>
        <v>0</v>
      </c>
      <c r="AA442" s="107">
        <f>AA380*'RS Charges'!AA775</f>
        <v>0</v>
      </c>
      <c r="AB442" s="107">
        <f>AB380*'RS Charges'!AB775</f>
        <v>0</v>
      </c>
      <c r="AC442" s="108">
        <f>AC380*'RS Charges'!AC775</f>
        <v>0</v>
      </c>
      <c r="AE442" s="805">
        <f>AE380*'RS Charges'!AE775</f>
        <v>0</v>
      </c>
      <c r="AG442" s="805">
        <f>AG380*'RS Charges'!AG775</f>
        <v>0</v>
      </c>
      <c r="AI442" s="805">
        <f>AI380*'RS Charges'!AI775</f>
        <v>0</v>
      </c>
      <c r="AK442" s="300"/>
    </row>
    <row r="443" spans="4:37" ht="12.75" customHeight="1" outlineLevel="1" x14ac:dyDescent="0.25">
      <c r="D443" s="142" t="str">
        <f t="shared" si="10"/>
        <v>[Rolling Stock Vehicle Line 42] VUC</v>
      </c>
      <c r="E443" s="106"/>
      <c r="F443" s="143" t="str">
        <f t="shared" si="11"/>
        <v>£000</v>
      </c>
      <c r="G443" s="107">
        <f>G381*'RS Charges'!G776</f>
        <v>0</v>
      </c>
      <c r="H443" s="107">
        <f>H381*'RS Charges'!H776</f>
        <v>0</v>
      </c>
      <c r="I443" s="107">
        <f>I381*'RS Charges'!I776</f>
        <v>0</v>
      </c>
      <c r="J443" s="107">
        <f>J381*'RS Charges'!J776</f>
        <v>0</v>
      </c>
      <c r="K443" s="107">
        <f>K381*'RS Charges'!K776</f>
        <v>0</v>
      </c>
      <c r="L443" s="107">
        <f>L381*'RS Charges'!L776</f>
        <v>0</v>
      </c>
      <c r="M443" s="107">
        <f>M381*'RS Charges'!M776</f>
        <v>0</v>
      </c>
      <c r="N443" s="107">
        <f>N381*'RS Charges'!N776</f>
        <v>0</v>
      </c>
      <c r="O443" s="107">
        <f>O381*'RS Charges'!O776</f>
        <v>0</v>
      </c>
      <c r="P443" s="107">
        <f>P381*'RS Charges'!P776</f>
        <v>0</v>
      </c>
      <c r="Q443" s="107">
        <f>Q381*'RS Charges'!Q776</f>
        <v>0</v>
      </c>
      <c r="R443" s="107">
        <f>R381*'RS Charges'!R776</f>
        <v>0</v>
      </c>
      <c r="S443" s="107">
        <f>S381*'RS Charges'!S776</f>
        <v>0</v>
      </c>
      <c r="T443" s="107">
        <f>T381*'RS Charges'!T776</f>
        <v>0</v>
      </c>
      <c r="U443" s="107">
        <f>U381*'RS Charges'!U776</f>
        <v>0</v>
      </c>
      <c r="V443" s="107">
        <f>V381*'RS Charges'!V776</f>
        <v>0</v>
      </c>
      <c r="W443" s="107">
        <f>W381*'RS Charges'!W776</f>
        <v>0</v>
      </c>
      <c r="X443" s="107">
        <f>X381*'RS Charges'!X776</f>
        <v>0</v>
      </c>
      <c r="Y443" s="107">
        <f>Y381*'RS Charges'!Y776</f>
        <v>0</v>
      </c>
      <c r="Z443" s="107">
        <f>Z381*'RS Charges'!Z776</f>
        <v>0</v>
      </c>
      <c r="AA443" s="107">
        <f>AA381*'RS Charges'!AA776</f>
        <v>0</v>
      </c>
      <c r="AB443" s="107">
        <f>AB381*'RS Charges'!AB776</f>
        <v>0</v>
      </c>
      <c r="AC443" s="108">
        <f>AC381*'RS Charges'!AC776</f>
        <v>0</v>
      </c>
      <c r="AE443" s="805">
        <f>AE381*'RS Charges'!AE776</f>
        <v>0</v>
      </c>
      <c r="AG443" s="805">
        <f>AG381*'RS Charges'!AG776</f>
        <v>0</v>
      </c>
      <c r="AI443" s="805">
        <f>AI381*'RS Charges'!AI776</f>
        <v>0</v>
      </c>
      <c r="AK443" s="300"/>
    </row>
    <row r="444" spans="4:37" ht="12.75" customHeight="1" outlineLevel="1" x14ac:dyDescent="0.25">
      <c r="D444" s="142" t="str">
        <f t="shared" si="10"/>
        <v>[Rolling Stock Vehicle Line 43] VUC</v>
      </c>
      <c r="E444" s="106"/>
      <c r="F444" s="143" t="str">
        <f t="shared" si="11"/>
        <v>£000</v>
      </c>
      <c r="G444" s="107">
        <f>G382*'RS Charges'!G777</f>
        <v>0</v>
      </c>
      <c r="H444" s="107">
        <f>H382*'RS Charges'!H777</f>
        <v>0</v>
      </c>
      <c r="I444" s="107">
        <f>I382*'RS Charges'!I777</f>
        <v>0</v>
      </c>
      <c r="J444" s="107">
        <f>J382*'RS Charges'!J777</f>
        <v>0</v>
      </c>
      <c r="K444" s="107">
        <f>K382*'RS Charges'!K777</f>
        <v>0</v>
      </c>
      <c r="L444" s="107">
        <f>L382*'RS Charges'!L777</f>
        <v>0</v>
      </c>
      <c r="M444" s="107">
        <f>M382*'RS Charges'!M777</f>
        <v>0</v>
      </c>
      <c r="N444" s="107">
        <f>N382*'RS Charges'!N777</f>
        <v>0</v>
      </c>
      <c r="O444" s="107">
        <f>O382*'RS Charges'!O777</f>
        <v>0</v>
      </c>
      <c r="P444" s="107">
        <f>P382*'RS Charges'!P777</f>
        <v>0</v>
      </c>
      <c r="Q444" s="107">
        <f>Q382*'RS Charges'!Q777</f>
        <v>0</v>
      </c>
      <c r="R444" s="107">
        <f>R382*'RS Charges'!R777</f>
        <v>0</v>
      </c>
      <c r="S444" s="107">
        <f>S382*'RS Charges'!S777</f>
        <v>0</v>
      </c>
      <c r="T444" s="107">
        <f>T382*'RS Charges'!T777</f>
        <v>0</v>
      </c>
      <c r="U444" s="107">
        <f>U382*'RS Charges'!U777</f>
        <v>0</v>
      </c>
      <c r="V444" s="107">
        <f>V382*'RS Charges'!V777</f>
        <v>0</v>
      </c>
      <c r="W444" s="107">
        <f>W382*'RS Charges'!W777</f>
        <v>0</v>
      </c>
      <c r="X444" s="107">
        <f>X382*'RS Charges'!X777</f>
        <v>0</v>
      </c>
      <c r="Y444" s="107">
        <f>Y382*'RS Charges'!Y777</f>
        <v>0</v>
      </c>
      <c r="Z444" s="107">
        <f>Z382*'RS Charges'!Z777</f>
        <v>0</v>
      </c>
      <c r="AA444" s="107">
        <f>AA382*'RS Charges'!AA777</f>
        <v>0</v>
      </c>
      <c r="AB444" s="107">
        <f>AB382*'RS Charges'!AB777</f>
        <v>0</v>
      </c>
      <c r="AC444" s="108">
        <f>AC382*'RS Charges'!AC777</f>
        <v>0</v>
      </c>
      <c r="AE444" s="805">
        <f>AE382*'RS Charges'!AE777</f>
        <v>0</v>
      </c>
      <c r="AG444" s="805">
        <f>AG382*'RS Charges'!AG777</f>
        <v>0</v>
      </c>
      <c r="AI444" s="805">
        <f>AI382*'RS Charges'!AI777</f>
        <v>0</v>
      </c>
      <c r="AK444" s="300"/>
    </row>
    <row r="445" spans="4:37" ht="12.75" customHeight="1" outlineLevel="1" x14ac:dyDescent="0.25">
      <c r="D445" s="142" t="str">
        <f t="shared" si="10"/>
        <v>[Rolling Stock Vehicle Line 44] VUC</v>
      </c>
      <c r="E445" s="106"/>
      <c r="F445" s="143" t="str">
        <f t="shared" si="11"/>
        <v>£000</v>
      </c>
      <c r="G445" s="107">
        <f>G383*'RS Charges'!G778</f>
        <v>0</v>
      </c>
      <c r="H445" s="107">
        <f>H383*'RS Charges'!H778</f>
        <v>0</v>
      </c>
      <c r="I445" s="107">
        <f>I383*'RS Charges'!I778</f>
        <v>0</v>
      </c>
      <c r="J445" s="107">
        <f>J383*'RS Charges'!J778</f>
        <v>0</v>
      </c>
      <c r="K445" s="107">
        <f>K383*'RS Charges'!K778</f>
        <v>0</v>
      </c>
      <c r="L445" s="107">
        <f>L383*'RS Charges'!L778</f>
        <v>0</v>
      </c>
      <c r="M445" s="107">
        <f>M383*'RS Charges'!M778</f>
        <v>0</v>
      </c>
      <c r="N445" s="107">
        <f>N383*'RS Charges'!N778</f>
        <v>0</v>
      </c>
      <c r="O445" s="107">
        <f>O383*'RS Charges'!O778</f>
        <v>0</v>
      </c>
      <c r="P445" s="107">
        <f>P383*'RS Charges'!P778</f>
        <v>0</v>
      </c>
      <c r="Q445" s="107">
        <f>Q383*'RS Charges'!Q778</f>
        <v>0</v>
      </c>
      <c r="R445" s="107">
        <f>R383*'RS Charges'!R778</f>
        <v>0</v>
      </c>
      <c r="S445" s="107">
        <f>S383*'RS Charges'!S778</f>
        <v>0</v>
      </c>
      <c r="T445" s="107">
        <f>T383*'RS Charges'!T778</f>
        <v>0</v>
      </c>
      <c r="U445" s="107">
        <f>U383*'RS Charges'!U778</f>
        <v>0</v>
      </c>
      <c r="V445" s="107">
        <f>V383*'RS Charges'!V778</f>
        <v>0</v>
      </c>
      <c r="W445" s="107">
        <f>W383*'RS Charges'!W778</f>
        <v>0</v>
      </c>
      <c r="X445" s="107">
        <f>X383*'RS Charges'!X778</f>
        <v>0</v>
      </c>
      <c r="Y445" s="107">
        <f>Y383*'RS Charges'!Y778</f>
        <v>0</v>
      </c>
      <c r="Z445" s="107">
        <f>Z383*'RS Charges'!Z778</f>
        <v>0</v>
      </c>
      <c r="AA445" s="107">
        <f>AA383*'RS Charges'!AA778</f>
        <v>0</v>
      </c>
      <c r="AB445" s="107">
        <f>AB383*'RS Charges'!AB778</f>
        <v>0</v>
      </c>
      <c r="AC445" s="108">
        <f>AC383*'RS Charges'!AC778</f>
        <v>0</v>
      </c>
      <c r="AE445" s="805">
        <f>AE383*'RS Charges'!AE778</f>
        <v>0</v>
      </c>
      <c r="AG445" s="805">
        <f>AG383*'RS Charges'!AG778</f>
        <v>0</v>
      </c>
      <c r="AI445" s="805">
        <f>AI383*'RS Charges'!AI778</f>
        <v>0</v>
      </c>
      <c r="AK445" s="300"/>
    </row>
    <row r="446" spans="4:37" ht="12.75" customHeight="1" outlineLevel="1" x14ac:dyDescent="0.25">
      <c r="D446" s="142" t="str">
        <f t="shared" si="10"/>
        <v>[Rolling Stock Vehicle Line 45] VUC</v>
      </c>
      <c r="E446" s="106"/>
      <c r="F446" s="143" t="str">
        <f t="shared" si="11"/>
        <v>£000</v>
      </c>
      <c r="G446" s="107">
        <f>G384*'RS Charges'!G779</f>
        <v>0</v>
      </c>
      <c r="H446" s="107">
        <f>H384*'RS Charges'!H779</f>
        <v>0</v>
      </c>
      <c r="I446" s="107">
        <f>I384*'RS Charges'!I779</f>
        <v>0</v>
      </c>
      <c r="J446" s="107">
        <f>J384*'RS Charges'!J779</f>
        <v>0</v>
      </c>
      <c r="K446" s="107">
        <f>K384*'RS Charges'!K779</f>
        <v>0</v>
      </c>
      <c r="L446" s="107">
        <f>L384*'RS Charges'!L779</f>
        <v>0</v>
      </c>
      <c r="M446" s="107">
        <f>M384*'RS Charges'!M779</f>
        <v>0</v>
      </c>
      <c r="N446" s="107">
        <f>N384*'RS Charges'!N779</f>
        <v>0</v>
      </c>
      <c r="O446" s="107">
        <f>O384*'RS Charges'!O779</f>
        <v>0</v>
      </c>
      <c r="P446" s="107">
        <f>P384*'RS Charges'!P779</f>
        <v>0</v>
      </c>
      <c r="Q446" s="107">
        <f>Q384*'RS Charges'!Q779</f>
        <v>0</v>
      </c>
      <c r="R446" s="107">
        <f>R384*'RS Charges'!R779</f>
        <v>0</v>
      </c>
      <c r="S446" s="107">
        <f>S384*'RS Charges'!S779</f>
        <v>0</v>
      </c>
      <c r="T446" s="107">
        <f>T384*'RS Charges'!T779</f>
        <v>0</v>
      </c>
      <c r="U446" s="107">
        <f>U384*'RS Charges'!U779</f>
        <v>0</v>
      </c>
      <c r="V446" s="107">
        <f>V384*'RS Charges'!V779</f>
        <v>0</v>
      </c>
      <c r="W446" s="107">
        <f>W384*'RS Charges'!W779</f>
        <v>0</v>
      </c>
      <c r="X446" s="107">
        <f>X384*'RS Charges'!X779</f>
        <v>0</v>
      </c>
      <c r="Y446" s="107">
        <f>Y384*'RS Charges'!Y779</f>
        <v>0</v>
      </c>
      <c r="Z446" s="107">
        <f>Z384*'RS Charges'!Z779</f>
        <v>0</v>
      </c>
      <c r="AA446" s="107">
        <f>AA384*'RS Charges'!AA779</f>
        <v>0</v>
      </c>
      <c r="AB446" s="107">
        <f>AB384*'RS Charges'!AB779</f>
        <v>0</v>
      </c>
      <c r="AC446" s="108">
        <f>AC384*'RS Charges'!AC779</f>
        <v>0</v>
      </c>
      <c r="AE446" s="805">
        <f>AE384*'RS Charges'!AE779</f>
        <v>0</v>
      </c>
      <c r="AG446" s="805">
        <f>AG384*'RS Charges'!AG779</f>
        <v>0</v>
      </c>
      <c r="AI446" s="805">
        <f>AI384*'RS Charges'!AI779</f>
        <v>0</v>
      </c>
      <c r="AK446" s="300"/>
    </row>
    <row r="447" spans="4:37" ht="12.75" customHeight="1" outlineLevel="1" x14ac:dyDescent="0.25">
      <c r="D447" s="142" t="str">
        <f t="shared" si="10"/>
        <v>[Rolling Stock Vehicle Line 46] VUC</v>
      </c>
      <c r="E447" s="106"/>
      <c r="F447" s="143" t="str">
        <f t="shared" si="11"/>
        <v>£000</v>
      </c>
      <c r="G447" s="107">
        <f>G385*'RS Charges'!G780</f>
        <v>0</v>
      </c>
      <c r="H447" s="107">
        <f>H385*'RS Charges'!H780</f>
        <v>0</v>
      </c>
      <c r="I447" s="107">
        <f>I385*'RS Charges'!I780</f>
        <v>0</v>
      </c>
      <c r="J447" s="107">
        <f>J385*'RS Charges'!J780</f>
        <v>0</v>
      </c>
      <c r="K447" s="107">
        <f>K385*'RS Charges'!K780</f>
        <v>0</v>
      </c>
      <c r="L447" s="107">
        <f>L385*'RS Charges'!L780</f>
        <v>0</v>
      </c>
      <c r="M447" s="107">
        <f>M385*'RS Charges'!M780</f>
        <v>0</v>
      </c>
      <c r="N447" s="107">
        <f>N385*'RS Charges'!N780</f>
        <v>0</v>
      </c>
      <c r="O447" s="107">
        <f>O385*'RS Charges'!O780</f>
        <v>0</v>
      </c>
      <c r="P447" s="107">
        <f>P385*'RS Charges'!P780</f>
        <v>0</v>
      </c>
      <c r="Q447" s="107">
        <f>Q385*'RS Charges'!Q780</f>
        <v>0</v>
      </c>
      <c r="R447" s="107">
        <f>R385*'RS Charges'!R780</f>
        <v>0</v>
      </c>
      <c r="S447" s="107">
        <f>S385*'RS Charges'!S780</f>
        <v>0</v>
      </c>
      <c r="T447" s="107">
        <f>T385*'RS Charges'!T780</f>
        <v>0</v>
      </c>
      <c r="U447" s="107">
        <f>U385*'RS Charges'!U780</f>
        <v>0</v>
      </c>
      <c r="V447" s="107">
        <f>V385*'RS Charges'!V780</f>
        <v>0</v>
      </c>
      <c r="W447" s="107">
        <f>W385*'RS Charges'!W780</f>
        <v>0</v>
      </c>
      <c r="X447" s="107">
        <f>X385*'RS Charges'!X780</f>
        <v>0</v>
      </c>
      <c r="Y447" s="107">
        <f>Y385*'RS Charges'!Y780</f>
        <v>0</v>
      </c>
      <c r="Z447" s="107">
        <f>Z385*'RS Charges'!Z780</f>
        <v>0</v>
      </c>
      <c r="AA447" s="107">
        <f>AA385*'RS Charges'!AA780</f>
        <v>0</v>
      </c>
      <c r="AB447" s="107">
        <f>AB385*'RS Charges'!AB780</f>
        <v>0</v>
      </c>
      <c r="AC447" s="108">
        <f>AC385*'RS Charges'!AC780</f>
        <v>0</v>
      </c>
      <c r="AE447" s="805">
        <f>AE385*'RS Charges'!AE780</f>
        <v>0</v>
      </c>
      <c r="AG447" s="805">
        <f>AG385*'RS Charges'!AG780</f>
        <v>0</v>
      </c>
      <c r="AI447" s="805">
        <f>AI385*'RS Charges'!AI780</f>
        <v>0</v>
      </c>
      <c r="AK447" s="300"/>
    </row>
    <row r="448" spans="4:37" ht="12.75" customHeight="1" outlineLevel="1" x14ac:dyDescent="0.25">
      <c r="D448" s="142" t="str">
        <f t="shared" si="10"/>
        <v>[Rolling Stock Vehicle Line 47] VUC</v>
      </c>
      <c r="E448" s="106"/>
      <c r="F448" s="143" t="str">
        <f t="shared" si="11"/>
        <v>£000</v>
      </c>
      <c r="G448" s="107">
        <f>G386*'RS Charges'!G781</f>
        <v>0</v>
      </c>
      <c r="H448" s="107">
        <f>H386*'RS Charges'!H781</f>
        <v>0</v>
      </c>
      <c r="I448" s="107">
        <f>I386*'RS Charges'!I781</f>
        <v>0</v>
      </c>
      <c r="J448" s="107">
        <f>J386*'RS Charges'!J781</f>
        <v>0</v>
      </c>
      <c r="K448" s="107">
        <f>K386*'RS Charges'!K781</f>
        <v>0</v>
      </c>
      <c r="L448" s="107">
        <f>L386*'RS Charges'!L781</f>
        <v>0</v>
      </c>
      <c r="M448" s="107">
        <f>M386*'RS Charges'!M781</f>
        <v>0</v>
      </c>
      <c r="N448" s="107">
        <f>N386*'RS Charges'!N781</f>
        <v>0</v>
      </c>
      <c r="O448" s="107">
        <f>O386*'RS Charges'!O781</f>
        <v>0</v>
      </c>
      <c r="P448" s="107">
        <f>P386*'RS Charges'!P781</f>
        <v>0</v>
      </c>
      <c r="Q448" s="107">
        <f>Q386*'RS Charges'!Q781</f>
        <v>0</v>
      </c>
      <c r="R448" s="107">
        <f>R386*'RS Charges'!R781</f>
        <v>0</v>
      </c>
      <c r="S448" s="107">
        <f>S386*'RS Charges'!S781</f>
        <v>0</v>
      </c>
      <c r="T448" s="107">
        <f>T386*'RS Charges'!T781</f>
        <v>0</v>
      </c>
      <c r="U448" s="107">
        <f>U386*'RS Charges'!U781</f>
        <v>0</v>
      </c>
      <c r="V448" s="107">
        <f>V386*'RS Charges'!V781</f>
        <v>0</v>
      </c>
      <c r="W448" s="107">
        <f>W386*'RS Charges'!W781</f>
        <v>0</v>
      </c>
      <c r="X448" s="107">
        <f>X386*'RS Charges'!X781</f>
        <v>0</v>
      </c>
      <c r="Y448" s="107">
        <f>Y386*'RS Charges'!Y781</f>
        <v>0</v>
      </c>
      <c r="Z448" s="107">
        <f>Z386*'RS Charges'!Z781</f>
        <v>0</v>
      </c>
      <c r="AA448" s="107">
        <f>AA386*'RS Charges'!AA781</f>
        <v>0</v>
      </c>
      <c r="AB448" s="107">
        <f>AB386*'RS Charges'!AB781</f>
        <v>0</v>
      </c>
      <c r="AC448" s="108">
        <f>AC386*'RS Charges'!AC781</f>
        <v>0</v>
      </c>
      <c r="AE448" s="805">
        <f>AE386*'RS Charges'!AE781</f>
        <v>0</v>
      </c>
      <c r="AG448" s="805">
        <f>AG386*'RS Charges'!AG781</f>
        <v>0</v>
      </c>
      <c r="AI448" s="805">
        <f>AI386*'RS Charges'!AI781</f>
        <v>0</v>
      </c>
      <c r="AK448" s="300"/>
    </row>
    <row r="449" spans="4:37" ht="12.75" customHeight="1" outlineLevel="1" x14ac:dyDescent="0.25">
      <c r="D449" s="142" t="str">
        <f t="shared" si="10"/>
        <v>[Rolling Stock Vehicle Line 48] VUC</v>
      </c>
      <c r="E449" s="106"/>
      <c r="F449" s="143" t="str">
        <f t="shared" si="11"/>
        <v>£000</v>
      </c>
      <c r="G449" s="107">
        <f>G387*'RS Charges'!G782</f>
        <v>0</v>
      </c>
      <c r="H449" s="107">
        <f>H387*'RS Charges'!H782</f>
        <v>0</v>
      </c>
      <c r="I449" s="107">
        <f>I387*'RS Charges'!I782</f>
        <v>0</v>
      </c>
      <c r="J449" s="107">
        <f>J387*'RS Charges'!J782</f>
        <v>0</v>
      </c>
      <c r="K449" s="107">
        <f>K387*'RS Charges'!K782</f>
        <v>0</v>
      </c>
      <c r="L449" s="107">
        <f>L387*'RS Charges'!L782</f>
        <v>0</v>
      </c>
      <c r="M449" s="107">
        <f>M387*'RS Charges'!M782</f>
        <v>0</v>
      </c>
      <c r="N449" s="107">
        <f>N387*'RS Charges'!N782</f>
        <v>0</v>
      </c>
      <c r="O449" s="107">
        <f>O387*'RS Charges'!O782</f>
        <v>0</v>
      </c>
      <c r="P449" s="107">
        <f>P387*'RS Charges'!P782</f>
        <v>0</v>
      </c>
      <c r="Q449" s="107">
        <f>Q387*'RS Charges'!Q782</f>
        <v>0</v>
      </c>
      <c r="R449" s="107">
        <f>R387*'RS Charges'!R782</f>
        <v>0</v>
      </c>
      <c r="S449" s="107">
        <f>S387*'RS Charges'!S782</f>
        <v>0</v>
      </c>
      <c r="T449" s="107">
        <f>T387*'RS Charges'!T782</f>
        <v>0</v>
      </c>
      <c r="U449" s="107">
        <f>U387*'RS Charges'!U782</f>
        <v>0</v>
      </c>
      <c r="V449" s="107">
        <f>V387*'RS Charges'!V782</f>
        <v>0</v>
      </c>
      <c r="W449" s="107">
        <f>W387*'RS Charges'!W782</f>
        <v>0</v>
      </c>
      <c r="X449" s="107">
        <f>X387*'RS Charges'!X782</f>
        <v>0</v>
      </c>
      <c r="Y449" s="107">
        <f>Y387*'RS Charges'!Y782</f>
        <v>0</v>
      </c>
      <c r="Z449" s="107">
        <f>Z387*'RS Charges'!Z782</f>
        <v>0</v>
      </c>
      <c r="AA449" s="107">
        <f>AA387*'RS Charges'!AA782</f>
        <v>0</v>
      </c>
      <c r="AB449" s="107">
        <f>AB387*'RS Charges'!AB782</f>
        <v>0</v>
      </c>
      <c r="AC449" s="108">
        <f>AC387*'RS Charges'!AC782</f>
        <v>0</v>
      </c>
      <c r="AE449" s="805">
        <f>AE387*'RS Charges'!AE782</f>
        <v>0</v>
      </c>
      <c r="AG449" s="805">
        <f>AG387*'RS Charges'!AG782</f>
        <v>0</v>
      </c>
      <c r="AI449" s="805">
        <f>AI387*'RS Charges'!AI782</f>
        <v>0</v>
      </c>
      <c r="AK449" s="300"/>
    </row>
    <row r="450" spans="4:37" ht="12.75" customHeight="1" outlineLevel="1" x14ac:dyDescent="0.25">
      <c r="D450" s="142" t="str">
        <f t="shared" si="10"/>
        <v>[Rolling Stock Vehicle Line 49] VUC</v>
      </c>
      <c r="E450" s="106"/>
      <c r="F450" s="143" t="str">
        <f t="shared" si="11"/>
        <v>£000</v>
      </c>
      <c r="G450" s="107">
        <f>G388*'RS Charges'!G783</f>
        <v>0</v>
      </c>
      <c r="H450" s="107">
        <f>H388*'RS Charges'!H783</f>
        <v>0</v>
      </c>
      <c r="I450" s="107">
        <f>I388*'RS Charges'!I783</f>
        <v>0</v>
      </c>
      <c r="J450" s="107">
        <f>J388*'RS Charges'!J783</f>
        <v>0</v>
      </c>
      <c r="K450" s="107">
        <f>K388*'RS Charges'!K783</f>
        <v>0</v>
      </c>
      <c r="L450" s="107">
        <f>L388*'RS Charges'!L783</f>
        <v>0</v>
      </c>
      <c r="M450" s="107">
        <f>M388*'RS Charges'!M783</f>
        <v>0</v>
      </c>
      <c r="N450" s="107">
        <f>N388*'RS Charges'!N783</f>
        <v>0</v>
      </c>
      <c r="O450" s="107">
        <f>O388*'RS Charges'!O783</f>
        <v>0</v>
      </c>
      <c r="P450" s="107">
        <f>P388*'RS Charges'!P783</f>
        <v>0</v>
      </c>
      <c r="Q450" s="107">
        <f>Q388*'RS Charges'!Q783</f>
        <v>0</v>
      </c>
      <c r="R450" s="107">
        <f>R388*'RS Charges'!R783</f>
        <v>0</v>
      </c>
      <c r="S450" s="107">
        <f>S388*'RS Charges'!S783</f>
        <v>0</v>
      </c>
      <c r="T450" s="107">
        <f>T388*'RS Charges'!T783</f>
        <v>0</v>
      </c>
      <c r="U450" s="107">
        <f>U388*'RS Charges'!U783</f>
        <v>0</v>
      </c>
      <c r="V450" s="107">
        <f>V388*'RS Charges'!V783</f>
        <v>0</v>
      </c>
      <c r="W450" s="107">
        <f>W388*'RS Charges'!W783</f>
        <v>0</v>
      </c>
      <c r="X450" s="107">
        <f>X388*'RS Charges'!X783</f>
        <v>0</v>
      </c>
      <c r="Y450" s="107">
        <f>Y388*'RS Charges'!Y783</f>
        <v>0</v>
      </c>
      <c r="Z450" s="107">
        <f>Z388*'RS Charges'!Z783</f>
        <v>0</v>
      </c>
      <c r="AA450" s="107">
        <f>AA388*'RS Charges'!AA783</f>
        <v>0</v>
      </c>
      <c r="AB450" s="107">
        <f>AB388*'RS Charges'!AB783</f>
        <v>0</v>
      </c>
      <c r="AC450" s="108">
        <f>AC388*'RS Charges'!AC783</f>
        <v>0</v>
      </c>
      <c r="AE450" s="805">
        <f>AE388*'RS Charges'!AE783</f>
        <v>0</v>
      </c>
      <c r="AG450" s="805">
        <f>AG388*'RS Charges'!AG783</f>
        <v>0</v>
      </c>
      <c r="AI450" s="805">
        <f>AI388*'RS Charges'!AI783</f>
        <v>0</v>
      </c>
      <c r="AK450" s="300"/>
    </row>
    <row r="451" spans="4:37" ht="12.75" customHeight="1" outlineLevel="1" x14ac:dyDescent="0.25">
      <c r="D451" s="142" t="str">
        <f t="shared" si="10"/>
        <v>[Rolling Stock Vehicle Line 50] VUC</v>
      </c>
      <c r="E451" s="106"/>
      <c r="F451" s="143" t="str">
        <f t="shared" si="11"/>
        <v>£000</v>
      </c>
      <c r="G451" s="107">
        <f>G389*'RS Charges'!G784</f>
        <v>0</v>
      </c>
      <c r="H451" s="107">
        <f>H389*'RS Charges'!H784</f>
        <v>0</v>
      </c>
      <c r="I451" s="107">
        <f>I389*'RS Charges'!I784</f>
        <v>0</v>
      </c>
      <c r="J451" s="107">
        <f>J389*'RS Charges'!J784</f>
        <v>0</v>
      </c>
      <c r="K451" s="107">
        <f>K389*'RS Charges'!K784</f>
        <v>0</v>
      </c>
      <c r="L451" s="107">
        <f>L389*'RS Charges'!L784</f>
        <v>0</v>
      </c>
      <c r="M451" s="107">
        <f>M389*'RS Charges'!M784</f>
        <v>0</v>
      </c>
      <c r="N451" s="107">
        <f>N389*'RS Charges'!N784</f>
        <v>0</v>
      </c>
      <c r="O451" s="107">
        <f>O389*'RS Charges'!O784</f>
        <v>0</v>
      </c>
      <c r="P451" s="107">
        <f>P389*'RS Charges'!P784</f>
        <v>0</v>
      </c>
      <c r="Q451" s="107">
        <f>Q389*'RS Charges'!Q784</f>
        <v>0</v>
      </c>
      <c r="R451" s="107">
        <f>R389*'RS Charges'!R784</f>
        <v>0</v>
      </c>
      <c r="S451" s="107">
        <f>S389*'RS Charges'!S784</f>
        <v>0</v>
      </c>
      <c r="T451" s="107">
        <f>T389*'RS Charges'!T784</f>
        <v>0</v>
      </c>
      <c r="U451" s="107">
        <f>U389*'RS Charges'!U784</f>
        <v>0</v>
      </c>
      <c r="V451" s="107">
        <f>V389*'RS Charges'!V784</f>
        <v>0</v>
      </c>
      <c r="W451" s="107">
        <f>W389*'RS Charges'!W784</f>
        <v>0</v>
      </c>
      <c r="X451" s="107">
        <f>X389*'RS Charges'!X784</f>
        <v>0</v>
      </c>
      <c r="Y451" s="107">
        <f>Y389*'RS Charges'!Y784</f>
        <v>0</v>
      </c>
      <c r="Z451" s="107">
        <f>Z389*'RS Charges'!Z784</f>
        <v>0</v>
      </c>
      <c r="AA451" s="107">
        <f>AA389*'RS Charges'!AA784</f>
        <v>0</v>
      </c>
      <c r="AB451" s="107">
        <f>AB389*'RS Charges'!AB784</f>
        <v>0</v>
      </c>
      <c r="AC451" s="108">
        <f>AC389*'RS Charges'!AC784</f>
        <v>0</v>
      </c>
      <c r="AE451" s="805">
        <f>AE389*'RS Charges'!AE784</f>
        <v>0</v>
      </c>
      <c r="AG451" s="805">
        <f>AG389*'RS Charges'!AG784</f>
        <v>0</v>
      </c>
      <c r="AI451" s="805">
        <f>AI389*'RS Charges'!AI784</f>
        <v>0</v>
      </c>
      <c r="AK451" s="300"/>
    </row>
    <row r="452" spans="4:37" ht="12.75" customHeight="1" outlineLevel="1" x14ac:dyDescent="0.25">
      <c r="D452" s="142" t="str">
        <f t="shared" si="10"/>
        <v>[Rolling Stock Vehicle Line 51] VUC</v>
      </c>
      <c r="E452" s="106"/>
      <c r="F452" s="143" t="str">
        <f t="shared" si="11"/>
        <v>£000</v>
      </c>
      <c r="G452" s="107">
        <f>G390*'RS Charges'!G785</f>
        <v>0</v>
      </c>
      <c r="H452" s="107">
        <f>H390*'RS Charges'!H785</f>
        <v>0</v>
      </c>
      <c r="I452" s="107">
        <f>I390*'RS Charges'!I785</f>
        <v>0</v>
      </c>
      <c r="J452" s="107">
        <f>J390*'RS Charges'!J785</f>
        <v>0</v>
      </c>
      <c r="K452" s="107">
        <f>K390*'RS Charges'!K785</f>
        <v>0</v>
      </c>
      <c r="L452" s="107">
        <f>L390*'RS Charges'!L785</f>
        <v>0</v>
      </c>
      <c r="M452" s="107">
        <f>M390*'RS Charges'!M785</f>
        <v>0</v>
      </c>
      <c r="N452" s="107">
        <f>N390*'RS Charges'!N785</f>
        <v>0</v>
      </c>
      <c r="O452" s="107">
        <f>O390*'RS Charges'!O785</f>
        <v>0</v>
      </c>
      <c r="P452" s="107">
        <f>P390*'RS Charges'!P785</f>
        <v>0</v>
      </c>
      <c r="Q452" s="107">
        <f>Q390*'RS Charges'!Q785</f>
        <v>0</v>
      </c>
      <c r="R452" s="107">
        <f>R390*'RS Charges'!R785</f>
        <v>0</v>
      </c>
      <c r="S452" s="107">
        <f>S390*'RS Charges'!S785</f>
        <v>0</v>
      </c>
      <c r="T452" s="107">
        <f>T390*'RS Charges'!T785</f>
        <v>0</v>
      </c>
      <c r="U452" s="107">
        <f>U390*'RS Charges'!U785</f>
        <v>0</v>
      </c>
      <c r="V452" s="107">
        <f>V390*'RS Charges'!V785</f>
        <v>0</v>
      </c>
      <c r="W452" s="107">
        <f>W390*'RS Charges'!W785</f>
        <v>0</v>
      </c>
      <c r="X452" s="107">
        <f>X390*'RS Charges'!X785</f>
        <v>0</v>
      </c>
      <c r="Y452" s="107">
        <f>Y390*'RS Charges'!Y785</f>
        <v>0</v>
      </c>
      <c r="Z452" s="107">
        <f>Z390*'RS Charges'!Z785</f>
        <v>0</v>
      </c>
      <c r="AA452" s="107">
        <f>AA390*'RS Charges'!AA785</f>
        <v>0</v>
      </c>
      <c r="AB452" s="107">
        <f>AB390*'RS Charges'!AB785</f>
        <v>0</v>
      </c>
      <c r="AC452" s="108">
        <f>AC390*'RS Charges'!AC785</f>
        <v>0</v>
      </c>
      <c r="AE452" s="805">
        <f>AE390*'RS Charges'!AE785</f>
        <v>0</v>
      </c>
      <c r="AG452" s="805">
        <f>AG390*'RS Charges'!AG785</f>
        <v>0</v>
      </c>
      <c r="AI452" s="805">
        <f>AI390*'RS Charges'!AI785</f>
        <v>0</v>
      </c>
      <c r="AK452" s="300"/>
    </row>
    <row r="453" spans="4:37" ht="12.75" customHeight="1" outlineLevel="1" x14ac:dyDescent="0.25">
      <c r="D453" s="142" t="str">
        <f t="shared" si="10"/>
        <v>[Rolling Stock Vehicle Line 52] VUC</v>
      </c>
      <c r="E453" s="106"/>
      <c r="F453" s="143" t="str">
        <f t="shared" si="11"/>
        <v>£000</v>
      </c>
      <c r="G453" s="107">
        <f>G391*'RS Charges'!G786</f>
        <v>0</v>
      </c>
      <c r="H453" s="107">
        <f>H391*'RS Charges'!H786</f>
        <v>0</v>
      </c>
      <c r="I453" s="107">
        <f>I391*'RS Charges'!I786</f>
        <v>0</v>
      </c>
      <c r="J453" s="107">
        <f>J391*'RS Charges'!J786</f>
        <v>0</v>
      </c>
      <c r="K453" s="107">
        <f>K391*'RS Charges'!K786</f>
        <v>0</v>
      </c>
      <c r="L453" s="107">
        <f>L391*'RS Charges'!L786</f>
        <v>0</v>
      </c>
      <c r="M453" s="107">
        <f>M391*'RS Charges'!M786</f>
        <v>0</v>
      </c>
      <c r="N453" s="107">
        <f>N391*'RS Charges'!N786</f>
        <v>0</v>
      </c>
      <c r="O453" s="107">
        <f>O391*'RS Charges'!O786</f>
        <v>0</v>
      </c>
      <c r="P453" s="107">
        <f>P391*'RS Charges'!P786</f>
        <v>0</v>
      </c>
      <c r="Q453" s="107">
        <f>Q391*'RS Charges'!Q786</f>
        <v>0</v>
      </c>
      <c r="R453" s="107">
        <f>R391*'RS Charges'!R786</f>
        <v>0</v>
      </c>
      <c r="S453" s="107">
        <f>S391*'RS Charges'!S786</f>
        <v>0</v>
      </c>
      <c r="T453" s="107">
        <f>T391*'RS Charges'!T786</f>
        <v>0</v>
      </c>
      <c r="U453" s="107">
        <f>U391*'RS Charges'!U786</f>
        <v>0</v>
      </c>
      <c r="V453" s="107">
        <f>V391*'RS Charges'!V786</f>
        <v>0</v>
      </c>
      <c r="W453" s="107">
        <f>W391*'RS Charges'!W786</f>
        <v>0</v>
      </c>
      <c r="X453" s="107">
        <f>X391*'RS Charges'!X786</f>
        <v>0</v>
      </c>
      <c r="Y453" s="107">
        <f>Y391*'RS Charges'!Y786</f>
        <v>0</v>
      </c>
      <c r="Z453" s="107">
        <f>Z391*'RS Charges'!Z786</f>
        <v>0</v>
      </c>
      <c r="AA453" s="107">
        <f>AA391*'RS Charges'!AA786</f>
        <v>0</v>
      </c>
      <c r="AB453" s="107">
        <f>AB391*'RS Charges'!AB786</f>
        <v>0</v>
      </c>
      <c r="AC453" s="108">
        <f>AC391*'RS Charges'!AC786</f>
        <v>0</v>
      </c>
      <c r="AE453" s="805">
        <f>AE391*'RS Charges'!AE786</f>
        <v>0</v>
      </c>
      <c r="AG453" s="805">
        <f>AG391*'RS Charges'!AG786</f>
        <v>0</v>
      </c>
      <c r="AI453" s="805">
        <f>AI391*'RS Charges'!AI786</f>
        <v>0</v>
      </c>
      <c r="AK453" s="300"/>
    </row>
    <row r="454" spans="4:37" ht="12.75" customHeight="1" outlineLevel="1" x14ac:dyDescent="0.25">
      <c r="D454" s="142" t="str">
        <f t="shared" si="10"/>
        <v>[Rolling Stock Vehicle Line 53] VUC</v>
      </c>
      <c r="E454" s="106"/>
      <c r="F454" s="143" t="str">
        <f t="shared" si="11"/>
        <v>£000</v>
      </c>
      <c r="G454" s="107">
        <f>G392*'RS Charges'!G787</f>
        <v>0</v>
      </c>
      <c r="H454" s="107">
        <f>H392*'RS Charges'!H787</f>
        <v>0</v>
      </c>
      <c r="I454" s="107">
        <f>I392*'RS Charges'!I787</f>
        <v>0</v>
      </c>
      <c r="J454" s="107">
        <f>J392*'RS Charges'!J787</f>
        <v>0</v>
      </c>
      <c r="K454" s="107">
        <f>K392*'RS Charges'!K787</f>
        <v>0</v>
      </c>
      <c r="L454" s="107">
        <f>L392*'RS Charges'!L787</f>
        <v>0</v>
      </c>
      <c r="M454" s="107">
        <f>M392*'RS Charges'!M787</f>
        <v>0</v>
      </c>
      <c r="N454" s="107">
        <f>N392*'RS Charges'!N787</f>
        <v>0</v>
      </c>
      <c r="O454" s="107">
        <f>O392*'RS Charges'!O787</f>
        <v>0</v>
      </c>
      <c r="P454" s="107">
        <f>P392*'RS Charges'!P787</f>
        <v>0</v>
      </c>
      <c r="Q454" s="107">
        <f>Q392*'RS Charges'!Q787</f>
        <v>0</v>
      </c>
      <c r="R454" s="107">
        <f>R392*'RS Charges'!R787</f>
        <v>0</v>
      </c>
      <c r="S454" s="107">
        <f>S392*'RS Charges'!S787</f>
        <v>0</v>
      </c>
      <c r="T454" s="107">
        <f>T392*'RS Charges'!T787</f>
        <v>0</v>
      </c>
      <c r="U454" s="107">
        <f>U392*'RS Charges'!U787</f>
        <v>0</v>
      </c>
      <c r="V454" s="107">
        <f>V392*'RS Charges'!V787</f>
        <v>0</v>
      </c>
      <c r="W454" s="107">
        <f>W392*'RS Charges'!W787</f>
        <v>0</v>
      </c>
      <c r="X454" s="107">
        <f>X392*'RS Charges'!X787</f>
        <v>0</v>
      </c>
      <c r="Y454" s="107">
        <f>Y392*'RS Charges'!Y787</f>
        <v>0</v>
      </c>
      <c r="Z454" s="107">
        <f>Z392*'RS Charges'!Z787</f>
        <v>0</v>
      </c>
      <c r="AA454" s="107">
        <f>AA392*'RS Charges'!AA787</f>
        <v>0</v>
      </c>
      <c r="AB454" s="107">
        <f>AB392*'RS Charges'!AB787</f>
        <v>0</v>
      </c>
      <c r="AC454" s="108">
        <f>AC392*'RS Charges'!AC787</f>
        <v>0</v>
      </c>
      <c r="AE454" s="805">
        <f>AE392*'RS Charges'!AE787</f>
        <v>0</v>
      </c>
      <c r="AG454" s="805">
        <f>AG392*'RS Charges'!AG787</f>
        <v>0</v>
      </c>
      <c r="AI454" s="805">
        <f>AI392*'RS Charges'!AI787</f>
        <v>0</v>
      </c>
      <c r="AK454" s="300"/>
    </row>
    <row r="455" spans="4:37" ht="12.75" customHeight="1" outlineLevel="1" x14ac:dyDescent="0.25">
      <c r="D455" s="142" t="str">
        <f t="shared" si="10"/>
        <v>[Rolling Stock Vehicle Line 54] VUC</v>
      </c>
      <c r="E455" s="106"/>
      <c r="F455" s="143" t="str">
        <f t="shared" si="11"/>
        <v>£000</v>
      </c>
      <c r="G455" s="107">
        <f>G393*'RS Charges'!G788</f>
        <v>0</v>
      </c>
      <c r="H455" s="107">
        <f>H393*'RS Charges'!H788</f>
        <v>0</v>
      </c>
      <c r="I455" s="107">
        <f>I393*'RS Charges'!I788</f>
        <v>0</v>
      </c>
      <c r="J455" s="107">
        <f>J393*'RS Charges'!J788</f>
        <v>0</v>
      </c>
      <c r="K455" s="107">
        <f>K393*'RS Charges'!K788</f>
        <v>0</v>
      </c>
      <c r="L455" s="107">
        <f>L393*'RS Charges'!L788</f>
        <v>0</v>
      </c>
      <c r="M455" s="107">
        <f>M393*'RS Charges'!M788</f>
        <v>0</v>
      </c>
      <c r="N455" s="107">
        <f>N393*'RS Charges'!N788</f>
        <v>0</v>
      </c>
      <c r="O455" s="107">
        <f>O393*'RS Charges'!O788</f>
        <v>0</v>
      </c>
      <c r="P455" s="107">
        <f>P393*'RS Charges'!P788</f>
        <v>0</v>
      </c>
      <c r="Q455" s="107">
        <f>Q393*'RS Charges'!Q788</f>
        <v>0</v>
      </c>
      <c r="R455" s="107">
        <f>R393*'RS Charges'!R788</f>
        <v>0</v>
      </c>
      <c r="S455" s="107">
        <f>S393*'RS Charges'!S788</f>
        <v>0</v>
      </c>
      <c r="T455" s="107">
        <f>T393*'RS Charges'!T788</f>
        <v>0</v>
      </c>
      <c r="U455" s="107">
        <f>U393*'RS Charges'!U788</f>
        <v>0</v>
      </c>
      <c r="V455" s="107">
        <f>V393*'RS Charges'!V788</f>
        <v>0</v>
      </c>
      <c r="W455" s="107">
        <f>W393*'RS Charges'!W788</f>
        <v>0</v>
      </c>
      <c r="X455" s="107">
        <f>X393*'RS Charges'!X788</f>
        <v>0</v>
      </c>
      <c r="Y455" s="107">
        <f>Y393*'RS Charges'!Y788</f>
        <v>0</v>
      </c>
      <c r="Z455" s="107">
        <f>Z393*'RS Charges'!Z788</f>
        <v>0</v>
      </c>
      <c r="AA455" s="107">
        <f>AA393*'RS Charges'!AA788</f>
        <v>0</v>
      </c>
      <c r="AB455" s="107">
        <f>AB393*'RS Charges'!AB788</f>
        <v>0</v>
      </c>
      <c r="AC455" s="108">
        <f>AC393*'RS Charges'!AC788</f>
        <v>0</v>
      </c>
      <c r="AE455" s="805">
        <f>AE393*'RS Charges'!AE788</f>
        <v>0</v>
      </c>
      <c r="AG455" s="805">
        <f>AG393*'RS Charges'!AG788</f>
        <v>0</v>
      </c>
      <c r="AI455" s="805">
        <f>AI393*'RS Charges'!AI788</f>
        <v>0</v>
      </c>
      <c r="AK455" s="300"/>
    </row>
    <row r="456" spans="4:37" ht="12.75" customHeight="1" outlineLevel="1" x14ac:dyDescent="0.25">
      <c r="D456" s="142" t="str">
        <f t="shared" si="10"/>
        <v>[Rolling Stock Vehicle Line 55] VUC</v>
      </c>
      <c r="E456" s="106"/>
      <c r="F456" s="143" t="str">
        <f t="shared" si="11"/>
        <v>£000</v>
      </c>
      <c r="G456" s="107">
        <f>G394*'RS Charges'!G789</f>
        <v>0</v>
      </c>
      <c r="H456" s="107">
        <f>H394*'RS Charges'!H789</f>
        <v>0</v>
      </c>
      <c r="I456" s="107">
        <f>I394*'RS Charges'!I789</f>
        <v>0</v>
      </c>
      <c r="J456" s="107">
        <f>J394*'RS Charges'!J789</f>
        <v>0</v>
      </c>
      <c r="K456" s="107">
        <f>K394*'RS Charges'!K789</f>
        <v>0</v>
      </c>
      <c r="L456" s="107">
        <f>L394*'RS Charges'!L789</f>
        <v>0</v>
      </c>
      <c r="M456" s="107">
        <f>M394*'RS Charges'!M789</f>
        <v>0</v>
      </c>
      <c r="N456" s="107">
        <f>N394*'RS Charges'!N789</f>
        <v>0</v>
      </c>
      <c r="O456" s="107">
        <f>O394*'RS Charges'!O789</f>
        <v>0</v>
      </c>
      <c r="P456" s="107">
        <f>P394*'RS Charges'!P789</f>
        <v>0</v>
      </c>
      <c r="Q456" s="107">
        <f>Q394*'RS Charges'!Q789</f>
        <v>0</v>
      </c>
      <c r="R456" s="107">
        <f>R394*'RS Charges'!R789</f>
        <v>0</v>
      </c>
      <c r="S456" s="107">
        <f>S394*'RS Charges'!S789</f>
        <v>0</v>
      </c>
      <c r="T456" s="107">
        <f>T394*'RS Charges'!T789</f>
        <v>0</v>
      </c>
      <c r="U456" s="107">
        <f>U394*'RS Charges'!U789</f>
        <v>0</v>
      </c>
      <c r="V456" s="107">
        <f>V394*'RS Charges'!V789</f>
        <v>0</v>
      </c>
      <c r="W456" s="107">
        <f>W394*'RS Charges'!W789</f>
        <v>0</v>
      </c>
      <c r="X456" s="107">
        <f>X394*'RS Charges'!X789</f>
        <v>0</v>
      </c>
      <c r="Y456" s="107">
        <f>Y394*'RS Charges'!Y789</f>
        <v>0</v>
      </c>
      <c r="Z456" s="107">
        <f>Z394*'RS Charges'!Z789</f>
        <v>0</v>
      </c>
      <c r="AA456" s="107">
        <f>AA394*'RS Charges'!AA789</f>
        <v>0</v>
      </c>
      <c r="AB456" s="107">
        <f>AB394*'RS Charges'!AB789</f>
        <v>0</v>
      </c>
      <c r="AC456" s="108">
        <f>AC394*'RS Charges'!AC789</f>
        <v>0</v>
      </c>
      <c r="AE456" s="805">
        <f>AE394*'RS Charges'!AE789</f>
        <v>0</v>
      </c>
      <c r="AG456" s="805">
        <f>AG394*'RS Charges'!AG789</f>
        <v>0</v>
      </c>
      <c r="AI456" s="805">
        <f>AI394*'RS Charges'!AI789</f>
        <v>0</v>
      </c>
      <c r="AK456" s="300"/>
    </row>
    <row r="457" spans="4:37" ht="12.75" customHeight="1" outlineLevel="1" x14ac:dyDescent="0.25">
      <c r="D457" s="142" t="str">
        <f t="shared" si="10"/>
        <v>[Rolling Stock Vehicle Line 56] VUC</v>
      </c>
      <c r="E457" s="106"/>
      <c r="F457" s="143" t="str">
        <f t="shared" si="11"/>
        <v>£000</v>
      </c>
      <c r="G457" s="107">
        <f>G395*'RS Charges'!G790</f>
        <v>0</v>
      </c>
      <c r="H457" s="107">
        <f>H395*'RS Charges'!H790</f>
        <v>0</v>
      </c>
      <c r="I457" s="107">
        <f>I395*'RS Charges'!I790</f>
        <v>0</v>
      </c>
      <c r="J457" s="107">
        <f>J395*'RS Charges'!J790</f>
        <v>0</v>
      </c>
      <c r="K457" s="107">
        <f>K395*'RS Charges'!K790</f>
        <v>0</v>
      </c>
      <c r="L457" s="107">
        <f>L395*'RS Charges'!L790</f>
        <v>0</v>
      </c>
      <c r="M457" s="107">
        <f>M395*'RS Charges'!M790</f>
        <v>0</v>
      </c>
      <c r="N457" s="107">
        <f>N395*'RS Charges'!N790</f>
        <v>0</v>
      </c>
      <c r="O457" s="107">
        <f>O395*'RS Charges'!O790</f>
        <v>0</v>
      </c>
      <c r="P457" s="107">
        <f>P395*'RS Charges'!P790</f>
        <v>0</v>
      </c>
      <c r="Q457" s="107">
        <f>Q395*'RS Charges'!Q790</f>
        <v>0</v>
      </c>
      <c r="R457" s="107">
        <f>R395*'RS Charges'!R790</f>
        <v>0</v>
      </c>
      <c r="S457" s="107">
        <f>S395*'RS Charges'!S790</f>
        <v>0</v>
      </c>
      <c r="T457" s="107">
        <f>T395*'RS Charges'!T790</f>
        <v>0</v>
      </c>
      <c r="U457" s="107">
        <f>U395*'RS Charges'!U790</f>
        <v>0</v>
      </c>
      <c r="V457" s="107">
        <f>V395*'RS Charges'!V790</f>
        <v>0</v>
      </c>
      <c r="W457" s="107">
        <f>W395*'RS Charges'!W790</f>
        <v>0</v>
      </c>
      <c r="X457" s="107">
        <f>X395*'RS Charges'!X790</f>
        <v>0</v>
      </c>
      <c r="Y457" s="107">
        <f>Y395*'RS Charges'!Y790</f>
        <v>0</v>
      </c>
      <c r="Z457" s="107">
        <f>Z395*'RS Charges'!Z790</f>
        <v>0</v>
      </c>
      <c r="AA457" s="107">
        <f>AA395*'RS Charges'!AA790</f>
        <v>0</v>
      </c>
      <c r="AB457" s="107">
        <f>AB395*'RS Charges'!AB790</f>
        <v>0</v>
      </c>
      <c r="AC457" s="108">
        <f>AC395*'RS Charges'!AC790</f>
        <v>0</v>
      </c>
      <c r="AE457" s="805">
        <f>AE395*'RS Charges'!AE790</f>
        <v>0</v>
      </c>
      <c r="AG457" s="805">
        <f>AG395*'RS Charges'!AG790</f>
        <v>0</v>
      </c>
      <c r="AI457" s="805">
        <f>AI395*'RS Charges'!AI790</f>
        <v>0</v>
      </c>
      <c r="AK457" s="300"/>
    </row>
    <row r="458" spans="4:37" ht="12.75" customHeight="1" outlineLevel="1" x14ac:dyDescent="0.25">
      <c r="D458" s="142" t="str">
        <f t="shared" si="10"/>
        <v>[Rolling Stock Vehicle Line 57] VUC</v>
      </c>
      <c r="E458" s="106"/>
      <c r="F458" s="143" t="str">
        <f t="shared" si="11"/>
        <v>£000</v>
      </c>
      <c r="G458" s="107">
        <f>G396*'RS Charges'!G791</f>
        <v>0</v>
      </c>
      <c r="H458" s="107">
        <f>H396*'RS Charges'!H791</f>
        <v>0</v>
      </c>
      <c r="I458" s="107">
        <f>I396*'RS Charges'!I791</f>
        <v>0</v>
      </c>
      <c r="J458" s="107">
        <f>J396*'RS Charges'!J791</f>
        <v>0</v>
      </c>
      <c r="K458" s="107">
        <f>K396*'RS Charges'!K791</f>
        <v>0</v>
      </c>
      <c r="L458" s="107">
        <f>L396*'RS Charges'!L791</f>
        <v>0</v>
      </c>
      <c r="M458" s="107">
        <f>M396*'RS Charges'!M791</f>
        <v>0</v>
      </c>
      <c r="N458" s="107">
        <f>N396*'RS Charges'!N791</f>
        <v>0</v>
      </c>
      <c r="O458" s="107">
        <f>O396*'RS Charges'!O791</f>
        <v>0</v>
      </c>
      <c r="P458" s="107">
        <f>P396*'RS Charges'!P791</f>
        <v>0</v>
      </c>
      <c r="Q458" s="107">
        <f>Q396*'RS Charges'!Q791</f>
        <v>0</v>
      </c>
      <c r="R458" s="107">
        <f>R396*'RS Charges'!R791</f>
        <v>0</v>
      </c>
      <c r="S458" s="107">
        <f>S396*'RS Charges'!S791</f>
        <v>0</v>
      </c>
      <c r="T458" s="107">
        <f>T396*'RS Charges'!T791</f>
        <v>0</v>
      </c>
      <c r="U458" s="107">
        <f>U396*'RS Charges'!U791</f>
        <v>0</v>
      </c>
      <c r="V458" s="107">
        <f>V396*'RS Charges'!V791</f>
        <v>0</v>
      </c>
      <c r="W458" s="107">
        <f>W396*'RS Charges'!W791</f>
        <v>0</v>
      </c>
      <c r="X458" s="107">
        <f>X396*'RS Charges'!X791</f>
        <v>0</v>
      </c>
      <c r="Y458" s="107">
        <f>Y396*'RS Charges'!Y791</f>
        <v>0</v>
      </c>
      <c r="Z458" s="107">
        <f>Z396*'RS Charges'!Z791</f>
        <v>0</v>
      </c>
      <c r="AA458" s="107">
        <f>AA396*'RS Charges'!AA791</f>
        <v>0</v>
      </c>
      <c r="AB458" s="107">
        <f>AB396*'RS Charges'!AB791</f>
        <v>0</v>
      </c>
      <c r="AC458" s="108">
        <f>AC396*'RS Charges'!AC791</f>
        <v>0</v>
      </c>
      <c r="AE458" s="805">
        <f>AE396*'RS Charges'!AE791</f>
        <v>0</v>
      </c>
      <c r="AG458" s="805">
        <f>AG396*'RS Charges'!AG791</f>
        <v>0</v>
      </c>
      <c r="AI458" s="805">
        <f>AI396*'RS Charges'!AI791</f>
        <v>0</v>
      </c>
      <c r="AK458" s="300"/>
    </row>
    <row r="459" spans="4:37" ht="12.75" customHeight="1" outlineLevel="1" x14ac:dyDescent="0.25">
      <c r="D459" s="142" t="str">
        <f t="shared" si="10"/>
        <v>[Rolling Stock Vehicle Line 58] VUC</v>
      </c>
      <c r="E459" s="106"/>
      <c r="F459" s="143" t="str">
        <f t="shared" si="11"/>
        <v>£000</v>
      </c>
      <c r="G459" s="107">
        <f>G397*'RS Charges'!G792</f>
        <v>0</v>
      </c>
      <c r="H459" s="107">
        <f>H397*'RS Charges'!H792</f>
        <v>0</v>
      </c>
      <c r="I459" s="107">
        <f>I397*'RS Charges'!I792</f>
        <v>0</v>
      </c>
      <c r="J459" s="107">
        <f>J397*'RS Charges'!J792</f>
        <v>0</v>
      </c>
      <c r="K459" s="107">
        <f>K397*'RS Charges'!K792</f>
        <v>0</v>
      </c>
      <c r="L459" s="107">
        <f>L397*'RS Charges'!L792</f>
        <v>0</v>
      </c>
      <c r="M459" s="107">
        <f>M397*'RS Charges'!M792</f>
        <v>0</v>
      </c>
      <c r="N459" s="107">
        <f>N397*'RS Charges'!N792</f>
        <v>0</v>
      </c>
      <c r="O459" s="107">
        <f>O397*'RS Charges'!O792</f>
        <v>0</v>
      </c>
      <c r="P459" s="107">
        <f>P397*'RS Charges'!P792</f>
        <v>0</v>
      </c>
      <c r="Q459" s="107">
        <f>Q397*'RS Charges'!Q792</f>
        <v>0</v>
      </c>
      <c r="R459" s="107">
        <f>R397*'RS Charges'!R792</f>
        <v>0</v>
      </c>
      <c r="S459" s="107">
        <f>S397*'RS Charges'!S792</f>
        <v>0</v>
      </c>
      <c r="T459" s="107">
        <f>T397*'RS Charges'!T792</f>
        <v>0</v>
      </c>
      <c r="U459" s="107">
        <f>U397*'RS Charges'!U792</f>
        <v>0</v>
      </c>
      <c r="V459" s="107">
        <f>V397*'RS Charges'!V792</f>
        <v>0</v>
      </c>
      <c r="W459" s="107">
        <f>W397*'RS Charges'!W792</f>
        <v>0</v>
      </c>
      <c r="X459" s="107">
        <f>X397*'RS Charges'!X792</f>
        <v>0</v>
      </c>
      <c r="Y459" s="107">
        <f>Y397*'RS Charges'!Y792</f>
        <v>0</v>
      </c>
      <c r="Z459" s="107">
        <f>Z397*'RS Charges'!Z792</f>
        <v>0</v>
      </c>
      <c r="AA459" s="107">
        <f>AA397*'RS Charges'!AA792</f>
        <v>0</v>
      </c>
      <c r="AB459" s="107">
        <f>AB397*'RS Charges'!AB792</f>
        <v>0</v>
      </c>
      <c r="AC459" s="108">
        <f>AC397*'RS Charges'!AC792</f>
        <v>0</v>
      </c>
      <c r="AE459" s="805">
        <f>AE397*'RS Charges'!AE792</f>
        <v>0</v>
      </c>
      <c r="AG459" s="805">
        <f>AG397*'RS Charges'!AG792</f>
        <v>0</v>
      </c>
      <c r="AI459" s="805">
        <f>AI397*'RS Charges'!AI792</f>
        <v>0</v>
      </c>
      <c r="AK459" s="300"/>
    </row>
    <row r="460" spans="4:37" ht="12.75" customHeight="1" outlineLevel="1" x14ac:dyDescent="0.25">
      <c r="D460" s="142" t="str">
        <f t="shared" si="10"/>
        <v>[Rolling Stock Vehicle Line 59] VUC</v>
      </c>
      <c r="E460" s="106"/>
      <c r="F460" s="143" t="str">
        <f t="shared" si="11"/>
        <v>£000</v>
      </c>
      <c r="G460" s="107">
        <f>G398*'RS Charges'!G793</f>
        <v>0</v>
      </c>
      <c r="H460" s="107">
        <f>H398*'RS Charges'!H793</f>
        <v>0</v>
      </c>
      <c r="I460" s="107">
        <f>I398*'RS Charges'!I793</f>
        <v>0</v>
      </c>
      <c r="J460" s="107">
        <f>J398*'RS Charges'!J793</f>
        <v>0</v>
      </c>
      <c r="K460" s="107">
        <f>K398*'RS Charges'!K793</f>
        <v>0</v>
      </c>
      <c r="L460" s="107">
        <f>L398*'RS Charges'!L793</f>
        <v>0</v>
      </c>
      <c r="M460" s="107">
        <f>M398*'RS Charges'!M793</f>
        <v>0</v>
      </c>
      <c r="N460" s="107">
        <f>N398*'RS Charges'!N793</f>
        <v>0</v>
      </c>
      <c r="O460" s="107">
        <f>O398*'RS Charges'!O793</f>
        <v>0</v>
      </c>
      <c r="P460" s="107">
        <f>P398*'RS Charges'!P793</f>
        <v>0</v>
      </c>
      <c r="Q460" s="107">
        <f>Q398*'RS Charges'!Q793</f>
        <v>0</v>
      </c>
      <c r="R460" s="107">
        <f>R398*'RS Charges'!R793</f>
        <v>0</v>
      </c>
      <c r="S460" s="107">
        <f>S398*'RS Charges'!S793</f>
        <v>0</v>
      </c>
      <c r="T460" s="107">
        <f>T398*'RS Charges'!T793</f>
        <v>0</v>
      </c>
      <c r="U460" s="107">
        <f>U398*'RS Charges'!U793</f>
        <v>0</v>
      </c>
      <c r="V460" s="107">
        <f>V398*'RS Charges'!V793</f>
        <v>0</v>
      </c>
      <c r="W460" s="107">
        <f>W398*'RS Charges'!W793</f>
        <v>0</v>
      </c>
      <c r="X460" s="107">
        <f>X398*'RS Charges'!X793</f>
        <v>0</v>
      </c>
      <c r="Y460" s="107">
        <f>Y398*'RS Charges'!Y793</f>
        <v>0</v>
      </c>
      <c r="Z460" s="107">
        <f>Z398*'RS Charges'!Z793</f>
        <v>0</v>
      </c>
      <c r="AA460" s="107">
        <f>AA398*'RS Charges'!AA793</f>
        <v>0</v>
      </c>
      <c r="AB460" s="107">
        <f>AB398*'RS Charges'!AB793</f>
        <v>0</v>
      </c>
      <c r="AC460" s="108">
        <f>AC398*'RS Charges'!AC793</f>
        <v>0</v>
      </c>
      <c r="AE460" s="805">
        <f>AE398*'RS Charges'!AE793</f>
        <v>0</v>
      </c>
      <c r="AG460" s="805">
        <f>AG398*'RS Charges'!AG793</f>
        <v>0</v>
      </c>
      <c r="AI460" s="805">
        <f>AI398*'RS Charges'!AI793</f>
        <v>0</v>
      </c>
      <c r="AK460" s="300"/>
    </row>
    <row r="461" spans="4:37" ht="12.75" customHeight="1" outlineLevel="1" x14ac:dyDescent="0.25">
      <c r="D461" s="113" t="str">
        <f t="shared" si="10"/>
        <v>[Rolling Stock Vehicle Line 60] VUC</v>
      </c>
      <c r="E461" s="286"/>
      <c r="F461" s="155" t="str">
        <f t="shared" si="11"/>
        <v>£000</v>
      </c>
      <c r="G461" s="115">
        <f>G399*'RS Charges'!G794</f>
        <v>0</v>
      </c>
      <c r="H461" s="115">
        <f>H399*'RS Charges'!H794</f>
        <v>0</v>
      </c>
      <c r="I461" s="115">
        <f>I399*'RS Charges'!I794</f>
        <v>0</v>
      </c>
      <c r="J461" s="115">
        <f>J399*'RS Charges'!J794</f>
        <v>0</v>
      </c>
      <c r="K461" s="115">
        <f>K399*'RS Charges'!K794</f>
        <v>0</v>
      </c>
      <c r="L461" s="115">
        <f>L399*'RS Charges'!L794</f>
        <v>0</v>
      </c>
      <c r="M461" s="115">
        <f>M399*'RS Charges'!M794</f>
        <v>0</v>
      </c>
      <c r="N461" s="115">
        <f>N399*'RS Charges'!N794</f>
        <v>0</v>
      </c>
      <c r="O461" s="115">
        <f>O399*'RS Charges'!O794</f>
        <v>0</v>
      </c>
      <c r="P461" s="115">
        <f>P399*'RS Charges'!P794</f>
        <v>0</v>
      </c>
      <c r="Q461" s="115">
        <f>Q399*'RS Charges'!Q794</f>
        <v>0</v>
      </c>
      <c r="R461" s="115">
        <f>R399*'RS Charges'!R794</f>
        <v>0</v>
      </c>
      <c r="S461" s="115">
        <f>S399*'RS Charges'!S794</f>
        <v>0</v>
      </c>
      <c r="T461" s="115">
        <f>T399*'RS Charges'!T794</f>
        <v>0</v>
      </c>
      <c r="U461" s="115">
        <f>U399*'RS Charges'!U794</f>
        <v>0</v>
      </c>
      <c r="V461" s="115">
        <f>V399*'RS Charges'!V794</f>
        <v>0</v>
      </c>
      <c r="W461" s="115">
        <f>W399*'RS Charges'!W794</f>
        <v>0</v>
      </c>
      <c r="X461" s="115">
        <f>X399*'RS Charges'!X794</f>
        <v>0</v>
      </c>
      <c r="Y461" s="115">
        <f>Y399*'RS Charges'!Y794</f>
        <v>0</v>
      </c>
      <c r="Z461" s="115">
        <f>Z399*'RS Charges'!Z794</f>
        <v>0</v>
      </c>
      <c r="AA461" s="115">
        <f>AA399*'RS Charges'!AA794</f>
        <v>0</v>
      </c>
      <c r="AB461" s="115">
        <f>AB399*'RS Charges'!AB794</f>
        <v>0</v>
      </c>
      <c r="AC461" s="116">
        <f>AC399*'RS Charges'!AC794</f>
        <v>0</v>
      </c>
      <c r="AE461" s="1058">
        <f>AE399*'RS Charges'!AE794</f>
        <v>0</v>
      </c>
      <c r="AG461" s="1058">
        <f>AG399*'RS Charges'!AG794</f>
        <v>0</v>
      </c>
      <c r="AI461" s="1058">
        <f>AI399*'RS Charges'!AI794</f>
        <v>0</v>
      </c>
      <c r="AK461" s="357"/>
    </row>
    <row r="462" spans="4:37" ht="12.75" customHeight="1" outlineLevel="1" x14ac:dyDescent="0.25">
      <c r="G462" s="107"/>
      <c r="H462" s="107"/>
      <c r="I462" s="107"/>
      <c r="J462" s="107"/>
      <c r="K462" s="107"/>
      <c r="L462" s="107"/>
      <c r="M462" s="107"/>
      <c r="N462" s="107"/>
      <c r="O462" s="107"/>
      <c r="P462" s="107"/>
      <c r="Q462" s="107"/>
      <c r="R462" s="107"/>
      <c r="S462" s="107"/>
      <c r="T462" s="107"/>
      <c r="U462" s="107"/>
      <c r="V462" s="107"/>
      <c r="W462" s="107"/>
      <c r="X462" s="107"/>
      <c r="Y462" s="107"/>
      <c r="Z462" s="107"/>
      <c r="AA462" s="107"/>
      <c r="AB462" s="107"/>
      <c r="AC462" s="107"/>
      <c r="AE462" s="107"/>
      <c r="AG462" s="107"/>
      <c r="AI462" s="107"/>
    </row>
    <row r="463" spans="4:37" ht="12.75" customHeight="1" outlineLevel="1" x14ac:dyDescent="0.25">
      <c r="D463" s="290" t="str">
        <f>"Total "&amp;C401</f>
        <v>Total Variable Usage Charge</v>
      </c>
      <c r="E463" s="291"/>
      <c r="F463" s="292" t="str">
        <f>F461</f>
        <v>£000</v>
      </c>
      <c r="G463" s="293">
        <f t="shared" ref="G463:AC463" si="12">SUM(G402:G461)</f>
        <v>0</v>
      </c>
      <c r="H463" s="293">
        <f t="shared" si="12"/>
        <v>0</v>
      </c>
      <c r="I463" s="293">
        <f t="shared" si="12"/>
        <v>0</v>
      </c>
      <c r="J463" s="293">
        <f t="shared" si="12"/>
        <v>0</v>
      </c>
      <c r="K463" s="293">
        <f t="shared" si="12"/>
        <v>0</v>
      </c>
      <c r="L463" s="293">
        <f t="shared" si="12"/>
        <v>0</v>
      </c>
      <c r="M463" s="293">
        <f t="shared" si="12"/>
        <v>0</v>
      </c>
      <c r="N463" s="293">
        <f t="shared" si="12"/>
        <v>0</v>
      </c>
      <c r="O463" s="293">
        <f t="shared" si="12"/>
        <v>0</v>
      </c>
      <c r="P463" s="293">
        <f t="shared" si="12"/>
        <v>0</v>
      </c>
      <c r="Q463" s="293">
        <f t="shared" si="12"/>
        <v>0</v>
      </c>
      <c r="R463" s="293">
        <f t="shared" si="12"/>
        <v>0</v>
      </c>
      <c r="S463" s="293">
        <f t="shared" si="12"/>
        <v>0</v>
      </c>
      <c r="T463" s="293">
        <f t="shared" si="12"/>
        <v>0</v>
      </c>
      <c r="U463" s="293">
        <f t="shared" si="12"/>
        <v>0</v>
      </c>
      <c r="V463" s="293">
        <f t="shared" si="12"/>
        <v>0</v>
      </c>
      <c r="W463" s="293">
        <f t="shared" si="12"/>
        <v>0</v>
      </c>
      <c r="X463" s="293">
        <f t="shared" si="12"/>
        <v>0</v>
      </c>
      <c r="Y463" s="293">
        <f t="shared" si="12"/>
        <v>0</v>
      </c>
      <c r="Z463" s="293">
        <f t="shared" si="12"/>
        <v>0</v>
      </c>
      <c r="AA463" s="293">
        <f t="shared" si="12"/>
        <v>0</v>
      </c>
      <c r="AB463" s="293">
        <f t="shared" si="12"/>
        <v>0</v>
      </c>
      <c r="AC463" s="294">
        <f t="shared" si="12"/>
        <v>0</v>
      </c>
      <c r="AE463" s="1062">
        <f>SUM(AE402:AE461)</f>
        <v>0</v>
      </c>
      <c r="AG463" s="1062">
        <f>SUM(AG402:AG461)</f>
        <v>0</v>
      </c>
      <c r="AI463" s="1062">
        <f>SUM(AI402:AI461)</f>
        <v>0</v>
      </c>
      <c r="AK463" s="295"/>
    </row>
    <row r="464" spans="4:37" x14ac:dyDescent="0.25">
      <c r="G464" s="107"/>
      <c r="H464" s="107"/>
      <c r="I464" s="107"/>
      <c r="J464" s="107"/>
      <c r="K464" s="107"/>
      <c r="L464" s="107"/>
      <c r="M464" s="107"/>
      <c r="N464" s="107"/>
      <c r="O464" s="107"/>
      <c r="P464" s="107"/>
      <c r="Q464" s="107"/>
      <c r="R464" s="107"/>
      <c r="S464" s="107"/>
      <c r="T464" s="107"/>
      <c r="U464" s="107"/>
      <c r="V464" s="107"/>
      <c r="W464" s="107"/>
      <c r="X464" s="107"/>
      <c r="Y464" s="107"/>
      <c r="Z464" s="107"/>
      <c r="AA464" s="107"/>
      <c r="AB464" s="107"/>
      <c r="AC464" s="107"/>
      <c r="AE464" s="107"/>
      <c r="AG464" s="107"/>
      <c r="AI464" s="107"/>
    </row>
    <row r="465" spans="2:37" x14ac:dyDescent="0.25">
      <c r="B465" s="359" t="str">
        <f>'Line Items'!B1560</f>
        <v>Electric Current for Traction</v>
      </c>
      <c r="C465" s="359"/>
      <c r="D465" s="360"/>
      <c r="E465" s="360"/>
      <c r="F465" s="359"/>
      <c r="G465" s="361"/>
      <c r="H465" s="361"/>
      <c r="I465" s="361"/>
      <c r="J465" s="361"/>
      <c r="K465" s="361"/>
      <c r="L465" s="361"/>
      <c r="M465" s="361"/>
      <c r="N465" s="361"/>
      <c r="O465" s="361"/>
      <c r="P465" s="361"/>
      <c r="Q465" s="361"/>
      <c r="R465" s="361"/>
      <c r="S465" s="361"/>
      <c r="T465" s="361"/>
      <c r="U465" s="361"/>
      <c r="V465" s="361"/>
      <c r="W465" s="361"/>
      <c r="X465" s="361"/>
      <c r="Y465" s="361"/>
      <c r="Z465" s="361"/>
      <c r="AA465" s="361"/>
      <c r="AB465" s="361"/>
      <c r="AC465" s="361"/>
      <c r="AD465" s="359"/>
      <c r="AE465" s="361"/>
      <c r="AF465" s="359"/>
      <c r="AG465" s="361"/>
      <c r="AH465" s="359"/>
      <c r="AI465" s="361"/>
      <c r="AJ465" s="359"/>
      <c r="AK465" s="359"/>
    </row>
    <row r="466" spans="2:37" s="212" customFormat="1" outlineLevel="1" x14ac:dyDescent="0.25"/>
    <row r="467" spans="2:37" ht="12.75" customHeight="1" outlineLevel="1" x14ac:dyDescent="0.25">
      <c r="C467" s="76" t="s">
        <v>513</v>
      </c>
      <c r="G467" s="107"/>
      <c r="H467" s="107"/>
      <c r="I467" s="107"/>
      <c r="J467" s="107"/>
      <c r="K467" s="107"/>
      <c r="L467" s="107"/>
      <c r="M467" s="107"/>
      <c r="N467" s="107"/>
      <c r="O467" s="107"/>
      <c r="P467" s="107"/>
      <c r="Q467" s="107"/>
      <c r="R467" s="107"/>
      <c r="S467" s="107"/>
      <c r="T467" s="107"/>
      <c r="U467" s="107"/>
      <c r="V467" s="107"/>
      <c r="W467" s="107"/>
      <c r="X467" s="107"/>
      <c r="Y467" s="107"/>
      <c r="Z467" s="107"/>
      <c r="AA467" s="107"/>
      <c r="AB467" s="107"/>
      <c r="AC467" s="107"/>
      <c r="AE467" s="107"/>
      <c r="AG467" s="107"/>
      <c r="AI467" s="107"/>
    </row>
    <row r="468" spans="2:37" ht="12.75" customHeight="1" outlineLevel="1" x14ac:dyDescent="0.25">
      <c r="D468" s="362" t="str">
        <f>'Line Items'!D1562</f>
        <v>Electricity Cost</v>
      </c>
      <c r="E468" s="363"/>
      <c r="F468" s="364" t="s">
        <v>514</v>
      </c>
      <c r="G468" s="365"/>
      <c r="H468" s="365"/>
      <c r="I468" s="366"/>
      <c r="J468" s="365"/>
      <c r="K468" s="365"/>
      <c r="L468" s="366"/>
      <c r="M468" s="365"/>
      <c r="N468" s="365"/>
      <c r="O468" s="365"/>
      <c r="P468" s="365"/>
      <c r="Q468" s="365"/>
      <c r="R468" s="365"/>
      <c r="S468" s="365"/>
      <c r="T468" s="365"/>
      <c r="U468" s="365"/>
      <c r="V468" s="365"/>
      <c r="W468" s="365"/>
      <c r="X468" s="365"/>
      <c r="Y468" s="365"/>
      <c r="Z468" s="365"/>
      <c r="AA468" s="365"/>
      <c r="AB468" s="365"/>
      <c r="AC468" s="367"/>
      <c r="AE468" s="1062"/>
      <c r="AG468" s="1062"/>
      <c r="AI468" s="1062"/>
      <c r="AK468" s="368"/>
    </row>
    <row r="469" spans="2:37" s="212" customFormat="1" ht="12.75" customHeight="1" outlineLevel="1" x14ac:dyDescent="0.25"/>
    <row r="470" spans="2:37" ht="12.75" customHeight="1" outlineLevel="1" x14ac:dyDescent="0.25">
      <c r="C470" s="76" t="s">
        <v>515</v>
      </c>
      <c r="G470" s="107"/>
      <c r="H470" s="107"/>
      <c r="I470" s="107"/>
      <c r="J470" s="107"/>
      <c r="K470" s="107"/>
      <c r="L470" s="107"/>
      <c r="M470" s="107"/>
      <c r="N470" s="107"/>
      <c r="O470" s="107"/>
      <c r="P470" s="107"/>
      <c r="Q470" s="107"/>
      <c r="R470" s="107"/>
      <c r="S470" s="107"/>
      <c r="T470" s="107"/>
      <c r="U470" s="107"/>
      <c r="V470" s="107"/>
      <c r="W470" s="107"/>
      <c r="X470" s="107"/>
      <c r="Y470" s="107"/>
      <c r="Z470" s="107"/>
      <c r="AA470" s="107"/>
      <c r="AB470" s="107"/>
      <c r="AC470" s="107"/>
      <c r="AE470" s="107"/>
      <c r="AG470" s="107"/>
      <c r="AI470" s="107"/>
    </row>
    <row r="471" spans="2:37" ht="12.75" customHeight="1" outlineLevel="1" x14ac:dyDescent="0.25">
      <c r="D471" s="229" t="str">
        <f>'Line Items'!D1120</f>
        <v>Class 375/3 Eversholt Rail</v>
      </c>
      <c r="E471" s="312"/>
      <c r="F471" s="313" t="s">
        <v>516</v>
      </c>
      <c r="G471" s="314"/>
      <c r="H471" s="314"/>
      <c r="I471" s="315"/>
      <c r="J471" s="314"/>
      <c r="K471" s="314"/>
      <c r="L471" s="315"/>
      <c r="M471" s="314"/>
      <c r="N471" s="314"/>
      <c r="O471" s="314"/>
      <c r="P471" s="314"/>
      <c r="Q471" s="314"/>
      <c r="R471" s="314"/>
      <c r="S471" s="314"/>
      <c r="T471" s="314"/>
      <c r="U471" s="314"/>
      <c r="V471" s="314"/>
      <c r="W471" s="314"/>
      <c r="X471" s="314"/>
      <c r="Y471" s="314"/>
      <c r="Z471" s="314"/>
      <c r="AA471" s="314"/>
      <c r="AB471" s="314"/>
      <c r="AC471" s="369"/>
      <c r="AE471" s="1057"/>
      <c r="AG471" s="1057"/>
      <c r="AI471" s="1057"/>
      <c r="AK471" s="370" t="s">
        <v>517</v>
      </c>
    </row>
    <row r="472" spans="2:37" ht="12.75" customHeight="1" outlineLevel="1" x14ac:dyDescent="0.25">
      <c r="D472" s="142" t="str">
        <f>'Line Items'!D1121</f>
        <v>Class 375/6 Eversholt Rail</v>
      </c>
      <c r="E472" s="106"/>
      <c r="F472" s="143" t="str">
        <f t="shared" ref="F472:F530" si="13">F471</f>
        <v>kwh/ unit mile</v>
      </c>
      <c r="G472" s="283"/>
      <c r="H472" s="283"/>
      <c r="I472" s="283"/>
      <c r="J472" s="283"/>
      <c r="K472" s="283"/>
      <c r="L472" s="283"/>
      <c r="M472" s="283"/>
      <c r="N472" s="283"/>
      <c r="O472" s="283"/>
      <c r="P472" s="283"/>
      <c r="Q472" s="283"/>
      <c r="R472" s="283"/>
      <c r="S472" s="283"/>
      <c r="T472" s="283"/>
      <c r="U472" s="283"/>
      <c r="V472" s="283"/>
      <c r="W472" s="283"/>
      <c r="X472" s="283"/>
      <c r="Y472" s="283"/>
      <c r="Z472" s="283"/>
      <c r="AA472" s="283"/>
      <c r="AB472" s="283"/>
      <c r="AC472" s="333"/>
      <c r="AE472" s="805"/>
      <c r="AG472" s="805"/>
      <c r="AI472" s="805"/>
      <c r="AK472" s="300"/>
    </row>
    <row r="473" spans="2:37" ht="12.75" customHeight="1" outlineLevel="1" x14ac:dyDescent="0.25">
      <c r="D473" s="142" t="str">
        <f>'Line Items'!D1122</f>
        <v>Class 375/7 Eversholt Rail</v>
      </c>
      <c r="E473" s="106"/>
      <c r="F473" s="143" t="str">
        <f t="shared" si="13"/>
        <v>kwh/ unit mile</v>
      </c>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333"/>
      <c r="AE473" s="805"/>
      <c r="AG473" s="805"/>
      <c r="AI473" s="805"/>
      <c r="AK473" s="300"/>
    </row>
    <row r="474" spans="2:37" ht="12.75" customHeight="1" outlineLevel="1" x14ac:dyDescent="0.25">
      <c r="D474" s="142" t="str">
        <f>'Line Items'!D1123</f>
        <v>Class 375/8 Eversholt Rail</v>
      </c>
      <c r="E474" s="106"/>
      <c r="F474" s="143" t="str">
        <f t="shared" si="13"/>
        <v>kwh/ unit mile</v>
      </c>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333"/>
      <c r="AE474" s="805"/>
      <c r="AG474" s="805"/>
      <c r="AI474" s="805"/>
      <c r="AK474" s="300"/>
    </row>
    <row r="475" spans="2:37" ht="12.75" customHeight="1" outlineLevel="1" x14ac:dyDescent="0.25">
      <c r="D475" s="142" t="str">
        <f>'Line Items'!D1124</f>
        <v>Class 375/9 Eversholt Rail</v>
      </c>
      <c r="E475" s="106"/>
      <c r="F475" s="143" t="str">
        <f t="shared" si="13"/>
        <v>kwh/ unit mile</v>
      </c>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333"/>
      <c r="AE475" s="805"/>
      <c r="AG475" s="805"/>
      <c r="AI475" s="805"/>
      <c r="AK475" s="300"/>
    </row>
    <row r="476" spans="2:37" ht="12.75" customHeight="1" outlineLevel="1" x14ac:dyDescent="0.25">
      <c r="D476" s="142" t="str">
        <f>'Line Items'!D1125</f>
        <v>Class 376/0 Eversholt Rail</v>
      </c>
      <c r="E476" s="106"/>
      <c r="F476" s="143" t="str">
        <f t="shared" si="13"/>
        <v>kwh/ unit mile</v>
      </c>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333"/>
      <c r="AE476" s="805"/>
      <c r="AG476" s="805"/>
      <c r="AI476" s="805"/>
      <c r="AK476" s="300"/>
    </row>
    <row r="477" spans="2:37" ht="12.75" customHeight="1" outlineLevel="1" x14ac:dyDescent="0.25">
      <c r="D477" s="142" t="str">
        <f>'Line Items'!D1126</f>
        <v>Class 465/0 Eversholt Rail</v>
      </c>
      <c r="E477" s="106"/>
      <c r="F477" s="143" t="str">
        <f t="shared" si="13"/>
        <v>kwh/ unit mile</v>
      </c>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333"/>
      <c r="AE477" s="805"/>
      <c r="AG477" s="805"/>
      <c r="AI477" s="805"/>
      <c r="AK477" s="300"/>
    </row>
    <row r="478" spans="2:37" ht="12.75" customHeight="1" outlineLevel="1" x14ac:dyDescent="0.25">
      <c r="D478" s="142" t="str">
        <f>'Line Items'!D1127</f>
        <v>Class 465/1 Eversholt Rail</v>
      </c>
      <c r="E478" s="106"/>
      <c r="F478" s="143" t="str">
        <f t="shared" si="13"/>
        <v>kwh/ unit mile</v>
      </c>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333"/>
      <c r="AE478" s="805"/>
      <c r="AG478" s="805"/>
      <c r="AI478" s="805"/>
      <c r="AK478" s="300"/>
    </row>
    <row r="479" spans="2:37" ht="12.75" customHeight="1" outlineLevel="1" x14ac:dyDescent="0.25">
      <c r="D479" s="142" t="str">
        <f>'Line Items'!D1128</f>
        <v>Class 465/2 Angel</v>
      </c>
      <c r="E479" s="106"/>
      <c r="F479" s="143" t="str">
        <f t="shared" si="13"/>
        <v>kwh/ unit mile</v>
      </c>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333"/>
      <c r="AE479" s="805"/>
      <c r="AG479" s="805"/>
      <c r="AI479" s="805"/>
      <c r="AK479" s="300"/>
    </row>
    <row r="480" spans="2:37" ht="12.75" customHeight="1" outlineLevel="1" x14ac:dyDescent="0.25">
      <c r="D480" s="142" t="str">
        <f>'Line Items'!D1129</f>
        <v>Class 465/9 Angel</v>
      </c>
      <c r="E480" s="106"/>
      <c r="F480" s="143" t="str">
        <f t="shared" si="13"/>
        <v>kwh/ unit mile</v>
      </c>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333"/>
      <c r="AE480" s="805"/>
      <c r="AG480" s="805"/>
      <c r="AI480" s="805"/>
      <c r="AK480" s="300"/>
    </row>
    <row r="481" spans="4:37" ht="12.75" customHeight="1" outlineLevel="1" x14ac:dyDescent="0.25">
      <c r="D481" s="142" t="str">
        <f>'Line Items'!D1130</f>
        <v>Class 466 Angel</v>
      </c>
      <c r="E481" s="106"/>
      <c r="F481" s="143" t="str">
        <f t="shared" si="13"/>
        <v>kwh/ unit mile</v>
      </c>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333"/>
      <c r="AE481" s="805"/>
      <c r="AG481" s="805"/>
      <c r="AI481" s="805"/>
      <c r="AK481" s="300"/>
    </row>
    <row r="482" spans="4:37" ht="12.75" customHeight="1" outlineLevel="1" x14ac:dyDescent="0.25">
      <c r="D482" s="142" t="str">
        <f>'Line Items'!D1131</f>
        <v>Class 395 Eversholt Rail (High Speed)</v>
      </c>
      <c r="E482" s="106"/>
      <c r="F482" s="143" t="str">
        <f t="shared" si="13"/>
        <v>kwh/ unit mile</v>
      </c>
      <c r="G482" s="283"/>
      <c r="H482" s="283"/>
      <c r="I482" s="283"/>
      <c r="J482" s="283"/>
      <c r="K482" s="283"/>
      <c r="L482" s="283"/>
      <c r="M482" s="283"/>
      <c r="N482" s="283"/>
      <c r="O482" s="283"/>
      <c r="P482" s="283"/>
      <c r="Q482" s="283"/>
      <c r="R482" s="283"/>
      <c r="S482" s="283"/>
      <c r="T482" s="283"/>
      <c r="U482" s="283"/>
      <c r="V482" s="283"/>
      <c r="W482" s="283"/>
      <c r="X482" s="283"/>
      <c r="Y482" s="283"/>
      <c r="Z482" s="283"/>
      <c r="AA482" s="283"/>
      <c r="AB482" s="283"/>
      <c r="AC482" s="333"/>
      <c r="AE482" s="805"/>
      <c r="AG482" s="805"/>
      <c r="AI482" s="805"/>
      <c r="AK482" s="1075" t="s">
        <v>2930</v>
      </c>
    </row>
    <row r="483" spans="4:37" ht="12.75" customHeight="1" outlineLevel="1" x14ac:dyDescent="0.25">
      <c r="D483" s="142" t="str">
        <f>'Line Items'!D1132</f>
        <v>Class 395 Eversholt Rail (Conventional)</v>
      </c>
      <c r="E483" s="106"/>
      <c r="F483" s="143" t="str">
        <f t="shared" si="13"/>
        <v>kwh/ unit mile</v>
      </c>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333"/>
      <c r="AE483" s="805"/>
      <c r="AG483" s="805"/>
      <c r="AI483" s="805"/>
      <c r="AK483" s="300"/>
    </row>
    <row r="484" spans="4:37" ht="12.75" customHeight="1" outlineLevel="1" x14ac:dyDescent="0.25">
      <c r="D484" s="142" t="str">
        <f>'Line Items'!D1133</f>
        <v>Class 377 Sub Leased from GTR</v>
      </c>
      <c r="E484" s="106"/>
      <c r="F484" s="143" t="str">
        <f t="shared" si="13"/>
        <v>kwh/ unit mile</v>
      </c>
      <c r="G484" s="283"/>
      <c r="H484" s="283"/>
      <c r="I484" s="283"/>
      <c r="J484" s="283"/>
      <c r="K484" s="283"/>
      <c r="L484" s="283"/>
      <c r="M484" s="283"/>
      <c r="N484" s="283"/>
      <c r="O484" s="283"/>
      <c r="P484" s="283"/>
      <c r="Q484" s="283"/>
      <c r="R484" s="283"/>
      <c r="S484" s="283"/>
      <c r="T484" s="283"/>
      <c r="U484" s="283"/>
      <c r="V484" s="283"/>
      <c r="W484" s="283"/>
      <c r="X484" s="283"/>
      <c r="Y484" s="283"/>
      <c r="Z484" s="283"/>
      <c r="AA484" s="283"/>
      <c r="AB484" s="283"/>
      <c r="AC484" s="333"/>
      <c r="AE484" s="805"/>
      <c r="AG484" s="805"/>
      <c r="AI484" s="805"/>
      <c r="AK484" s="300"/>
    </row>
    <row r="485" spans="4:37" ht="12.75" customHeight="1" outlineLevel="1" x14ac:dyDescent="0.25">
      <c r="D485" s="142" t="str">
        <f>'Line Items'!D1134</f>
        <v>Class 319 Sub Leased to GTR</v>
      </c>
      <c r="E485" s="106"/>
      <c r="F485" s="143" t="str">
        <f t="shared" si="13"/>
        <v>kwh/ unit mile</v>
      </c>
      <c r="G485" s="283"/>
      <c r="H485" s="283"/>
      <c r="I485" s="283"/>
      <c r="J485" s="283"/>
      <c r="K485" s="283"/>
      <c r="L485" s="283"/>
      <c r="M485" s="283"/>
      <c r="N485" s="283"/>
      <c r="O485" s="283"/>
      <c r="P485" s="283"/>
      <c r="Q485" s="283"/>
      <c r="R485" s="283"/>
      <c r="S485" s="283"/>
      <c r="T485" s="283"/>
      <c r="U485" s="283"/>
      <c r="V485" s="283"/>
      <c r="W485" s="283"/>
      <c r="X485" s="283"/>
      <c r="Y485" s="283"/>
      <c r="Z485" s="283"/>
      <c r="AA485" s="283"/>
      <c r="AB485" s="283"/>
      <c r="AC485" s="333"/>
      <c r="AE485" s="805"/>
      <c r="AG485" s="805"/>
      <c r="AI485" s="805"/>
      <c r="AK485" s="300"/>
    </row>
    <row r="486" spans="4:37" ht="12.75" customHeight="1" outlineLevel="1" x14ac:dyDescent="0.25">
      <c r="D486" s="142" t="str">
        <f>'Line Items'!D1135</f>
        <v>[Rolling Stock Line 16]</v>
      </c>
      <c r="E486" s="106"/>
      <c r="F486" s="143" t="str">
        <f t="shared" si="13"/>
        <v>kwh/ unit mile</v>
      </c>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333"/>
      <c r="AE486" s="805"/>
      <c r="AG486" s="805"/>
      <c r="AI486" s="805"/>
      <c r="AK486" s="300"/>
    </row>
    <row r="487" spans="4:37" ht="12.75" customHeight="1" outlineLevel="1" x14ac:dyDescent="0.25">
      <c r="D487" s="142" t="str">
        <f>'Line Items'!D1136</f>
        <v>[Rolling Stock Line 17]</v>
      </c>
      <c r="E487" s="106"/>
      <c r="F487" s="143" t="str">
        <f t="shared" si="13"/>
        <v>kwh/ unit mile</v>
      </c>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333"/>
      <c r="AE487" s="805"/>
      <c r="AG487" s="805"/>
      <c r="AI487" s="805"/>
      <c r="AK487" s="300"/>
    </row>
    <row r="488" spans="4:37" ht="12.75" customHeight="1" outlineLevel="1" x14ac:dyDescent="0.25">
      <c r="D488" s="142" t="str">
        <f>'Line Items'!D1137</f>
        <v>[Rolling Stock Line 18]</v>
      </c>
      <c r="E488" s="106"/>
      <c r="F488" s="143" t="str">
        <f t="shared" si="13"/>
        <v>kwh/ unit mile</v>
      </c>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333"/>
      <c r="AE488" s="805"/>
      <c r="AG488" s="805"/>
      <c r="AI488" s="805"/>
      <c r="AK488" s="300"/>
    </row>
    <row r="489" spans="4:37" ht="12.75" customHeight="1" outlineLevel="1" x14ac:dyDescent="0.25">
      <c r="D489" s="142" t="str">
        <f>'Line Items'!D1138</f>
        <v>[Rolling Stock Line 19]</v>
      </c>
      <c r="E489" s="106"/>
      <c r="F489" s="143" t="str">
        <f t="shared" si="13"/>
        <v>kwh/ unit mile</v>
      </c>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333"/>
      <c r="AE489" s="805"/>
      <c r="AG489" s="805"/>
      <c r="AI489" s="805"/>
      <c r="AK489" s="300"/>
    </row>
    <row r="490" spans="4:37" ht="12.75" customHeight="1" outlineLevel="1" x14ac:dyDescent="0.25">
      <c r="D490" s="142" t="str">
        <f>'Line Items'!D1139</f>
        <v>[Rolling Stock Line 20]</v>
      </c>
      <c r="E490" s="106"/>
      <c r="F490" s="143" t="str">
        <f t="shared" si="13"/>
        <v>kwh/ unit mile</v>
      </c>
      <c r="G490" s="283"/>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333"/>
      <c r="AE490" s="805"/>
      <c r="AG490" s="805"/>
      <c r="AI490" s="805"/>
      <c r="AK490" s="300"/>
    </row>
    <row r="491" spans="4:37" ht="12.75" customHeight="1" outlineLevel="1" x14ac:dyDescent="0.25">
      <c r="D491" s="142" t="str">
        <f>'Line Items'!D1140</f>
        <v>[Rolling Stock Line 21]</v>
      </c>
      <c r="E491" s="106"/>
      <c r="F491" s="143" t="str">
        <f t="shared" si="13"/>
        <v>kwh/ unit mile</v>
      </c>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333"/>
      <c r="AE491" s="805"/>
      <c r="AG491" s="805"/>
      <c r="AI491" s="805"/>
      <c r="AK491" s="300"/>
    </row>
    <row r="492" spans="4:37" ht="12.75" customHeight="1" outlineLevel="1" x14ac:dyDescent="0.25">
      <c r="D492" s="142" t="str">
        <f>'Line Items'!D1141</f>
        <v>[Rolling Stock Line 22]</v>
      </c>
      <c r="E492" s="106"/>
      <c r="F492" s="143" t="str">
        <f t="shared" si="13"/>
        <v>kwh/ unit mile</v>
      </c>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333"/>
      <c r="AE492" s="805"/>
      <c r="AG492" s="805"/>
      <c r="AI492" s="805"/>
      <c r="AK492" s="300"/>
    </row>
    <row r="493" spans="4:37" ht="12.75" customHeight="1" outlineLevel="1" x14ac:dyDescent="0.25">
      <c r="D493" s="142" t="str">
        <f>'Line Items'!D1142</f>
        <v>[Rolling Stock Line 23]</v>
      </c>
      <c r="E493" s="106"/>
      <c r="F493" s="143" t="str">
        <f t="shared" si="13"/>
        <v>kwh/ unit mile</v>
      </c>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333"/>
      <c r="AE493" s="805"/>
      <c r="AG493" s="805"/>
      <c r="AI493" s="805"/>
      <c r="AK493" s="300"/>
    </row>
    <row r="494" spans="4:37" ht="12.75" customHeight="1" outlineLevel="1" x14ac:dyDescent="0.25">
      <c r="D494" s="142" t="str">
        <f>'Line Items'!D1143</f>
        <v>[Rolling Stock Line 24]</v>
      </c>
      <c r="E494" s="106"/>
      <c r="F494" s="143" t="str">
        <f t="shared" si="13"/>
        <v>kwh/ unit mile</v>
      </c>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333"/>
      <c r="AE494" s="805"/>
      <c r="AG494" s="805"/>
      <c r="AI494" s="805"/>
      <c r="AK494" s="300"/>
    </row>
    <row r="495" spans="4:37" ht="12.75" customHeight="1" outlineLevel="1" x14ac:dyDescent="0.25">
      <c r="D495" s="142" t="str">
        <f>'Line Items'!D1144</f>
        <v>[Rolling Stock Line 25]</v>
      </c>
      <c r="E495" s="106"/>
      <c r="F495" s="143" t="str">
        <f t="shared" si="13"/>
        <v>kwh/ unit mile</v>
      </c>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333"/>
      <c r="AE495" s="805"/>
      <c r="AG495" s="805"/>
      <c r="AI495" s="805"/>
      <c r="AK495" s="300"/>
    </row>
    <row r="496" spans="4:37" ht="12.75" customHeight="1" outlineLevel="1" x14ac:dyDescent="0.25">
      <c r="D496" s="142" t="str">
        <f>'Line Items'!D1145</f>
        <v>[Rolling Stock Line 26]</v>
      </c>
      <c r="E496" s="106"/>
      <c r="F496" s="143" t="str">
        <f t="shared" si="13"/>
        <v>kwh/ unit mile</v>
      </c>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333"/>
      <c r="AE496" s="805"/>
      <c r="AG496" s="805"/>
      <c r="AI496" s="805"/>
      <c r="AK496" s="300"/>
    </row>
    <row r="497" spans="4:37" ht="12.75" customHeight="1" outlineLevel="1" x14ac:dyDescent="0.25">
      <c r="D497" s="142" t="str">
        <f>'Line Items'!D1146</f>
        <v>[Rolling Stock Line 27]</v>
      </c>
      <c r="E497" s="106"/>
      <c r="F497" s="143" t="str">
        <f t="shared" si="13"/>
        <v>kwh/ unit mile</v>
      </c>
      <c r="G497" s="283"/>
      <c r="H497" s="283"/>
      <c r="I497" s="283"/>
      <c r="J497" s="283"/>
      <c r="K497" s="283"/>
      <c r="L497" s="283"/>
      <c r="M497" s="283"/>
      <c r="N497" s="283"/>
      <c r="O497" s="283"/>
      <c r="P497" s="283"/>
      <c r="Q497" s="283"/>
      <c r="R497" s="283"/>
      <c r="S497" s="283"/>
      <c r="T497" s="283"/>
      <c r="U497" s="283"/>
      <c r="V497" s="283"/>
      <c r="W497" s="283"/>
      <c r="X497" s="283"/>
      <c r="Y497" s="283"/>
      <c r="Z497" s="283"/>
      <c r="AA497" s="283"/>
      <c r="AB497" s="283"/>
      <c r="AC497" s="333"/>
      <c r="AE497" s="805"/>
      <c r="AG497" s="805"/>
      <c r="AI497" s="805"/>
      <c r="AK497" s="300"/>
    </row>
    <row r="498" spans="4:37" ht="12.75" customHeight="1" outlineLevel="1" x14ac:dyDescent="0.25">
      <c r="D498" s="142" t="str">
        <f>'Line Items'!D1147</f>
        <v>[Rolling Stock Line 28]</v>
      </c>
      <c r="E498" s="106"/>
      <c r="F498" s="143" t="str">
        <f t="shared" si="13"/>
        <v>kwh/ unit mile</v>
      </c>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333"/>
      <c r="AE498" s="805"/>
      <c r="AG498" s="805"/>
      <c r="AI498" s="805"/>
      <c r="AK498" s="300"/>
    </row>
    <row r="499" spans="4:37" ht="12.75" customHeight="1" outlineLevel="1" x14ac:dyDescent="0.25">
      <c r="D499" s="142" t="str">
        <f>'Line Items'!D1148</f>
        <v>[Rolling Stock Line 29]</v>
      </c>
      <c r="E499" s="106"/>
      <c r="F499" s="143" t="str">
        <f t="shared" si="13"/>
        <v>kwh/ unit mile</v>
      </c>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333"/>
      <c r="AE499" s="805"/>
      <c r="AG499" s="805"/>
      <c r="AI499" s="805"/>
      <c r="AK499" s="300"/>
    </row>
    <row r="500" spans="4:37" ht="12.75" customHeight="1" outlineLevel="1" x14ac:dyDescent="0.25">
      <c r="D500" s="142" t="str">
        <f>'Line Items'!D1149</f>
        <v>[Rolling Stock Line 30]</v>
      </c>
      <c r="E500" s="106"/>
      <c r="F500" s="143" t="str">
        <f t="shared" si="13"/>
        <v>kwh/ unit mile</v>
      </c>
      <c r="G500" s="283"/>
      <c r="H500" s="283"/>
      <c r="I500" s="283"/>
      <c r="J500" s="283"/>
      <c r="K500" s="283"/>
      <c r="L500" s="283"/>
      <c r="M500" s="283"/>
      <c r="N500" s="283"/>
      <c r="O500" s="283"/>
      <c r="P500" s="283"/>
      <c r="Q500" s="283"/>
      <c r="R500" s="283"/>
      <c r="S500" s="283"/>
      <c r="T500" s="283"/>
      <c r="U500" s="283"/>
      <c r="V500" s="283"/>
      <c r="W500" s="283"/>
      <c r="X500" s="283"/>
      <c r="Y500" s="283"/>
      <c r="Z500" s="283"/>
      <c r="AA500" s="283"/>
      <c r="AB500" s="283"/>
      <c r="AC500" s="333"/>
      <c r="AE500" s="805"/>
      <c r="AG500" s="805"/>
      <c r="AI500" s="805"/>
      <c r="AK500" s="300"/>
    </row>
    <row r="501" spans="4:37" ht="12.75" customHeight="1" outlineLevel="1" x14ac:dyDescent="0.25">
      <c r="D501" s="142" t="str">
        <f>'Line Items'!D1150</f>
        <v>[Rolling Stock Line 31]</v>
      </c>
      <c r="E501" s="106"/>
      <c r="F501" s="143" t="str">
        <f t="shared" si="13"/>
        <v>kwh/ unit mile</v>
      </c>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333"/>
      <c r="AE501" s="805"/>
      <c r="AG501" s="805"/>
      <c r="AI501" s="805"/>
      <c r="AK501" s="300"/>
    </row>
    <row r="502" spans="4:37" ht="12.75" customHeight="1" outlineLevel="1" x14ac:dyDescent="0.25">
      <c r="D502" s="142" t="str">
        <f>'Line Items'!D1151</f>
        <v>[Rolling Stock Line 32]</v>
      </c>
      <c r="E502" s="106"/>
      <c r="F502" s="143" t="str">
        <f t="shared" si="13"/>
        <v>kwh/ unit mile</v>
      </c>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333"/>
      <c r="AE502" s="805"/>
      <c r="AG502" s="805"/>
      <c r="AI502" s="805"/>
      <c r="AK502" s="300"/>
    </row>
    <row r="503" spans="4:37" ht="12.75" customHeight="1" outlineLevel="1" x14ac:dyDescent="0.25">
      <c r="D503" s="142" t="str">
        <f>'Line Items'!D1152</f>
        <v>[Rolling Stock Line 33]</v>
      </c>
      <c r="E503" s="106"/>
      <c r="F503" s="143" t="str">
        <f t="shared" si="13"/>
        <v>kwh/ unit mile</v>
      </c>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333"/>
      <c r="AE503" s="805"/>
      <c r="AG503" s="805"/>
      <c r="AI503" s="805"/>
      <c r="AK503" s="300"/>
    </row>
    <row r="504" spans="4:37" ht="12.75" customHeight="1" outlineLevel="1" x14ac:dyDescent="0.25">
      <c r="D504" s="142" t="str">
        <f>'Line Items'!D1153</f>
        <v>[Rolling Stock Line 34]</v>
      </c>
      <c r="E504" s="106"/>
      <c r="F504" s="143" t="str">
        <f t="shared" si="13"/>
        <v>kwh/ unit mile</v>
      </c>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333"/>
      <c r="AE504" s="805"/>
      <c r="AG504" s="805"/>
      <c r="AI504" s="805"/>
      <c r="AK504" s="300"/>
    </row>
    <row r="505" spans="4:37" ht="12.75" customHeight="1" outlineLevel="1" x14ac:dyDescent="0.25">
      <c r="D505" s="142" t="str">
        <f>'Line Items'!D1154</f>
        <v>[Rolling Stock Line 35]</v>
      </c>
      <c r="E505" s="106"/>
      <c r="F505" s="143" t="str">
        <f t="shared" si="13"/>
        <v>kwh/ unit mile</v>
      </c>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333"/>
      <c r="AE505" s="805"/>
      <c r="AG505" s="805"/>
      <c r="AI505" s="805"/>
      <c r="AK505" s="300"/>
    </row>
    <row r="506" spans="4:37" ht="12.75" customHeight="1" outlineLevel="1" x14ac:dyDescent="0.25">
      <c r="D506" s="142" t="str">
        <f>'Line Items'!D1155</f>
        <v>[Rolling Stock Line 36]</v>
      </c>
      <c r="E506" s="106"/>
      <c r="F506" s="143" t="str">
        <f t="shared" si="13"/>
        <v>kwh/ unit mile</v>
      </c>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333"/>
      <c r="AE506" s="805"/>
      <c r="AG506" s="805"/>
      <c r="AI506" s="805"/>
      <c r="AK506" s="300"/>
    </row>
    <row r="507" spans="4:37" ht="12.75" customHeight="1" outlineLevel="1" x14ac:dyDescent="0.25">
      <c r="D507" s="142" t="str">
        <f>'Line Items'!D1156</f>
        <v>[Rolling Stock Line 37]</v>
      </c>
      <c r="E507" s="106"/>
      <c r="F507" s="143" t="str">
        <f t="shared" si="13"/>
        <v>kwh/ unit mile</v>
      </c>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333"/>
      <c r="AE507" s="805"/>
      <c r="AG507" s="805"/>
      <c r="AI507" s="805"/>
      <c r="AK507" s="300"/>
    </row>
    <row r="508" spans="4:37" ht="12.75" customHeight="1" outlineLevel="1" x14ac:dyDescent="0.25">
      <c r="D508" s="142" t="str">
        <f>'Line Items'!D1157</f>
        <v>[Rolling Stock Line 38]</v>
      </c>
      <c r="E508" s="106"/>
      <c r="F508" s="143" t="str">
        <f t="shared" si="13"/>
        <v>kwh/ unit mile</v>
      </c>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333"/>
      <c r="AE508" s="805"/>
      <c r="AG508" s="805"/>
      <c r="AI508" s="805"/>
      <c r="AK508" s="300"/>
    </row>
    <row r="509" spans="4:37" ht="12.75" customHeight="1" outlineLevel="1" x14ac:dyDescent="0.25">
      <c r="D509" s="142" t="str">
        <f>'Line Items'!D1158</f>
        <v>[Rolling Stock Line 39]</v>
      </c>
      <c r="E509" s="106"/>
      <c r="F509" s="143" t="str">
        <f t="shared" si="13"/>
        <v>kwh/ unit mile</v>
      </c>
      <c r="G509" s="283"/>
      <c r="H509" s="283"/>
      <c r="I509" s="283"/>
      <c r="J509" s="283"/>
      <c r="K509" s="283"/>
      <c r="L509" s="283"/>
      <c r="M509" s="283"/>
      <c r="N509" s="283"/>
      <c r="O509" s="283"/>
      <c r="P509" s="283"/>
      <c r="Q509" s="283"/>
      <c r="R509" s="283"/>
      <c r="S509" s="283"/>
      <c r="T509" s="283"/>
      <c r="U509" s="283"/>
      <c r="V509" s="283"/>
      <c r="W509" s="283"/>
      <c r="X509" s="283"/>
      <c r="Y509" s="283"/>
      <c r="Z509" s="283"/>
      <c r="AA509" s="283"/>
      <c r="AB509" s="283"/>
      <c r="AC509" s="333"/>
      <c r="AE509" s="805"/>
      <c r="AG509" s="805"/>
      <c r="AI509" s="805"/>
      <c r="AK509" s="300"/>
    </row>
    <row r="510" spans="4:37" ht="12.75" customHeight="1" outlineLevel="1" x14ac:dyDescent="0.25">
      <c r="D510" s="142" t="str">
        <f>'Line Items'!D1159</f>
        <v>[Rolling Stock Line 40]</v>
      </c>
      <c r="E510" s="106"/>
      <c r="F510" s="143" t="str">
        <f t="shared" si="13"/>
        <v>kwh/ unit mile</v>
      </c>
      <c r="G510" s="283"/>
      <c r="H510" s="283"/>
      <c r="I510" s="283"/>
      <c r="J510" s="283"/>
      <c r="K510" s="283"/>
      <c r="L510" s="283"/>
      <c r="M510" s="283"/>
      <c r="N510" s="283"/>
      <c r="O510" s="283"/>
      <c r="P510" s="283"/>
      <c r="Q510" s="283"/>
      <c r="R510" s="283"/>
      <c r="S510" s="283"/>
      <c r="T510" s="283"/>
      <c r="U510" s="283"/>
      <c r="V510" s="283"/>
      <c r="W510" s="283"/>
      <c r="X510" s="283"/>
      <c r="Y510" s="283"/>
      <c r="Z510" s="283"/>
      <c r="AA510" s="283"/>
      <c r="AB510" s="283"/>
      <c r="AC510" s="333"/>
      <c r="AE510" s="805"/>
      <c r="AG510" s="805"/>
      <c r="AI510" s="805"/>
      <c r="AK510" s="300"/>
    </row>
    <row r="511" spans="4:37" ht="12.75" customHeight="1" outlineLevel="1" x14ac:dyDescent="0.25">
      <c r="D511" s="142" t="str">
        <f>'Line Items'!D1160</f>
        <v>[Rolling Stock Line 41]</v>
      </c>
      <c r="E511" s="106"/>
      <c r="F511" s="143" t="str">
        <f t="shared" si="13"/>
        <v>kwh/ unit mile</v>
      </c>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333"/>
      <c r="AE511" s="805"/>
      <c r="AG511" s="805"/>
      <c r="AI511" s="805"/>
      <c r="AK511" s="300"/>
    </row>
    <row r="512" spans="4:37" ht="12.75" customHeight="1" outlineLevel="1" x14ac:dyDescent="0.25">
      <c r="D512" s="142" t="str">
        <f>'Line Items'!D1161</f>
        <v>[Rolling Stock Line 42]</v>
      </c>
      <c r="E512" s="106"/>
      <c r="F512" s="143" t="str">
        <f t="shared" si="13"/>
        <v>kwh/ unit mile</v>
      </c>
      <c r="G512" s="283"/>
      <c r="H512" s="283"/>
      <c r="I512" s="283"/>
      <c r="J512" s="283"/>
      <c r="K512" s="283"/>
      <c r="L512" s="283"/>
      <c r="M512" s="283"/>
      <c r="N512" s="283"/>
      <c r="O512" s="283"/>
      <c r="P512" s="283"/>
      <c r="Q512" s="283"/>
      <c r="R512" s="283"/>
      <c r="S512" s="283"/>
      <c r="T512" s="283"/>
      <c r="U512" s="283"/>
      <c r="V512" s="283"/>
      <c r="W512" s="283"/>
      <c r="X512" s="283"/>
      <c r="Y512" s="283"/>
      <c r="Z512" s="283"/>
      <c r="AA512" s="283"/>
      <c r="AB512" s="283"/>
      <c r="AC512" s="333"/>
      <c r="AE512" s="805"/>
      <c r="AG512" s="805"/>
      <c r="AI512" s="805"/>
      <c r="AK512" s="300"/>
    </row>
    <row r="513" spans="4:37" ht="12.75" customHeight="1" outlineLevel="1" x14ac:dyDescent="0.25">
      <c r="D513" s="142" t="str">
        <f>'Line Items'!D1162</f>
        <v>[Rolling Stock Line 43]</v>
      </c>
      <c r="E513" s="106"/>
      <c r="F513" s="143" t="str">
        <f t="shared" si="13"/>
        <v>kwh/ unit mile</v>
      </c>
      <c r="G513" s="283"/>
      <c r="H513" s="283"/>
      <c r="I513" s="283"/>
      <c r="J513" s="283"/>
      <c r="K513" s="283"/>
      <c r="L513" s="283"/>
      <c r="M513" s="283"/>
      <c r="N513" s="283"/>
      <c r="O513" s="283"/>
      <c r="P513" s="283"/>
      <c r="Q513" s="283"/>
      <c r="R513" s="283"/>
      <c r="S513" s="283"/>
      <c r="T513" s="283"/>
      <c r="U513" s="283"/>
      <c r="V513" s="283"/>
      <c r="W513" s="283"/>
      <c r="X513" s="283"/>
      <c r="Y513" s="283"/>
      <c r="Z513" s="283"/>
      <c r="AA513" s="283"/>
      <c r="AB513" s="283"/>
      <c r="AC513" s="333"/>
      <c r="AE513" s="805"/>
      <c r="AG513" s="805"/>
      <c r="AI513" s="805"/>
      <c r="AK513" s="300"/>
    </row>
    <row r="514" spans="4:37" ht="12.75" customHeight="1" outlineLevel="1" x14ac:dyDescent="0.25">
      <c r="D514" s="142" t="str">
        <f>'Line Items'!D1163</f>
        <v>[Rolling Stock Line 44]</v>
      </c>
      <c r="E514" s="106"/>
      <c r="F514" s="143" t="str">
        <f t="shared" si="13"/>
        <v>kwh/ unit mile</v>
      </c>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333"/>
      <c r="AE514" s="805"/>
      <c r="AG514" s="805"/>
      <c r="AI514" s="805"/>
      <c r="AK514" s="300"/>
    </row>
    <row r="515" spans="4:37" ht="12.75" customHeight="1" outlineLevel="1" x14ac:dyDescent="0.25">
      <c r="D515" s="142" t="str">
        <f>'Line Items'!D1164</f>
        <v>[Rolling Stock Line 45]</v>
      </c>
      <c r="E515" s="106"/>
      <c r="F515" s="143" t="str">
        <f t="shared" si="13"/>
        <v>kwh/ unit mile</v>
      </c>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333"/>
      <c r="AE515" s="805"/>
      <c r="AG515" s="805"/>
      <c r="AI515" s="805"/>
      <c r="AK515" s="300"/>
    </row>
    <row r="516" spans="4:37" ht="12.75" customHeight="1" outlineLevel="1" x14ac:dyDescent="0.25">
      <c r="D516" s="142" t="str">
        <f>'Line Items'!D1165</f>
        <v>[Rolling Stock Line 46]</v>
      </c>
      <c r="E516" s="106"/>
      <c r="F516" s="143" t="str">
        <f t="shared" si="13"/>
        <v>kwh/ unit mile</v>
      </c>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333"/>
      <c r="AE516" s="805"/>
      <c r="AG516" s="805"/>
      <c r="AI516" s="805"/>
      <c r="AK516" s="300"/>
    </row>
    <row r="517" spans="4:37" ht="12.75" customHeight="1" outlineLevel="1" x14ac:dyDescent="0.25">
      <c r="D517" s="142" t="str">
        <f>'Line Items'!D1166</f>
        <v>[Rolling Stock Line 47]</v>
      </c>
      <c r="E517" s="106"/>
      <c r="F517" s="143" t="str">
        <f t="shared" si="13"/>
        <v>kwh/ unit mile</v>
      </c>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333"/>
      <c r="AE517" s="805"/>
      <c r="AG517" s="805"/>
      <c r="AI517" s="805"/>
      <c r="AK517" s="300"/>
    </row>
    <row r="518" spans="4:37" ht="12.75" customHeight="1" outlineLevel="1" x14ac:dyDescent="0.25">
      <c r="D518" s="142" t="str">
        <f>'Line Items'!D1167</f>
        <v>[Rolling Stock Line 48]</v>
      </c>
      <c r="E518" s="106"/>
      <c r="F518" s="143" t="str">
        <f t="shared" si="13"/>
        <v>kwh/ unit mile</v>
      </c>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333"/>
      <c r="AE518" s="805"/>
      <c r="AG518" s="805"/>
      <c r="AI518" s="805"/>
      <c r="AK518" s="300"/>
    </row>
    <row r="519" spans="4:37" ht="12.75" customHeight="1" outlineLevel="1" x14ac:dyDescent="0.25">
      <c r="D519" s="142" t="str">
        <f>'Line Items'!D1168</f>
        <v>[Rolling Stock Line 49]</v>
      </c>
      <c r="E519" s="106"/>
      <c r="F519" s="143" t="str">
        <f t="shared" si="13"/>
        <v>kwh/ unit mile</v>
      </c>
      <c r="G519" s="283"/>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333"/>
      <c r="AE519" s="805"/>
      <c r="AG519" s="805"/>
      <c r="AI519" s="805"/>
      <c r="AK519" s="300"/>
    </row>
    <row r="520" spans="4:37" ht="12.75" customHeight="1" outlineLevel="1" x14ac:dyDescent="0.25">
      <c r="D520" s="142" t="str">
        <f>'Line Items'!D1169</f>
        <v>[Rolling Stock Line 50]</v>
      </c>
      <c r="E520" s="106"/>
      <c r="F520" s="143" t="str">
        <f t="shared" si="13"/>
        <v>kwh/ unit mile</v>
      </c>
      <c r="G520" s="283"/>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333"/>
      <c r="AE520" s="805"/>
      <c r="AG520" s="805"/>
      <c r="AI520" s="805"/>
      <c r="AK520" s="300"/>
    </row>
    <row r="521" spans="4:37" ht="12.75" customHeight="1" outlineLevel="1" x14ac:dyDescent="0.25">
      <c r="D521" s="142" t="str">
        <f>'Line Items'!D1170</f>
        <v>[Rolling Stock Line 51]</v>
      </c>
      <c r="E521" s="106"/>
      <c r="F521" s="143" t="str">
        <f t="shared" si="13"/>
        <v>kwh/ unit mile</v>
      </c>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333"/>
      <c r="AE521" s="805"/>
      <c r="AG521" s="805"/>
      <c r="AI521" s="805"/>
      <c r="AK521" s="300"/>
    </row>
    <row r="522" spans="4:37" ht="12.75" customHeight="1" outlineLevel="1" x14ac:dyDescent="0.25">
      <c r="D522" s="142" t="str">
        <f>'Line Items'!D1171</f>
        <v>[Rolling Stock Line 52]</v>
      </c>
      <c r="E522" s="106"/>
      <c r="F522" s="143" t="str">
        <f t="shared" si="13"/>
        <v>kwh/ unit mile</v>
      </c>
      <c r="G522" s="283"/>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333"/>
      <c r="AE522" s="805"/>
      <c r="AG522" s="805"/>
      <c r="AI522" s="805"/>
      <c r="AK522" s="300"/>
    </row>
    <row r="523" spans="4:37" ht="12.75" customHeight="1" outlineLevel="1" x14ac:dyDescent="0.25">
      <c r="D523" s="142" t="str">
        <f>'Line Items'!D1172</f>
        <v>[Rolling Stock Line 53]</v>
      </c>
      <c r="E523" s="106"/>
      <c r="F523" s="143" t="str">
        <f t="shared" si="13"/>
        <v>kwh/ unit mile</v>
      </c>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333"/>
      <c r="AE523" s="805"/>
      <c r="AG523" s="805"/>
      <c r="AI523" s="805"/>
      <c r="AK523" s="300"/>
    </row>
    <row r="524" spans="4:37" ht="12.75" customHeight="1" outlineLevel="1" x14ac:dyDescent="0.25">
      <c r="D524" s="142" t="str">
        <f>'Line Items'!D1173</f>
        <v>[Rolling Stock Line 54]</v>
      </c>
      <c r="E524" s="106"/>
      <c r="F524" s="143" t="str">
        <f t="shared" si="13"/>
        <v>kwh/ unit mile</v>
      </c>
      <c r="G524" s="283"/>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333"/>
      <c r="AE524" s="805"/>
      <c r="AG524" s="805"/>
      <c r="AI524" s="805"/>
      <c r="AK524" s="300"/>
    </row>
    <row r="525" spans="4:37" ht="12.75" customHeight="1" outlineLevel="1" x14ac:dyDescent="0.25">
      <c r="D525" s="142" t="str">
        <f>'Line Items'!D1174</f>
        <v>[Rolling Stock Line 55]</v>
      </c>
      <c r="E525" s="106"/>
      <c r="F525" s="143" t="str">
        <f t="shared" si="13"/>
        <v>kwh/ unit mile</v>
      </c>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333"/>
      <c r="AE525" s="805"/>
      <c r="AG525" s="805"/>
      <c r="AI525" s="805"/>
      <c r="AK525" s="300"/>
    </row>
    <row r="526" spans="4:37" ht="12.75" customHeight="1" outlineLevel="1" x14ac:dyDescent="0.25">
      <c r="D526" s="142" t="str">
        <f>'Line Items'!D1175</f>
        <v>[Rolling Stock Line 56]</v>
      </c>
      <c r="E526" s="106"/>
      <c r="F526" s="143" t="str">
        <f t="shared" si="13"/>
        <v>kwh/ unit mile</v>
      </c>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333"/>
      <c r="AE526" s="805"/>
      <c r="AG526" s="805"/>
      <c r="AI526" s="805"/>
      <c r="AK526" s="300"/>
    </row>
    <row r="527" spans="4:37" ht="12.75" customHeight="1" outlineLevel="1" x14ac:dyDescent="0.25">
      <c r="D527" s="142" t="str">
        <f>'Line Items'!D1176</f>
        <v>[Rolling Stock Line 57]</v>
      </c>
      <c r="E527" s="106"/>
      <c r="F527" s="143" t="str">
        <f t="shared" si="13"/>
        <v>kwh/ unit mile</v>
      </c>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333"/>
      <c r="AE527" s="805"/>
      <c r="AG527" s="805"/>
      <c r="AI527" s="805"/>
      <c r="AK527" s="300"/>
    </row>
    <row r="528" spans="4:37" ht="12.75" customHeight="1" outlineLevel="1" x14ac:dyDescent="0.25">
      <c r="D528" s="142" t="str">
        <f>'Line Items'!D1177</f>
        <v>[Rolling Stock Line 58]</v>
      </c>
      <c r="E528" s="106"/>
      <c r="F528" s="143" t="str">
        <f t="shared" si="13"/>
        <v>kwh/ unit mile</v>
      </c>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333"/>
      <c r="AE528" s="805"/>
      <c r="AG528" s="805"/>
      <c r="AI528" s="805"/>
      <c r="AK528" s="300"/>
    </row>
    <row r="529" spans="3:37" ht="12.75" customHeight="1" outlineLevel="1" x14ac:dyDescent="0.25">
      <c r="D529" s="142" t="str">
        <f>'Line Items'!D1178</f>
        <v>[Rolling Stock Line 59]</v>
      </c>
      <c r="E529" s="106"/>
      <c r="F529" s="143" t="str">
        <f t="shared" si="13"/>
        <v>kwh/ unit mile</v>
      </c>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333"/>
      <c r="AE529" s="805"/>
      <c r="AG529" s="805"/>
      <c r="AI529" s="805"/>
      <c r="AK529" s="300"/>
    </row>
    <row r="530" spans="3:37" ht="12.75" customHeight="1" outlineLevel="1" x14ac:dyDescent="0.25">
      <c r="D530" s="113" t="str">
        <f>'Line Items'!D1179</f>
        <v>[Rolling Stock Line 60]</v>
      </c>
      <c r="E530" s="286"/>
      <c r="F530" s="155" t="str">
        <f t="shared" si="13"/>
        <v>kwh/ unit mile</v>
      </c>
      <c r="G530" s="287"/>
      <c r="H530" s="287"/>
      <c r="I530" s="287"/>
      <c r="J530" s="287"/>
      <c r="K530" s="287"/>
      <c r="L530" s="331"/>
      <c r="M530" s="287"/>
      <c r="N530" s="287"/>
      <c r="O530" s="287"/>
      <c r="P530" s="287"/>
      <c r="Q530" s="287"/>
      <c r="R530" s="287"/>
      <c r="S530" s="287"/>
      <c r="T530" s="287"/>
      <c r="U530" s="287"/>
      <c r="V530" s="287"/>
      <c r="W530" s="287"/>
      <c r="X530" s="287"/>
      <c r="Y530" s="287"/>
      <c r="Z530" s="287"/>
      <c r="AA530" s="287"/>
      <c r="AB530" s="287"/>
      <c r="AC530" s="371"/>
      <c r="AE530" s="1058"/>
      <c r="AG530" s="1058"/>
      <c r="AI530" s="1058"/>
      <c r="AK530" s="357"/>
    </row>
    <row r="531" spans="3:37" ht="12.75" customHeight="1" outlineLevel="1" x14ac:dyDescent="0.25">
      <c r="G531" s="107"/>
      <c r="H531" s="107"/>
      <c r="I531" s="107"/>
      <c r="J531" s="107"/>
      <c r="K531" s="107"/>
      <c r="L531" s="107"/>
      <c r="M531" s="107"/>
      <c r="N531" s="107"/>
      <c r="O531" s="107"/>
      <c r="P531" s="107"/>
      <c r="Q531" s="107"/>
      <c r="R531" s="107"/>
      <c r="S531" s="107"/>
      <c r="T531" s="107"/>
      <c r="U531" s="107"/>
      <c r="V531" s="107"/>
      <c r="W531" s="107"/>
      <c r="X531" s="107"/>
      <c r="Y531" s="107"/>
      <c r="Z531" s="107"/>
      <c r="AA531" s="107"/>
      <c r="AB531" s="107"/>
      <c r="AC531" s="107"/>
      <c r="AE531" s="107"/>
      <c r="AG531" s="107"/>
      <c r="AI531" s="107"/>
    </row>
    <row r="532" spans="3:37" ht="12.75" customHeight="1" outlineLevel="1" x14ac:dyDescent="0.25">
      <c r="C532" s="76" t="s">
        <v>518</v>
      </c>
      <c r="G532" s="107"/>
      <c r="H532" s="107"/>
      <c r="I532" s="107"/>
      <c r="J532" s="107"/>
      <c r="K532" s="107"/>
      <c r="L532" s="107"/>
      <c r="M532" s="107"/>
      <c r="N532" s="107"/>
      <c r="O532" s="107"/>
      <c r="P532" s="107"/>
      <c r="Q532" s="107"/>
      <c r="R532" s="107"/>
      <c r="S532" s="107"/>
      <c r="T532" s="107"/>
      <c r="U532" s="107"/>
      <c r="V532" s="107"/>
      <c r="W532" s="107"/>
      <c r="X532" s="107"/>
      <c r="Y532" s="107"/>
      <c r="Z532" s="107"/>
      <c r="AA532" s="107"/>
      <c r="AB532" s="107"/>
      <c r="AC532" s="107"/>
      <c r="AE532" s="107"/>
      <c r="AG532" s="107"/>
      <c r="AI532" s="107"/>
    </row>
    <row r="533" spans="3:37" ht="12.75" customHeight="1" outlineLevel="1" x14ac:dyDescent="0.25">
      <c r="D533" s="229" t="str">
        <f t="shared" ref="D533:D592" si="14">D471</f>
        <v>Class 375/3 Eversholt Rail</v>
      </c>
      <c r="E533" s="312"/>
      <c r="F533" s="313" t="s">
        <v>428</v>
      </c>
      <c r="G533" s="317">
        <f>G$468*G471*'RS Charges'!G799</f>
        <v>0</v>
      </c>
      <c r="H533" s="317">
        <f>H$468*H471*'RS Charges'!H799</f>
        <v>0</v>
      </c>
      <c r="I533" s="317">
        <f>I$468*I471*'RS Charges'!I799</f>
        <v>0</v>
      </c>
      <c r="J533" s="317">
        <f>J$468*J471*'RS Charges'!J799</f>
        <v>0</v>
      </c>
      <c r="K533" s="317">
        <f>K$468*K471*'RS Charges'!K799</f>
        <v>0</v>
      </c>
      <c r="L533" s="317">
        <f>L$468*L471*'RS Charges'!L799</f>
        <v>0</v>
      </c>
      <c r="M533" s="317">
        <f>M$468*M471*'RS Charges'!M799</f>
        <v>0</v>
      </c>
      <c r="N533" s="317">
        <f>N$468*N471*'RS Charges'!N799</f>
        <v>0</v>
      </c>
      <c r="O533" s="317">
        <f>O$468*O471*'RS Charges'!O799</f>
        <v>0</v>
      </c>
      <c r="P533" s="317">
        <f>P$468*P471*'RS Charges'!P799</f>
        <v>0</v>
      </c>
      <c r="Q533" s="317">
        <f>Q$468*Q471*'RS Charges'!Q799</f>
        <v>0</v>
      </c>
      <c r="R533" s="317">
        <f>R$468*R471*'RS Charges'!R799</f>
        <v>0</v>
      </c>
      <c r="S533" s="317">
        <f>S$468*S471*'RS Charges'!S799</f>
        <v>0</v>
      </c>
      <c r="T533" s="317">
        <f>T$468*T471*'RS Charges'!T799</f>
        <v>0</v>
      </c>
      <c r="U533" s="317">
        <f>U$468*U471*'RS Charges'!U799</f>
        <v>0</v>
      </c>
      <c r="V533" s="317">
        <f>V$468*V471*'RS Charges'!V799</f>
        <v>0</v>
      </c>
      <c r="W533" s="317">
        <f>W$468*W471*'RS Charges'!W799</f>
        <v>0</v>
      </c>
      <c r="X533" s="317">
        <f>X$468*X471*'RS Charges'!X799</f>
        <v>0</v>
      </c>
      <c r="Y533" s="317">
        <f>Y$468*Y471*'RS Charges'!Y799</f>
        <v>0</v>
      </c>
      <c r="Z533" s="317">
        <f>Z$468*Z471*'RS Charges'!Z799</f>
        <v>0</v>
      </c>
      <c r="AA533" s="317">
        <f>AA$468*AA471*'RS Charges'!AA799</f>
        <v>0</v>
      </c>
      <c r="AB533" s="317">
        <f>AB$468*AB471*'RS Charges'!AB799</f>
        <v>0</v>
      </c>
      <c r="AC533" s="358">
        <f>AC$468*AC471*'RS Charges'!AC799</f>
        <v>0</v>
      </c>
      <c r="AE533" s="1057">
        <f>AE$468*AE471*'RS Charges'!AE799</f>
        <v>0</v>
      </c>
      <c r="AG533" s="1057">
        <f>AG$468*AG471*'RS Charges'!AG799</f>
        <v>0</v>
      </c>
      <c r="AI533" s="1057">
        <f>AI$468*AI471*'RS Charges'!AI799</f>
        <v>0</v>
      </c>
      <c r="AK533" s="370"/>
    </row>
    <row r="534" spans="3:37" ht="12.75" customHeight="1" outlineLevel="1" x14ac:dyDescent="0.25">
      <c r="D534" s="142" t="str">
        <f t="shared" si="14"/>
        <v>Class 375/6 Eversholt Rail</v>
      </c>
      <c r="E534" s="106"/>
      <c r="F534" s="143" t="str">
        <f t="shared" ref="F534:F592" si="15">F533</f>
        <v>£000</v>
      </c>
      <c r="G534" s="107">
        <f>G$468*G472*'RS Charges'!G800</f>
        <v>0</v>
      </c>
      <c r="H534" s="107">
        <f>H$468*H472*'RS Charges'!H800</f>
        <v>0</v>
      </c>
      <c r="I534" s="107">
        <f>I$468*I472*'RS Charges'!I800</f>
        <v>0</v>
      </c>
      <c r="J534" s="107">
        <f>J$468*J472*'RS Charges'!J800</f>
        <v>0</v>
      </c>
      <c r="K534" s="107">
        <f>K$468*K472*'RS Charges'!K800</f>
        <v>0</v>
      </c>
      <c r="L534" s="107">
        <f>L$468*L472*'RS Charges'!L800</f>
        <v>0</v>
      </c>
      <c r="M534" s="107">
        <f>M$468*M472*'RS Charges'!M800</f>
        <v>0</v>
      </c>
      <c r="N534" s="107">
        <f>N$468*N472*'RS Charges'!N800</f>
        <v>0</v>
      </c>
      <c r="O534" s="107">
        <f>O$468*O472*'RS Charges'!O800</f>
        <v>0</v>
      </c>
      <c r="P534" s="107">
        <f>P$468*P472*'RS Charges'!P800</f>
        <v>0</v>
      </c>
      <c r="Q534" s="107">
        <f>Q$468*Q472*'RS Charges'!Q800</f>
        <v>0</v>
      </c>
      <c r="R534" s="107">
        <f>R$468*R472*'RS Charges'!R800</f>
        <v>0</v>
      </c>
      <c r="S534" s="107">
        <f>S$468*S472*'RS Charges'!S800</f>
        <v>0</v>
      </c>
      <c r="T534" s="107">
        <f>T$468*T472*'RS Charges'!T800</f>
        <v>0</v>
      </c>
      <c r="U534" s="107">
        <f>U$468*U472*'RS Charges'!U800</f>
        <v>0</v>
      </c>
      <c r="V534" s="107">
        <f>V$468*V472*'RS Charges'!V800</f>
        <v>0</v>
      </c>
      <c r="W534" s="107">
        <f>W$468*W472*'RS Charges'!W800</f>
        <v>0</v>
      </c>
      <c r="X534" s="107">
        <f>X$468*X472*'RS Charges'!X800</f>
        <v>0</v>
      </c>
      <c r="Y534" s="107">
        <f>Y$468*Y472*'RS Charges'!Y800</f>
        <v>0</v>
      </c>
      <c r="Z534" s="107">
        <f>Z$468*Z472*'RS Charges'!Z800</f>
        <v>0</v>
      </c>
      <c r="AA534" s="107">
        <f>AA$468*AA472*'RS Charges'!AA800</f>
        <v>0</v>
      </c>
      <c r="AB534" s="107">
        <f>AB$468*AB472*'RS Charges'!AB800</f>
        <v>0</v>
      </c>
      <c r="AC534" s="108">
        <f>AC$468*AC472*'RS Charges'!AC800</f>
        <v>0</v>
      </c>
      <c r="AE534" s="805">
        <f>AE$468*AE472*'RS Charges'!AE800</f>
        <v>0</v>
      </c>
      <c r="AG534" s="805">
        <f>AG$468*AG472*'RS Charges'!AG800</f>
        <v>0</v>
      </c>
      <c r="AI534" s="805">
        <f>AI$468*AI472*'RS Charges'!AI800</f>
        <v>0</v>
      </c>
      <c r="AK534" s="300"/>
    </row>
    <row r="535" spans="3:37" ht="12.75" customHeight="1" outlineLevel="1" x14ac:dyDescent="0.25">
      <c r="D535" s="142" t="str">
        <f t="shared" si="14"/>
        <v>Class 375/7 Eversholt Rail</v>
      </c>
      <c r="E535" s="106"/>
      <c r="F535" s="143" t="str">
        <f t="shared" si="15"/>
        <v>£000</v>
      </c>
      <c r="G535" s="107">
        <f>G$468*G473*'RS Charges'!G801</f>
        <v>0</v>
      </c>
      <c r="H535" s="107">
        <f>H$468*H473*'RS Charges'!H801</f>
        <v>0</v>
      </c>
      <c r="I535" s="107">
        <f>I$468*I473*'RS Charges'!I801</f>
        <v>0</v>
      </c>
      <c r="J535" s="107">
        <f>J$468*J473*'RS Charges'!J801</f>
        <v>0</v>
      </c>
      <c r="K535" s="107">
        <f>K$468*K473*'RS Charges'!K801</f>
        <v>0</v>
      </c>
      <c r="L535" s="107">
        <f>L$468*L473*'RS Charges'!L801</f>
        <v>0</v>
      </c>
      <c r="M535" s="107">
        <f>M$468*M473*'RS Charges'!M801</f>
        <v>0</v>
      </c>
      <c r="N535" s="107">
        <f>N$468*N473*'RS Charges'!N801</f>
        <v>0</v>
      </c>
      <c r="O535" s="107">
        <f>O$468*O473*'RS Charges'!O801</f>
        <v>0</v>
      </c>
      <c r="P535" s="107">
        <f>P$468*P473*'RS Charges'!P801</f>
        <v>0</v>
      </c>
      <c r="Q535" s="107">
        <f>Q$468*Q473*'RS Charges'!Q801</f>
        <v>0</v>
      </c>
      <c r="R535" s="107">
        <f>R$468*R473*'RS Charges'!R801</f>
        <v>0</v>
      </c>
      <c r="S535" s="107">
        <f>S$468*S473*'RS Charges'!S801</f>
        <v>0</v>
      </c>
      <c r="T535" s="107">
        <f>T$468*T473*'RS Charges'!T801</f>
        <v>0</v>
      </c>
      <c r="U535" s="107">
        <f>U$468*U473*'RS Charges'!U801</f>
        <v>0</v>
      </c>
      <c r="V535" s="107">
        <f>V$468*V473*'RS Charges'!V801</f>
        <v>0</v>
      </c>
      <c r="W535" s="107">
        <f>W$468*W473*'RS Charges'!W801</f>
        <v>0</v>
      </c>
      <c r="X535" s="107">
        <f>X$468*X473*'RS Charges'!X801</f>
        <v>0</v>
      </c>
      <c r="Y535" s="107">
        <f>Y$468*Y473*'RS Charges'!Y801</f>
        <v>0</v>
      </c>
      <c r="Z535" s="107">
        <f>Z$468*Z473*'RS Charges'!Z801</f>
        <v>0</v>
      </c>
      <c r="AA535" s="107">
        <f>AA$468*AA473*'RS Charges'!AA801</f>
        <v>0</v>
      </c>
      <c r="AB535" s="107">
        <f>AB$468*AB473*'RS Charges'!AB801</f>
        <v>0</v>
      </c>
      <c r="AC535" s="108">
        <f>AC$468*AC473*'RS Charges'!AC801</f>
        <v>0</v>
      </c>
      <c r="AE535" s="805">
        <f>AE$468*AE473*'RS Charges'!AE801</f>
        <v>0</v>
      </c>
      <c r="AG535" s="805">
        <f>AG$468*AG473*'RS Charges'!AG801</f>
        <v>0</v>
      </c>
      <c r="AI535" s="805">
        <f>AI$468*AI473*'RS Charges'!AI801</f>
        <v>0</v>
      </c>
      <c r="AK535" s="300"/>
    </row>
    <row r="536" spans="3:37" ht="12.75" customHeight="1" outlineLevel="1" x14ac:dyDescent="0.25">
      <c r="D536" s="142" t="str">
        <f t="shared" si="14"/>
        <v>Class 375/8 Eversholt Rail</v>
      </c>
      <c r="E536" s="106"/>
      <c r="F536" s="143" t="str">
        <f t="shared" si="15"/>
        <v>£000</v>
      </c>
      <c r="G536" s="107">
        <f>G$468*G474*'RS Charges'!G802</f>
        <v>0</v>
      </c>
      <c r="H536" s="107">
        <f>H$468*H474*'RS Charges'!H802</f>
        <v>0</v>
      </c>
      <c r="I536" s="107">
        <f>I$468*I474*'RS Charges'!I802</f>
        <v>0</v>
      </c>
      <c r="J536" s="107">
        <f>J$468*J474*'RS Charges'!J802</f>
        <v>0</v>
      </c>
      <c r="K536" s="107">
        <f>K$468*K474*'RS Charges'!K802</f>
        <v>0</v>
      </c>
      <c r="L536" s="107">
        <f>L$468*L474*'RS Charges'!L802</f>
        <v>0</v>
      </c>
      <c r="M536" s="107">
        <f>M$468*M474*'RS Charges'!M802</f>
        <v>0</v>
      </c>
      <c r="N536" s="107">
        <f>N$468*N474*'RS Charges'!N802</f>
        <v>0</v>
      </c>
      <c r="O536" s="107">
        <f>O$468*O474*'RS Charges'!O802</f>
        <v>0</v>
      </c>
      <c r="P536" s="107">
        <f>P$468*P474*'RS Charges'!P802</f>
        <v>0</v>
      </c>
      <c r="Q536" s="107">
        <f>Q$468*Q474*'RS Charges'!Q802</f>
        <v>0</v>
      </c>
      <c r="R536" s="107">
        <f>R$468*R474*'RS Charges'!R802</f>
        <v>0</v>
      </c>
      <c r="S536" s="107">
        <f>S$468*S474*'RS Charges'!S802</f>
        <v>0</v>
      </c>
      <c r="T536" s="107">
        <f>T$468*T474*'RS Charges'!T802</f>
        <v>0</v>
      </c>
      <c r="U536" s="107">
        <f>U$468*U474*'RS Charges'!U802</f>
        <v>0</v>
      </c>
      <c r="V536" s="107">
        <f>V$468*V474*'RS Charges'!V802</f>
        <v>0</v>
      </c>
      <c r="W536" s="107">
        <f>W$468*W474*'RS Charges'!W802</f>
        <v>0</v>
      </c>
      <c r="X536" s="107">
        <f>X$468*X474*'RS Charges'!X802</f>
        <v>0</v>
      </c>
      <c r="Y536" s="107">
        <f>Y$468*Y474*'RS Charges'!Y802</f>
        <v>0</v>
      </c>
      <c r="Z536" s="107">
        <f>Z$468*Z474*'RS Charges'!Z802</f>
        <v>0</v>
      </c>
      <c r="AA536" s="107">
        <f>AA$468*AA474*'RS Charges'!AA802</f>
        <v>0</v>
      </c>
      <c r="AB536" s="107">
        <f>AB$468*AB474*'RS Charges'!AB802</f>
        <v>0</v>
      </c>
      <c r="AC536" s="108">
        <f>AC$468*AC474*'RS Charges'!AC802</f>
        <v>0</v>
      </c>
      <c r="AE536" s="805">
        <f>AE$468*AE474*'RS Charges'!AE802</f>
        <v>0</v>
      </c>
      <c r="AG536" s="805">
        <f>AG$468*AG474*'RS Charges'!AG802</f>
        <v>0</v>
      </c>
      <c r="AI536" s="805">
        <f>AI$468*AI474*'RS Charges'!AI802</f>
        <v>0</v>
      </c>
      <c r="AK536" s="300"/>
    </row>
    <row r="537" spans="3:37" ht="12.75" customHeight="1" outlineLevel="1" x14ac:dyDescent="0.25">
      <c r="D537" s="142" t="str">
        <f t="shared" si="14"/>
        <v>Class 375/9 Eversholt Rail</v>
      </c>
      <c r="E537" s="106"/>
      <c r="F537" s="143" t="str">
        <f t="shared" si="15"/>
        <v>£000</v>
      </c>
      <c r="G537" s="107">
        <f>G$468*G475*'RS Charges'!G803</f>
        <v>0</v>
      </c>
      <c r="H537" s="107">
        <f>H$468*H475*'RS Charges'!H803</f>
        <v>0</v>
      </c>
      <c r="I537" s="107">
        <f>I$468*I475*'RS Charges'!I803</f>
        <v>0</v>
      </c>
      <c r="J537" s="107">
        <f>J$468*J475*'RS Charges'!J803</f>
        <v>0</v>
      </c>
      <c r="K537" s="107">
        <f>K$468*K475*'RS Charges'!K803</f>
        <v>0</v>
      </c>
      <c r="L537" s="107">
        <f>L$468*L475*'RS Charges'!L803</f>
        <v>0</v>
      </c>
      <c r="M537" s="107">
        <f>M$468*M475*'RS Charges'!M803</f>
        <v>0</v>
      </c>
      <c r="N537" s="107">
        <f>N$468*N475*'RS Charges'!N803</f>
        <v>0</v>
      </c>
      <c r="O537" s="107">
        <f>O$468*O475*'RS Charges'!O803</f>
        <v>0</v>
      </c>
      <c r="P537" s="107">
        <f>P$468*P475*'RS Charges'!P803</f>
        <v>0</v>
      </c>
      <c r="Q537" s="107">
        <f>Q$468*Q475*'RS Charges'!Q803</f>
        <v>0</v>
      </c>
      <c r="R537" s="107">
        <f>R$468*R475*'RS Charges'!R803</f>
        <v>0</v>
      </c>
      <c r="S537" s="107">
        <f>S$468*S475*'RS Charges'!S803</f>
        <v>0</v>
      </c>
      <c r="T537" s="107">
        <f>T$468*T475*'RS Charges'!T803</f>
        <v>0</v>
      </c>
      <c r="U537" s="107">
        <f>U$468*U475*'RS Charges'!U803</f>
        <v>0</v>
      </c>
      <c r="V537" s="107">
        <f>V$468*V475*'RS Charges'!V803</f>
        <v>0</v>
      </c>
      <c r="W537" s="107">
        <f>W$468*W475*'RS Charges'!W803</f>
        <v>0</v>
      </c>
      <c r="X537" s="107">
        <f>X$468*X475*'RS Charges'!X803</f>
        <v>0</v>
      </c>
      <c r="Y537" s="107">
        <f>Y$468*Y475*'RS Charges'!Y803</f>
        <v>0</v>
      </c>
      <c r="Z537" s="107">
        <f>Z$468*Z475*'RS Charges'!Z803</f>
        <v>0</v>
      </c>
      <c r="AA537" s="107">
        <f>AA$468*AA475*'RS Charges'!AA803</f>
        <v>0</v>
      </c>
      <c r="AB537" s="107">
        <f>AB$468*AB475*'RS Charges'!AB803</f>
        <v>0</v>
      </c>
      <c r="AC537" s="108">
        <f>AC$468*AC475*'RS Charges'!AC803</f>
        <v>0</v>
      </c>
      <c r="AE537" s="805">
        <f>AE$468*AE475*'RS Charges'!AE803</f>
        <v>0</v>
      </c>
      <c r="AG537" s="805">
        <f>AG$468*AG475*'RS Charges'!AG803</f>
        <v>0</v>
      </c>
      <c r="AI537" s="805">
        <f>AI$468*AI475*'RS Charges'!AI803</f>
        <v>0</v>
      </c>
      <c r="AK537" s="300"/>
    </row>
    <row r="538" spans="3:37" ht="12.75" customHeight="1" outlineLevel="1" x14ac:dyDescent="0.25">
      <c r="D538" s="142" t="str">
        <f t="shared" si="14"/>
        <v>Class 376/0 Eversholt Rail</v>
      </c>
      <c r="E538" s="106"/>
      <c r="F538" s="143" t="str">
        <f t="shared" si="15"/>
        <v>£000</v>
      </c>
      <c r="G538" s="107">
        <f>G$468*G476*'RS Charges'!G804</f>
        <v>0</v>
      </c>
      <c r="H538" s="107">
        <f>H$468*H476*'RS Charges'!H804</f>
        <v>0</v>
      </c>
      <c r="I538" s="107">
        <f>I$468*I476*'RS Charges'!I804</f>
        <v>0</v>
      </c>
      <c r="J538" s="107">
        <f>J$468*J476*'RS Charges'!J804</f>
        <v>0</v>
      </c>
      <c r="K538" s="107">
        <f>K$468*K476*'RS Charges'!K804</f>
        <v>0</v>
      </c>
      <c r="L538" s="107">
        <f>L$468*L476*'RS Charges'!L804</f>
        <v>0</v>
      </c>
      <c r="M538" s="107">
        <f>M$468*M476*'RS Charges'!M804</f>
        <v>0</v>
      </c>
      <c r="N538" s="107">
        <f>N$468*N476*'RS Charges'!N804</f>
        <v>0</v>
      </c>
      <c r="O538" s="107">
        <f>O$468*O476*'RS Charges'!O804</f>
        <v>0</v>
      </c>
      <c r="P538" s="107">
        <f>P$468*P476*'RS Charges'!P804</f>
        <v>0</v>
      </c>
      <c r="Q538" s="107">
        <f>Q$468*Q476*'RS Charges'!Q804</f>
        <v>0</v>
      </c>
      <c r="R538" s="107">
        <f>R$468*R476*'RS Charges'!R804</f>
        <v>0</v>
      </c>
      <c r="S538" s="107">
        <f>S$468*S476*'RS Charges'!S804</f>
        <v>0</v>
      </c>
      <c r="T538" s="107">
        <f>T$468*T476*'RS Charges'!T804</f>
        <v>0</v>
      </c>
      <c r="U538" s="107">
        <f>U$468*U476*'RS Charges'!U804</f>
        <v>0</v>
      </c>
      <c r="V538" s="107">
        <f>V$468*V476*'RS Charges'!V804</f>
        <v>0</v>
      </c>
      <c r="W538" s="107">
        <f>W$468*W476*'RS Charges'!W804</f>
        <v>0</v>
      </c>
      <c r="X538" s="107">
        <f>X$468*X476*'RS Charges'!X804</f>
        <v>0</v>
      </c>
      <c r="Y538" s="107">
        <f>Y$468*Y476*'RS Charges'!Y804</f>
        <v>0</v>
      </c>
      <c r="Z538" s="107">
        <f>Z$468*Z476*'RS Charges'!Z804</f>
        <v>0</v>
      </c>
      <c r="AA538" s="107">
        <f>AA$468*AA476*'RS Charges'!AA804</f>
        <v>0</v>
      </c>
      <c r="AB538" s="107">
        <f>AB$468*AB476*'RS Charges'!AB804</f>
        <v>0</v>
      </c>
      <c r="AC538" s="108">
        <f>AC$468*AC476*'RS Charges'!AC804</f>
        <v>0</v>
      </c>
      <c r="AE538" s="805">
        <f>AE$468*AE476*'RS Charges'!AE804</f>
        <v>0</v>
      </c>
      <c r="AG538" s="805">
        <f>AG$468*AG476*'RS Charges'!AG804</f>
        <v>0</v>
      </c>
      <c r="AI538" s="805">
        <f>AI$468*AI476*'RS Charges'!AI804</f>
        <v>0</v>
      </c>
      <c r="AK538" s="300"/>
    </row>
    <row r="539" spans="3:37" ht="12.75" customHeight="1" outlineLevel="1" x14ac:dyDescent="0.25">
      <c r="D539" s="142" t="str">
        <f t="shared" si="14"/>
        <v>Class 465/0 Eversholt Rail</v>
      </c>
      <c r="E539" s="106"/>
      <c r="F539" s="143" t="str">
        <f t="shared" si="15"/>
        <v>£000</v>
      </c>
      <c r="G539" s="107">
        <f>G$468*G477*'RS Charges'!G805</f>
        <v>0</v>
      </c>
      <c r="H539" s="107">
        <f>H$468*H477*'RS Charges'!H805</f>
        <v>0</v>
      </c>
      <c r="I539" s="107">
        <f>I$468*I477*'RS Charges'!I805</f>
        <v>0</v>
      </c>
      <c r="J539" s="107">
        <f>J$468*J477*'RS Charges'!J805</f>
        <v>0</v>
      </c>
      <c r="K539" s="107">
        <f>K$468*K477*'RS Charges'!K805</f>
        <v>0</v>
      </c>
      <c r="L539" s="107">
        <f>L$468*L477*'RS Charges'!L805</f>
        <v>0</v>
      </c>
      <c r="M539" s="107">
        <f>M$468*M477*'RS Charges'!M805</f>
        <v>0</v>
      </c>
      <c r="N539" s="107">
        <f>N$468*N477*'RS Charges'!N805</f>
        <v>0</v>
      </c>
      <c r="O539" s="107">
        <f>O$468*O477*'RS Charges'!O805</f>
        <v>0</v>
      </c>
      <c r="P539" s="107">
        <f>P$468*P477*'RS Charges'!P805</f>
        <v>0</v>
      </c>
      <c r="Q539" s="107">
        <f>Q$468*Q477*'RS Charges'!Q805</f>
        <v>0</v>
      </c>
      <c r="R539" s="107">
        <f>R$468*R477*'RS Charges'!R805</f>
        <v>0</v>
      </c>
      <c r="S539" s="107">
        <f>S$468*S477*'RS Charges'!S805</f>
        <v>0</v>
      </c>
      <c r="T539" s="107">
        <f>T$468*T477*'RS Charges'!T805</f>
        <v>0</v>
      </c>
      <c r="U539" s="107">
        <f>U$468*U477*'RS Charges'!U805</f>
        <v>0</v>
      </c>
      <c r="V539" s="107">
        <f>V$468*V477*'RS Charges'!V805</f>
        <v>0</v>
      </c>
      <c r="W539" s="107">
        <f>W$468*W477*'RS Charges'!W805</f>
        <v>0</v>
      </c>
      <c r="X539" s="107">
        <f>X$468*X477*'RS Charges'!X805</f>
        <v>0</v>
      </c>
      <c r="Y539" s="107">
        <f>Y$468*Y477*'RS Charges'!Y805</f>
        <v>0</v>
      </c>
      <c r="Z539" s="107">
        <f>Z$468*Z477*'RS Charges'!Z805</f>
        <v>0</v>
      </c>
      <c r="AA539" s="107">
        <f>AA$468*AA477*'RS Charges'!AA805</f>
        <v>0</v>
      </c>
      <c r="AB539" s="107">
        <f>AB$468*AB477*'RS Charges'!AB805</f>
        <v>0</v>
      </c>
      <c r="AC539" s="108">
        <f>AC$468*AC477*'RS Charges'!AC805</f>
        <v>0</v>
      </c>
      <c r="AE539" s="805">
        <f>AE$468*AE477*'RS Charges'!AE805</f>
        <v>0</v>
      </c>
      <c r="AG539" s="805">
        <f>AG$468*AG477*'RS Charges'!AG805</f>
        <v>0</v>
      </c>
      <c r="AI539" s="805">
        <f>AI$468*AI477*'RS Charges'!AI805</f>
        <v>0</v>
      </c>
      <c r="AK539" s="300"/>
    </row>
    <row r="540" spans="3:37" ht="12.75" customHeight="1" outlineLevel="1" x14ac:dyDescent="0.25">
      <c r="D540" s="142" t="str">
        <f t="shared" si="14"/>
        <v>Class 465/1 Eversholt Rail</v>
      </c>
      <c r="E540" s="106"/>
      <c r="F540" s="143" t="str">
        <f t="shared" si="15"/>
        <v>£000</v>
      </c>
      <c r="G540" s="107">
        <f>G$468*G478*'RS Charges'!G806</f>
        <v>0</v>
      </c>
      <c r="H540" s="107">
        <f>H$468*H478*'RS Charges'!H806</f>
        <v>0</v>
      </c>
      <c r="I540" s="107">
        <f>I$468*I478*'RS Charges'!I806</f>
        <v>0</v>
      </c>
      <c r="J540" s="107">
        <f>J$468*J478*'RS Charges'!J806</f>
        <v>0</v>
      </c>
      <c r="K540" s="107">
        <f>K$468*K478*'RS Charges'!K806</f>
        <v>0</v>
      </c>
      <c r="L540" s="107">
        <f>L$468*L478*'RS Charges'!L806</f>
        <v>0</v>
      </c>
      <c r="M540" s="107">
        <f>M$468*M478*'RS Charges'!M806</f>
        <v>0</v>
      </c>
      <c r="N540" s="107">
        <f>N$468*N478*'RS Charges'!N806</f>
        <v>0</v>
      </c>
      <c r="O540" s="107">
        <f>O$468*O478*'RS Charges'!O806</f>
        <v>0</v>
      </c>
      <c r="P540" s="107">
        <f>P$468*P478*'RS Charges'!P806</f>
        <v>0</v>
      </c>
      <c r="Q540" s="107">
        <f>Q$468*Q478*'RS Charges'!Q806</f>
        <v>0</v>
      </c>
      <c r="R540" s="107">
        <f>R$468*R478*'RS Charges'!R806</f>
        <v>0</v>
      </c>
      <c r="S540" s="107">
        <f>S$468*S478*'RS Charges'!S806</f>
        <v>0</v>
      </c>
      <c r="T540" s="107">
        <f>T$468*T478*'RS Charges'!T806</f>
        <v>0</v>
      </c>
      <c r="U540" s="107">
        <f>U$468*U478*'RS Charges'!U806</f>
        <v>0</v>
      </c>
      <c r="V540" s="107">
        <f>V$468*V478*'RS Charges'!V806</f>
        <v>0</v>
      </c>
      <c r="W540" s="107">
        <f>W$468*W478*'RS Charges'!W806</f>
        <v>0</v>
      </c>
      <c r="X540" s="107">
        <f>X$468*X478*'RS Charges'!X806</f>
        <v>0</v>
      </c>
      <c r="Y540" s="107">
        <f>Y$468*Y478*'RS Charges'!Y806</f>
        <v>0</v>
      </c>
      <c r="Z540" s="107">
        <f>Z$468*Z478*'RS Charges'!Z806</f>
        <v>0</v>
      </c>
      <c r="AA540" s="107">
        <f>AA$468*AA478*'RS Charges'!AA806</f>
        <v>0</v>
      </c>
      <c r="AB540" s="107">
        <f>AB$468*AB478*'RS Charges'!AB806</f>
        <v>0</v>
      </c>
      <c r="AC540" s="108">
        <f>AC$468*AC478*'RS Charges'!AC806</f>
        <v>0</v>
      </c>
      <c r="AE540" s="805">
        <f>AE$468*AE478*'RS Charges'!AE806</f>
        <v>0</v>
      </c>
      <c r="AG540" s="805">
        <f>AG$468*AG478*'RS Charges'!AG806</f>
        <v>0</v>
      </c>
      <c r="AI540" s="805">
        <f>AI$468*AI478*'RS Charges'!AI806</f>
        <v>0</v>
      </c>
      <c r="AK540" s="300"/>
    </row>
    <row r="541" spans="3:37" ht="12.75" customHeight="1" outlineLevel="1" x14ac:dyDescent="0.25">
      <c r="D541" s="142" t="str">
        <f t="shared" si="14"/>
        <v>Class 465/2 Angel</v>
      </c>
      <c r="E541" s="106"/>
      <c r="F541" s="143" t="str">
        <f t="shared" si="15"/>
        <v>£000</v>
      </c>
      <c r="G541" s="107">
        <f>G$468*G479*'RS Charges'!G807</f>
        <v>0</v>
      </c>
      <c r="H541" s="107">
        <f>H$468*H479*'RS Charges'!H807</f>
        <v>0</v>
      </c>
      <c r="I541" s="107">
        <f>I$468*I479*'RS Charges'!I807</f>
        <v>0</v>
      </c>
      <c r="J541" s="107">
        <f>J$468*J479*'RS Charges'!J807</f>
        <v>0</v>
      </c>
      <c r="K541" s="107">
        <f>K$468*K479*'RS Charges'!K807</f>
        <v>0</v>
      </c>
      <c r="L541" s="107">
        <f>L$468*L479*'RS Charges'!L807</f>
        <v>0</v>
      </c>
      <c r="M541" s="107">
        <f>M$468*M479*'RS Charges'!M807</f>
        <v>0</v>
      </c>
      <c r="N541" s="107">
        <f>N$468*N479*'RS Charges'!N807</f>
        <v>0</v>
      </c>
      <c r="O541" s="107">
        <f>O$468*O479*'RS Charges'!O807</f>
        <v>0</v>
      </c>
      <c r="P541" s="107">
        <f>P$468*P479*'RS Charges'!P807</f>
        <v>0</v>
      </c>
      <c r="Q541" s="107">
        <f>Q$468*Q479*'RS Charges'!Q807</f>
        <v>0</v>
      </c>
      <c r="R541" s="107">
        <f>R$468*R479*'RS Charges'!R807</f>
        <v>0</v>
      </c>
      <c r="S541" s="107">
        <f>S$468*S479*'RS Charges'!S807</f>
        <v>0</v>
      </c>
      <c r="T541" s="107">
        <f>T$468*T479*'RS Charges'!T807</f>
        <v>0</v>
      </c>
      <c r="U541" s="107">
        <f>U$468*U479*'RS Charges'!U807</f>
        <v>0</v>
      </c>
      <c r="V541" s="107">
        <f>V$468*V479*'RS Charges'!V807</f>
        <v>0</v>
      </c>
      <c r="W541" s="107">
        <f>W$468*W479*'RS Charges'!W807</f>
        <v>0</v>
      </c>
      <c r="X541" s="107">
        <f>X$468*X479*'RS Charges'!X807</f>
        <v>0</v>
      </c>
      <c r="Y541" s="107">
        <f>Y$468*Y479*'RS Charges'!Y807</f>
        <v>0</v>
      </c>
      <c r="Z541" s="107">
        <f>Z$468*Z479*'RS Charges'!Z807</f>
        <v>0</v>
      </c>
      <c r="AA541" s="107">
        <f>AA$468*AA479*'RS Charges'!AA807</f>
        <v>0</v>
      </c>
      <c r="AB541" s="107">
        <f>AB$468*AB479*'RS Charges'!AB807</f>
        <v>0</v>
      </c>
      <c r="AC541" s="108">
        <f>AC$468*AC479*'RS Charges'!AC807</f>
        <v>0</v>
      </c>
      <c r="AE541" s="805">
        <f>AE$468*AE479*'RS Charges'!AE807</f>
        <v>0</v>
      </c>
      <c r="AG541" s="805">
        <f>AG$468*AG479*'RS Charges'!AG807</f>
        <v>0</v>
      </c>
      <c r="AI541" s="805">
        <f>AI$468*AI479*'RS Charges'!AI807</f>
        <v>0</v>
      </c>
      <c r="AK541" s="300"/>
    </row>
    <row r="542" spans="3:37" ht="12.75" customHeight="1" outlineLevel="1" x14ac:dyDescent="0.25">
      <c r="D542" s="142" t="str">
        <f t="shared" si="14"/>
        <v>Class 465/9 Angel</v>
      </c>
      <c r="E542" s="106"/>
      <c r="F542" s="143" t="str">
        <f t="shared" si="15"/>
        <v>£000</v>
      </c>
      <c r="G542" s="107">
        <f>G$468*G480*'RS Charges'!G808</f>
        <v>0</v>
      </c>
      <c r="H542" s="107">
        <f>H$468*H480*'RS Charges'!H808</f>
        <v>0</v>
      </c>
      <c r="I542" s="107">
        <f>I$468*I480*'RS Charges'!I808</f>
        <v>0</v>
      </c>
      <c r="J542" s="107">
        <f>J$468*J480*'RS Charges'!J808</f>
        <v>0</v>
      </c>
      <c r="K542" s="107">
        <f>K$468*K480*'RS Charges'!K808</f>
        <v>0</v>
      </c>
      <c r="L542" s="107">
        <f>L$468*L480*'RS Charges'!L808</f>
        <v>0</v>
      </c>
      <c r="M542" s="107">
        <f>M$468*M480*'RS Charges'!M808</f>
        <v>0</v>
      </c>
      <c r="N542" s="107">
        <f>N$468*N480*'RS Charges'!N808</f>
        <v>0</v>
      </c>
      <c r="O542" s="107">
        <f>O$468*O480*'RS Charges'!O808</f>
        <v>0</v>
      </c>
      <c r="P542" s="107">
        <f>P$468*P480*'RS Charges'!P808</f>
        <v>0</v>
      </c>
      <c r="Q542" s="107">
        <f>Q$468*Q480*'RS Charges'!Q808</f>
        <v>0</v>
      </c>
      <c r="R542" s="107">
        <f>R$468*R480*'RS Charges'!R808</f>
        <v>0</v>
      </c>
      <c r="S542" s="107">
        <f>S$468*S480*'RS Charges'!S808</f>
        <v>0</v>
      </c>
      <c r="T542" s="107">
        <f>T$468*T480*'RS Charges'!T808</f>
        <v>0</v>
      </c>
      <c r="U542" s="107">
        <f>U$468*U480*'RS Charges'!U808</f>
        <v>0</v>
      </c>
      <c r="V542" s="107">
        <f>V$468*V480*'RS Charges'!V808</f>
        <v>0</v>
      </c>
      <c r="W542" s="107">
        <f>W$468*W480*'RS Charges'!W808</f>
        <v>0</v>
      </c>
      <c r="X542" s="107">
        <f>X$468*X480*'RS Charges'!X808</f>
        <v>0</v>
      </c>
      <c r="Y542" s="107">
        <f>Y$468*Y480*'RS Charges'!Y808</f>
        <v>0</v>
      </c>
      <c r="Z542" s="107">
        <f>Z$468*Z480*'RS Charges'!Z808</f>
        <v>0</v>
      </c>
      <c r="AA542" s="107">
        <f>AA$468*AA480*'RS Charges'!AA808</f>
        <v>0</v>
      </c>
      <c r="AB542" s="107">
        <f>AB$468*AB480*'RS Charges'!AB808</f>
        <v>0</v>
      </c>
      <c r="AC542" s="108">
        <f>AC$468*AC480*'RS Charges'!AC808</f>
        <v>0</v>
      </c>
      <c r="AE542" s="805">
        <f>AE$468*AE480*'RS Charges'!AE808</f>
        <v>0</v>
      </c>
      <c r="AG542" s="805">
        <f>AG$468*AG480*'RS Charges'!AG808</f>
        <v>0</v>
      </c>
      <c r="AI542" s="805">
        <f>AI$468*AI480*'RS Charges'!AI808</f>
        <v>0</v>
      </c>
      <c r="AK542" s="300"/>
    </row>
    <row r="543" spans="3:37" ht="12.75" customHeight="1" outlineLevel="1" x14ac:dyDescent="0.25">
      <c r="D543" s="142" t="str">
        <f t="shared" si="14"/>
        <v>Class 466 Angel</v>
      </c>
      <c r="E543" s="106"/>
      <c r="F543" s="143" t="str">
        <f t="shared" si="15"/>
        <v>£000</v>
      </c>
      <c r="G543" s="107">
        <f>G$468*G481*'RS Charges'!G809</f>
        <v>0</v>
      </c>
      <c r="H543" s="107">
        <f>H$468*H481*'RS Charges'!H809</f>
        <v>0</v>
      </c>
      <c r="I543" s="107">
        <f>I$468*I481*'RS Charges'!I809</f>
        <v>0</v>
      </c>
      <c r="J543" s="107">
        <f>J$468*J481*'RS Charges'!J809</f>
        <v>0</v>
      </c>
      <c r="K543" s="107">
        <f>K$468*K481*'RS Charges'!K809</f>
        <v>0</v>
      </c>
      <c r="L543" s="107">
        <f>L$468*L481*'RS Charges'!L809</f>
        <v>0</v>
      </c>
      <c r="M543" s="107">
        <f>M$468*M481*'RS Charges'!M809</f>
        <v>0</v>
      </c>
      <c r="N543" s="107">
        <f>N$468*N481*'RS Charges'!N809</f>
        <v>0</v>
      </c>
      <c r="O543" s="107">
        <f>O$468*O481*'RS Charges'!O809</f>
        <v>0</v>
      </c>
      <c r="P543" s="107">
        <f>P$468*P481*'RS Charges'!P809</f>
        <v>0</v>
      </c>
      <c r="Q543" s="107">
        <f>Q$468*Q481*'RS Charges'!Q809</f>
        <v>0</v>
      </c>
      <c r="R543" s="107">
        <f>R$468*R481*'RS Charges'!R809</f>
        <v>0</v>
      </c>
      <c r="S543" s="107">
        <f>S$468*S481*'RS Charges'!S809</f>
        <v>0</v>
      </c>
      <c r="T543" s="107">
        <f>T$468*T481*'RS Charges'!T809</f>
        <v>0</v>
      </c>
      <c r="U543" s="107">
        <f>U$468*U481*'RS Charges'!U809</f>
        <v>0</v>
      </c>
      <c r="V543" s="107">
        <f>V$468*V481*'RS Charges'!V809</f>
        <v>0</v>
      </c>
      <c r="W543" s="107">
        <f>W$468*W481*'RS Charges'!W809</f>
        <v>0</v>
      </c>
      <c r="X543" s="107">
        <f>X$468*X481*'RS Charges'!X809</f>
        <v>0</v>
      </c>
      <c r="Y543" s="107">
        <f>Y$468*Y481*'RS Charges'!Y809</f>
        <v>0</v>
      </c>
      <c r="Z543" s="107">
        <f>Z$468*Z481*'RS Charges'!Z809</f>
        <v>0</v>
      </c>
      <c r="AA543" s="107">
        <f>AA$468*AA481*'RS Charges'!AA809</f>
        <v>0</v>
      </c>
      <c r="AB543" s="107">
        <f>AB$468*AB481*'RS Charges'!AB809</f>
        <v>0</v>
      </c>
      <c r="AC543" s="108">
        <f>AC$468*AC481*'RS Charges'!AC809</f>
        <v>0</v>
      </c>
      <c r="AE543" s="805">
        <f>AE$468*AE481*'RS Charges'!AE809</f>
        <v>0</v>
      </c>
      <c r="AG543" s="805">
        <f>AG$468*AG481*'RS Charges'!AG809</f>
        <v>0</v>
      </c>
      <c r="AI543" s="805">
        <f>AI$468*AI481*'RS Charges'!AI809</f>
        <v>0</v>
      </c>
      <c r="AK543" s="300"/>
    </row>
    <row r="544" spans="3:37" ht="12.75" customHeight="1" outlineLevel="1" x14ac:dyDescent="0.25">
      <c r="D544" s="142" t="str">
        <f t="shared" si="14"/>
        <v>Class 395 Eversholt Rail (High Speed)</v>
      </c>
      <c r="E544" s="106"/>
      <c r="F544" s="143" t="str">
        <f t="shared" si="15"/>
        <v>£000</v>
      </c>
      <c r="G544" s="107">
        <f>G$468*G482*'RS Charges'!G810</f>
        <v>0</v>
      </c>
      <c r="H544" s="107">
        <f>H$468*H482*'RS Charges'!H810</f>
        <v>0</v>
      </c>
      <c r="I544" s="107">
        <f>I$468*I482*'RS Charges'!I810</f>
        <v>0</v>
      </c>
      <c r="J544" s="107">
        <f>J$468*J482*'RS Charges'!J810</f>
        <v>0</v>
      </c>
      <c r="K544" s="107">
        <f>K$468*K482*'RS Charges'!K810</f>
        <v>0</v>
      </c>
      <c r="L544" s="107">
        <f>L$468*L482*'RS Charges'!L810</f>
        <v>0</v>
      </c>
      <c r="M544" s="107">
        <f>M$468*M482*'RS Charges'!M810</f>
        <v>0</v>
      </c>
      <c r="N544" s="107">
        <f>N$468*N482*'RS Charges'!N810</f>
        <v>0</v>
      </c>
      <c r="O544" s="107">
        <f>O$468*O482*'RS Charges'!O810</f>
        <v>0</v>
      </c>
      <c r="P544" s="107">
        <f>P$468*P482*'RS Charges'!P810</f>
        <v>0</v>
      </c>
      <c r="Q544" s="107">
        <f>Q$468*Q482*'RS Charges'!Q810</f>
        <v>0</v>
      </c>
      <c r="R544" s="107">
        <f>R$468*R482*'RS Charges'!R810</f>
        <v>0</v>
      </c>
      <c r="S544" s="107">
        <f>S$468*S482*'RS Charges'!S810</f>
        <v>0</v>
      </c>
      <c r="T544" s="107">
        <f>T$468*T482*'RS Charges'!T810</f>
        <v>0</v>
      </c>
      <c r="U544" s="107">
        <f>U$468*U482*'RS Charges'!U810</f>
        <v>0</v>
      </c>
      <c r="V544" s="107">
        <f>V$468*V482*'RS Charges'!V810</f>
        <v>0</v>
      </c>
      <c r="W544" s="107">
        <f>W$468*W482*'RS Charges'!W810</f>
        <v>0</v>
      </c>
      <c r="X544" s="107">
        <f>X$468*X482*'RS Charges'!X810</f>
        <v>0</v>
      </c>
      <c r="Y544" s="107">
        <f>Y$468*Y482*'RS Charges'!Y810</f>
        <v>0</v>
      </c>
      <c r="Z544" s="107">
        <f>Z$468*Z482*'RS Charges'!Z810</f>
        <v>0</v>
      </c>
      <c r="AA544" s="107">
        <f>AA$468*AA482*'RS Charges'!AA810</f>
        <v>0</v>
      </c>
      <c r="AB544" s="107">
        <f>AB$468*AB482*'RS Charges'!AB810</f>
        <v>0</v>
      </c>
      <c r="AC544" s="108">
        <f>AC$468*AC482*'RS Charges'!AC810</f>
        <v>0</v>
      </c>
      <c r="AE544" s="805">
        <f>AE$468*AE482*'RS Charges'!AE810</f>
        <v>0</v>
      </c>
      <c r="AG544" s="805">
        <f>AG$468*AG482*'RS Charges'!AG810</f>
        <v>0</v>
      </c>
      <c r="AI544" s="805">
        <f>AI$468*AI482*'RS Charges'!AI810</f>
        <v>0</v>
      </c>
      <c r="AK544" s="300"/>
    </row>
    <row r="545" spans="4:37" ht="12.75" customHeight="1" outlineLevel="1" x14ac:dyDescent="0.25">
      <c r="D545" s="142" t="str">
        <f t="shared" si="14"/>
        <v>Class 395 Eversholt Rail (Conventional)</v>
      </c>
      <c r="E545" s="106"/>
      <c r="F545" s="143" t="str">
        <f t="shared" si="15"/>
        <v>£000</v>
      </c>
      <c r="G545" s="107">
        <f>G$468*G483*'RS Charges'!G811</f>
        <v>0</v>
      </c>
      <c r="H545" s="107">
        <f>H$468*H483*'RS Charges'!H811</f>
        <v>0</v>
      </c>
      <c r="I545" s="107">
        <f>I$468*I483*'RS Charges'!I811</f>
        <v>0</v>
      </c>
      <c r="J545" s="107">
        <f>J$468*J483*'RS Charges'!J811</f>
        <v>0</v>
      </c>
      <c r="K545" s="107">
        <f>K$468*K483*'RS Charges'!K811</f>
        <v>0</v>
      </c>
      <c r="L545" s="107">
        <f>L$468*L483*'RS Charges'!L811</f>
        <v>0</v>
      </c>
      <c r="M545" s="107">
        <f>M$468*M483*'RS Charges'!M811</f>
        <v>0</v>
      </c>
      <c r="N545" s="107">
        <f>N$468*N483*'RS Charges'!N811</f>
        <v>0</v>
      </c>
      <c r="O545" s="107">
        <f>O$468*O483*'RS Charges'!O811</f>
        <v>0</v>
      </c>
      <c r="P545" s="107">
        <f>P$468*P483*'RS Charges'!P811</f>
        <v>0</v>
      </c>
      <c r="Q545" s="107">
        <f>Q$468*Q483*'RS Charges'!Q811</f>
        <v>0</v>
      </c>
      <c r="R545" s="107">
        <f>R$468*R483*'RS Charges'!R811</f>
        <v>0</v>
      </c>
      <c r="S545" s="107">
        <f>S$468*S483*'RS Charges'!S811</f>
        <v>0</v>
      </c>
      <c r="T545" s="107">
        <f>T$468*T483*'RS Charges'!T811</f>
        <v>0</v>
      </c>
      <c r="U545" s="107">
        <f>U$468*U483*'RS Charges'!U811</f>
        <v>0</v>
      </c>
      <c r="V545" s="107">
        <f>V$468*V483*'RS Charges'!V811</f>
        <v>0</v>
      </c>
      <c r="W545" s="107">
        <f>W$468*W483*'RS Charges'!W811</f>
        <v>0</v>
      </c>
      <c r="X545" s="107">
        <f>X$468*X483*'RS Charges'!X811</f>
        <v>0</v>
      </c>
      <c r="Y545" s="107">
        <f>Y$468*Y483*'RS Charges'!Y811</f>
        <v>0</v>
      </c>
      <c r="Z545" s="107">
        <f>Z$468*Z483*'RS Charges'!Z811</f>
        <v>0</v>
      </c>
      <c r="AA545" s="107">
        <f>AA$468*AA483*'RS Charges'!AA811</f>
        <v>0</v>
      </c>
      <c r="AB545" s="107">
        <f>AB$468*AB483*'RS Charges'!AB811</f>
        <v>0</v>
      </c>
      <c r="AC545" s="108">
        <f>AC$468*AC483*'RS Charges'!AC811</f>
        <v>0</v>
      </c>
      <c r="AE545" s="805">
        <f>AE$468*AE483*'RS Charges'!AE811</f>
        <v>0</v>
      </c>
      <c r="AG545" s="805">
        <f>AG$468*AG483*'RS Charges'!AG811</f>
        <v>0</v>
      </c>
      <c r="AI545" s="805">
        <f>AI$468*AI483*'RS Charges'!AI811</f>
        <v>0</v>
      </c>
      <c r="AK545" s="300"/>
    </row>
    <row r="546" spans="4:37" ht="12.75" customHeight="1" outlineLevel="1" x14ac:dyDescent="0.25">
      <c r="D546" s="142" t="str">
        <f t="shared" si="14"/>
        <v>Class 377 Sub Leased from GTR</v>
      </c>
      <c r="E546" s="106"/>
      <c r="F546" s="143" t="str">
        <f t="shared" si="15"/>
        <v>£000</v>
      </c>
      <c r="G546" s="107">
        <f>G$468*G484*'RS Charges'!G812</f>
        <v>0</v>
      </c>
      <c r="H546" s="107">
        <f>H$468*H484*'RS Charges'!H812</f>
        <v>0</v>
      </c>
      <c r="I546" s="107">
        <f>I$468*I484*'RS Charges'!I812</f>
        <v>0</v>
      </c>
      <c r="J546" s="107">
        <f>J$468*J484*'RS Charges'!J812</f>
        <v>0</v>
      </c>
      <c r="K546" s="107">
        <f>K$468*K484*'RS Charges'!K812</f>
        <v>0</v>
      </c>
      <c r="L546" s="107">
        <f>L$468*L484*'RS Charges'!L812</f>
        <v>0</v>
      </c>
      <c r="M546" s="107">
        <f>M$468*M484*'RS Charges'!M812</f>
        <v>0</v>
      </c>
      <c r="N546" s="107">
        <f>N$468*N484*'RS Charges'!N812</f>
        <v>0</v>
      </c>
      <c r="O546" s="107">
        <f>O$468*O484*'RS Charges'!O812</f>
        <v>0</v>
      </c>
      <c r="P546" s="107">
        <f>P$468*P484*'RS Charges'!P812</f>
        <v>0</v>
      </c>
      <c r="Q546" s="107">
        <f>Q$468*Q484*'RS Charges'!Q812</f>
        <v>0</v>
      </c>
      <c r="R546" s="107">
        <f>R$468*R484*'RS Charges'!R812</f>
        <v>0</v>
      </c>
      <c r="S546" s="107">
        <f>S$468*S484*'RS Charges'!S812</f>
        <v>0</v>
      </c>
      <c r="T546" s="107">
        <f>T$468*T484*'RS Charges'!T812</f>
        <v>0</v>
      </c>
      <c r="U546" s="107">
        <f>U$468*U484*'RS Charges'!U812</f>
        <v>0</v>
      </c>
      <c r="V546" s="107">
        <f>V$468*V484*'RS Charges'!V812</f>
        <v>0</v>
      </c>
      <c r="W546" s="107">
        <f>W$468*W484*'RS Charges'!W812</f>
        <v>0</v>
      </c>
      <c r="X546" s="107">
        <f>X$468*X484*'RS Charges'!X812</f>
        <v>0</v>
      </c>
      <c r="Y546" s="107">
        <f>Y$468*Y484*'RS Charges'!Y812</f>
        <v>0</v>
      </c>
      <c r="Z546" s="107">
        <f>Z$468*Z484*'RS Charges'!Z812</f>
        <v>0</v>
      </c>
      <c r="AA546" s="107">
        <f>AA$468*AA484*'RS Charges'!AA812</f>
        <v>0</v>
      </c>
      <c r="AB546" s="107">
        <f>AB$468*AB484*'RS Charges'!AB812</f>
        <v>0</v>
      </c>
      <c r="AC546" s="108">
        <f>AC$468*AC484*'RS Charges'!AC812</f>
        <v>0</v>
      </c>
      <c r="AE546" s="805">
        <f>AE$468*AE484*'RS Charges'!AE812</f>
        <v>0</v>
      </c>
      <c r="AG546" s="805">
        <f>AG$468*AG484*'RS Charges'!AG812</f>
        <v>0</v>
      </c>
      <c r="AI546" s="805">
        <f>AI$468*AI484*'RS Charges'!AI812</f>
        <v>0</v>
      </c>
      <c r="AK546" s="300"/>
    </row>
    <row r="547" spans="4:37" ht="12.75" customHeight="1" outlineLevel="1" x14ac:dyDescent="0.25">
      <c r="D547" s="142" t="str">
        <f t="shared" si="14"/>
        <v>Class 319 Sub Leased to GTR</v>
      </c>
      <c r="E547" s="106"/>
      <c r="F547" s="143" t="str">
        <f t="shared" si="15"/>
        <v>£000</v>
      </c>
      <c r="G547" s="107">
        <f>G$468*G485*'RS Charges'!G813</f>
        <v>0</v>
      </c>
      <c r="H547" s="107">
        <f>H$468*H485*'RS Charges'!H813</f>
        <v>0</v>
      </c>
      <c r="I547" s="107">
        <f>I$468*I485*'RS Charges'!I813</f>
        <v>0</v>
      </c>
      <c r="J547" s="107">
        <f>J$468*J485*'RS Charges'!J813</f>
        <v>0</v>
      </c>
      <c r="K547" s="107">
        <f>K$468*K485*'RS Charges'!K813</f>
        <v>0</v>
      </c>
      <c r="L547" s="107">
        <f>L$468*L485*'RS Charges'!L813</f>
        <v>0</v>
      </c>
      <c r="M547" s="107">
        <f>M$468*M485*'RS Charges'!M813</f>
        <v>0</v>
      </c>
      <c r="N547" s="107">
        <f>N$468*N485*'RS Charges'!N813</f>
        <v>0</v>
      </c>
      <c r="O547" s="107">
        <f>O$468*O485*'RS Charges'!O813</f>
        <v>0</v>
      </c>
      <c r="P547" s="107">
        <f>P$468*P485*'RS Charges'!P813</f>
        <v>0</v>
      </c>
      <c r="Q547" s="107">
        <f>Q$468*Q485*'RS Charges'!Q813</f>
        <v>0</v>
      </c>
      <c r="R547" s="107">
        <f>R$468*R485*'RS Charges'!R813</f>
        <v>0</v>
      </c>
      <c r="S547" s="107">
        <f>S$468*S485*'RS Charges'!S813</f>
        <v>0</v>
      </c>
      <c r="T547" s="107">
        <f>T$468*T485*'RS Charges'!T813</f>
        <v>0</v>
      </c>
      <c r="U547" s="107">
        <f>U$468*U485*'RS Charges'!U813</f>
        <v>0</v>
      </c>
      <c r="V547" s="107">
        <f>V$468*V485*'RS Charges'!V813</f>
        <v>0</v>
      </c>
      <c r="W547" s="107">
        <f>W$468*W485*'RS Charges'!W813</f>
        <v>0</v>
      </c>
      <c r="X547" s="107">
        <f>X$468*X485*'RS Charges'!X813</f>
        <v>0</v>
      </c>
      <c r="Y547" s="107">
        <f>Y$468*Y485*'RS Charges'!Y813</f>
        <v>0</v>
      </c>
      <c r="Z547" s="107">
        <f>Z$468*Z485*'RS Charges'!Z813</f>
        <v>0</v>
      </c>
      <c r="AA547" s="107">
        <f>AA$468*AA485*'RS Charges'!AA813</f>
        <v>0</v>
      </c>
      <c r="AB547" s="107">
        <f>AB$468*AB485*'RS Charges'!AB813</f>
        <v>0</v>
      </c>
      <c r="AC547" s="108">
        <f>AC$468*AC485*'RS Charges'!AC813</f>
        <v>0</v>
      </c>
      <c r="AE547" s="805">
        <f>AE$468*AE485*'RS Charges'!AE813</f>
        <v>0</v>
      </c>
      <c r="AG547" s="805">
        <f>AG$468*AG485*'RS Charges'!AG813</f>
        <v>0</v>
      </c>
      <c r="AI547" s="805">
        <f>AI$468*AI485*'RS Charges'!AI813</f>
        <v>0</v>
      </c>
      <c r="AK547" s="300"/>
    </row>
    <row r="548" spans="4:37" ht="12.75" customHeight="1" outlineLevel="1" x14ac:dyDescent="0.25">
      <c r="D548" s="142" t="str">
        <f t="shared" si="14"/>
        <v>[Rolling Stock Line 16]</v>
      </c>
      <c r="E548" s="106"/>
      <c r="F548" s="143" t="str">
        <f t="shared" si="15"/>
        <v>£000</v>
      </c>
      <c r="G548" s="107">
        <f>G$468*G486*'RS Charges'!G814</f>
        <v>0</v>
      </c>
      <c r="H548" s="107">
        <f>H$468*H486*'RS Charges'!H814</f>
        <v>0</v>
      </c>
      <c r="I548" s="107">
        <f>I$468*I486*'RS Charges'!I814</f>
        <v>0</v>
      </c>
      <c r="J548" s="107">
        <f>J$468*J486*'RS Charges'!J814</f>
        <v>0</v>
      </c>
      <c r="K548" s="107">
        <f>K$468*K486*'RS Charges'!K814</f>
        <v>0</v>
      </c>
      <c r="L548" s="107">
        <f>L$468*L486*'RS Charges'!L814</f>
        <v>0</v>
      </c>
      <c r="M548" s="107">
        <f>M$468*M486*'RS Charges'!M814</f>
        <v>0</v>
      </c>
      <c r="N548" s="107">
        <f>N$468*N486*'RS Charges'!N814</f>
        <v>0</v>
      </c>
      <c r="O548" s="107">
        <f>O$468*O486*'RS Charges'!O814</f>
        <v>0</v>
      </c>
      <c r="P548" s="107">
        <f>P$468*P486*'RS Charges'!P814</f>
        <v>0</v>
      </c>
      <c r="Q548" s="107">
        <f>Q$468*Q486*'RS Charges'!Q814</f>
        <v>0</v>
      </c>
      <c r="R548" s="107">
        <f>R$468*R486*'RS Charges'!R814</f>
        <v>0</v>
      </c>
      <c r="S548" s="107">
        <f>S$468*S486*'RS Charges'!S814</f>
        <v>0</v>
      </c>
      <c r="T548" s="107">
        <f>T$468*T486*'RS Charges'!T814</f>
        <v>0</v>
      </c>
      <c r="U548" s="107">
        <f>U$468*U486*'RS Charges'!U814</f>
        <v>0</v>
      </c>
      <c r="V548" s="107">
        <f>V$468*V486*'RS Charges'!V814</f>
        <v>0</v>
      </c>
      <c r="W548" s="107">
        <f>W$468*W486*'RS Charges'!W814</f>
        <v>0</v>
      </c>
      <c r="X548" s="107">
        <f>X$468*X486*'RS Charges'!X814</f>
        <v>0</v>
      </c>
      <c r="Y548" s="107">
        <f>Y$468*Y486*'RS Charges'!Y814</f>
        <v>0</v>
      </c>
      <c r="Z548" s="107">
        <f>Z$468*Z486*'RS Charges'!Z814</f>
        <v>0</v>
      </c>
      <c r="AA548" s="107">
        <f>AA$468*AA486*'RS Charges'!AA814</f>
        <v>0</v>
      </c>
      <c r="AB548" s="107">
        <f>AB$468*AB486*'RS Charges'!AB814</f>
        <v>0</v>
      </c>
      <c r="AC548" s="108">
        <f>AC$468*AC486*'RS Charges'!AC814</f>
        <v>0</v>
      </c>
      <c r="AE548" s="805">
        <f>AE$468*AE486*'RS Charges'!AE814</f>
        <v>0</v>
      </c>
      <c r="AG548" s="805">
        <f>AG$468*AG486*'RS Charges'!AG814</f>
        <v>0</v>
      </c>
      <c r="AI548" s="805">
        <f>AI$468*AI486*'RS Charges'!AI814</f>
        <v>0</v>
      </c>
      <c r="AK548" s="300"/>
    </row>
    <row r="549" spans="4:37" ht="12.75" customHeight="1" outlineLevel="1" x14ac:dyDescent="0.25">
      <c r="D549" s="142" t="str">
        <f t="shared" si="14"/>
        <v>[Rolling Stock Line 17]</v>
      </c>
      <c r="E549" s="106"/>
      <c r="F549" s="143" t="str">
        <f t="shared" si="15"/>
        <v>£000</v>
      </c>
      <c r="G549" s="107">
        <f>G$468*G487*'RS Charges'!G815</f>
        <v>0</v>
      </c>
      <c r="H549" s="107">
        <f>H$468*H487*'RS Charges'!H815</f>
        <v>0</v>
      </c>
      <c r="I549" s="107">
        <f>I$468*I487*'RS Charges'!I815</f>
        <v>0</v>
      </c>
      <c r="J549" s="107">
        <f>J$468*J487*'RS Charges'!J815</f>
        <v>0</v>
      </c>
      <c r="K549" s="107">
        <f>K$468*K487*'RS Charges'!K815</f>
        <v>0</v>
      </c>
      <c r="L549" s="107">
        <f>L$468*L487*'RS Charges'!L815</f>
        <v>0</v>
      </c>
      <c r="M549" s="107">
        <f>M$468*M487*'RS Charges'!M815</f>
        <v>0</v>
      </c>
      <c r="N549" s="107">
        <f>N$468*N487*'RS Charges'!N815</f>
        <v>0</v>
      </c>
      <c r="O549" s="107">
        <f>O$468*O487*'RS Charges'!O815</f>
        <v>0</v>
      </c>
      <c r="P549" s="107">
        <f>P$468*P487*'RS Charges'!P815</f>
        <v>0</v>
      </c>
      <c r="Q549" s="107">
        <f>Q$468*Q487*'RS Charges'!Q815</f>
        <v>0</v>
      </c>
      <c r="R549" s="107">
        <f>R$468*R487*'RS Charges'!R815</f>
        <v>0</v>
      </c>
      <c r="S549" s="107">
        <f>S$468*S487*'RS Charges'!S815</f>
        <v>0</v>
      </c>
      <c r="T549" s="107">
        <f>T$468*T487*'RS Charges'!T815</f>
        <v>0</v>
      </c>
      <c r="U549" s="107">
        <f>U$468*U487*'RS Charges'!U815</f>
        <v>0</v>
      </c>
      <c r="V549" s="107">
        <f>V$468*V487*'RS Charges'!V815</f>
        <v>0</v>
      </c>
      <c r="W549" s="107">
        <f>W$468*W487*'RS Charges'!W815</f>
        <v>0</v>
      </c>
      <c r="X549" s="107">
        <f>X$468*X487*'RS Charges'!X815</f>
        <v>0</v>
      </c>
      <c r="Y549" s="107">
        <f>Y$468*Y487*'RS Charges'!Y815</f>
        <v>0</v>
      </c>
      <c r="Z549" s="107">
        <f>Z$468*Z487*'RS Charges'!Z815</f>
        <v>0</v>
      </c>
      <c r="AA549" s="107">
        <f>AA$468*AA487*'RS Charges'!AA815</f>
        <v>0</v>
      </c>
      <c r="AB549" s="107">
        <f>AB$468*AB487*'RS Charges'!AB815</f>
        <v>0</v>
      </c>
      <c r="AC549" s="108">
        <f>AC$468*AC487*'RS Charges'!AC815</f>
        <v>0</v>
      </c>
      <c r="AE549" s="805">
        <f>AE$468*AE487*'RS Charges'!AE815</f>
        <v>0</v>
      </c>
      <c r="AG549" s="805">
        <f>AG$468*AG487*'RS Charges'!AG815</f>
        <v>0</v>
      </c>
      <c r="AI549" s="805">
        <f>AI$468*AI487*'RS Charges'!AI815</f>
        <v>0</v>
      </c>
      <c r="AK549" s="300"/>
    </row>
    <row r="550" spans="4:37" ht="12.75" customHeight="1" outlineLevel="1" x14ac:dyDescent="0.25">
      <c r="D550" s="142" t="str">
        <f t="shared" si="14"/>
        <v>[Rolling Stock Line 18]</v>
      </c>
      <c r="E550" s="106"/>
      <c r="F550" s="143" t="str">
        <f t="shared" si="15"/>
        <v>£000</v>
      </c>
      <c r="G550" s="107">
        <f>G$468*G488*'RS Charges'!G816</f>
        <v>0</v>
      </c>
      <c r="H550" s="107">
        <f>H$468*H488*'RS Charges'!H816</f>
        <v>0</v>
      </c>
      <c r="I550" s="107">
        <f>I$468*I488*'RS Charges'!I816</f>
        <v>0</v>
      </c>
      <c r="J550" s="107">
        <f>J$468*J488*'RS Charges'!J816</f>
        <v>0</v>
      </c>
      <c r="K550" s="107">
        <f>K$468*K488*'RS Charges'!K816</f>
        <v>0</v>
      </c>
      <c r="L550" s="107">
        <f>L$468*L488*'RS Charges'!L816</f>
        <v>0</v>
      </c>
      <c r="M550" s="107">
        <f>M$468*M488*'RS Charges'!M816</f>
        <v>0</v>
      </c>
      <c r="N550" s="107">
        <f>N$468*N488*'RS Charges'!N816</f>
        <v>0</v>
      </c>
      <c r="O550" s="107">
        <f>O$468*O488*'RS Charges'!O816</f>
        <v>0</v>
      </c>
      <c r="P550" s="107">
        <f>P$468*P488*'RS Charges'!P816</f>
        <v>0</v>
      </c>
      <c r="Q550" s="107">
        <f>Q$468*Q488*'RS Charges'!Q816</f>
        <v>0</v>
      </c>
      <c r="R550" s="107">
        <f>R$468*R488*'RS Charges'!R816</f>
        <v>0</v>
      </c>
      <c r="S550" s="107">
        <f>S$468*S488*'RS Charges'!S816</f>
        <v>0</v>
      </c>
      <c r="T550" s="107">
        <f>T$468*T488*'RS Charges'!T816</f>
        <v>0</v>
      </c>
      <c r="U550" s="107">
        <f>U$468*U488*'RS Charges'!U816</f>
        <v>0</v>
      </c>
      <c r="V550" s="107">
        <f>V$468*V488*'RS Charges'!V816</f>
        <v>0</v>
      </c>
      <c r="W550" s="107">
        <f>W$468*W488*'RS Charges'!W816</f>
        <v>0</v>
      </c>
      <c r="X550" s="107">
        <f>X$468*X488*'RS Charges'!X816</f>
        <v>0</v>
      </c>
      <c r="Y550" s="107">
        <f>Y$468*Y488*'RS Charges'!Y816</f>
        <v>0</v>
      </c>
      <c r="Z550" s="107">
        <f>Z$468*Z488*'RS Charges'!Z816</f>
        <v>0</v>
      </c>
      <c r="AA550" s="107">
        <f>AA$468*AA488*'RS Charges'!AA816</f>
        <v>0</v>
      </c>
      <c r="AB550" s="107">
        <f>AB$468*AB488*'RS Charges'!AB816</f>
        <v>0</v>
      </c>
      <c r="AC550" s="108">
        <f>AC$468*AC488*'RS Charges'!AC816</f>
        <v>0</v>
      </c>
      <c r="AE550" s="805">
        <f>AE$468*AE488*'RS Charges'!AE816</f>
        <v>0</v>
      </c>
      <c r="AG550" s="805">
        <f>AG$468*AG488*'RS Charges'!AG816</f>
        <v>0</v>
      </c>
      <c r="AI550" s="805">
        <f>AI$468*AI488*'RS Charges'!AI816</f>
        <v>0</v>
      </c>
      <c r="AK550" s="300"/>
    </row>
    <row r="551" spans="4:37" ht="12.75" customHeight="1" outlineLevel="1" x14ac:dyDescent="0.25">
      <c r="D551" s="142" t="str">
        <f t="shared" si="14"/>
        <v>[Rolling Stock Line 19]</v>
      </c>
      <c r="E551" s="106"/>
      <c r="F551" s="143" t="str">
        <f t="shared" si="15"/>
        <v>£000</v>
      </c>
      <c r="G551" s="107">
        <f>G$468*G489*'RS Charges'!G817</f>
        <v>0</v>
      </c>
      <c r="H551" s="107">
        <f>H$468*H489*'RS Charges'!H817</f>
        <v>0</v>
      </c>
      <c r="I551" s="107">
        <f>I$468*I489*'RS Charges'!I817</f>
        <v>0</v>
      </c>
      <c r="J551" s="107">
        <f>J$468*J489*'RS Charges'!J817</f>
        <v>0</v>
      </c>
      <c r="K551" s="107">
        <f>K$468*K489*'RS Charges'!K817</f>
        <v>0</v>
      </c>
      <c r="L551" s="107">
        <f>L$468*L489*'RS Charges'!L817</f>
        <v>0</v>
      </c>
      <c r="M551" s="107">
        <f>M$468*M489*'RS Charges'!M817</f>
        <v>0</v>
      </c>
      <c r="N551" s="107">
        <f>N$468*N489*'RS Charges'!N817</f>
        <v>0</v>
      </c>
      <c r="O551" s="107">
        <f>O$468*O489*'RS Charges'!O817</f>
        <v>0</v>
      </c>
      <c r="P551" s="107">
        <f>P$468*P489*'RS Charges'!P817</f>
        <v>0</v>
      </c>
      <c r="Q551" s="107">
        <f>Q$468*Q489*'RS Charges'!Q817</f>
        <v>0</v>
      </c>
      <c r="R551" s="107">
        <f>R$468*R489*'RS Charges'!R817</f>
        <v>0</v>
      </c>
      <c r="S551" s="107">
        <f>S$468*S489*'RS Charges'!S817</f>
        <v>0</v>
      </c>
      <c r="T551" s="107">
        <f>T$468*T489*'RS Charges'!T817</f>
        <v>0</v>
      </c>
      <c r="U551" s="107">
        <f>U$468*U489*'RS Charges'!U817</f>
        <v>0</v>
      </c>
      <c r="V551" s="107">
        <f>V$468*V489*'RS Charges'!V817</f>
        <v>0</v>
      </c>
      <c r="W551" s="107">
        <f>W$468*W489*'RS Charges'!W817</f>
        <v>0</v>
      </c>
      <c r="X551" s="107">
        <f>X$468*X489*'RS Charges'!X817</f>
        <v>0</v>
      </c>
      <c r="Y551" s="107">
        <f>Y$468*Y489*'RS Charges'!Y817</f>
        <v>0</v>
      </c>
      <c r="Z551" s="107">
        <f>Z$468*Z489*'RS Charges'!Z817</f>
        <v>0</v>
      </c>
      <c r="AA551" s="107">
        <f>AA$468*AA489*'RS Charges'!AA817</f>
        <v>0</v>
      </c>
      <c r="AB551" s="107">
        <f>AB$468*AB489*'RS Charges'!AB817</f>
        <v>0</v>
      </c>
      <c r="AC551" s="108">
        <f>AC$468*AC489*'RS Charges'!AC817</f>
        <v>0</v>
      </c>
      <c r="AE551" s="805">
        <f>AE$468*AE489*'RS Charges'!AE817</f>
        <v>0</v>
      </c>
      <c r="AG551" s="805">
        <f>AG$468*AG489*'RS Charges'!AG817</f>
        <v>0</v>
      </c>
      <c r="AI551" s="805">
        <f>AI$468*AI489*'RS Charges'!AI817</f>
        <v>0</v>
      </c>
      <c r="AK551" s="300"/>
    </row>
    <row r="552" spans="4:37" ht="12.75" customHeight="1" outlineLevel="1" x14ac:dyDescent="0.25">
      <c r="D552" s="142" t="str">
        <f t="shared" si="14"/>
        <v>[Rolling Stock Line 20]</v>
      </c>
      <c r="E552" s="106"/>
      <c r="F552" s="143" t="str">
        <f t="shared" si="15"/>
        <v>£000</v>
      </c>
      <c r="G552" s="107">
        <f>G$468*G490*'RS Charges'!G818</f>
        <v>0</v>
      </c>
      <c r="H552" s="107">
        <f>H$468*H490*'RS Charges'!H818</f>
        <v>0</v>
      </c>
      <c r="I552" s="107">
        <f>I$468*I490*'RS Charges'!I818</f>
        <v>0</v>
      </c>
      <c r="J552" s="107">
        <f>J$468*J490*'RS Charges'!J818</f>
        <v>0</v>
      </c>
      <c r="K552" s="107">
        <f>K$468*K490*'RS Charges'!K818</f>
        <v>0</v>
      </c>
      <c r="L552" s="107">
        <f>L$468*L490*'RS Charges'!L818</f>
        <v>0</v>
      </c>
      <c r="M552" s="107">
        <f>M$468*M490*'RS Charges'!M818</f>
        <v>0</v>
      </c>
      <c r="N552" s="107">
        <f>N$468*N490*'RS Charges'!N818</f>
        <v>0</v>
      </c>
      <c r="O552" s="107">
        <f>O$468*O490*'RS Charges'!O818</f>
        <v>0</v>
      </c>
      <c r="P552" s="107">
        <f>P$468*P490*'RS Charges'!P818</f>
        <v>0</v>
      </c>
      <c r="Q552" s="107">
        <f>Q$468*Q490*'RS Charges'!Q818</f>
        <v>0</v>
      </c>
      <c r="R552" s="107">
        <f>R$468*R490*'RS Charges'!R818</f>
        <v>0</v>
      </c>
      <c r="S552" s="107">
        <f>S$468*S490*'RS Charges'!S818</f>
        <v>0</v>
      </c>
      <c r="T552" s="107">
        <f>T$468*T490*'RS Charges'!T818</f>
        <v>0</v>
      </c>
      <c r="U552" s="107">
        <f>U$468*U490*'RS Charges'!U818</f>
        <v>0</v>
      </c>
      <c r="V552" s="107">
        <f>V$468*V490*'RS Charges'!V818</f>
        <v>0</v>
      </c>
      <c r="W552" s="107">
        <f>W$468*W490*'RS Charges'!W818</f>
        <v>0</v>
      </c>
      <c r="X552" s="107">
        <f>X$468*X490*'RS Charges'!X818</f>
        <v>0</v>
      </c>
      <c r="Y552" s="107">
        <f>Y$468*Y490*'RS Charges'!Y818</f>
        <v>0</v>
      </c>
      <c r="Z552" s="107">
        <f>Z$468*Z490*'RS Charges'!Z818</f>
        <v>0</v>
      </c>
      <c r="AA552" s="107">
        <f>AA$468*AA490*'RS Charges'!AA818</f>
        <v>0</v>
      </c>
      <c r="AB552" s="107">
        <f>AB$468*AB490*'RS Charges'!AB818</f>
        <v>0</v>
      </c>
      <c r="AC552" s="108">
        <f>AC$468*AC490*'RS Charges'!AC818</f>
        <v>0</v>
      </c>
      <c r="AE552" s="805">
        <f>AE$468*AE490*'RS Charges'!AE818</f>
        <v>0</v>
      </c>
      <c r="AG552" s="805">
        <f>AG$468*AG490*'RS Charges'!AG818</f>
        <v>0</v>
      </c>
      <c r="AI552" s="805">
        <f>AI$468*AI490*'RS Charges'!AI818</f>
        <v>0</v>
      </c>
      <c r="AK552" s="300"/>
    </row>
    <row r="553" spans="4:37" ht="12.75" customHeight="1" outlineLevel="1" x14ac:dyDescent="0.25">
      <c r="D553" s="142" t="str">
        <f t="shared" si="14"/>
        <v>[Rolling Stock Line 21]</v>
      </c>
      <c r="E553" s="106"/>
      <c r="F553" s="143" t="str">
        <f t="shared" si="15"/>
        <v>£000</v>
      </c>
      <c r="G553" s="107">
        <f>G$468*G491*'RS Charges'!G819</f>
        <v>0</v>
      </c>
      <c r="H553" s="107">
        <f>H$468*H491*'RS Charges'!H819</f>
        <v>0</v>
      </c>
      <c r="I553" s="107">
        <f>I$468*I491*'RS Charges'!I819</f>
        <v>0</v>
      </c>
      <c r="J553" s="107">
        <f>J$468*J491*'RS Charges'!J819</f>
        <v>0</v>
      </c>
      <c r="K553" s="107">
        <f>K$468*K491*'RS Charges'!K819</f>
        <v>0</v>
      </c>
      <c r="L553" s="107">
        <f>L$468*L491*'RS Charges'!L819</f>
        <v>0</v>
      </c>
      <c r="M553" s="107">
        <f>M$468*M491*'RS Charges'!M819</f>
        <v>0</v>
      </c>
      <c r="N553" s="107">
        <f>N$468*N491*'RS Charges'!N819</f>
        <v>0</v>
      </c>
      <c r="O553" s="107">
        <f>O$468*O491*'RS Charges'!O819</f>
        <v>0</v>
      </c>
      <c r="P553" s="107">
        <f>P$468*P491*'RS Charges'!P819</f>
        <v>0</v>
      </c>
      <c r="Q553" s="107">
        <f>Q$468*Q491*'RS Charges'!Q819</f>
        <v>0</v>
      </c>
      <c r="R553" s="107">
        <f>R$468*R491*'RS Charges'!R819</f>
        <v>0</v>
      </c>
      <c r="S553" s="107">
        <f>S$468*S491*'RS Charges'!S819</f>
        <v>0</v>
      </c>
      <c r="T553" s="107">
        <f>T$468*T491*'RS Charges'!T819</f>
        <v>0</v>
      </c>
      <c r="U553" s="107">
        <f>U$468*U491*'RS Charges'!U819</f>
        <v>0</v>
      </c>
      <c r="V553" s="107">
        <f>V$468*V491*'RS Charges'!V819</f>
        <v>0</v>
      </c>
      <c r="W553" s="107">
        <f>W$468*W491*'RS Charges'!W819</f>
        <v>0</v>
      </c>
      <c r="X553" s="107">
        <f>X$468*X491*'RS Charges'!X819</f>
        <v>0</v>
      </c>
      <c r="Y553" s="107">
        <f>Y$468*Y491*'RS Charges'!Y819</f>
        <v>0</v>
      </c>
      <c r="Z553" s="107">
        <f>Z$468*Z491*'RS Charges'!Z819</f>
        <v>0</v>
      </c>
      <c r="AA553" s="107">
        <f>AA$468*AA491*'RS Charges'!AA819</f>
        <v>0</v>
      </c>
      <c r="AB553" s="107">
        <f>AB$468*AB491*'RS Charges'!AB819</f>
        <v>0</v>
      </c>
      <c r="AC553" s="108">
        <f>AC$468*AC491*'RS Charges'!AC819</f>
        <v>0</v>
      </c>
      <c r="AE553" s="805">
        <f>AE$468*AE491*'RS Charges'!AE819</f>
        <v>0</v>
      </c>
      <c r="AG553" s="805">
        <f>AG$468*AG491*'RS Charges'!AG819</f>
        <v>0</v>
      </c>
      <c r="AI553" s="805">
        <f>AI$468*AI491*'RS Charges'!AI819</f>
        <v>0</v>
      </c>
      <c r="AK553" s="300"/>
    </row>
    <row r="554" spans="4:37" ht="12.75" customHeight="1" outlineLevel="1" x14ac:dyDescent="0.25">
      <c r="D554" s="142" t="str">
        <f t="shared" si="14"/>
        <v>[Rolling Stock Line 22]</v>
      </c>
      <c r="E554" s="106"/>
      <c r="F554" s="143" t="str">
        <f t="shared" si="15"/>
        <v>£000</v>
      </c>
      <c r="G554" s="107">
        <f>G$468*G492*'RS Charges'!G820</f>
        <v>0</v>
      </c>
      <c r="H554" s="107">
        <f>H$468*H492*'RS Charges'!H820</f>
        <v>0</v>
      </c>
      <c r="I554" s="107">
        <f>I$468*I492*'RS Charges'!I820</f>
        <v>0</v>
      </c>
      <c r="J554" s="107">
        <f>J$468*J492*'RS Charges'!J820</f>
        <v>0</v>
      </c>
      <c r="K554" s="107">
        <f>K$468*K492*'RS Charges'!K820</f>
        <v>0</v>
      </c>
      <c r="L554" s="107">
        <f>L$468*L492*'RS Charges'!L820</f>
        <v>0</v>
      </c>
      <c r="M554" s="107">
        <f>M$468*M492*'RS Charges'!M820</f>
        <v>0</v>
      </c>
      <c r="N554" s="107">
        <f>N$468*N492*'RS Charges'!N820</f>
        <v>0</v>
      </c>
      <c r="O554" s="107">
        <f>O$468*O492*'RS Charges'!O820</f>
        <v>0</v>
      </c>
      <c r="P554" s="107">
        <f>P$468*P492*'RS Charges'!P820</f>
        <v>0</v>
      </c>
      <c r="Q554" s="107">
        <f>Q$468*Q492*'RS Charges'!Q820</f>
        <v>0</v>
      </c>
      <c r="R554" s="107">
        <f>R$468*R492*'RS Charges'!R820</f>
        <v>0</v>
      </c>
      <c r="S554" s="107">
        <f>S$468*S492*'RS Charges'!S820</f>
        <v>0</v>
      </c>
      <c r="T554" s="107">
        <f>T$468*T492*'RS Charges'!T820</f>
        <v>0</v>
      </c>
      <c r="U554" s="107">
        <f>U$468*U492*'RS Charges'!U820</f>
        <v>0</v>
      </c>
      <c r="V554" s="107">
        <f>V$468*V492*'RS Charges'!V820</f>
        <v>0</v>
      </c>
      <c r="W554" s="107">
        <f>W$468*W492*'RS Charges'!W820</f>
        <v>0</v>
      </c>
      <c r="X554" s="107">
        <f>X$468*X492*'RS Charges'!X820</f>
        <v>0</v>
      </c>
      <c r="Y554" s="107">
        <f>Y$468*Y492*'RS Charges'!Y820</f>
        <v>0</v>
      </c>
      <c r="Z554" s="107">
        <f>Z$468*Z492*'RS Charges'!Z820</f>
        <v>0</v>
      </c>
      <c r="AA554" s="107">
        <f>AA$468*AA492*'RS Charges'!AA820</f>
        <v>0</v>
      </c>
      <c r="AB554" s="107">
        <f>AB$468*AB492*'RS Charges'!AB820</f>
        <v>0</v>
      </c>
      <c r="AC554" s="108">
        <f>AC$468*AC492*'RS Charges'!AC820</f>
        <v>0</v>
      </c>
      <c r="AE554" s="805">
        <f>AE$468*AE492*'RS Charges'!AE820</f>
        <v>0</v>
      </c>
      <c r="AG554" s="805">
        <f>AG$468*AG492*'RS Charges'!AG820</f>
        <v>0</v>
      </c>
      <c r="AI554" s="805">
        <f>AI$468*AI492*'RS Charges'!AI820</f>
        <v>0</v>
      </c>
      <c r="AK554" s="300"/>
    </row>
    <row r="555" spans="4:37" ht="12.75" customHeight="1" outlineLevel="1" x14ac:dyDescent="0.25">
      <c r="D555" s="142" t="str">
        <f t="shared" si="14"/>
        <v>[Rolling Stock Line 23]</v>
      </c>
      <c r="E555" s="106"/>
      <c r="F555" s="143" t="str">
        <f t="shared" si="15"/>
        <v>£000</v>
      </c>
      <c r="G555" s="107">
        <f>G$468*G493*'RS Charges'!G821</f>
        <v>0</v>
      </c>
      <c r="H555" s="107">
        <f>H$468*H493*'RS Charges'!H821</f>
        <v>0</v>
      </c>
      <c r="I555" s="107">
        <f>I$468*I493*'RS Charges'!I821</f>
        <v>0</v>
      </c>
      <c r="J555" s="107">
        <f>J$468*J493*'RS Charges'!J821</f>
        <v>0</v>
      </c>
      <c r="K555" s="107">
        <f>K$468*K493*'RS Charges'!K821</f>
        <v>0</v>
      </c>
      <c r="L555" s="107">
        <f>L$468*L493*'RS Charges'!L821</f>
        <v>0</v>
      </c>
      <c r="M555" s="107">
        <f>M$468*M493*'RS Charges'!M821</f>
        <v>0</v>
      </c>
      <c r="N555" s="107">
        <f>N$468*N493*'RS Charges'!N821</f>
        <v>0</v>
      </c>
      <c r="O555" s="107">
        <f>O$468*O493*'RS Charges'!O821</f>
        <v>0</v>
      </c>
      <c r="P555" s="107">
        <f>P$468*P493*'RS Charges'!P821</f>
        <v>0</v>
      </c>
      <c r="Q555" s="107">
        <f>Q$468*Q493*'RS Charges'!Q821</f>
        <v>0</v>
      </c>
      <c r="R555" s="107">
        <f>R$468*R493*'RS Charges'!R821</f>
        <v>0</v>
      </c>
      <c r="S555" s="107">
        <f>S$468*S493*'RS Charges'!S821</f>
        <v>0</v>
      </c>
      <c r="T555" s="107">
        <f>T$468*T493*'RS Charges'!T821</f>
        <v>0</v>
      </c>
      <c r="U555" s="107">
        <f>U$468*U493*'RS Charges'!U821</f>
        <v>0</v>
      </c>
      <c r="V555" s="107">
        <f>V$468*V493*'RS Charges'!V821</f>
        <v>0</v>
      </c>
      <c r="W555" s="107">
        <f>W$468*W493*'RS Charges'!W821</f>
        <v>0</v>
      </c>
      <c r="X555" s="107">
        <f>X$468*X493*'RS Charges'!X821</f>
        <v>0</v>
      </c>
      <c r="Y555" s="107">
        <f>Y$468*Y493*'RS Charges'!Y821</f>
        <v>0</v>
      </c>
      <c r="Z555" s="107">
        <f>Z$468*Z493*'RS Charges'!Z821</f>
        <v>0</v>
      </c>
      <c r="AA555" s="107">
        <f>AA$468*AA493*'RS Charges'!AA821</f>
        <v>0</v>
      </c>
      <c r="AB555" s="107">
        <f>AB$468*AB493*'RS Charges'!AB821</f>
        <v>0</v>
      </c>
      <c r="AC555" s="108">
        <f>AC$468*AC493*'RS Charges'!AC821</f>
        <v>0</v>
      </c>
      <c r="AE555" s="805">
        <f>AE$468*AE493*'RS Charges'!AE821</f>
        <v>0</v>
      </c>
      <c r="AG555" s="805">
        <f>AG$468*AG493*'RS Charges'!AG821</f>
        <v>0</v>
      </c>
      <c r="AI555" s="805">
        <f>AI$468*AI493*'RS Charges'!AI821</f>
        <v>0</v>
      </c>
      <c r="AK555" s="300"/>
    </row>
    <row r="556" spans="4:37" ht="12.75" customHeight="1" outlineLevel="1" x14ac:dyDescent="0.25">
      <c r="D556" s="142" t="str">
        <f t="shared" si="14"/>
        <v>[Rolling Stock Line 24]</v>
      </c>
      <c r="E556" s="106"/>
      <c r="F556" s="143" t="str">
        <f t="shared" si="15"/>
        <v>£000</v>
      </c>
      <c r="G556" s="107">
        <f>G$468*G494*'RS Charges'!G822</f>
        <v>0</v>
      </c>
      <c r="H556" s="107">
        <f>H$468*H494*'RS Charges'!H822</f>
        <v>0</v>
      </c>
      <c r="I556" s="107">
        <f>I$468*I494*'RS Charges'!I822</f>
        <v>0</v>
      </c>
      <c r="J556" s="107">
        <f>J$468*J494*'RS Charges'!J822</f>
        <v>0</v>
      </c>
      <c r="K556" s="107">
        <f>K$468*K494*'RS Charges'!K822</f>
        <v>0</v>
      </c>
      <c r="L556" s="107">
        <f>L$468*L494*'RS Charges'!L822</f>
        <v>0</v>
      </c>
      <c r="M556" s="107">
        <f>M$468*M494*'RS Charges'!M822</f>
        <v>0</v>
      </c>
      <c r="N556" s="107">
        <f>N$468*N494*'RS Charges'!N822</f>
        <v>0</v>
      </c>
      <c r="O556" s="107">
        <f>O$468*O494*'RS Charges'!O822</f>
        <v>0</v>
      </c>
      <c r="P556" s="107">
        <f>P$468*P494*'RS Charges'!P822</f>
        <v>0</v>
      </c>
      <c r="Q556" s="107">
        <f>Q$468*Q494*'RS Charges'!Q822</f>
        <v>0</v>
      </c>
      <c r="R556" s="107">
        <f>R$468*R494*'RS Charges'!R822</f>
        <v>0</v>
      </c>
      <c r="S556" s="107">
        <f>S$468*S494*'RS Charges'!S822</f>
        <v>0</v>
      </c>
      <c r="T556" s="107">
        <f>T$468*T494*'RS Charges'!T822</f>
        <v>0</v>
      </c>
      <c r="U556" s="107">
        <f>U$468*U494*'RS Charges'!U822</f>
        <v>0</v>
      </c>
      <c r="V556" s="107">
        <f>V$468*V494*'RS Charges'!V822</f>
        <v>0</v>
      </c>
      <c r="W556" s="107">
        <f>W$468*W494*'RS Charges'!W822</f>
        <v>0</v>
      </c>
      <c r="X556" s="107">
        <f>X$468*X494*'RS Charges'!X822</f>
        <v>0</v>
      </c>
      <c r="Y556" s="107">
        <f>Y$468*Y494*'RS Charges'!Y822</f>
        <v>0</v>
      </c>
      <c r="Z556" s="107">
        <f>Z$468*Z494*'RS Charges'!Z822</f>
        <v>0</v>
      </c>
      <c r="AA556" s="107">
        <f>AA$468*AA494*'RS Charges'!AA822</f>
        <v>0</v>
      </c>
      <c r="AB556" s="107">
        <f>AB$468*AB494*'RS Charges'!AB822</f>
        <v>0</v>
      </c>
      <c r="AC556" s="108">
        <f>AC$468*AC494*'RS Charges'!AC822</f>
        <v>0</v>
      </c>
      <c r="AE556" s="805">
        <f>AE$468*AE494*'RS Charges'!AE822</f>
        <v>0</v>
      </c>
      <c r="AG556" s="805">
        <f>AG$468*AG494*'RS Charges'!AG822</f>
        <v>0</v>
      </c>
      <c r="AI556" s="805">
        <f>AI$468*AI494*'RS Charges'!AI822</f>
        <v>0</v>
      </c>
      <c r="AK556" s="300"/>
    </row>
    <row r="557" spans="4:37" ht="12.75" customHeight="1" outlineLevel="1" x14ac:dyDescent="0.25">
      <c r="D557" s="142" t="str">
        <f t="shared" si="14"/>
        <v>[Rolling Stock Line 25]</v>
      </c>
      <c r="E557" s="106"/>
      <c r="F557" s="143" t="str">
        <f t="shared" si="15"/>
        <v>£000</v>
      </c>
      <c r="G557" s="107">
        <f>G$468*G495*'RS Charges'!G823</f>
        <v>0</v>
      </c>
      <c r="H557" s="107">
        <f>H$468*H495*'RS Charges'!H823</f>
        <v>0</v>
      </c>
      <c r="I557" s="107">
        <f>I$468*I495*'RS Charges'!I823</f>
        <v>0</v>
      </c>
      <c r="J557" s="107">
        <f>J$468*J495*'RS Charges'!J823</f>
        <v>0</v>
      </c>
      <c r="K557" s="107">
        <f>K$468*K495*'RS Charges'!K823</f>
        <v>0</v>
      </c>
      <c r="L557" s="107">
        <f>L$468*L495*'RS Charges'!L823</f>
        <v>0</v>
      </c>
      <c r="M557" s="107">
        <f>M$468*M495*'RS Charges'!M823</f>
        <v>0</v>
      </c>
      <c r="N557" s="107">
        <f>N$468*N495*'RS Charges'!N823</f>
        <v>0</v>
      </c>
      <c r="O557" s="107">
        <f>O$468*O495*'RS Charges'!O823</f>
        <v>0</v>
      </c>
      <c r="P557" s="107">
        <f>P$468*P495*'RS Charges'!P823</f>
        <v>0</v>
      </c>
      <c r="Q557" s="107">
        <f>Q$468*Q495*'RS Charges'!Q823</f>
        <v>0</v>
      </c>
      <c r="R557" s="107">
        <f>R$468*R495*'RS Charges'!R823</f>
        <v>0</v>
      </c>
      <c r="S557" s="107">
        <f>S$468*S495*'RS Charges'!S823</f>
        <v>0</v>
      </c>
      <c r="T557" s="107">
        <f>T$468*T495*'RS Charges'!T823</f>
        <v>0</v>
      </c>
      <c r="U557" s="107">
        <f>U$468*U495*'RS Charges'!U823</f>
        <v>0</v>
      </c>
      <c r="V557" s="107">
        <f>V$468*V495*'RS Charges'!V823</f>
        <v>0</v>
      </c>
      <c r="W557" s="107">
        <f>W$468*W495*'RS Charges'!W823</f>
        <v>0</v>
      </c>
      <c r="X557" s="107">
        <f>X$468*X495*'RS Charges'!X823</f>
        <v>0</v>
      </c>
      <c r="Y557" s="107">
        <f>Y$468*Y495*'RS Charges'!Y823</f>
        <v>0</v>
      </c>
      <c r="Z557" s="107">
        <f>Z$468*Z495*'RS Charges'!Z823</f>
        <v>0</v>
      </c>
      <c r="AA557" s="107">
        <f>AA$468*AA495*'RS Charges'!AA823</f>
        <v>0</v>
      </c>
      <c r="AB557" s="107">
        <f>AB$468*AB495*'RS Charges'!AB823</f>
        <v>0</v>
      </c>
      <c r="AC557" s="108">
        <f>AC$468*AC495*'RS Charges'!AC823</f>
        <v>0</v>
      </c>
      <c r="AE557" s="805">
        <f>AE$468*AE495*'RS Charges'!AE823</f>
        <v>0</v>
      </c>
      <c r="AG557" s="805">
        <f>AG$468*AG495*'RS Charges'!AG823</f>
        <v>0</v>
      </c>
      <c r="AI557" s="805">
        <f>AI$468*AI495*'RS Charges'!AI823</f>
        <v>0</v>
      </c>
      <c r="AK557" s="300"/>
    </row>
    <row r="558" spans="4:37" ht="12.75" customHeight="1" outlineLevel="1" x14ac:dyDescent="0.25">
      <c r="D558" s="142" t="str">
        <f t="shared" si="14"/>
        <v>[Rolling Stock Line 26]</v>
      </c>
      <c r="E558" s="106"/>
      <c r="F558" s="143" t="str">
        <f t="shared" si="15"/>
        <v>£000</v>
      </c>
      <c r="G558" s="107">
        <f>G$468*G496*'RS Charges'!G824</f>
        <v>0</v>
      </c>
      <c r="H558" s="107">
        <f>H$468*H496*'RS Charges'!H824</f>
        <v>0</v>
      </c>
      <c r="I558" s="107">
        <f>I$468*I496*'RS Charges'!I824</f>
        <v>0</v>
      </c>
      <c r="J558" s="107">
        <f>J$468*J496*'RS Charges'!J824</f>
        <v>0</v>
      </c>
      <c r="K558" s="107">
        <f>K$468*K496*'RS Charges'!K824</f>
        <v>0</v>
      </c>
      <c r="L558" s="107">
        <f>L$468*L496*'RS Charges'!L824</f>
        <v>0</v>
      </c>
      <c r="M558" s="107">
        <f>M$468*M496*'RS Charges'!M824</f>
        <v>0</v>
      </c>
      <c r="N558" s="107">
        <f>N$468*N496*'RS Charges'!N824</f>
        <v>0</v>
      </c>
      <c r="O558" s="107">
        <f>O$468*O496*'RS Charges'!O824</f>
        <v>0</v>
      </c>
      <c r="P558" s="107">
        <f>P$468*P496*'RS Charges'!P824</f>
        <v>0</v>
      </c>
      <c r="Q558" s="107">
        <f>Q$468*Q496*'RS Charges'!Q824</f>
        <v>0</v>
      </c>
      <c r="R558" s="107">
        <f>R$468*R496*'RS Charges'!R824</f>
        <v>0</v>
      </c>
      <c r="S558" s="107">
        <f>S$468*S496*'RS Charges'!S824</f>
        <v>0</v>
      </c>
      <c r="T558" s="107">
        <f>T$468*T496*'RS Charges'!T824</f>
        <v>0</v>
      </c>
      <c r="U558" s="107">
        <f>U$468*U496*'RS Charges'!U824</f>
        <v>0</v>
      </c>
      <c r="V558" s="107">
        <f>V$468*V496*'RS Charges'!V824</f>
        <v>0</v>
      </c>
      <c r="W558" s="107">
        <f>W$468*W496*'RS Charges'!W824</f>
        <v>0</v>
      </c>
      <c r="X558" s="107">
        <f>X$468*X496*'RS Charges'!X824</f>
        <v>0</v>
      </c>
      <c r="Y558" s="107">
        <f>Y$468*Y496*'RS Charges'!Y824</f>
        <v>0</v>
      </c>
      <c r="Z558" s="107">
        <f>Z$468*Z496*'RS Charges'!Z824</f>
        <v>0</v>
      </c>
      <c r="AA558" s="107">
        <f>AA$468*AA496*'RS Charges'!AA824</f>
        <v>0</v>
      </c>
      <c r="AB558" s="107">
        <f>AB$468*AB496*'RS Charges'!AB824</f>
        <v>0</v>
      </c>
      <c r="AC558" s="108">
        <f>AC$468*AC496*'RS Charges'!AC824</f>
        <v>0</v>
      </c>
      <c r="AE558" s="805">
        <f>AE$468*AE496*'RS Charges'!AE824</f>
        <v>0</v>
      </c>
      <c r="AG558" s="805">
        <f>AG$468*AG496*'RS Charges'!AG824</f>
        <v>0</v>
      </c>
      <c r="AI558" s="805">
        <f>AI$468*AI496*'RS Charges'!AI824</f>
        <v>0</v>
      </c>
      <c r="AK558" s="300"/>
    </row>
    <row r="559" spans="4:37" ht="12.75" customHeight="1" outlineLevel="1" x14ac:dyDescent="0.25">
      <c r="D559" s="142" t="str">
        <f t="shared" si="14"/>
        <v>[Rolling Stock Line 27]</v>
      </c>
      <c r="E559" s="106"/>
      <c r="F559" s="143" t="str">
        <f t="shared" si="15"/>
        <v>£000</v>
      </c>
      <c r="G559" s="107">
        <f>G$468*G497*'RS Charges'!G825</f>
        <v>0</v>
      </c>
      <c r="H559" s="107">
        <f>H$468*H497*'RS Charges'!H825</f>
        <v>0</v>
      </c>
      <c r="I559" s="107">
        <f>I$468*I497*'RS Charges'!I825</f>
        <v>0</v>
      </c>
      <c r="J559" s="107">
        <f>J$468*J497*'RS Charges'!J825</f>
        <v>0</v>
      </c>
      <c r="K559" s="107">
        <f>K$468*K497*'RS Charges'!K825</f>
        <v>0</v>
      </c>
      <c r="L559" s="107">
        <f>L$468*L497*'RS Charges'!L825</f>
        <v>0</v>
      </c>
      <c r="M559" s="107">
        <f>M$468*M497*'RS Charges'!M825</f>
        <v>0</v>
      </c>
      <c r="N559" s="107">
        <f>N$468*N497*'RS Charges'!N825</f>
        <v>0</v>
      </c>
      <c r="O559" s="107">
        <f>O$468*O497*'RS Charges'!O825</f>
        <v>0</v>
      </c>
      <c r="P559" s="107">
        <f>P$468*P497*'RS Charges'!P825</f>
        <v>0</v>
      </c>
      <c r="Q559" s="107">
        <f>Q$468*Q497*'RS Charges'!Q825</f>
        <v>0</v>
      </c>
      <c r="R559" s="107">
        <f>R$468*R497*'RS Charges'!R825</f>
        <v>0</v>
      </c>
      <c r="S559" s="107">
        <f>S$468*S497*'RS Charges'!S825</f>
        <v>0</v>
      </c>
      <c r="T559" s="107">
        <f>T$468*T497*'RS Charges'!T825</f>
        <v>0</v>
      </c>
      <c r="U559" s="107">
        <f>U$468*U497*'RS Charges'!U825</f>
        <v>0</v>
      </c>
      <c r="V559" s="107">
        <f>V$468*V497*'RS Charges'!V825</f>
        <v>0</v>
      </c>
      <c r="W559" s="107">
        <f>W$468*W497*'RS Charges'!W825</f>
        <v>0</v>
      </c>
      <c r="X559" s="107">
        <f>X$468*X497*'RS Charges'!X825</f>
        <v>0</v>
      </c>
      <c r="Y559" s="107">
        <f>Y$468*Y497*'RS Charges'!Y825</f>
        <v>0</v>
      </c>
      <c r="Z559" s="107">
        <f>Z$468*Z497*'RS Charges'!Z825</f>
        <v>0</v>
      </c>
      <c r="AA559" s="107">
        <f>AA$468*AA497*'RS Charges'!AA825</f>
        <v>0</v>
      </c>
      <c r="AB559" s="107">
        <f>AB$468*AB497*'RS Charges'!AB825</f>
        <v>0</v>
      </c>
      <c r="AC559" s="108">
        <f>AC$468*AC497*'RS Charges'!AC825</f>
        <v>0</v>
      </c>
      <c r="AE559" s="805">
        <f>AE$468*AE497*'RS Charges'!AE825</f>
        <v>0</v>
      </c>
      <c r="AG559" s="805">
        <f>AG$468*AG497*'RS Charges'!AG825</f>
        <v>0</v>
      </c>
      <c r="AI559" s="805">
        <f>AI$468*AI497*'RS Charges'!AI825</f>
        <v>0</v>
      </c>
      <c r="AK559" s="300"/>
    </row>
    <row r="560" spans="4:37" ht="12.75" customHeight="1" outlineLevel="1" x14ac:dyDescent="0.25">
      <c r="D560" s="142" t="str">
        <f t="shared" si="14"/>
        <v>[Rolling Stock Line 28]</v>
      </c>
      <c r="E560" s="106"/>
      <c r="F560" s="143" t="str">
        <f t="shared" si="15"/>
        <v>£000</v>
      </c>
      <c r="G560" s="107">
        <f>G$468*G498*'RS Charges'!G826</f>
        <v>0</v>
      </c>
      <c r="H560" s="107">
        <f>H$468*H498*'RS Charges'!H826</f>
        <v>0</v>
      </c>
      <c r="I560" s="107">
        <f>I$468*I498*'RS Charges'!I826</f>
        <v>0</v>
      </c>
      <c r="J560" s="107">
        <f>J$468*J498*'RS Charges'!J826</f>
        <v>0</v>
      </c>
      <c r="K560" s="107">
        <f>K$468*K498*'RS Charges'!K826</f>
        <v>0</v>
      </c>
      <c r="L560" s="107">
        <f>L$468*L498*'RS Charges'!L826</f>
        <v>0</v>
      </c>
      <c r="M560" s="107">
        <f>M$468*M498*'RS Charges'!M826</f>
        <v>0</v>
      </c>
      <c r="N560" s="107">
        <f>N$468*N498*'RS Charges'!N826</f>
        <v>0</v>
      </c>
      <c r="O560" s="107">
        <f>O$468*O498*'RS Charges'!O826</f>
        <v>0</v>
      </c>
      <c r="P560" s="107">
        <f>P$468*P498*'RS Charges'!P826</f>
        <v>0</v>
      </c>
      <c r="Q560" s="107">
        <f>Q$468*Q498*'RS Charges'!Q826</f>
        <v>0</v>
      </c>
      <c r="R560" s="107">
        <f>R$468*R498*'RS Charges'!R826</f>
        <v>0</v>
      </c>
      <c r="S560" s="107">
        <f>S$468*S498*'RS Charges'!S826</f>
        <v>0</v>
      </c>
      <c r="T560" s="107">
        <f>T$468*T498*'RS Charges'!T826</f>
        <v>0</v>
      </c>
      <c r="U560" s="107">
        <f>U$468*U498*'RS Charges'!U826</f>
        <v>0</v>
      </c>
      <c r="V560" s="107">
        <f>V$468*V498*'RS Charges'!V826</f>
        <v>0</v>
      </c>
      <c r="W560" s="107">
        <f>W$468*W498*'RS Charges'!W826</f>
        <v>0</v>
      </c>
      <c r="X560" s="107">
        <f>X$468*X498*'RS Charges'!X826</f>
        <v>0</v>
      </c>
      <c r="Y560" s="107">
        <f>Y$468*Y498*'RS Charges'!Y826</f>
        <v>0</v>
      </c>
      <c r="Z560" s="107">
        <f>Z$468*Z498*'RS Charges'!Z826</f>
        <v>0</v>
      </c>
      <c r="AA560" s="107">
        <f>AA$468*AA498*'RS Charges'!AA826</f>
        <v>0</v>
      </c>
      <c r="AB560" s="107">
        <f>AB$468*AB498*'RS Charges'!AB826</f>
        <v>0</v>
      </c>
      <c r="AC560" s="108">
        <f>AC$468*AC498*'RS Charges'!AC826</f>
        <v>0</v>
      </c>
      <c r="AE560" s="805">
        <f>AE$468*AE498*'RS Charges'!AE826</f>
        <v>0</v>
      </c>
      <c r="AG560" s="805">
        <f>AG$468*AG498*'RS Charges'!AG826</f>
        <v>0</v>
      </c>
      <c r="AI560" s="805">
        <f>AI$468*AI498*'RS Charges'!AI826</f>
        <v>0</v>
      </c>
      <c r="AK560" s="300"/>
    </row>
    <row r="561" spans="4:37" ht="12.75" customHeight="1" outlineLevel="1" x14ac:dyDescent="0.25">
      <c r="D561" s="142" t="str">
        <f t="shared" si="14"/>
        <v>[Rolling Stock Line 29]</v>
      </c>
      <c r="E561" s="106"/>
      <c r="F561" s="143" t="str">
        <f t="shared" si="15"/>
        <v>£000</v>
      </c>
      <c r="G561" s="107">
        <f>G$468*G499*'RS Charges'!G827</f>
        <v>0</v>
      </c>
      <c r="H561" s="107">
        <f>H$468*H499*'RS Charges'!H827</f>
        <v>0</v>
      </c>
      <c r="I561" s="107">
        <f>I$468*I499*'RS Charges'!I827</f>
        <v>0</v>
      </c>
      <c r="J561" s="107">
        <f>J$468*J499*'RS Charges'!J827</f>
        <v>0</v>
      </c>
      <c r="K561" s="107">
        <f>K$468*K499*'RS Charges'!K827</f>
        <v>0</v>
      </c>
      <c r="L561" s="107">
        <f>L$468*L499*'RS Charges'!L827</f>
        <v>0</v>
      </c>
      <c r="M561" s="107">
        <f>M$468*M499*'RS Charges'!M827</f>
        <v>0</v>
      </c>
      <c r="N561" s="107">
        <f>N$468*N499*'RS Charges'!N827</f>
        <v>0</v>
      </c>
      <c r="O561" s="107">
        <f>O$468*O499*'RS Charges'!O827</f>
        <v>0</v>
      </c>
      <c r="P561" s="107">
        <f>P$468*P499*'RS Charges'!P827</f>
        <v>0</v>
      </c>
      <c r="Q561" s="107">
        <f>Q$468*Q499*'RS Charges'!Q827</f>
        <v>0</v>
      </c>
      <c r="R561" s="107">
        <f>R$468*R499*'RS Charges'!R827</f>
        <v>0</v>
      </c>
      <c r="S561" s="107">
        <f>S$468*S499*'RS Charges'!S827</f>
        <v>0</v>
      </c>
      <c r="T561" s="107">
        <f>T$468*T499*'RS Charges'!T827</f>
        <v>0</v>
      </c>
      <c r="U561" s="107">
        <f>U$468*U499*'RS Charges'!U827</f>
        <v>0</v>
      </c>
      <c r="V561" s="107">
        <f>V$468*V499*'RS Charges'!V827</f>
        <v>0</v>
      </c>
      <c r="W561" s="107">
        <f>W$468*W499*'RS Charges'!W827</f>
        <v>0</v>
      </c>
      <c r="X561" s="107">
        <f>X$468*X499*'RS Charges'!X827</f>
        <v>0</v>
      </c>
      <c r="Y561" s="107">
        <f>Y$468*Y499*'RS Charges'!Y827</f>
        <v>0</v>
      </c>
      <c r="Z561" s="107">
        <f>Z$468*Z499*'RS Charges'!Z827</f>
        <v>0</v>
      </c>
      <c r="AA561" s="107">
        <f>AA$468*AA499*'RS Charges'!AA827</f>
        <v>0</v>
      </c>
      <c r="AB561" s="107">
        <f>AB$468*AB499*'RS Charges'!AB827</f>
        <v>0</v>
      </c>
      <c r="AC561" s="108">
        <f>AC$468*AC499*'RS Charges'!AC827</f>
        <v>0</v>
      </c>
      <c r="AE561" s="805">
        <f>AE$468*AE499*'RS Charges'!AE827</f>
        <v>0</v>
      </c>
      <c r="AG561" s="805">
        <f>AG$468*AG499*'RS Charges'!AG827</f>
        <v>0</v>
      </c>
      <c r="AI561" s="805">
        <f>AI$468*AI499*'RS Charges'!AI827</f>
        <v>0</v>
      </c>
      <c r="AK561" s="300"/>
    </row>
    <row r="562" spans="4:37" ht="12.75" customHeight="1" outlineLevel="1" x14ac:dyDescent="0.25">
      <c r="D562" s="142" t="str">
        <f t="shared" si="14"/>
        <v>[Rolling Stock Line 30]</v>
      </c>
      <c r="E562" s="106"/>
      <c r="F562" s="143" t="str">
        <f t="shared" si="15"/>
        <v>£000</v>
      </c>
      <c r="G562" s="107">
        <f>G$468*G500*'RS Charges'!G828</f>
        <v>0</v>
      </c>
      <c r="H562" s="107">
        <f>H$468*H500*'RS Charges'!H828</f>
        <v>0</v>
      </c>
      <c r="I562" s="107">
        <f>I$468*I500*'RS Charges'!I828</f>
        <v>0</v>
      </c>
      <c r="J562" s="107">
        <f>J$468*J500*'RS Charges'!J828</f>
        <v>0</v>
      </c>
      <c r="K562" s="107">
        <f>K$468*K500*'RS Charges'!K828</f>
        <v>0</v>
      </c>
      <c r="L562" s="107">
        <f>L$468*L500*'RS Charges'!L828</f>
        <v>0</v>
      </c>
      <c r="M562" s="107">
        <f>M$468*M500*'RS Charges'!M828</f>
        <v>0</v>
      </c>
      <c r="N562" s="107">
        <f>N$468*N500*'RS Charges'!N828</f>
        <v>0</v>
      </c>
      <c r="O562" s="107">
        <f>O$468*O500*'RS Charges'!O828</f>
        <v>0</v>
      </c>
      <c r="P562" s="107">
        <f>P$468*P500*'RS Charges'!P828</f>
        <v>0</v>
      </c>
      <c r="Q562" s="107">
        <f>Q$468*Q500*'RS Charges'!Q828</f>
        <v>0</v>
      </c>
      <c r="R562" s="107">
        <f>R$468*R500*'RS Charges'!R828</f>
        <v>0</v>
      </c>
      <c r="S562" s="107">
        <f>S$468*S500*'RS Charges'!S828</f>
        <v>0</v>
      </c>
      <c r="T562" s="107">
        <f>T$468*T500*'RS Charges'!T828</f>
        <v>0</v>
      </c>
      <c r="U562" s="107">
        <f>U$468*U500*'RS Charges'!U828</f>
        <v>0</v>
      </c>
      <c r="V562" s="107">
        <f>V$468*V500*'RS Charges'!V828</f>
        <v>0</v>
      </c>
      <c r="W562" s="107">
        <f>W$468*W500*'RS Charges'!W828</f>
        <v>0</v>
      </c>
      <c r="X562" s="107">
        <f>X$468*X500*'RS Charges'!X828</f>
        <v>0</v>
      </c>
      <c r="Y562" s="107">
        <f>Y$468*Y500*'RS Charges'!Y828</f>
        <v>0</v>
      </c>
      <c r="Z562" s="107">
        <f>Z$468*Z500*'RS Charges'!Z828</f>
        <v>0</v>
      </c>
      <c r="AA562" s="107">
        <f>AA$468*AA500*'RS Charges'!AA828</f>
        <v>0</v>
      </c>
      <c r="AB562" s="107">
        <f>AB$468*AB500*'RS Charges'!AB828</f>
        <v>0</v>
      </c>
      <c r="AC562" s="108">
        <f>AC$468*AC500*'RS Charges'!AC828</f>
        <v>0</v>
      </c>
      <c r="AE562" s="805">
        <f>AE$468*AE500*'RS Charges'!AE828</f>
        <v>0</v>
      </c>
      <c r="AG562" s="805">
        <f>AG$468*AG500*'RS Charges'!AG828</f>
        <v>0</v>
      </c>
      <c r="AI562" s="805">
        <f>AI$468*AI500*'RS Charges'!AI828</f>
        <v>0</v>
      </c>
      <c r="AK562" s="300"/>
    </row>
    <row r="563" spans="4:37" ht="12.75" customHeight="1" outlineLevel="1" x14ac:dyDescent="0.25">
      <c r="D563" s="142" t="str">
        <f t="shared" si="14"/>
        <v>[Rolling Stock Line 31]</v>
      </c>
      <c r="E563" s="106"/>
      <c r="F563" s="143" t="str">
        <f t="shared" si="15"/>
        <v>£000</v>
      </c>
      <c r="G563" s="107">
        <f>G$468*G501*'RS Charges'!G829</f>
        <v>0</v>
      </c>
      <c r="H563" s="107">
        <f>H$468*H501*'RS Charges'!H829</f>
        <v>0</v>
      </c>
      <c r="I563" s="107">
        <f>I$468*I501*'RS Charges'!I829</f>
        <v>0</v>
      </c>
      <c r="J563" s="107">
        <f>J$468*J501*'RS Charges'!J829</f>
        <v>0</v>
      </c>
      <c r="K563" s="107">
        <f>K$468*K501*'RS Charges'!K829</f>
        <v>0</v>
      </c>
      <c r="L563" s="107">
        <f>L$468*L501*'RS Charges'!L829</f>
        <v>0</v>
      </c>
      <c r="M563" s="107">
        <f>M$468*M501*'RS Charges'!M829</f>
        <v>0</v>
      </c>
      <c r="N563" s="107">
        <f>N$468*N501*'RS Charges'!N829</f>
        <v>0</v>
      </c>
      <c r="O563" s="107">
        <f>O$468*O501*'RS Charges'!O829</f>
        <v>0</v>
      </c>
      <c r="P563" s="107">
        <f>P$468*P501*'RS Charges'!P829</f>
        <v>0</v>
      </c>
      <c r="Q563" s="107">
        <f>Q$468*Q501*'RS Charges'!Q829</f>
        <v>0</v>
      </c>
      <c r="R563" s="107">
        <f>R$468*R501*'RS Charges'!R829</f>
        <v>0</v>
      </c>
      <c r="S563" s="107">
        <f>S$468*S501*'RS Charges'!S829</f>
        <v>0</v>
      </c>
      <c r="T563" s="107">
        <f>T$468*T501*'RS Charges'!T829</f>
        <v>0</v>
      </c>
      <c r="U563" s="107">
        <f>U$468*U501*'RS Charges'!U829</f>
        <v>0</v>
      </c>
      <c r="V563" s="107">
        <f>V$468*V501*'RS Charges'!V829</f>
        <v>0</v>
      </c>
      <c r="W563" s="107">
        <f>W$468*W501*'RS Charges'!W829</f>
        <v>0</v>
      </c>
      <c r="X563" s="107">
        <f>X$468*X501*'RS Charges'!X829</f>
        <v>0</v>
      </c>
      <c r="Y563" s="107">
        <f>Y$468*Y501*'RS Charges'!Y829</f>
        <v>0</v>
      </c>
      <c r="Z563" s="107">
        <f>Z$468*Z501*'RS Charges'!Z829</f>
        <v>0</v>
      </c>
      <c r="AA563" s="107">
        <f>AA$468*AA501*'RS Charges'!AA829</f>
        <v>0</v>
      </c>
      <c r="AB563" s="107">
        <f>AB$468*AB501*'RS Charges'!AB829</f>
        <v>0</v>
      </c>
      <c r="AC563" s="108">
        <f>AC$468*AC501*'RS Charges'!AC829</f>
        <v>0</v>
      </c>
      <c r="AE563" s="805">
        <f>AE$468*AE501*'RS Charges'!AE829</f>
        <v>0</v>
      </c>
      <c r="AG563" s="805">
        <f>AG$468*AG501*'RS Charges'!AG829</f>
        <v>0</v>
      </c>
      <c r="AI563" s="805">
        <f>AI$468*AI501*'RS Charges'!AI829</f>
        <v>0</v>
      </c>
      <c r="AK563" s="300"/>
    </row>
    <row r="564" spans="4:37" ht="12.75" customHeight="1" outlineLevel="1" x14ac:dyDescent="0.25">
      <c r="D564" s="142" t="str">
        <f t="shared" si="14"/>
        <v>[Rolling Stock Line 32]</v>
      </c>
      <c r="E564" s="106"/>
      <c r="F564" s="143" t="str">
        <f t="shared" si="15"/>
        <v>£000</v>
      </c>
      <c r="G564" s="107">
        <f>G$468*G502*'RS Charges'!G830</f>
        <v>0</v>
      </c>
      <c r="H564" s="107">
        <f>H$468*H502*'RS Charges'!H830</f>
        <v>0</v>
      </c>
      <c r="I564" s="107">
        <f>I$468*I502*'RS Charges'!I830</f>
        <v>0</v>
      </c>
      <c r="J564" s="107">
        <f>J$468*J502*'RS Charges'!J830</f>
        <v>0</v>
      </c>
      <c r="K564" s="107">
        <f>K$468*K502*'RS Charges'!K830</f>
        <v>0</v>
      </c>
      <c r="L564" s="107">
        <f>L$468*L502*'RS Charges'!L830</f>
        <v>0</v>
      </c>
      <c r="M564" s="107">
        <f>M$468*M502*'RS Charges'!M830</f>
        <v>0</v>
      </c>
      <c r="N564" s="107">
        <f>N$468*N502*'RS Charges'!N830</f>
        <v>0</v>
      </c>
      <c r="O564" s="107">
        <f>O$468*O502*'RS Charges'!O830</f>
        <v>0</v>
      </c>
      <c r="P564" s="107">
        <f>P$468*P502*'RS Charges'!P830</f>
        <v>0</v>
      </c>
      <c r="Q564" s="107">
        <f>Q$468*Q502*'RS Charges'!Q830</f>
        <v>0</v>
      </c>
      <c r="R564" s="107">
        <f>R$468*R502*'RS Charges'!R830</f>
        <v>0</v>
      </c>
      <c r="S564" s="107">
        <f>S$468*S502*'RS Charges'!S830</f>
        <v>0</v>
      </c>
      <c r="T564" s="107">
        <f>T$468*T502*'RS Charges'!T830</f>
        <v>0</v>
      </c>
      <c r="U564" s="107">
        <f>U$468*U502*'RS Charges'!U830</f>
        <v>0</v>
      </c>
      <c r="V564" s="107">
        <f>V$468*V502*'RS Charges'!V830</f>
        <v>0</v>
      </c>
      <c r="W564" s="107">
        <f>W$468*W502*'RS Charges'!W830</f>
        <v>0</v>
      </c>
      <c r="X564" s="107">
        <f>X$468*X502*'RS Charges'!X830</f>
        <v>0</v>
      </c>
      <c r="Y564" s="107">
        <f>Y$468*Y502*'RS Charges'!Y830</f>
        <v>0</v>
      </c>
      <c r="Z564" s="107">
        <f>Z$468*Z502*'RS Charges'!Z830</f>
        <v>0</v>
      </c>
      <c r="AA564" s="107">
        <f>AA$468*AA502*'RS Charges'!AA830</f>
        <v>0</v>
      </c>
      <c r="AB564" s="107">
        <f>AB$468*AB502*'RS Charges'!AB830</f>
        <v>0</v>
      </c>
      <c r="AC564" s="108">
        <f>AC$468*AC502*'RS Charges'!AC830</f>
        <v>0</v>
      </c>
      <c r="AE564" s="805">
        <f>AE$468*AE502*'RS Charges'!AE830</f>
        <v>0</v>
      </c>
      <c r="AG564" s="805">
        <f>AG$468*AG502*'RS Charges'!AG830</f>
        <v>0</v>
      </c>
      <c r="AI564" s="805">
        <f>AI$468*AI502*'RS Charges'!AI830</f>
        <v>0</v>
      </c>
      <c r="AK564" s="300"/>
    </row>
    <row r="565" spans="4:37" ht="12.75" customHeight="1" outlineLevel="1" x14ac:dyDescent="0.25">
      <c r="D565" s="142" t="str">
        <f t="shared" si="14"/>
        <v>[Rolling Stock Line 33]</v>
      </c>
      <c r="E565" s="106"/>
      <c r="F565" s="143" t="str">
        <f t="shared" si="15"/>
        <v>£000</v>
      </c>
      <c r="G565" s="107">
        <f>G$468*G503*'RS Charges'!G831</f>
        <v>0</v>
      </c>
      <c r="H565" s="107">
        <f>H$468*H503*'RS Charges'!H831</f>
        <v>0</v>
      </c>
      <c r="I565" s="107">
        <f>I$468*I503*'RS Charges'!I831</f>
        <v>0</v>
      </c>
      <c r="J565" s="107">
        <f>J$468*J503*'RS Charges'!J831</f>
        <v>0</v>
      </c>
      <c r="K565" s="107">
        <f>K$468*K503*'RS Charges'!K831</f>
        <v>0</v>
      </c>
      <c r="L565" s="107">
        <f>L$468*L503*'RS Charges'!L831</f>
        <v>0</v>
      </c>
      <c r="M565" s="107">
        <f>M$468*M503*'RS Charges'!M831</f>
        <v>0</v>
      </c>
      <c r="N565" s="107">
        <f>N$468*N503*'RS Charges'!N831</f>
        <v>0</v>
      </c>
      <c r="O565" s="107">
        <f>O$468*O503*'RS Charges'!O831</f>
        <v>0</v>
      </c>
      <c r="P565" s="107">
        <f>P$468*P503*'RS Charges'!P831</f>
        <v>0</v>
      </c>
      <c r="Q565" s="107">
        <f>Q$468*Q503*'RS Charges'!Q831</f>
        <v>0</v>
      </c>
      <c r="R565" s="107">
        <f>R$468*R503*'RS Charges'!R831</f>
        <v>0</v>
      </c>
      <c r="S565" s="107">
        <f>S$468*S503*'RS Charges'!S831</f>
        <v>0</v>
      </c>
      <c r="T565" s="107">
        <f>T$468*T503*'RS Charges'!T831</f>
        <v>0</v>
      </c>
      <c r="U565" s="107">
        <f>U$468*U503*'RS Charges'!U831</f>
        <v>0</v>
      </c>
      <c r="V565" s="107">
        <f>V$468*V503*'RS Charges'!V831</f>
        <v>0</v>
      </c>
      <c r="W565" s="107">
        <f>W$468*W503*'RS Charges'!W831</f>
        <v>0</v>
      </c>
      <c r="X565" s="107">
        <f>X$468*X503*'RS Charges'!X831</f>
        <v>0</v>
      </c>
      <c r="Y565" s="107">
        <f>Y$468*Y503*'RS Charges'!Y831</f>
        <v>0</v>
      </c>
      <c r="Z565" s="107">
        <f>Z$468*Z503*'RS Charges'!Z831</f>
        <v>0</v>
      </c>
      <c r="AA565" s="107">
        <f>AA$468*AA503*'RS Charges'!AA831</f>
        <v>0</v>
      </c>
      <c r="AB565" s="107">
        <f>AB$468*AB503*'RS Charges'!AB831</f>
        <v>0</v>
      </c>
      <c r="AC565" s="108">
        <f>AC$468*AC503*'RS Charges'!AC831</f>
        <v>0</v>
      </c>
      <c r="AE565" s="805">
        <f>AE$468*AE503*'RS Charges'!AE831</f>
        <v>0</v>
      </c>
      <c r="AG565" s="805">
        <f>AG$468*AG503*'RS Charges'!AG831</f>
        <v>0</v>
      </c>
      <c r="AI565" s="805">
        <f>AI$468*AI503*'RS Charges'!AI831</f>
        <v>0</v>
      </c>
      <c r="AK565" s="300"/>
    </row>
    <row r="566" spans="4:37" ht="12.75" customHeight="1" outlineLevel="1" x14ac:dyDescent="0.25">
      <c r="D566" s="142" t="str">
        <f t="shared" si="14"/>
        <v>[Rolling Stock Line 34]</v>
      </c>
      <c r="E566" s="106"/>
      <c r="F566" s="143" t="str">
        <f t="shared" si="15"/>
        <v>£000</v>
      </c>
      <c r="G566" s="107">
        <f>G$468*G504*'RS Charges'!G832</f>
        <v>0</v>
      </c>
      <c r="H566" s="107">
        <f>H$468*H504*'RS Charges'!H832</f>
        <v>0</v>
      </c>
      <c r="I566" s="107">
        <f>I$468*I504*'RS Charges'!I832</f>
        <v>0</v>
      </c>
      <c r="J566" s="107">
        <f>J$468*J504*'RS Charges'!J832</f>
        <v>0</v>
      </c>
      <c r="K566" s="107">
        <f>K$468*K504*'RS Charges'!K832</f>
        <v>0</v>
      </c>
      <c r="L566" s="107">
        <f>L$468*L504*'RS Charges'!L832</f>
        <v>0</v>
      </c>
      <c r="M566" s="107">
        <f>M$468*M504*'RS Charges'!M832</f>
        <v>0</v>
      </c>
      <c r="N566" s="107">
        <f>N$468*N504*'RS Charges'!N832</f>
        <v>0</v>
      </c>
      <c r="O566" s="107">
        <f>O$468*O504*'RS Charges'!O832</f>
        <v>0</v>
      </c>
      <c r="P566" s="107">
        <f>P$468*P504*'RS Charges'!P832</f>
        <v>0</v>
      </c>
      <c r="Q566" s="107">
        <f>Q$468*Q504*'RS Charges'!Q832</f>
        <v>0</v>
      </c>
      <c r="R566" s="107">
        <f>R$468*R504*'RS Charges'!R832</f>
        <v>0</v>
      </c>
      <c r="S566" s="107">
        <f>S$468*S504*'RS Charges'!S832</f>
        <v>0</v>
      </c>
      <c r="T566" s="107">
        <f>T$468*T504*'RS Charges'!T832</f>
        <v>0</v>
      </c>
      <c r="U566" s="107">
        <f>U$468*U504*'RS Charges'!U832</f>
        <v>0</v>
      </c>
      <c r="V566" s="107">
        <f>V$468*V504*'RS Charges'!V832</f>
        <v>0</v>
      </c>
      <c r="W566" s="107">
        <f>W$468*W504*'RS Charges'!W832</f>
        <v>0</v>
      </c>
      <c r="X566" s="107">
        <f>X$468*X504*'RS Charges'!X832</f>
        <v>0</v>
      </c>
      <c r="Y566" s="107">
        <f>Y$468*Y504*'RS Charges'!Y832</f>
        <v>0</v>
      </c>
      <c r="Z566" s="107">
        <f>Z$468*Z504*'RS Charges'!Z832</f>
        <v>0</v>
      </c>
      <c r="AA566" s="107">
        <f>AA$468*AA504*'RS Charges'!AA832</f>
        <v>0</v>
      </c>
      <c r="AB566" s="107">
        <f>AB$468*AB504*'RS Charges'!AB832</f>
        <v>0</v>
      </c>
      <c r="AC566" s="108">
        <f>AC$468*AC504*'RS Charges'!AC832</f>
        <v>0</v>
      </c>
      <c r="AE566" s="805">
        <f>AE$468*AE504*'RS Charges'!AE832</f>
        <v>0</v>
      </c>
      <c r="AG566" s="805">
        <f>AG$468*AG504*'RS Charges'!AG832</f>
        <v>0</v>
      </c>
      <c r="AI566" s="805">
        <f>AI$468*AI504*'RS Charges'!AI832</f>
        <v>0</v>
      </c>
      <c r="AK566" s="300"/>
    </row>
    <row r="567" spans="4:37" ht="12.75" customHeight="1" outlineLevel="1" x14ac:dyDescent="0.25">
      <c r="D567" s="142" t="str">
        <f t="shared" si="14"/>
        <v>[Rolling Stock Line 35]</v>
      </c>
      <c r="E567" s="106"/>
      <c r="F567" s="143" t="str">
        <f t="shared" si="15"/>
        <v>£000</v>
      </c>
      <c r="G567" s="107">
        <f>G$468*G505*'RS Charges'!G833</f>
        <v>0</v>
      </c>
      <c r="H567" s="107">
        <f>H$468*H505*'RS Charges'!H833</f>
        <v>0</v>
      </c>
      <c r="I567" s="107">
        <f>I$468*I505*'RS Charges'!I833</f>
        <v>0</v>
      </c>
      <c r="J567" s="107">
        <f>J$468*J505*'RS Charges'!J833</f>
        <v>0</v>
      </c>
      <c r="K567" s="107">
        <f>K$468*K505*'RS Charges'!K833</f>
        <v>0</v>
      </c>
      <c r="L567" s="107">
        <f>L$468*L505*'RS Charges'!L833</f>
        <v>0</v>
      </c>
      <c r="M567" s="107">
        <f>M$468*M505*'RS Charges'!M833</f>
        <v>0</v>
      </c>
      <c r="N567" s="107">
        <f>N$468*N505*'RS Charges'!N833</f>
        <v>0</v>
      </c>
      <c r="O567" s="107">
        <f>O$468*O505*'RS Charges'!O833</f>
        <v>0</v>
      </c>
      <c r="P567" s="107">
        <f>P$468*P505*'RS Charges'!P833</f>
        <v>0</v>
      </c>
      <c r="Q567" s="107">
        <f>Q$468*Q505*'RS Charges'!Q833</f>
        <v>0</v>
      </c>
      <c r="R567" s="107">
        <f>R$468*R505*'RS Charges'!R833</f>
        <v>0</v>
      </c>
      <c r="S567" s="107">
        <f>S$468*S505*'RS Charges'!S833</f>
        <v>0</v>
      </c>
      <c r="T567" s="107">
        <f>T$468*T505*'RS Charges'!T833</f>
        <v>0</v>
      </c>
      <c r="U567" s="107">
        <f>U$468*U505*'RS Charges'!U833</f>
        <v>0</v>
      </c>
      <c r="V567" s="107">
        <f>V$468*V505*'RS Charges'!V833</f>
        <v>0</v>
      </c>
      <c r="W567" s="107">
        <f>W$468*W505*'RS Charges'!W833</f>
        <v>0</v>
      </c>
      <c r="X567" s="107">
        <f>X$468*X505*'RS Charges'!X833</f>
        <v>0</v>
      </c>
      <c r="Y567" s="107">
        <f>Y$468*Y505*'RS Charges'!Y833</f>
        <v>0</v>
      </c>
      <c r="Z567" s="107">
        <f>Z$468*Z505*'RS Charges'!Z833</f>
        <v>0</v>
      </c>
      <c r="AA567" s="107">
        <f>AA$468*AA505*'RS Charges'!AA833</f>
        <v>0</v>
      </c>
      <c r="AB567" s="107">
        <f>AB$468*AB505*'RS Charges'!AB833</f>
        <v>0</v>
      </c>
      <c r="AC567" s="108">
        <f>AC$468*AC505*'RS Charges'!AC833</f>
        <v>0</v>
      </c>
      <c r="AE567" s="805">
        <f>AE$468*AE505*'RS Charges'!AE833</f>
        <v>0</v>
      </c>
      <c r="AG567" s="805">
        <f>AG$468*AG505*'RS Charges'!AG833</f>
        <v>0</v>
      </c>
      <c r="AI567" s="805">
        <f>AI$468*AI505*'RS Charges'!AI833</f>
        <v>0</v>
      </c>
      <c r="AK567" s="300"/>
    </row>
    <row r="568" spans="4:37" ht="12.75" customHeight="1" outlineLevel="1" x14ac:dyDescent="0.25">
      <c r="D568" s="142" t="str">
        <f t="shared" si="14"/>
        <v>[Rolling Stock Line 36]</v>
      </c>
      <c r="E568" s="106"/>
      <c r="F568" s="143" t="str">
        <f t="shared" si="15"/>
        <v>£000</v>
      </c>
      <c r="G568" s="107">
        <f>G$468*G506*'RS Charges'!G834</f>
        <v>0</v>
      </c>
      <c r="H568" s="107">
        <f>H$468*H506*'RS Charges'!H834</f>
        <v>0</v>
      </c>
      <c r="I568" s="107">
        <f>I$468*I506*'RS Charges'!I834</f>
        <v>0</v>
      </c>
      <c r="J568" s="107">
        <f>J$468*J506*'RS Charges'!J834</f>
        <v>0</v>
      </c>
      <c r="K568" s="107">
        <f>K$468*K506*'RS Charges'!K834</f>
        <v>0</v>
      </c>
      <c r="L568" s="107">
        <f>L$468*L506*'RS Charges'!L834</f>
        <v>0</v>
      </c>
      <c r="M568" s="107">
        <f>M$468*M506*'RS Charges'!M834</f>
        <v>0</v>
      </c>
      <c r="N568" s="107">
        <f>N$468*N506*'RS Charges'!N834</f>
        <v>0</v>
      </c>
      <c r="O568" s="107">
        <f>O$468*O506*'RS Charges'!O834</f>
        <v>0</v>
      </c>
      <c r="P568" s="107">
        <f>P$468*P506*'RS Charges'!P834</f>
        <v>0</v>
      </c>
      <c r="Q568" s="107">
        <f>Q$468*Q506*'RS Charges'!Q834</f>
        <v>0</v>
      </c>
      <c r="R568" s="107">
        <f>R$468*R506*'RS Charges'!R834</f>
        <v>0</v>
      </c>
      <c r="S568" s="107">
        <f>S$468*S506*'RS Charges'!S834</f>
        <v>0</v>
      </c>
      <c r="T568" s="107">
        <f>T$468*T506*'RS Charges'!T834</f>
        <v>0</v>
      </c>
      <c r="U568" s="107">
        <f>U$468*U506*'RS Charges'!U834</f>
        <v>0</v>
      </c>
      <c r="V568" s="107">
        <f>V$468*V506*'RS Charges'!V834</f>
        <v>0</v>
      </c>
      <c r="W568" s="107">
        <f>W$468*W506*'RS Charges'!W834</f>
        <v>0</v>
      </c>
      <c r="X568" s="107">
        <f>X$468*X506*'RS Charges'!X834</f>
        <v>0</v>
      </c>
      <c r="Y568" s="107">
        <f>Y$468*Y506*'RS Charges'!Y834</f>
        <v>0</v>
      </c>
      <c r="Z568" s="107">
        <f>Z$468*Z506*'RS Charges'!Z834</f>
        <v>0</v>
      </c>
      <c r="AA568" s="107">
        <f>AA$468*AA506*'RS Charges'!AA834</f>
        <v>0</v>
      </c>
      <c r="AB568" s="107">
        <f>AB$468*AB506*'RS Charges'!AB834</f>
        <v>0</v>
      </c>
      <c r="AC568" s="108">
        <f>AC$468*AC506*'RS Charges'!AC834</f>
        <v>0</v>
      </c>
      <c r="AE568" s="805">
        <f>AE$468*AE506*'RS Charges'!AE834</f>
        <v>0</v>
      </c>
      <c r="AG568" s="805">
        <f>AG$468*AG506*'RS Charges'!AG834</f>
        <v>0</v>
      </c>
      <c r="AI568" s="805">
        <f>AI$468*AI506*'RS Charges'!AI834</f>
        <v>0</v>
      </c>
      <c r="AK568" s="300"/>
    </row>
    <row r="569" spans="4:37" ht="12.75" customHeight="1" outlineLevel="1" x14ac:dyDescent="0.25">
      <c r="D569" s="142" t="str">
        <f t="shared" si="14"/>
        <v>[Rolling Stock Line 37]</v>
      </c>
      <c r="E569" s="106"/>
      <c r="F569" s="143" t="str">
        <f t="shared" si="15"/>
        <v>£000</v>
      </c>
      <c r="G569" s="107">
        <f>G$468*G507*'RS Charges'!G835</f>
        <v>0</v>
      </c>
      <c r="H569" s="107">
        <f>H$468*H507*'RS Charges'!H835</f>
        <v>0</v>
      </c>
      <c r="I569" s="107">
        <f>I$468*I507*'RS Charges'!I835</f>
        <v>0</v>
      </c>
      <c r="J569" s="107">
        <f>J$468*J507*'RS Charges'!J835</f>
        <v>0</v>
      </c>
      <c r="K569" s="107">
        <f>K$468*K507*'RS Charges'!K835</f>
        <v>0</v>
      </c>
      <c r="L569" s="107">
        <f>L$468*L507*'RS Charges'!L835</f>
        <v>0</v>
      </c>
      <c r="M569" s="107">
        <f>M$468*M507*'RS Charges'!M835</f>
        <v>0</v>
      </c>
      <c r="N569" s="107">
        <f>N$468*N507*'RS Charges'!N835</f>
        <v>0</v>
      </c>
      <c r="O569" s="107">
        <f>O$468*O507*'RS Charges'!O835</f>
        <v>0</v>
      </c>
      <c r="P569" s="107">
        <f>P$468*P507*'RS Charges'!P835</f>
        <v>0</v>
      </c>
      <c r="Q569" s="107">
        <f>Q$468*Q507*'RS Charges'!Q835</f>
        <v>0</v>
      </c>
      <c r="R569" s="107">
        <f>R$468*R507*'RS Charges'!R835</f>
        <v>0</v>
      </c>
      <c r="S569" s="107">
        <f>S$468*S507*'RS Charges'!S835</f>
        <v>0</v>
      </c>
      <c r="T569" s="107">
        <f>T$468*T507*'RS Charges'!T835</f>
        <v>0</v>
      </c>
      <c r="U569" s="107">
        <f>U$468*U507*'RS Charges'!U835</f>
        <v>0</v>
      </c>
      <c r="V569" s="107">
        <f>V$468*V507*'RS Charges'!V835</f>
        <v>0</v>
      </c>
      <c r="W569" s="107">
        <f>W$468*W507*'RS Charges'!W835</f>
        <v>0</v>
      </c>
      <c r="X569" s="107">
        <f>X$468*X507*'RS Charges'!X835</f>
        <v>0</v>
      </c>
      <c r="Y569" s="107">
        <f>Y$468*Y507*'RS Charges'!Y835</f>
        <v>0</v>
      </c>
      <c r="Z569" s="107">
        <f>Z$468*Z507*'RS Charges'!Z835</f>
        <v>0</v>
      </c>
      <c r="AA569" s="107">
        <f>AA$468*AA507*'RS Charges'!AA835</f>
        <v>0</v>
      </c>
      <c r="AB569" s="107">
        <f>AB$468*AB507*'RS Charges'!AB835</f>
        <v>0</v>
      </c>
      <c r="AC569" s="108">
        <f>AC$468*AC507*'RS Charges'!AC835</f>
        <v>0</v>
      </c>
      <c r="AE569" s="805">
        <f>AE$468*AE507*'RS Charges'!AE835</f>
        <v>0</v>
      </c>
      <c r="AG569" s="805">
        <f>AG$468*AG507*'RS Charges'!AG835</f>
        <v>0</v>
      </c>
      <c r="AI569" s="805">
        <f>AI$468*AI507*'RS Charges'!AI835</f>
        <v>0</v>
      </c>
      <c r="AK569" s="300"/>
    </row>
    <row r="570" spans="4:37" ht="12.75" customHeight="1" outlineLevel="1" x14ac:dyDescent="0.25">
      <c r="D570" s="142" t="str">
        <f t="shared" si="14"/>
        <v>[Rolling Stock Line 38]</v>
      </c>
      <c r="E570" s="106"/>
      <c r="F570" s="143" t="str">
        <f t="shared" si="15"/>
        <v>£000</v>
      </c>
      <c r="G570" s="107">
        <f>G$468*G508*'RS Charges'!G836</f>
        <v>0</v>
      </c>
      <c r="H570" s="107">
        <f>H$468*H508*'RS Charges'!H836</f>
        <v>0</v>
      </c>
      <c r="I570" s="107">
        <f>I$468*I508*'RS Charges'!I836</f>
        <v>0</v>
      </c>
      <c r="J570" s="107">
        <f>J$468*J508*'RS Charges'!J836</f>
        <v>0</v>
      </c>
      <c r="K570" s="107">
        <f>K$468*K508*'RS Charges'!K836</f>
        <v>0</v>
      </c>
      <c r="L570" s="107">
        <f>L$468*L508*'RS Charges'!L836</f>
        <v>0</v>
      </c>
      <c r="M570" s="107">
        <f>M$468*M508*'RS Charges'!M836</f>
        <v>0</v>
      </c>
      <c r="N570" s="107">
        <f>N$468*N508*'RS Charges'!N836</f>
        <v>0</v>
      </c>
      <c r="O570" s="107">
        <f>O$468*O508*'RS Charges'!O836</f>
        <v>0</v>
      </c>
      <c r="P570" s="107">
        <f>P$468*P508*'RS Charges'!P836</f>
        <v>0</v>
      </c>
      <c r="Q570" s="107">
        <f>Q$468*Q508*'RS Charges'!Q836</f>
        <v>0</v>
      </c>
      <c r="R570" s="107">
        <f>R$468*R508*'RS Charges'!R836</f>
        <v>0</v>
      </c>
      <c r="S570" s="107">
        <f>S$468*S508*'RS Charges'!S836</f>
        <v>0</v>
      </c>
      <c r="T570" s="107">
        <f>T$468*T508*'RS Charges'!T836</f>
        <v>0</v>
      </c>
      <c r="U570" s="107">
        <f>U$468*U508*'RS Charges'!U836</f>
        <v>0</v>
      </c>
      <c r="V570" s="107">
        <f>V$468*V508*'RS Charges'!V836</f>
        <v>0</v>
      </c>
      <c r="W570" s="107">
        <f>W$468*W508*'RS Charges'!W836</f>
        <v>0</v>
      </c>
      <c r="X570" s="107">
        <f>X$468*X508*'RS Charges'!X836</f>
        <v>0</v>
      </c>
      <c r="Y570" s="107">
        <f>Y$468*Y508*'RS Charges'!Y836</f>
        <v>0</v>
      </c>
      <c r="Z570" s="107">
        <f>Z$468*Z508*'RS Charges'!Z836</f>
        <v>0</v>
      </c>
      <c r="AA570" s="107">
        <f>AA$468*AA508*'RS Charges'!AA836</f>
        <v>0</v>
      </c>
      <c r="AB570" s="107">
        <f>AB$468*AB508*'RS Charges'!AB836</f>
        <v>0</v>
      </c>
      <c r="AC570" s="108">
        <f>AC$468*AC508*'RS Charges'!AC836</f>
        <v>0</v>
      </c>
      <c r="AE570" s="805">
        <f>AE$468*AE508*'RS Charges'!AE836</f>
        <v>0</v>
      </c>
      <c r="AG570" s="805">
        <f>AG$468*AG508*'RS Charges'!AG836</f>
        <v>0</v>
      </c>
      <c r="AI570" s="805">
        <f>AI$468*AI508*'RS Charges'!AI836</f>
        <v>0</v>
      </c>
      <c r="AK570" s="300"/>
    </row>
    <row r="571" spans="4:37" ht="12.75" customHeight="1" outlineLevel="1" x14ac:dyDescent="0.25">
      <c r="D571" s="142" t="str">
        <f t="shared" si="14"/>
        <v>[Rolling Stock Line 39]</v>
      </c>
      <c r="E571" s="106"/>
      <c r="F571" s="143" t="str">
        <f t="shared" si="15"/>
        <v>£000</v>
      </c>
      <c r="G571" s="107">
        <f>G$468*G509*'RS Charges'!G837</f>
        <v>0</v>
      </c>
      <c r="H571" s="107">
        <f>H$468*H509*'RS Charges'!H837</f>
        <v>0</v>
      </c>
      <c r="I571" s="107">
        <f>I$468*I509*'RS Charges'!I837</f>
        <v>0</v>
      </c>
      <c r="J571" s="107">
        <f>J$468*J509*'RS Charges'!J837</f>
        <v>0</v>
      </c>
      <c r="K571" s="107">
        <f>K$468*K509*'RS Charges'!K837</f>
        <v>0</v>
      </c>
      <c r="L571" s="107">
        <f>L$468*L509*'RS Charges'!L837</f>
        <v>0</v>
      </c>
      <c r="M571" s="107">
        <f>M$468*M509*'RS Charges'!M837</f>
        <v>0</v>
      </c>
      <c r="N571" s="107">
        <f>N$468*N509*'RS Charges'!N837</f>
        <v>0</v>
      </c>
      <c r="O571" s="107">
        <f>O$468*O509*'RS Charges'!O837</f>
        <v>0</v>
      </c>
      <c r="P571" s="107">
        <f>P$468*P509*'RS Charges'!P837</f>
        <v>0</v>
      </c>
      <c r="Q571" s="107">
        <f>Q$468*Q509*'RS Charges'!Q837</f>
        <v>0</v>
      </c>
      <c r="R571" s="107">
        <f>R$468*R509*'RS Charges'!R837</f>
        <v>0</v>
      </c>
      <c r="S571" s="107">
        <f>S$468*S509*'RS Charges'!S837</f>
        <v>0</v>
      </c>
      <c r="T571" s="107">
        <f>T$468*T509*'RS Charges'!T837</f>
        <v>0</v>
      </c>
      <c r="U571" s="107">
        <f>U$468*U509*'RS Charges'!U837</f>
        <v>0</v>
      </c>
      <c r="V571" s="107">
        <f>V$468*V509*'RS Charges'!V837</f>
        <v>0</v>
      </c>
      <c r="W571" s="107">
        <f>W$468*W509*'RS Charges'!W837</f>
        <v>0</v>
      </c>
      <c r="X571" s="107">
        <f>X$468*X509*'RS Charges'!X837</f>
        <v>0</v>
      </c>
      <c r="Y571" s="107">
        <f>Y$468*Y509*'RS Charges'!Y837</f>
        <v>0</v>
      </c>
      <c r="Z571" s="107">
        <f>Z$468*Z509*'RS Charges'!Z837</f>
        <v>0</v>
      </c>
      <c r="AA571" s="107">
        <f>AA$468*AA509*'RS Charges'!AA837</f>
        <v>0</v>
      </c>
      <c r="AB571" s="107">
        <f>AB$468*AB509*'RS Charges'!AB837</f>
        <v>0</v>
      </c>
      <c r="AC571" s="108">
        <f>AC$468*AC509*'RS Charges'!AC837</f>
        <v>0</v>
      </c>
      <c r="AE571" s="805">
        <f>AE$468*AE509*'RS Charges'!AE837</f>
        <v>0</v>
      </c>
      <c r="AG571" s="805">
        <f>AG$468*AG509*'RS Charges'!AG837</f>
        <v>0</v>
      </c>
      <c r="AI571" s="805">
        <f>AI$468*AI509*'RS Charges'!AI837</f>
        <v>0</v>
      </c>
      <c r="AK571" s="300"/>
    </row>
    <row r="572" spans="4:37" ht="12.75" customHeight="1" outlineLevel="1" x14ac:dyDescent="0.25">
      <c r="D572" s="142" t="str">
        <f t="shared" si="14"/>
        <v>[Rolling Stock Line 40]</v>
      </c>
      <c r="E572" s="106"/>
      <c r="F572" s="143" t="str">
        <f t="shared" si="15"/>
        <v>£000</v>
      </c>
      <c r="G572" s="107">
        <f>G$468*G510*'RS Charges'!G838</f>
        <v>0</v>
      </c>
      <c r="H572" s="107">
        <f>H$468*H510*'RS Charges'!H838</f>
        <v>0</v>
      </c>
      <c r="I572" s="107">
        <f>I$468*I510*'RS Charges'!I838</f>
        <v>0</v>
      </c>
      <c r="J572" s="107">
        <f>J$468*J510*'RS Charges'!J838</f>
        <v>0</v>
      </c>
      <c r="K572" s="107">
        <f>K$468*K510*'RS Charges'!K838</f>
        <v>0</v>
      </c>
      <c r="L572" s="107">
        <f>L$468*L510*'RS Charges'!L838</f>
        <v>0</v>
      </c>
      <c r="M572" s="107">
        <f>M$468*M510*'RS Charges'!M838</f>
        <v>0</v>
      </c>
      <c r="N572" s="107">
        <f>N$468*N510*'RS Charges'!N838</f>
        <v>0</v>
      </c>
      <c r="O572" s="107">
        <f>O$468*O510*'RS Charges'!O838</f>
        <v>0</v>
      </c>
      <c r="P572" s="107">
        <f>P$468*P510*'RS Charges'!P838</f>
        <v>0</v>
      </c>
      <c r="Q572" s="107">
        <f>Q$468*Q510*'RS Charges'!Q838</f>
        <v>0</v>
      </c>
      <c r="R572" s="107">
        <f>R$468*R510*'RS Charges'!R838</f>
        <v>0</v>
      </c>
      <c r="S572" s="107">
        <f>S$468*S510*'RS Charges'!S838</f>
        <v>0</v>
      </c>
      <c r="T572" s="107">
        <f>T$468*T510*'RS Charges'!T838</f>
        <v>0</v>
      </c>
      <c r="U572" s="107">
        <f>U$468*U510*'RS Charges'!U838</f>
        <v>0</v>
      </c>
      <c r="V572" s="107">
        <f>V$468*V510*'RS Charges'!V838</f>
        <v>0</v>
      </c>
      <c r="W572" s="107">
        <f>W$468*W510*'RS Charges'!W838</f>
        <v>0</v>
      </c>
      <c r="X572" s="107">
        <f>X$468*X510*'RS Charges'!X838</f>
        <v>0</v>
      </c>
      <c r="Y572" s="107">
        <f>Y$468*Y510*'RS Charges'!Y838</f>
        <v>0</v>
      </c>
      <c r="Z572" s="107">
        <f>Z$468*Z510*'RS Charges'!Z838</f>
        <v>0</v>
      </c>
      <c r="AA572" s="107">
        <f>AA$468*AA510*'RS Charges'!AA838</f>
        <v>0</v>
      </c>
      <c r="AB572" s="107">
        <f>AB$468*AB510*'RS Charges'!AB838</f>
        <v>0</v>
      </c>
      <c r="AC572" s="108">
        <f>AC$468*AC510*'RS Charges'!AC838</f>
        <v>0</v>
      </c>
      <c r="AE572" s="805">
        <f>AE$468*AE510*'RS Charges'!AE838</f>
        <v>0</v>
      </c>
      <c r="AG572" s="805">
        <f>AG$468*AG510*'RS Charges'!AG838</f>
        <v>0</v>
      </c>
      <c r="AI572" s="805">
        <f>AI$468*AI510*'RS Charges'!AI838</f>
        <v>0</v>
      </c>
      <c r="AK572" s="300"/>
    </row>
    <row r="573" spans="4:37" ht="12.75" customHeight="1" outlineLevel="1" x14ac:dyDescent="0.25">
      <c r="D573" s="142" t="str">
        <f t="shared" si="14"/>
        <v>[Rolling Stock Line 41]</v>
      </c>
      <c r="E573" s="106"/>
      <c r="F573" s="143" t="str">
        <f t="shared" si="15"/>
        <v>£000</v>
      </c>
      <c r="G573" s="107">
        <f>G$468*G511*'RS Charges'!G839</f>
        <v>0</v>
      </c>
      <c r="H573" s="107">
        <f>H$468*H511*'RS Charges'!H839</f>
        <v>0</v>
      </c>
      <c r="I573" s="107">
        <f>I$468*I511*'RS Charges'!I839</f>
        <v>0</v>
      </c>
      <c r="J573" s="107">
        <f>J$468*J511*'RS Charges'!J839</f>
        <v>0</v>
      </c>
      <c r="K573" s="107">
        <f>K$468*K511*'RS Charges'!K839</f>
        <v>0</v>
      </c>
      <c r="L573" s="107">
        <f>L$468*L511*'RS Charges'!L839</f>
        <v>0</v>
      </c>
      <c r="M573" s="107">
        <f>M$468*M511*'RS Charges'!M839</f>
        <v>0</v>
      </c>
      <c r="N573" s="107">
        <f>N$468*N511*'RS Charges'!N839</f>
        <v>0</v>
      </c>
      <c r="O573" s="107">
        <f>O$468*O511*'RS Charges'!O839</f>
        <v>0</v>
      </c>
      <c r="P573" s="107">
        <f>P$468*P511*'RS Charges'!P839</f>
        <v>0</v>
      </c>
      <c r="Q573" s="107">
        <f>Q$468*Q511*'RS Charges'!Q839</f>
        <v>0</v>
      </c>
      <c r="R573" s="107">
        <f>R$468*R511*'RS Charges'!R839</f>
        <v>0</v>
      </c>
      <c r="S573" s="107">
        <f>S$468*S511*'RS Charges'!S839</f>
        <v>0</v>
      </c>
      <c r="T573" s="107">
        <f>T$468*T511*'RS Charges'!T839</f>
        <v>0</v>
      </c>
      <c r="U573" s="107">
        <f>U$468*U511*'RS Charges'!U839</f>
        <v>0</v>
      </c>
      <c r="V573" s="107">
        <f>V$468*V511*'RS Charges'!V839</f>
        <v>0</v>
      </c>
      <c r="W573" s="107">
        <f>W$468*W511*'RS Charges'!W839</f>
        <v>0</v>
      </c>
      <c r="X573" s="107">
        <f>X$468*X511*'RS Charges'!X839</f>
        <v>0</v>
      </c>
      <c r="Y573" s="107">
        <f>Y$468*Y511*'RS Charges'!Y839</f>
        <v>0</v>
      </c>
      <c r="Z573" s="107">
        <f>Z$468*Z511*'RS Charges'!Z839</f>
        <v>0</v>
      </c>
      <c r="AA573" s="107">
        <f>AA$468*AA511*'RS Charges'!AA839</f>
        <v>0</v>
      </c>
      <c r="AB573" s="107">
        <f>AB$468*AB511*'RS Charges'!AB839</f>
        <v>0</v>
      </c>
      <c r="AC573" s="108">
        <f>AC$468*AC511*'RS Charges'!AC839</f>
        <v>0</v>
      </c>
      <c r="AE573" s="805">
        <f>AE$468*AE511*'RS Charges'!AE839</f>
        <v>0</v>
      </c>
      <c r="AG573" s="805">
        <f>AG$468*AG511*'RS Charges'!AG839</f>
        <v>0</v>
      </c>
      <c r="AI573" s="805">
        <f>AI$468*AI511*'RS Charges'!AI839</f>
        <v>0</v>
      </c>
      <c r="AK573" s="300"/>
    </row>
    <row r="574" spans="4:37" ht="12.75" customHeight="1" outlineLevel="1" x14ac:dyDescent="0.25">
      <c r="D574" s="142" t="str">
        <f t="shared" si="14"/>
        <v>[Rolling Stock Line 42]</v>
      </c>
      <c r="E574" s="106"/>
      <c r="F574" s="143" t="str">
        <f t="shared" si="15"/>
        <v>£000</v>
      </c>
      <c r="G574" s="107">
        <f>G$468*G512*'RS Charges'!G840</f>
        <v>0</v>
      </c>
      <c r="H574" s="107">
        <f>H$468*H512*'RS Charges'!H840</f>
        <v>0</v>
      </c>
      <c r="I574" s="107">
        <f>I$468*I512*'RS Charges'!I840</f>
        <v>0</v>
      </c>
      <c r="J574" s="107">
        <f>J$468*J512*'RS Charges'!J840</f>
        <v>0</v>
      </c>
      <c r="K574" s="107">
        <f>K$468*K512*'RS Charges'!K840</f>
        <v>0</v>
      </c>
      <c r="L574" s="107">
        <f>L$468*L512*'RS Charges'!L840</f>
        <v>0</v>
      </c>
      <c r="M574" s="107">
        <f>M$468*M512*'RS Charges'!M840</f>
        <v>0</v>
      </c>
      <c r="N574" s="107">
        <f>N$468*N512*'RS Charges'!N840</f>
        <v>0</v>
      </c>
      <c r="O574" s="107">
        <f>O$468*O512*'RS Charges'!O840</f>
        <v>0</v>
      </c>
      <c r="P574" s="107">
        <f>P$468*P512*'RS Charges'!P840</f>
        <v>0</v>
      </c>
      <c r="Q574" s="107">
        <f>Q$468*Q512*'RS Charges'!Q840</f>
        <v>0</v>
      </c>
      <c r="R574" s="107">
        <f>R$468*R512*'RS Charges'!R840</f>
        <v>0</v>
      </c>
      <c r="S574" s="107">
        <f>S$468*S512*'RS Charges'!S840</f>
        <v>0</v>
      </c>
      <c r="T574" s="107">
        <f>T$468*T512*'RS Charges'!T840</f>
        <v>0</v>
      </c>
      <c r="U574" s="107">
        <f>U$468*U512*'RS Charges'!U840</f>
        <v>0</v>
      </c>
      <c r="V574" s="107">
        <f>V$468*V512*'RS Charges'!V840</f>
        <v>0</v>
      </c>
      <c r="W574" s="107">
        <f>W$468*W512*'RS Charges'!W840</f>
        <v>0</v>
      </c>
      <c r="X574" s="107">
        <f>X$468*X512*'RS Charges'!X840</f>
        <v>0</v>
      </c>
      <c r="Y574" s="107">
        <f>Y$468*Y512*'RS Charges'!Y840</f>
        <v>0</v>
      </c>
      <c r="Z574" s="107">
        <f>Z$468*Z512*'RS Charges'!Z840</f>
        <v>0</v>
      </c>
      <c r="AA574" s="107">
        <f>AA$468*AA512*'RS Charges'!AA840</f>
        <v>0</v>
      </c>
      <c r="AB574" s="107">
        <f>AB$468*AB512*'RS Charges'!AB840</f>
        <v>0</v>
      </c>
      <c r="AC574" s="108">
        <f>AC$468*AC512*'RS Charges'!AC840</f>
        <v>0</v>
      </c>
      <c r="AE574" s="805">
        <f>AE$468*AE512*'RS Charges'!AE840</f>
        <v>0</v>
      </c>
      <c r="AG574" s="805">
        <f>AG$468*AG512*'RS Charges'!AG840</f>
        <v>0</v>
      </c>
      <c r="AI574" s="805">
        <f>AI$468*AI512*'RS Charges'!AI840</f>
        <v>0</v>
      </c>
      <c r="AK574" s="300"/>
    </row>
    <row r="575" spans="4:37" ht="12.75" customHeight="1" outlineLevel="1" x14ac:dyDescent="0.25">
      <c r="D575" s="142" t="str">
        <f t="shared" si="14"/>
        <v>[Rolling Stock Line 43]</v>
      </c>
      <c r="E575" s="106"/>
      <c r="F575" s="143" t="str">
        <f t="shared" si="15"/>
        <v>£000</v>
      </c>
      <c r="G575" s="107">
        <f>G$468*G513*'RS Charges'!G841</f>
        <v>0</v>
      </c>
      <c r="H575" s="107">
        <f>H$468*H513*'RS Charges'!H841</f>
        <v>0</v>
      </c>
      <c r="I575" s="107">
        <f>I$468*I513*'RS Charges'!I841</f>
        <v>0</v>
      </c>
      <c r="J575" s="107">
        <f>J$468*J513*'RS Charges'!J841</f>
        <v>0</v>
      </c>
      <c r="K575" s="107">
        <f>K$468*K513*'RS Charges'!K841</f>
        <v>0</v>
      </c>
      <c r="L575" s="107">
        <f>L$468*L513*'RS Charges'!L841</f>
        <v>0</v>
      </c>
      <c r="M575" s="107">
        <f>M$468*M513*'RS Charges'!M841</f>
        <v>0</v>
      </c>
      <c r="N575" s="107">
        <f>N$468*N513*'RS Charges'!N841</f>
        <v>0</v>
      </c>
      <c r="O575" s="107">
        <f>O$468*O513*'RS Charges'!O841</f>
        <v>0</v>
      </c>
      <c r="P575" s="107">
        <f>P$468*P513*'RS Charges'!P841</f>
        <v>0</v>
      </c>
      <c r="Q575" s="107">
        <f>Q$468*Q513*'RS Charges'!Q841</f>
        <v>0</v>
      </c>
      <c r="R575" s="107">
        <f>R$468*R513*'RS Charges'!R841</f>
        <v>0</v>
      </c>
      <c r="S575" s="107">
        <f>S$468*S513*'RS Charges'!S841</f>
        <v>0</v>
      </c>
      <c r="T575" s="107">
        <f>T$468*T513*'RS Charges'!T841</f>
        <v>0</v>
      </c>
      <c r="U575" s="107">
        <f>U$468*U513*'RS Charges'!U841</f>
        <v>0</v>
      </c>
      <c r="V575" s="107">
        <f>V$468*V513*'RS Charges'!V841</f>
        <v>0</v>
      </c>
      <c r="W575" s="107">
        <f>W$468*W513*'RS Charges'!W841</f>
        <v>0</v>
      </c>
      <c r="X575" s="107">
        <f>X$468*X513*'RS Charges'!X841</f>
        <v>0</v>
      </c>
      <c r="Y575" s="107">
        <f>Y$468*Y513*'RS Charges'!Y841</f>
        <v>0</v>
      </c>
      <c r="Z575" s="107">
        <f>Z$468*Z513*'RS Charges'!Z841</f>
        <v>0</v>
      </c>
      <c r="AA575" s="107">
        <f>AA$468*AA513*'RS Charges'!AA841</f>
        <v>0</v>
      </c>
      <c r="AB575" s="107">
        <f>AB$468*AB513*'RS Charges'!AB841</f>
        <v>0</v>
      </c>
      <c r="AC575" s="108">
        <f>AC$468*AC513*'RS Charges'!AC841</f>
        <v>0</v>
      </c>
      <c r="AE575" s="805">
        <f>AE$468*AE513*'RS Charges'!AE841</f>
        <v>0</v>
      </c>
      <c r="AG575" s="805">
        <f>AG$468*AG513*'RS Charges'!AG841</f>
        <v>0</v>
      </c>
      <c r="AI575" s="805">
        <f>AI$468*AI513*'RS Charges'!AI841</f>
        <v>0</v>
      </c>
      <c r="AK575" s="300"/>
    </row>
    <row r="576" spans="4:37" ht="12.75" customHeight="1" outlineLevel="1" x14ac:dyDescent="0.25">
      <c r="D576" s="142" t="str">
        <f t="shared" si="14"/>
        <v>[Rolling Stock Line 44]</v>
      </c>
      <c r="E576" s="106"/>
      <c r="F576" s="143" t="str">
        <f t="shared" si="15"/>
        <v>£000</v>
      </c>
      <c r="G576" s="107">
        <f>G$468*G514*'RS Charges'!G842</f>
        <v>0</v>
      </c>
      <c r="H576" s="107">
        <f>H$468*H514*'RS Charges'!H842</f>
        <v>0</v>
      </c>
      <c r="I576" s="107">
        <f>I$468*I514*'RS Charges'!I842</f>
        <v>0</v>
      </c>
      <c r="J576" s="107">
        <f>J$468*J514*'RS Charges'!J842</f>
        <v>0</v>
      </c>
      <c r="K576" s="107">
        <f>K$468*K514*'RS Charges'!K842</f>
        <v>0</v>
      </c>
      <c r="L576" s="107">
        <f>L$468*L514*'RS Charges'!L842</f>
        <v>0</v>
      </c>
      <c r="M576" s="107">
        <f>M$468*M514*'RS Charges'!M842</f>
        <v>0</v>
      </c>
      <c r="N576" s="107">
        <f>N$468*N514*'RS Charges'!N842</f>
        <v>0</v>
      </c>
      <c r="O576" s="107">
        <f>O$468*O514*'RS Charges'!O842</f>
        <v>0</v>
      </c>
      <c r="P576" s="107">
        <f>P$468*P514*'RS Charges'!P842</f>
        <v>0</v>
      </c>
      <c r="Q576" s="107">
        <f>Q$468*Q514*'RS Charges'!Q842</f>
        <v>0</v>
      </c>
      <c r="R576" s="107">
        <f>R$468*R514*'RS Charges'!R842</f>
        <v>0</v>
      </c>
      <c r="S576" s="107">
        <f>S$468*S514*'RS Charges'!S842</f>
        <v>0</v>
      </c>
      <c r="T576" s="107">
        <f>T$468*T514*'RS Charges'!T842</f>
        <v>0</v>
      </c>
      <c r="U576" s="107">
        <f>U$468*U514*'RS Charges'!U842</f>
        <v>0</v>
      </c>
      <c r="V576" s="107">
        <f>V$468*V514*'RS Charges'!V842</f>
        <v>0</v>
      </c>
      <c r="W576" s="107">
        <f>W$468*W514*'RS Charges'!W842</f>
        <v>0</v>
      </c>
      <c r="X576" s="107">
        <f>X$468*X514*'RS Charges'!X842</f>
        <v>0</v>
      </c>
      <c r="Y576" s="107">
        <f>Y$468*Y514*'RS Charges'!Y842</f>
        <v>0</v>
      </c>
      <c r="Z576" s="107">
        <f>Z$468*Z514*'RS Charges'!Z842</f>
        <v>0</v>
      </c>
      <c r="AA576" s="107">
        <f>AA$468*AA514*'RS Charges'!AA842</f>
        <v>0</v>
      </c>
      <c r="AB576" s="107">
        <f>AB$468*AB514*'RS Charges'!AB842</f>
        <v>0</v>
      </c>
      <c r="AC576" s="108">
        <f>AC$468*AC514*'RS Charges'!AC842</f>
        <v>0</v>
      </c>
      <c r="AE576" s="805">
        <f>AE$468*AE514*'RS Charges'!AE842</f>
        <v>0</v>
      </c>
      <c r="AG576" s="805">
        <f>AG$468*AG514*'RS Charges'!AG842</f>
        <v>0</v>
      </c>
      <c r="AI576" s="805">
        <f>AI$468*AI514*'RS Charges'!AI842</f>
        <v>0</v>
      </c>
      <c r="AK576" s="300"/>
    </row>
    <row r="577" spans="4:37" ht="12.75" customHeight="1" outlineLevel="1" x14ac:dyDescent="0.25">
      <c r="D577" s="142" t="str">
        <f t="shared" si="14"/>
        <v>[Rolling Stock Line 45]</v>
      </c>
      <c r="E577" s="106"/>
      <c r="F577" s="143" t="str">
        <f t="shared" si="15"/>
        <v>£000</v>
      </c>
      <c r="G577" s="107">
        <f>G$468*G515*'RS Charges'!G843</f>
        <v>0</v>
      </c>
      <c r="H577" s="107">
        <f>H$468*H515*'RS Charges'!H843</f>
        <v>0</v>
      </c>
      <c r="I577" s="107">
        <f>I$468*I515*'RS Charges'!I843</f>
        <v>0</v>
      </c>
      <c r="J577" s="107">
        <f>J$468*J515*'RS Charges'!J843</f>
        <v>0</v>
      </c>
      <c r="K577" s="107">
        <f>K$468*K515*'RS Charges'!K843</f>
        <v>0</v>
      </c>
      <c r="L577" s="107">
        <f>L$468*L515*'RS Charges'!L843</f>
        <v>0</v>
      </c>
      <c r="M577" s="107">
        <f>M$468*M515*'RS Charges'!M843</f>
        <v>0</v>
      </c>
      <c r="N577" s="107">
        <f>N$468*N515*'RS Charges'!N843</f>
        <v>0</v>
      </c>
      <c r="O577" s="107">
        <f>O$468*O515*'RS Charges'!O843</f>
        <v>0</v>
      </c>
      <c r="P577" s="107">
        <f>P$468*P515*'RS Charges'!P843</f>
        <v>0</v>
      </c>
      <c r="Q577" s="107">
        <f>Q$468*Q515*'RS Charges'!Q843</f>
        <v>0</v>
      </c>
      <c r="R577" s="107">
        <f>R$468*R515*'RS Charges'!R843</f>
        <v>0</v>
      </c>
      <c r="S577" s="107">
        <f>S$468*S515*'RS Charges'!S843</f>
        <v>0</v>
      </c>
      <c r="T577" s="107">
        <f>T$468*T515*'RS Charges'!T843</f>
        <v>0</v>
      </c>
      <c r="U577" s="107">
        <f>U$468*U515*'RS Charges'!U843</f>
        <v>0</v>
      </c>
      <c r="V577" s="107">
        <f>V$468*V515*'RS Charges'!V843</f>
        <v>0</v>
      </c>
      <c r="W577" s="107">
        <f>W$468*W515*'RS Charges'!W843</f>
        <v>0</v>
      </c>
      <c r="X577" s="107">
        <f>X$468*X515*'RS Charges'!X843</f>
        <v>0</v>
      </c>
      <c r="Y577" s="107">
        <f>Y$468*Y515*'RS Charges'!Y843</f>
        <v>0</v>
      </c>
      <c r="Z577" s="107">
        <f>Z$468*Z515*'RS Charges'!Z843</f>
        <v>0</v>
      </c>
      <c r="AA577" s="107">
        <f>AA$468*AA515*'RS Charges'!AA843</f>
        <v>0</v>
      </c>
      <c r="AB577" s="107">
        <f>AB$468*AB515*'RS Charges'!AB843</f>
        <v>0</v>
      </c>
      <c r="AC577" s="108">
        <f>AC$468*AC515*'RS Charges'!AC843</f>
        <v>0</v>
      </c>
      <c r="AE577" s="805">
        <f>AE$468*AE515*'RS Charges'!AE843</f>
        <v>0</v>
      </c>
      <c r="AG577" s="805">
        <f>AG$468*AG515*'RS Charges'!AG843</f>
        <v>0</v>
      </c>
      <c r="AI577" s="805">
        <f>AI$468*AI515*'RS Charges'!AI843</f>
        <v>0</v>
      </c>
      <c r="AK577" s="300"/>
    </row>
    <row r="578" spans="4:37" ht="12.75" customHeight="1" outlineLevel="1" x14ac:dyDescent="0.25">
      <c r="D578" s="142" t="str">
        <f t="shared" si="14"/>
        <v>[Rolling Stock Line 46]</v>
      </c>
      <c r="E578" s="106"/>
      <c r="F578" s="143" t="str">
        <f t="shared" si="15"/>
        <v>£000</v>
      </c>
      <c r="G578" s="107">
        <f>G$468*G516*'RS Charges'!G844</f>
        <v>0</v>
      </c>
      <c r="H578" s="107">
        <f>H$468*H516*'RS Charges'!H844</f>
        <v>0</v>
      </c>
      <c r="I578" s="107">
        <f>I$468*I516*'RS Charges'!I844</f>
        <v>0</v>
      </c>
      <c r="J578" s="107">
        <f>J$468*J516*'RS Charges'!J844</f>
        <v>0</v>
      </c>
      <c r="K578" s="107">
        <f>K$468*K516*'RS Charges'!K844</f>
        <v>0</v>
      </c>
      <c r="L578" s="107">
        <f>L$468*L516*'RS Charges'!L844</f>
        <v>0</v>
      </c>
      <c r="M578" s="107">
        <f>M$468*M516*'RS Charges'!M844</f>
        <v>0</v>
      </c>
      <c r="N578" s="107">
        <f>N$468*N516*'RS Charges'!N844</f>
        <v>0</v>
      </c>
      <c r="O578" s="107">
        <f>O$468*O516*'RS Charges'!O844</f>
        <v>0</v>
      </c>
      <c r="P578" s="107">
        <f>P$468*P516*'RS Charges'!P844</f>
        <v>0</v>
      </c>
      <c r="Q578" s="107">
        <f>Q$468*Q516*'RS Charges'!Q844</f>
        <v>0</v>
      </c>
      <c r="R578" s="107">
        <f>R$468*R516*'RS Charges'!R844</f>
        <v>0</v>
      </c>
      <c r="S578" s="107">
        <f>S$468*S516*'RS Charges'!S844</f>
        <v>0</v>
      </c>
      <c r="T578" s="107">
        <f>T$468*T516*'RS Charges'!T844</f>
        <v>0</v>
      </c>
      <c r="U578" s="107">
        <f>U$468*U516*'RS Charges'!U844</f>
        <v>0</v>
      </c>
      <c r="V578" s="107">
        <f>V$468*V516*'RS Charges'!V844</f>
        <v>0</v>
      </c>
      <c r="W578" s="107">
        <f>W$468*W516*'RS Charges'!W844</f>
        <v>0</v>
      </c>
      <c r="X578" s="107">
        <f>X$468*X516*'RS Charges'!X844</f>
        <v>0</v>
      </c>
      <c r="Y578" s="107">
        <f>Y$468*Y516*'RS Charges'!Y844</f>
        <v>0</v>
      </c>
      <c r="Z578" s="107">
        <f>Z$468*Z516*'RS Charges'!Z844</f>
        <v>0</v>
      </c>
      <c r="AA578" s="107">
        <f>AA$468*AA516*'RS Charges'!AA844</f>
        <v>0</v>
      </c>
      <c r="AB578" s="107">
        <f>AB$468*AB516*'RS Charges'!AB844</f>
        <v>0</v>
      </c>
      <c r="AC578" s="108">
        <f>AC$468*AC516*'RS Charges'!AC844</f>
        <v>0</v>
      </c>
      <c r="AE578" s="805">
        <f>AE$468*AE516*'RS Charges'!AE844</f>
        <v>0</v>
      </c>
      <c r="AG578" s="805">
        <f>AG$468*AG516*'RS Charges'!AG844</f>
        <v>0</v>
      </c>
      <c r="AI578" s="805">
        <f>AI$468*AI516*'RS Charges'!AI844</f>
        <v>0</v>
      </c>
      <c r="AK578" s="300"/>
    </row>
    <row r="579" spans="4:37" ht="12.75" customHeight="1" outlineLevel="1" x14ac:dyDescent="0.25">
      <c r="D579" s="142" t="str">
        <f t="shared" si="14"/>
        <v>[Rolling Stock Line 47]</v>
      </c>
      <c r="E579" s="106"/>
      <c r="F579" s="143" t="str">
        <f t="shared" si="15"/>
        <v>£000</v>
      </c>
      <c r="G579" s="107">
        <f>G$468*G517*'RS Charges'!G845</f>
        <v>0</v>
      </c>
      <c r="H579" s="107">
        <f>H$468*H517*'RS Charges'!H845</f>
        <v>0</v>
      </c>
      <c r="I579" s="107">
        <f>I$468*I517*'RS Charges'!I845</f>
        <v>0</v>
      </c>
      <c r="J579" s="107">
        <f>J$468*J517*'RS Charges'!J845</f>
        <v>0</v>
      </c>
      <c r="K579" s="107">
        <f>K$468*K517*'RS Charges'!K845</f>
        <v>0</v>
      </c>
      <c r="L579" s="107">
        <f>L$468*L517*'RS Charges'!L845</f>
        <v>0</v>
      </c>
      <c r="M579" s="107">
        <f>M$468*M517*'RS Charges'!M845</f>
        <v>0</v>
      </c>
      <c r="N579" s="107">
        <f>N$468*N517*'RS Charges'!N845</f>
        <v>0</v>
      </c>
      <c r="O579" s="107">
        <f>O$468*O517*'RS Charges'!O845</f>
        <v>0</v>
      </c>
      <c r="P579" s="107">
        <f>P$468*P517*'RS Charges'!P845</f>
        <v>0</v>
      </c>
      <c r="Q579" s="107">
        <f>Q$468*Q517*'RS Charges'!Q845</f>
        <v>0</v>
      </c>
      <c r="R579" s="107">
        <f>R$468*R517*'RS Charges'!R845</f>
        <v>0</v>
      </c>
      <c r="S579" s="107">
        <f>S$468*S517*'RS Charges'!S845</f>
        <v>0</v>
      </c>
      <c r="T579" s="107">
        <f>T$468*T517*'RS Charges'!T845</f>
        <v>0</v>
      </c>
      <c r="U579" s="107">
        <f>U$468*U517*'RS Charges'!U845</f>
        <v>0</v>
      </c>
      <c r="V579" s="107">
        <f>V$468*V517*'RS Charges'!V845</f>
        <v>0</v>
      </c>
      <c r="W579" s="107">
        <f>W$468*W517*'RS Charges'!W845</f>
        <v>0</v>
      </c>
      <c r="X579" s="107">
        <f>X$468*X517*'RS Charges'!X845</f>
        <v>0</v>
      </c>
      <c r="Y579" s="107">
        <f>Y$468*Y517*'RS Charges'!Y845</f>
        <v>0</v>
      </c>
      <c r="Z579" s="107">
        <f>Z$468*Z517*'RS Charges'!Z845</f>
        <v>0</v>
      </c>
      <c r="AA579" s="107">
        <f>AA$468*AA517*'RS Charges'!AA845</f>
        <v>0</v>
      </c>
      <c r="AB579" s="107">
        <f>AB$468*AB517*'RS Charges'!AB845</f>
        <v>0</v>
      </c>
      <c r="AC579" s="108">
        <f>AC$468*AC517*'RS Charges'!AC845</f>
        <v>0</v>
      </c>
      <c r="AE579" s="805">
        <f>AE$468*AE517*'RS Charges'!AE845</f>
        <v>0</v>
      </c>
      <c r="AG579" s="805">
        <f>AG$468*AG517*'RS Charges'!AG845</f>
        <v>0</v>
      </c>
      <c r="AI579" s="805">
        <f>AI$468*AI517*'RS Charges'!AI845</f>
        <v>0</v>
      </c>
      <c r="AK579" s="300"/>
    </row>
    <row r="580" spans="4:37" ht="12.75" customHeight="1" outlineLevel="1" x14ac:dyDescent="0.25">
      <c r="D580" s="142" t="str">
        <f t="shared" si="14"/>
        <v>[Rolling Stock Line 48]</v>
      </c>
      <c r="E580" s="106"/>
      <c r="F580" s="143" t="str">
        <f t="shared" si="15"/>
        <v>£000</v>
      </c>
      <c r="G580" s="107">
        <f>G$468*G518*'RS Charges'!G846</f>
        <v>0</v>
      </c>
      <c r="H580" s="107">
        <f>H$468*H518*'RS Charges'!H846</f>
        <v>0</v>
      </c>
      <c r="I580" s="107">
        <f>I$468*I518*'RS Charges'!I846</f>
        <v>0</v>
      </c>
      <c r="J580" s="107">
        <f>J$468*J518*'RS Charges'!J846</f>
        <v>0</v>
      </c>
      <c r="K580" s="107">
        <f>K$468*K518*'RS Charges'!K846</f>
        <v>0</v>
      </c>
      <c r="L580" s="107">
        <f>L$468*L518*'RS Charges'!L846</f>
        <v>0</v>
      </c>
      <c r="M580" s="107">
        <f>M$468*M518*'RS Charges'!M846</f>
        <v>0</v>
      </c>
      <c r="N580" s="107">
        <f>N$468*N518*'RS Charges'!N846</f>
        <v>0</v>
      </c>
      <c r="O580" s="107">
        <f>O$468*O518*'RS Charges'!O846</f>
        <v>0</v>
      </c>
      <c r="P580" s="107">
        <f>P$468*P518*'RS Charges'!P846</f>
        <v>0</v>
      </c>
      <c r="Q580" s="107">
        <f>Q$468*Q518*'RS Charges'!Q846</f>
        <v>0</v>
      </c>
      <c r="R580" s="107">
        <f>R$468*R518*'RS Charges'!R846</f>
        <v>0</v>
      </c>
      <c r="S580" s="107">
        <f>S$468*S518*'RS Charges'!S846</f>
        <v>0</v>
      </c>
      <c r="T580" s="107">
        <f>T$468*T518*'RS Charges'!T846</f>
        <v>0</v>
      </c>
      <c r="U580" s="107">
        <f>U$468*U518*'RS Charges'!U846</f>
        <v>0</v>
      </c>
      <c r="V580" s="107">
        <f>V$468*V518*'RS Charges'!V846</f>
        <v>0</v>
      </c>
      <c r="W580" s="107">
        <f>W$468*W518*'RS Charges'!W846</f>
        <v>0</v>
      </c>
      <c r="X580" s="107">
        <f>X$468*X518*'RS Charges'!X846</f>
        <v>0</v>
      </c>
      <c r="Y580" s="107">
        <f>Y$468*Y518*'RS Charges'!Y846</f>
        <v>0</v>
      </c>
      <c r="Z580" s="107">
        <f>Z$468*Z518*'RS Charges'!Z846</f>
        <v>0</v>
      </c>
      <c r="AA580" s="107">
        <f>AA$468*AA518*'RS Charges'!AA846</f>
        <v>0</v>
      </c>
      <c r="AB580" s="107">
        <f>AB$468*AB518*'RS Charges'!AB846</f>
        <v>0</v>
      </c>
      <c r="AC580" s="108">
        <f>AC$468*AC518*'RS Charges'!AC846</f>
        <v>0</v>
      </c>
      <c r="AE580" s="805">
        <f>AE$468*AE518*'RS Charges'!AE846</f>
        <v>0</v>
      </c>
      <c r="AG580" s="805">
        <f>AG$468*AG518*'RS Charges'!AG846</f>
        <v>0</v>
      </c>
      <c r="AI580" s="805">
        <f>AI$468*AI518*'RS Charges'!AI846</f>
        <v>0</v>
      </c>
      <c r="AK580" s="300"/>
    </row>
    <row r="581" spans="4:37" ht="12.75" customHeight="1" outlineLevel="1" x14ac:dyDescent="0.25">
      <c r="D581" s="142" t="str">
        <f t="shared" si="14"/>
        <v>[Rolling Stock Line 49]</v>
      </c>
      <c r="E581" s="106"/>
      <c r="F581" s="143" t="str">
        <f t="shared" si="15"/>
        <v>£000</v>
      </c>
      <c r="G581" s="107">
        <f>G$468*G519*'RS Charges'!G847</f>
        <v>0</v>
      </c>
      <c r="H581" s="107">
        <f>H$468*H519*'RS Charges'!H847</f>
        <v>0</v>
      </c>
      <c r="I581" s="107">
        <f>I$468*I519*'RS Charges'!I847</f>
        <v>0</v>
      </c>
      <c r="J581" s="107">
        <f>J$468*J519*'RS Charges'!J847</f>
        <v>0</v>
      </c>
      <c r="K581" s="107">
        <f>K$468*K519*'RS Charges'!K847</f>
        <v>0</v>
      </c>
      <c r="L581" s="107">
        <f>L$468*L519*'RS Charges'!L847</f>
        <v>0</v>
      </c>
      <c r="M581" s="107">
        <f>M$468*M519*'RS Charges'!M847</f>
        <v>0</v>
      </c>
      <c r="N581" s="107">
        <f>N$468*N519*'RS Charges'!N847</f>
        <v>0</v>
      </c>
      <c r="O581" s="107">
        <f>O$468*O519*'RS Charges'!O847</f>
        <v>0</v>
      </c>
      <c r="P581" s="107">
        <f>P$468*P519*'RS Charges'!P847</f>
        <v>0</v>
      </c>
      <c r="Q581" s="107">
        <f>Q$468*Q519*'RS Charges'!Q847</f>
        <v>0</v>
      </c>
      <c r="R581" s="107">
        <f>R$468*R519*'RS Charges'!R847</f>
        <v>0</v>
      </c>
      <c r="S581" s="107">
        <f>S$468*S519*'RS Charges'!S847</f>
        <v>0</v>
      </c>
      <c r="T581" s="107">
        <f>T$468*T519*'RS Charges'!T847</f>
        <v>0</v>
      </c>
      <c r="U581" s="107">
        <f>U$468*U519*'RS Charges'!U847</f>
        <v>0</v>
      </c>
      <c r="V581" s="107">
        <f>V$468*V519*'RS Charges'!V847</f>
        <v>0</v>
      </c>
      <c r="W581" s="107">
        <f>W$468*W519*'RS Charges'!W847</f>
        <v>0</v>
      </c>
      <c r="X581" s="107">
        <f>X$468*X519*'RS Charges'!X847</f>
        <v>0</v>
      </c>
      <c r="Y581" s="107">
        <f>Y$468*Y519*'RS Charges'!Y847</f>
        <v>0</v>
      </c>
      <c r="Z581" s="107">
        <f>Z$468*Z519*'RS Charges'!Z847</f>
        <v>0</v>
      </c>
      <c r="AA581" s="107">
        <f>AA$468*AA519*'RS Charges'!AA847</f>
        <v>0</v>
      </c>
      <c r="AB581" s="107">
        <f>AB$468*AB519*'RS Charges'!AB847</f>
        <v>0</v>
      </c>
      <c r="AC581" s="108">
        <f>AC$468*AC519*'RS Charges'!AC847</f>
        <v>0</v>
      </c>
      <c r="AE581" s="805">
        <f>AE$468*AE519*'RS Charges'!AE847</f>
        <v>0</v>
      </c>
      <c r="AG581" s="805">
        <f>AG$468*AG519*'RS Charges'!AG847</f>
        <v>0</v>
      </c>
      <c r="AI581" s="805">
        <f>AI$468*AI519*'RS Charges'!AI847</f>
        <v>0</v>
      </c>
      <c r="AK581" s="300"/>
    </row>
    <row r="582" spans="4:37" ht="12.75" customHeight="1" outlineLevel="1" x14ac:dyDescent="0.25">
      <c r="D582" s="142" t="str">
        <f t="shared" si="14"/>
        <v>[Rolling Stock Line 50]</v>
      </c>
      <c r="E582" s="106"/>
      <c r="F582" s="143" t="str">
        <f t="shared" si="15"/>
        <v>£000</v>
      </c>
      <c r="G582" s="107">
        <f>G$468*G520*'RS Charges'!G848</f>
        <v>0</v>
      </c>
      <c r="H582" s="107">
        <f>H$468*H520*'RS Charges'!H848</f>
        <v>0</v>
      </c>
      <c r="I582" s="107">
        <f>I$468*I520*'RS Charges'!I848</f>
        <v>0</v>
      </c>
      <c r="J582" s="107">
        <f>J$468*J520*'RS Charges'!J848</f>
        <v>0</v>
      </c>
      <c r="K582" s="107">
        <f>K$468*K520*'RS Charges'!K848</f>
        <v>0</v>
      </c>
      <c r="L582" s="107">
        <f>L$468*L520*'RS Charges'!L848</f>
        <v>0</v>
      </c>
      <c r="M582" s="107">
        <f>M$468*M520*'RS Charges'!M848</f>
        <v>0</v>
      </c>
      <c r="N582" s="107">
        <f>N$468*N520*'RS Charges'!N848</f>
        <v>0</v>
      </c>
      <c r="O582" s="107">
        <f>O$468*O520*'RS Charges'!O848</f>
        <v>0</v>
      </c>
      <c r="P582" s="107">
        <f>P$468*P520*'RS Charges'!P848</f>
        <v>0</v>
      </c>
      <c r="Q582" s="107">
        <f>Q$468*Q520*'RS Charges'!Q848</f>
        <v>0</v>
      </c>
      <c r="R582" s="107">
        <f>R$468*R520*'RS Charges'!R848</f>
        <v>0</v>
      </c>
      <c r="S582" s="107">
        <f>S$468*S520*'RS Charges'!S848</f>
        <v>0</v>
      </c>
      <c r="T582" s="107">
        <f>T$468*T520*'RS Charges'!T848</f>
        <v>0</v>
      </c>
      <c r="U582" s="107">
        <f>U$468*U520*'RS Charges'!U848</f>
        <v>0</v>
      </c>
      <c r="V582" s="107">
        <f>V$468*V520*'RS Charges'!V848</f>
        <v>0</v>
      </c>
      <c r="W582" s="107">
        <f>W$468*W520*'RS Charges'!W848</f>
        <v>0</v>
      </c>
      <c r="X582" s="107">
        <f>X$468*X520*'RS Charges'!X848</f>
        <v>0</v>
      </c>
      <c r="Y582" s="107">
        <f>Y$468*Y520*'RS Charges'!Y848</f>
        <v>0</v>
      </c>
      <c r="Z582" s="107">
        <f>Z$468*Z520*'RS Charges'!Z848</f>
        <v>0</v>
      </c>
      <c r="AA582" s="107">
        <f>AA$468*AA520*'RS Charges'!AA848</f>
        <v>0</v>
      </c>
      <c r="AB582" s="107">
        <f>AB$468*AB520*'RS Charges'!AB848</f>
        <v>0</v>
      </c>
      <c r="AC582" s="108">
        <f>AC$468*AC520*'RS Charges'!AC848</f>
        <v>0</v>
      </c>
      <c r="AE582" s="805">
        <f>AE$468*AE520*'RS Charges'!AE848</f>
        <v>0</v>
      </c>
      <c r="AG582" s="805">
        <f>AG$468*AG520*'RS Charges'!AG848</f>
        <v>0</v>
      </c>
      <c r="AI582" s="805">
        <f>AI$468*AI520*'RS Charges'!AI848</f>
        <v>0</v>
      </c>
      <c r="AK582" s="300"/>
    </row>
    <row r="583" spans="4:37" ht="12.75" customHeight="1" outlineLevel="1" x14ac:dyDescent="0.25">
      <c r="D583" s="142" t="str">
        <f t="shared" si="14"/>
        <v>[Rolling Stock Line 51]</v>
      </c>
      <c r="E583" s="106"/>
      <c r="F583" s="143" t="str">
        <f t="shared" si="15"/>
        <v>£000</v>
      </c>
      <c r="G583" s="107">
        <f>G$468*G521*'RS Charges'!G849</f>
        <v>0</v>
      </c>
      <c r="H583" s="107">
        <f>H$468*H521*'RS Charges'!H849</f>
        <v>0</v>
      </c>
      <c r="I583" s="107">
        <f>I$468*I521*'RS Charges'!I849</f>
        <v>0</v>
      </c>
      <c r="J583" s="107">
        <f>J$468*J521*'RS Charges'!J849</f>
        <v>0</v>
      </c>
      <c r="K583" s="107">
        <f>K$468*K521*'RS Charges'!K849</f>
        <v>0</v>
      </c>
      <c r="L583" s="107">
        <f>L$468*L521*'RS Charges'!L849</f>
        <v>0</v>
      </c>
      <c r="M583" s="107">
        <f>M$468*M521*'RS Charges'!M849</f>
        <v>0</v>
      </c>
      <c r="N583" s="107">
        <f>N$468*N521*'RS Charges'!N849</f>
        <v>0</v>
      </c>
      <c r="O583" s="107">
        <f>O$468*O521*'RS Charges'!O849</f>
        <v>0</v>
      </c>
      <c r="P583" s="107">
        <f>P$468*P521*'RS Charges'!P849</f>
        <v>0</v>
      </c>
      <c r="Q583" s="107">
        <f>Q$468*Q521*'RS Charges'!Q849</f>
        <v>0</v>
      </c>
      <c r="R583" s="107">
        <f>R$468*R521*'RS Charges'!R849</f>
        <v>0</v>
      </c>
      <c r="S583" s="107">
        <f>S$468*S521*'RS Charges'!S849</f>
        <v>0</v>
      </c>
      <c r="T583" s="107">
        <f>T$468*T521*'RS Charges'!T849</f>
        <v>0</v>
      </c>
      <c r="U583" s="107">
        <f>U$468*U521*'RS Charges'!U849</f>
        <v>0</v>
      </c>
      <c r="V583" s="107">
        <f>V$468*V521*'RS Charges'!V849</f>
        <v>0</v>
      </c>
      <c r="W583" s="107">
        <f>W$468*W521*'RS Charges'!W849</f>
        <v>0</v>
      </c>
      <c r="X583" s="107">
        <f>X$468*X521*'RS Charges'!X849</f>
        <v>0</v>
      </c>
      <c r="Y583" s="107">
        <f>Y$468*Y521*'RS Charges'!Y849</f>
        <v>0</v>
      </c>
      <c r="Z583" s="107">
        <f>Z$468*Z521*'RS Charges'!Z849</f>
        <v>0</v>
      </c>
      <c r="AA583" s="107">
        <f>AA$468*AA521*'RS Charges'!AA849</f>
        <v>0</v>
      </c>
      <c r="AB583" s="107">
        <f>AB$468*AB521*'RS Charges'!AB849</f>
        <v>0</v>
      </c>
      <c r="AC583" s="108">
        <f>AC$468*AC521*'RS Charges'!AC849</f>
        <v>0</v>
      </c>
      <c r="AE583" s="805">
        <f>AE$468*AE521*'RS Charges'!AE849</f>
        <v>0</v>
      </c>
      <c r="AG583" s="805">
        <f>AG$468*AG521*'RS Charges'!AG849</f>
        <v>0</v>
      </c>
      <c r="AI583" s="805">
        <f>AI$468*AI521*'RS Charges'!AI849</f>
        <v>0</v>
      </c>
      <c r="AK583" s="300"/>
    </row>
    <row r="584" spans="4:37" ht="12.75" customHeight="1" outlineLevel="1" x14ac:dyDescent="0.25">
      <c r="D584" s="142" t="str">
        <f t="shared" si="14"/>
        <v>[Rolling Stock Line 52]</v>
      </c>
      <c r="E584" s="106"/>
      <c r="F584" s="143" t="str">
        <f t="shared" si="15"/>
        <v>£000</v>
      </c>
      <c r="G584" s="107">
        <f>G$468*G522*'RS Charges'!G850</f>
        <v>0</v>
      </c>
      <c r="H584" s="107">
        <f>H$468*H522*'RS Charges'!H850</f>
        <v>0</v>
      </c>
      <c r="I584" s="107">
        <f>I$468*I522*'RS Charges'!I850</f>
        <v>0</v>
      </c>
      <c r="J584" s="107">
        <f>J$468*J522*'RS Charges'!J850</f>
        <v>0</v>
      </c>
      <c r="K584" s="107">
        <f>K$468*K522*'RS Charges'!K850</f>
        <v>0</v>
      </c>
      <c r="L584" s="107">
        <f>L$468*L522*'RS Charges'!L850</f>
        <v>0</v>
      </c>
      <c r="M584" s="107">
        <f>M$468*M522*'RS Charges'!M850</f>
        <v>0</v>
      </c>
      <c r="N584" s="107">
        <f>N$468*N522*'RS Charges'!N850</f>
        <v>0</v>
      </c>
      <c r="O584" s="107">
        <f>O$468*O522*'RS Charges'!O850</f>
        <v>0</v>
      </c>
      <c r="P584" s="107">
        <f>P$468*P522*'RS Charges'!P850</f>
        <v>0</v>
      </c>
      <c r="Q584" s="107">
        <f>Q$468*Q522*'RS Charges'!Q850</f>
        <v>0</v>
      </c>
      <c r="R584" s="107">
        <f>R$468*R522*'RS Charges'!R850</f>
        <v>0</v>
      </c>
      <c r="S584" s="107">
        <f>S$468*S522*'RS Charges'!S850</f>
        <v>0</v>
      </c>
      <c r="T584" s="107">
        <f>T$468*T522*'RS Charges'!T850</f>
        <v>0</v>
      </c>
      <c r="U584" s="107">
        <f>U$468*U522*'RS Charges'!U850</f>
        <v>0</v>
      </c>
      <c r="V584" s="107">
        <f>V$468*V522*'RS Charges'!V850</f>
        <v>0</v>
      </c>
      <c r="W584" s="107">
        <f>W$468*W522*'RS Charges'!W850</f>
        <v>0</v>
      </c>
      <c r="X584" s="107">
        <f>X$468*X522*'RS Charges'!X850</f>
        <v>0</v>
      </c>
      <c r="Y584" s="107">
        <f>Y$468*Y522*'RS Charges'!Y850</f>
        <v>0</v>
      </c>
      <c r="Z584" s="107">
        <f>Z$468*Z522*'RS Charges'!Z850</f>
        <v>0</v>
      </c>
      <c r="AA584" s="107">
        <f>AA$468*AA522*'RS Charges'!AA850</f>
        <v>0</v>
      </c>
      <c r="AB584" s="107">
        <f>AB$468*AB522*'RS Charges'!AB850</f>
        <v>0</v>
      </c>
      <c r="AC584" s="108">
        <f>AC$468*AC522*'RS Charges'!AC850</f>
        <v>0</v>
      </c>
      <c r="AE584" s="805">
        <f>AE$468*AE522*'RS Charges'!AE850</f>
        <v>0</v>
      </c>
      <c r="AG584" s="805">
        <f>AG$468*AG522*'RS Charges'!AG850</f>
        <v>0</v>
      </c>
      <c r="AI584" s="805">
        <f>AI$468*AI522*'RS Charges'!AI850</f>
        <v>0</v>
      </c>
      <c r="AK584" s="300"/>
    </row>
    <row r="585" spans="4:37" ht="12.75" customHeight="1" outlineLevel="1" x14ac:dyDescent="0.25">
      <c r="D585" s="142" t="str">
        <f t="shared" si="14"/>
        <v>[Rolling Stock Line 53]</v>
      </c>
      <c r="E585" s="106"/>
      <c r="F585" s="143" t="str">
        <f t="shared" si="15"/>
        <v>£000</v>
      </c>
      <c r="G585" s="107">
        <f>G$468*G523*'RS Charges'!G851</f>
        <v>0</v>
      </c>
      <c r="H585" s="107">
        <f>H$468*H523*'RS Charges'!H851</f>
        <v>0</v>
      </c>
      <c r="I585" s="107">
        <f>I$468*I523*'RS Charges'!I851</f>
        <v>0</v>
      </c>
      <c r="J585" s="107">
        <f>J$468*J523*'RS Charges'!J851</f>
        <v>0</v>
      </c>
      <c r="K585" s="107">
        <f>K$468*K523*'RS Charges'!K851</f>
        <v>0</v>
      </c>
      <c r="L585" s="107">
        <f>L$468*L523*'RS Charges'!L851</f>
        <v>0</v>
      </c>
      <c r="M585" s="107">
        <f>M$468*M523*'RS Charges'!M851</f>
        <v>0</v>
      </c>
      <c r="N585" s="107">
        <f>N$468*N523*'RS Charges'!N851</f>
        <v>0</v>
      </c>
      <c r="O585" s="107">
        <f>O$468*O523*'RS Charges'!O851</f>
        <v>0</v>
      </c>
      <c r="P585" s="107">
        <f>P$468*P523*'RS Charges'!P851</f>
        <v>0</v>
      </c>
      <c r="Q585" s="107">
        <f>Q$468*Q523*'RS Charges'!Q851</f>
        <v>0</v>
      </c>
      <c r="R585" s="107">
        <f>R$468*R523*'RS Charges'!R851</f>
        <v>0</v>
      </c>
      <c r="S585" s="107">
        <f>S$468*S523*'RS Charges'!S851</f>
        <v>0</v>
      </c>
      <c r="T585" s="107">
        <f>T$468*T523*'RS Charges'!T851</f>
        <v>0</v>
      </c>
      <c r="U585" s="107">
        <f>U$468*U523*'RS Charges'!U851</f>
        <v>0</v>
      </c>
      <c r="V585" s="107">
        <f>V$468*V523*'RS Charges'!V851</f>
        <v>0</v>
      </c>
      <c r="W585" s="107">
        <f>W$468*W523*'RS Charges'!W851</f>
        <v>0</v>
      </c>
      <c r="X585" s="107">
        <f>X$468*X523*'RS Charges'!X851</f>
        <v>0</v>
      </c>
      <c r="Y585" s="107">
        <f>Y$468*Y523*'RS Charges'!Y851</f>
        <v>0</v>
      </c>
      <c r="Z585" s="107">
        <f>Z$468*Z523*'RS Charges'!Z851</f>
        <v>0</v>
      </c>
      <c r="AA585" s="107">
        <f>AA$468*AA523*'RS Charges'!AA851</f>
        <v>0</v>
      </c>
      <c r="AB585" s="107">
        <f>AB$468*AB523*'RS Charges'!AB851</f>
        <v>0</v>
      </c>
      <c r="AC585" s="108">
        <f>AC$468*AC523*'RS Charges'!AC851</f>
        <v>0</v>
      </c>
      <c r="AE585" s="805">
        <f>AE$468*AE523*'RS Charges'!AE851</f>
        <v>0</v>
      </c>
      <c r="AG585" s="805">
        <f>AG$468*AG523*'RS Charges'!AG851</f>
        <v>0</v>
      </c>
      <c r="AI585" s="805">
        <f>AI$468*AI523*'RS Charges'!AI851</f>
        <v>0</v>
      </c>
      <c r="AK585" s="300"/>
    </row>
    <row r="586" spans="4:37" ht="12.75" customHeight="1" outlineLevel="1" x14ac:dyDescent="0.25">
      <c r="D586" s="142" t="str">
        <f t="shared" si="14"/>
        <v>[Rolling Stock Line 54]</v>
      </c>
      <c r="E586" s="106"/>
      <c r="F586" s="143" t="str">
        <f t="shared" si="15"/>
        <v>£000</v>
      </c>
      <c r="G586" s="107">
        <f>G$468*G524*'RS Charges'!G852</f>
        <v>0</v>
      </c>
      <c r="H586" s="107">
        <f>H$468*H524*'RS Charges'!H852</f>
        <v>0</v>
      </c>
      <c r="I586" s="107">
        <f>I$468*I524*'RS Charges'!I852</f>
        <v>0</v>
      </c>
      <c r="J586" s="107">
        <f>J$468*J524*'RS Charges'!J852</f>
        <v>0</v>
      </c>
      <c r="K586" s="107">
        <f>K$468*K524*'RS Charges'!K852</f>
        <v>0</v>
      </c>
      <c r="L586" s="107">
        <f>L$468*L524*'RS Charges'!L852</f>
        <v>0</v>
      </c>
      <c r="M586" s="107">
        <f>M$468*M524*'RS Charges'!M852</f>
        <v>0</v>
      </c>
      <c r="N586" s="107">
        <f>N$468*N524*'RS Charges'!N852</f>
        <v>0</v>
      </c>
      <c r="O586" s="107">
        <f>O$468*O524*'RS Charges'!O852</f>
        <v>0</v>
      </c>
      <c r="P586" s="107">
        <f>P$468*P524*'RS Charges'!P852</f>
        <v>0</v>
      </c>
      <c r="Q586" s="107">
        <f>Q$468*Q524*'RS Charges'!Q852</f>
        <v>0</v>
      </c>
      <c r="R586" s="107">
        <f>R$468*R524*'RS Charges'!R852</f>
        <v>0</v>
      </c>
      <c r="S586" s="107">
        <f>S$468*S524*'RS Charges'!S852</f>
        <v>0</v>
      </c>
      <c r="T586" s="107">
        <f>T$468*T524*'RS Charges'!T852</f>
        <v>0</v>
      </c>
      <c r="U586" s="107">
        <f>U$468*U524*'RS Charges'!U852</f>
        <v>0</v>
      </c>
      <c r="V586" s="107">
        <f>V$468*V524*'RS Charges'!V852</f>
        <v>0</v>
      </c>
      <c r="W586" s="107">
        <f>W$468*W524*'RS Charges'!W852</f>
        <v>0</v>
      </c>
      <c r="X586" s="107">
        <f>X$468*X524*'RS Charges'!X852</f>
        <v>0</v>
      </c>
      <c r="Y586" s="107">
        <f>Y$468*Y524*'RS Charges'!Y852</f>
        <v>0</v>
      </c>
      <c r="Z586" s="107">
        <f>Z$468*Z524*'RS Charges'!Z852</f>
        <v>0</v>
      </c>
      <c r="AA586" s="107">
        <f>AA$468*AA524*'RS Charges'!AA852</f>
        <v>0</v>
      </c>
      <c r="AB586" s="107">
        <f>AB$468*AB524*'RS Charges'!AB852</f>
        <v>0</v>
      </c>
      <c r="AC586" s="108">
        <f>AC$468*AC524*'RS Charges'!AC852</f>
        <v>0</v>
      </c>
      <c r="AE586" s="805">
        <f>AE$468*AE524*'RS Charges'!AE852</f>
        <v>0</v>
      </c>
      <c r="AG586" s="805">
        <f>AG$468*AG524*'RS Charges'!AG852</f>
        <v>0</v>
      </c>
      <c r="AI586" s="805">
        <f>AI$468*AI524*'RS Charges'!AI852</f>
        <v>0</v>
      </c>
      <c r="AK586" s="300"/>
    </row>
    <row r="587" spans="4:37" ht="12.75" customHeight="1" outlineLevel="1" x14ac:dyDescent="0.25">
      <c r="D587" s="142" t="str">
        <f t="shared" si="14"/>
        <v>[Rolling Stock Line 55]</v>
      </c>
      <c r="E587" s="106"/>
      <c r="F587" s="143" t="str">
        <f t="shared" si="15"/>
        <v>£000</v>
      </c>
      <c r="G587" s="107">
        <f>G$468*G525*'RS Charges'!G853</f>
        <v>0</v>
      </c>
      <c r="H587" s="107">
        <f>H$468*H525*'RS Charges'!H853</f>
        <v>0</v>
      </c>
      <c r="I587" s="107">
        <f>I$468*I525*'RS Charges'!I853</f>
        <v>0</v>
      </c>
      <c r="J587" s="107">
        <f>J$468*J525*'RS Charges'!J853</f>
        <v>0</v>
      </c>
      <c r="K587" s="107">
        <f>K$468*K525*'RS Charges'!K853</f>
        <v>0</v>
      </c>
      <c r="L587" s="107">
        <f>L$468*L525*'RS Charges'!L853</f>
        <v>0</v>
      </c>
      <c r="M587" s="107">
        <f>M$468*M525*'RS Charges'!M853</f>
        <v>0</v>
      </c>
      <c r="N587" s="107">
        <f>N$468*N525*'RS Charges'!N853</f>
        <v>0</v>
      </c>
      <c r="O587" s="107">
        <f>O$468*O525*'RS Charges'!O853</f>
        <v>0</v>
      </c>
      <c r="P587" s="107">
        <f>P$468*P525*'RS Charges'!P853</f>
        <v>0</v>
      </c>
      <c r="Q587" s="107">
        <f>Q$468*Q525*'RS Charges'!Q853</f>
        <v>0</v>
      </c>
      <c r="R587" s="107">
        <f>R$468*R525*'RS Charges'!R853</f>
        <v>0</v>
      </c>
      <c r="S587" s="107">
        <f>S$468*S525*'RS Charges'!S853</f>
        <v>0</v>
      </c>
      <c r="T587" s="107">
        <f>T$468*T525*'RS Charges'!T853</f>
        <v>0</v>
      </c>
      <c r="U587" s="107">
        <f>U$468*U525*'RS Charges'!U853</f>
        <v>0</v>
      </c>
      <c r="V587" s="107">
        <f>V$468*V525*'RS Charges'!V853</f>
        <v>0</v>
      </c>
      <c r="W587" s="107">
        <f>W$468*W525*'RS Charges'!W853</f>
        <v>0</v>
      </c>
      <c r="X587" s="107">
        <f>X$468*X525*'RS Charges'!X853</f>
        <v>0</v>
      </c>
      <c r="Y587" s="107">
        <f>Y$468*Y525*'RS Charges'!Y853</f>
        <v>0</v>
      </c>
      <c r="Z587" s="107">
        <f>Z$468*Z525*'RS Charges'!Z853</f>
        <v>0</v>
      </c>
      <c r="AA587" s="107">
        <f>AA$468*AA525*'RS Charges'!AA853</f>
        <v>0</v>
      </c>
      <c r="AB587" s="107">
        <f>AB$468*AB525*'RS Charges'!AB853</f>
        <v>0</v>
      </c>
      <c r="AC587" s="108">
        <f>AC$468*AC525*'RS Charges'!AC853</f>
        <v>0</v>
      </c>
      <c r="AE587" s="805">
        <f>AE$468*AE525*'RS Charges'!AE853</f>
        <v>0</v>
      </c>
      <c r="AG587" s="805">
        <f>AG$468*AG525*'RS Charges'!AG853</f>
        <v>0</v>
      </c>
      <c r="AI587" s="805">
        <f>AI$468*AI525*'RS Charges'!AI853</f>
        <v>0</v>
      </c>
      <c r="AK587" s="300"/>
    </row>
    <row r="588" spans="4:37" ht="12.75" customHeight="1" outlineLevel="1" x14ac:dyDescent="0.25">
      <c r="D588" s="142" t="str">
        <f t="shared" si="14"/>
        <v>[Rolling Stock Line 56]</v>
      </c>
      <c r="E588" s="106"/>
      <c r="F588" s="143" t="str">
        <f t="shared" si="15"/>
        <v>£000</v>
      </c>
      <c r="G588" s="107">
        <f>G$468*G526*'RS Charges'!G854</f>
        <v>0</v>
      </c>
      <c r="H588" s="107">
        <f>H$468*H526*'RS Charges'!H854</f>
        <v>0</v>
      </c>
      <c r="I588" s="107">
        <f>I$468*I526*'RS Charges'!I854</f>
        <v>0</v>
      </c>
      <c r="J588" s="107">
        <f>J$468*J526*'RS Charges'!J854</f>
        <v>0</v>
      </c>
      <c r="K588" s="107">
        <f>K$468*K526*'RS Charges'!K854</f>
        <v>0</v>
      </c>
      <c r="L588" s="107">
        <f>L$468*L526*'RS Charges'!L854</f>
        <v>0</v>
      </c>
      <c r="M588" s="107">
        <f>M$468*M526*'RS Charges'!M854</f>
        <v>0</v>
      </c>
      <c r="N588" s="107">
        <f>N$468*N526*'RS Charges'!N854</f>
        <v>0</v>
      </c>
      <c r="O588" s="107">
        <f>O$468*O526*'RS Charges'!O854</f>
        <v>0</v>
      </c>
      <c r="P588" s="107">
        <f>P$468*P526*'RS Charges'!P854</f>
        <v>0</v>
      </c>
      <c r="Q588" s="107">
        <f>Q$468*Q526*'RS Charges'!Q854</f>
        <v>0</v>
      </c>
      <c r="R588" s="107">
        <f>R$468*R526*'RS Charges'!R854</f>
        <v>0</v>
      </c>
      <c r="S588" s="107">
        <f>S$468*S526*'RS Charges'!S854</f>
        <v>0</v>
      </c>
      <c r="T588" s="107">
        <f>T$468*T526*'RS Charges'!T854</f>
        <v>0</v>
      </c>
      <c r="U588" s="107">
        <f>U$468*U526*'RS Charges'!U854</f>
        <v>0</v>
      </c>
      <c r="V588" s="107">
        <f>V$468*V526*'RS Charges'!V854</f>
        <v>0</v>
      </c>
      <c r="W588" s="107">
        <f>W$468*W526*'RS Charges'!W854</f>
        <v>0</v>
      </c>
      <c r="X588" s="107">
        <f>X$468*X526*'RS Charges'!X854</f>
        <v>0</v>
      </c>
      <c r="Y588" s="107">
        <f>Y$468*Y526*'RS Charges'!Y854</f>
        <v>0</v>
      </c>
      <c r="Z588" s="107">
        <f>Z$468*Z526*'RS Charges'!Z854</f>
        <v>0</v>
      </c>
      <c r="AA588" s="107">
        <f>AA$468*AA526*'RS Charges'!AA854</f>
        <v>0</v>
      </c>
      <c r="AB588" s="107">
        <f>AB$468*AB526*'RS Charges'!AB854</f>
        <v>0</v>
      </c>
      <c r="AC588" s="108">
        <f>AC$468*AC526*'RS Charges'!AC854</f>
        <v>0</v>
      </c>
      <c r="AE588" s="805">
        <f>AE$468*AE526*'RS Charges'!AE854</f>
        <v>0</v>
      </c>
      <c r="AG588" s="805">
        <f>AG$468*AG526*'RS Charges'!AG854</f>
        <v>0</v>
      </c>
      <c r="AI588" s="805">
        <f>AI$468*AI526*'RS Charges'!AI854</f>
        <v>0</v>
      </c>
      <c r="AK588" s="300"/>
    </row>
    <row r="589" spans="4:37" ht="12.75" customHeight="1" outlineLevel="1" x14ac:dyDescent="0.25">
      <c r="D589" s="142" t="str">
        <f t="shared" si="14"/>
        <v>[Rolling Stock Line 57]</v>
      </c>
      <c r="E589" s="106"/>
      <c r="F589" s="143" t="str">
        <f t="shared" si="15"/>
        <v>£000</v>
      </c>
      <c r="G589" s="107">
        <f>G$468*G527*'RS Charges'!G855</f>
        <v>0</v>
      </c>
      <c r="H589" s="107">
        <f>H$468*H527*'RS Charges'!H855</f>
        <v>0</v>
      </c>
      <c r="I589" s="107">
        <f>I$468*I527*'RS Charges'!I855</f>
        <v>0</v>
      </c>
      <c r="J589" s="107">
        <f>J$468*J527*'RS Charges'!J855</f>
        <v>0</v>
      </c>
      <c r="K589" s="107">
        <f>K$468*K527*'RS Charges'!K855</f>
        <v>0</v>
      </c>
      <c r="L589" s="107">
        <f>L$468*L527*'RS Charges'!L855</f>
        <v>0</v>
      </c>
      <c r="M589" s="107">
        <f>M$468*M527*'RS Charges'!M855</f>
        <v>0</v>
      </c>
      <c r="N589" s="107">
        <f>N$468*N527*'RS Charges'!N855</f>
        <v>0</v>
      </c>
      <c r="O589" s="107">
        <f>O$468*O527*'RS Charges'!O855</f>
        <v>0</v>
      </c>
      <c r="P589" s="107">
        <f>P$468*P527*'RS Charges'!P855</f>
        <v>0</v>
      </c>
      <c r="Q589" s="107">
        <f>Q$468*Q527*'RS Charges'!Q855</f>
        <v>0</v>
      </c>
      <c r="R589" s="107">
        <f>R$468*R527*'RS Charges'!R855</f>
        <v>0</v>
      </c>
      <c r="S589" s="107">
        <f>S$468*S527*'RS Charges'!S855</f>
        <v>0</v>
      </c>
      <c r="T589" s="107">
        <f>T$468*T527*'RS Charges'!T855</f>
        <v>0</v>
      </c>
      <c r="U589" s="107">
        <f>U$468*U527*'RS Charges'!U855</f>
        <v>0</v>
      </c>
      <c r="V589" s="107">
        <f>V$468*V527*'RS Charges'!V855</f>
        <v>0</v>
      </c>
      <c r="W589" s="107">
        <f>W$468*W527*'RS Charges'!W855</f>
        <v>0</v>
      </c>
      <c r="X589" s="107">
        <f>X$468*X527*'RS Charges'!X855</f>
        <v>0</v>
      </c>
      <c r="Y589" s="107">
        <f>Y$468*Y527*'RS Charges'!Y855</f>
        <v>0</v>
      </c>
      <c r="Z589" s="107">
        <f>Z$468*Z527*'RS Charges'!Z855</f>
        <v>0</v>
      </c>
      <c r="AA589" s="107">
        <f>AA$468*AA527*'RS Charges'!AA855</f>
        <v>0</v>
      </c>
      <c r="AB589" s="107">
        <f>AB$468*AB527*'RS Charges'!AB855</f>
        <v>0</v>
      </c>
      <c r="AC589" s="108">
        <f>AC$468*AC527*'RS Charges'!AC855</f>
        <v>0</v>
      </c>
      <c r="AE589" s="805">
        <f>AE$468*AE527*'RS Charges'!AE855</f>
        <v>0</v>
      </c>
      <c r="AG589" s="805">
        <f>AG$468*AG527*'RS Charges'!AG855</f>
        <v>0</v>
      </c>
      <c r="AI589" s="805">
        <f>AI$468*AI527*'RS Charges'!AI855</f>
        <v>0</v>
      </c>
      <c r="AK589" s="300"/>
    </row>
    <row r="590" spans="4:37" ht="12.75" customHeight="1" outlineLevel="1" x14ac:dyDescent="0.25">
      <c r="D590" s="142" t="str">
        <f t="shared" si="14"/>
        <v>[Rolling Stock Line 58]</v>
      </c>
      <c r="E590" s="106"/>
      <c r="F590" s="143" t="str">
        <f t="shared" si="15"/>
        <v>£000</v>
      </c>
      <c r="G590" s="107">
        <f>G$468*G528*'RS Charges'!G856</f>
        <v>0</v>
      </c>
      <c r="H590" s="107">
        <f>H$468*H528*'RS Charges'!H856</f>
        <v>0</v>
      </c>
      <c r="I590" s="107">
        <f>I$468*I528*'RS Charges'!I856</f>
        <v>0</v>
      </c>
      <c r="J590" s="107">
        <f>J$468*J528*'RS Charges'!J856</f>
        <v>0</v>
      </c>
      <c r="K590" s="107">
        <f>K$468*K528*'RS Charges'!K856</f>
        <v>0</v>
      </c>
      <c r="L590" s="107">
        <f>L$468*L528*'RS Charges'!L856</f>
        <v>0</v>
      </c>
      <c r="M590" s="107">
        <f>M$468*M528*'RS Charges'!M856</f>
        <v>0</v>
      </c>
      <c r="N590" s="107">
        <f>N$468*N528*'RS Charges'!N856</f>
        <v>0</v>
      </c>
      <c r="O590" s="107">
        <f>O$468*O528*'RS Charges'!O856</f>
        <v>0</v>
      </c>
      <c r="P590" s="107">
        <f>P$468*P528*'RS Charges'!P856</f>
        <v>0</v>
      </c>
      <c r="Q590" s="107">
        <f>Q$468*Q528*'RS Charges'!Q856</f>
        <v>0</v>
      </c>
      <c r="R590" s="107">
        <f>R$468*R528*'RS Charges'!R856</f>
        <v>0</v>
      </c>
      <c r="S590" s="107">
        <f>S$468*S528*'RS Charges'!S856</f>
        <v>0</v>
      </c>
      <c r="T590" s="107">
        <f>T$468*T528*'RS Charges'!T856</f>
        <v>0</v>
      </c>
      <c r="U590" s="107">
        <f>U$468*U528*'RS Charges'!U856</f>
        <v>0</v>
      </c>
      <c r="V590" s="107">
        <f>V$468*V528*'RS Charges'!V856</f>
        <v>0</v>
      </c>
      <c r="W590" s="107">
        <f>W$468*W528*'RS Charges'!W856</f>
        <v>0</v>
      </c>
      <c r="X590" s="107">
        <f>X$468*X528*'RS Charges'!X856</f>
        <v>0</v>
      </c>
      <c r="Y590" s="107">
        <f>Y$468*Y528*'RS Charges'!Y856</f>
        <v>0</v>
      </c>
      <c r="Z590" s="107">
        <f>Z$468*Z528*'RS Charges'!Z856</f>
        <v>0</v>
      </c>
      <c r="AA590" s="107">
        <f>AA$468*AA528*'RS Charges'!AA856</f>
        <v>0</v>
      </c>
      <c r="AB590" s="107">
        <f>AB$468*AB528*'RS Charges'!AB856</f>
        <v>0</v>
      </c>
      <c r="AC590" s="108">
        <f>AC$468*AC528*'RS Charges'!AC856</f>
        <v>0</v>
      </c>
      <c r="AE590" s="805">
        <f>AE$468*AE528*'RS Charges'!AE856</f>
        <v>0</v>
      </c>
      <c r="AG590" s="805">
        <f>AG$468*AG528*'RS Charges'!AG856</f>
        <v>0</v>
      </c>
      <c r="AI590" s="805">
        <f>AI$468*AI528*'RS Charges'!AI856</f>
        <v>0</v>
      </c>
      <c r="AK590" s="300"/>
    </row>
    <row r="591" spans="4:37" ht="12.75" customHeight="1" outlineLevel="1" x14ac:dyDescent="0.25">
      <c r="D591" s="142" t="str">
        <f t="shared" si="14"/>
        <v>[Rolling Stock Line 59]</v>
      </c>
      <c r="E591" s="106"/>
      <c r="F591" s="143" t="str">
        <f t="shared" si="15"/>
        <v>£000</v>
      </c>
      <c r="G591" s="107">
        <f>G$468*G529*'RS Charges'!G857</f>
        <v>0</v>
      </c>
      <c r="H591" s="107">
        <f>H$468*H529*'RS Charges'!H857</f>
        <v>0</v>
      </c>
      <c r="I591" s="107">
        <f>I$468*I529*'RS Charges'!I857</f>
        <v>0</v>
      </c>
      <c r="J591" s="107">
        <f>J$468*J529*'RS Charges'!J857</f>
        <v>0</v>
      </c>
      <c r="K591" s="107">
        <f>K$468*K529*'RS Charges'!K857</f>
        <v>0</v>
      </c>
      <c r="L591" s="107">
        <f>L$468*L529*'RS Charges'!L857</f>
        <v>0</v>
      </c>
      <c r="M591" s="107">
        <f>M$468*M529*'RS Charges'!M857</f>
        <v>0</v>
      </c>
      <c r="N591" s="107">
        <f>N$468*N529*'RS Charges'!N857</f>
        <v>0</v>
      </c>
      <c r="O591" s="107">
        <f>O$468*O529*'RS Charges'!O857</f>
        <v>0</v>
      </c>
      <c r="P591" s="107">
        <f>P$468*P529*'RS Charges'!P857</f>
        <v>0</v>
      </c>
      <c r="Q591" s="107">
        <f>Q$468*Q529*'RS Charges'!Q857</f>
        <v>0</v>
      </c>
      <c r="R591" s="107">
        <f>R$468*R529*'RS Charges'!R857</f>
        <v>0</v>
      </c>
      <c r="S591" s="107">
        <f>S$468*S529*'RS Charges'!S857</f>
        <v>0</v>
      </c>
      <c r="T591" s="107">
        <f>T$468*T529*'RS Charges'!T857</f>
        <v>0</v>
      </c>
      <c r="U591" s="107">
        <f>U$468*U529*'RS Charges'!U857</f>
        <v>0</v>
      </c>
      <c r="V591" s="107">
        <f>V$468*V529*'RS Charges'!V857</f>
        <v>0</v>
      </c>
      <c r="W591" s="107">
        <f>W$468*W529*'RS Charges'!W857</f>
        <v>0</v>
      </c>
      <c r="X591" s="107">
        <f>X$468*X529*'RS Charges'!X857</f>
        <v>0</v>
      </c>
      <c r="Y591" s="107">
        <f>Y$468*Y529*'RS Charges'!Y857</f>
        <v>0</v>
      </c>
      <c r="Z591" s="107">
        <f>Z$468*Z529*'RS Charges'!Z857</f>
        <v>0</v>
      </c>
      <c r="AA591" s="107">
        <f>AA$468*AA529*'RS Charges'!AA857</f>
        <v>0</v>
      </c>
      <c r="AB591" s="107">
        <f>AB$468*AB529*'RS Charges'!AB857</f>
        <v>0</v>
      </c>
      <c r="AC591" s="108">
        <f>AC$468*AC529*'RS Charges'!AC857</f>
        <v>0</v>
      </c>
      <c r="AE591" s="805">
        <f>AE$468*AE529*'RS Charges'!AE857</f>
        <v>0</v>
      </c>
      <c r="AG591" s="805">
        <f>AG$468*AG529*'RS Charges'!AG857</f>
        <v>0</v>
      </c>
      <c r="AI591" s="805">
        <f>AI$468*AI529*'RS Charges'!AI857</f>
        <v>0</v>
      </c>
      <c r="AK591" s="300"/>
    </row>
    <row r="592" spans="4:37" ht="12.75" customHeight="1" outlineLevel="1" x14ac:dyDescent="0.25">
      <c r="D592" s="113" t="str">
        <f t="shared" si="14"/>
        <v>[Rolling Stock Line 60]</v>
      </c>
      <c r="E592" s="286"/>
      <c r="F592" s="155" t="str">
        <f t="shared" si="15"/>
        <v>£000</v>
      </c>
      <c r="G592" s="115">
        <f>G$468*G530*'RS Charges'!G858</f>
        <v>0</v>
      </c>
      <c r="H592" s="115">
        <f>H$468*H530*'RS Charges'!H858</f>
        <v>0</v>
      </c>
      <c r="I592" s="115">
        <f>I$468*I530*'RS Charges'!I858</f>
        <v>0</v>
      </c>
      <c r="J592" s="115">
        <f>J$468*J530*'RS Charges'!J858</f>
        <v>0</v>
      </c>
      <c r="K592" s="115">
        <f>K$468*K530*'RS Charges'!K858</f>
        <v>0</v>
      </c>
      <c r="L592" s="115">
        <f>L$468*L530*'RS Charges'!L858</f>
        <v>0</v>
      </c>
      <c r="M592" s="115">
        <f>M$468*M530*'RS Charges'!M858</f>
        <v>0</v>
      </c>
      <c r="N592" s="115">
        <f>N$468*N530*'RS Charges'!N858</f>
        <v>0</v>
      </c>
      <c r="O592" s="115">
        <f>O$468*O530*'RS Charges'!O858</f>
        <v>0</v>
      </c>
      <c r="P592" s="115">
        <f>P$468*P530*'RS Charges'!P858</f>
        <v>0</v>
      </c>
      <c r="Q592" s="115">
        <f>Q$468*Q530*'RS Charges'!Q858</f>
        <v>0</v>
      </c>
      <c r="R592" s="115">
        <f>R$468*R530*'RS Charges'!R858</f>
        <v>0</v>
      </c>
      <c r="S592" s="115">
        <f>S$468*S530*'RS Charges'!S858</f>
        <v>0</v>
      </c>
      <c r="T592" s="115">
        <f>T$468*T530*'RS Charges'!T858</f>
        <v>0</v>
      </c>
      <c r="U592" s="115">
        <f>U$468*U530*'RS Charges'!U858</f>
        <v>0</v>
      </c>
      <c r="V592" s="115">
        <f>V$468*V530*'RS Charges'!V858</f>
        <v>0</v>
      </c>
      <c r="W592" s="115">
        <f>W$468*W530*'RS Charges'!W858</f>
        <v>0</v>
      </c>
      <c r="X592" s="115">
        <f>X$468*X530*'RS Charges'!X858</f>
        <v>0</v>
      </c>
      <c r="Y592" s="115">
        <f>Y$468*Y530*'RS Charges'!Y858</f>
        <v>0</v>
      </c>
      <c r="Z592" s="115">
        <f>Z$468*Z530*'RS Charges'!Z858</f>
        <v>0</v>
      </c>
      <c r="AA592" s="115">
        <f>AA$468*AA530*'RS Charges'!AA858</f>
        <v>0</v>
      </c>
      <c r="AB592" s="115">
        <f>AB$468*AB530*'RS Charges'!AB858</f>
        <v>0</v>
      </c>
      <c r="AC592" s="116">
        <f>AC$468*AC530*'RS Charges'!AC858</f>
        <v>0</v>
      </c>
      <c r="AE592" s="1058">
        <f>AE$468*AE530*'RS Charges'!AE858</f>
        <v>0</v>
      </c>
      <c r="AG592" s="1058">
        <f>AG$468*AG530*'RS Charges'!AG858</f>
        <v>0</v>
      </c>
      <c r="AI592" s="1058">
        <f>AI$468*AI530*'RS Charges'!AI858</f>
        <v>0</v>
      </c>
      <c r="AK592" s="357"/>
    </row>
    <row r="593" spans="2:37" ht="12.75" customHeight="1" outlineLevel="1" x14ac:dyDescent="0.25">
      <c r="G593" s="107"/>
      <c r="H593" s="107"/>
      <c r="I593" s="107"/>
      <c r="J593" s="107"/>
      <c r="K593" s="107"/>
      <c r="L593" s="107"/>
      <c r="M593" s="107"/>
      <c r="N593" s="107"/>
      <c r="O593" s="107"/>
      <c r="P593" s="107"/>
      <c r="Q593" s="107"/>
      <c r="R593" s="107"/>
      <c r="S593" s="107"/>
      <c r="T593" s="107"/>
      <c r="U593" s="107"/>
      <c r="V593" s="107"/>
      <c r="W593" s="107"/>
      <c r="X593" s="107"/>
      <c r="Y593" s="107"/>
      <c r="Z593" s="107"/>
      <c r="AA593" s="107"/>
      <c r="AB593" s="107"/>
      <c r="AC593" s="107"/>
      <c r="AE593" s="107"/>
      <c r="AG593" s="107"/>
      <c r="AI593" s="107"/>
    </row>
    <row r="594" spans="2:37" ht="12.75" customHeight="1" outlineLevel="1" x14ac:dyDescent="0.25">
      <c r="D594" s="372" t="str">
        <f>"Total "&amp;C532</f>
        <v>Total EC4T Charge</v>
      </c>
      <c r="E594" s="373"/>
      <c r="F594" s="374" t="str">
        <f>F592</f>
        <v>£000</v>
      </c>
      <c r="G594" s="375">
        <f t="shared" ref="G594:AC594" si="16">SUM(G533:G592)</f>
        <v>0</v>
      </c>
      <c r="H594" s="375">
        <f t="shared" si="16"/>
        <v>0</v>
      </c>
      <c r="I594" s="375">
        <f t="shared" si="16"/>
        <v>0</v>
      </c>
      <c r="J594" s="375">
        <f t="shared" si="16"/>
        <v>0</v>
      </c>
      <c r="K594" s="375">
        <f t="shared" si="16"/>
        <v>0</v>
      </c>
      <c r="L594" s="375">
        <f t="shared" si="16"/>
        <v>0</v>
      </c>
      <c r="M594" s="375">
        <f t="shared" si="16"/>
        <v>0</v>
      </c>
      <c r="N594" s="375">
        <f t="shared" si="16"/>
        <v>0</v>
      </c>
      <c r="O594" s="375">
        <f t="shared" si="16"/>
        <v>0</v>
      </c>
      <c r="P594" s="375">
        <f t="shared" si="16"/>
        <v>0</v>
      </c>
      <c r="Q594" s="375">
        <f t="shared" si="16"/>
        <v>0</v>
      </c>
      <c r="R594" s="375">
        <f t="shared" si="16"/>
        <v>0</v>
      </c>
      <c r="S594" s="375">
        <f t="shared" si="16"/>
        <v>0</v>
      </c>
      <c r="T594" s="375">
        <f t="shared" si="16"/>
        <v>0</v>
      </c>
      <c r="U594" s="375">
        <f t="shared" si="16"/>
        <v>0</v>
      </c>
      <c r="V594" s="375">
        <f t="shared" si="16"/>
        <v>0</v>
      </c>
      <c r="W594" s="375">
        <f t="shared" si="16"/>
        <v>0</v>
      </c>
      <c r="X594" s="375">
        <f t="shared" si="16"/>
        <v>0</v>
      </c>
      <c r="Y594" s="375">
        <f t="shared" si="16"/>
        <v>0</v>
      </c>
      <c r="Z594" s="375">
        <f t="shared" si="16"/>
        <v>0</v>
      </c>
      <c r="AA594" s="375">
        <f t="shared" si="16"/>
        <v>0</v>
      </c>
      <c r="AB594" s="375">
        <f t="shared" si="16"/>
        <v>0</v>
      </c>
      <c r="AC594" s="376">
        <f t="shared" si="16"/>
        <v>0</v>
      </c>
      <c r="AE594" s="1062">
        <f>SUM(AE533:AE592)</f>
        <v>0</v>
      </c>
      <c r="AG594" s="1062">
        <f>SUM(AG533:AG592)</f>
        <v>0</v>
      </c>
      <c r="AI594" s="1062">
        <f>SUM(AI533:AI592)</f>
        <v>0</v>
      </c>
      <c r="AK594" s="377"/>
    </row>
    <row r="595" spans="2:37" x14ac:dyDescent="0.25">
      <c r="G595" s="107"/>
      <c r="H595" s="107"/>
      <c r="I595" s="107"/>
      <c r="J595" s="107"/>
      <c r="K595" s="107"/>
      <c r="L595" s="107"/>
      <c r="M595" s="107"/>
      <c r="N595" s="107"/>
      <c r="O595" s="107"/>
      <c r="P595" s="107"/>
      <c r="Q595" s="107"/>
      <c r="R595" s="107"/>
      <c r="S595" s="107"/>
      <c r="T595" s="107"/>
      <c r="U595" s="107"/>
      <c r="V595" s="107"/>
      <c r="W595" s="107"/>
      <c r="X595" s="107"/>
      <c r="Y595" s="107"/>
      <c r="Z595" s="107"/>
      <c r="AA595" s="107"/>
      <c r="AB595" s="107"/>
      <c r="AC595" s="107"/>
      <c r="AE595" s="107"/>
      <c r="AG595" s="107"/>
      <c r="AI595" s="107"/>
    </row>
    <row r="596" spans="2:37" x14ac:dyDescent="0.25">
      <c r="B596" s="359" t="str">
        <f>'Line Items'!B1564</f>
        <v>Electrification Asset Usage Charge</v>
      </c>
      <c r="C596" s="359"/>
      <c r="D596" s="360"/>
      <c r="E596" s="360"/>
      <c r="F596" s="359"/>
      <c r="G596" s="361"/>
      <c r="H596" s="361"/>
      <c r="I596" s="361"/>
      <c r="J596" s="361"/>
      <c r="K596" s="361"/>
      <c r="L596" s="361"/>
      <c r="M596" s="361"/>
      <c r="N596" s="361"/>
      <c r="O596" s="361"/>
      <c r="P596" s="361"/>
      <c r="Q596" s="361"/>
      <c r="R596" s="361"/>
      <c r="S596" s="361"/>
      <c r="T596" s="361"/>
      <c r="U596" s="361"/>
      <c r="V596" s="361"/>
      <c r="W596" s="361"/>
      <c r="X596" s="361"/>
      <c r="Y596" s="361"/>
      <c r="Z596" s="361"/>
      <c r="AA596" s="361"/>
      <c r="AB596" s="361"/>
      <c r="AC596" s="361"/>
      <c r="AD596" s="359"/>
      <c r="AE596" s="361"/>
      <c r="AF596" s="359"/>
      <c r="AG596" s="361"/>
      <c r="AH596" s="359"/>
      <c r="AI596" s="361"/>
      <c r="AJ596" s="359"/>
      <c r="AK596" s="359"/>
    </row>
    <row r="597" spans="2:37" s="212" customFormat="1" outlineLevel="1" x14ac:dyDescent="0.25"/>
    <row r="598" spans="2:37" ht="12.75" customHeight="1" outlineLevel="1" x14ac:dyDescent="0.25">
      <c r="C598" s="76" t="s">
        <v>519</v>
      </c>
      <c r="G598" s="107"/>
      <c r="H598" s="107"/>
      <c r="I598" s="107"/>
      <c r="J598" s="107"/>
      <c r="K598" s="107"/>
      <c r="L598" s="107"/>
      <c r="M598" s="107"/>
      <c r="N598" s="107"/>
      <c r="O598" s="107"/>
      <c r="P598" s="107"/>
      <c r="Q598" s="107"/>
      <c r="R598" s="107"/>
      <c r="S598" s="107"/>
      <c r="T598" s="107"/>
      <c r="U598" s="107"/>
      <c r="V598" s="107"/>
      <c r="W598" s="107"/>
      <c r="X598" s="107"/>
      <c r="Y598" s="107"/>
      <c r="Z598" s="107"/>
      <c r="AA598" s="107"/>
      <c r="AB598" s="107"/>
      <c r="AC598" s="107"/>
      <c r="AE598" s="107"/>
      <c r="AG598" s="107"/>
      <c r="AI598" s="107"/>
    </row>
    <row r="599" spans="2:37" ht="12.75" customHeight="1" outlineLevel="1" x14ac:dyDescent="0.25">
      <c r="C599" s="76"/>
      <c r="D599" s="229" t="str">
        <f>'Line Items'!D1566</f>
        <v>AC (OLE)</v>
      </c>
      <c r="E599" s="312"/>
      <c r="F599" s="313" t="s">
        <v>510</v>
      </c>
      <c r="G599" s="314"/>
      <c r="H599" s="314"/>
      <c r="I599" s="315"/>
      <c r="J599" s="314"/>
      <c r="K599" s="314"/>
      <c r="L599" s="315"/>
      <c r="M599" s="314"/>
      <c r="N599" s="314"/>
      <c r="O599" s="314"/>
      <c r="P599" s="314"/>
      <c r="Q599" s="314"/>
      <c r="R599" s="314"/>
      <c r="S599" s="314"/>
      <c r="T599" s="314"/>
      <c r="U599" s="314"/>
      <c r="V599" s="314"/>
      <c r="W599" s="314"/>
      <c r="X599" s="314"/>
      <c r="Y599" s="314"/>
      <c r="Z599" s="314"/>
      <c r="AA599" s="314"/>
      <c r="AB599" s="314"/>
      <c r="AC599" s="332"/>
      <c r="AE599" s="1057"/>
      <c r="AG599" s="1057"/>
      <c r="AI599" s="1057"/>
      <c r="AK599" s="378" t="s">
        <v>520</v>
      </c>
    </row>
    <row r="600" spans="2:37" ht="12.75" customHeight="1" outlineLevel="1" x14ac:dyDescent="0.25">
      <c r="D600" s="113" t="str">
        <f>'Line Items'!D1567</f>
        <v>DC (Third Rail)</v>
      </c>
      <c r="E600" s="286"/>
      <c r="F600" s="155" t="str">
        <f>F599</f>
        <v>£/ vehicle mile</v>
      </c>
      <c r="G600" s="287"/>
      <c r="H600" s="287"/>
      <c r="I600" s="331"/>
      <c r="J600" s="287"/>
      <c r="K600" s="287"/>
      <c r="L600" s="331"/>
      <c r="M600" s="287"/>
      <c r="N600" s="287"/>
      <c r="O600" s="287"/>
      <c r="P600" s="287"/>
      <c r="Q600" s="287"/>
      <c r="R600" s="287"/>
      <c r="S600" s="287"/>
      <c r="T600" s="287"/>
      <c r="U600" s="287"/>
      <c r="V600" s="287"/>
      <c r="W600" s="287"/>
      <c r="X600" s="287"/>
      <c r="Y600" s="287"/>
      <c r="Z600" s="287"/>
      <c r="AA600" s="287"/>
      <c r="AB600" s="287"/>
      <c r="AC600" s="288"/>
      <c r="AE600" s="1058"/>
      <c r="AG600" s="1058"/>
      <c r="AI600" s="1058"/>
      <c r="AK600" s="301"/>
    </row>
    <row r="601" spans="2:37" s="212" customFormat="1" ht="12.75" customHeight="1" outlineLevel="1" x14ac:dyDescent="0.25"/>
    <row r="602" spans="2:37" ht="12.75" customHeight="1" outlineLevel="1" x14ac:dyDescent="0.25">
      <c r="C602" s="76" t="s">
        <v>138</v>
      </c>
      <c r="G602" s="107"/>
      <c r="H602" s="107"/>
      <c r="I602" s="107"/>
      <c r="J602" s="107"/>
      <c r="K602" s="107"/>
      <c r="L602" s="107"/>
      <c r="M602" s="107"/>
      <c r="N602" s="107"/>
      <c r="O602" s="107"/>
      <c r="P602" s="107"/>
      <c r="Q602" s="107"/>
      <c r="R602" s="107"/>
      <c r="S602" s="107"/>
      <c r="T602" s="107"/>
      <c r="U602" s="107"/>
      <c r="V602" s="107"/>
      <c r="W602" s="107"/>
      <c r="X602" s="107"/>
      <c r="Y602" s="107"/>
      <c r="Z602" s="107"/>
      <c r="AA602" s="107"/>
      <c r="AB602" s="107"/>
      <c r="AC602" s="107"/>
      <c r="AE602" s="107"/>
      <c r="AG602" s="107"/>
      <c r="AI602" s="107"/>
    </row>
    <row r="603" spans="2:37" ht="12.75" customHeight="1" outlineLevel="1" x14ac:dyDescent="0.25">
      <c r="D603" s="229" t="str">
        <f>"Total EAUC for "&amp;D599</f>
        <v>Total EAUC for AC (OLE)</v>
      </c>
      <c r="E603" s="312"/>
      <c r="F603" s="313" t="s">
        <v>428</v>
      </c>
      <c r="G603" s="317">
        <f>G599*'RS Charges'!G992</f>
        <v>0</v>
      </c>
      <c r="H603" s="317">
        <f>H599*'RS Charges'!H992</f>
        <v>0</v>
      </c>
      <c r="I603" s="317">
        <f>I599*'RS Charges'!I992</f>
        <v>0</v>
      </c>
      <c r="J603" s="317">
        <f>J599*'RS Charges'!J992</f>
        <v>0</v>
      </c>
      <c r="K603" s="317">
        <f>K599*'RS Charges'!K992</f>
        <v>0</v>
      </c>
      <c r="L603" s="317">
        <f>L599*'RS Charges'!L992</f>
        <v>0</v>
      </c>
      <c r="M603" s="317">
        <f>M599*'RS Charges'!M992</f>
        <v>0</v>
      </c>
      <c r="N603" s="317">
        <f>N599*'RS Charges'!N992</f>
        <v>0</v>
      </c>
      <c r="O603" s="317">
        <f>O599*'RS Charges'!O992</f>
        <v>0</v>
      </c>
      <c r="P603" s="317">
        <f>P599*'RS Charges'!P992</f>
        <v>0</v>
      </c>
      <c r="Q603" s="317">
        <f>Q599*'RS Charges'!Q992</f>
        <v>0</v>
      </c>
      <c r="R603" s="317">
        <f>R599*'RS Charges'!R992</f>
        <v>0</v>
      </c>
      <c r="S603" s="317">
        <f>S599*'RS Charges'!S992</f>
        <v>0</v>
      </c>
      <c r="T603" s="317">
        <f>T599*'RS Charges'!T992</f>
        <v>0</v>
      </c>
      <c r="U603" s="317">
        <f>U599*'RS Charges'!U992</f>
        <v>0</v>
      </c>
      <c r="V603" s="317">
        <f>V599*'RS Charges'!V992</f>
        <v>0</v>
      </c>
      <c r="W603" s="317">
        <f>W599*'RS Charges'!W992</f>
        <v>0</v>
      </c>
      <c r="X603" s="317">
        <f>X599*'RS Charges'!X992</f>
        <v>0</v>
      </c>
      <c r="Y603" s="317">
        <f>Y599*'RS Charges'!Y992</f>
        <v>0</v>
      </c>
      <c r="Z603" s="317">
        <f>Z599*'RS Charges'!Z992</f>
        <v>0</v>
      </c>
      <c r="AA603" s="317">
        <f>AA599*'RS Charges'!AA992</f>
        <v>0</v>
      </c>
      <c r="AB603" s="317">
        <f>AB599*'RS Charges'!AB992</f>
        <v>0</v>
      </c>
      <c r="AC603" s="379">
        <f>AC599*'RS Charges'!AC992</f>
        <v>0</v>
      </c>
      <c r="AE603" s="1057">
        <f>AE599*'RS Charges'!AE992</f>
        <v>0</v>
      </c>
      <c r="AG603" s="1057">
        <f>AG599*'RS Charges'!AG992</f>
        <v>0</v>
      </c>
      <c r="AI603" s="1057">
        <f>AI599*'RS Charges'!AI992</f>
        <v>0</v>
      </c>
      <c r="AK603" s="378"/>
    </row>
    <row r="604" spans="2:37" ht="12.75" customHeight="1" outlineLevel="1" x14ac:dyDescent="0.25">
      <c r="D604" s="113" t="str">
        <f>"Total EAUC for "&amp;D600</f>
        <v>Total EAUC for DC (Third Rail)</v>
      </c>
      <c r="E604" s="286"/>
      <c r="F604" s="155" t="str">
        <f>F603</f>
        <v>£000</v>
      </c>
      <c r="G604" s="115">
        <f>G600*'RS Charges'!G1057</f>
        <v>0</v>
      </c>
      <c r="H604" s="115">
        <f>H600*'RS Charges'!H1057</f>
        <v>0</v>
      </c>
      <c r="I604" s="115">
        <f>I600*'RS Charges'!I1057</f>
        <v>0</v>
      </c>
      <c r="J604" s="115">
        <f>J600*'RS Charges'!J1057</f>
        <v>0</v>
      </c>
      <c r="K604" s="115">
        <f>K600*'RS Charges'!K1057</f>
        <v>0</v>
      </c>
      <c r="L604" s="115">
        <f>L600*'RS Charges'!L1057</f>
        <v>0</v>
      </c>
      <c r="M604" s="115">
        <f>M600*'RS Charges'!M1057</f>
        <v>0</v>
      </c>
      <c r="N604" s="115">
        <f>N600*'RS Charges'!N1057</f>
        <v>0</v>
      </c>
      <c r="O604" s="115">
        <f>O600*'RS Charges'!O1057</f>
        <v>0</v>
      </c>
      <c r="P604" s="115">
        <f>P600*'RS Charges'!P1057</f>
        <v>0</v>
      </c>
      <c r="Q604" s="115">
        <f>Q600*'RS Charges'!Q1057</f>
        <v>0</v>
      </c>
      <c r="R604" s="115">
        <f>R600*'RS Charges'!R1057</f>
        <v>0</v>
      </c>
      <c r="S604" s="115">
        <f>S600*'RS Charges'!S1057</f>
        <v>0</v>
      </c>
      <c r="T604" s="115">
        <f>T600*'RS Charges'!T1057</f>
        <v>0</v>
      </c>
      <c r="U604" s="115">
        <f>U600*'RS Charges'!U1057</f>
        <v>0</v>
      </c>
      <c r="V604" s="115">
        <f>V600*'RS Charges'!V1057</f>
        <v>0</v>
      </c>
      <c r="W604" s="115">
        <f>W600*'RS Charges'!W1057</f>
        <v>0</v>
      </c>
      <c r="X604" s="115">
        <f>X600*'RS Charges'!X1057</f>
        <v>0</v>
      </c>
      <c r="Y604" s="115">
        <f>Y600*'RS Charges'!Y1057</f>
        <v>0</v>
      </c>
      <c r="Z604" s="115">
        <f>Z600*'RS Charges'!Z1057</f>
        <v>0</v>
      </c>
      <c r="AA604" s="115">
        <f>AA600*'RS Charges'!AA1057</f>
        <v>0</v>
      </c>
      <c r="AB604" s="115">
        <f>AB600*'RS Charges'!AB1057</f>
        <v>0</v>
      </c>
      <c r="AC604" s="380">
        <f>AC600*'RS Charges'!AC1057</f>
        <v>0</v>
      </c>
      <c r="AE604" s="1058">
        <f>AE600*'RS Charges'!AE1057</f>
        <v>0</v>
      </c>
      <c r="AG604" s="1058">
        <f>AG600*'RS Charges'!AG1057</f>
        <v>0</v>
      </c>
      <c r="AI604" s="1058">
        <f>AI600*'RS Charges'!AI1057</f>
        <v>0</v>
      </c>
      <c r="AK604" s="357"/>
    </row>
    <row r="605" spans="2:37" ht="12.75" customHeight="1" outlineLevel="1" x14ac:dyDescent="0.25">
      <c r="G605" s="107"/>
      <c r="H605" s="107"/>
      <c r="I605" s="107"/>
      <c r="J605" s="107"/>
      <c r="K605" s="107"/>
      <c r="L605" s="107"/>
      <c r="M605" s="107"/>
      <c r="N605" s="107"/>
      <c r="O605" s="107"/>
      <c r="P605" s="107"/>
      <c r="Q605" s="107"/>
      <c r="R605" s="107"/>
      <c r="S605" s="107"/>
      <c r="T605" s="107"/>
      <c r="U605" s="107"/>
      <c r="V605" s="107"/>
      <c r="W605" s="107"/>
      <c r="X605" s="107"/>
      <c r="Y605" s="107"/>
      <c r="Z605" s="107"/>
      <c r="AA605" s="107"/>
      <c r="AB605" s="107"/>
      <c r="AC605" s="107"/>
      <c r="AE605" s="107"/>
      <c r="AG605" s="107"/>
      <c r="AI605" s="107"/>
    </row>
    <row r="606" spans="2:37" ht="12.75" customHeight="1" outlineLevel="1" x14ac:dyDescent="0.25">
      <c r="D606" s="290" t="str">
        <f>"Total "&amp;B596</f>
        <v>Total Electrification Asset Usage Charge</v>
      </c>
      <c r="E606" s="353"/>
      <c r="F606" s="354" t="str">
        <f>F604</f>
        <v>£000</v>
      </c>
      <c r="G606" s="355">
        <f t="shared" ref="G606:AC606" si="17">SUM(G603:G604)</f>
        <v>0</v>
      </c>
      <c r="H606" s="355">
        <f t="shared" si="17"/>
        <v>0</v>
      </c>
      <c r="I606" s="355">
        <f t="shared" si="17"/>
        <v>0</v>
      </c>
      <c r="J606" s="355">
        <f t="shared" si="17"/>
        <v>0</v>
      </c>
      <c r="K606" s="355">
        <f t="shared" si="17"/>
        <v>0</v>
      </c>
      <c r="L606" s="355">
        <f t="shared" si="17"/>
        <v>0</v>
      </c>
      <c r="M606" s="355">
        <f t="shared" si="17"/>
        <v>0</v>
      </c>
      <c r="N606" s="355">
        <f t="shared" si="17"/>
        <v>0</v>
      </c>
      <c r="O606" s="355">
        <f t="shared" si="17"/>
        <v>0</v>
      </c>
      <c r="P606" s="355">
        <f t="shared" si="17"/>
        <v>0</v>
      </c>
      <c r="Q606" s="355">
        <f t="shared" si="17"/>
        <v>0</v>
      </c>
      <c r="R606" s="355">
        <f t="shared" si="17"/>
        <v>0</v>
      </c>
      <c r="S606" s="355">
        <f t="shared" si="17"/>
        <v>0</v>
      </c>
      <c r="T606" s="355">
        <f t="shared" si="17"/>
        <v>0</v>
      </c>
      <c r="U606" s="355">
        <f t="shared" si="17"/>
        <v>0</v>
      </c>
      <c r="V606" s="355">
        <f t="shared" si="17"/>
        <v>0</v>
      </c>
      <c r="W606" s="355">
        <f t="shared" si="17"/>
        <v>0</v>
      </c>
      <c r="X606" s="355">
        <f t="shared" si="17"/>
        <v>0</v>
      </c>
      <c r="Y606" s="355">
        <f t="shared" si="17"/>
        <v>0</v>
      </c>
      <c r="Z606" s="355">
        <f t="shared" si="17"/>
        <v>0</v>
      </c>
      <c r="AA606" s="355">
        <f t="shared" si="17"/>
        <v>0</v>
      </c>
      <c r="AB606" s="355">
        <f t="shared" si="17"/>
        <v>0</v>
      </c>
      <c r="AC606" s="294">
        <f t="shared" si="17"/>
        <v>0</v>
      </c>
      <c r="AE606" s="1062">
        <f>SUM(AE603:AE604)</f>
        <v>0</v>
      </c>
      <c r="AG606" s="1062">
        <f>SUM(AG603:AG604)</f>
        <v>0</v>
      </c>
      <c r="AI606" s="1062">
        <f>SUM(AI603:AI604)</f>
        <v>0</v>
      </c>
      <c r="AK606" s="295"/>
    </row>
    <row r="607" spans="2:37" ht="12.6" customHeight="1" outlineLevel="1" x14ac:dyDescent="0.25">
      <c r="G607" s="107"/>
      <c r="H607" s="107"/>
      <c r="I607" s="107"/>
      <c r="J607" s="107"/>
      <c r="K607" s="107"/>
      <c r="L607" s="107"/>
      <c r="M607" s="107"/>
      <c r="N607" s="107"/>
      <c r="O607" s="107"/>
      <c r="P607" s="107"/>
      <c r="Q607" s="107"/>
      <c r="R607" s="107"/>
      <c r="S607" s="107"/>
      <c r="T607" s="107"/>
      <c r="U607" s="107"/>
      <c r="V607" s="107"/>
      <c r="W607" s="107"/>
      <c r="X607" s="107"/>
      <c r="Y607" s="107"/>
      <c r="Z607" s="107"/>
      <c r="AA607" s="107"/>
      <c r="AB607" s="107"/>
      <c r="AC607" s="107"/>
      <c r="AE607" s="107"/>
      <c r="AG607" s="107"/>
      <c r="AI607" s="107"/>
    </row>
    <row r="608" spans="2:37" s="212" customFormat="1" x14ac:dyDescent="0.25"/>
    <row r="609" spans="1:39" x14ac:dyDescent="0.25">
      <c r="B609" s="381" t="str">
        <f>'Line Items'!B1569</f>
        <v>Capacity Charges</v>
      </c>
      <c r="C609" s="381"/>
      <c r="D609" s="382"/>
      <c r="E609" s="382"/>
      <c r="F609" s="381"/>
      <c r="G609" s="383"/>
      <c r="H609" s="383"/>
      <c r="I609" s="383"/>
      <c r="J609" s="383"/>
      <c r="K609" s="383"/>
      <c r="L609" s="383"/>
      <c r="M609" s="383"/>
      <c r="N609" s="383"/>
      <c r="O609" s="383"/>
      <c r="P609" s="383"/>
      <c r="Q609" s="383"/>
      <c r="R609" s="383"/>
      <c r="S609" s="383"/>
      <c r="T609" s="383"/>
      <c r="U609" s="383"/>
      <c r="V609" s="383"/>
      <c r="W609" s="383"/>
      <c r="X609" s="383"/>
      <c r="Y609" s="383"/>
      <c r="Z609" s="383"/>
      <c r="AA609" s="383"/>
      <c r="AB609" s="383"/>
      <c r="AC609" s="383"/>
      <c r="AD609" s="381"/>
      <c r="AE609" s="383"/>
      <c r="AF609" s="381"/>
      <c r="AG609" s="383"/>
      <c r="AH609" s="381"/>
      <c r="AI609" s="383"/>
      <c r="AJ609" s="381"/>
      <c r="AK609" s="381"/>
    </row>
    <row r="610" spans="1:39" s="212" customFormat="1" outlineLevel="1" x14ac:dyDescent="0.25"/>
    <row r="611" spans="1:39" ht="12.75" customHeight="1" outlineLevel="1" x14ac:dyDescent="0.2">
      <c r="A611" s="9"/>
      <c r="C611" s="76" t="s">
        <v>521</v>
      </c>
      <c r="G611" s="107"/>
      <c r="H611" s="107"/>
      <c r="I611" s="107"/>
      <c r="J611" s="107"/>
      <c r="K611" s="107"/>
      <c r="L611" s="107"/>
      <c r="M611" s="107"/>
      <c r="N611" s="107"/>
      <c r="O611" s="107"/>
      <c r="P611" s="107"/>
      <c r="Q611" s="107"/>
      <c r="R611" s="107"/>
      <c r="S611" s="107"/>
      <c r="T611" s="107"/>
      <c r="U611" s="107"/>
      <c r="V611" s="107"/>
      <c r="W611" s="107"/>
      <c r="X611" s="107"/>
      <c r="Y611" s="107"/>
      <c r="Z611" s="107"/>
      <c r="AA611" s="107"/>
      <c r="AB611" s="107"/>
      <c r="AL611" s="9"/>
      <c r="AM611" s="9"/>
    </row>
    <row r="612" spans="1:39" ht="12.75" customHeight="1" outlineLevel="1" x14ac:dyDescent="0.2">
      <c r="A612" s="9"/>
      <c r="D612" s="384" t="str">
        <f>'Line Items'!D1572</f>
        <v>24602004</v>
      </c>
      <c r="E612" s="312"/>
      <c r="F612" s="313" t="s">
        <v>522</v>
      </c>
      <c r="G612" s="314"/>
      <c r="H612" s="314"/>
      <c r="I612" s="315"/>
      <c r="J612" s="314"/>
      <c r="K612" s="314"/>
      <c r="L612" s="314"/>
      <c r="M612" s="314"/>
      <c r="N612" s="314"/>
      <c r="O612" s="314"/>
      <c r="P612" s="314"/>
      <c r="Q612" s="314"/>
      <c r="R612" s="314"/>
      <c r="S612" s="314"/>
      <c r="T612" s="314"/>
      <c r="U612" s="314"/>
      <c r="V612" s="314"/>
      <c r="W612" s="314"/>
      <c r="X612" s="314"/>
      <c r="Y612" s="314"/>
      <c r="Z612" s="314"/>
      <c r="AA612" s="314"/>
      <c r="AB612" s="314"/>
      <c r="AC612" s="332"/>
      <c r="AE612" s="1057"/>
      <c r="AG612" s="1057"/>
      <c r="AI612" s="1057"/>
      <c r="AK612" s="378" t="s">
        <v>523</v>
      </c>
      <c r="AL612" s="9"/>
      <c r="AM612" s="9"/>
    </row>
    <row r="613" spans="1:39" ht="12.75" customHeight="1" outlineLevel="1" x14ac:dyDescent="0.2">
      <c r="A613" s="9"/>
      <c r="D613" s="385" t="str">
        <f>'Line Items'!D1573</f>
        <v>24604004</v>
      </c>
      <c r="E613" s="106"/>
      <c r="F613" s="143" t="str">
        <f t="shared" ref="F613:F661" si="18">F612</f>
        <v>£/ train mile</v>
      </c>
      <c r="G613" s="283"/>
      <c r="H613" s="283"/>
      <c r="I613" s="335"/>
      <c r="J613" s="283"/>
      <c r="K613" s="283"/>
      <c r="L613" s="283"/>
      <c r="M613" s="283"/>
      <c r="N613" s="283"/>
      <c r="O613" s="283"/>
      <c r="P613" s="283"/>
      <c r="Q613" s="283"/>
      <c r="R613" s="283"/>
      <c r="S613" s="283"/>
      <c r="T613" s="283"/>
      <c r="U613" s="283"/>
      <c r="V613" s="283"/>
      <c r="W613" s="283"/>
      <c r="X613" s="283"/>
      <c r="Y613" s="283"/>
      <c r="Z613" s="283"/>
      <c r="AA613" s="283"/>
      <c r="AB613" s="283"/>
      <c r="AC613" s="284"/>
      <c r="AE613" s="805"/>
      <c r="AG613" s="805"/>
      <c r="AI613" s="805"/>
      <c r="AK613" s="300"/>
      <c r="AL613" s="9"/>
      <c r="AM613" s="9"/>
    </row>
    <row r="614" spans="1:39" ht="12.75" customHeight="1" outlineLevel="1" x14ac:dyDescent="0.2">
      <c r="A614" s="9"/>
      <c r="D614" s="385" t="str">
        <f>'Line Items'!D1574</f>
        <v>24605004</v>
      </c>
      <c r="E614" s="106"/>
      <c r="F614" s="143" t="str">
        <f t="shared" si="18"/>
        <v>£/ train mile</v>
      </c>
      <c r="G614" s="283"/>
      <c r="H614" s="283"/>
      <c r="I614" s="335"/>
      <c r="J614" s="283"/>
      <c r="K614" s="283"/>
      <c r="L614" s="283"/>
      <c r="M614" s="283"/>
      <c r="N614" s="283"/>
      <c r="O614" s="283"/>
      <c r="P614" s="283"/>
      <c r="Q614" s="283"/>
      <c r="R614" s="283"/>
      <c r="S614" s="283"/>
      <c r="T614" s="283"/>
      <c r="U614" s="283"/>
      <c r="V614" s="283"/>
      <c r="W614" s="283"/>
      <c r="X614" s="283"/>
      <c r="Y614" s="283"/>
      <c r="Z614" s="283"/>
      <c r="AA614" s="283"/>
      <c r="AB614" s="283"/>
      <c r="AC614" s="284"/>
      <c r="AE614" s="805"/>
      <c r="AG614" s="805"/>
      <c r="AI614" s="805"/>
      <c r="AK614" s="300"/>
      <c r="AL614" s="9"/>
      <c r="AM614" s="9"/>
    </row>
    <row r="615" spans="1:39" ht="12.75" customHeight="1" outlineLevel="1" x14ac:dyDescent="0.2">
      <c r="A615" s="9"/>
      <c r="D615" s="385" t="str">
        <f>'Line Items'!D1575</f>
        <v>24606004</v>
      </c>
      <c r="E615" s="106"/>
      <c r="F615" s="143" t="str">
        <f t="shared" si="18"/>
        <v>£/ train mile</v>
      </c>
      <c r="G615" s="283"/>
      <c r="H615" s="283"/>
      <c r="I615" s="335"/>
      <c r="J615" s="283"/>
      <c r="K615" s="283"/>
      <c r="L615" s="283"/>
      <c r="M615" s="283"/>
      <c r="N615" s="283"/>
      <c r="O615" s="283"/>
      <c r="P615" s="283"/>
      <c r="Q615" s="283"/>
      <c r="R615" s="283"/>
      <c r="S615" s="283"/>
      <c r="T615" s="283"/>
      <c r="U615" s="283"/>
      <c r="V615" s="283"/>
      <c r="W615" s="283"/>
      <c r="X615" s="283"/>
      <c r="Y615" s="283"/>
      <c r="Z615" s="283"/>
      <c r="AA615" s="283"/>
      <c r="AB615" s="283"/>
      <c r="AC615" s="284"/>
      <c r="AE615" s="805"/>
      <c r="AG615" s="805"/>
      <c r="AI615" s="805"/>
      <c r="AK615" s="300"/>
      <c r="AL615" s="9"/>
      <c r="AM615" s="9"/>
    </row>
    <row r="616" spans="1:39" ht="12.75" customHeight="1" outlineLevel="1" x14ac:dyDescent="0.2">
      <c r="A616" s="9"/>
      <c r="D616" s="385" t="str">
        <f>'Line Items'!D1576</f>
        <v>24650005</v>
      </c>
      <c r="E616" s="106"/>
      <c r="F616" s="143" t="str">
        <f t="shared" si="18"/>
        <v>£/ train mile</v>
      </c>
      <c r="G616" s="283"/>
      <c r="H616" s="283"/>
      <c r="I616" s="335"/>
      <c r="J616" s="283"/>
      <c r="K616" s="283"/>
      <c r="L616" s="283"/>
      <c r="M616" s="283"/>
      <c r="N616" s="283"/>
      <c r="O616" s="283"/>
      <c r="P616" s="283"/>
      <c r="Q616" s="283"/>
      <c r="R616" s="283"/>
      <c r="S616" s="283"/>
      <c r="T616" s="283"/>
      <c r="U616" s="283"/>
      <c r="V616" s="283"/>
      <c r="W616" s="283"/>
      <c r="X616" s="283"/>
      <c r="Y616" s="283"/>
      <c r="Z616" s="283"/>
      <c r="AA616" s="283"/>
      <c r="AB616" s="283"/>
      <c r="AC616" s="284"/>
      <c r="AE616" s="805"/>
      <c r="AG616" s="805"/>
      <c r="AI616" s="805"/>
      <c r="AK616" s="300"/>
      <c r="AL616" s="9"/>
      <c r="AM616" s="9"/>
    </row>
    <row r="617" spans="1:39" ht="12.75" customHeight="1" outlineLevel="1" x14ac:dyDescent="0.2">
      <c r="A617" s="9"/>
      <c r="D617" s="385" t="str">
        <f>'Line Items'!D1577</f>
        <v>24652005</v>
      </c>
      <c r="E617" s="106"/>
      <c r="F617" s="143" t="str">
        <f t="shared" si="18"/>
        <v>£/ train mile</v>
      </c>
      <c r="G617" s="283"/>
      <c r="H617" s="283"/>
      <c r="I617" s="335"/>
      <c r="J617" s="283"/>
      <c r="K617" s="283"/>
      <c r="L617" s="283"/>
      <c r="M617" s="283"/>
      <c r="N617" s="283"/>
      <c r="O617" s="283"/>
      <c r="P617" s="283"/>
      <c r="Q617" s="283"/>
      <c r="R617" s="283"/>
      <c r="S617" s="283"/>
      <c r="T617" s="283"/>
      <c r="U617" s="283"/>
      <c r="V617" s="283"/>
      <c r="W617" s="283"/>
      <c r="X617" s="283"/>
      <c r="Y617" s="283"/>
      <c r="Z617" s="283"/>
      <c r="AA617" s="283"/>
      <c r="AB617" s="283"/>
      <c r="AC617" s="284"/>
      <c r="AE617" s="805"/>
      <c r="AG617" s="805"/>
      <c r="AI617" s="805"/>
      <c r="AK617" s="300"/>
      <c r="AL617" s="9"/>
      <c r="AM617" s="9"/>
    </row>
    <row r="618" spans="1:39" ht="12.75" customHeight="1" outlineLevel="1" x14ac:dyDescent="0.2">
      <c r="A618" s="9"/>
      <c r="D618" s="385" t="str">
        <f>'Line Items'!D1578</f>
        <v>24653005</v>
      </c>
      <c r="E618" s="106"/>
      <c r="F618" s="143" t="str">
        <f t="shared" si="18"/>
        <v>£/ train mile</v>
      </c>
      <c r="G618" s="283"/>
      <c r="H618" s="283"/>
      <c r="I618" s="335"/>
      <c r="J618" s="283"/>
      <c r="K618" s="283"/>
      <c r="L618" s="283"/>
      <c r="M618" s="283"/>
      <c r="N618" s="283"/>
      <c r="O618" s="283"/>
      <c r="P618" s="283"/>
      <c r="Q618" s="283"/>
      <c r="R618" s="283"/>
      <c r="S618" s="283"/>
      <c r="T618" s="283"/>
      <c r="U618" s="283"/>
      <c r="V618" s="283"/>
      <c r="W618" s="283"/>
      <c r="X618" s="283"/>
      <c r="Y618" s="283"/>
      <c r="Z618" s="283"/>
      <c r="AA618" s="283"/>
      <c r="AB618" s="283"/>
      <c r="AC618" s="284"/>
      <c r="AE618" s="805"/>
      <c r="AG618" s="805"/>
      <c r="AI618" s="805"/>
      <c r="AK618" s="300"/>
      <c r="AL618" s="9"/>
      <c r="AM618" s="9"/>
    </row>
    <row r="619" spans="1:39" ht="12.75" customHeight="1" outlineLevel="1" x14ac:dyDescent="0.2">
      <c r="A619" s="9"/>
      <c r="D619" s="385" t="str">
        <f>'Line Items'!D1579</f>
        <v>24655005</v>
      </c>
      <c r="E619" s="106"/>
      <c r="F619" s="143" t="str">
        <f t="shared" si="18"/>
        <v>£/ train mile</v>
      </c>
      <c r="G619" s="283"/>
      <c r="H619" s="283"/>
      <c r="I619" s="335"/>
      <c r="J619" s="283"/>
      <c r="K619" s="283"/>
      <c r="L619" s="283"/>
      <c r="M619" s="283"/>
      <c r="N619" s="283"/>
      <c r="O619" s="283"/>
      <c r="P619" s="283"/>
      <c r="Q619" s="283"/>
      <c r="R619" s="283"/>
      <c r="S619" s="283"/>
      <c r="T619" s="283"/>
      <c r="U619" s="283"/>
      <c r="V619" s="283"/>
      <c r="W619" s="283"/>
      <c r="X619" s="283"/>
      <c r="Y619" s="283"/>
      <c r="Z619" s="283"/>
      <c r="AA619" s="283"/>
      <c r="AB619" s="283"/>
      <c r="AC619" s="284"/>
      <c r="AE619" s="805"/>
      <c r="AG619" s="805"/>
      <c r="AI619" s="805"/>
      <c r="AK619" s="300"/>
      <c r="AL619" s="9"/>
      <c r="AM619" s="9"/>
    </row>
    <row r="620" spans="1:39" ht="12.75" customHeight="1" outlineLevel="1" x14ac:dyDescent="0.2">
      <c r="A620" s="9"/>
      <c r="D620" s="385" t="str">
        <f>'Line Items'!D1580</f>
        <v>24656005</v>
      </c>
      <c r="E620" s="106"/>
      <c r="F620" s="143" t="str">
        <f t="shared" si="18"/>
        <v>£/ train mile</v>
      </c>
      <c r="G620" s="283"/>
      <c r="H620" s="283"/>
      <c r="I620" s="335"/>
      <c r="J620" s="283"/>
      <c r="K620" s="283"/>
      <c r="L620" s="283"/>
      <c r="M620" s="283"/>
      <c r="N620" s="283"/>
      <c r="O620" s="283"/>
      <c r="P620" s="283"/>
      <c r="Q620" s="283"/>
      <c r="R620" s="283"/>
      <c r="S620" s="283"/>
      <c r="T620" s="283"/>
      <c r="U620" s="283"/>
      <c r="V620" s="283"/>
      <c r="W620" s="283"/>
      <c r="X620" s="283"/>
      <c r="Y620" s="283"/>
      <c r="Z620" s="283"/>
      <c r="AA620" s="283"/>
      <c r="AB620" s="283"/>
      <c r="AC620" s="284"/>
      <c r="AE620" s="805"/>
      <c r="AG620" s="805"/>
      <c r="AI620" s="805"/>
      <c r="AK620" s="300"/>
      <c r="AL620" s="9"/>
      <c r="AM620" s="9"/>
    </row>
    <row r="621" spans="1:39" ht="12.75" customHeight="1" outlineLevel="1" x14ac:dyDescent="0.2">
      <c r="A621" s="9"/>
      <c r="D621" s="385" t="str">
        <f>'Line Items'!D1581</f>
        <v>24657005</v>
      </c>
      <c r="E621" s="106"/>
      <c r="F621" s="143" t="str">
        <f t="shared" si="18"/>
        <v>£/ train mile</v>
      </c>
      <c r="G621" s="283"/>
      <c r="H621" s="283"/>
      <c r="I621" s="335"/>
      <c r="J621" s="283"/>
      <c r="K621" s="283"/>
      <c r="L621" s="283"/>
      <c r="M621" s="283"/>
      <c r="N621" s="283"/>
      <c r="O621" s="283"/>
      <c r="P621" s="283"/>
      <c r="Q621" s="283"/>
      <c r="R621" s="283"/>
      <c r="S621" s="283"/>
      <c r="T621" s="283"/>
      <c r="U621" s="283"/>
      <c r="V621" s="283"/>
      <c r="W621" s="283"/>
      <c r="X621" s="283"/>
      <c r="Y621" s="283"/>
      <c r="Z621" s="283"/>
      <c r="AA621" s="283"/>
      <c r="AB621" s="283"/>
      <c r="AC621" s="284"/>
      <c r="AE621" s="805"/>
      <c r="AG621" s="805"/>
      <c r="AI621" s="805"/>
      <c r="AK621" s="300"/>
      <c r="AL621" s="9"/>
      <c r="AM621" s="9"/>
    </row>
    <row r="622" spans="1:39" ht="12.75" customHeight="1" outlineLevel="1" x14ac:dyDescent="0.2">
      <c r="A622" s="9"/>
      <c r="D622" s="385" t="str">
        <f>'Line Items'!D1582</f>
        <v>24658005</v>
      </c>
      <c r="E622" s="106"/>
      <c r="F622" s="143" t="str">
        <f t="shared" si="18"/>
        <v>£/ train mile</v>
      </c>
      <c r="G622" s="283"/>
      <c r="H622" s="283"/>
      <c r="I622" s="335"/>
      <c r="J622" s="283"/>
      <c r="K622" s="283"/>
      <c r="L622" s="283"/>
      <c r="M622" s="283"/>
      <c r="N622" s="283"/>
      <c r="O622" s="283"/>
      <c r="P622" s="283"/>
      <c r="Q622" s="283"/>
      <c r="R622" s="283"/>
      <c r="S622" s="283"/>
      <c r="T622" s="283"/>
      <c r="U622" s="283"/>
      <c r="V622" s="283"/>
      <c r="W622" s="283"/>
      <c r="X622" s="283"/>
      <c r="Y622" s="283"/>
      <c r="Z622" s="283"/>
      <c r="AA622" s="283"/>
      <c r="AB622" s="283"/>
      <c r="AC622" s="284"/>
      <c r="AE622" s="805"/>
      <c r="AG622" s="805"/>
      <c r="AI622" s="805"/>
      <c r="AK622" s="300"/>
      <c r="AL622" s="9"/>
      <c r="AM622" s="9"/>
    </row>
    <row r="623" spans="1:39" ht="12.75" customHeight="1" outlineLevel="1" x14ac:dyDescent="0.2">
      <c r="A623" s="9"/>
      <c r="D623" s="385" t="str">
        <f>'Line Items'!D1583</f>
        <v>24659005</v>
      </c>
      <c r="E623" s="106"/>
      <c r="F623" s="143" t="str">
        <f t="shared" si="18"/>
        <v>£/ train mile</v>
      </c>
      <c r="G623" s="283"/>
      <c r="H623" s="283"/>
      <c r="I623" s="335"/>
      <c r="J623" s="283"/>
      <c r="K623" s="283"/>
      <c r="L623" s="283"/>
      <c r="M623" s="283"/>
      <c r="N623" s="283"/>
      <c r="O623" s="283"/>
      <c r="P623" s="283"/>
      <c r="Q623" s="283"/>
      <c r="R623" s="283"/>
      <c r="S623" s="283"/>
      <c r="T623" s="283"/>
      <c r="U623" s="283"/>
      <c r="V623" s="283"/>
      <c r="W623" s="283"/>
      <c r="X623" s="283"/>
      <c r="Y623" s="283"/>
      <c r="Z623" s="283"/>
      <c r="AA623" s="283"/>
      <c r="AB623" s="283"/>
      <c r="AC623" s="284"/>
      <c r="AE623" s="805"/>
      <c r="AG623" s="805"/>
      <c r="AI623" s="805"/>
      <c r="AK623" s="300"/>
      <c r="AL623" s="9"/>
      <c r="AM623" s="9"/>
    </row>
    <row r="624" spans="1:39" ht="12.75" customHeight="1" outlineLevel="1" x14ac:dyDescent="0.2">
      <c r="A624" s="9"/>
      <c r="D624" s="385" t="str">
        <f>'Line Items'!D1584</f>
        <v>24607006</v>
      </c>
      <c r="E624" s="106"/>
      <c r="F624" s="143" t="str">
        <f t="shared" si="18"/>
        <v>£/ train mile</v>
      </c>
      <c r="G624" s="283"/>
      <c r="H624" s="283"/>
      <c r="I624" s="335"/>
      <c r="J624" s="283"/>
      <c r="K624" s="283"/>
      <c r="L624" s="283"/>
      <c r="M624" s="283"/>
      <c r="N624" s="283"/>
      <c r="O624" s="283"/>
      <c r="P624" s="283"/>
      <c r="Q624" s="283"/>
      <c r="R624" s="283"/>
      <c r="S624" s="283"/>
      <c r="T624" s="283"/>
      <c r="U624" s="283"/>
      <c r="V624" s="283"/>
      <c r="W624" s="283"/>
      <c r="X624" s="283"/>
      <c r="Y624" s="283"/>
      <c r="Z624" s="283"/>
      <c r="AA624" s="283"/>
      <c r="AB624" s="283"/>
      <c r="AC624" s="284"/>
      <c r="AE624" s="805"/>
      <c r="AG624" s="805"/>
      <c r="AI624" s="805"/>
      <c r="AK624" s="300"/>
      <c r="AL624" s="9"/>
      <c r="AM624" s="9"/>
    </row>
    <row r="625" spans="4:37" s="9" customFormat="1" ht="12.75" customHeight="1" outlineLevel="1" x14ac:dyDescent="0.2">
      <c r="D625" s="385" t="str">
        <f>'Line Items'!D1585</f>
        <v>24608006</v>
      </c>
      <c r="E625" s="106"/>
      <c r="F625" s="143" t="str">
        <f t="shared" si="18"/>
        <v>£/ train mile</v>
      </c>
      <c r="G625" s="283"/>
      <c r="H625" s="283"/>
      <c r="I625" s="335"/>
      <c r="J625" s="283"/>
      <c r="K625" s="283"/>
      <c r="L625" s="283"/>
      <c r="M625" s="283"/>
      <c r="N625" s="283"/>
      <c r="O625" s="283"/>
      <c r="P625" s="283"/>
      <c r="Q625" s="283"/>
      <c r="R625" s="283"/>
      <c r="S625" s="283"/>
      <c r="T625" s="283"/>
      <c r="U625" s="283"/>
      <c r="V625" s="283"/>
      <c r="W625" s="283"/>
      <c r="X625" s="283"/>
      <c r="Y625" s="283"/>
      <c r="Z625" s="283"/>
      <c r="AA625" s="283"/>
      <c r="AB625" s="283"/>
      <c r="AC625" s="284"/>
      <c r="AE625" s="805"/>
      <c r="AG625" s="805"/>
      <c r="AI625" s="805"/>
      <c r="AK625" s="300"/>
    </row>
    <row r="626" spans="4:37" s="9" customFormat="1" ht="12.75" customHeight="1" outlineLevel="1" x14ac:dyDescent="0.2">
      <c r="D626" s="385" t="str">
        <f>'Line Items'!D1586</f>
        <v>24609006</v>
      </c>
      <c r="E626" s="106"/>
      <c r="F626" s="143" t="str">
        <f t="shared" si="18"/>
        <v>£/ train mile</v>
      </c>
      <c r="G626" s="283"/>
      <c r="H626" s="283"/>
      <c r="I626" s="335"/>
      <c r="J626" s="283"/>
      <c r="K626" s="283"/>
      <c r="L626" s="283"/>
      <c r="M626" s="283"/>
      <c r="N626" s="283"/>
      <c r="O626" s="283"/>
      <c r="P626" s="283"/>
      <c r="Q626" s="283"/>
      <c r="R626" s="283"/>
      <c r="S626" s="283"/>
      <c r="T626" s="283"/>
      <c r="U626" s="283"/>
      <c r="V626" s="283"/>
      <c r="W626" s="283"/>
      <c r="X626" s="283"/>
      <c r="Y626" s="283"/>
      <c r="Z626" s="283"/>
      <c r="AA626" s="283"/>
      <c r="AB626" s="283"/>
      <c r="AC626" s="284"/>
      <c r="AE626" s="805"/>
      <c r="AG626" s="805"/>
      <c r="AI626" s="805"/>
      <c r="AK626" s="300"/>
    </row>
    <row r="627" spans="4:37" s="9" customFormat="1" ht="12.75" customHeight="1" outlineLevel="1" x14ac:dyDescent="0.2">
      <c r="D627" s="385" t="str">
        <f>'Line Items'!D1587</f>
        <v>24602000</v>
      </c>
      <c r="E627" s="106"/>
      <c r="F627" s="143" t="str">
        <f t="shared" si="18"/>
        <v>£/ train mile</v>
      </c>
      <c r="G627" s="283"/>
      <c r="H627" s="283"/>
      <c r="I627" s="335"/>
      <c r="J627" s="283"/>
      <c r="K627" s="283"/>
      <c r="L627" s="283"/>
      <c r="M627" s="283"/>
      <c r="N627" s="283"/>
      <c r="O627" s="283"/>
      <c r="P627" s="283"/>
      <c r="Q627" s="283"/>
      <c r="R627" s="283"/>
      <c r="S627" s="283"/>
      <c r="T627" s="283"/>
      <c r="U627" s="283"/>
      <c r="V627" s="283"/>
      <c r="W627" s="283"/>
      <c r="X627" s="283"/>
      <c r="Y627" s="283"/>
      <c r="Z627" s="283"/>
      <c r="AA627" s="283"/>
      <c r="AB627" s="283"/>
      <c r="AC627" s="284"/>
      <c r="AE627" s="805"/>
      <c r="AG627" s="805"/>
      <c r="AI627" s="805"/>
      <c r="AK627" s="300"/>
    </row>
    <row r="628" spans="4:37" s="9" customFormat="1" ht="12.75" customHeight="1" outlineLevel="1" x14ac:dyDescent="0.2">
      <c r="D628" s="385" t="str">
        <f>'Line Items'!D1588</f>
        <v>24604000</v>
      </c>
      <c r="E628" s="106"/>
      <c r="F628" s="143" t="str">
        <f t="shared" si="18"/>
        <v>£/ train mile</v>
      </c>
      <c r="G628" s="283"/>
      <c r="H628" s="283"/>
      <c r="I628" s="335"/>
      <c r="J628" s="283"/>
      <c r="K628" s="283"/>
      <c r="L628" s="283"/>
      <c r="M628" s="283"/>
      <c r="N628" s="283"/>
      <c r="O628" s="283"/>
      <c r="P628" s="283"/>
      <c r="Q628" s="283"/>
      <c r="R628" s="283"/>
      <c r="S628" s="283"/>
      <c r="T628" s="283"/>
      <c r="U628" s="283"/>
      <c r="V628" s="283"/>
      <c r="W628" s="283"/>
      <c r="X628" s="283"/>
      <c r="Y628" s="283"/>
      <c r="Z628" s="283"/>
      <c r="AA628" s="283"/>
      <c r="AB628" s="283"/>
      <c r="AC628" s="284"/>
      <c r="AE628" s="805"/>
      <c r="AG628" s="805"/>
      <c r="AI628" s="805"/>
      <c r="AK628" s="300"/>
    </row>
    <row r="629" spans="4:37" s="9" customFormat="1" ht="12.75" customHeight="1" outlineLevel="1" x14ac:dyDescent="0.2">
      <c r="D629" s="385" t="str">
        <f>'Line Items'!D1589</f>
        <v>24605000</v>
      </c>
      <c r="E629" s="106"/>
      <c r="F629" s="143" t="str">
        <f t="shared" si="18"/>
        <v>£/ train mile</v>
      </c>
      <c r="G629" s="283"/>
      <c r="H629" s="283"/>
      <c r="I629" s="335"/>
      <c r="J629" s="283"/>
      <c r="K629" s="283"/>
      <c r="L629" s="283"/>
      <c r="M629" s="283"/>
      <c r="N629" s="283"/>
      <c r="O629" s="283"/>
      <c r="P629" s="283"/>
      <c r="Q629" s="283"/>
      <c r="R629" s="283"/>
      <c r="S629" s="283"/>
      <c r="T629" s="283"/>
      <c r="U629" s="283"/>
      <c r="V629" s="283"/>
      <c r="W629" s="283"/>
      <c r="X629" s="283"/>
      <c r="Y629" s="283"/>
      <c r="Z629" s="283"/>
      <c r="AA629" s="283"/>
      <c r="AB629" s="283"/>
      <c r="AC629" s="284"/>
      <c r="AE629" s="805"/>
      <c r="AG629" s="805"/>
      <c r="AI629" s="805"/>
      <c r="AK629" s="300"/>
    </row>
    <row r="630" spans="4:37" s="9" customFormat="1" ht="12.75" customHeight="1" outlineLevel="1" x14ac:dyDescent="0.2">
      <c r="D630" s="385" t="str">
        <f>'Line Items'!D1590</f>
        <v>24606000</v>
      </c>
      <c r="E630" s="106"/>
      <c r="F630" s="143" t="str">
        <f t="shared" si="18"/>
        <v>£/ train mile</v>
      </c>
      <c r="G630" s="283"/>
      <c r="H630" s="283"/>
      <c r="I630" s="335"/>
      <c r="J630" s="283"/>
      <c r="K630" s="283"/>
      <c r="L630" s="283"/>
      <c r="M630" s="283"/>
      <c r="N630" s="283"/>
      <c r="O630" s="283"/>
      <c r="P630" s="283"/>
      <c r="Q630" s="283"/>
      <c r="R630" s="283"/>
      <c r="S630" s="283"/>
      <c r="T630" s="283"/>
      <c r="U630" s="283"/>
      <c r="V630" s="283"/>
      <c r="W630" s="283"/>
      <c r="X630" s="283"/>
      <c r="Y630" s="283"/>
      <c r="Z630" s="283"/>
      <c r="AA630" s="283"/>
      <c r="AB630" s="283"/>
      <c r="AC630" s="284"/>
      <c r="AE630" s="805"/>
      <c r="AG630" s="805"/>
      <c r="AI630" s="805"/>
      <c r="AK630" s="300"/>
    </row>
    <row r="631" spans="4:37" s="9" customFormat="1" ht="12.75" customHeight="1" outlineLevel="1" x14ac:dyDescent="0.2">
      <c r="D631" s="385" t="str">
        <f>'Line Items'!D1591</f>
        <v>24650000</v>
      </c>
      <c r="E631" s="106"/>
      <c r="F631" s="143" t="str">
        <f t="shared" si="18"/>
        <v>£/ train mile</v>
      </c>
      <c r="G631" s="283"/>
      <c r="H631" s="283"/>
      <c r="I631" s="335"/>
      <c r="J631" s="283"/>
      <c r="K631" s="283"/>
      <c r="L631" s="283"/>
      <c r="M631" s="283"/>
      <c r="N631" s="283"/>
      <c r="O631" s="283"/>
      <c r="P631" s="283"/>
      <c r="Q631" s="283"/>
      <c r="R631" s="283"/>
      <c r="S631" s="283"/>
      <c r="T631" s="283"/>
      <c r="U631" s="283"/>
      <c r="V631" s="283"/>
      <c r="W631" s="283"/>
      <c r="X631" s="283"/>
      <c r="Y631" s="283"/>
      <c r="Z631" s="283"/>
      <c r="AA631" s="283"/>
      <c r="AB631" s="283"/>
      <c r="AC631" s="284"/>
      <c r="AE631" s="805"/>
      <c r="AG631" s="805"/>
      <c r="AI631" s="805"/>
      <c r="AK631" s="300"/>
    </row>
    <row r="632" spans="4:37" s="9" customFormat="1" ht="12.75" customHeight="1" outlineLevel="1" x14ac:dyDescent="0.2">
      <c r="D632" s="385" t="str">
        <f>'Line Items'!D1592</f>
        <v>24652000</v>
      </c>
      <c r="E632" s="106"/>
      <c r="F632" s="143" t="str">
        <f t="shared" si="18"/>
        <v>£/ train mile</v>
      </c>
      <c r="G632" s="283"/>
      <c r="H632" s="283"/>
      <c r="I632" s="335"/>
      <c r="J632" s="283"/>
      <c r="K632" s="283"/>
      <c r="L632" s="283"/>
      <c r="M632" s="283"/>
      <c r="N632" s="283"/>
      <c r="O632" s="283"/>
      <c r="P632" s="283"/>
      <c r="Q632" s="283"/>
      <c r="R632" s="283"/>
      <c r="S632" s="283"/>
      <c r="T632" s="283"/>
      <c r="U632" s="283"/>
      <c r="V632" s="283"/>
      <c r="W632" s="283"/>
      <c r="X632" s="283"/>
      <c r="Y632" s="283"/>
      <c r="Z632" s="283"/>
      <c r="AA632" s="283"/>
      <c r="AB632" s="283"/>
      <c r="AC632" s="284"/>
      <c r="AE632" s="805"/>
      <c r="AG632" s="805"/>
      <c r="AI632" s="805"/>
      <c r="AK632" s="300"/>
    </row>
    <row r="633" spans="4:37" s="9" customFormat="1" ht="12.75" customHeight="1" outlineLevel="1" x14ac:dyDescent="0.2">
      <c r="D633" s="385" t="str">
        <f>'Line Items'!D1593</f>
        <v>24653000</v>
      </c>
      <c r="E633" s="106"/>
      <c r="F633" s="143" t="str">
        <f t="shared" si="18"/>
        <v>£/ train mile</v>
      </c>
      <c r="G633" s="283"/>
      <c r="H633" s="283"/>
      <c r="I633" s="335"/>
      <c r="J633" s="283"/>
      <c r="K633" s="283"/>
      <c r="L633" s="283"/>
      <c r="M633" s="283"/>
      <c r="N633" s="283"/>
      <c r="O633" s="283"/>
      <c r="P633" s="283"/>
      <c r="Q633" s="283"/>
      <c r="R633" s="283"/>
      <c r="S633" s="283"/>
      <c r="T633" s="283"/>
      <c r="U633" s="283"/>
      <c r="V633" s="283"/>
      <c r="W633" s="283"/>
      <c r="X633" s="283"/>
      <c r="Y633" s="283"/>
      <c r="Z633" s="283"/>
      <c r="AA633" s="283"/>
      <c r="AB633" s="283"/>
      <c r="AC633" s="284"/>
      <c r="AE633" s="805"/>
      <c r="AG633" s="805"/>
      <c r="AI633" s="805"/>
      <c r="AK633" s="300"/>
    </row>
    <row r="634" spans="4:37" s="9" customFormat="1" ht="12.75" customHeight="1" outlineLevel="1" x14ac:dyDescent="0.2">
      <c r="D634" s="385" t="str">
        <f>'Line Items'!D1594</f>
        <v>24655000</v>
      </c>
      <c r="E634" s="106"/>
      <c r="F634" s="143" t="str">
        <f t="shared" si="18"/>
        <v>£/ train mile</v>
      </c>
      <c r="G634" s="283"/>
      <c r="H634" s="283"/>
      <c r="I634" s="335"/>
      <c r="J634" s="283"/>
      <c r="K634" s="283"/>
      <c r="L634" s="283"/>
      <c r="M634" s="283"/>
      <c r="N634" s="283"/>
      <c r="O634" s="283"/>
      <c r="P634" s="283"/>
      <c r="Q634" s="283"/>
      <c r="R634" s="283"/>
      <c r="S634" s="283"/>
      <c r="T634" s="283"/>
      <c r="U634" s="283"/>
      <c r="V634" s="283"/>
      <c r="W634" s="283"/>
      <c r="X634" s="283"/>
      <c r="Y634" s="283"/>
      <c r="Z634" s="283"/>
      <c r="AA634" s="283"/>
      <c r="AB634" s="283"/>
      <c r="AC634" s="284"/>
      <c r="AE634" s="805"/>
      <c r="AG634" s="805"/>
      <c r="AI634" s="805"/>
      <c r="AK634" s="300"/>
    </row>
    <row r="635" spans="4:37" s="9" customFormat="1" ht="12.75" customHeight="1" outlineLevel="1" x14ac:dyDescent="0.2">
      <c r="D635" s="385" t="str">
        <f>'Line Items'!D1595</f>
        <v>24656000</v>
      </c>
      <c r="E635" s="106"/>
      <c r="F635" s="143" t="str">
        <f t="shared" si="18"/>
        <v>£/ train mile</v>
      </c>
      <c r="G635" s="283"/>
      <c r="H635" s="283"/>
      <c r="I635" s="335"/>
      <c r="J635" s="283"/>
      <c r="K635" s="283"/>
      <c r="L635" s="283"/>
      <c r="M635" s="283"/>
      <c r="N635" s="283"/>
      <c r="O635" s="283"/>
      <c r="P635" s="283"/>
      <c r="Q635" s="283"/>
      <c r="R635" s="283"/>
      <c r="S635" s="283"/>
      <c r="T635" s="283"/>
      <c r="U635" s="283"/>
      <c r="V635" s="283"/>
      <c r="W635" s="283"/>
      <c r="X635" s="283"/>
      <c r="Y635" s="283"/>
      <c r="Z635" s="283"/>
      <c r="AA635" s="283"/>
      <c r="AB635" s="283"/>
      <c r="AC635" s="284"/>
      <c r="AE635" s="805"/>
      <c r="AG635" s="805"/>
      <c r="AI635" s="805"/>
      <c r="AK635" s="300"/>
    </row>
    <row r="636" spans="4:37" s="9" customFormat="1" ht="12.75" customHeight="1" outlineLevel="1" x14ac:dyDescent="0.2">
      <c r="D636" s="385" t="str">
        <f>'Line Items'!D1596</f>
        <v>24657000</v>
      </c>
      <c r="E636" s="106"/>
      <c r="F636" s="143" t="str">
        <f t="shared" si="18"/>
        <v>£/ train mile</v>
      </c>
      <c r="G636" s="283"/>
      <c r="H636" s="283"/>
      <c r="I636" s="335"/>
      <c r="J636" s="283"/>
      <c r="K636" s="283"/>
      <c r="L636" s="283"/>
      <c r="M636" s="283"/>
      <c r="N636" s="283"/>
      <c r="O636" s="283"/>
      <c r="P636" s="283"/>
      <c r="Q636" s="283"/>
      <c r="R636" s="283"/>
      <c r="S636" s="283"/>
      <c r="T636" s="283"/>
      <c r="U636" s="283"/>
      <c r="V636" s="283"/>
      <c r="W636" s="283"/>
      <c r="X636" s="283"/>
      <c r="Y636" s="283"/>
      <c r="Z636" s="283"/>
      <c r="AA636" s="283"/>
      <c r="AB636" s="283"/>
      <c r="AC636" s="284"/>
      <c r="AE636" s="805"/>
      <c r="AG636" s="805"/>
      <c r="AI636" s="805"/>
      <c r="AK636" s="300"/>
    </row>
    <row r="637" spans="4:37" s="9" customFormat="1" ht="12.75" customHeight="1" outlineLevel="1" x14ac:dyDescent="0.2">
      <c r="D637" s="385" t="str">
        <f>'Line Items'!D1597</f>
        <v>24658000</v>
      </c>
      <c r="E637" s="106"/>
      <c r="F637" s="143" t="str">
        <f t="shared" si="18"/>
        <v>£/ train mile</v>
      </c>
      <c r="G637" s="283"/>
      <c r="H637" s="283"/>
      <c r="I637" s="335"/>
      <c r="J637" s="283"/>
      <c r="K637" s="283"/>
      <c r="L637" s="283"/>
      <c r="M637" s="283"/>
      <c r="N637" s="283"/>
      <c r="O637" s="283"/>
      <c r="P637" s="283"/>
      <c r="Q637" s="283"/>
      <c r="R637" s="283"/>
      <c r="S637" s="283"/>
      <c r="T637" s="283"/>
      <c r="U637" s="283"/>
      <c r="V637" s="283"/>
      <c r="W637" s="283"/>
      <c r="X637" s="283"/>
      <c r="Y637" s="283"/>
      <c r="Z637" s="283"/>
      <c r="AA637" s="283"/>
      <c r="AB637" s="283"/>
      <c r="AC637" s="284"/>
      <c r="AE637" s="805"/>
      <c r="AG637" s="805"/>
      <c r="AI637" s="805"/>
      <c r="AK637" s="300"/>
    </row>
    <row r="638" spans="4:37" s="9" customFormat="1" ht="12.75" customHeight="1" outlineLevel="1" x14ac:dyDescent="0.2">
      <c r="D638" s="385" t="str">
        <f>'Line Items'!D1598</f>
        <v>24659000</v>
      </c>
      <c r="E638" s="106"/>
      <c r="F638" s="143" t="str">
        <f t="shared" si="18"/>
        <v>£/ train mile</v>
      </c>
      <c r="G638" s="283"/>
      <c r="H638" s="283"/>
      <c r="I638" s="335"/>
      <c r="J638" s="283"/>
      <c r="K638" s="283"/>
      <c r="L638" s="283"/>
      <c r="M638" s="283"/>
      <c r="N638" s="283"/>
      <c r="O638" s="283"/>
      <c r="P638" s="283"/>
      <c r="Q638" s="283"/>
      <c r="R638" s="283"/>
      <c r="S638" s="283"/>
      <c r="T638" s="283"/>
      <c r="U638" s="283"/>
      <c r="V638" s="283"/>
      <c r="W638" s="283"/>
      <c r="X638" s="283"/>
      <c r="Y638" s="283"/>
      <c r="Z638" s="283"/>
      <c r="AA638" s="283"/>
      <c r="AB638" s="283"/>
      <c r="AC638" s="284"/>
      <c r="AE638" s="805"/>
      <c r="AG638" s="805"/>
      <c r="AI638" s="805"/>
      <c r="AK638" s="300"/>
    </row>
    <row r="639" spans="4:37" s="9" customFormat="1" ht="12.75" customHeight="1" outlineLevel="1" x14ac:dyDescent="0.2">
      <c r="D639" s="385" t="str">
        <f>'Line Items'!D1599</f>
        <v>24647004</v>
      </c>
      <c r="E639" s="106"/>
      <c r="F639" s="143" t="str">
        <f t="shared" si="18"/>
        <v>£/ train mile</v>
      </c>
      <c r="G639" s="283"/>
      <c r="H639" s="283"/>
      <c r="I639" s="335"/>
      <c r="J639" s="283"/>
      <c r="K639" s="283"/>
      <c r="L639" s="283"/>
      <c r="M639" s="283"/>
      <c r="N639" s="283"/>
      <c r="O639" s="283"/>
      <c r="P639" s="283"/>
      <c r="Q639" s="283"/>
      <c r="R639" s="283"/>
      <c r="S639" s="283"/>
      <c r="T639" s="283"/>
      <c r="U639" s="283"/>
      <c r="V639" s="283"/>
      <c r="W639" s="283"/>
      <c r="X639" s="283"/>
      <c r="Y639" s="283"/>
      <c r="Z639" s="283"/>
      <c r="AA639" s="283"/>
      <c r="AB639" s="283"/>
      <c r="AC639" s="284"/>
      <c r="AE639" s="805"/>
      <c r="AG639" s="805"/>
      <c r="AI639" s="805"/>
      <c r="AK639" s="300"/>
    </row>
    <row r="640" spans="4:37" s="9" customFormat="1" ht="12.75" customHeight="1" outlineLevel="1" x14ac:dyDescent="0.2">
      <c r="D640" s="385" t="str">
        <f>'Line Items'!D1600</f>
        <v>24647005</v>
      </c>
      <c r="E640" s="106"/>
      <c r="F640" s="143" t="str">
        <f t="shared" si="18"/>
        <v>£/ train mile</v>
      </c>
      <c r="G640" s="283"/>
      <c r="H640" s="283"/>
      <c r="I640" s="335"/>
      <c r="J640" s="283"/>
      <c r="K640" s="283"/>
      <c r="L640" s="283"/>
      <c r="M640" s="283"/>
      <c r="N640" s="283"/>
      <c r="O640" s="283"/>
      <c r="P640" s="283"/>
      <c r="Q640" s="283"/>
      <c r="R640" s="283"/>
      <c r="S640" s="283"/>
      <c r="T640" s="283"/>
      <c r="U640" s="283"/>
      <c r="V640" s="283"/>
      <c r="W640" s="283"/>
      <c r="X640" s="283"/>
      <c r="Y640" s="283"/>
      <c r="Z640" s="283"/>
      <c r="AA640" s="283"/>
      <c r="AB640" s="283"/>
      <c r="AC640" s="284"/>
      <c r="AE640" s="805"/>
      <c r="AG640" s="805"/>
      <c r="AI640" s="805"/>
      <c r="AK640" s="300"/>
    </row>
    <row r="641" spans="4:37" s="9" customFormat="1" ht="12.75" customHeight="1" outlineLevel="1" x14ac:dyDescent="0.2">
      <c r="D641" s="385" t="str">
        <f>'Line Items'!D1601</f>
        <v>24648004</v>
      </c>
      <c r="E641" s="106"/>
      <c r="F641" s="143" t="str">
        <f t="shared" si="18"/>
        <v>£/ train mile</v>
      </c>
      <c r="G641" s="283"/>
      <c r="H641" s="283"/>
      <c r="I641" s="335"/>
      <c r="J641" s="283"/>
      <c r="K641" s="283"/>
      <c r="L641" s="283"/>
      <c r="M641" s="283"/>
      <c r="N641" s="283"/>
      <c r="O641" s="283"/>
      <c r="P641" s="283"/>
      <c r="Q641" s="283"/>
      <c r="R641" s="283"/>
      <c r="S641" s="283"/>
      <c r="T641" s="283"/>
      <c r="U641" s="283"/>
      <c r="V641" s="283"/>
      <c r="W641" s="283"/>
      <c r="X641" s="283"/>
      <c r="Y641" s="283"/>
      <c r="Z641" s="283"/>
      <c r="AA641" s="283"/>
      <c r="AB641" s="283"/>
      <c r="AC641" s="284"/>
      <c r="AE641" s="805"/>
      <c r="AG641" s="805"/>
      <c r="AI641" s="805"/>
      <c r="AK641" s="300"/>
    </row>
    <row r="642" spans="4:37" s="9" customFormat="1" ht="12.75" customHeight="1" outlineLevel="1" x14ac:dyDescent="0.2">
      <c r="D642" s="385" t="str">
        <f>'Line Items'!D1602</f>
        <v>24648005</v>
      </c>
      <c r="E642" s="106"/>
      <c r="F642" s="143" t="str">
        <f t="shared" si="18"/>
        <v>£/ train mile</v>
      </c>
      <c r="G642" s="283"/>
      <c r="H642" s="283"/>
      <c r="I642" s="335"/>
      <c r="J642" s="283"/>
      <c r="K642" s="283"/>
      <c r="L642" s="283"/>
      <c r="M642" s="283"/>
      <c r="N642" s="283"/>
      <c r="O642" s="283"/>
      <c r="P642" s="283"/>
      <c r="Q642" s="283"/>
      <c r="R642" s="283"/>
      <c r="S642" s="283"/>
      <c r="T642" s="283"/>
      <c r="U642" s="283"/>
      <c r="V642" s="283"/>
      <c r="W642" s="283"/>
      <c r="X642" s="283"/>
      <c r="Y642" s="283"/>
      <c r="Z642" s="283"/>
      <c r="AA642" s="283"/>
      <c r="AB642" s="283"/>
      <c r="AC642" s="284"/>
      <c r="AE642" s="805"/>
      <c r="AG642" s="805"/>
      <c r="AI642" s="805"/>
      <c r="AK642" s="300"/>
    </row>
    <row r="643" spans="4:37" s="9" customFormat="1" ht="12.75" customHeight="1" outlineLevel="1" x14ac:dyDescent="0.2">
      <c r="D643" s="385" t="str">
        <f>'Line Items'!D1603</f>
        <v>24647000</v>
      </c>
      <c r="E643" s="106"/>
      <c r="F643" s="143" t="str">
        <f t="shared" si="18"/>
        <v>£/ train mile</v>
      </c>
      <c r="G643" s="283"/>
      <c r="H643" s="283"/>
      <c r="I643" s="335"/>
      <c r="J643" s="283"/>
      <c r="K643" s="283"/>
      <c r="L643" s="283"/>
      <c r="M643" s="283"/>
      <c r="N643" s="283"/>
      <c r="O643" s="283"/>
      <c r="P643" s="283"/>
      <c r="Q643" s="283"/>
      <c r="R643" s="283"/>
      <c r="S643" s="283"/>
      <c r="T643" s="283"/>
      <c r="U643" s="283"/>
      <c r="V643" s="283"/>
      <c r="W643" s="283"/>
      <c r="X643" s="283"/>
      <c r="Y643" s="283"/>
      <c r="Z643" s="283"/>
      <c r="AA643" s="283"/>
      <c r="AB643" s="283"/>
      <c r="AC643" s="284"/>
      <c r="AE643" s="805"/>
      <c r="AG643" s="805"/>
      <c r="AI643" s="805"/>
      <c r="AK643" s="300"/>
    </row>
    <row r="644" spans="4:37" s="9" customFormat="1" ht="12.75" customHeight="1" outlineLevel="1" x14ac:dyDescent="0.2">
      <c r="D644" s="385" t="str">
        <f>'Line Items'!D1604</f>
        <v>24647001</v>
      </c>
      <c r="E644" s="106"/>
      <c r="F644" s="143" t="str">
        <f t="shared" si="18"/>
        <v>£/ train mile</v>
      </c>
      <c r="G644" s="283"/>
      <c r="H644" s="283"/>
      <c r="I644" s="335"/>
      <c r="J644" s="283"/>
      <c r="K644" s="283"/>
      <c r="L644" s="283"/>
      <c r="M644" s="283"/>
      <c r="N644" s="283"/>
      <c r="O644" s="283"/>
      <c r="P644" s="283"/>
      <c r="Q644" s="283"/>
      <c r="R644" s="283"/>
      <c r="S644" s="283"/>
      <c r="T644" s="283"/>
      <c r="U644" s="283"/>
      <c r="V644" s="283"/>
      <c r="W644" s="283"/>
      <c r="X644" s="283"/>
      <c r="Y644" s="283"/>
      <c r="Z644" s="283"/>
      <c r="AA644" s="283"/>
      <c r="AB644" s="283"/>
      <c r="AC644" s="284"/>
      <c r="AE644" s="805"/>
      <c r="AG644" s="805"/>
      <c r="AI644" s="805"/>
      <c r="AK644" s="300"/>
    </row>
    <row r="645" spans="4:37" s="9" customFormat="1" ht="12.75" customHeight="1" outlineLevel="1" x14ac:dyDescent="0.2">
      <c r="D645" s="385" t="str">
        <f>'Line Items'!D1605</f>
        <v>24648000</v>
      </c>
      <c r="E645" s="106"/>
      <c r="F645" s="143" t="str">
        <f t="shared" si="18"/>
        <v>£/ train mile</v>
      </c>
      <c r="G645" s="283"/>
      <c r="H645" s="283"/>
      <c r="I645" s="335"/>
      <c r="J645" s="283"/>
      <c r="K645" s="283"/>
      <c r="L645" s="283"/>
      <c r="M645" s="283"/>
      <c r="N645" s="283"/>
      <c r="O645" s="283"/>
      <c r="P645" s="283"/>
      <c r="Q645" s="283"/>
      <c r="R645" s="283"/>
      <c r="S645" s="283"/>
      <c r="T645" s="283"/>
      <c r="U645" s="283"/>
      <c r="V645" s="283"/>
      <c r="W645" s="283"/>
      <c r="X645" s="283"/>
      <c r="Y645" s="283"/>
      <c r="Z645" s="283"/>
      <c r="AA645" s="283"/>
      <c r="AB645" s="283"/>
      <c r="AC645" s="284"/>
      <c r="AE645" s="805"/>
      <c r="AG645" s="805"/>
      <c r="AI645" s="805"/>
      <c r="AK645" s="300"/>
    </row>
    <row r="646" spans="4:37" s="9" customFormat="1" ht="12.75" customHeight="1" outlineLevel="1" x14ac:dyDescent="0.2">
      <c r="D646" s="385" t="str">
        <f>'Line Items'!D1606</f>
        <v>24648001</v>
      </c>
      <c r="E646" s="106"/>
      <c r="F646" s="143" t="str">
        <f t="shared" si="18"/>
        <v>£/ train mile</v>
      </c>
      <c r="G646" s="283"/>
      <c r="H646" s="283"/>
      <c r="I646" s="335"/>
      <c r="J646" s="283"/>
      <c r="K646" s="283"/>
      <c r="L646" s="283"/>
      <c r="M646" s="283"/>
      <c r="N646" s="283"/>
      <c r="O646" s="283"/>
      <c r="P646" s="283"/>
      <c r="Q646" s="283"/>
      <c r="R646" s="283"/>
      <c r="S646" s="283"/>
      <c r="T646" s="283"/>
      <c r="U646" s="283"/>
      <c r="V646" s="283"/>
      <c r="W646" s="283"/>
      <c r="X646" s="283"/>
      <c r="Y646" s="283"/>
      <c r="Z646" s="283"/>
      <c r="AA646" s="283"/>
      <c r="AB646" s="283"/>
      <c r="AC646" s="284"/>
      <c r="AE646" s="805"/>
      <c r="AG646" s="805"/>
      <c r="AI646" s="805"/>
      <c r="AK646" s="300"/>
    </row>
    <row r="647" spans="4:37" s="9" customFormat="1" ht="12.75" customHeight="1" outlineLevel="1" x14ac:dyDescent="0.2">
      <c r="D647" s="385" t="str">
        <f>'Line Items'!D1607</f>
        <v>24462000</v>
      </c>
      <c r="E647" s="106"/>
      <c r="F647" s="143" t="str">
        <f t="shared" si="18"/>
        <v>£/ train mile</v>
      </c>
      <c r="G647" s="283"/>
      <c r="H647" s="283"/>
      <c r="I647" s="335"/>
      <c r="J647" s="283"/>
      <c r="K647" s="283"/>
      <c r="L647" s="283"/>
      <c r="M647" s="283"/>
      <c r="N647" s="283"/>
      <c r="O647" s="283"/>
      <c r="P647" s="283"/>
      <c r="Q647" s="283"/>
      <c r="R647" s="283"/>
      <c r="S647" s="283"/>
      <c r="T647" s="283"/>
      <c r="U647" s="283"/>
      <c r="V647" s="283"/>
      <c r="W647" s="283"/>
      <c r="X647" s="283"/>
      <c r="Y647" s="283"/>
      <c r="Z647" s="283"/>
      <c r="AA647" s="283"/>
      <c r="AB647" s="283"/>
      <c r="AC647" s="284"/>
      <c r="AE647" s="805"/>
      <c r="AG647" s="805"/>
      <c r="AI647" s="805"/>
      <c r="AK647" s="300"/>
    </row>
    <row r="648" spans="4:37" s="9" customFormat="1" ht="12.75" customHeight="1" outlineLevel="1" x14ac:dyDescent="0.2">
      <c r="D648" s="385" t="str">
        <f>'Line Items'!D1608</f>
        <v>24649009</v>
      </c>
      <c r="E648" s="106"/>
      <c r="F648" s="143" t="str">
        <f t="shared" si="18"/>
        <v>£/ train mile</v>
      </c>
      <c r="G648" s="283"/>
      <c r="H648" s="283"/>
      <c r="I648" s="335"/>
      <c r="J648" s="283"/>
      <c r="K648" s="283"/>
      <c r="L648" s="283"/>
      <c r="M648" s="283"/>
      <c r="N648" s="283"/>
      <c r="O648" s="283"/>
      <c r="P648" s="283"/>
      <c r="Q648" s="283"/>
      <c r="R648" s="283"/>
      <c r="S648" s="283"/>
      <c r="T648" s="283"/>
      <c r="U648" s="283"/>
      <c r="V648" s="283"/>
      <c r="W648" s="283"/>
      <c r="X648" s="283"/>
      <c r="Y648" s="283"/>
      <c r="Z648" s="283"/>
      <c r="AA648" s="283"/>
      <c r="AB648" s="283"/>
      <c r="AC648" s="284"/>
      <c r="AE648" s="805"/>
      <c r="AG648" s="805"/>
      <c r="AI648" s="805"/>
      <c r="AK648" s="300"/>
    </row>
    <row r="649" spans="4:37" s="9" customFormat="1" ht="12.75" customHeight="1" outlineLevel="1" x14ac:dyDescent="0.2">
      <c r="D649" s="385" t="str">
        <f>'Line Items'!D1609</f>
        <v>[Capacity Charges Service Code Line 38]</v>
      </c>
      <c r="E649" s="106"/>
      <c r="F649" s="143" t="str">
        <f t="shared" si="18"/>
        <v>£/ train mile</v>
      </c>
      <c r="G649" s="283"/>
      <c r="H649" s="283"/>
      <c r="I649" s="335"/>
      <c r="J649" s="283"/>
      <c r="K649" s="283"/>
      <c r="L649" s="283"/>
      <c r="M649" s="283"/>
      <c r="N649" s="283"/>
      <c r="O649" s="283"/>
      <c r="P649" s="283"/>
      <c r="Q649" s="283"/>
      <c r="R649" s="283"/>
      <c r="S649" s="283"/>
      <c r="T649" s="283"/>
      <c r="U649" s="283"/>
      <c r="V649" s="283"/>
      <c r="W649" s="283"/>
      <c r="X649" s="283"/>
      <c r="Y649" s="283"/>
      <c r="Z649" s="283"/>
      <c r="AA649" s="283"/>
      <c r="AB649" s="283"/>
      <c r="AC649" s="284"/>
      <c r="AE649" s="805"/>
      <c r="AG649" s="805"/>
      <c r="AI649" s="805"/>
      <c r="AK649" s="300"/>
    </row>
    <row r="650" spans="4:37" s="9" customFormat="1" ht="12.75" customHeight="1" outlineLevel="1" x14ac:dyDescent="0.2">
      <c r="D650" s="385" t="str">
        <f>'Line Items'!D1610</f>
        <v>[Capacity Charges Service Code Line 39]</v>
      </c>
      <c r="E650" s="106"/>
      <c r="F650" s="143" t="str">
        <f t="shared" si="18"/>
        <v>£/ train mile</v>
      </c>
      <c r="G650" s="283"/>
      <c r="H650" s="283"/>
      <c r="I650" s="335"/>
      <c r="J650" s="283"/>
      <c r="K650" s="283"/>
      <c r="L650" s="283"/>
      <c r="M650" s="283"/>
      <c r="N650" s="283"/>
      <c r="O650" s="283"/>
      <c r="P650" s="283"/>
      <c r="Q650" s="283"/>
      <c r="R650" s="283"/>
      <c r="S650" s="283"/>
      <c r="T650" s="283"/>
      <c r="U650" s="283"/>
      <c r="V650" s="283"/>
      <c r="W650" s="283"/>
      <c r="X650" s="283"/>
      <c r="Y650" s="283"/>
      <c r="Z650" s="283"/>
      <c r="AA650" s="283"/>
      <c r="AB650" s="283"/>
      <c r="AC650" s="284"/>
      <c r="AE650" s="805"/>
      <c r="AG650" s="805"/>
      <c r="AI650" s="805"/>
      <c r="AK650" s="300"/>
    </row>
    <row r="651" spans="4:37" s="9" customFormat="1" ht="12.75" customHeight="1" outlineLevel="1" x14ac:dyDescent="0.2">
      <c r="D651" s="385" t="str">
        <f>'Line Items'!D1611</f>
        <v>[Capacity Charges Service Code Line 40]</v>
      </c>
      <c r="E651" s="106"/>
      <c r="F651" s="143" t="str">
        <f t="shared" si="18"/>
        <v>£/ train mile</v>
      </c>
      <c r="G651" s="283"/>
      <c r="H651" s="283"/>
      <c r="I651" s="335"/>
      <c r="J651" s="283"/>
      <c r="K651" s="283"/>
      <c r="L651" s="283"/>
      <c r="M651" s="283"/>
      <c r="N651" s="283"/>
      <c r="O651" s="283"/>
      <c r="P651" s="283"/>
      <c r="Q651" s="283"/>
      <c r="R651" s="283"/>
      <c r="S651" s="283"/>
      <c r="T651" s="283"/>
      <c r="U651" s="283"/>
      <c r="V651" s="283"/>
      <c r="W651" s="283"/>
      <c r="X651" s="283"/>
      <c r="Y651" s="283"/>
      <c r="Z651" s="283"/>
      <c r="AA651" s="283"/>
      <c r="AB651" s="283"/>
      <c r="AC651" s="284"/>
      <c r="AE651" s="805"/>
      <c r="AG651" s="805"/>
      <c r="AI651" s="805"/>
      <c r="AK651" s="300"/>
    </row>
    <row r="652" spans="4:37" s="9" customFormat="1" ht="12.75" customHeight="1" outlineLevel="1" x14ac:dyDescent="0.2">
      <c r="D652" s="385" t="str">
        <f>'Line Items'!D1612</f>
        <v>[Capacity Charges Service Code Line 41]</v>
      </c>
      <c r="E652" s="106"/>
      <c r="F652" s="143" t="str">
        <f t="shared" si="18"/>
        <v>£/ train mile</v>
      </c>
      <c r="G652" s="283"/>
      <c r="H652" s="283"/>
      <c r="I652" s="335"/>
      <c r="J652" s="283"/>
      <c r="K652" s="283"/>
      <c r="L652" s="283"/>
      <c r="M652" s="283"/>
      <c r="N652" s="283"/>
      <c r="O652" s="283"/>
      <c r="P652" s="283"/>
      <c r="Q652" s="283"/>
      <c r="R652" s="283"/>
      <c r="S652" s="283"/>
      <c r="T652" s="283"/>
      <c r="U652" s="283"/>
      <c r="V652" s="283"/>
      <c r="W652" s="283"/>
      <c r="X652" s="283"/>
      <c r="Y652" s="283"/>
      <c r="Z652" s="283"/>
      <c r="AA652" s="283"/>
      <c r="AB652" s="283"/>
      <c r="AC652" s="284"/>
      <c r="AE652" s="805"/>
      <c r="AG652" s="805"/>
      <c r="AI652" s="805"/>
      <c r="AK652" s="300"/>
    </row>
    <row r="653" spans="4:37" s="9" customFormat="1" ht="12.75" customHeight="1" outlineLevel="1" x14ac:dyDescent="0.2">
      <c r="D653" s="385" t="str">
        <f>'Line Items'!D1613</f>
        <v>[Capacity Charges Service Code Line 42]</v>
      </c>
      <c r="E653" s="106"/>
      <c r="F653" s="143" t="str">
        <f t="shared" si="18"/>
        <v>£/ train mile</v>
      </c>
      <c r="G653" s="283"/>
      <c r="H653" s="283"/>
      <c r="I653" s="335"/>
      <c r="J653" s="283"/>
      <c r="K653" s="283"/>
      <c r="L653" s="283"/>
      <c r="M653" s="283"/>
      <c r="N653" s="283"/>
      <c r="O653" s="283"/>
      <c r="P653" s="283"/>
      <c r="Q653" s="283"/>
      <c r="R653" s="283"/>
      <c r="S653" s="283"/>
      <c r="T653" s="283"/>
      <c r="U653" s="283"/>
      <c r="V653" s="283"/>
      <c r="W653" s="283"/>
      <c r="X653" s="283"/>
      <c r="Y653" s="283"/>
      <c r="Z653" s="283"/>
      <c r="AA653" s="283"/>
      <c r="AB653" s="283"/>
      <c r="AC653" s="284"/>
      <c r="AE653" s="805"/>
      <c r="AG653" s="805"/>
      <c r="AI653" s="805"/>
      <c r="AK653" s="300"/>
    </row>
    <row r="654" spans="4:37" s="9" customFormat="1" ht="12.75" customHeight="1" outlineLevel="1" x14ac:dyDescent="0.2">
      <c r="D654" s="385" t="str">
        <f>'Line Items'!D1614</f>
        <v>[Capacity Charges Service Code Line 43]</v>
      </c>
      <c r="E654" s="106"/>
      <c r="F654" s="143" t="str">
        <f t="shared" si="18"/>
        <v>£/ train mile</v>
      </c>
      <c r="G654" s="283"/>
      <c r="H654" s="283"/>
      <c r="I654" s="335"/>
      <c r="J654" s="283"/>
      <c r="K654" s="283"/>
      <c r="L654" s="283"/>
      <c r="M654" s="283"/>
      <c r="N654" s="283"/>
      <c r="O654" s="283"/>
      <c r="P654" s="283"/>
      <c r="Q654" s="283"/>
      <c r="R654" s="283"/>
      <c r="S654" s="283"/>
      <c r="T654" s="283"/>
      <c r="U654" s="283"/>
      <c r="V654" s="283"/>
      <c r="W654" s="283"/>
      <c r="X654" s="283"/>
      <c r="Y654" s="283"/>
      <c r="Z654" s="283"/>
      <c r="AA654" s="283"/>
      <c r="AB654" s="283"/>
      <c r="AC654" s="284"/>
      <c r="AE654" s="805"/>
      <c r="AG654" s="805"/>
      <c r="AI654" s="805"/>
      <c r="AK654" s="300"/>
    </row>
    <row r="655" spans="4:37" s="9" customFormat="1" ht="12.75" customHeight="1" outlineLevel="1" x14ac:dyDescent="0.2">
      <c r="D655" s="385" t="str">
        <f>'Line Items'!D1615</f>
        <v>[Capacity Charges Service Code Line 44]</v>
      </c>
      <c r="E655" s="106"/>
      <c r="F655" s="143" t="str">
        <f t="shared" si="18"/>
        <v>£/ train mile</v>
      </c>
      <c r="G655" s="283"/>
      <c r="H655" s="283"/>
      <c r="I655" s="335"/>
      <c r="J655" s="283"/>
      <c r="K655" s="283"/>
      <c r="L655" s="283"/>
      <c r="M655" s="283"/>
      <c r="N655" s="283"/>
      <c r="O655" s="283"/>
      <c r="P655" s="283"/>
      <c r="Q655" s="283"/>
      <c r="R655" s="283"/>
      <c r="S655" s="283"/>
      <c r="T655" s="283"/>
      <c r="U655" s="283"/>
      <c r="V655" s="283"/>
      <c r="W655" s="283"/>
      <c r="X655" s="283"/>
      <c r="Y655" s="283"/>
      <c r="Z655" s="283"/>
      <c r="AA655" s="283"/>
      <c r="AB655" s="283"/>
      <c r="AC655" s="284"/>
      <c r="AE655" s="805"/>
      <c r="AG655" s="805"/>
      <c r="AI655" s="805"/>
      <c r="AK655" s="300"/>
    </row>
    <row r="656" spans="4:37" s="9" customFormat="1" ht="12.75" customHeight="1" outlineLevel="1" x14ac:dyDescent="0.2">
      <c r="D656" s="385" t="str">
        <f>'Line Items'!D1616</f>
        <v>[Capacity Charges Service Code Line 45]</v>
      </c>
      <c r="E656" s="106"/>
      <c r="F656" s="143" t="str">
        <f t="shared" si="18"/>
        <v>£/ train mile</v>
      </c>
      <c r="G656" s="283"/>
      <c r="H656" s="283"/>
      <c r="I656" s="335"/>
      <c r="J656" s="283"/>
      <c r="K656" s="283"/>
      <c r="L656" s="283"/>
      <c r="M656" s="283"/>
      <c r="N656" s="283"/>
      <c r="O656" s="283"/>
      <c r="P656" s="283"/>
      <c r="Q656" s="283"/>
      <c r="R656" s="283"/>
      <c r="S656" s="283"/>
      <c r="T656" s="283"/>
      <c r="U656" s="283"/>
      <c r="V656" s="283"/>
      <c r="W656" s="283"/>
      <c r="X656" s="283"/>
      <c r="Y656" s="283"/>
      <c r="Z656" s="283"/>
      <c r="AA656" s="283"/>
      <c r="AB656" s="283"/>
      <c r="AC656" s="284"/>
      <c r="AE656" s="805"/>
      <c r="AG656" s="805"/>
      <c r="AI656" s="805"/>
      <c r="AK656" s="300"/>
    </row>
    <row r="657" spans="3:37" s="9" customFormat="1" ht="12.75" customHeight="1" outlineLevel="1" x14ac:dyDescent="0.2">
      <c r="D657" s="385" t="str">
        <f>'Line Items'!D1617</f>
        <v>[Capacity Charges Service Code Line 46]</v>
      </c>
      <c r="E657" s="106"/>
      <c r="F657" s="143" t="str">
        <f t="shared" si="18"/>
        <v>£/ train mile</v>
      </c>
      <c r="G657" s="283"/>
      <c r="H657" s="283"/>
      <c r="I657" s="335"/>
      <c r="J657" s="283"/>
      <c r="K657" s="283"/>
      <c r="L657" s="283"/>
      <c r="M657" s="283"/>
      <c r="N657" s="283"/>
      <c r="O657" s="283"/>
      <c r="P657" s="283"/>
      <c r="Q657" s="283"/>
      <c r="R657" s="283"/>
      <c r="S657" s="283"/>
      <c r="T657" s="283"/>
      <c r="U657" s="283"/>
      <c r="V657" s="283"/>
      <c r="W657" s="283"/>
      <c r="X657" s="283"/>
      <c r="Y657" s="283"/>
      <c r="Z657" s="283"/>
      <c r="AA657" s="283"/>
      <c r="AB657" s="283"/>
      <c r="AC657" s="284"/>
      <c r="AE657" s="805"/>
      <c r="AG657" s="805"/>
      <c r="AI657" s="805"/>
      <c r="AK657" s="300"/>
    </row>
    <row r="658" spans="3:37" s="9" customFormat="1" ht="12.75" customHeight="1" outlineLevel="1" x14ac:dyDescent="0.2">
      <c r="D658" s="385" t="str">
        <f>'Line Items'!D1618</f>
        <v>[Capacity Charges Service Code Line 47]</v>
      </c>
      <c r="E658" s="106"/>
      <c r="F658" s="143" t="str">
        <f t="shared" si="18"/>
        <v>£/ train mile</v>
      </c>
      <c r="G658" s="283"/>
      <c r="H658" s="283"/>
      <c r="I658" s="335"/>
      <c r="J658" s="283"/>
      <c r="K658" s="283"/>
      <c r="L658" s="283"/>
      <c r="M658" s="283"/>
      <c r="N658" s="283"/>
      <c r="O658" s="283"/>
      <c r="P658" s="283"/>
      <c r="Q658" s="283"/>
      <c r="R658" s="283"/>
      <c r="S658" s="283"/>
      <c r="T658" s="283"/>
      <c r="U658" s="283"/>
      <c r="V658" s="283"/>
      <c r="W658" s="283"/>
      <c r="X658" s="283"/>
      <c r="Y658" s="283"/>
      <c r="Z658" s="283"/>
      <c r="AA658" s="283"/>
      <c r="AB658" s="283"/>
      <c r="AC658" s="284"/>
      <c r="AE658" s="805"/>
      <c r="AG658" s="805"/>
      <c r="AI658" s="805"/>
      <c r="AK658" s="300"/>
    </row>
    <row r="659" spans="3:37" s="9" customFormat="1" ht="12.75" customHeight="1" outlineLevel="1" x14ac:dyDescent="0.2">
      <c r="D659" s="385" t="str">
        <f>'Line Items'!D1619</f>
        <v>[Capacity Charges Service Code Line 48]</v>
      </c>
      <c r="E659" s="106"/>
      <c r="F659" s="143" t="str">
        <f t="shared" si="18"/>
        <v>£/ train mile</v>
      </c>
      <c r="G659" s="283"/>
      <c r="H659" s="283"/>
      <c r="I659" s="335"/>
      <c r="J659" s="283"/>
      <c r="K659" s="283"/>
      <c r="L659" s="283"/>
      <c r="M659" s="283"/>
      <c r="N659" s="283"/>
      <c r="O659" s="283"/>
      <c r="P659" s="283"/>
      <c r="Q659" s="283"/>
      <c r="R659" s="283"/>
      <c r="S659" s="283"/>
      <c r="T659" s="283"/>
      <c r="U659" s="283"/>
      <c r="V659" s="283"/>
      <c r="W659" s="283"/>
      <c r="X659" s="283"/>
      <c r="Y659" s="283"/>
      <c r="Z659" s="283"/>
      <c r="AA659" s="283"/>
      <c r="AB659" s="283"/>
      <c r="AC659" s="284"/>
      <c r="AE659" s="805"/>
      <c r="AG659" s="805"/>
      <c r="AI659" s="805"/>
      <c r="AK659" s="300"/>
    </row>
    <row r="660" spans="3:37" s="9" customFormat="1" ht="12.75" customHeight="1" outlineLevel="1" x14ac:dyDescent="0.2">
      <c r="D660" s="385" t="str">
        <f>'Line Items'!D1620</f>
        <v>[Capacity Charges Service Code Line 49]</v>
      </c>
      <c r="E660" s="106"/>
      <c r="F660" s="143" t="str">
        <f t="shared" si="18"/>
        <v>£/ train mile</v>
      </c>
      <c r="G660" s="283"/>
      <c r="H660" s="283"/>
      <c r="I660" s="335"/>
      <c r="J660" s="283"/>
      <c r="K660" s="283"/>
      <c r="L660" s="283"/>
      <c r="M660" s="283"/>
      <c r="N660" s="283"/>
      <c r="O660" s="283"/>
      <c r="P660" s="283"/>
      <c r="Q660" s="283"/>
      <c r="R660" s="283"/>
      <c r="S660" s="283"/>
      <c r="T660" s="283"/>
      <c r="U660" s="283"/>
      <c r="V660" s="283"/>
      <c r="W660" s="283"/>
      <c r="X660" s="283"/>
      <c r="Y660" s="283"/>
      <c r="Z660" s="283"/>
      <c r="AA660" s="283"/>
      <c r="AB660" s="283"/>
      <c r="AC660" s="284"/>
      <c r="AE660" s="805"/>
      <c r="AG660" s="805"/>
      <c r="AI660" s="805"/>
      <c r="AK660" s="300"/>
    </row>
    <row r="661" spans="3:37" s="9" customFormat="1" ht="12.75" customHeight="1" outlineLevel="1" x14ac:dyDescent="0.2">
      <c r="D661" s="386" t="str">
        <f>'Line Items'!D1621</f>
        <v>[Capacity Charges Service Code Line 50]</v>
      </c>
      <c r="E661" s="286"/>
      <c r="F661" s="155" t="str">
        <f t="shared" si="18"/>
        <v>£/ train mile</v>
      </c>
      <c r="G661" s="287"/>
      <c r="H661" s="287"/>
      <c r="I661" s="287"/>
      <c r="J661" s="287"/>
      <c r="K661" s="287"/>
      <c r="L661" s="331"/>
      <c r="M661" s="287"/>
      <c r="N661" s="287"/>
      <c r="O661" s="287"/>
      <c r="P661" s="287"/>
      <c r="Q661" s="287"/>
      <c r="R661" s="287"/>
      <c r="S661" s="287"/>
      <c r="T661" s="287"/>
      <c r="U661" s="287"/>
      <c r="V661" s="287"/>
      <c r="W661" s="287"/>
      <c r="X661" s="287"/>
      <c r="Y661" s="287"/>
      <c r="Z661" s="287"/>
      <c r="AA661" s="287"/>
      <c r="AB661" s="287"/>
      <c r="AC661" s="288"/>
      <c r="AE661" s="1058"/>
      <c r="AG661" s="1058"/>
      <c r="AI661" s="1058"/>
      <c r="AK661" s="357"/>
    </row>
    <row r="662" spans="3:37" s="9" customFormat="1" ht="12.75" customHeight="1" outlineLevel="1" x14ac:dyDescent="0.2">
      <c r="G662" s="107"/>
      <c r="H662" s="107"/>
      <c r="I662" s="107"/>
      <c r="J662" s="107"/>
      <c r="K662" s="107"/>
      <c r="L662" s="107"/>
      <c r="M662" s="107"/>
      <c r="N662" s="107"/>
      <c r="O662" s="107"/>
      <c r="P662" s="107"/>
      <c r="Q662" s="107"/>
      <c r="R662" s="107"/>
      <c r="S662" s="107"/>
      <c r="T662" s="107"/>
      <c r="U662" s="107"/>
      <c r="V662" s="107"/>
      <c r="W662" s="107"/>
      <c r="X662" s="107"/>
      <c r="Y662" s="107"/>
      <c r="Z662" s="107"/>
      <c r="AA662" s="107"/>
      <c r="AB662" s="107"/>
    </row>
    <row r="663" spans="3:37" s="9" customFormat="1" ht="12.75" customHeight="1" outlineLevel="1" x14ac:dyDescent="0.2">
      <c r="C663" s="76" t="s">
        <v>524</v>
      </c>
      <c r="G663" s="107"/>
      <c r="H663" s="107"/>
      <c r="I663" s="107"/>
      <c r="J663" s="107"/>
      <c r="K663" s="107"/>
      <c r="L663" s="107"/>
      <c r="M663" s="107"/>
      <c r="N663" s="107"/>
      <c r="O663" s="107"/>
      <c r="P663" s="107"/>
      <c r="Q663" s="107"/>
      <c r="R663" s="107"/>
      <c r="S663" s="107"/>
      <c r="T663" s="107"/>
      <c r="U663" s="107"/>
      <c r="V663" s="107"/>
      <c r="W663" s="107"/>
      <c r="X663" s="107"/>
      <c r="Y663" s="107"/>
      <c r="Z663" s="107"/>
      <c r="AA663" s="107"/>
      <c r="AB663" s="107"/>
    </row>
    <row r="664" spans="3:37" s="9" customFormat="1" ht="12.75" customHeight="1" outlineLevel="1" x14ac:dyDescent="0.2">
      <c r="D664" s="384" t="str">
        <f t="shared" ref="D664:D713" si="19">D612</f>
        <v>24602004</v>
      </c>
      <c r="E664" s="312"/>
      <c r="F664" s="313" t="s">
        <v>522</v>
      </c>
      <c r="G664" s="314"/>
      <c r="H664" s="314"/>
      <c r="I664" s="315"/>
      <c r="J664" s="314"/>
      <c r="K664" s="314"/>
      <c r="L664" s="315"/>
      <c r="M664" s="314"/>
      <c r="N664" s="314"/>
      <c r="O664" s="314"/>
      <c r="P664" s="314"/>
      <c r="Q664" s="314"/>
      <c r="R664" s="314"/>
      <c r="S664" s="314"/>
      <c r="T664" s="314"/>
      <c r="U664" s="314"/>
      <c r="V664" s="314"/>
      <c r="W664" s="314"/>
      <c r="X664" s="314"/>
      <c r="Y664" s="314"/>
      <c r="Z664" s="314"/>
      <c r="AA664" s="314"/>
      <c r="AB664" s="314"/>
      <c r="AC664" s="332"/>
      <c r="AE664" s="1057"/>
      <c r="AG664" s="1057"/>
      <c r="AI664" s="1057"/>
      <c r="AK664" s="378" t="s">
        <v>525</v>
      </c>
    </row>
    <row r="665" spans="3:37" s="9" customFormat="1" ht="12.75" customHeight="1" outlineLevel="1" x14ac:dyDescent="0.2">
      <c r="D665" s="385" t="str">
        <f t="shared" si="19"/>
        <v>24604004</v>
      </c>
      <c r="E665" s="106"/>
      <c r="F665" s="143" t="str">
        <f t="shared" ref="F665:F713" si="20">F664</f>
        <v>£/ train mile</v>
      </c>
      <c r="G665" s="283"/>
      <c r="H665" s="283"/>
      <c r="I665" s="335"/>
      <c r="J665" s="283"/>
      <c r="K665" s="283"/>
      <c r="L665" s="335"/>
      <c r="M665" s="283"/>
      <c r="N665" s="283"/>
      <c r="O665" s="283"/>
      <c r="P665" s="283"/>
      <c r="Q665" s="283"/>
      <c r="R665" s="283"/>
      <c r="S665" s="283"/>
      <c r="T665" s="283"/>
      <c r="U665" s="283"/>
      <c r="V665" s="283"/>
      <c r="W665" s="283"/>
      <c r="X665" s="283"/>
      <c r="Y665" s="283"/>
      <c r="Z665" s="283"/>
      <c r="AA665" s="283"/>
      <c r="AB665" s="283"/>
      <c r="AC665" s="284"/>
      <c r="AE665" s="805"/>
      <c r="AG665" s="805"/>
      <c r="AI665" s="805"/>
      <c r="AK665" s="300"/>
    </row>
    <row r="666" spans="3:37" s="9" customFormat="1" ht="12.75" customHeight="1" outlineLevel="1" x14ac:dyDescent="0.2">
      <c r="D666" s="385" t="str">
        <f t="shared" si="19"/>
        <v>24605004</v>
      </c>
      <c r="E666" s="106"/>
      <c r="F666" s="143" t="str">
        <f t="shared" si="20"/>
        <v>£/ train mile</v>
      </c>
      <c r="G666" s="283"/>
      <c r="H666" s="283"/>
      <c r="I666" s="335"/>
      <c r="J666" s="283"/>
      <c r="K666" s="283"/>
      <c r="L666" s="335"/>
      <c r="M666" s="283"/>
      <c r="N666" s="283"/>
      <c r="O666" s="283"/>
      <c r="P666" s="283"/>
      <c r="Q666" s="283"/>
      <c r="R666" s="283"/>
      <c r="S666" s="283"/>
      <c r="T666" s="283"/>
      <c r="U666" s="283"/>
      <c r="V666" s="283"/>
      <c r="W666" s="283"/>
      <c r="X666" s="283"/>
      <c r="Y666" s="283"/>
      <c r="Z666" s="283"/>
      <c r="AA666" s="283"/>
      <c r="AB666" s="283"/>
      <c r="AC666" s="284"/>
      <c r="AE666" s="805"/>
      <c r="AG666" s="805"/>
      <c r="AI666" s="805"/>
      <c r="AK666" s="300"/>
    </row>
    <row r="667" spans="3:37" s="9" customFormat="1" ht="12.75" customHeight="1" outlineLevel="1" x14ac:dyDescent="0.2">
      <c r="D667" s="385" t="str">
        <f t="shared" si="19"/>
        <v>24606004</v>
      </c>
      <c r="E667" s="106"/>
      <c r="F667" s="143" t="str">
        <f t="shared" si="20"/>
        <v>£/ train mile</v>
      </c>
      <c r="G667" s="283"/>
      <c r="H667" s="283"/>
      <c r="I667" s="335"/>
      <c r="J667" s="283"/>
      <c r="K667" s="283"/>
      <c r="L667" s="335"/>
      <c r="M667" s="283"/>
      <c r="N667" s="283"/>
      <c r="O667" s="283"/>
      <c r="P667" s="283"/>
      <c r="Q667" s="283"/>
      <c r="R667" s="283"/>
      <c r="S667" s="283"/>
      <c r="T667" s="283"/>
      <c r="U667" s="283"/>
      <c r="V667" s="283"/>
      <c r="W667" s="283"/>
      <c r="X667" s="283"/>
      <c r="Y667" s="283"/>
      <c r="Z667" s="283"/>
      <c r="AA667" s="283"/>
      <c r="AB667" s="283"/>
      <c r="AC667" s="284"/>
      <c r="AE667" s="805"/>
      <c r="AG667" s="805"/>
      <c r="AI667" s="805"/>
      <c r="AK667" s="300"/>
    </row>
    <row r="668" spans="3:37" s="9" customFormat="1" ht="12.75" customHeight="1" outlineLevel="1" x14ac:dyDescent="0.2">
      <c r="D668" s="385" t="str">
        <f t="shared" si="19"/>
        <v>24650005</v>
      </c>
      <c r="E668" s="106"/>
      <c r="F668" s="143" t="str">
        <f t="shared" si="20"/>
        <v>£/ train mile</v>
      </c>
      <c r="G668" s="283"/>
      <c r="H668" s="283"/>
      <c r="I668" s="335"/>
      <c r="J668" s="283"/>
      <c r="K668" s="283"/>
      <c r="L668" s="335"/>
      <c r="M668" s="283"/>
      <c r="N668" s="283"/>
      <c r="O668" s="283"/>
      <c r="P668" s="283"/>
      <c r="Q668" s="283"/>
      <c r="R668" s="283"/>
      <c r="S668" s="283"/>
      <c r="T668" s="283"/>
      <c r="U668" s="283"/>
      <c r="V668" s="283"/>
      <c r="W668" s="283"/>
      <c r="X668" s="283"/>
      <c r="Y668" s="283"/>
      <c r="Z668" s="283"/>
      <c r="AA668" s="283"/>
      <c r="AB668" s="283"/>
      <c r="AC668" s="284"/>
      <c r="AE668" s="805"/>
      <c r="AG668" s="805"/>
      <c r="AI668" s="805"/>
      <c r="AK668" s="300"/>
    </row>
    <row r="669" spans="3:37" s="9" customFormat="1" ht="12.75" customHeight="1" outlineLevel="1" x14ac:dyDescent="0.2">
      <c r="D669" s="385" t="str">
        <f t="shared" si="19"/>
        <v>24652005</v>
      </c>
      <c r="E669" s="106"/>
      <c r="F669" s="143" t="str">
        <f t="shared" si="20"/>
        <v>£/ train mile</v>
      </c>
      <c r="G669" s="283"/>
      <c r="H669" s="283"/>
      <c r="I669" s="335"/>
      <c r="J669" s="283"/>
      <c r="K669" s="283"/>
      <c r="L669" s="335"/>
      <c r="M669" s="283"/>
      <c r="N669" s="283"/>
      <c r="O669" s="283"/>
      <c r="P669" s="283"/>
      <c r="Q669" s="283"/>
      <c r="R669" s="283"/>
      <c r="S669" s="283"/>
      <c r="T669" s="283"/>
      <c r="U669" s="283"/>
      <c r="V669" s="283"/>
      <c r="W669" s="283"/>
      <c r="X669" s="283"/>
      <c r="Y669" s="283"/>
      <c r="Z669" s="283"/>
      <c r="AA669" s="283"/>
      <c r="AB669" s="283"/>
      <c r="AC669" s="284"/>
      <c r="AE669" s="805"/>
      <c r="AG669" s="805"/>
      <c r="AI669" s="805"/>
      <c r="AK669" s="300"/>
    </row>
    <row r="670" spans="3:37" s="9" customFormat="1" ht="12.75" customHeight="1" outlineLevel="1" x14ac:dyDescent="0.2">
      <c r="D670" s="385" t="str">
        <f t="shared" si="19"/>
        <v>24653005</v>
      </c>
      <c r="E670" s="106"/>
      <c r="F670" s="143" t="str">
        <f t="shared" si="20"/>
        <v>£/ train mile</v>
      </c>
      <c r="G670" s="283"/>
      <c r="H670" s="283"/>
      <c r="I670" s="335"/>
      <c r="J670" s="283"/>
      <c r="K670" s="283"/>
      <c r="L670" s="335"/>
      <c r="M670" s="283"/>
      <c r="N670" s="283"/>
      <c r="O670" s="283"/>
      <c r="P670" s="283"/>
      <c r="Q670" s="283"/>
      <c r="R670" s="283"/>
      <c r="S670" s="283"/>
      <c r="T670" s="283"/>
      <c r="U670" s="283"/>
      <c r="V670" s="283"/>
      <c r="W670" s="283"/>
      <c r="X670" s="283"/>
      <c r="Y670" s="283"/>
      <c r="Z670" s="283"/>
      <c r="AA670" s="283"/>
      <c r="AB670" s="283"/>
      <c r="AC670" s="284"/>
      <c r="AE670" s="805"/>
      <c r="AG670" s="805"/>
      <c r="AI670" s="805"/>
      <c r="AK670" s="300"/>
    </row>
    <row r="671" spans="3:37" s="9" customFormat="1" ht="12.75" customHeight="1" outlineLevel="1" x14ac:dyDescent="0.2">
      <c r="D671" s="385" t="str">
        <f t="shared" si="19"/>
        <v>24655005</v>
      </c>
      <c r="E671" s="106"/>
      <c r="F671" s="143" t="str">
        <f t="shared" si="20"/>
        <v>£/ train mile</v>
      </c>
      <c r="G671" s="283"/>
      <c r="H671" s="283"/>
      <c r="I671" s="335"/>
      <c r="J671" s="283"/>
      <c r="K671" s="283"/>
      <c r="L671" s="335"/>
      <c r="M671" s="283"/>
      <c r="N671" s="283"/>
      <c r="O671" s="283"/>
      <c r="P671" s="283"/>
      <c r="Q671" s="283"/>
      <c r="R671" s="283"/>
      <c r="S671" s="283"/>
      <c r="T671" s="283"/>
      <c r="U671" s="283"/>
      <c r="V671" s="283"/>
      <c r="W671" s="283"/>
      <c r="X671" s="283"/>
      <c r="Y671" s="283"/>
      <c r="Z671" s="283"/>
      <c r="AA671" s="283"/>
      <c r="AB671" s="283"/>
      <c r="AC671" s="284"/>
      <c r="AE671" s="805"/>
      <c r="AG671" s="805"/>
      <c r="AI671" s="805"/>
      <c r="AK671" s="300"/>
    </row>
    <row r="672" spans="3:37" s="9" customFormat="1" ht="12.75" customHeight="1" outlineLevel="1" x14ac:dyDescent="0.2">
      <c r="D672" s="385" t="str">
        <f t="shared" si="19"/>
        <v>24656005</v>
      </c>
      <c r="E672" s="106"/>
      <c r="F672" s="143" t="str">
        <f t="shared" si="20"/>
        <v>£/ train mile</v>
      </c>
      <c r="G672" s="283"/>
      <c r="H672" s="283"/>
      <c r="I672" s="335"/>
      <c r="J672" s="283"/>
      <c r="K672" s="283"/>
      <c r="L672" s="335"/>
      <c r="M672" s="283"/>
      <c r="N672" s="283"/>
      <c r="O672" s="283"/>
      <c r="P672" s="283"/>
      <c r="Q672" s="283"/>
      <c r="R672" s="283"/>
      <c r="S672" s="283"/>
      <c r="T672" s="283"/>
      <c r="U672" s="283"/>
      <c r="V672" s="283"/>
      <c r="W672" s="283"/>
      <c r="X672" s="283"/>
      <c r="Y672" s="283"/>
      <c r="Z672" s="283"/>
      <c r="AA672" s="283"/>
      <c r="AB672" s="283"/>
      <c r="AC672" s="284"/>
      <c r="AE672" s="805"/>
      <c r="AG672" s="805"/>
      <c r="AI672" s="805"/>
      <c r="AK672" s="300"/>
    </row>
    <row r="673" spans="4:37" s="9" customFormat="1" ht="12.75" customHeight="1" outlineLevel="1" x14ac:dyDescent="0.2">
      <c r="D673" s="385" t="str">
        <f t="shared" si="19"/>
        <v>24657005</v>
      </c>
      <c r="E673" s="106"/>
      <c r="F673" s="143" t="str">
        <f t="shared" si="20"/>
        <v>£/ train mile</v>
      </c>
      <c r="G673" s="283"/>
      <c r="H673" s="283"/>
      <c r="I673" s="335"/>
      <c r="J673" s="283"/>
      <c r="K673" s="283"/>
      <c r="L673" s="335"/>
      <c r="M673" s="283"/>
      <c r="N673" s="283"/>
      <c r="O673" s="283"/>
      <c r="P673" s="283"/>
      <c r="Q673" s="283"/>
      <c r="R673" s="283"/>
      <c r="S673" s="283"/>
      <c r="T673" s="283"/>
      <c r="U673" s="283"/>
      <c r="V673" s="283"/>
      <c r="W673" s="283"/>
      <c r="X673" s="283"/>
      <c r="Y673" s="283"/>
      <c r="Z673" s="283"/>
      <c r="AA673" s="283"/>
      <c r="AB673" s="283"/>
      <c r="AC673" s="284"/>
      <c r="AE673" s="805"/>
      <c r="AG673" s="805"/>
      <c r="AI673" s="805"/>
      <c r="AK673" s="300"/>
    </row>
    <row r="674" spans="4:37" s="9" customFormat="1" ht="12.75" customHeight="1" outlineLevel="1" x14ac:dyDescent="0.2">
      <c r="D674" s="385" t="str">
        <f t="shared" si="19"/>
        <v>24658005</v>
      </c>
      <c r="E674" s="106"/>
      <c r="F674" s="143" t="str">
        <f t="shared" si="20"/>
        <v>£/ train mile</v>
      </c>
      <c r="G674" s="283"/>
      <c r="H674" s="283"/>
      <c r="I674" s="335"/>
      <c r="J674" s="283"/>
      <c r="K674" s="283"/>
      <c r="L674" s="335"/>
      <c r="M674" s="283"/>
      <c r="N674" s="283"/>
      <c r="O674" s="283"/>
      <c r="P674" s="283"/>
      <c r="Q674" s="283"/>
      <c r="R674" s="283"/>
      <c r="S674" s="283"/>
      <c r="T674" s="283"/>
      <c r="U674" s="283"/>
      <c r="V674" s="283"/>
      <c r="W674" s="283"/>
      <c r="X674" s="283"/>
      <c r="Y674" s="283"/>
      <c r="Z674" s="283"/>
      <c r="AA674" s="283"/>
      <c r="AB674" s="283"/>
      <c r="AC674" s="284"/>
      <c r="AE674" s="805"/>
      <c r="AG674" s="805"/>
      <c r="AI674" s="805"/>
      <c r="AK674" s="300"/>
    </row>
    <row r="675" spans="4:37" s="9" customFormat="1" ht="12.75" customHeight="1" outlineLevel="1" x14ac:dyDescent="0.2">
      <c r="D675" s="385" t="str">
        <f t="shared" si="19"/>
        <v>24659005</v>
      </c>
      <c r="E675" s="106"/>
      <c r="F675" s="143" t="str">
        <f t="shared" si="20"/>
        <v>£/ train mile</v>
      </c>
      <c r="G675" s="283"/>
      <c r="H675" s="283"/>
      <c r="I675" s="335"/>
      <c r="J675" s="283"/>
      <c r="K675" s="283"/>
      <c r="L675" s="335"/>
      <c r="M675" s="283"/>
      <c r="N675" s="283"/>
      <c r="O675" s="283"/>
      <c r="P675" s="283"/>
      <c r="Q675" s="283"/>
      <c r="R675" s="283"/>
      <c r="S675" s="283"/>
      <c r="T675" s="283"/>
      <c r="U675" s="283"/>
      <c r="V675" s="283"/>
      <c r="W675" s="283"/>
      <c r="X675" s="283"/>
      <c r="Y675" s="283"/>
      <c r="Z675" s="283"/>
      <c r="AA675" s="283"/>
      <c r="AB675" s="283"/>
      <c r="AC675" s="284"/>
      <c r="AE675" s="805"/>
      <c r="AG675" s="805"/>
      <c r="AI675" s="805"/>
      <c r="AK675" s="300"/>
    </row>
    <row r="676" spans="4:37" s="9" customFormat="1" ht="12.75" customHeight="1" outlineLevel="1" x14ac:dyDescent="0.2">
      <c r="D676" s="385" t="str">
        <f t="shared" si="19"/>
        <v>24607006</v>
      </c>
      <c r="E676" s="106"/>
      <c r="F676" s="143" t="str">
        <f t="shared" si="20"/>
        <v>£/ train mile</v>
      </c>
      <c r="G676" s="283"/>
      <c r="H676" s="283"/>
      <c r="I676" s="335"/>
      <c r="J676" s="283"/>
      <c r="K676" s="283"/>
      <c r="L676" s="335"/>
      <c r="M676" s="283"/>
      <c r="N676" s="283"/>
      <c r="O676" s="283"/>
      <c r="P676" s="283"/>
      <c r="Q676" s="283"/>
      <c r="R676" s="283"/>
      <c r="S676" s="283"/>
      <c r="T676" s="283"/>
      <c r="U676" s="283"/>
      <c r="V676" s="283"/>
      <c r="W676" s="283"/>
      <c r="X676" s="283"/>
      <c r="Y676" s="283"/>
      <c r="Z676" s="283"/>
      <c r="AA676" s="283"/>
      <c r="AB676" s="283"/>
      <c r="AC676" s="284"/>
      <c r="AE676" s="805"/>
      <c r="AG676" s="805"/>
      <c r="AI676" s="805"/>
      <c r="AK676" s="300"/>
    </row>
    <row r="677" spans="4:37" s="9" customFormat="1" ht="12.75" customHeight="1" outlineLevel="1" x14ac:dyDescent="0.2">
      <c r="D677" s="385" t="str">
        <f t="shared" si="19"/>
        <v>24608006</v>
      </c>
      <c r="E677" s="106"/>
      <c r="F677" s="143" t="str">
        <f t="shared" si="20"/>
        <v>£/ train mile</v>
      </c>
      <c r="G677" s="283"/>
      <c r="H677" s="283"/>
      <c r="I677" s="335"/>
      <c r="J677" s="283"/>
      <c r="K677" s="283"/>
      <c r="L677" s="335"/>
      <c r="M677" s="283"/>
      <c r="N677" s="283"/>
      <c r="O677" s="283"/>
      <c r="P677" s="283"/>
      <c r="Q677" s="283"/>
      <c r="R677" s="283"/>
      <c r="S677" s="283"/>
      <c r="T677" s="283"/>
      <c r="U677" s="283"/>
      <c r="V677" s="283"/>
      <c r="W677" s="283"/>
      <c r="X677" s="283"/>
      <c r="Y677" s="283"/>
      <c r="Z677" s="283"/>
      <c r="AA677" s="283"/>
      <c r="AB677" s="283"/>
      <c r="AC677" s="284"/>
      <c r="AE677" s="805"/>
      <c r="AG677" s="805"/>
      <c r="AI677" s="805"/>
      <c r="AK677" s="300"/>
    </row>
    <row r="678" spans="4:37" s="9" customFormat="1" ht="12.75" customHeight="1" outlineLevel="1" x14ac:dyDescent="0.2">
      <c r="D678" s="385" t="str">
        <f t="shared" si="19"/>
        <v>24609006</v>
      </c>
      <c r="E678" s="106"/>
      <c r="F678" s="143" t="str">
        <f t="shared" si="20"/>
        <v>£/ train mile</v>
      </c>
      <c r="G678" s="283"/>
      <c r="H678" s="283"/>
      <c r="I678" s="335"/>
      <c r="J678" s="283"/>
      <c r="K678" s="283"/>
      <c r="L678" s="335"/>
      <c r="M678" s="283"/>
      <c r="N678" s="283"/>
      <c r="O678" s="283"/>
      <c r="P678" s="283"/>
      <c r="Q678" s="283"/>
      <c r="R678" s="283"/>
      <c r="S678" s="283"/>
      <c r="T678" s="283"/>
      <c r="U678" s="283"/>
      <c r="V678" s="283"/>
      <c r="W678" s="283"/>
      <c r="X678" s="283"/>
      <c r="Y678" s="283"/>
      <c r="Z678" s="283"/>
      <c r="AA678" s="283"/>
      <c r="AB678" s="283"/>
      <c r="AC678" s="284"/>
      <c r="AE678" s="805"/>
      <c r="AG678" s="805"/>
      <c r="AI678" s="805"/>
      <c r="AK678" s="300"/>
    </row>
    <row r="679" spans="4:37" s="9" customFormat="1" ht="12.75" customHeight="1" outlineLevel="1" x14ac:dyDescent="0.2">
      <c r="D679" s="385" t="str">
        <f t="shared" si="19"/>
        <v>24602000</v>
      </c>
      <c r="E679" s="106"/>
      <c r="F679" s="143" t="str">
        <f t="shared" si="20"/>
        <v>£/ train mile</v>
      </c>
      <c r="G679" s="283"/>
      <c r="H679" s="283"/>
      <c r="I679" s="335"/>
      <c r="J679" s="283"/>
      <c r="K679" s="283"/>
      <c r="L679" s="335"/>
      <c r="M679" s="283"/>
      <c r="N679" s="283"/>
      <c r="O679" s="283"/>
      <c r="P679" s="283"/>
      <c r="Q679" s="283"/>
      <c r="R679" s="283"/>
      <c r="S679" s="283"/>
      <c r="T679" s="283"/>
      <c r="U679" s="283"/>
      <c r="V679" s="283"/>
      <c r="W679" s="283"/>
      <c r="X679" s="283"/>
      <c r="Y679" s="283"/>
      <c r="Z679" s="283"/>
      <c r="AA679" s="283"/>
      <c r="AB679" s="283"/>
      <c r="AC679" s="284"/>
      <c r="AE679" s="805"/>
      <c r="AG679" s="805"/>
      <c r="AI679" s="805"/>
      <c r="AK679" s="300"/>
    </row>
    <row r="680" spans="4:37" s="9" customFormat="1" ht="12.75" customHeight="1" outlineLevel="1" x14ac:dyDescent="0.2">
      <c r="D680" s="385" t="str">
        <f t="shared" si="19"/>
        <v>24604000</v>
      </c>
      <c r="E680" s="106"/>
      <c r="F680" s="143" t="str">
        <f t="shared" si="20"/>
        <v>£/ train mile</v>
      </c>
      <c r="G680" s="283"/>
      <c r="H680" s="283"/>
      <c r="I680" s="335"/>
      <c r="J680" s="283"/>
      <c r="K680" s="283"/>
      <c r="L680" s="335"/>
      <c r="M680" s="283"/>
      <c r="N680" s="283"/>
      <c r="O680" s="283"/>
      <c r="P680" s="283"/>
      <c r="Q680" s="283"/>
      <c r="R680" s="283"/>
      <c r="S680" s="283"/>
      <c r="T680" s="283"/>
      <c r="U680" s="283"/>
      <c r="V680" s="283"/>
      <c r="W680" s="283"/>
      <c r="X680" s="283"/>
      <c r="Y680" s="283"/>
      <c r="Z680" s="283"/>
      <c r="AA680" s="283"/>
      <c r="AB680" s="283"/>
      <c r="AC680" s="284"/>
      <c r="AE680" s="805"/>
      <c r="AG680" s="805"/>
      <c r="AI680" s="805"/>
      <c r="AK680" s="300"/>
    </row>
    <row r="681" spans="4:37" s="9" customFormat="1" ht="12.75" customHeight="1" outlineLevel="1" x14ac:dyDescent="0.2">
      <c r="D681" s="385" t="str">
        <f t="shared" si="19"/>
        <v>24605000</v>
      </c>
      <c r="E681" s="106"/>
      <c r="F681" s="143" t="str">
        <f t="shared" si="20"/>
        <v>£/ train mile</v>
      </c>
      <c r="G681" s="283"/>
      <c r="H681" s="283"/>
      <c r="I681" s="335"/>
      <c r="J681" s="283"/>
      <c r="K681" s="283"/>
      <c r="L681" s="335"/>
      <c r="M681" s="283"/>
      <c r="N681" s="283"/>
      <c r="O681" s="283"/>
      <c r="P681" s="283"/>
      <c r="Q681" s="283"/>
      <c r="R681" s="283"/>
      <c r="S681" s="283"/>
      <c r="T681" s="283"/>
      <c r="U681" s="283"/>
      <c r="V681" s="283"/>
      <c r="W681" s="283"/>
      <c r="X681" s="283"/>
      <c r="Y681" s="283"/>
      <c r="Z681" s="283"/>
      <c r="AA681" s="283"/>
      <c r="AB681" s="283"/>
      <c r="AC681" s="284"/>
      <c r="AE681" s="805"/>
      <c r="AG681" s="805"/>
      <c r="AI681" s="805"/>
      <c r="AK681" s="300"/>
    </row>
    <row r="682" spans="4:37" s="9" customFormat="1" ht="12.75" customHeight="1" outlineLevel="1" x14ac:dyDescent="0.2">
      <c r="D682" s="385" t="str">
        <f t="shared" si="19"/>
        <v>24606000</v>
      </c>
      <c r="E682" s="106"/>
      <c r="F682" s="143" t="str">
        <f t="shared" si="20"/>
        <v>£/ train mile</v>
      </c>
      <c r="G682" s="283"/>
      <c r="H682" s="283"/>
      <c r="I682" s="335"/>
      <c r="J682" s="283"/>
      <c r="K682" s="283"/>
      <c r="L682" s="335"/>
      <c r="M682" s="283"/>
      <c r="N682" s="283"/>
      <c r="O682" s="283"/>
      <c r="P682" s="283"/>
      <c r="Q682" s="283"/>
      <c r="R682" s="283"/>
      <c r="S682" s="283"/>
      <c r="T682" s="283"/>
      <c r="U682" s="283"/>
      <c r="V682" s="283"/>
      <c r="W682" s="283"/>
      <c r="X682" s="283"/>
      <c r="Y682" s="283"/>
      <c r="Z682" s="283"/>
      <c r="AA682" s="283"/>
      <c r="AB682" s="283"/>
      <c r="AC682" s="284"/>
      <c r="AE682" s="805"/>
      <c r="AG682" s="805"/>
      <c r="AI682" s="805"/>
      <c r="AK682" s="300"/>
    </row>
    <row r="683" spans="4:37" s="9" customFormat="1" ht="12.75" customHeight="1" outlineLevel="1" x14ac:dyDescent="0.2">
      <c r="D683" s="385" t="str">
        <f t="shared" si="19"/>
        <v>24650000</v>
      </c>
      <c r="E683" s="106"/>
      <c r="F683" s="143" t="str">
        <f t="shared" si="20"/>
        <v>£/ train mile</v>
      </c>
      <c r="G683" s="283"/>
      <c r="H683" s="283"/>
      <c r="I683" s="335"/>
      <c r="J683" s="283"/>
      <c r="K683" s="283"/>
      <c r="L683" s="335"/>
      <c r="M683" s="283"/>
      <c r="N683" s="283"/>
      <c r="O683" s="283"/>
      <c r="P683" s="283"/>
      <c r="Q683" s="283"/>
      <c r="R683" s="283"/>
      <c r="S683" s="283"/>
      <c r="T683" s="283"/>
      <c r="U683" s="283"/>
      <c r="V683" s="283"/>
      <c r="W683" s="283"/>
      <c r="X683" s="283"/>
      <c r="Y683" s="283"/>
      <c r="Z683" s="283"/>
      <c r="AA683" s="283"/>
      <c r="AB683" s="283"/>
      <c r="AC683" s="284"/>
      <c r="AE683" s="805"/>
      <c r="AG683" s="805"/>
      <c r="AI683" s="805"/>
      <c r="AK683" s="300"/>
    </row>
    <row r="684" spans="4:37" s="9" customFormat="1" ht="12.75" customHeight="1" outlineLevel="1" x14ac:dyDescent="0.2">
      <c r="D684" s="385" t="str">
        <f t="shared" si="19"/>
        <v>24652000</v>
      </c>
      <c r="E684" s="106"/>
      <c r="F684" s="143" t="str">
        <f t="shared" si="20"/>
        <v>£/ train mile</v>
      </c>
      <c r="G684" s="283"/>
      <c r="H684" s="283"/>
      <c r="I684" s="335"/>
      <c r="J684" s="283"/>
      <c r="K684" s="283"/>
      <c r="L684" s="335"/>
      <c r="M684" s="283"/>
      <c r="N684" s="283"/>
      <c r="O684" s="283"/>
      <c r="P684" s="283"/>
      <c r="Q684" s="283"/>
      <c r="R684" s="283"/>
      <c r="S684" s="283"/>
      <c r="T684" s="283"/>
      <c r="U684" s="283"/>
      <c r="V684" s="283"/>
      <c r="W684" s="283"/>
      <c r="X684" s="283"/>
      <c r="Y684" s="283"/>
      <c r="Z684" s="283"/>
      <c r="AA684" s="283"/>
      <c r="AB684" s="283"/>
      <c r="AC684" s="284"/>
      <c r="AE684" s="805"/>
      <c r="AG684" s="805"/>
      <c r="AI684" s="805"/>
      <c r="AK684" s="300"/>
    </row>
    <row r="685" spans="4:37" s="9" customFormat="1" ht="12.75" customHeight="1" outlineLevel="1" x14ac:dyDescent="0.2">
      <c r="D685" s="385" t="str">
        <f t="shared" si="19"/>
        <v>24653000</v>
      </c>
      <c r="E685" s="106"/>
      <c r="F685" s="143" t="str">
        <f t="shared" si="20"/>
        <v>£/ train mile</v>
      </c>
      <c r="G685" s="283"/>
      <c r="H685" s="283"/>
      <c r="I685" s="335"/>
      <c r="J685" s="283"/>
      <c r="K685" s="283"/>
      <c r="L685" s="335"/>
      <c r="M685" s="283"/>
      <c r="N685" s="283"/>
      <c r="O685" s="283"/>
      <c r="P685" s="283"/>
      <c r="Q685" s="283"/>
      <c r="R685" s="283"/>
      <c r="S685" s="283"/>
      <c r="T685" s="283"/>
      <c r="U685" s="283"/>
      <c r="V685" s="283"/>
      <c r="W685" s="283"/>
      <c r="X685" s="283"/>
      <c r="Y685" s="283"/>
      <c r="Z685" s="283"/>
      <c r="AA685" s="283"/>
      <c r="AB685" s="283"/>
      <c r="AC685" s="284"/>
      <c r="AE685" s="805"/>
      <c r="AG685" s="805"/>
      <c r="AI685" s="805"/>
      <c r="AK685" s="300"/>
    </row>
    <row r="686" spans="4:37" s="9" customFormat="1" ht="12.75" customHeight="1" outlineLevel="1" x14ac:dyDescent="0.2">
      <c r="D686" s="385" t="str">
        <f t="shared" si="19"/>
        <v>24655000</v>
      </c>
      <c r="E686" s="106"/>
      <c r="F686" s="143" t="str">
        <f t="shared" si="20"/>
        <v>£/ train mile</v>
      </c>
      <c r="G686" s="283"/>
      <c r="H686" s="283"/>
      <c r="I686" s="335"/>
      <c r="J686" s="283"/>
      <c r="K686" s="283"/>
      <c r="L686" s="335"/>
      <c r="M686" s="283"/>
      <c r="N686" s="283"/>
      <c r="O686" s="283"/>
      <c r="P686" s="283"/>
      <c r="Q686" s="283"/>
      <c r="R686" s="283"/>
      <c r="S686" s="283"/>
      <c r="T686" s="283"/>
      <c r="U686" s="283"/>
      <c r="V686" s="283"/>
      <c r="W686" s="283"/>
      <c r="X686" s="283"/>
      <c r="Y686" s="283"/>
      <c r="Z686" s="283"/>
      <c r="AA686" s="283"/>
      <c r="AB686" s="283"/>
      <c r="AC686" s="284"/>
      <c r="AE686" s="805"/>
      <c r="AG686" s="805"/>
      <c r="AI686" s="805"/>
      <c r="AK686" s="300"/>
    </row>
    <row r="687" spans="4:37" s="9" customFormat="1" ht="12.75" customHeight="1" outlineLevel="1" x14ac:dyDescent="0.2">
      <c r="D687" s="385" t="str">
        <f t="shared" si="19"/>
        <v>24656000</v>
      </c>
      <c r="E687" s="106"/>
      <c r="F687" s="143" t="str">
        <f t="shared" si="20"/>
        <v>£/ train mile</v>
      </c>
      <c r="G687" s="283"/>
      <c r="H687" s="283"/>
      <c r="I687" s="335"/>
      <c r="J687" s="283"/>
      <c r="K687" s="283"/>
      <c r="L687" s="335"/>
      <c r="M687" s="283"/>
      <c r="N687" s="283"/>
      <c r="O687" s="283"/>
      <c r="P687" s="283"/>
      <c r="Q687" s="283"/>
      <c r="R687" s="283"/>
      <c r="S687" s="283"/>
      <c r="T687" s="283"/>
      <c r="U687" s="283"/>
      <c r="V687" s="283"/>
      <c r="W687" s="283"/>
      <c r="X687" s="283"/>
      <c r="Y687" s="283"/>
      <c r="Z687" s="283"/>
      <c r="AA687" s="283"/>
      <c r="AB687" s="283"/>
      <c r="AC687" s="284"/>
      <c r="AE687" s="805"/>
      <c r="AG687" s="805"/>
      <c r="AI687" s="805"/>
      <c r="AK687" s="300"/>
    </row>
    <row r="688" spans="4:37" s="9" customFormat="1" ht="12.75" customHeight="1" outlineLevel="1" x14ac:dyDescent="0.2">
      <c r="D688" s="385" t="str">
        <f t="shared" si="19"/>
        <v>24657000</v>
      </c>
      <c r="E688" s="106"/>
      <c r="F688" s="143" t="str">
        <f t="shared" si="20"/>
        <v>£/ train mile</v>
      </c>
      <c r="G688" s="283"/>
      <c r="H688" s="283"/>
      <c r="I688" s="335"/>
      <c r="J688" s="283"/>
      <c r="K688" s="283"/>
      <c r="L688" s="335"/>
      <c r="M688" s="283"/>
      <c r="N688" s="283"/>
      <c r="O688" s="283"/>
      <c r="P688" s="283"/>
      <c r="Q688" s="283"/>
      <c r="R688" s="283"/>
      <c r="S688" s="283"/>
      <c r="T688" s="283"/>
      <c r="U688" s="283"/>
      <c r="V688" s="283"/>
      <c r="W688" s="283"/>
      <c r="X688" s="283"/>
      <c r="Y688" s="283"/>
      <c r="Z688" s="283"/>
      <c r="AA688" s="283"/>
      <c r="AB688" s="283"/>
      <c r="AC688" s="284"/>
      <c r="AE688" s="805"/>
      <c r="AG688" s="805"/>
      <c r="AI688" s="805"/>
      <c r="AK688" s="300"/>
    </row>
    <row r="689" spans="4:37" s="9" customFormat="1" ht="12.75" customHeight="1" outlineLevel="1" x14ac:dyDescent="0.2">
      <c r="D689" s="385" t="str">
        <f t="shared" si="19"/>
        <v>24658000</v>
      </c>
      <c r="E689" s="106"/>
      <c r="F689" s="143" t="str">
        <f t="shared" si="20"/>
        <v>£/ train mile</v>
      </c>
      <c r="G689" s="283"/>
      <c r="H689" s="283"/>
      <c r="I689" s="335"/>
      <c r="J689" s="283"/>
      <c r="K689" s="283"/>
      <c r="L689" s="335"/>
      <c r="M689" s="283"/>
      <c r="N689" s="283"/>
      <c r="O689" s="283"/>
      <c r="P689" s="283"/>
      <c r="Q689" s="283"/>
      <c r="R689" s="283"/>
      <c r="S689" s="283"/>
      <c r="T689" s="283"/>
      <c r="U689" s="283"/>
      <c r="V689" s="283"/>
      <c r="W689" s="283"/>
      <c r="X689" s="283"/>
      <c r="Y689" s="283"/>
      <c r="Z689" s="283"/>
      <c r="AA689" s="283"/>
      <c r="AB689" s="283"/>
      <c r="AC689" s="284"/>
      <c r="AE689" s="805"/>
      <c r="AG689" s="805"/>
      <c r="AI689" s="805"/>
      <c r="AK689" s="300"/>
    </row>
    <row r="690" spans="4:37" s="9" customFormat="1" ht="12.75" customHeight="1" outlineLevel="1" x14ac:dyDescent="0.2">
      <c r="D690" s="385" t="str">
        <f t="shared" si="19"/>
        <v>24659000</v>
      </c>
      <c r="E690" s="106"/>
      <c r="F690" s="143" t="str">
        <f t="shared" si="20"/>
        <v>£/ train mile</v>
      </c>
      <c r="G690" s="283"/>
      <c r="H690" s="283"/>
      <c r="I690" s="335"/>
      <c r="J690" s="283"/>
      <c r="K690" s="283"/>
      <c r="L690" s="335"/>
      <c r="M690" s="283"/>
      <c r="N690" s="283"/>
      <c r="O690" s="283"/>
      <c r="P690" s="283"/>
      <c r="Q690" s="283"/>
      <c r="R690" s="283"/>
      <c r="S690" s="283"/>
      <c r="T690" s="283"/>
      <c r="U690" s="283"/>
      <c r="V690" s="283"/>
      <c r="W690" s="283"/>
      <c r="X690" s="283"/>
      <c r="Y690" s="283"/>
      <c r="Z690" s="283"/>
      <c r="AA690" s="283"/>
      <c r="AB690" s="283"/>
      <c r="AC690" s="284"/>
      <c r="AE690" s="805"/>
      <c r="AG690" s="805"/>
      <c r="AI690" s="805"/>
      <c r="AK690" s="300"/>
    </row>
    <row r="691" spans="4:37" s="9" customFormat="1" ht="12.75" customHeight="1" outlineLevel="1" x14ac:dyDescent="0.2">
      <c r="D691" s="385" t="str">
        <f t="shared" si="19"/>
        <v>24647004</v>
      </c>
      <c r="E691" s="106"/>
      <c r="F691" s="143" t="str">
        <f t="shared" si="20"/>
        <v>£/ train mile</v>
      </c>
      <c r="G691" s="283"/>
      <c r="H691" s="283"/>
      <c r="I691" s="335"/>
      <c r="J691" s="283"/>
      <c r="K691" s="283"/>
      <c r="L691" s="335"/>
      <c r="M691" s="283"/>
      <c r="N691" s="283"/>
      <c r="O691" s="283"/>
      <c r="P691" s="283"/>
      <c r="Q691" s="283"/>
      <c r="R691" s="283"/>
      <c r="S691" s="283"/>
      <c r="T691" s="283"/>
      <c r="U691" s="283"/>
      <c r="V691" s="283"/>
      <c r="W691" s="283"/>
      <c r="X691" s="283"/>
      <c r="Y691" s="283"/>
      <c r="Z691" s="283"/>
      <c r="AA691" s="283"/>
      <c r="AB691" s="283"/>
      <c r="AC691" s="284"/>
      <c r="AE691" s="805"/>
      <c r="AG691" s="805"/>
      <c r="AI691" s="805"/>
      <c r="AK691" s="300"/>
    </row>
    <row r="692" spans="4:37" s="9" customFormat="1" ht="12.75" customHeight="1" outlineLevel="1" x14ac:dyDescent="0.2">
      <c r="D692" s="385" t="str">
        <f t="shared" si="19"/>
        <v>24647005</v>
      </c>
      <c r="E692" s="106"/>
      <c r="F692" s="143" t="str">
        <f t="shared" si="20"/>
        <v>£/ train mile</v>
      </c>
      <c r="G692" s="283"/>
      <c r="H692" s="283"/>
      <c r="I692" s="335"/>
      <c r="J692" s="283"/>
      <c r="K692" s="283"/>
      <c r="L692" s="335"/>
      <c r="M692" s="283"/>
      <c r="N692" s="283"/>
      <c r="O692" s="283"/>
      <c r="P692" s="283"/>
      <c r="Q692" s="283"/>
      <c r="R692" s="283"/>
      <c r="S692" s="283"/>
      <c r="T692" s="283"/>
      <c r="U692" s="283"/>
      <c r="V692" s="283"/>
      <c r="W692" s="283"/>
      <c r="X692" s="283"/>
      <c r="Y692" s="283"/>
      <c r="Z692" s="283"/>
      <c r="AA692" s="283"/>
      <c r="AB692" s="283"/>
      <c r="AC692" s="284"/>
      <c r="AE692" s="805"/>
      <c r="AG692" s="805"/>
      <c r="AI692" s="805"/>
      <c r="AK692" s="300"/>
    </row>
    <row r="693" spans="4:37" s="9" customFormat="1" ht="12.75" customHeight="1" outlineLevel="1" x14ac:dyDescent="0.2">
      <c r="D693" s="385" t="str">
        <f t="shared" si="19"/>
        <v>24648004</v>
      </c>
      <c r="E693" s="106"/>
      <c r="F693" s="143" t="str">
        <f t="shared" si="20"/>
        <v>£/ train mile</v>
      </c>
      <c r="G693" s="283"/>
      <c r="H693" s="283"/>
      <c r="I693" s="335"/>
      <c r="J693" s="283"/>
      <c r="K693" s="283"/>
      <c r="L693" s="283"/>
      <c r="M693" s="283"/>
      <c r="N693" s="283"/>
      <c r="O693" s="283"/>
      <c r="P693" s="283"/>
      <c r="Q693" s="283"/>
      <c r="R693" s="283"/>
      <c r="S693" s="283"/>
      <c r="T693" s="283"/>
      <c r="U693" s="283"/>
      <c r="V693" s="283"/>
      <c r="W693" s="283"/>
      <c r="X693" s="283"/>
      <c r="Y693" s="283"/>
      <c r="Z693" s="283"/>
      <c r="AA693" s="283"/>
      <c r="AB693" s="283"/>
      <c r="AC693" s="284"/>
      <c r="AE693" s="805"/>
      <c r="AG693" s="805"/>
      <c r="AI693" s="805"/>
      <c r="AK693" s="300"/>
    </row>
    <row r="694" spans="4:37" s="9" customFormat="1" ht="12.75" customHeight="1" outlineLevel="1" x14ac:dyDescent="0.2">
      <c r="D694" s="385" t="str">
        <f t="shared" si="19"/>
        <v>24648005</v>
      </c>
      <c r="E694" s="106"/>
      <c r="F694" s="143" t="str">
        <f t="shared" si="20"/>
        <v>£/ train mile</v>
      </c>
      <c r="G694" s="283"/>
      <c r="H694" s="283"/>
      <c r="I694" s="335"/>
      <c r="J694" s="283"/>
      <c r="K694" s="283"/>
      <c r="L694" s="283"/>
      <c r="M694" s="283"/>
      <c r="N694" s="283"/>
      <c r="O694" s="283"/>
      <c r="P694" s="283"/>
      <c r="Q694" s="283"/>
      <c r="R694" s="283"/>
      <c r="S694" s="283"/>
      <c r="T694" s="283"/>
      <c r="U694" s="283"/>
      <c r="V694" s="283"/>
      <c r="W694" s="283"/>
      <c r="X694" s="283"/>
      <c r="Y694" s="283"/>
      <c r="Z694" s="283"/>
      <c r="AA694" s="283"/>
      <c r="AB694" s="283"/>
      <c r="AC694" s="284"/>
      <c r="AE694" s="805"/>
      <c r="AG694" s="805"/>
      <c r="AI694" s="805"/>
      <c r="AK694" s="300"/>
    </row>
    <row r="695" spans="4:37" s="9" customFormat="1" ht="12.75" customHeight="1" outlineLevel="1" x14ac:dyDescent="0.2">
      <c r="D695" s="385" t="str">
        <f t="shared" si="19"/>
        <v>24647000</v>
      </c>
      <c r="E695" s="106"/>
      <c r="F695" s="143" t="str">
        <f t="shared" si="20"/>
        <v>£/ train mile</v>
      </c>
      <c r="G695" s="283"/>
      <c r="H695" s="283"/>
      <c r="I695" s="335"/>
      <c r="J695" s="283"/>
      <c r="K695" s="283"/>
      <c r="L695" s="283"/>
      <c r="M695" s="283"/>
      <c r="N695" s="283"/>
      <c r="O695" s="283"/>
      <c r="P695" s="283"/>
      <c r="Q695" s="283"/>
      <c r="R695" s="283"/>
      <c r="S695" s="283"/>
      <c r="T695" s="283"/>
      <c r="U695" s="283"/>
      <c r="V695" s="283"/>
      <c r="W695" s="283"/>
      <c r="X695" s="283"/>
      <c r="Y695" s="283"/>
      <c r="Z695" s="283"/>
      <c r="AA695" s="283"/>
      <c r="AB695" s="283"/>
      <c r="AC695" s="284"/>
      <c r="AE695" s="805"/>
      <c r="AG695" s="805"/>
      <c r="AI695" s="805"/>
      <c r="AK695" s="300"/>
    </row>
    <row r="696" spans="4:37" s="9" customFormat="1" ht="12.75" customHeight="1" outlineLevel="1" x14ac:dyDescent="0.2">
      <c r="D696" s="385" t="str">
        <f t="shared" si="19"/>
        <v>24647001</v>
      </c>
      <c r="E696" s="106"/>
      <c r="F696" s="143" t="str">
        <f t="shared" si="20"/>
        <v>£/ train mile</v>
      </c>
      <c r="G696" s="283"/>
      <c r="H696" s="283"/>
      <c r="I696" s="335"/>
      <c r="J696" s="283"/>
      <c r="K696" s="283"/>
      <c r="L696" s="283"/>
      <c r="M696" s="283"/>
      <c r="N696" s="283"/>
      <c r="O696" s="283"/>
      <c r="P696" s="283"/>
      <c r="Q696" s="283"/>
      <c r="R696" s="283"/>
      <c r="S696" s="283"/>
      <c r="T696" s="283"/>
      <c r="U696" s="283"/>
      <c r="V696" s="283"/>
      <c r="W696" s="283"/>
      <c r="X696" s="283"/>
      <c r="Y696" s="283"/>
      <c r="Z696" s="283"/>
      <c r="AA696" s="283"/>
      <c r="AB696" s="283"/>
      <c r="AC696" s="284"/>
      <c r="AE696" s="805"/>
      <c r="AG696" s="805"/>
      <c r="AI696" s="805"/>
      <c r="AK696" s="300"/>
    </row>
    <row r="697" spans="4:37" s="9" customFormat="1" ht="12.75" customHeight="1" outlineLevel="1" x14ac:dyDescent="0.2">
      <c r="D697" s="385" t="str">
        <f t="shared" si="19"/>
        <v>24648000</v>
      </c>
      <c r="E697" s="106"/>
      <c r="F697" s="143" t="str">
        <f t="shared" si="20"/>
        <v>£/ train mile</v>
      </c>
      <c r="G697" s="283"/>
      <c r="H697" s="283"/>
      <c r="I697" s="335"/>
      <c r="J697" s="283"/>
      <c r="K697" s="283"/>
      <c r="L697" s="283"/>
      <c r="M697" s="283"/>
      <c r="N697" s="283"/>
      <c r="O697" s="283"/>
      <c r="P697" s="283"/>
      <c r="Q697" s="283"/>
      <c r="R697" s="283"/>
      <c r="S697" s="283"/>
      <c r="T697" s="283"/>
      <c r="U697" s="283"/>
      <c r="V697" s="283"/>
      <c r="W697" s="283"/>
      <c r="X697" s="283"/>
      <c r="Y697" s="283"/>
      <c r="Z697" s="283"/>
      <c r="AA697" s="283"/>
      <c r="AB697" s="283"/>
      <c r="AC697" s="284"/>
      <c r="AE697" s="805"/>
      <c r="AG697" s="805"/>
      <c r="AI697" s="805"/>
      <c r="AK697" s="300"/>
    </row>
    <row r="698" spans="4:37" s="9" customFormat="1" ht="12.75" customHeight="1" outlineLevel="1" x14ac:dyDescent="0.2">
      <c r="D698" s="385" t="str">
        <f t="shared" si="19"/>
        <v>24648001</v>
      </c>
      <c r="E698" s="106"/>
      <c r="F698" s="143" t="str">
        <f t="shared" si="20"/>
        <v>£/ train mile</v>
      </c>
      <c r="G698" s="283"/>
      <c r="H698" s="283"/>
      <c r="I698" s="335"/>
      <c r="J698" s="283"/>
      <c r="K698" s="283"/>
      <c r="L698" s="283"/>
      <c r="M698" s="283"/>
      <c r="N698" s="283"/>
      <c r="O698" s="283"/>
      <c r="P698" s="283"/>
      <c r="Q698" s="283"/>
      <c r="R698" s="283"/>
      <c r="S698" s="283"/>
      <c r="T698" s="283"/>
      <c r="U698" s="283"/>
      <c r="V698" s="283"/>
      <c r="W698" s="283"/>
      <c r="X698" s="283"/>
      <c r="Y698" s="283"/>
      <c r="Z698" s="283"/>
      <c r="AA698" s="283"/>
      <c r="AB698" s="283"/>
      <c r="AC698" s="284"/>
      <c r="AE698" s="805"/>
      <c r="AG698" s="805"/>
      <c r="AI698" s="805"/>
      <c r="AK698" s="300"/>
    </row>
    <row r="699" spans="4:37" s="9" customFormat="1" ht="12.75" customHeight="1" outlineLevel="1" x14ac:dyDescent="0.2">
      <c r="D699" s="385" t="str">
        <f t="shared" si="19"/>
        <v>24462000</v>
      </c>
      <c r="E699" s="106"/>
      <c r="F699" s="143" t="str">
        <f t="shared" si="20"/>
        <v>£/ train mile</v>
      </c>
      <c r="G699" s="283"/>
      <c r="H699" s="283"/>
      <c r="I699" s="335"/>
      <c r="J699" s="283"/>
      <c r="K699" s="283"/>
      <c r="L699" s="283"/>
      <c r="M699" s="283"/>
      <c r="N699" s="283"/>
      <c r="O699" s="283"/>
      <c r="P699" s="283"/>
      <c r="Q699" s="283"/>
      <c r="R699" s="283"/>
      <c r="S699" s="283"/>
      <c r="T699" s="283"/>
      <c r="U699" s="283"/>
      <c r="V699" s="283"/>
      <c r="W699" s="283"/>
      <c r="X699" s="283"/>
      <c r="Y699" s="283"/>
      <c r="Z699" s="283"/>
      <c r="AA699" s="283"/>
      <c r="AB699" s="283"/>
      <c r="AC699" s="284"/>
      <c r="AE699" s="805"/>
      <c r="AG699" s="805"/>
      <c r="AI699" s="805"/>
      <c r="AK699" s="300"/>
    </row>
    <row r="700" spans="4:37" s="9" customFormat="1" ht="12.75" customHeight="1" outlineLevel="1" x14ac:dyDescent="0.2">
      <c r="D700" s="385" t="str">
        <f t="shared" si="19"/>
        <v>24649009</v>
      </c>
      <c r="E700" s="106"/>
      <c r="F700" s="143" t="str">
        <f t="shared" si="20"/>
        <v>£/ train mile</v>
      </c>
      <c r="G700" s="283"/>
      <c r="H700" s="283"/>
      <c r="I700" s="335"/>
      <c r="J700" s="283"/>
      <c r="K700" s="283"/>
      <c r="L700" s="283"/>
      <c r="M700" s="283"/>
      <c r="N700" s="283"/>
      <c r="O700" s="283"/>
      <c r="P700" s="283"/>
      <c r="Q700" s="283"/>
      <c r="R700" s="283"/>
      <c r="S700" s="283"/>
      <c r="T700" s="283"/>
      <c r="U700" s="283"/>
      <c r="V700" s="283"/>
      <c r="W700" s="283"/>
      <c r="X700" s="283"/>
      <c r="Y700" s="283"/>
      <c r="Z700" s="283"/>
      <c r="AA700" s="283"/>
      <c r="AB700" s="283"/>
      <c r="AC700" s="284"/>
      <c r="AE700" s="805"/>
      <c r="AG700" s="805"/>
      <c r="AI700" s="805"/>
      <c r="AK700" s="300"/>
    </row>
    <row r="701" spans="4:37" s="9" customFormat="1" ht="12.75" customHeight="1" outlineLevel="1" x14ac:dyDescent="0.2">
      <c r="D701" s="385" t="str">
        <f t="shared" si="19"/>
        <v>[Capacity Charges Service Code Line 38]</v>
      </c>
      <c r="E701" s="106"/>
      <c r="F701" s="143" t="str">
        <f t="shared" si="20"/>
        <v>£/ train mile</v>
      </c>
      <c r="G701" s="283"/>
      <c r="H701" s="283"/>
      <c r="I701" s="335"/>
      <c r="J701" s="283"/>
      <c r="K701" s="283"/>
      <c r="L701" s="283"/>
      <c r="M701" s="283"/>
      <c r="N701" s="283"/>
      <c r="O701" s="283"/>
      <c r="P701" s="283"/>
      <c r="Q701" s="283"/>
      <c r="R701" s="283"/>
      <c r="S701" s="283"/>
      <c r="T701" s="283"/>
      <c r="U701" s="283"/>
      <c r="V701" s="283"/>
      <c r="W701" s="283"/>
      <c r="X701" s="283"/>
      <c r="Y701" s="283"/>
      <c r="Z701" s="283"/>
      <c r="AA701" s="283"/>
      <c r="AB701" s="283"/>
      <c r="AC701" s="284"/>
      <c r="AE701" s="805"/>
      <c r="AG701" s="805"/>
      <c r="AI701" s="805"/>
      <c r="AK701" s="300"/>
    </row>
    <row r="702" spans="4:37" s="9" customFormat="1" ht="12.75" customHeight="1" outlineLevel="1" x14ac:dyDescent="0.2">
      <c r="D702" s="385" t="str">
        <f t="shared" si="19"/>
        <v>[Capacity Charges Service Code Line 39]</v>
      </c>
      <c r="E702" s="106"/>
      <c r="F702" s="143" t="str">
        <f t="shared" si="20"/>
        <v>£/ train mile</v>
      </c>
      <c r="G702" s="283"/>
      <c r="H702" s="283"/>
      <c r="I702" s="335"/>
      <c r="J702" s="283"/>
      <c r="K702" s="283"/>
      <c r="L702" s="283"/>
      <c r="M702" s="283"/>
      <c r="N702" s="283"/>
      <c r="O702" s="283"/>
      <c r="P702" s="283"/>
      <c r="Q702" s="283"/>
      <c r="R702" s="283"/>
      <c r="S702" s="283"/>
      <c r="T702" s="283"/>
      <c r="U702" s="283"/>
      <c r="V702" s="283"/>
      <c r="W702" s="283"/>
      <c r="X702" s="283"/>
      <c r="Y702" s="283"/>
      <c r="Z702" s="283"/>
      <c r="AA702" s="283"/>
      <c r="AB702" s="283"/>
      <c r="AC702" s="284"/>
      <c r="AE702" s="805"/>
      <c r="AG702" s="805"/>
      <c r="AI702" s="805"/>
      <c r="AK702" s="300"/>
    </row>
    <row r="703" spans="4:37" s="9" customFormat="1" ht="12.75" customHeight="1" outlineLevel="1" x14ac:dyDescent="0.2">
      <c r="D703" s="385" t="str">
        <f t="shared" si="19"/>
        <v>[Capacity Charges Service Code Line 40]</v>
      </c>
      <c r="E703" s="106"/>
      <c r="F703" s="143" t="str">
        <f t="shared" si="20"/>
        <v>£/ train mile</v>
      </c>
      <c r="G703" s="283"/>
      <c r="H703" s="283"/>
      <c r="I703" s="335"/>
      <c r="J703" s="283"/>
      <c r="K703" s="283"/>
      <c r="L703" s="283"/>
      <c r="M703" s="283"/>
      <c r="N703" s="283"/>
      <c r="O703" s="283"/>
      <c r="P703" s="283"/>
      <c r="Q703" s="283"/>
      <c r="R703" s="283"/>
      <c r="S703" s="283"/>
      <c r="T703" s="283"/>
      <c r="U703" s="283"/>
      <c r="V703" s="283"/>
      <c r="W703" s="283"/>
      <c r="X703" s="283"/>
      <c r="Y703" s="283"/>
      <c r="Z703" s="283"/>
      <c r="AA703" s="283"/>
      <c r="AB703" s="283"/>
      <c r="AC703" s="284"/>
      <c r="AE703" s="805"/>
      <c r="AG703" s="805"/>
      <c r="AI703" s="805"/>
      <c r="AK703" s="300"/>
    </row>
    <row r="704" spans="4:37" s="9" customFormat="1" ht="12.75" customHeight="1" outlineLevel="1" x14ac:dyDescent="0.2">
      <c r="D704" s="385" t="str">
        <f t="shared" si="19"/>
        <v>[Capacity Charges Service Code Line 41]</v>
      </c>
      <c r="E704" s="106"/>
      <c r="F704" s="143" t="str">
        <f t="shared" si="20"/>
        <v>£/ train mile</v>
      </c>
      <c r="G704" s="283"/>
      <c r="H704" s="283"/>
      <c r="I704" s="335"/>
      <c r="J704" s="283"/>
      <c r="K704" s="283"/>
      <c r="L704" s="283"/>
      <c r="M704" s="283"/>
      <c r="N704" s="283"/>
      <c r="O704" s="283"/>
      <c r="P704" s="283"/>
      <c r="Q704" s="283"/>
      <c r="R704" s="283"/>
      <c r="S704" s="283"/>
      <c r="T704" s="283"/>
      <c r="U704" s="283"/>
      <c r="V704" s="283"/>
      <c r="W704" s="283"/>
      <c r="X704" s="283"/>
      <c r="Y704" s="283"/>
      <c r="Z704" s="283"/>
      <c r="AA704" s="283"/>
      <c r="AB704" s="283"/>
      <c r="AC704" s="284"/>
      <c r="AE704" s="805"/>
      <c r="AG704" s="805"/>
      <c r="AI704" s="805"/>
      <c r="AK704" s="300"/>
    </row>
    <row r="705" spans="3:37" s="9" customFormat="1" ht="12.75" customHeight="1" outlineLevel="1" x14ac:dyDescent="0.2">
      <c r="D705" s="385" t="str">
        <f t="shared" si="19"/>
        <v>[Capacity Charges Service Code Line 42]</v>
      </c>
      <c r="E705" s="106"/>
      <c r="F705" s="143" t="str">
        <f t="shared" si="20"/>
        <v>£/ train mile</v>
      </c>
      <c r="G705" s="283"/>
      <c r="H705" s="283"/>
      <c r="I705" s="335"/>
      <c r="J705" s="283"/>
      <c r="K705" s="283"/>
      <c r="L705" s="283"/>
      <c r="M705" s="283"/>
      <c r="N705" s="283"/>
      <c r="O705" s="283"/>
      <c r="P705" s="283"/>
      <c r="Q705" s="283"/>
      <c r="R705" s="283"/>
      <c r="S705" s="283"/>
      <c r="T705" s="283"/>
      <c r="U705" s="283"/>
      <c r="V705" s="283"/>
      <c r="W705" s="283"/>
      <c r="X705" s="283"/>
      <c r="Y705" s="283"/>
      <c r="Z705" s="283"/>
      <c r="AA705" s="283"/>
      <c r="AB705" s="283"/>
      <c r="AC705" s="284"/>
      <c r="AE705" s="805"/>
      <c r="AG705" s="805"/>
      <c r="AI705" s="805"/>
      <c r="AK705" s="300"/>
    </row>
    <row r="706" spans="3:37" s="9" customFormat="1" ht="12.75" customHeight="1" outlineLevel="1" x14ac:dyDescent="0.2">
      <c r="D706" s="385" t="str">
        <f t="shared" si="19"/>
        <v>[Capacity Charges Service Code Line 43]</v>
      </c>
      <c r="E706" s="106"/>
      <c r="F706" s="143" t="str">
        <f t="shared" si="20"/>
        <v>£/ train mile</v>
      </c>
      <c r="G706" s="283"/>
      <c r="H706" s="283"/>
      <c r="I706" s="335"/>
      <c r="J706" s="283"/>
      <c r="K706" s="283"/>
      <c r="L706" s="283"/>
      <c r="M706" s="283"/>
      <c r="N706" s="283"/>
      <c r="O706" s="283"/>
      <c r="P706" s="283"/>
      <c r="Q706" s="283"/>
      <c r="R706" s="283"/>
      <c r="S706" s="283"/>
      <c r="T706" s="283"/>
      <c r="U706" s="283"/>
      <c r="V706" s="283"/>
      <c r="W706" s="283"/>
      <c r="X706" s="283"/>
      <c r="Y706" s="283"/>
      <c r="Z706" s="283"/>
      <c r="AA706" s="283"/>
      <c r="AB706" s="283"/>
      <c r="AC706" s="284"/>
      <c r="AE706" s="805"/>
      <c r="AG706" s="805"/>
      <c r="AI706" s="805"/>
      <c r="AK706" s="300"/>
    </row>
    <row r="707" spans="3:37" s="9" customFormat="1" ht="12.75" customHeight="1" outlineLevel="1" x14ac:dyDescent="0.2">
      <c r="D707" s="385" t="str">
        <f t="shared" si="19"/>
        <v>[Capacity Charges Service Code Line 44]</v>
      </c>
      <c r="E707" s="106"/>
      <c r="F707" s="143" t="str">
        <f t="shared" si="20"/>
        <v>£/ train mile</v>
      </c>
      <c r="G707" s="283"/>
      <c r="H707" s="283"/>
      <c r="I707" s="335"/>
      <c r="J707" s="283"/>
      <c r="K707" s="283"/>
      <c r="L707" s="283"/>
      <c r="M707" s="283"/>
      <c r="N707" s="283"/>
      <c r="O707" s="283"/>
      <c r="P707" s="283"/>
      <c r="Q707" s="283"/>
      <c r="R707" s="283"/>
      <c r="S707" s="283"/>
      <c r="T707" s="283"/>
      <c r="U707" s="283"/>
      <c r="V707" s="283"/>
      <c r="W707" s="283"/>
      <c r="X707" s="283"/>
      <c r="Y707" s="283"/>
      <c r="Z707" s="283"/>
      <c r="AA707" s="283"/>
      <c r="AB707" s="283"/>
      <c r="AC707" s="284"/>
      <c r="AE707" s="805"/>
      <c r="AG707" s="805"/>
      <c r="AI707" s="805"/>
      <c r="AK707" s="300"/>
    </row>
    <row r="708" spans="3:37" s="9" customFormat="1" ht="12.75" customHeight="1" outlineLevel="1" x14ac:dyDescent="0.2">
      <c r="D708" s="385" t="str">
        <f t="shared" si="19"/>
        <v>[Capacity Charges Service Code Line 45]</v>
      </c>
      <c r="E708" s="106"/>
      <c r="F708" s="143" t="str">
        <f t="shared" si="20"/>
        <v>£/ train mile</v>
      </c>
      <c r="G708" s="283"/>
      <c r="H708" s="283"/>
      <c r="I708" s="335"/>
      <c r="J708" s="283"/>
      <c r="K708" s="283"/>
      <c r="L708" s="283"/>
      <c r="M708" s="283"/>
      <c r="N708" s="283"/>
      <c r="O708" s="283"/>
      <c r="P708" s="283"/>
      <c r="Q708" s="283"/>
      <c r="R708" s="283"/>
      <c r="S708" s="283"/>
      <c r="T708" s="283"/>
      <c r="U708" s="283"/>
      <c r="V708" s="283"/>
      <c r="W708" s="283"/>
      <c r="X708" s="283"/>
      <c r="Y708" s="283"/>
      <c r="Z708" s="283"/>
      <c r="AA708" s="283"/>
      <c r="AB708" s="283"/>
      <c r="AC708" s="284"/>
      <c r="AE708" s="805"/>
      <c r="AG708" s="805"/>
      <c r="AI708" s="805"/>
      <c r="AK708" s="300"/>
    </row>
    <row r="709" spans="3:37" s="9" customFormat="1" ht="12.75" customHeight="1" outlineLevel="1" x14ac:dyDescent="0.2">
      <c r="D709" s="385" t="str">
        <f t="shared" si="19"/>
        <v>[Capacity Charges Service Code Line 46]</v>
      </c>
      <c r="E709" s="106"/>
      <c r="F709" s="143" t="str">
        <f t="shared" si="20"/>
        <v>£/ train mile</v>
      </c>
      <c r="G709" s="283"/>
      <c r="H709" s="283"/>
      <c r="I709" s="335"/>
      <c r="J709" s="283"/>
      <c r="K709" s="283"/>
      <c r="L709" s="283"/>
      <c r="M709" s="283"/>
      <c r="N709" s="283"/>
      <c r="O709" s="283"/>
      <c r="P709" s="283"/>
      <c r="Q709" s="283"/>
      <c r="R709" s="283"/>
      <c r="S709" s="283"/>
      <c r="T709" s="283"/>
      <c r="U709" s="283"/>
      <c r="V709" s="283"/>
      <c r="W709" s="283"/>
      <c r="X709" s="283"/>
      <c r="Y709" s="283"/>
      <c r="Z709" s="283"/>
      <c r="AA709" s="283"/>
      <c r="AB709" s="283"/>
      <c r="AC709" s="284"/>
      <c r="AE709" s="805"/>
      <c r="AG709" s="805"/>
      <c r="AI709" s="805"/>
      <c r="AK709" s="300"/>
    </row>
    <row r="710" spans="3:37" s="9" customFormat="1" ht="12.75" customHeight="1" outlineLevel="1" x14ac:dyDescent="0.2">
      <c r="D710" s="385" t="str">
        <f t="shared" si="19"/>
        <v>[Capacity Charges Service Code Line 47]</v>
      </c>
      <c r="E710" s="106"/>
      <c r="F710" s="143" t="str">
        <f t="shared" si="20"/>
        <v>£/ train mile</v>
      </c>
      <c r="G710" s="283"/>
      <c r="H710" s="283"/>
      <c r="I710" s="335"/>
      <c r="J710" s="283"/>
      <c r="K710" s="283"/>
      <c r="L710" s="283"/>
      <c r="M710" s="283"/>
      <c r="N710" s="283"/>
      <c r="O710" s="283"/>
      <c r="P710" s="283"/>
      <c r="Q710" s="283"/>
      <c r="R710" s="283"/>
      <c r="S710" s="283"/>
      <c r="T710" s="283"/>
      <c r="U710" s="283"/>
      <c r="V710" s="283"/>
      <c r="W710" s="283"/>
      <c r="X710" s="283"/>
      <c r="Y710" s="283"/>
      <c r="Z710" s="283"/>
      <c r="AA710" s="283"/>
      <c r="AB710" s="283"/>
      <c r="AC710" s="284"/>
      <c r="AE710" s="805"/>
      <c r="AG710" s="805"/>
      <c r="AI710" s="805"/>
      <c r="AK710" s="300"/>
    </row>
    <row r="711" spans="3:37" s="9" customFormat="1" ht="12.75" customHeight="1" outlineLevel="1" x14ac:dyDescent="0.2">
      <c r="D711" s="385" t="str">
        <f t="shared" si="19"/>
        <v>[Capacity Charges Service Code Line 48]</v>
      </c>
      <c r="E711" s="106"/>
      <c r="F711" s="143" t="str">
        <f t="shared" si="20"/>
        <v>£/ train mile</v>
      </c>
      <c r="G711" s="283"/>
      <c r="H711" s="283"/>
      <c r="I711" s="335"/>
      <c r="J711" s="283"/>
      <c r="K711" s="283"/>
      <c r="L711" s="283"/>
      <c r="M711" s="283"/>
      <c r="N711" s="283"/>
      <c r="O711" s="283"/>
      <c r="P711" s="283"/>
      <c r="Q711" s="283"/>
      <c r="R711" s="283"/>
      <c r="S711" s="283"/>
      <c r="T711" s="283"/>
      <c r="U711" s="283"/>
      <c r="V711" s="283"/>
      <c r="W711" s="283"/>
      <c r="X711" s="283"/>
      <c r="Y711" s="283"/>
      <c r="Z711" s="283"/>
      <c r="AA711" s="283"/>
      <c r="AB711" s="283"/>
      <c r="AC711" s="284"/>
      <c r="AE711" s="805"/>
      <c r="AG711" s="805"/>
      <c r="AI711" s="805"/>
      <c r="AK711" s="300"/>
    </row>
    <row r="712" spans="3:37" s="9" customFormat="1" ht="12.75" customHeight="1" outlineLevel="1" x14ac:dyDescent="0.2">
      <c r="D712" s="385" t="str">
        <f t="shared" si="19"/>
        <v>[Capacity Charges Service Code Line 49]</v>
      </c>
      <c r="E712" s="106"/>
      <c r="F712" s="143" t="str">
        <f t="shared" si="20"/>
        <v>£/ train mile</v>
      </c>
      <c r="G712" s="283"/>
      <c r="H712" s="283"/>
      <c r="I712" s="335"/>
      <c r="J712" s="283"/>
      <c r="K712" s="283"/>
      <c r="L712" s="283"/>
      <c r="M712" s="283"/>
      <c r="N712" s="283"/>
      <c r="O712" s="283"/>
      <c r="P712" s="283"/>
      <c r="Q712" s="283"/>
      <c r="R712" s="283"/>
      <c r="S712" s="283"/>
      <c r="T712" s="283"/>
      <c r="U712" s="283"/>
      <c r="V712" s="283"/>
      <c r="W712" s="283"/>
      <c r="X712" s="283"/>
      <c r="Y712" s="283"/>
      <c r="Z712" s="283"/>
      <c r="AA712" s="283"/>
      <c r="AB712" s="283"/>
      <c r="AC712" s="284"/>
      <c r="AE712" s="805"/>
      <c r="AG712" s="805"/>
      <c r="AI712" s="805"/>
      <c r="AK712" s="300"/>
    </row>
    <row r="713" spans="3:37" s="9" customFormat="1" ht="12.75" customHeight="1" outlineLevel="1" x14ac:dyDescent="0.2">
      <c r="D713" s="386" t="str">
        <f t="shared" si="19"/>
        <v>[Capacity Charges Service Code Line 50]</v>
      </c>
      <c r="E713" s="286"/>
      <c r="F713" s="155" t="str">
        <f t="shared" si="20"/>
        <v>£/ train mile</v>
      </c>
      <c r="G713" s="287"/>
      <c r="H713" s="287"/>
      <c r="I713" s="287"/>
      <c r="J713" s="287"/>
      <c r="K713" s="287"/>
      <c r="L713" s="331"/>
      <c r="M713" s="287"/>
      <c r="N713" s="287"/>
      <c r="O713" s="287"/>
      <c r="P713" s="287"/>
      <c r="Q713" s="287"/>
      <c r="R713" s="287"/>
      <c r="S713" s="287"/>
      <c r="T713" s="287"/>
      <c r="U713" s="287"/>
      <c r="V713" s="287"/>
      <c r="W713" s="287"/>
      <c r="X713" s="287"/>
      <c r="Y713" s="287"/>
      <c r="Z713" s="287"/>
      <c r="AA713" s="287"/>
      <c r="AB713" s="287"/>
      <c r="AC713" s="288"/>
      <c r="AE713" s="1058"/>
      <c r="AG713" s="1058"/>
      <c r="AI713" s="1058"/>
      <c r="AK713" s="357"/>
    </row>
    <row r="714" spans="3:37" s="9" customFormat="1" ht="12.75" customHeight="1" outlineLevel="1" x14ac:dyDescent="0.2">
      <c r="G714" s="107"/>
      <c r="H714" s="107"/>
      <c r="I714" s="107"/>
      <c r="J714" s="107"/>
      <c r="K714" s="107"/>
      <c r="L714" s="107"/>
      <c r="M714" s="107"/>
      <c r="N714" s="107"/>
      <c r="O714" s="107"/>
      <c r="P714" s="107"/>
      <c r="Q714" s="107"/>
      <c r="R714" s="107"/>
      <c r="S714" s="107"/>
      <c r="T714" s="107"/>
      <c r="U714" s="107"/>
      <c r="V714" s="107"/>
      <c r="W714" s="107"/>
      <c r="X714" s="107"/>
      <c r="Y714" s="107"/>
      <c r="Z714" s="107"/>
      <c r="AA714" s="107"/>
      <c r="AB714" s="107"/>
      <c r="AC714" s="107"/>
    </row>
    <row r="715" spans="3:37" s="9" customFormat="1" ht="12.75" customHeight="1" outlineLevel="1" x14ac:dyDescent="0.2">
      <c r="C715" s="76" t="s">
        <v>526</v>
      </c>
      <c r="G715" s="107"/>
      <c r="H715" s="107"/>
      <c r="I715" s="107"/>
      <c r="J715" s="107"/>
      <c r="K715" s="107"/>
      <c r="L715" s="107"/>
      <c r="M715" s="107"/>
      <c r="N715" s="107"/>
      <c r="O715" s="107"/>
      <c r="P715" s="107"/>
      <c r="Q715" s="107"/>
      <c r="R715" s="107"/>
      <c r="S715" s="107"/>
      <c r="T715" s="107"/>
      <c r="U715" s="107"/>
      <c r="V715" s="107"/>
      <c r="W715" s="107"/>
      <c r="X715" s="107"/>
      <c r="Y715" s="107"/>
      <c r="Z715" s="107"/>
      <c r="AA715" s="107"/>
      <c r="AB715" s="107"/>
      <c r="AC715" s="107"/>
    </row>
    <row r="716" spans="3:37" s="9" customFormat="1" ht="12.75" customHeight="1" outlineLevel="1" x14ac:dyDescent="0.2">
      <c r="D716" s="384" t="str">
        <f t="shared" ref="D716:D765" si="21">D664</f>
        <v>24602004</v>
      </c>
      <c r="E716" s="312"/>
      <c r="F716" s="313" t="s">
        <v>483</v>
      </c>
      <c r="G716" s="314"/>
      <c r="H716" s="314"/>
      <c r="I716" s="315"/>
      <c r="J716" s="314"/>
      <c r="K716" s="314"/>
      <c r="L716" s="314"/>
      <c r="M716" s="314"/>
      <c r="N716" s="314"/>
      <c r="O716" s="314"/>
      <c r="P716" s="314"/>
      <c r="Q716" s="314"/>
      <c r="R716" s="314"/>
      <c r="S716" s="314"/>
      <c r="T716" s="314"/>
      <c r="U716" s="314"/>
      <c r="V716" s="314"/>
      <c r="W716" s="314"/>
      <c r="X716" s="314"/>
      <c r="Y716" s="314"/>
      <c r="Z716" s="314"/>
      <c r="AA716" s="314"/>
      <c r="AB716" s="314"/>
      <c r="AC716" s="332"/>
      <c r="AE716" s="1057"/>
      <c r="AG716" s="1057"/>
      <c r="AI716" s="1057"/>
      <c r="AK716" s="378" t="s">
        <v>527</v>
      </c>
    </row>
    <row r="717" spans="3:37" s="9" customFormat="1" ht="12.75" customHeight="1" outlineLevel="1" x14ac:dyDescent="0.2">
      <c r="D717" s="385" t="str">
        <f t="shared" si="21"/>
        <v>24604004</v>
      </c>
      <c r="E717" s="106"/>
      <c r="F717" s="143" t="str">
        <f t="shared" ref="F717:F765" si="22">F716</f>
        <v>000 Train Miles</v>
      </c>
      <c r="G717" s="283"/>
      <c r="H717" s="283"/>
      <c r="I717" s="335"/>
      <c r="J717" s="283"/>
      <c r="K717" s="283"/>
      <c r="L717" s="283"/>
      <c r="M717" s="283"/>
      <c r="N717" s="283"/>
      <c r="O717" s="283"/>
      <c r="P717" s="283"/>
      <c r="Q717" s="283"/>
      <c r="R717" s="283"/>
      <c r="S717" s="283"/>
      <c r="T717" s="283"/>
      <c r="U717" s="283"/>
      <c r="V717" s="283"/>
      <c r="W717" s="283"/>
      <c r="X717" s="283"/>
      <c r="Y717" s="283"/>
      <c r="Z717" s="283"/>
      <c r="AA717" s="283"/>
      <c r="AB717" s="283"/>
      <c r="AC717" s="284"/>
      <c r="AE717" s="805"/>
      <c r="AG717" s="805"/>
      <c r="AI717" s="805"/>
      <c r="AK717" s="300"/>
    </row>
    <row r="718" spans="3:37" s="9" customFormat="1" ht="12.75" customHeight="1" outlineLevel="1" x14ac:dyDescent="0.2">
      <c r="D718" s="385" t="str">
        <f t="shared" si="21"/>
        <v>24605004</v>
      </c>
      <c r="E718" s="106"/>
      <c r="F718" s="143" t="str">
        <f t="shared" si="22"/>
        <v>000 Train Miles</v>
      </c>
      <c r="G718" s="283"/>
      <c r="H718" s="283"/>
      <c r="I718" s="335"/>
      <c r="J718" s="283"/>
      <c r="K718" s="283"/>
      <c r="L718" s="283"/>
      <c r="M718" s="283"/>
      <c r="N718" s="283"/>
      <c r="O718" s="283"/>
      <c r="P718" s="283"/>
      <c r="Q718" s="283"/>
      <c r="R718" s="283"/>
      <c r="S718" s="283"/>
      <c r="T718" s="283"/>
      <c r="U718" s="283"/>
      <c r="V718" s="283"/>
      <c r="W718" s="283"/>
      <c r="X718" s="283"/>
      <c r="Y718" s="283"/>
      <c r="Z718" s="283"/>
      <c r="AA718" s="283"/>
      <c r="AB718" s="283"/>
      <c r="AC718" s="284"/>
      <c r="AE718" s="805"/>
      <c r="AG718" s="805"/>
      <c r="AI718" s="805"/>
      <c r="AK718" s="300"/>
    </row>
    <row r="719" spans="3:37" s="9" customFormat="1" ht="12.75" customHeight="1" outlineLevel="1" x14ac:dyDescent="0.2">
      <c r="D719" s="385" t="str">
        <f t="shared" si="21"/>
        <v>24606004</v>
      </c>
      <c r="E719" s="106"/>
      <c r="F719" s="143" t="str">
        <f t="shared" si="22"/>
        <v>000 Train Miles</v>
      </c>
      <c r="G719" s="283"/>
      <c r="H719" s="283"/>
      <c r="I719" s="335"/>
      <c r="J719" s="283"/>
      <c r="K719" s="283"/>
      <c r="L719" s="283"/>
      <c r="M719" s="283"/>
      <c r="N719" s="283"/>
      <c r="O719" s="283"/>
      <c r="P719" s="283"/>
      <c r="Q719" s="283"/>
      <c r="R719" s="283"/>
      <c r="S719" s="283"/>
      <c r="T719" s="283"/>
      <c r="U719" s="283"/>
      <c r="V719" s="283"/>
      <c r="W719" s="283"/>
      <c r="X719" s="283"/>
      <c r="Y719" s="283"/>
      <c r="Z719" s="283"/>
      <c r="AA719" s="283"/>
      <c r="AB719" s="283"/>
      <c r="AC719" s="284"/>
      <c r="AE719" s="805"/>
      <c r="AG719" s="805"/>
      <c r="AI719" s="805"/>
      <c r="AK719" s="300"/>
    </row>
    <row r="720" spans="3:37" s="9" customFormat="1" ht="12.75" customHeight="1" outlineLevel="1" x14ac:dyDescent="0.2">
      <c r="D720" s="385" t="str">
        <f t="shared" si="21"/>
        <v>24650005</v>
      </c>
      <c r="E720" s="106"/>
      <c r="F720" s="143" t="str">
        <f t="shared" si="22"/>
        <v>000 Train Miles</v>
      </c>
      <c r="G720" s="283"/>
      <c r="H720" s="283"/>
      <c r="I720" s="335"/>
      <c r="J720" s="283"/>
      <c r="K720" s="283"/>
      <c r="L720" s="283"/>
      <c r="M720" s="283"/>
      <c r="N720" s="283"/>
      <c r="O720" s="283"/>
      <c r="P720" s="283"/>
      <c r="Q720" s="283"/>
      <c r="R720" s="283"/>
      <c r="S720" s="283"/>
      <c r="T720" s="283"/>
      <c r="U720" s="283"/>
      <c r="V720" s="283"/>
      <c r="W720" s="283"/>
      <c r="X720" s="283"/>
      <c r="Y720" s="283"/>
      <c r="Z720" s="283"/>
      <c r="AA720" s="283"/>
      <c r="AB720" s="283"/>
      <c r="AC720" s="284"/>
      <c r="AE720" s="805"/>
      <c r="AG720" s="805"/>
      <c r="AI720" s="805"/>
      <c r="AK720" s="300"/>
    </row>
    <row r="721" spans="4:37" s="9" customFormat="1" ht="12.75" customHeight="1" outlineLevel="1" x14ac:dyDescent="0.2">
      <c r="D721" s="385" t="str">
        <f t="shared" si="21"/>
        <v>24652005</v>
      </c>
      <c r="E721" s="106"/>
      <c r="F721" s="143" t="str">
        <f t="shared" si="22"/>
        <v>000 Train Miles</v>
      </c>
      <c r="G721" s="283"/>
      <c r="H721" s="283"/>
      <c r="I721" s="335"/>
      <c r="J721" s="283"/>
      <c r="K721" s="283"/>
      <c r="L721" s="283"/>
      <c r="M721" s="283"/>
      <c r="N721" s="283"/>
      <c r="O721" s="283"/>
      <c r="P721" s="283"/>
      <c r="Q721" s="283"/>
      <c r="R721" s="283"/>
      <c r="S721" s="283"/>
      <c r="T721" s="283"/>
      <c r="U721" s="283"/>
      <c r="V721" s="283"/>
      <c r="W721" s="283"/>
      <c r="X721" s="283"/>
      <c r="Y721" s="283"/>
      <c r="Z721" s="283"/>
      <c r="AA721" s="283"/>
      <c r="AB721" s="283"/>
      <c r="AC721" s="284"/>
      <c r="AE721" s="805"/>
      <c r="AG721" s="805"/>
      <c r="AI721" s="805"/>
      <c r="AK721" s="300"/>
    </row>
    <row r="722" spans="4:37" s="9" customFormat="1" ht="12.75" customHeight="1" outlineLevel="1" x14ac:dyDescent="0.2">
      <c r="D722" s="385" t="str">
        <f t="shared" si="21"/>
        <v>24653005</v>
      </c>
      <c r="E722" s="106"/>
      <c r="F722" s="143" t="str">
        <f t="shared" si="22"/>
        <v>000 Train Miles</v>
      </c>
      <c r="G722" s="283"/>
      <c r="H722" s="283"/>
      <c r="I722" s="335"/>
      <c r="J722" s="283"/>
      <c r="K722" s="283"/>
      <c r="L722" s="283"/>
      <c r="M722" s="283"/>
      <c r="N722" s="283"/>
      <c r="O722" s="283"/>
      <c r="P722" s="283"/>
      <c r="Q722" s="283"/>
      <c r="R722" s="283"/>
      <c r="S722" s="283"/>
      <c r="T722" s="283"/>
      <c r="U722" s="283"/>
      <c r="V722" s="283"/>
      <c r="W722" s="283"/>
      <c r="X722" s="283"/>
      <c r="Y722" s="283"/>
      <c r="Z722" s="283"/>
      <c r="AA722" s="283"/>
      <c r="AB722" s="283"/>
      <c r="AC722" s="284"/>
      <c r="AE722" s="805"/>
      <c r="AG722" s="805"/>
      <c r="AI722" s="805"/>
      <c r="AK722" s="300"/>
    </row>
    <row r="723" spans="4:37" s="9" customFormat="1" ht="12.75" customHeight="1" outlineLevel="1" x14ac:dyDescent="0.2">
      <c r="D723" s="385" t="str">
        <f t="shared" si="21"/>
        <v>24655005</v>
      </c>
      <c r="E723" s="106"/>
      <c r="F723" s="143" t="str">
        <f t="shared" si="22"/>
        <v>000 Train Miles</v>
      </c>
      <c r="G723" s="283"/>
      <c r="H723" s="283"/>
      <c r="I723" s="335"/>
      <c r="J723" s="283"/>
      <c r="K723" s="283"/>
      <c r="L723" s="283"/>
      <c r="M723" s="283"/>
      <c r="N723" s="283"/>
      <c r="O723" s="283"/>
      <c r="P723" s="283"/>
      <c r="Q723" s="283"/>
      <c r="R723" s="283"/>
      <c r="S723" s="283"/>
      <c r="T723" s="283"/>
      <c r="U723" s="283"/>
      <c r="V723" s="283"/>
      <c r="W723" s="283"/>
      <c r="X723" s="283"/>
      <c r="Y723" s="283"/>
      <c r="Z723" s="283"/>
      <c r="AA723" s="283"/>
      <c r="AB723" s="283"/>
      <c r="AC723" s="284"/>
      <c r="AE723" s="805"/>
      <c r="AG723" s="805"/>
      <c r="AI723" s="805"/>
      <c r="AK723" s="300"/>
    </row>
    <row r="724" spans="4:37" s="9" customFormat="1" ht="12.75" customHeight="1" outlineLevel="1" x14ac:dyDescent="0.2">
      <c r="D724" s="385" t="str">
        <f t="shared" si="21"/>
        <v>24656005</v>
      </c>
      <c r="E724" s="106"/>
      <c r="F724" s="143" t="str">
        <f t="shared" si="22"/>
        <v>000 Train Miles</v>
      </c>
      <c r="G724" s="283"/>
      <c r="H724" s="283"/>
      <c r="I724" s="335"/>
      <c r="J724" s="283"/>
      <c r="K724" s="283"/>
      <c r="L724" s="283"/>
      <c r="M724" s="283"/>
      <c r="N724" s="283"/>
      <c r="O724" s="283"/>
      <c r="P724" s="283"/>
      <c r="Q724" s="283"/>
      <c r="R724" s="283"/>
      <c r="S724" s="283"/>
      <c r="T724" s="283"/>
      <c r="U724" s="283"/>
      <c r="V724" s="283"/>
      <c r="W724" s="283"/>
      <c r="X724" s="283"/>
      <c r="Y724" s="283"/>
      <c r="Z724" s="283"/>
      <c r="AA724" s="283"/>
      <c r="AB724" s="283"/>
      <c r="AC724" s="284"/>
      <c r="AE724" s="805"/>
      <c r="AG724" s="805"/>
      <c r="AI724" s="805"/>
      <c r="AK724" s="300"/>
    </row>
    <row r="725" spans="4:37" s="9" customFormat="1" ht="12.75" customHeight="1" outlineLevel="1" x14ac:dyDescent="0.2">
      <c r="D725" s="385" t="str">
        <f t="shared" si="21"/>
        <v>24657005</v>
      </c>
      <c r="E725" s="106"/>
      <c r="F725" s="143" t="str">
        <f t="shared" si="22"/>
        <v>000 Train Miles</v>
      </c>
      <c r="G725" s="283"/>
      <c r="H725" s="283"/>
      <c r="I725" s="335"/>
      <c r="J725" s="283"/>
      <c r="K725" s="283"/>
      <c r="L725" s="283"/>
      <c r="M725" s="283"/>
      <c r="N725" s="283"/>
      <c r="O725" s="283"/>
      <c r="P725" s="283"/>
      <c r="Q725" s="283"/>
      <c r="R725" s="283"/>
      <c r="S725" s="283"/>
      <c r="T725" s="283"/>
      <c r="U725" s="283"/>
      <c r="V725" s="283"/>
      <c r="W725" s="283"/>
      <c r="X725" s="283"/>
      <c r="Y725" s="283"/>
      <c r="Z725" s="283"/>
      <c r="AA725" s="283"/>
      <c r="AB725" s="283"/>
      <c r="AC725" s="284"/>
      <c r="AE725" s="805"/>
      <c r="AG725" s="805"/>
      <c r="AI725" s="805"/>
      <c r="AK725" s="300"/>
    </row>
    <row r="726" spans="4:37" s="9" customFormat="1" ht="12.75" customHeight="1" outlineLevel="1" x14ac:dyDescent="0.2">
      <c r="D726" s="385" t="str">
        <f t="shared" si="21"/>
        <v>24658005</v>
      </c>
      <c r="E726" s="106"/>
      <c r="F726" s="143" t="str">
        <f t="shared" si="22"/>
        <v>000 Train Miles</v>
      </c>
      <c r="G726" s="283"/>
      <c r="H726" s="283"/>
      <c r="I726" s="335"/>
      <c r="J726" s="283"/>
      <c r="K726" s="283"/>
      <c r="L726" s="283"/>
      <c r="M726" s="283"/>
      <c r="N726" s="283"/>
      <c r="O726" s="283"/>
      <c r="P726" s="283"/>
      <c r="Q726" s="283"/>
      <c r="R726" s="283"/>
      <c r="S726" s="283"/>
      <c r="T726" s="283"/>
      <c r="U726" s="283"/>
      <c r="V726" s="283"/>
      <c r="W726" s="283"/>
      <c r="X726" s="283"/>
      <c r="Y726" s="283"/>
      <c r="Z726" s="283"/>
      <c r="AA726" s="283"/>
      <c r="AB726" s="283"/>
      <c r="AC726" s="284"/>
      <c r="AE726" s="805"/>
      <c r="AG726" s="805"/>
      <c r="AI726" s="805"/>
      <c r="AK726" s="300"/>
    </row>
    <row r="727" spans="4:37" s="9" customFormat="1" ht="12.75" customHeight="1" outlineLevel="1" x14ac:dyDescent="0.2">
      <c r="D727" s="385" t="str">
        <f t="shared" si="21"/>
        <v>24659005</v>
      </c>
      <c r="E727" s="106"/>
      <c r="F727" s="143" t="str">
        <f t="shared" si="22"/>
        <v>000 Train Miles</v>
      </c>
      <c r="G727" s="283"/>
      <c r="H727" s="283"/>
      <c r="I727" s="335"/>
      <c r="J727" s="283"/>
      <c r="K727" s="283"/>
      <c r="L727" s="283"/>
      <c r="M727" s="283"/>
      <c r="N727" s="283"/>
      <c r="O727" s="283"/>
      <c r="P727" s="283"/>
      <c r="Q727" s="283"/>
      <c r="R727" s="283"/>
      <c r="S727" s="283"/>
      <c r="T727" s="283"/>
      <c r="U727" s="283"/>
      <c r="V727" s="283"/>
      <c r="W727" s="283"/>
      <c r="X727" s="283"/>
      <c r="Y727" s="283"/>
      <c r="Z727" s="283"/>
      <c r="AA727" s="283"/>
      <c r="AB727" s="283"/>
      <c r="AC727" s="284"/>
      <c r="AE727" s="805"/>
      <c r="AG727" s="805"/>
      <c r="AI727" s="805"/>
      <c r="AK727" s="300"/>
    </row>
    <row r="728" spans="4:37" s="9" customFormat="1" ht="12.75" customHeight="1" outlineLevel="1" x14ac:dyDescent="0.2">
      <c r="D728" s="385" t="str">
        <f t="shared" si="21"/>
        <v>24607006</v>
      </c>
      <c r="E728" s="106"/>
      <c r="F728" s="143" t="str">
        <f t="shared" si="22"/>
        <v>000 Train Miles</v>
      </c>
      <c r="G728" s="283"/>
      <c r="H728" s="283"/>
      <c r="I728" s="335"/>
      <c r="J728" s="283"/>
      <c r="K728" s="283"/>
      <c r="L728" s="283"/>
      <c r="M728" s="283"/>
      <c r="N728" s="283"/>
      <c r="O728" s="283"/>
      <c r="P728" s="283"/>
      <c r="Q728" s="283"/>
      <c r="R728" s="283"/>
      <c r="S728" s="283"/>
      <c r="T728" s="283"/>
      <c r="U728" s="283"/>
      <c r="V728" s="283"/>
      <c r="W728" s="283"/>
      <c r="X728" s="283"/>
      <c r="Y728" s="283"/>
      <c r="Z728" s="283"/>
      <c r="AA728" s="283"/>
      <c r="AB728" s="283"/>
      <c r="AC728" s="284"/>
      <c r="AE728" s="805"/>
      <c r="AG728" s="805"/>
      <c r="AI728" s="805"/>
      <c r="AK728" s="300"/>
    </row>
    <row r="729" spans="4:37" s="9" customFormat="1" ht="12.75" customHeight="1" outlineLevel="1" x14ac:dyDescent="0.2">
      <c r="D729" s="385" t="str">
        <f t="shared" si="21"/>
        <v>24608006</v>
      </c>
      <c r="E729" s="106"/>
      <c r="F729" s="143" t="str">
        <f t="shared" si="22"/>
        <v>000 Train Miles</v>
      </c>
      <c r="G729" s="283"/>
      <c r="H729" s="283"/>
      <c r="I729" s="335"/>
      <c r="J729" s="283"/>
      <c r="K729" s="283"/>
      <c r="L729" s="283"/>
      <c r="M729" s="283"/>
      <c r="N729" s="283"/>
      <c r="O729" s="283"/>
      <c r="P729" s="283"/>
      <c r="Q729" s="283"/>
      <c r="R729" s="283"/>
      <c r="S729" s="283"/>
      <c r="T729" s="283"/>
      <c r="U729" s="283"/>
      <c r="V729" s="283"/>
      <c r="W729" s="283"/>
      <c r="X729" s="283"/>
      <c r="Y729" s="283"/>
      <c r="Z729" s="283"/>
      <c r="AA729" s="283"/>
      <c r="AB729" s="283"/>
      <c r="AC729" s="284"/>
      <c r="AE729" s="805"/>
      <c r="AG729" s="805"/>
      <c r="AI729" s="805"/>
      <c r="AK729" s="300"/>
    </row>
    <row r="730" spans="4:37" s="9" customFormat="1" ht="12.75" customHeight="1" outlineLevel="1" x14ac:dyDescent="0.2">
      <c r="D730" s="385" t="str">
        <f t="shared" si="21"/>
        <v>24609006</v>
      </c>
      <c r="E730" s="106"/>
      <c r="F730" s="143" t="str">
        <f t="shared" si="22"/>
        <v>000 Train Miles</v>
      </c>
      <c r="G730" s="283"/>
      <c r="H730" s="283"/>
      <c r="I730" s="335"/>
      <c r="J730" s="283"/>
      <c r="K730" s="283"/>
      <c r="L730" s="283"/>
      <c r="M730" s="283"/>
      <c r="N730" s="283"/>
      <c r="O730" s="283"/>
      <c r="P730" s="283"/>
      <c r="Q730" s="283"/>
      <c r="R730" s="283"/>
      <c r="S730" s="283"/>
      <c r="T730" s="283"/>
      <c r="U730" s="283"/>
      <c r="V730" s="283"/>
      <c r="W730" s="283"/>
      <c r="X730" s="283"/>
      <c r="Y730" s="283"/>
      <c r="Z730" s="283"/>
      <c r="AA730" s="283"/>
      <c r="AB730" s="283"/>
      <c r="AC730" s="284"/>
      <c r="AE730" s="805"/>
      <c r="AG730" s="805"/>
      <c r="AI730" s="805"/>
      <c r="AK730" s="300"/>
    </row>
    <row r="731" spans="4:37" s="9" customFormat="1" ht="12.75" customHeight="1" outlineLevel="1" x14ac:dyDescent="0.2">
      <c r="D731" s="385" t="str">
        <f t="shared" si="21"/>
        <v>24602000</v>
      </c>
      <c r="E731" s="106"/>
      <c r="F731" s="143" t="str">
        <f t="shared" si="22"/>
        <v>000 Train Miles</v>
      </c>
      <c r="G731" s="283"/>
      <c r="H731" s="283"/>
      <c r="I731" s="335"/>
      <c r="J731" s="283"/>
      <c r="K731" s="283"/>
      <c r="L731" s="283"/>
      <c r="M731" s="283"/>
      <c r="N731" s="283"/>
      <c r="O731" s="283"/>
      <c r="P731" s="283"/>
      <c r="Q731" s="283"/>
      <c r="R731" s="283"/>
      <c r="S731" s="283"/>
      <c r="T731" s="283"/>
      <c r="U731" s="283"/>
      <c r="V731" s="283"/>
      <c r="W731" s="283"/>
      <c r="X731" s="283"/>
      <c r="Y731" s="283"/>
      <c r="Z731" s="283"/>
      <c r="AA731" s="283"/>
      <c r="AB731" s="283"/>
      <c r="AC731" s="284"/>
      <c r="AE731" s="805"/>
      <c r="AG731" s="805"/>
      <c r="AI731" s="805"/>
      <c r="AK731" s="300"/>
    </row>
    <row r="732" spans="4:37" s="9" customFormat="1" ht="12.75" customHeight="1" outlineLevel="1" x14ac:dyDescent="0.2">
      <c r="D732" s="385" t="str">
        <f t="shared" si="21"/>
        <v>24604000</v>
      </c>
      <c r="E732" s="106"/>
      <c r="F732" s="143" t="str">
        <f t="shared" si="22"/>
        <v>000 Train Miles</v>
      </c>
      <c r="G732" s="283"/>
      <c r="H732" s="283"/>
      <c r="I732" s="335"/>
      <c r="J732" s="283"/>
      <c r="K732" s="283"/>
      <c r="L732" s="283"/>
      <c r="M732" s="283"/>
      <c r="N732" s="283"/>
      <c r="O732" s="283"/>
      <c r="P732" s="283"/>
      <c r="Q732" s="283"/>
      <c r="R732" s="283"/>
      <c r="S732" s="283"/>
      <c r="T732" s="283"/>
      <c r="U732" s="283"/>
      <c r="V732" s="283"/>
      <c r="W732" s="283"/>
      <c r="X732" s="283"/>
      <c r="Y732" s="283"/>
      <c r="Z732" s="283"/>
      <c r="AA732" s="283"/>
      <c r="AB732" s="283"/>
      <c r="AC732" s="284"/>
      <c r="AE732" s="805"/>
      <c r="AG732" s="805"/>
      <c r="AI732" s="805"/>
      <c r="AK732" s="300"/>
    </row>
    <row r="733" spans="4:37" s="9" customFormat="1" ht="12.75" customHeight="1" outlineLevel="1" x14ac:dyDescent="0.2">
      <c r="D733" s="385" t="str">
        <f t="shared" si="21"/>
        <v>24605000</v>
      </c>
      <c r="E733" s="106"/>
      <c r="F733" s="143" t="str">
        <f t="shared" si="22"/>
        <v>000 Train Miles</v>
      </c>
      <c r="G733" s="283"/>
      <c r="H733" s="283"/>
      <c r="I733" s="335"/>
      <c r="J733" s="283"/>
      <c r="K733" s="283"/>
      <c r="L733" s="283"/>
      <c r="M733" s="283"/>
      <c r="N733" s="283"/>
      <c r="O733" s="283"/>
      <c r="P733" s="283"/>
      <c r="Q733" s="283"/>
      <c r="R733" s="283"/>
      <c r="S733" s="283"/>
      <c r="T733" s="283"/>
      <c r="U733" s="283"/>
      <c r="V733" s="283"/>
      <c r="W733" s="283"/>
      <c r="X733" s="283"/>
      <c r="Y733" s="283"/>
      <c r="Z733" s="283"/>
      <c r="AA733" s="283"/>
      <c r="AB733" s="283"/>
      <c r="AC733" s="284"/>
      <c r="AE733" s="805"/>
      <c r="AG733" s="805"/>
      <c r="AI733" s="805"/>
      <c r="AK733" s="300"/>
    </row>
    <row r="734" spans="4:37" s="9" customFormat="1" ht="12.75" customHeight="1" outlineLevel="1" x14ac:dyDescent="0.2">
      <c r="D734" s="385" t="str">
        <f t="shared" si="21"/>
        <v>24606000</v>
      </c>
      <c r="E734" s="106"/>
      <c r="F734" s="143" t="str">
        <f t="shared" si="22"/>
        <v>000 Train Miles</v>
      </c>
      <c r="G734" s="283"/>
      <c r="H734" s="283"/>
      <c r="I734" s="335"/>
      <c r="J734" s="283"/>
      <c r="K734" s="283"/>
      <c r="L734" s="283"/>
      <c r="M734" s="283"/>
      <c r="N734" s="283"/>
      <c r="O734" s="283"/>
      <c r="P734" s="283"/>
      <c r="Q734" s="283"/>
      <c r="R734" s="283"/>
      <c r="S734" s="283"/>
      <c r="T734" s="283"/>
      <c r="U734" s="283"/>
      <c r="V734" s="283"/>
      <c r="W734" s="283"/>
      <c r="X734" s="283"/>
      <c r="Y734" s="283"/>
      <c r="Z734" s="283"/>
      <c r="AA734" s="283"/>
      <c r="AB734" s="283"/>
      <c r="AC734" s="284"/>
      <c r="AE734" s="805"/>
      <c r="AG734" s="805"/>
      <c r="AI734" s="805"/>
      <c r="AK734" s="300"/>
    </row>
    <row r="735" spans="4:37" s="9" customFormat="1" ht="12.75" customHeight="1" outlineLevel="1" x14ac:dyDescent="0.2">
      <c r="D735" s="385" t="str">
        <f t="shared" si="21"/>
        <v>24650000</v>
      </c>
      <c r="E735" s="106"/>
      <c r="F735" s="143" t="str">
        <f t="shared" si="22"/>
        <v>000 Train Miles</v>
      </c>
      <c r="G735" s="283"/>
      <c r="H735" s="283"/>
      <c r="I735" s="335"/>
      <c r="J735" s="283"/>
      <c r="K735" s="283"/>
      <c r="L735" s="283"/>
      <c r="M735" s="283"/>
      <c r="N735" s="283"/>
      <c r="O735" s="283"/>
      <c r="P735" s="283"/>
      <c r="Q735" s="283"/>
      <c r="R735" s="283"/>
      <c r="S735" s="283"/>
      <c r="T735" s="283"/>
      <c r="U735" s="283"/>
      <c r="V735" s="283"/>
      <c r="W735" s="283"/>
      <c r="X735" s="283"/>
      <c r="Y735" s="283"/>
      <c r="Z735" s="283"/>
      <c r="AA735" s="283"/>
      <c r="AB735" s="283"/>
      <c r="AC735" s="284"/>
      <c r="AE735" s="805"/>
      <c r="AG735" s="805"/>
      <c r="AI735" s="805"/>
      <c r="AK735" s="300"/>
    </row>
    <row r="736" spans="4:37" s="9" customFormat="1" ht="12.75" customHeight="1" outlineLevel="1" x14ac:dyDescent="0.2">
      <c r="D736" s="385" t="str">
        <f t="shared" si="21"/>
        <v>24652000</v>
      </c>
      <c r="E736" s="106"/>
      <c r="F736" s="143" t="str">
        <f t="shared" si="22"/>
        <v>000 Train Miles</v>
      </c>
      <c r="G736" s="283"/>
      <c r="H736" s="283"/>
      <c r="I736" s="335"/>
      <c r="J736" s="283"/>
      <c r="K736" s="283"/>
      <c r="L736" s="283"/>
      <c r="M736" s="283"/>
      <c r="N736" s="283"/>
      <c r="O736" s="283"/>
      <c r="P736" s="283"/>
      <c r="Q736" s="283"/>
      <c r="R736" s="283"/>
      <c r="S736" s="283"/>
      <c r="T736" s="283"/>
      <c r="U736" s="283"/>
      <c r="V736" s="283"/>
      <c r="W736" s="283"/>
      <c r="X736" s="283"/>
      <c r="Y736" s="283"/>
      <c r="Z736" s="283"/>
      <c r="AA736" s="283"/>
      <c r="AB736" s="283"/>
      <c r="AC736" s="284"/>
      <c r="AE736" s="805"/>
      <c r="AG736" s="805"/>
      <c r="AI736" s="805"/>
      <c r="AK736" s="300"/>
    </row>
    <row r="737" spans="4:37" s="9" customFormat="1" ht="12.75" customHeight="1" outlineLevel="1" x14ac:dyDescent="0.2">
      <c r="D737" s="385" t="str">
        <f t="shared" si="21"/>
        <v>24653000</v>
      </c>
      <c r="E737" s="106"/>
      <c r="F737" s="143" t="str">
        <f t="shared" si="22"/>
        <v>000 Train Miles</v>
      </c>
      <c r="G737" s="283"/>
      <c r="H737" s="283"/>
      <c r="I737" s="335"/>
      <c r="J737" s="283"/>
      <c r="K737" s="283"/>
      <c r="L737" s="283"/>
      <c r="M737" s="283"/>
      <c r="N737" s="283"/>
      <c r="O737" s="283"/>
      <c r="P737" s="283"/>
      <c r="Q737" s="283"/>
      <c r="R737" s="283"/>
      <c r="S737" s="283"/>
      <c r="T737" s="283"/>
      <c r="U737" s="283"/>
      <c r="V737" s="283"/>
      <c r="W737" s="283"/>
      <c r="X737" s="283"/>
      <c r="Y737" s="283"/>
      <c r="Z737" s="283"/>
      <c r="AA737" s="283"/>
      <c r="AB737" s="283"/>
      <c r="AC737" s="284"/>
      <c r="AE737" s="805"/>
      <c r="AG737" s="805"/>
      <c r="AI737" s="805"/>
      <c r="AK737" s="300"/>
    </row>
    <row r="738" spans="4:37" s="9" customFormat="1" ht="12.75" customHeight="1" outlineLevel="1" x14ac:dyDescent="0.2">
      <c r="D738" s="385" t="str">
        <f t="shared" si="21"/>
        <v>24655000</v>
      </c>
      <c r="E738" s="106"/>
      <c r="F738" s="143" t="str">
        <f t="shared" si="22"/>
        <v>000 Train Miles</v>
      </c>
      <c r="G738" s="283"/>
      <c r="H738" s="283"/>
      <c r="I738" s="335"/>
      <c r="J738" s="283"/>
      <c r="K738" s="283"/>
      <c r="L738" s="283"/>
      <c r="M738" s="283"/>
      <c r="N738" s="283"/>
      <c r="O738" s="283"/>
      <c r="P738" s="283"/>
      <c r="Q738" s="283"/>
      <c r="R738" s="283"/>
      <c r="S738" s="283"/>
      <c r="T738" s="283"/>
      <c r="U738" s="283"/>
      <c r="V738" s="283"/>
      <c r="W738" s="283"/>
      <c r="X738" s="283"/>
      <c r="Y738" s="283"/>
      <c r="Z738" s="283"/>
      <c r="AA738" s="283"/>
      <c r="AB738" s="283"/>
      <c r="AC738" s="284"/>
      <c r="AE738" s="805"/>
      <c r="AG738" s="805"/>
      <c r="AI738" s="805"/>
      <c r="AK738" s="300"/>
    </row>
    <row r="739" spans="4:37" s="9" customFormat="1" ht="12.75" customHeight="1" outlineLevel="1" x14ac:dyDescent="0.2">
      <c r="D739" s="385" t="str">
        <f t="shared" si="21"/>
        <v>24656000</v>
      </c>
      <c r="E739" s="106"/>
      <c r="F739" s="143" t="str">
        <f t="shared" si="22"/>
        <v>000 Train Miles</v>
      </c>
      <c r="G739" s="283"/>
      <c r="H739" s="283"/>
      <c r="I739" s="335"/>
      <c r="J739" s="283"/>
      <c r="K739" s="283"/>
      <c r="L739" s="283"/>
      <c r="M739" s="283"/>
      <c r="N739" s="283"/>
      <c r="O739" s="283"/>
      <c r="P739" s="283"/>
      <c r="Q739" s="283"/>
      <c r="R739" s="283"/>
      <c r="S739" s="283"/>
      <c r="T739" s="283"/>
      <c r="U739" s="283"/>
      <c r="V739" s="283"/>
      <c r="W739" s="283"/>
      <c r="X739" s="283"/>
      <c r="Y739" s="283"/>
      <c r="Z739" s="283"/>
      <c r="AA739" s="283"/>
      <c r="AB739" s="283"/>
      <c r="AC739" s="284"/>
      <c r="AE739" s="805"/>
      <c r="AG739" s="805"/>
      <c r="AI739" s="805"/>
      <c r="AK739" s="300"/>
    </row>
    <row r="740" spans="4:37" s="9" customFormat="1" ht="12.75" customHeight="1" outlineLevel="1" x14ac:dyDescent="0.2">
      <c r="D740" s="385" t="str">
        <f t="shared" si="21"/>
        <v>24657000</v>
      </c>
      <c r="E740" s="106"/>
      <c r="F740" s="143" t="str">
        <f t="shared" si="22"/>
        <v>000 Train Miles</v>
      </c>
      <c r="G740" s="283"/>
      <c r="H740" s="283"/>
      <c r="I740" s="335"/>
      <c r="J740" s="283"/>
      <c r="K740" s="283"/>
      <c r="L740" s="283"/>
      <c r="M740" s="283"/>
      <c r="N740" s="283"/>
      <c r="O740" s="283"/>
      <c r="P740" s="283"/>
      <c r="Q740" s="283"/>
      <c r="R740" s="283"/>
      <c r="S740" s="283"/>
      <c r="T740" s="283"/>
      <c r="U740" s="283"/>
      <c r="V740" s="283"/>
      <c r="W740" s="283"/>
      <c r="X740" s="283"/>
      <c r="Y740" s="283"/>
      <c r="Z740" s="283"/>
      <c r="AA740" s="283"/>
      <c r="AB740" s="283"/>
      <c r="AC740" s="284"/>
      <c r="AE740" s="805"/>
      <c r="AG740" s="805"/>
      <c r="AI740" s="805"/>
      <c r="AK740" s="300"/>
    </row>
    <row r="741" spans="4:37" s="9" customFormat="1" ht="12.75" customHeight="1" outlineLevel="1" x14ac:dyDescent="0.2">
      <c r="D741" s="385" t="str">
        <f t="shared" si="21"/>
        <v>24658000</v>
      </c>
      <c r="E741" s="106"/>
      <c r="F741" s="143" t="str">
        <f t="shared" si="22"/>
        <v>000 Train Miles</v>
      </c>
      <c r="G741" s="283"/>
      <c r="H741" s="283"/>
      <c r="I741" s="335"/>
      <c r="J741" s="283"/>
      <c r="K741" s="283"/>
      <c r="L741" s="283"/>
      <c r="M741" s="283"/>
      <c r="N741" s="283"/>
      <c r="O741" s="283"/>
      <c r="P741" s="283"/>
      <c r="Q741" s="283"/>
      <c r="R741" s="283"/>
      <c r="S741" s="283"/>
      <c r="T741" s="283"/>
      <c r="U741" s="283"/>
      <c r="V741" s="283"/>
      <c r="W741" s="283"/>
      <c r="X741" s="283"/>
      <c r="Y741" s="283"/>
      <c r="Z741" s="283"/>
      <c r="AA741" s="283"/>
      <c r="AB741" s="283"/>
      <c r="AC741" s="284"/>
      <c r="AE741" s="805"/>
      <c r="AG741" s="805"/>
      <c r="AI741" s="805"/>
      <c r="AK741" s="300"/>
    </row>
    <row r="742" spans="4:37" s="9" customFormat="1" ht="12.75" customHeight="1" outlineLevel="1" x14ac:dyDescent="0.2">
      <c r="D742" s="385" t="str">
        <f t="shared" si="21"/>
        <v>24659000</v>
      </c>
      <c r="E742" s="106"/>
      <c r="F742" s="143" t="str">
        <f t="shared" si="22"/>
        <v>000 Train Miles</v>
      </c>
      <c r="G742" s="283"/>
      <c r="H742" s="283"/>
      <c r="I742" s="335"/>
      <c r="J742" s="283"/>
      <c r="K742" s="283"/>
      <c r="L742" s="283"/>
      <c r="M742" s="283"/>
      <c r="N742" s="283"/>
      <c r="O742" s="283"/>
      <c r="P742" s="283"/>
      <c r="Q742" s="283"/>
      <c r="R742" s="283"/>
      <c r="S742" s="283"/>
      <c r="T742" s="283"/>
      <c r="U742" s="283"/>
      <c r="V742" s="283"/>
      <c r="W742" s="283"/>
      <c r="X742" s="283"/>
      <c r="Y742" s="283"/>
      <c r="Z742" s="283"/>
      <c r="AA742" s="283"/>
      <c r="AB742" s="283"/>
      <c r="AC742" s="284"/>
      <c r="AE742" s="805"/>
      <c r="AG742" s="805"/>
      <c r="AI742" s="805"/>
      <c r="AK742" s="300"/>
    </row>
    <row r="743" spans="4:37" s="9" customFormat="1" ht="12.75" customHeight="1" outlineLevel="1" x14ac:dyDescent="0.2">
      <c r="D743" s="385" t="str">
        <f t="shared" si="21"/>
        <v>24647004</v>
      </c>
      <c r="E743" s="106"/>
      <c r="F743" s="143" t="str">
        <f t="shared" si="22"/>
        <v>000 Train Miles</v>
      </c>
      <c r="G743" s="283"/>
      <c r="H743" s="283"/>
      <c r="I743" s="335"/>
      <c r="J743" s="283"/>
      <c r="K743" s="283"/>
      <c r="L743" s="283"/>
      <c r="M743" s="283"/>
      <c r="N743" s="283"/>
      <c r="O743" s="283"/>
      <c r="P743" s="283"/>
      <c r="Q743" s="283"/>
      <c r="R743" s="283"/>
      <c r="S743" s="283"/>
      <c r="T743" s="283"/>
      <c r="U743" s="283"/>
      <c r="V743" s="283"/>
      <c r="W743" s="283"/>
      <c r="X743" s="283"/>
      <c r="Y743" s="283"/>
      <c r="Z743" s="283"/>
      <c r="AA743" s="283"/>
      <c r="AB743" s="283"/>
      <c r="AC743" s="284"/>
      <c r="AE743" s="805"/>
      <c r="AG743" s="805"/>
      <c r="AI743" s="805"/>
      <c r="AK743" s="300"/>
    </row>
    <row r="744" spans="4:37" s="9" customFormat="1" ht="12.75" customHeight="1" outlineLevel="1" x14ac:dyDescent="0.2">
      <c r="D744" s="385" t="str">
        <f t="shared" si="21"/>
        <v>24647005</v>
      </c>
      <c r="E744" s="106"/>
      <c r="F744" s="143" t="str">
        <f t="shared" si="22"/>
        <v>000 Train Miles</v>
      </c>
      <c r="G744" s="283"/>
      <c r="H744" s="283"/>
      <c r="I744" s="335"/>
      <c r="J744" s="283"/>
      <c r="K744" s="283"/>
      <c r="L744" s="283"/>
      <c r="M744" s="283"/>
      <c r="N744" s="283"/>
      <c r="O744" s="283"/>
      <c r="P744" s="283"/>
      <c r="Q744" s="283"/>
      <c r="R744" s="283"/>
      <c r="S744" s="283"/>
      <c r="T744" s="283"/>
      <c r="U744" s="283"/>
      <c r="V744" s="283"/>
      <c r="W744" s="283"/>
      <c r="X744" s="283"/>
      <c r="Y744" s="283"/>
      <c r="Z744" s="283"/>
      <c r="AA744" s="283"/>
      <c r="AB744" s="283"/>
      <c r="AC744" s="284"/>
      <c r="AE744" s="805"/>
      <c r="AG744" s="805"/>
      <c r="AI744" s="805"/>
      <c r="AK744" s="300"/>
    </row>
    <row r="745" spans="4:37" s="9" customFormat="1" ht="12.75" customHeight="1" outlineLevel="1" x14ac:dyDescent="0.2">
      <c r="D745" s="385" t="str">
        <f t="shared" si="21"/>
        <v>24648004</v>
      </c>
      <c r="E745" s="106"/>
      <c r="F745" s="143" t="str">
        <f t="shared" si="22"/>
        <v>000 Train Miles</v>
      </c>
      <c r="G745" s="283"/>
      <c r="H745" s="283"/>
      <c r="I745" s="335"/>
      <c r="J745" s="283"/>
      <c r="K745" s="283"/>
      <c r="L745" s="283"/>
      <c r="M745" s="283"/>
      <c r="N745" s="283"/>
      <c r="O745" s="283"/>
      <c r="P745" s="283"/>
      <c r="Q745" s="283"/>
      <c r="R745" s="283"/>
      <c r="S745" s="283"/>
      <c r="T745" s="283"/>
      <c r="U745" s="283"/>
      <c r="V745" s="283"/>
      <c r="W745" s="283"/>
      <c r="X745" s="283"/>
      <c r="Y745" s="283"/>
      <c r="Z745" s="283"/>
      <c r="AA745" s="283"/>
      <c r="AB745" s="283"/>
      <c r="AC745" s="284"/>
      <c r="AE745" s="805"/>
      <c r="AG745" s="805"/>
      <c r="AI745" s="805"/>
      <c r="AK745" s="300"/>
    </row>
    <row r="746" spans="4:37" s="9" customFormat="1" ht="12.75" customHeight="1" outlineLevel="1" x14ac:dyDescent="0.2">
      <c r="D746" s="385" t="str">
        <f t="shared" si="21"/>
        <v>24648005</v>
      </c>
      <c r="E746" s="106"/>
      <c r="F746" s="143" t="str">
        <f t="shared" si="22"/>
        <v>000 Train Miles</v>
      </c>
      <c r="G746" s="283"/>
      <c r="H746" s="283"/>
      <c r="I746" s="335"/>
      <c r="J746" s="283"/>
      <c r="K746" s="283"/>
      <c r="L746" s="283"/>
      <c r="M746" s="283"/>
      <c r="N746" s="283"/>
      <c r="O746" s="283"/>
      <c r="P746" s="283"/>
      <c r="Q746" s="283"/>
      <c r="R746" s="283"/>
      <c r="S746" s="283"/>
      <c r="T746" s="283"/>
      <c r="U746" s="283"/>
      <c r="V746" s="283"/>
      <c r="W746" s="283"/>
      <c r="X746" s="283"/>
      <c r="Y746" s="283"/>
      <c r="Z746" s="283"/>
      <c r="AA746" s="283"/>
      <c r="AB746" s="283"/>
      <c r="AC746" s="284"/>
      <c r="AE746" s="805"/>
      <c r="AG746" s="805"/>
      <c r="AI746" s="805"/>
      <c r="AK746" s="300"/>
    </row>
    <row r="747" spans="4:37" s="9" customFormat="1" ht="12.75" customHeight="1" outlineLevel="1" x14ac:dyDescent="0.2">
      <c r="D747" s="385" t="str">
        <f t="shared" si="21"/>
        <v>24647000</v>
      </c>
      <c r="E747" s="106"/>
      <c r="F747" s="143" t="str">
        <f t="shared" si="22"/>
        <v>000 Train Miles</v>
      </c>
      <c r="G747" s="283"/>
      <c r="H747" s="283"/>
      <c r="I747" s="335"/>
      <c r="J747" s="283"/>
      <c r="K747" s="283"/>
      <c r="L747" s="283"/>
      <c r="M747" s="283"/>
      <c r="N747" s="283"/>
      <c r="O747" s="283"/>
      <c r="P747" s="283"/>
      <c r="Q747" s="283"/>
      <c r="R747" s="283"/>
      <c r="S747" s="283"/>
      <c r="T747" s="283"/>
      <c r="U747" s="283"/>
      <c r="V747" s="283"/>
      <c r="W747" s="283"/>
      <c r="X747" s="283"/>
      <c r="Y747" s="283"/>
      <c r="Z747" s="283"/>
      <c r="AA747" s="283"/>
      <c r="AB747" s="283"/>
      <c r="AC747" s="284"/>
      <c r="AE747" s="805"/>
      <c r="AG747" s="805"/>
      <c r="AI747" s="805"/>
      <c r="AK747" s="300"/>
    </row>
    <row r="748" spans="4:37" s="9" customFormat="1" ht="12.75" customHeight="1" outlineLevel="1" x14ac:dyDescent="0.2">
      <c r="D748" s="385" t="str">
        <f t="shared" si="21"/>
        <v>24647001</v>
      </c>
      <c r="E748" s="106"/>
      <c r="F748" s="143" t="str">
        <f t="shared" si="22"/>
        <v>000 Train Miles</v>
      </c>
      <c r="G748" s="283"/>
      <c r="H748" s="283"/>
      <c r="I748" s="335"/>
      <c r="J748" s="283"/>
      <c r="K748" s="283"/>
      <c r="L748" s="283"/>
      <c r="M748" s="283"/>
      <c r="N748" s="283"/>
      <c r="O748" s="283"/>
      <c r="P748" s="283"/>
      <c r="Q748" s="283"/>
      <c r="R748" s="283"/>
      <c r="S748" s="283"/>
      <c r="T748" s="283"/>
      <c r="U748" s="283"/>
      <c r="V748" s="283"/>
      <c r="W748" s="283"/>
      <c r="X748" s="283"/>
      <c r="Y748" s="283"/>
      <c r="Z748" s="283"/>
      <c r="AA748" s="283"/>
      <c r="AB748" s="283"/>
      <c r="AC748" s="284"/>
      <c r="AE748" s="805"/>
      <c r="AG748" s="805"/>
      <c r="AI748" s="805"/>
      <c r="AK748" s="300"/>
    </row>
    <row r="749" spans="4:37" s="9" customFormat="1" ht="12.75" customHeight="1" outlineLevel="1" x14ac:dyDescent="0.2">
      <c r="D749" s="385" t="str">
        <f t="shared" si="21"/>
        <v>24648000</v>
      </c>
      <c r="E749" s="106"/>
      <c r="F749" s="143" t="str">
        <f t="shared" si="22"/>
        <v>000 Train Miles</v>
      </c>
      <c r="G749" s="283"/>
      <c r="H749" s="283"/>
      <c r="I749" s="335"/>
      <c r="J749" s="283"/>
      <c r="K749" s="283"/>
      <c r="L749" s="283"/>
      <c r="M749" s="283"/>
      <c r="N749" s="283"/>
      <c r="O749" s="283"/>
      <c r="P749" s="283"/>
      <c r="Q749" s="283"/>
      <c r="R749" s="283"/>
      <c r="S749" s="283"/>
      <c r="T749" s="283"/>
      <c r="U749" s="283"/>
      <c r="V749" s="283"/>
      <c r="W749" s="283"/>
      <c r="X749" s="283"/>
      <c r="Y749" s="283"/>
      <c r="Z749" s="283"/>
      <c r="AA749" s="283"/>
      <c r="AB749" s="283"/>
      <c r="AC749" s="284"/>
      <c r="AE749" s="805"/>
      <c r="AG749" s="805"/>
      <c r="AI749" s="805"/>
      <c r="AK749" s="300"/>
    </row>
    <row r="750" spans="4:37" s="9" customFormat="1" ht="12.75" customHeight="1" outlineLevel="1" x14ac:dyDescent="0.2">
      <c r="D750" s="385" t="str">
        <f t="shared" si="21"/>
        <v>24648001</v>
      </c>
      <c r="E750" s="106"/>
      <c r="F750" s="143" t="str">
        <f t="shared" si="22"/>
        <v>000 Train Miles</v>
      </c>
      <c r="G750" s="283"/>
      <c r="H750" s="283"/>
      <c r="I750" s="335"/>
      <c r="J750" s="283"/>
      <c r="K750" s="283"/>
      <c r="L750" s="283"/>
      <c r="M750" s="283"/>
      <c r="N750" s="283"/>
      <c r="O750" s="283"/>
      <c r="P750" s="283"/>
      <c r="Q750" s="283"/>
      <c r="R750" s="283"/>
      <c r="S750" s="283"/>
      <c r="T750" s="283"/>
      <c r="U750" s="283"/>
      <c r="V750" s="283"/>
      <c r="W750" s="283"/>
      <c r="X750" s="283"/>
      <c r="Y750" s="283"/>
      <c r="Z750" s="283"/>
      <c r="AA750" s="283"/>
      <c r="AB750" s="283"/>
      <c r="AC750" s="284"/>
      <c r="AE750" s="805"/>
      <c r="AG750" s="805"/>
      <c r="AI750" s="805"/>
      <c r="AK750" s="300"/>
    </row>
    <row r="751" spans="4:37" s="9" customFormat="1" ht="12.75" customHeight="1" outlineLevel="1" x14ac:dyDescent="0.2">
      <c r="D751" s="385" t="str">
        <f t="shared" si="21"/>
        <v>24462000</v>
      </c>
      <c r="E751" s="106"/>
      <c r="F751" s="143" t="str">
        <f t="shared" si="22"/>
        <v>000 Train Miles</v>
      </c>
      <c r="G751" s="283"/>
      <c r="H751" s="283"/>
      <c r="I751" s="335"/>
      <c r="J751" s="283"/>
      <c r="K751" s="283"/>
      <c r="L751" s="283"/>
      <c r="M751" s="283"/>
      <c r="N751" s="283"/>
      <c r="O751" s="283"/>
      <c r="P751" s="283"/>
      <c r="Q751" s="283"/>
      <c r="R751" s="283"/>
      <c r="S751" s="283"/>
      <c r="T751" s="283"/>
      <c r="U751" s="283"/>
      <c r="V751" s="283"/>
      <c r="W751" s="283"/>
      <c r="X751" s="283"/>
      <c r="Y751" s="283"/>
      <c r="Z751" s="283"/>
      <c r="AA751" s="283"/>
      <c r="AB751" s="283"/>
      <c r="AC751" s="284"/>
      <c r="AE751" s="805"/>
      <c r="AG751" s="805"/>
      <c r="AI751" s="805"/>
      <c r="AK751" s="300"/>
    </row>
    <row r="752" spans="4:37" s="9" customFormat="1" ht="12.75" customHeight="1" outlineLevel="1" x14ac:dyDescent="0.2">
      <c r="D752" s="385" t="str">
        <f t="shared" si="21"/>
        <v>24649009</v>
      </c>
      <c r="E752" s="106"/>
      <c r="F752" s="143" t="str">
        <f t="shared" si="22"/>
        <v>000 Train Miles</v>
      </c>
      <c r="G752" s="283"/>
      <c r="H752" s="283"/>
      <c r="I752" s="335"/>
      <c r="J752" s="283"/>
      <c r="K752" s="283"/>
      <c r="L752" s="283"/>
      <c r="M752" s="283"/>
      <c r="N752" s="283"/>
      <c r="O752" s="283"/>
      <c r="P752" s="283"/>
      <c r="Q752" s="283"/>
      <c r="R752" s="283"/>
      <c r="S752" s="283"/>
      <c r="T752" s="283"/>
      <c r="U752" s="283"/>
      <c r="V752" s="283"/>
      <c r="W752" s="283"/>
      <c r="X752" s="283"/>
      <c r="Y752" s="283"/>
      <c r="Z752" s="283"/>
      <c r="AA752" s="283"/>
      <c r="AB752" s="283"/>
      <c r="AC752" s="284"/>
      <c r="AE752" s="805"/>
      <c r="AG752" s="805"/>
      <c r="AI752" s="805"/>
      <c r="AK752" s="300"/>
    </row>
    <row r="753" spans="3:37" s="9" customFormat="1" ht="12.75" customHeight="1" outlineLevel="1" x14ac:dyDescent="0.2">
      <c r="D753" s="385" t="str">
        <f t="shared" si="21"/>
        <v>[Capacity Charges Service Code Line 38]</v>
      </c>
      <c r="E753" s="106"/>
      <c r="F753" s="143" t="str">
        <f t="shared" si="22"/>
        <v>000 Train Miles</v>
      </c>
      <c r="G753" s="283"/>
      <c r="H753" s="283"/>
      <c r="I753" s="335"/>
      <c r="J753" s="283"/>
      <c r="K753" s="283"/>
      <c r="L753" s="283"/>
      <c r="M753" s="283"/>
      <c r="N753" s="283"/>
      <c r="O753" s="283"/>
      <c r="P753" s="283"/>
      <c r="Q753" s="283"/>
      <c r="R753" s="283"/>
      <c r="S753" s="283"/>
      <c r="T753" s="283"/>
      <c r="U753" s="283"/>
      <c r="V753" s="283"/>
      <c r="W753" s="283"/>
      <c r="X753" s="283"/>
      <c r="Y753" s="283"/>
      <c r="Z753" s="283"/>
      <c r="AA753" s="283"/>
      <c r="AB753" s="283"/>
      <c r="AC753" s="284"/>
      <c r="AE753" s="805"/>
      <c r="AG753" s="805"/>
      <c r="AI753" s="805"/>
      <c r="AK753" s="300"/>
    </row>
    <row r="754" spans="3:37" s="9" customFormat="1" ht="12.75" customHeight="1" outlineLevel="1" x14ac:dyDescent="0.2">
      <c r="D754" s="385" t="str">
        <f t="shared" si="21"/>
        <v>[Capacity Charges Service Code Line 39]</v>
      </c>
      <c r="E754" s="106"/>
      <c r="F754" s="143" t="str">
        <f t="shared" si="22"/>
        <v>000 Train Miles</v>
      </c>
      <c r="G754" s="283"/>
      <c r="H754" s="283"/>
      <c r="I754" s="335"/>
      <c r="J754" s="283"/>
      <c r="K754" s="283"/>
      <c r="L754" s="283"/>
      <c r="M754" s="283"/>
      <c r="N754" s="283"/>
      <c r="O754" s="283"/>
      <c r="P754" s="283"/>
      <c r="Q754" s="283"/>
      <c r="R754" s="283"/>
      <c r="S754" s="283"/>
      <c r="T754" s="283"/>
      <c r="U754" s="283"/>
      <c r="V754" s="283"/>
      <c r="W754" s="283"/>
      <c r="X754" s="283"/>
      <c r="Y754" s="283"/>
      <c r="Z754" s="283"/>
      <c r="AA754" s="283"/>
      <c r="AB754" s="283"/>
      <c r="AC754" s="284"/>
      <c r="AE754" s="805"/>
      <c r="AG754" s="805"/>
      <c r="AI754" s="805"/>
      <c r="AK754" s="300"/>
    </row>
    <row r="755" spans="3:37" s="9" customFormat="1" ht="12.75" customHeight="1" outlineLevel="1" x14ac:dyDescent="0.2">
      <c r="D755" s="385" t="str">
        <f t="shared" si="21"/>
        <v>[Capacity Charges Service Code Line 40]</v>
      </c>
      <c r="E755" s="106"/>
      <c r="F755" s="143" t="str">
        <f t="shared" si="22"/>
        <v>000 Train Miles</v>
      </c>
      <c r="G755" s="283"/>
      <c r="H755" s="283"/>
      <c r="I755" s="335"/>
      <c r="J755" s="283"/>
      <c r="K755" s="283"/>
      <c r="L755" s="283"/>
      <c r="M755" s="283"/>
      <c r="N755" s="283"/>
      <c r="O755" s="283"/>
      <c r="P755" s="283"/>
      <c r="Q755" s="283"/>
      <c r="R755" s="283"/>
      <c r="S755" s="283"/>
      <c r="T755" s="283"/>
      <c r="U755" s="283"/>
      <c r="V755" s="283"/>
      <c r="W755" s="283"/>
      <c r="X755" s="283"/>
      <c r="Y755" s="283"/>
      <c r="Z755" s="283"/>
      <c r="AA755" s="283"/>
      <c r="AB755" s="283"/>
      <c r="AC755" s="284"/>
      <c r="AE755" s="805"/>
      <c r="AG755" s="805"/>
      <c r="AI755" s="805"/>
      <c r="AK755" s="300"/>
    </row>
    <row r="756" spans="3:37" s="9" customFormat="1" ht="12.75" customHeight="1" outlineLevel="1" x14ac:dyDescent="0.2">
      <c r="D756" s="385" t="str">
        <f t="shared" si="21"/>
        <v>[Capacity Charges Service Code Line 41]</v>
      </c>
      <c r="E756" s="106"/>
      <c r="F756" s="143" t="str">
        <f t="shared" si="22"/>
        <v>000 Train Miles</v>
      </c>
      <c r="G756" s="283"/>
      <c r="H756" s="283"/>
      <c r="I756" s="335"/>
      <c r="J756" s="283"/>
      <c r="K756" s="283"/>
      <c r="L756" s="283"/>
      <c r="M756" s="283"/>
      <c r="N756" s="283"/>
      <c r="O756" s="283"/>
      <c r="P756" s="283"/>
      <c r="Q756" s="283"/>
      <c r="R756" s="283"/>
      <c r="S756" s="283"/>
      <c r="T756" s="283"/>
      <c r="U756" s="283"/>
      <c r="V756" s="283"/>
      <c r="W756" s="283"/>
      <c r="X756" s="283"/>
      <c r="Y756" s="283"/>
      <c r="Z756" s="283"/>
      <c r="AA756" s="283"/>
      <c r="AB756" s="283"/>
      <c r="AC756" s="284"/>
      <c r="AE756" s="805"/>
      <c r="AG756" s="805"/>
      <c r="AI756" s="805"/>
      <c r="AK756" s="300"/>
    </row>
    <row r="757" spans="3:37" s="9" customFormat="1" ht="12.75" customHeight="1" outlineLevel="1" x14ac:dyDescent="0.2">
      <c r="D757" s="385" t="str">
        <f t="shared" si="21"/>
        <v>[Capacity Charges Service Code Line 42]</v>
      </c>
      <c r="E757" s="106"/>
      <c r="F757" s="143" t="str">
        <f t="shared" si="22"/>
        <v>000 Train Miles</v>
      </c>
      <c r="G757" s="283"/>
      <c r="H757" s="283"/>
      <c r="I757" s="335"/>
      <c r="J757" s="283"/>
      <c r="K757" s="283"/>
      <c r="L757" s="283"/>
      <c r="M757" s="283"/>
      <c r="N757" s="283"/>
      <c r="O757" s="283"/>
      <c r="P757" s="283"/>
      <c r="Q757" s="283"/>
      <c r="R757" s="283"/>
      <c r="S757" s="283"/>
      <c r="T757" s="283"/>
      <c r="U757" s="283"/>
      <c r="V757" s="283"/>
      <c r="W757" s="283"/>
      <c r="X757" s="283"/>
      <c r="Y757" s="283"/>
      <c r="Z757" s="283"/>
      <c r="AA757" s="283"/>
      <c r="AB757" s="283"/>
      <c r="AC757" s="284"/>
      <c r="AE757" s="805"/>
      <c r="AG757" s="805"/>
      <c r="AI757" s="805"/>
      <c r="AK757" s="300"/>
    </row>
    <row r="758" spans="3:37" s="9" customFormat="1" ht="12.75" customHeight="1" outlineLevel="1" x14ac:dyDescent="0.2">
      <c r="D758" s="385" t="str">
        <f t="shared" si="21"/>
        <v>[Capacity Charges Service Code Line 43]</v>
      </c>
      <c r="E758" s="106"/>
      <c r="F758" s="143" t="str">
        <f t="shared" si="22"/>
        <v>000 Train Miles</v>
      </c>
      <c r="G758" s="283"/>
      <c r="H758" s="283"/>
      <c r="I758" s="335"/>
      <c r="J758" s="283"/>
      <c r="K758" s="283"/>
      <c r="L758" s="283"/>
      <c r="M758" s="283"/>
      <c r="N758" s="283"/>
      <c r="O758" s="283"/>
      <c r="P758" s="283"/>
      <c r="Q758" s="283"/>
      <c r="R758" s="283"/>
      <c r="S758" s="283"/>
      <c r="T758" s="283"/>
      <c r="U758" s="283"/>
      <c r="V758" s="283"/>
      <c r="W758" s="283"/>
      <c r="X758" s="283"/>
      <c r="Y758" s="283"/>
      <c r="Z758" s="283"/>
      <c r="AA758" s="283"/>
      <c r="AB758" s="283"/>
      <c r="AC758" s="284"/>
      <c r="AE758" s="805"/>
      <c r="AG758" s="805"/>
      <c r="AI758" s="805"/>
      <c r="AK758" s="300"/>
    </row>
    <row r="759" spans="3:37" s="9" customFormat="1" ht="12.75" customHeight="1" outlineLevel="1" x14ac:dyDescent="0.2">
      <c r="D759" s="385" t="str">
        <f t="shared" si="21"/>
        <v>[Capacity Charges Service Code Line 44]</v>
      </c>
      <c r="E759" s="106"/>
      <c r="F759" s="143" t="str">
        <f t="shared" si="22"/>
        <v>000 Train Miles</v>
      </c>
      <c r="G759" s="283"/>
      <c r="H759" s="283"/>
      <c r="I759" s="335"/>
      <c r="J759" s="283"/>
      <c r="K759" s="283"/>
      <c r="L759" s="283"/>
      <c r="M759" s="283"/>
      <c r="N759" s="283"/>
      <c r="O759" s="283"/>
      <c r="P759" s="283"/>
      <c r="Q759" s="283"/>
      <c r="R759" s="283"/>
      <c r="S759" s="283"/>
      <c r="T759" s="283"/>
      <c r="U759" s="283"/>
      <c r="V759" s="283"/>
      <c r="W759" s="283"/>
      <c r="X759" s="283"/>
      <c r="Y759" s="283"/>
      <c r="Z759" s="283"/>
      <c r="AA759" s="283"/>
      <c r="AB759" s="283"/>
      <c r="AC759" s="284"/>
      <c r="AE759" s="805"/>
      <c r="AG759" s="805"/>
      <c r="AI759" s="805"/>
      <c r="AK759" s="300"/>
    </row>
    <row r="760" spans="3:37" s="9" customFormat="1" ht="12.75" customHeight="1" outlineLevel="1" x14ac:dyDescent="0.2">
      <c r="D760" s="385" t="str">
        <f t="shared" si="21"/>
        <v>[Capacity Charges Service Code Line 45]</v>
      </c>
      <c r="E760" s="106"/>
      <c r="F760" s="143" t="str">
        <f t="shared" si="22"/>
        <v>000 Train Miles</v>
      </c>
      <c r="G760" s="283"/>
      <c r="H760" s="283"/>
      <c r="I760" s="335"/>
      <c r="J760" s="283"/>
      <c r="K760" s="283"/>
      <c r="L760" s="283"/>
      <c r="M760" s="283"/>
      <c r="N760" s="283"/>
      <c r="O760" s="283"/>
      <c r="P760" s="283"/>
      <c r="Q760" s="283"/>
      <c r="R760" s="283"/>
      <c r="S760" s="283"/>
      <c r="T760" s="283"/>
      <c r="U760" s="283"/>
      <c r="V760" s="283"/>
      <c r="W760" s="283"/>
      <c r="X760" s="283"/>
      <c r="Y760" s="283"/>
      <c r="Z760" s="283"/>
      <c r="AA760" s="283"/>
      <c r="AB760" s="283"/>
      <c r="AC760" s="284"/>
      <c r="AE760" s="805"/>
      <c r="AG760" s="805"/>
      <c r="AI760" s="805"/>
      <c r="AK760" s="300"/>
    </row>
    <row r="761" spans="3:37" s="9" customFormat="1" ht="12.75" customHeight="1" outlineLevel="1" x14ac:dyDescent="0.2">
      <c r="D761" s="385" t="str">
        <f t="shared" si="21"/>
        <v>[Capacity Charges Service Code Line 46]</v>
      </c>
      <c r="E761" s="106"/>
      <c r="F761" s="143" t="str">
        <f t="shared" si="22"/>
        <v>000 Train Miles</v>
      </c>
      <c r="G761" s="283"/>
      <c r="H761" s="283"/>
      <c r="I761" s="335"/>
      <c r="J761" s="283"/>
      <c r="K761" s="283"/>
      <c r="L761" s="283"/>
      <c r="M761" s="283"/>
      <c r="N761" s="283"/>
      <c r="O761" s="283"/>
      <c r="P761" s="283"/>
      <c r="Q761" s="283"/>
      <c r="R761" s="283"/>
      <c r="S761" s="283"/>
      <c r="T761" s="283"/>
      <c r="U761" s="283"/>
      <c r="V761" s="283"/>
      <c r="W761" s="283"/>
      <c r="X761" s="283"/>
      <c r="Y761" s="283"/>
      <c r="Z761" s="283"/>
      <c r="AA761" s="283"/>
      <c r="AB761" s="283"/>
      <c r="AC761" s="284"/>
      <c r="AE761" s="805"/>
      <c r="AG761" s="805"/>
      <c r="AI761" s="805"/>
      <c r="AK761" s="300"/>
    </row>
    <row r="762" spans="3:37" s="9" customFormat="1" ht="12.75" customHeight="1" outlineLevel="1" x14ac:dyDescent="0.2">
      <c r="D762" s="385" t="str">
        <f t="shared" si="21"/>
        <v>[Capacity Charges Service Code Line 47]</v>
      </c>
      <c r="E762" s="106"/>
      <c r="F762" s="143" t="str">
        <f t="shared" si="22"/>
        <v>000 Train Miles</v>
      </c>
      <c r="G762" s="283"/>
      <c r="H762" s="283"/>
      <c r="I762" s="335"/>
      <c r="J762" s="283"/>
      <c r="K762" s="283"/>
      <c r="L762" s="283"/>
      <c r="M762" s="283"/>
      <c r="N762" s="283"/>
      <c r="O762" s="283"/>
      <c r="P762" s="283"/>
      <c r="Q762" s="283"/>
      <c r="R762" s="283"/>
      <c r="S762" s="283"/>
      <c r="T762" s="283"/>
      <c r="U762" s="283"/>
      <c r="V762" s="283"/>
      <c r="W762" s="283"/>
      <c r="X762" s="283"/>
      <c r="Y762" s="283"/>
      <c r="Z762" s="283"/>
      <c r="AA762" s="283"/>
      <c r="AB762" s="283"/>
      <c r="AC762" s="284"/>
      <c r="AE762" s="805"/>
      <c r="AG762" s="805"/>
      <c r="AI762" s="805"/>
      <c r="AK762" s="300"/>
    </row>
    <row r="763" spans="3:37" s="9" customFormat="1" ht="12.75" customHeight="1" outlineLevel="1" x14ac:dyDescent="0.2">
      <c r="D763" s="385" t="str">
        <f t="shared" si="21"/>
        <v>[Capacity Charges Service Code Line 48]</v>
      </c>
      <c r="E763" s="106"/>
      <c r="F763" s="143" t="str">
        <f t="shared" si="22"/>
        <v>000 Train Miles</v>
      </c>
      <c r="G763" s="283"/>
      <c r="H763" s="283"/>
      <c r="I763" s="335"/>
      <c r="J763" s="283"/>
      <c r="K763" s="283"/>
      <c r="L763" s="283"/>
      <c r="M763" s="283"/>
      <c r="N763" s="283"/>
      <c r="O763" s="283"/>
      <c r="P763" s="283"/>
      <c r="Q763" s="283"/>
      <c r="R763" s="283"/>
      <c r="S763" s="283"/>
      <c r="T763" s="283"/>
      <c r="U763" s="283"/>
      <c r="V763" s="283"/>
      <c r="W763" s="283"/>
      <c r="X763" s="283"/>
      <c r="Y763" s="283"/>
      <c r="Z763" s="283"/>
      <c r="AA763" s="283"/>
      <c r="AB763" s="283"/>
      <c r="AC763" s="284"/>
      <c r="AE763" s="805"/>
      <c r="AG763" s="805"/>
      <c r="AI763" s="805"/>
      <c r="AK763" s="300"/>
    </row>
    <row r="764" spans="3:37" s="9" customFormat="1" ht="12.75" customHeight="1" outlineLevel="1" x14ac:dyDescent="0.2">
      <c r="D764" s="385" t="str">
        <f t="shared" si="21"/>
        <v>[Capacity Charges Service Code Line 49]</v>
      </c>
      <c r="E764" s="106"/>
      <c r="F764" s="143" t="str">
        <f t="shared" si="22"/>
        <v>000 Train Miles</v>
      </c>
      <c r="G764" s="283"/>
      <c r="H764" s="283"/>
      <c r="I764" s="335"/>
      <c r="J764" s="283"/>
      <c r="K764" s="283"/>
      <c r="L764" s="283"/>
      <c r="M764" s="283"/>
      <c r="N764" s="283"/>
      <c r="O764" s="283"/>
      <c r="P764" s="283"/>
      <c r="Q764" s="283"/>
      <c r="R764" s="283"/>
      <c r="S764" s="283"/>
      <c r="T764" s="283"/>
      <c r="U764" s="283"/>
      <c r="V764" s="283"/>
      <c r="W764" s="283"/>
      <c r="X764" s="283"/>
      <c r="Y764" s="283"/>
      <c r="Z764" s="283"/>
      <c r="AA764" s="283"/>
      <c r="AB764" s="283"/>
      <c r="AC764" s="284"/>
      <c r="AE764" s="805"/>
      <c r="AG764" s="805"/>
      <c r="AI764" s="805"/>
      <c r="AK764" s="300"/>
    </row>
    <row r="765" spans="3:37" s="9" customFormat="1" ht="12.75" customHeight="1" outlineLevel="1" x14ac:dyDescent="0.2">
      <c r="D765" s="386" t="str">
        <f t="shared" si="21"/>
        <v>[Capacity Charges Service Code Line 50]</v>
      </c>
      <c r="E765" s="286"/>
      <c r="F765" s="155" t="str">
        <f t="shared" si="22"/>
        <v>000 Train Miles</v>
      </c>
      <c r="G765" s="287"/>
      <c r="H765" s="287"/>
      <c r="I765" s="287"/>
      <c r="J765" s="287"/>
      <c r="K765" s="287"/>
      <c r="L765" s="331"/>
      <c r="M765" s="287"/>
      <c r="N765" s="287"/>
      <c r="O765" s="287"/>
      <c r="P765" s="287"/>
      <c r="Q765" s="287"/>
      <c r="R765" s="287"/>
      <c r="S765" s="287"/>
      <c r="T765" s="287"/>
      <c r="U765" s="287"/>
      <c r="V765" s="287"/>
      <c r="W765" s="287"/>
      <c r="X765" s="287"/>
      <c r="Y765" s="287"/>
      <c r="Z765" s="287"/>
      <c r="AA765" s="287"/>
      <c r="AB765" s="287"/>
      <c r="AC765" s="288"/>
      <c r="AE765" s="1058"/>
      <c r="AG765" s="1058"/>
      <c r="AI765" s="1058"/>
      <c r="AK765" s="357"/>
    </row>
    <row r="766" spans="3:37" s="9" customFormat="1" ht="12.75" customHeight="1" outlineLevel="1" x14ac:dyDescent="0.2">
      <c r="G766" s="107"/>
      <c r="H766" s="107"/>
      <c r="I766" s="107"/>
      <c r="J766" s="107"/>
      <c r="K766" s="107"/>
      <c r="L766" s="107"/>
      <c r="M766" s="107"/>
      <c r="N766" s="107"/>
      <c r="O766" s="107"/>
      <c r="P766" s="107"/>
      <c r="Q766" s="107"/>
      <c r="R766" s="107"/>
      <c r="S766" s="107"/>
      <c r="T766" s="107"/>
      <c r="U766" s="107"/>
      <c r="V766" s="107"/>
      <c r="W766" s="107"/>
      <c r="X766" s="107"/>
      <c r="Y766" s="107"/>
      <c r="Z766" s="107"/>
      <c r="AA766" s="107"/>
      <c r="AB766" s="107"/>
      <c r="AC766" s="107"/>
      <c r="AE766" s="107"/>
      <c r="AG766" s="107"/>
      <c r="AI766" s="107"/>
    </row>
    <row r="767" spans="3:37" s="9" customFormat="1" ht="12.75" customHeight="1" outlineLevel="1" x14ac:dyDescent="0.2">
      <c r="C767" s="76" t="s">
        <v>528</v>
      </c>
      <c r="G767" s="107"/>
      <c r="H767" s="107"/>
      <c r="I767" s="107"/>
      <c r="J767" s="107"/>
      <c r="K767" s="107"/>
      <c r="L767" s="107"/>
      <c r="M767" s="107"/>
      <c r="N767" s="107"/>
      <c r="O767" s="107"/>
      <c r="P767" s="107"/>
      <c r="Q767" s="107"/>
      <c r="R767" s="107"/>
      <c r="S767" s="107"/>
      <c r="T767" s="107"/>
      <c r="U767" s="107"/>
      <c r="V767" s="107"/>
      <c r="W767" s="107"/>
      <c r="X767" s="107"/>
      <c r="Y767" s="107"/>
      <c r="Z767" s="107"/>
      <c r="AA767" s="107"/>
      <c r="AB767" s="107"/>
      <c r="AC767" s="107"/>
      <c r="AE767" s="107"/>
      <c r="AG767" s="107"/>
      <c r="AI767" s="107"/>
    </row>
    <row r="768" spans="3:37" s="9" customFormat="1" ht="12.75" customHeight="1" outlineLevel="1" x14ac:dyDescent="0.2">
      <c r="D768" s="384" t="str">
        <f t="shared" ref="D768:D817" si="23">D716</f>
        <v>24602004</v>
      </c>
      <c r="E768" s="312"/>
      <c r="F768" s="313" t="s">
        <v>483</v>
      </c>
      <c r="G768" s="314"/>
      <c r="H768" s="314"/>
      <c r="I768" s="315"/>
      <c r="J768" s="314"/>
      <c r="K768" s="314"/>
      <c r="L768" s="315"/>
      <c r="M768" s="314"/>
      <c r="N768" s="314"/>
      <c r="O768" s="314"/>
      <c r="P768" s="314"/>
      <c r="Q768" s="314"/>
      <c r="R768" s="314"/>
      <c r="S768" s="314"/>
      <c r="T768" s="314"/>
      <c r="U768" s="314"/>
      <c r="V768" s="314"/>
      <c r="W768" s="314"/>
      <c r="X768" s="314"/>
      <c r="Y768" s="314"/>
      <c r="Z768" s="314"/>
      <c r="AA768" s="314"/>
      <c r="AB768" s="314"/>
      <c r="AC768" s="332"/>
      <c r="AE768" s="1057"/>
      <c r="AG768" s="1057"/>
      <c r="AI768" s="1057"/>
      <c r="AK768" s="378" t="s">
        <v>529</v>
      </c>
    </row>
    <row r="769" spans="4:37" s="9" customFormat="1" ht="12.75" customHeight="1" outlineLevel="1" x14ac:dyDescent="0.2">
      <c r="D769" s="385" t="str">
        <f t="shared" si="23"/>
        <v>24604004</v>
      </c>
      <c r="E769" s="106"/>
      <c r="F769" s="143" t="str">
        <f t="shared" ref="F769:F817" si="24">F768</f>
        <v>000 Train Miles</v>
      </c>
      <c r="G769" s="283"/>
      <c r="H769" s="283"/>
      <c r="I769" s="335"/>
      <c r="J769" s="283"/>
      <c r="K769" s="283"/>
      <c r="L769" s="283"/>
      <c r="M769" s="283"/>
      <c r="N769" s="283"/>
      <c r="O769" s="283"/>
      <c r="P769" s="283"/>
      <c r="Q769" s="283"/>
      <c r="R769" s="283"/>
      <c r="S769" s="283"/>
      <c r="T769" s="283"/>
      <c r="U769" s="283"/>
      <c r="V769" s="283"/>
      <c r="W769" s="283"/>
      <c r="X769" s="283"/>
      <c r="Y769" s="283"/>
      <c r="Z769" s="283"/>
      <c r="AA769" s="283"/>
      <c r="AB769" s="283"/>
      <c r="AC769" s="284"/>
      <c r="AE769" s="805"/>
      <c r="AG769" s="805"/>
      <c r="AI769" s="805"/>
      <c r="AK769" s="300"/>
    </row>
    <row r="770" spans="4:37" s="9" customFormat="1" ht="12.75" customHeight="1" outlineLevel="1" x14ac:dyDescent="0.2">
      <c r="D770" s="385" t="str">
        <f t="shared" si="23"/>
        <v>24605004</v>
      </c>
      <c r="E770" s="106"/>
      <c r="F770" s="143" t="str">
        <f t="shared" si="24"/>
        <v>000 Train Miles</v>
      </c>
      <c r="G770" s="283"/>
      <c r="H770" s="283"/>
      <c r="I770" s="335"/>
      <c r="J770" s="283"/>
      <c r="K770" s="283"/>
      <c r="L770" s="283"/>
      <c r="M770" s="283"/>
      <c r="N770" s="283"/>
      <c r="O770" s="283"/>
      <c r="P770" s="283"/>
      <c r="Q770" s="283"/>
      <c r="R770" s="283"/>
      <c r="S770" s="283"/>
      <c r="T770" s="283"/>
      <c r="U770" s="283"/>
      <c r="V770" s="283"/>
      <c r="W770" s="283"/>
      <c r="X770" s="283"/>
      <c r="Y770" s="283"/>
      <c r="Z770" s="283"/>
      <c r="AA770" s="283"/>
      <c r="AB770" s="283"/>
      <c r="AC770" s="284"/>
      <c r="AE770" s="805"/>
      <c r="AG770" s="805"/>
      <c r="AI770" s="805"/>
      <c r="AK770" s="300"/>
    </row>
    <row r="771" spans="4:37" s="9" customFormat="1" ht="12.75" customHeight="1" outlineLevel="1" x14ac:dyDescent="0.2">
      <c r="D771" s="385" t="str">
        <f t="shared" si="23"/>
        <v>24606004</v>
      </c>
      <c r="E771" s="106"/>
      <c r="F771" s="143" t="str">
        <f t="shared" si="24"/>
        <v>000 Train Miles</v>
      </c>
      <c r="G771" s="283"/>
      <c r="H771" s="283"/>
      <c r="I771" s="335"/>
      <c r="J771" s="283"/>
      <c r="K771" s="283"/>
      <c r="L771" s="283"/>
      <c r="M771" s="283"/>
      <c r="N771" s="283"/>
      <c r="O771" s="283"/>
      <c r="P771" s="283"/>
      <c r="Q771" s="283"/>
      <c r="R771" s="283"/>
      <c r="S771" s="283"/>
      <c r="T771" s="283"/>
      <c r="U771" s="283"/>
      <c r="V771" s="283"/>
      <c r="W771" s="283"/>
      <c r="X771" s="283"/>
      <c r="Y771" s="283"/>
      <c r="Z771" s="283"/>
      <c r="AA771" s="283"/>
      <c r="AB771" s="283"/>
      <c r="AC771" s="284"/>
      <c r="AE771" s="805"/>
      <c r="AG771" s="805"/>
      <c r="AI771" s="805"/>
      <c r="AK771" s="300"/>
    </row>
    <row r="772" spans="4:37" s="9" customFormat="1" ht="12.75" customHeight="1" outlineLevel="1" x14ac:dyDescent="0.2">
      <c r="D772" s="385" t="str">
        <f t="shared" si="23"/>
        <v>24650005</v>
      </c>
      <c r="E772" s="106"/>
      <c r="F772" s="143" t="str">
        <f t="shared" si="24"/>
        <v>000 Train Miles</v>
      </c>
      <c r="G772" s="283"/>
      <c r="H772" s="283"/>
      <c r="I772" s="335"/>
      <c r="J772" s="283"/>
      <c r="K772" s="283"/>
      <c r="L772" s="283"/>
      <c r="M772" s="283"/>
      <c r="N772" s="283"/>
      <c r="O772" s="283"/>
      <c r="P772" s="283"/>
      <c r="Q772" s="283"/>
      <c r="R772" s="283"/>
      <c r="S772" s="283"/>
      <c r="T772" s="283"/>
      <c r="U772" s="283"/>
      <c r="V772" s="283"/>
      <c r="W772" s="283"/>
      <c r="X772" s="283"/>
      <c r="Y772" s="283"/>
      <c r="Z772" s="283"/>
      <c r="AA772" s="283"/>
      <c r="AB772" s="283"/>
      <c r="AC772" s="284"/>
      <c r="AE772" s="805"/>
      <c r="AG772" s="805"/>
      <c r="AI772" s="805"/>
      <c r="AK772" s="300"/>
    </row>
    <row r="773" spans="4:37" s="9" customFormat="1" ht="12.75" customHeight="1" outlineLevel="1" x14ac:dyDescent="0.2">
      <c r="D773" s="385" t="str">
        <f t="shared" si="23"/>
        <v>24652005</v>
      </c>
      <c r="E773" s="106"/>
      <c r="F773" s="143" t="str">
        <f t="shared" si="24"/>
        <v>000 Train Miles</v>
      </c>
      <c r="G773" s="283"/>
      <c r="H773" s="283"/>
      <c r="I773" s="335"/>
      <c r="J773" s="283"/>
      <c r="K773" s="283"/>
      <c r="L773" s="283"/>
      <c r="M773" s="283"/>
      <c r="N773" s="283"/>
      <c r="O773" s="283"/>
      <c r="P773" s="283"/>
      <c r="Q773" s="283"/>
      <c r="R773" s="283"/>
      <c r="S773" s="283"/>
      <c r="T773" s="283"/>
      <c r="U773" s="283"/>
      <c r="V773" s="283"/>
      <c r="W773" s="283"/>
      <c r="X773" s="283"/>
      <c r="Y773" s="283"/>
      <c r="Z773" s="283"/>
      <c r="AA773" s="283"/>
      <c r="AB773" s="283"/>
      <c r="AC773" s="284"/>
      <c r="AE773" s="805"/>
      <c r="AG773" s="805"/>
      <c r="AI773" s="805"/>
      <c r="AK773" s="300"/>
    </row>
    <row r="774" spans="4:37" s="9" customFormat="1" ht="12.75" customHeight="1" outlineLevel="1" x14ac:dyDescent="0.2">
      <c r="D774" s="385" t="str">
        <f t="shared" si="23"/>
        <v>24653005</v>
      </c>
      <c r="E774" s="106"/>
      <c r="F774" s="143" t="str">
        <f t="shared" si="24"/>
        <v>000 Train Miles</v>
      </c>
      <c r="G774" s="283"/>
      <c r="H774" s="283"/>
      <c r="I774" s="335"/>
      <c r="J774" s="283"/>
      <c r="K774" s="283"/>
      <c r="L774" s="283"/>
      <c r="M774" s="283"/>
      <c r="N774" s="283"/>
      <c r="O774" s="283"/>
      <c r="P774" s="283"/>
      <c r="Q774" s="283"/>
      <c r="R774" s="283"/>
      <c r="S774" s="283"/>
      <c r="T774" s="283"/>
      <c r="U774" s="283"/>
      <c r="V774" s="283"/>
      <c r="W774" s="283"/>
      <c r="X774" s="283"/>
      <c r="Y774" s="283"/>
      <c r="Z774" s="283"/>
      <c r="AA774" s="283"/>
      <c r="AB774" s="283"/>
      <c r="AC774" s="284"/>
      <c r="AE774" s="805"/>
      <c r="AG774" s="805"/>
      <c r="AI774" s="805"/>
      <c r="AK774" s="300"/>
    </row>
    <row r="775" spans="4:37" s="9" customFormat="1" ht="12.75" customHeight="1" outlineLevel="1" x14ac:dyDescent="0.2">
      <c r="D775" s="385" t="str">
        <f t="shared" si="23"/>
        <v>24655005</v>
      </c>
      <c r="E775" s="106"/>
      <c r="F775" s="143" t="str">
        <f t="shared" si="24"/>
        <v>000 Train Miles</v>
      </c>
      <c r="G775" s="283"/>
      <c r="H775" s="283"/>
      <c r="I775" s="335"/>
      <c r="J775" s="283"/>
      <c r="K775" s="283"/>
      <c r="L775" s="283"/>
      <c r="M775" s="283"/>
      <c r="N775" s="283"/>
      <c r="O775" s="283"/>
      <c r="P775" s="283"/>
      <c r="Q775" s="283"/>
      <c r="R775" s="283"/>
      <c r="S775" s="283"/>
      <c r="T775" s="283"/>
      <c r="U775" s="283"/>
      <c r="V775" s="283"/>
      <c r="W775" s="283"/>
      <c r="X775" s="283"/>
      <c r="Y775" s="283"/>
      <c r="Z775" s="283"/>
      <c r="AA775" s="283"/>
      <c r="AB775" s="283"/>
      <c r="AC775" s="284"/>
      <c r="AE775" s="805"/>
      <c r="AG775" s="805"/>
      <c r="AI775" s="805"/>
      <c r="AK775" s="300"/>
    </row>
    <row r="776" spans="4:37" s="9" customFormat="1" ht="12.75" customHeight="1" outlineLevel="1" x14ac:dyDescent="0.2">
      <c r="D776" s="385" t="str">
        <f t="shared" si="23"/>
        <v>24656005</v>
      </c>
      <c r="E776" s="106"/>
      <c r="F776" s="143" t="str">
        <f t="shared" si="24"/>
        <v>000 Train Miles</v>
      </c>
      <c r="G776" s="283"/>
      <c r="H776" s="283"/>
      <c r="I776" s="335"/>
      <c r="J776" s="283"/>
      <c r="K776" s="283"/>
      <c r="L776" s="283"/>
      <c r="M776" s="283"/>
      <c r="N776" s="283"/>
      <c r="O776" s="283"/>
      <c r="P776" s="283"/>
      <c r="Q776" s="283"/>
      <c r="R776" s="283"/>
      <c r="S776" s="283"/>
      <c r="T776" s="283"/>
      <c r="U776" s="283"/>
      <c r="V776" s="283"/>
      <c r="W776" s="283"/>
      <c r="X776" s="283"/>
      <c r="Y776" s="283"/>
      <c r="Z776" s="283"/>
      <c r="AA776" s="283"/>
      <c r="AB776" s="283"/>
      <c r="AC776" s="284"/>
      <c r="AE776" s="805"/>
      <c r="AG776" s="805"/>
      <c r="AI776" s="805"/>
      <c r="AK776" s="300"/>
    </row>
    <row r="777" spans="4:37" s="9" customFormat="1" ht="12.75" customHeight="1" outlineLevel="1" x14ac:dyDescent="0.2">
      <c r="D777" s="385" t="str">
        <f t="shared" si="23"/>
        <v>24657005</v>
      </c>
      <c r="E777" s="106"/>
      <c r="F777" s="143" t="str">
        <f t="shared" si="24"/>
        <v>000 Train Miles</v>
      </c>
      <c r="G777" s="283"/>
      <c r="H777" s="283"/>
      <c r="I777" s="335"/>
      <c r="J777" s="283"/>
      <c r="K777" s="283"/>
      <c r="L777" s="283"/>
      <c r="M777" s="283"/>
      <c r="N777" s="283"/>
      <c r="O777" s="283"/>
      <c r="P777" s="283"/>
      <c r="Q777" s="283"/>
      <c r="R777" s="283"/>
      <c r="S777" s="283"/>
      <c r="T777" s="283"/>
      <c r="U777" s="283"/>
      <c r="V777" s="283"/>
      <c r="W777" s="283"/>
      <c r="X777" s="283"/>
      <c r="Y777" s="283"/>
      <c r="Z777" s="283"/>
      <c r="AA777" s="283"/>
      <c r="AB777" s="283"/>
      <c r="AC777" s="284"/>
      <c r="AE777" s="805"/>
      <c r="AG777" s="805"/>
      <c r="AI777" s="805"/>
      <c r="AK777" s="300"/>
    </row>
    <row r="778" spans="4:37" s="9" customFormat="1" ht="12.75" customHeight="1" outlineLevel="1" x14ac:dyDescent="0.2">
      <c r="D778" s="385" t="str">
        <f t="shared" si="23"/>
        <v>24658005</v>
      </c>
      <c r="E778" s="106"/>
      <c r="F778" s="143" t="str">
        <f t="shared" si="24"/>
        <v>000 Train Miles</v>
      </c>
      <c r="G778" s="283"/>
      <c r="H778" s="283"/>
      <c r="I778" s="335"/>
      <c r="J778" s="283"/>
      <c r="K778" s="283"/>
      <c r="L778" s="283"/>
      <c r="M778" s="283"/>
      <c r="N778" s="283"/>
      <c r="O778" s="283"/>
      <c r="P778" s="283"/>
      <c r="Q778" s="283"/>
      <c r="R778" s="283"/>
      <c r="S778" s="283"/>
      <c r="T778" s="283"/>
      <c r="U778" s="283"/>
      <c r="V778" s="283"/>
      <c r="W778" s="283"/>
      <c r="X778" s="283"/>
      <c r="Y778" s="283"/>
      <c r="Z778" s="283"/>
      <c r="AA778" s="283"/>
      <c r="AB778" s="283"/>
      <c r="AC778" s="284"/>
      <c r="AE778" s="805"/>
      <c r="AG778" s="805"/>
      <c r="AI778" s="805"/>
      <c r="AK778" s="300"/>
    </row>
    <row r="779" spans="4:37" s="9" customFormat="1" ht="12.75" customHeight="1" outlineLevel="1" x14ac:dyDescent="0.2">
      <c r="D779" s="385" t="str">
        <f t="shared" si="23"/>
        <v>24659005</v>
      </c>
      <c r="E779" s="106"/>
      <c r="F779" s="143" t="str">
        <f t="shared" si="24"/>
        <v>000 Train Miles</v>
      </c>
      <c r="G779" s="283"/>
      <c r="H779" s="283"/>
      <c r="I779" s="335"/>
      <c r="J779" s="283"/>
      <c r="K779" s="283"/>
      <c r="L779" s="283"/>
      <c r="M779" s="283"/>
      <c r="N779" s="283"/>
      <c r="O779" s="283"/>
      <c r="P779" s="283"/>
      <c r="Q779" s="283"/>
      <c r="R779" s="283"/>
      <c r="S779" s="283"/>
      <c r="T779" s="283"/>
      <c r="U779" s="283"/>
      <c r="V779" s="283"/>
      <c r="W779" s="283"/>
      <c r="X779" s="283"/>
      <c r="Y779" s="283"/>
      <c r="Z779" s="283"/>
      <c r="AA779" s="283"/>
      <c r="AB779" s="283"/>
      <c r="AC779" s="284"/>
      <c r="AE779" s="805"/>
      <c r="AG779" s="805"/>
      <c r="AI779" s="805"/>
      <c r="AK779" s="300"/>
    </row>
    <row r="780" spans="4:37" s="9" customFormat="1" ht="12.75" customHeight="1" outlineLevel="1" x14ac:dyDescent="0.2">
      <c r="D780" s="385" t="str">
        <f t="shared" si="23"/>
        <v>24607006</v>
      </c>
      <c r="E780" s="106"/>
      <c r="F780" s="143" t="str">
        <f t="shared" si="24"/>
        <v>000 Train Miles</v>
      </c>
      <c r="G780" s="283"/>
      <c r="H780" s="283"/>
      <c r="I780" s="335"/>
      <c r="J780" s="283"/>
      <c r="K780" s="283"/>
      <c r="L780" s="283"/>
      <c r="M780" s="283"/>
      <c r="N780" s="283"/>
      <c r="O780" s="283"/>
      <c r="P780" s="283"/>
      <c r="Q780" s="283"/>
      <c r="R780" s="283"/>
      <c r="S780" s="283"/>
      <c r="T780" s="283"/>
      <c r="U780" s="283"/>
      <c r="V780" s="283"/>
      <c r="W780" s="283"/>
      <c r="X780" s="283"/>
      <c r="Y780" s="283"/>
      <c r="Z780" s="283"/>
      <c r="AA780" s="283"/>
      <c r="AB780" s="283"/>
      <c r="AC780" s="284"/>
      <c r="AE780" s="805"/>
      <c r="AG780" s="805"/>
      <c r="AI780" s="805"/>
      <c r="AK780" s="300"/>
    </row>
    <row r="781" spans="4:37" s="9" customFormat="1" ht="12.75" customHeight="1" outlineLevel="1" x14ac:dyDescent="0.2">
      <c r="D781" s="385" t="str">
        <f t="shared" si="23"/>
        <v>24608006</v>
      </c>
      <c r="E781" s="106"/>
      <c r="F781" s="143" t="str">
        <f t="shared" si="24"/>
        <v>000 Train Miles</v>
      </c>
      <c r="G781" s="283"/>
      <c r="H781" s="283"/>
      <c r="I781" s="335"/>
      <c r="J781" s="283"/>
      <c r="K781" s="283"/>
      <c r="L781" s="283"/>
      <c r="M781" s="283"/>
      <c r="N781" s="283"/>
      <c r="O781" s="283"/>
      <c r="P781" s="283"/>
      <c r="Q781" s="283"/>
      <c r="R781" s="283"/>
      <c r="S781" s="283"/>
      <c r="T781" s="283"/>
      <c r="U781" s="283"/>
      <c r="V781" s="283"/>
      <c r="W781" s="283"/>
      <c r="X781" s="283"/>
      <c r="Y781" s="283"/>
      <c r="Z781" s="283"/>
      <c r="AA781" s="283"/>
      <c r="AB781" s="283"/>
      <c r="AC781" s="284"/>
      <c r="AE781" s="805"/>
      <c r="AG781" s="805"/>
      <c r="AI781" s="805"/>
      <c r="AK781" s="300"/>
    </row>
    <row r="782" spans="4:37" s="9" customFormat="1" ht="12.75" customHeight="1" outlineLevel="1" x14ac:dyDescent="0.2">
      <c r="D782" s="385" t="str">
        <f t="shared" si="23"/>
        <v>24609006</v>
      </c>
      <c r="E782" s="106"/>
      <c r="F782" s="143" t="str">
        <f t="shared" si="24"/>
        <v>000 Train Miles</v>
      </c>
      <c r="G782" s="283"/>
      <c r="H782" s="283"/>
      <c r="I782" s="335"/>
      <c r="J782" s="283"/>
      <c r="K782" s="283"/>
      <c r="L782" s="283"/>
      <c r="M782" s="283"/>
      <c r="N782" s="283"/>
      <c r="O782" s="283"/>
      <c r="P782" s="283"/>
      <c r="Q782" s="283"/>
      <c r="R782" s="283"/>
      <c r="S782" s="283"/>
      <c r="T782" s="283"/>
      <c r="U782" s="283"/>
      <c r="V782" s="283"/>
      <c r="W782" s="283"/>
      <c r="X782" s="283"/>
      <c r="Y782" s="283"/>
      <c r="Z782" s="283"/>
      <c r="AA782" s="283"/>
      <c r="AB782" s="283"/>
      <c r="AC782" s="284"/>
      <c r="AE782" s="805"/>
      <c r="AG782" s="805"/>
      <c r="AI782" s="805"/>
      <c r="AK782" s="300"/>
    </row>
    <row r="783" spans="4:37" s="9" customFormat="1" ht="12.75" customHeight="1" outlineLevel="1" x14ac:dyDescent="0.2">
      <c r="D783" s="385" t="str">
        <f t="shared" si="23"/>
        <v>24602000</v>
      </c>
      <c r="E783" s="106"/>
      <c r="F783" s="143" t="str">
        <f t="shared" si="24"/>
        <v>000 Train Miles</v>
      </c>
      <c r="G783" s="283"/>
      <c r="H783" s="283"/>
      <c r="I783" s="335"/>
      <c r="J783" s="283"/>
      <c r="K783" s="283"/>
      <c r="L783" s="283"/>
      <c r="M783" s="283"/>
      <c r="N783" s="283"/>
      <c r="O783" s="283"/>
      <c r="P783" s="283"/>
      <c r="Q783" s="283"/>
      <c r="R783" s="283"/>
      <c r="S783" s="283"/>
      <c r="T783" s="283"/>
      <c r="U783" s="283"/>
      <c r="V783" s="283"/>
      <c r="W783" s="283"/>
      <c r="X783" s="283"/>
      <c r="Y783" s="283"/>
      <c r="Z783" s="283"/>
      <c r="AA783" s="283"/>
      <c r="AB783" s="283"/>
      <c r="AC783" s="284"/>
      <c r="AE783" s="805"/>
      <c r="AG783" s="805"/>
      <c r="AI783" s="805"/>
      <c r="AK783" s="300"/>
    </row>
    <row r="784" spans="4:37" s="9" customFormat="1" ht="12.75" customHeight="1" outlineLevel="1" x14ac:dyDescent="0.2">
      <c r="D784" s="385" t="str">
        <f t="shared" si="23"/>
        <v>24604000</v>
      </c>
      <c r="E784" s="106"/>
      <c r="F784" s="143" t="str">
        <f t="shared" si="24"/>
        <v>000 Train Miles</v>
      </c>
      <c r="G784" s="283"/>
      <c r="H784" s="283"/>
      <c r="I784" s="335"/>
      <c r="J784" s="283"/>
      <c r="K784" s="283"/>
      <c r="L784" s="283"/>
      <c r="M784" s="283"/>
      <c r="N784" s="283"/>
      <c r="O784" s="283"/>
      <c r="P784" s="283"/>
      <c r="Q784" s="283"/>
      <c r="R784" s="283"/>
      <c r="S784" s="283"/>
      <c r="T784" s="283"/>
      <c r="U784" s="283"/>
      <c r="V784" s="283"/>
      <c r="W784" s="283"/>
      <c r="X784" s="283"/>
      <c r="Y784" s="283"/>
      <c r="Z784" s="283"/>
      <c r="AA784" s="283"/>
      <c r="AB784" s="283"/>
      <c r="AC784" s="284"/>
      <c r="AE784" s="805"/>
      <c r="AG784" s="805"/>
      <c r="AI784" s="805"/>
      <c r="AK784" s="300"/>
    </row>
    <row r="785" spans="4:37" s="9" customFormat="1" ht="12.75" customHeight="1" outlineLevel="1" x14ac:dyDescent="0.2">
      <c r="D785" s="385" t="str">
        <f t="shared" si="23"/>
        <v>24605000</v>
      </c>
      <c r="E785" s="106"/>
      <c r="F785" s="143" t="str">
        <f t="shared" si="24"/>
        <v>000 Train Miles</v>
      </c>
      <c r="G785" s="283"/>
      <c r="H785" s="283"/>
      <c r="I785" s="335"/>
      <c r="J785" s="283"/>
      <c r="K785" s="283"/>
      <c r="L785" s="283"/>
      <c r="M785" s="283"/>
      <c r="N785" s="283"/>
      <c r="O785" s="283"/>
      <c r="P785" s="283"/>
      <c r="Q785" s="283"/>
      <c r="R785" s="283"/>
      <c r="S785" s="283"/>
      <c r="T785" s="283"/>
      <c r="U785" s="283"/>
      <c r="V785" s="283"/>
      <c r="W785" s="283"/>
      <c r="X785" s="283"/>
      <c r="Y785" s="283"/>
      <c r="Z785" s="283"/>
      <c r="AA785" s="283"/>
      <c r="AB785" s="283"/>
      <c r="AC785" s="284"/>
      <c r="AE785" s="805"/>
      <c r="AG785" s="805"/>
      <c r="AI785" s="805"/>
      <c r="AK785" s="300"/>
    </row>
    <row r="786" spans="4:37" s="9" customFormat="1" ht="12.75" customHeight="1" outlineLevel="1" x14ac:dyDescent="0.2">
      <c r="D786" s="385" t="str">
        <f t="shared" si="23"/>
        <v>24606000</v>
      </c>
      <c r="E786" s="106"/>
      <c r="F786" s="143" t="str">
        <f t="shared" si="24"/>
        <v>000 Train Miles</v>
      </c>
      <c r="G786" s="283"/>
      <c r="H786" s="283"/>
      <c r="I786" s="335"/>
      <c r="J786" s="283"/>
      <c r="K786" s="283"/>
      <c r="L786" s="283"/>
      <c r="M786" s="283"/>
      <c r="N786" s="283"/>
      <c r="O786" s="283"/>
      <c r="P786" s="283"/>
      <c r="Q786" s="283"/>
      <c r="R786" s="283"/>
      <c r="S786" s="283"/>
      <c r="T786" s="283"/>
      <c r="U786" s="283"/>
      <c r="V786" s="283"/>
      <c r="W786" s="283"/>
      <c r="X786" s="283"/>
      <c r="Y786" s="283"/>
      <c r="Z786" s="283"/>
      <c r="AA786" s="283"/>
      <c r="AB786" s="283"/>
      <c r="AC786" s="284"/>
      <c r="AE786" s="805"/>
      <c r="AG786" s="805"/>
      <c r="AI786" s="805"/>
      <c r="AK786" s="300"/>
    </row>
    <row r="787" spans="4:37" s="9" customFormat="1" ht="12.75" customHeight="1" outlineLevel="1" x14ac:dyDescent="0.2">
      <c r="D787" s="385" t="str">
        <f t="shared" si="23"/>
        <v>24650000</v>
      </c>
      <c r="E787" s="106"/>
      <c r="F787" s="143" t="str">
        <f t="shared" si="24"/>
        <v>000 Train Miles</v>
      </c>
      <c r="G787" s="283"/>
      <c r="H787" s="283"/>
      <c r="I787" s="335"/>
      <c r="J787" s="283"/>
      <c r="K787" s="283"/>
      <c r="L787" s="283"/>
      <c r="M787" s="283"/>
      <c r="N787" s="283"/>
      <c r="O787" s="283"/>
      <c r="P787" s="283"/>
      <c r="Q787" s="283"/>
      <c r="R787" s="283"/>
      <c r="S787" s="283"/>
      <c r="T787" s="283"/>
      <c r="U787" s="283"/>
      <c r="V787" s="283"/>
      <c r="W787" s="283"/>
      <c r="X787" s="283"/>
      <c r="Y787" s="283"/>
      <c r="Z787" s="283"/>
      <c r="AA787" s="283"/>
      <c r="AB787" s="283"/>
      <c r="AC787" s="284"/>
      <c r="AE787" s="805"/>
      <c r="AG787" s="805"/>
      <c r="AI787" s="805"/>
      <c r="AK787" s="300"/>
    </row>
    <row r="788" spans="4:37" s="9" customFormat="1" ht="12.75" customHeight="1" outlineLevel="1" x14ac:dyDescent="0.2">
      <c r="D788" s="385" t="str">
        <f t="shared" si="23"/>
        <v>24652000</v>
      </c>
      <c r="E788" s="106"/>
      <c r="F788" s="143" t="str">
        <f t="shared" si="24"/>
        <v>000 Train Miles</v>
      </c>
      <c r="G788" s="283"/>
      <c r="H788" s="283"/>
      <c r="I788" s="335"/>
      <c r="J788" s="283"/>
      <c r="K788" s="283"/>
      <c r="L788" s="283"/>
      <c r="M788" s="283"/>
      <c r="N788" s="283"/>
      <c r="O788" s="283"/>
      <c r="P788" s="283"/>
      <c r="Q788" s="283"/>
      <c r="R788" s="283"/>
      <c r="S788" s="283"/>
      <c r="T788" s="283"/>
      <c r="U788" s="283"/>
      <c r="V788" s="283"/>
      <c r="W788" s="283"/>
      <c r="X788" s="283"/>
      <c r="Y788" s="283"/>
      <c r="Z788" s="283"/>
      <c r="AA788" s="283"/>
      <c r="AB788" s="283"/>
      <c r="AC788" s="284"/>
      <c r="AE788" s="805"/>
      <c r="AG788" s="805"/>
      <c r="AI788" s="805"/>
      <c r="AK788" s="300"/>
    </row>
    <row r="789" spans="4:37" s="9" customFormat="1" ht="12.75" customHeight="1" outlineLevel="1" x14ac:dyDescent="0.2">
      <c r="D789" s="385" t="str">
        <f t="shared" si="23"/>
        <v>24653000</v>
      </c>
      <c r="E789" s="106"/>
      <c r="F789" s="143" t="str">
        <f t="shared" si="24"/>
        <v>000 Train Miles</v>
      </c>
      <c r="G789" s="283"/>
      <c r="H789" s="283"/>
      <c r="I789" s="335"/>
      <c r="J789" s="283"/>
      <c r="K789" s="283"/>
      <c r="L789" s="283"/>
      <c r="M789" s="283"/>
      <c r="N789" s="283"/>
      <c r="O789" s="283"/>
      <c r="P789" s="283"/>
      <c r="Q789" s="283"/>
      <c r="R789" s="283"/>
      <c r="S789" s="283"/>
      <c r="T789" s="283"/>
      <c r="U789" s="283"/>
      <c r="V789" s="283"/>
      <c r="W789" s="283"/>
      <c r="X789" s="283"/>
      <c r="Y789" s="283"/>
      <c r="Z789" s="283"/>
      <c r="AA789" s="283"/>
      <c r="AB789" s="283"/>
      <c r="AC789" s="284"/>
      <c r="AE789" s="805"/>
      <c r="AG789" s="805"/>
      <c r="AI789" s="805"/>
      <c r="AK789" s="300"/>
    </row>
    <row r="790" spans="4:37" s="9" customFormat="1" ht="12.75" customHeight="1" outlineLevel="1" x14ac:dyDescent="0.2">
      <c r="D790" s="385" t="str">
        <f t="shared" si="23"/>
        <v>24655000</v>
      </c>
      <c r="E790" s="106"/>
      <c r="F790" s="143" t="str">
        <f t="shared" si="24"/>
        <v>000 Train Miles</v>
      </c>
      <c r="G790" s="283"/>
      <c r="H790" s="283"/>
      <c r="I790" s="335"/>
      <c r="J790" s="283"/>
      <c r="K790" s="283"/>
      <c r="L790" s="283"/>
      <c r="M790" s="283"/>
      <c r="N790" s="283"/>
      <c r="O790" s="283"/>
      <c r="P790" s="283"/>
      <c r="Q790" s="283"/>
      <c r="R790" s="283"/>
      <c r="S790" s="283"/>
      <c r="T790" s="283"/>
      <c r="U790" s="283"/>
      <c r="V790" s="283"/>
      <c r="W790" s="283"/>
      <c r="X790" s="283"/>
      <c r="Y790" s="283"/>
      <c r="Z790" s="283"/>
      <c r="AA790" s="283"/>
      <c r="AB790" s="283"/>
      <c r="AC790" s="284"/>
      <c r="AE790" s="805"/>
      <c r="AG790" s="805"/>
      <c r="AI790" s="805"/>
      <c r="AK790" s="300"/>
    </row>
    <row r="791" spans="4:37" s="9" customFormat="1" ht="12.75" customHeight="1" outlineLevel="1" x14ac:dyDescent="0.2">
      <c r="D791" s="385" t="str">
        <f t="shared" si="23"/>
        <v>24656000</v>
      </c>
      <c r="E791" s="106"/>
      <c r="F791" s="143" t="str">
        <f t="shared" si="24"/>
        <v>000 Train Miles</v>
      </c>
      <c r="G791" s="283"/>
      <c r="H791" s="283"/>
      <c r="I791" s="335"/>
      <c r="J791" s="283"/>
      <c r="K791" s="283"/>
      <c r="L791" s="283"/>
      <c r="M791" s="283"/>
      <c r="N791" s="283"/>
      <c r="O791" s="283"/>
      <c r="P791" s="283"/>
      <c r="Q791" s="283"/>
      <c r="R791" s="283"/>
      <c r="S791" s="283"/>
      <c r="T791" s="283"/>
      <c r="U791" s="283"/>
      <c r="V791" s="283"/>
      <c r="W791" s="283"/>
      <c r="X791" s="283"/>
      <c r="Y791" s="283"/>
      <c r="Z791" s="283"/>
      <c r="AA791" s="283"/>
      <c r="AB791" s="283"/>
      <c r="AC791" s="284"/>
      <c r="AE791" s="805"/>
      <c r="AG791" s="805"/>
      <c r="AI791" s="805"/>
      <c r="AK791" s="300"/>
    </row>
    <row r="792" spans="4:37" s="9" customFormat="1" ht="12.75" customHeight="1" outlineLevel="1" x14ac:dyDescent="0.2">
      <c r="D792" s="385" t="str">
        <f t="shared" si="23"/>
        <v>24657000</v>
      </c>
      <c r="E792" s="106"/>
      <c r="F792" s="143" t="str">
        <f t="shared" si="24"/>
        <v>000 Train Miles</v>
      </c>
      <c r="G792" s="283"/>
      <c r="H792" s="283"/>
      <c r="I792" s="335"/>
      <c r="J792" s="283"/>
      <c r="K792" s="283"/>
      <c r="L792" s="283"/>
      <c r="M792" s="283"/>
      <c r="N792" s="283"/>
      <c r="O792" s="283"/>
      <c r="P792" s="283"/>
      <c r="Q792" s="283"/>
      <c r="R792" s="283"/>
      <c r="S792" s="283"/>
      <c r="T792" s="283"/>
      <c r="U792" s="283"/>
      <c r="V792" s="283"/>
      <c r="W792" s="283"/>
      <c r="X792" s="283"/>
      <c r="Y792" s="283"/>
      <c r="Z792" s="283"/>
      <c r="AA792" s="283"/>
      <c r="AB792" s="283"/>
      <c r="AC792" s="284"/>
      <c r="AE792" s="805"/>
      <c r="AG792" s="805"/>
      <c r="AI792" s="805"/>
      <c r="AK792" s="300"/>
    </row>
    <row r="793" spans="4:37" s="9" customFormat="1" ht="12.75" customHeight="1" outlineLevel="1" x14ac:dyDescent="0.2">
      <c r="D793" s="385" t="str">
        <f t="shared" si="23"/>
        <v>24658000</v>
      </c>
      <c r="E793" s="106"/>
      <c r="F793" s="143" t="str">
        <f t="shared" si="24"/>
        <v>000 Train Miles</v>
      </c>
      <c r="G793" s="283"/>
      <c r="H793" s="283"/>
      <c r="I793" s="335"/>
      <c r="J793" s="283"/>
      <c r="K793" s="283"/>
      <c r="L793" s="283"/>
      <c r="M793" s="283"/>
      <c r="N793" s="283"/>
      <c r="O793" s="283"/>
      <c r="P793" s="283"/>
      <c r="Q793" s="283"/>
      <c r="R793" s="283"/>
      <c r="S793" s="283"/>
      <c r="T793" s="283"/>
      <c r="U793" s="283"/>
      <c r="V793" s="283"/>
      <c r="W793" s="283"/>
      <c r="X793" s="283"/>
      <c r="Y793" s="283"/>
      <c r="Z793" s="283"/>
      <c r="AA793" s="283"/>
      <c r="AB793" s="283"/>
      <c r="AC793" s="284"/>
      <c r="AE793" s="805"/>
      <c r="AG793" s="805"/>
      <c r="AI793" s="805"/>
      <c r="AK793" s="300"/>
    </row>
    <row r="794" spans="4:37" s="9" customFormat="1" ht="12.75" customHeight="1" outlineLevel="1" x14ac:dyDescent="0.2">
      <c r="D794" s="385" t="str">
        <f t="shared" si="23"/>
        <v>24659000</v>
      </c>
      <c r="E794" s="106"/>
      <c r="F794" s="143" t="str">
        <f t="shared" si="24"/>
        <v>000 Train Miles</v>
      </c>
      <c r="G794" s="283"/>
      <c r="H794" s="283"/>
      <c r="I794" s="335"/>
      <c r="J794" s="283"/>
      <c r="K794" s="283"/>
      <c r="L794" s="283"/>
      <c r="M794" s="283"/>
      <c r="N794" s="283"/>
      <c r="O794" s="283"/>
      <c r="P794" s="283"/>
      <c r="Q794" s="283"/>
      <c r="R794" s="283"/>
      <c r="S794" s="283"/>
      <c r="T794" s="283"/>
      <c r="U794" s="283"/>
      <c r="V794" s="283"/>
      <c r="W794" s="283"/>
      <c r="X794" s="283"/>
      <c r="Y794" s="283"/>
      <c r="Z794" s="283"/>
      <c r="AA794" s="283"/>
      <c r="AB794" s="283"/>
      <c r="AC794" s="284"/>
      <c r="AE794" s="805"/>
      <c r="AG794" s="805"/>
      <c r="AI794" s="805"/>
      <c r="AK794" s="300"/>
    </row>
    <row r="795" spans="4:37" s="9" customFormat="1" ht="12.75" customHeight="1" outlineLevel="1" x14ac:dyDescent="0.2">
      <c r="D795" s="385" t="str">
        <f t="shared" si="23"/>
        <v>24647004</v>
      </c>
      <c r="E795" s="106"/>
      <c r="F795" s="143" t="str">
        <f t="shared" si="24"/>
        <v>000 Train Miles</v>
      </c>
      <c r="G795" s="283"/>
      <c r="H795" s="283"/>
      <c r="I795" s="335"/>
      <c r="J795" s="283"/>
      <c r="K795" s="283"/>
      <c r="L795" s="283"/>
      <c r="M795" s="283"/>
      <c r="N795" s="283"/>
      <c r="O795" s="283"/>
      <c r="P795" s="283"/>
      <c r="Q795" s="283"/>
      <c r="R795" s="283"/>
      <c r="S795" s="283"/>
      <c r="T795" s="283"/>
      <c r="U795" s="283"/>
      <c r="V795" s="283"/>
      <c r="W795" s="283"/>
      <c r="X795" s="283"/>
      <c r="Y795" s="283"/>
      <c r="Z795" s="283"/>
      <c r="AA795" s="283"/>
      <c r="AB795" s="283"/>
      <c r="AC795" s="284"/>
      <c r="AE795" s="805"/>
      <c r="AG795" s="805"/>
      <c r="AI795" s="805"/>
      <c r="AK795" s="300"/>
    </row>
    <row r="796" spans="4:37" s="9" customFormat="1" ht="12.75" customHeight="1" outlineLevel="1" x14ac:dyDescent="0.2">
      <c r="D796" s="385" t="str">
        <f t="shared" si="23"/>
        <v>24647005</v>
      </c>
      <c r="E796" s="106"/>
      <c r="F796" s="143" t="str">
        <f t="shared" si="24"/>
        <v>000 Train Miles</v>
      </c>
      <c r="G796" s="283"/>
      <c r="H796" s="283"/>
      <c r="I796" s="335"/>
      <c r="J796" s="283"/>
      <c r="K796" s="283"/>
      <c r="L796" s="283"/>
      <c r="M796" s="283"/>
      <c r="N796" s="283"/>
      <c r="O796" s="283"/>
      <c r="P796" s="283"/>
      <c r="Q796" s="283"/>
      <c r="R796" s="283"/>
      <c r="S796" s="283"/>
      <c r="T796" s="283"/>
      <c r="U796" s="283"/>
      <c r="V796" s="283"/>
      <c r="W796" s="283"/>
      <c r="X796" s="283"/>
      <c r="Y796" s="283"/>
      <c r="Z796" s="283"/>
      <c r="AA796" s="283"/>
      <c r="AB796" s="283"/>
      <c r="AC796" s="284"/>
      <c r="AE796" s="805"/>
      <c r="AG796" s="805"/>
      <c r="AI796" s="805"/>
      <c r="AK796" s="300"/>
    </row>
    <row r="797" spans="4:37" s="9" customFormat="1" ht="12.75" customHeight="1" outlineLevel="1" x14ac:dyDescent="0.2">
      <c r="D797" s="385" t="str">
        <f t="shared" si="23"/>
        <v>24648004</v>
      </c>
      <c r="E797" s="106"/>
      <c r="F797" s="143" t="str">
        <f t="shared" si="24"/>
        <v>000 Train Miles</v>
      </c>
      <c r="G797" s="283"/>
      <c r="H797" s="283"/>
      <c r="I797" s="335"/>
      <c r="J797" s="283"/>
      <c r="K797" s="283"/>
      <c r="L797" s="283"/>
      <c r="M797" s="283"/>
      <c r="N797" s="283"/>
      <c r="O797" s="283"/>
      <c r="P797" s="283"/>
      <c r="Q797" s="283"/>
      <c r="R797" s="283"/>
      <c r="S797" s="283"/>
      <c r="T797" s="283"/>
      <c r="U797" s="283"/>
      <c r="V797" s="283"/>
      <c r="W797" s="283"/>
      <c r="X797" s="283"/>
      <c r="Y797" s="283"/>
      <c r="Z797" s="283"/>
      <c r="AA797" s="283"/>
      <c r="AB797" s="283"/>
      <c r="AC797" s="284"/>
      <c r="AE797" s="805"/>
      <c r="AG797" s="805"/>
      <c r="AI797" s="805"/>
      <c r="AK797" s="300"/>
    </row>
    <row r="798" spans="4:37" s="9" customFormat="1" ht="12.75" customHeight="1" outlineLevel="1" x14ac:dyDescent="0.2">
      <c r="D798" s="385" t="str">
        <f t="shared" si="23"/>
        <v>24648005</v>
      </c>
      <c r="E798" s="106"/>
      <c r="F798" s="143" t="str">
        <f t="shared" si="24"/>
        <v>000 Train Miles</v>
      </c>
      <c r="G798" s="283"/>
      <c r="H798" s="283"/>
      <c r="I798" s="335"/>
      <c r="J798" s="283"/>
      <c r="K798" s="283"/>
      <c r="L798" s="283"/>
      <c r="M798" s="283"/>
      <c r="N798" s="283"/>
      <c r="O798" s="283"/>
      <c r="P798" s="283"/>
      <c r="Q798" s="283"/>
      <c r="R798" s="283"/>
      <c r="S798" s="283"/>
      <c r="T798" s="283"/>
      <c r="U798" s="283"/>
      <c r="V798" s="283"/>
      <c r="W798" s="283"/>
      <c r="X798" s="283"/>
      <c r="Y798" s="283"/>
      <c r="Z798" s="283"/>
      <c r="AA798" s="283"/>
      <c r="AB798" s="283"/>
      <c r="AC798" s="284"/>
      <c r="AE798" s="805"/>
      <c r="AG798" s="805"/>
      <c r="AI798" s="805"/>
      <c r="AK798" s="300"/>
    </row>
    <row r="799" spans="4:37" s="9" customFormat="1" ht="12.75" customHeight="1" outlineLevel="1" x14ac:dyDescent="0.2">
      <c r="D799" s="385" t="str">
        <f t="shared" si="23"/>
        <v>24647000</v>
      </c>
      <c r="E799" s="106"/>
      <c r="F799" s="143" t="str">
        <f t="shared" si="24"/>
        <v>000 Train Miles</v>
      </c>
      <c r="G799" s="283"/>
      <c r="H799" s="283"/>
      <c r="I799" s="335"/>
      <c r="J799" s="283"/>
      <c r="K799" s="283"/>
      <c r="L799" s="283"/>
      <c r="M799" s="283"/>
      <c r="N799" s="283"/>
      <c r="O799" s="283"/>
      <c r="P799" s="283"/>
      <c r="Q799" s="283"/>
      <c r="R799" s="283"/>
      <c r="S799" s="283"/>
      <c r="T799" s="283"/>
      <c r="U799" s="283"/>
      <c r="V799" s="283"/>
      <c r="W799" s="283"/>
      <c r="X799" s="283"/>
      <c r="Y799" s="283"/>
      <c r="Z799" s="283"/>
      <c r="AA799" s="283"/>
      <c r="AB799" s="283"/>
      <c r="AC799" s="284"/>
      <c r="AE799" s="805"/>
      <c r="AG799" s="805"/>
      <c r="AI799" s="805"/>
      <c r="AK799" s="300"/>
    </row>
    <row r="800" spans="4:37" s="9" customFormat="1" ht="12.75" customHeight="1" outlineLevel="1" x14ac:dyDescent="0.2">
      <c r="D800" s="385" t="str">
        <f t="shared" si="23"/>
        <v>24647001</v>
      </c>
      <c r="E800" s="106"/>
      <c r="F800" s="143" t="str">
        <f t="shared" si="24"/>
        <v>000 Train Miles</v>
      </c>
      <c r="G800" s="283"/>
      <c r="H800" s="283"/>
      <c r="I800" s="335"/>
      <c r="J800" s="283"/>
      <c r="K800" s="283"/>
      <c r="L800" s="283"/>
      <c r="M800" s="283"/>
      <c r="N800" s="283"/>
      <c r="O800" s="283"/>
      <c r="P800" s="283"/>
      <c r="Q800" s="283"/>
      <c r="R800" s="283"/>
      <c r="S800" s="283"/>
      <c r="T800" s="283"/>
      <c r="U800" s="283"/>
      <c r="V800" s="283"/>
      <c r="W800" s="283"/>
      <c r="X800" s="283"/>
      <c r="Y800" s="283"/>
      <c r="Z800" s="283"/>
      <c r="AA800" s="283"/>
      <c r="AB800" s="283"/>
      <c r="AC800" s="284"/>
      <c r="AE800" s="805"/>
      <c r="AG800" s="805"/>
      <c r="AI800" s="805"/>
      <c r="AK800" s="300"/>
    </row>
    <row r="801" spans="4:37" s="9" customFormat="1" ht="12.75" customHeight="1" outlineLevel="1" x14ac:dyDescent="0.2">
      <c r="D801" s="385" t="str">
        <f t="shared" si="23"/>
        <v>24648000</v>
      </c>
      <c r="E801" s="106"/>
      <c r="F801" s="143" t="str">
        <f t="shared" si="24"/>
        <v>000 Train Miles</v>
      </c>
      <c r="G801" s="283"/>
      <c r="H801" s="283"/>
      <c r="I801" s="335"/>
      <c r="J801" s="283"/>
      <c r="K801" s="283"/>
      <c r="L801" s="283"/>
      <c r="M801" s="283"/>
      <c r="N801" s="283"/>
      <c r="O801" s="283"/>
      <c r="P801" s="283"/>
      <c r="Q801" s="283"/>
      <c r="R801" s="283"/>
      <c r="S801" s="283"/>
      <c r="T801" s="283"/>
      <c r="U801" s="283"/>
      <c r="V801" s="283"/>
      <c r="W801" s="283"/>
      <c r="X801" s="283"/>
      <c r="Y801" s="283"/>
      <c r="Z801" s="283"/>
      <c r="AA801" s="283"/>
      <c r="AB801" s="283"/>
      <c r="AC801" s="284"/>
      <c r="AE801" s="805"/>
      <c r="AG801" s="805"/>
      <c r="AI801" s="805"/>
      <c r="AK801" s="300"/>
    </row>
    <row r="802" spans="4:37" s="9" customFormat="1" ht="12.75" customHeight="1" outlineLevel="1" x14ac:dyDescent="0.2">
      <c r="D802" s="385" t="str">
        <f t="shared" si="23"/>
        <v>24648001</v>
      </c>
      <c r="E802" s="106"/>
      <c r="F802" s="143" t="str">
        <f t="shared" si="24"/>
        <v>000 Train Miles</v>
      </c>
      <c r="G802" s="283"/>
      <c r="H802" s="283"/>
      <c r="I802" s="335"/>
      <c r="J802" s="283"/>
      <c r="K802" s="283"/>
      <c r="L802" s="283"/>
      <c r="M802" s="283"/>
      <c r="N802" s="283"/>
      <c r="O802" s="283"/>
      <c r="P802" s="283"/>
      <c r="Q802" s="283"/>
      <c r="R802" s="283"/>
      <c r="S802" s="283"/>
      <c r="T802" s="283"/>
      <c r="U802" s="283"/>
      <c r="V802" s="283"/>
      <c r="W802" s="283"/>
      <c r="X802" s="283"/>
      <c r="Y802" s="283"/>
      <c r="Z802" s="283"/>
      <c r="AA802" s="283"/>
      <c r="AB802" s="283"/>
      <c r="AC802" s="284"/>
      <c r="AE802" s="805"/>
      <c r="AG802" s="805"/>
      <c r="AI802" s="805"/>
      <c r="AK802" s="300"/>
    </row>
    <row r="803" spans="4:37" s="9" customFormat="1" ht="12.75" customHeight="1" outlineLevel="1" x14ac:dyDescent="0.2">
      <c r="D803" s="385" t="str">
        <f t="shared" si="23"/>
        <v>24462000</v>
      </c>
      <c r="E803" s="106"/>
      <c r="F803" s="143" t="str">
        <f t="shared" si="24"/>
        <v>000 Train Miles</v>
      </c>
      <c r="G803" s="283"/>
      <c r="H803" s="283"/>
      <c r="I803" s="335"/>
      <c r="J803" s="283"/>
      <c r="K803" s="283"/>
      <c r="L803" s="283"/>
      <c r="M803" s="283"/>
      <c r="N803" s="283"/>
      <c r="O803" s="283"/>
      <c r="P803" s="283"/>
      <c r="Q803" s="283"/>
      <c r="R803" s="283"/>
      <c r="S803" s="283"/>
      <c r="T803" s="283"/>
      <c r="U803" s="283"/>
      <c r="V803" s="283"/>
      <c r="W803" s="283"/>
      <c r="X803" s="283"/>
      <c r="Y803" s="283"/>
      <c r="Z803" s="283"/>
      <c r="AA803" s="283"/>
      <c r="AB803" s="283"/>
      <c r="AC803" s="284"/>
      <c r="AE803" s="805"/>
      <c r="AG803" s="805"/>
      <c r="AI803" s="805"/>
      <c r="AK803" s="300"/>
    </row>
    <row r="804" spans="4:37" s="9" customFormat="1" ht="12.75" customHeight="1" outlineLevel="1" x14ac:dyDescent="0.2">
      <c r="D804" s="385" t="str">
        <f t="shared" si="23"/>
        <v>24649009</v>
      </c>
      <c r="E804" s="106"/>
      <c r="F804" s="143" t="str">
        <f t="shared" si="24"/>
        <v>000 Train Miles</v>
      </c>
      <c r="G804" s="283"/>
      <c r="H804" s="283"/>
      <c r="I804" s="335"/>
      <c r="J804" s="283"/>
      <c r="K804" s="283"/>
      <c r="L804" s="283"/>
      <c r="M804" s="283"/>
      <c r="N804" s="283"/>
      <c r="O804" s="283"/>
      <c r="P804" s="283"/>
      <c r="Q804" s="283"/>
      <c r="R804" s="283"/>
      <c r="S804" s="283"/>
      <c r="T804" s="283"/>
      <c r="U804" s="283"/>
      <c r="V804" s="283"/>
      <c r="W804" s="283"/>
      <c r="X804" s="283"/>
      <c r="Y804" s="283"/>
      <c r="Z804" s="283"/>
      <c r="AA804" s="283"/>
      <c r="AB804" s="283"/>
      <c r="AC804" s="284"/>
      <c r="AE804" s="805"/>
      <c r="AG804" s="805"/>
      <c r="AI804" s="805"/>
      <c r="AK804" s="300"/>
    </row>
    <row r="805" spans="4:37" s="9" customFormat="1" ht="12.75" customHeight="1" outlineLevel="1" x14ac:dyDescent="0.2">
      <c r="D805" s="385" t="str">
        <f t="shared" si="23"/>
        <v>[Capacity Charges Service Code Line 38]</v>
      </c>
      <c r="E805" s="106"/>
      <c r="F805" s="143" t="str">
        <f t="shared" si="24"/>
        <v>000 Train Miles</v>
      </c>
      <c r="G805" s="283"/>
      <c r="H805" s="283"/>
      <c r="I805" s="335"/>
      <c r="J805" s="283"/>
      <c r="K805" s="283"/>
      <c r="L805" s="283"/>
      <c r="M805" s="283"/>
      <c r="N805" s="283"/>
      <c r="O805" s="283"/>
      <c r="P805" s="283"/>
      <c r="Q805" s="283"/>
      <c r="R805" s="283"/>
      <c r="S805" s="283"/>
      <c r="T805" s="283"/>
      <c r="U805" s="283"/>
      <c r="V805" s="283"/>
      <c r="W805" s="283"/>
      <c r="X805" s="283"/>
      <c r="Y805" s="283"/>
      <c r="Z805" s="283"/>
      <c r="AA805" s="283"/>
      <c r="AB805" s="283"/>
      <c r="AC805" s="284"/>
      <c r="AE805" s="805"/>
      <c r="AG805" s="805"/>
      <c r="AI805" s="805"/>
      <c r="AK805" s="300"/>
    </row>
    <row r="806" spans="4:37" s="9" customFormat="1" ht="12.75" customHeight="1" outlineLevel="1" x14ac:dyDescent="0.2">
      <c r="D806" s="385" t="str">
        <f t="shared" si="23"/>
        <v>[Capacity Charges Service Code Line 39]</v>
      </c>
      <c r="E806" s="106"/>
      <c r="F806" s="143" t="str">
        <f t="shared" si="24"/>
        <v>000 Train Miles</v>
      </c>
      <c r="G806" s="283"/>
      <c r="H806" s="283"/>
      <c r="I806" s="335"/>
      <c r="J806" s="283"/>
      <c r="K806" s="283"/>
      <c r="L806" s="283"/>
      <c r="M806" s="283"/>
      <c r="N806" s="283"/>
      <c r="O806" s="283"/>
      <c r="P806" s="283"/>
      <c r="Q806" s="283"/>
      <c r="R806" s="283"/>
      <c r="S806" s="283"/>
      <c r="T806" s="283"/>
      <c r="U806" s="283"/>
      <c r="V806" s="283"/>
      <c r="W806" s="283"/>
      <c r="X806" s="283"/>
      <c r="Y806" s="283"/>
      <c r="Z806" s="283"/>
      <c r="AA806" s="283"/>
      <c r="AB806" s="283"/>
      <c r="AC806" s="284"/>
      <c r="AE806" s="805"/>
      <c r="AG806" s="805"/>
      <c r="AI806" s="805"/>
      <c r="AK806" s="300"/>
    </row>
    <row r="807" spans="4:37" s="9" customFormat="1" ht="12.75" customHeight="1" outlineLevel="1" x14ac:dyDescent="0.2">
      <c r="D807" s="385" t="str">
        <f t="shared" si="23"/>
        <v>[Capacity Charges Service Code Line 40]</v>
      </c>
      <c r="E807" s="106"/>
      <c r="F807" s="143" t="str">
        <f t="shared" si="24"/>
        <v>000 Train Miles</v>
      </c>
      <c r="G807" s="283"/>
      <c r="H807" s="283"/>
      <c r="I807" s="335"/>
      <c r="J807" s="283"/>
      <c r="K807" s="283"/>
      <c r="L807" s="283"/>
      <c r="M807" s="283"/>
      <c r="N807" s="283"/>
      <c r="O807" s="283"/>
      <c r="P807" s="283"/>
      <c r="Q807" s="283"/>
      <c r="R807" s="283"/>
      <c r="S807" s="283"/>
      <c r="T807" s="283"/>
      <c r="U807" s="283"/>
      <c r="V807" s="283"/>
      <c r="W807" s="283"/>
      <c r="X807" s="283"/>
      <c r="Y807" s="283"/>
      <c r="Z807" s="283"/>
      <c r="AA807" s="283"/>
      <c r="AB807" s="283"/>
      <c r="AC807" s="284"/>
      <c r="AE807" s="805"/>
      <c r="AG807" s="805"/>
      <c r="AI807" s="805"/>
      <c r="AK807" s="300"/>
    </row>
    <row r="808" spans="4:37" s="9" customFormat="1" ht="12.75" customHeight="1" outlineLevel="1" x14ac:dyDescent="0.2">
      <c r="D808" s="385" t="str">
        <f t="shared" si="23"/>
        <v>[Capacity Charges Service Code Line 41]</v>
      </c>
      <c r="E808" s="106"/>
      <c r="F808" s="143" t="str">
        <f t="shared" si="24"/>
        <v>000 Train Miles</v>
      </c>
      <c r="G808" s="283"/>
      <c r="H808" s="283"/>
      <c r="I808" s="335"/>
      <c r="J808" s="283"/>
      <c r="K808" s="283"/>
      <c r="L808" s="283"/>
      <c r="M808" s="283"/>
      <c r="N808" s="283"/>
      <c r="O808" s="283"/>
      <c r="P808" s="283"/>
      <c r="Q808" s="283"/>
      <c r="R808" s="283"/>
      <c r="S808" s="283"/>
      <c r="T808" s="283"/>
      <c r="U808" s="283"/>
      <c r="V808" s="283"/>
      <c r="W808" s="283"/>
      <c r="X808" s="283"/>
      <c r="Y808" s="283"/>
      <c r="Z808" s="283"/>
      <c r="AA808" s="283"/>
      <c r="AB808" s="283"/>
      <c r="AC808" s="284"/>
      <c r="AE808" s="805"/>
      <c r="AG808" s="805"/>
      <c r="AI808" s="805"/>
      <c r="AK808" s="300"/>
    </row>
    <row r="809" spans="4:37" s="9" customFormat="1" ht="12.75" customHeight="1" outlineLevel="1" x14ac:dyDescent="0.2">
      <c r="D809" s="385" t="str">
        <f t="shared" si="23"/>
        <v>[Capacity Charges Service Code Line 42]</v>
      </c>
      <c r="E809" s="106"/>
      <c r="F809" s="143" t="str">
        <f t="shared" si="24"/>
        <v>000 Train Miles</v>
      </c>
      <c r="G809" s="283"/>
      <c r="H809" s="283"/>
      <c r="I809" s="335"/>
      <c r="J809" s="283"/>
      <c r="K809" s="283"/>
      <c r="L809" s="283"/>
      <c r="M809" s="283"/>
      <c r="N809" s="283"/>
      <c r="O809" s="283"/>
      <c r="P809" s="283"/>
      <c r="Q809" s="283"/>
      <c r="R809" s="283"/>
      <c r="S809" s="283"/>
      <c r="T809" s="283"/>
      <c r="U809" s="283"/>
      <c r="V809" s="283"/>
      <c r="W809" s="283"/>
      <c r="X809" s="283"/>
      <c r="Y809" s="283"/>
      <c r="Z809" s="283"/>
      <c r="AA809" s="283"/>
      <c r="AB809" s="283"/>
      <c r="AC809" s="284"/>
      <c r="AE809" s="805"/>
      <c r="AG809" s="805"/>
      <c r="AI809" s="805"/>
      <c r="AK809" s="300"/>
    </row>
    <row r="810" spans="4:37" s="9" customFormat="1" ht="12.75" customHeight="1" outlineLevel="1" x14ac:dyDescent="0.2">
      <c r="D810" s="385" t="str">
        <f t="shared" si="23"/>
        <v>[Capacity Charges Service Code Line 43]</v>
      </c>
      <c r="E810" s="106"/>
      <c r="F810" s="143" t="str">
        <f t="shared" si="24"/>
        <v>000 Train Miles</v>
      </c>
      <c r="G810" s="283"/>
      <c r="H810" s="283"/>
      <c r="I810" s="335"/>
      <c r="J810" s="283"/>
      <c r="K810" s="283"/>
      <c r="L810" s="283"/>
      <c r="M810" s="283"/>
      <c r="N810" s="283"/>
      <c r="O810" s="283"/>
      <c r="P810" s="283"/>
      <c r="Q810" s="283"/>
      <c r="R810" s="283"/>
      <c r="S810" s="283"/>
      <c r="T810" s="283"/>
      <c r="U810" s="283"/>
      <c r="V810" s="283"/>
      <c r="W810" s="283"/>
      <c r="X810" s="283"/>
      <c r="Y810" s="283"/>
      <c r="Z810" s="283"/>
      <c r="AA810" s="283"/>
      <c r="AB810" s="283"/>
      <c r="AC810" s="284"/>
      <c r="AE810" s="805"/>
      <c r="AG810" s="805"/>
      <c r="AI810" s="805"/>
      <c r="AK810" s="300"/>
    </row>
    <row r="811" spans="4:37" s="9" customFormat="1" ht="12.75" customHeight="1" outlineLevel="1" x14ac:dyDescent="0.2">
      <c r="D811" s="385" t="str">
        <f t="shared" si="23"/>
        <v>[Capacity Charges Service Code Line 44]</v>
      </c>
      <c r="E811" s="106"/>
      <c r="F811" s="143" t="str">
        <f t="shared" si="24"/>
        <v>000 Train Miles</v>
      </c>
      <c r="G811" s="283"/>
      <c r="H811" s="283"/>
      <c r="I811" s="335"/>
      <c r="J811" s="283"/>
      <c r="K811" s="283"/>
      <c r="L811" s="283"/>
      <c r="M811" s="283"/>
      <c r="N811" s="283"/>
      <c r="O811" s="283"/>
      <c r="P811" s="283"/>
      <c r="Q811" s="283"/>
      <c r="R811" s="283"/>
      <c r="S811" s="283"/>
      <c r="T811" s="283"/>
      <c r="U811" s="283"/>
      <c r="V811" s="283"/>
      <c r="W811" s="283"/>
      <c r="X811" s="283"/>
      <c r="Y811" s="283"/>
      <c r="Z811" s="283"/>
      <c r="AA811" s="283"/>
      <c r="AB811" s="283"/>
      <c r="AC811" s="284"/>
      <c r="AE811" s="805"/>
      <c r="AG811" s="805"/>
      <c r="AI811" s="805"/>
      <c r="AK811" s="300"/>
    </row>
    <row r="812" spans="4:37" s="9" customFormat="1" ht="12.75" customHeight="1" outlineLevel="1" x14ac:dyDescent="0.2">
      <c r="D812" s="385" t="str">
        <f t="shared" si="23"/>
        <v>[Capacity Charges Service Code Line 45]</v>
      </c>
      <c r="E812" s="106"/>
      <c r="F812" s="143" t="str">
        <f t="shared" si="24"/>
        <v>000 Train Miles</v>
      </c>
      <c r="G812" s="283"/>
      <c r="H812" s="283"/>
      <c r="I812" s="335"/>
      <c r="J812" s="283"/>
      <c r="K812" s="283"/>
      <c r="L812" s="283"/>
      <c r="M812" s="283"/>
      <c r="N812" s="283"/>
      <c r="O812" s="283"/>
      <c r="P812" s="283"/>
      <c r="Q812" s="283"/>
      <c r="R812" s="283"/>
      <c r="S812" s="283"/>
      <c r="T812" s="283"/>
      <c r="U812" s="283"/>
      <c r="V812" s="283"/>
      <c r="W812" s="283"/>
      <c r="X812" s="283"/>
      <c r="Y812" s="283"/>
      <c r="Z812" s="283"/>
      <c r="AA812" s="283"/>
      <c r="AB812" s="283"/>
      <c r="AC812" s="284"/>
      <c r="AE812" s="805"/>
      <c r="AG812" s="805"/>
      <c r="AI812" s="805"/>
      <c r="AK812" s="300"/>
    </row>
    <row r="813" spans="4:37" s="9" customFormat="1" ht="12.75" customHeight="1" outlineLevel="1" x14ac:dyDescent="0.2">
      <c r="D813" s="385" t="str">
        <f t="shared" si="23"/>
        <v>[Capacity Charges Service Code Line 46]</v>
      </c>
      <c r="E813" s="106"/>
      <c r="F813" s="143" t="str">
        <f t="shared" si="24"/>
        <v>000 Train Miles</v>
      </c>
      <c r="G813" s="283"/>
      <c r="H813" s="283"/>
      <c r="I813" s="335"/>
      <c r="J813" s="283"/>
      <c r="K813" s="283"/>
      <c r="L813" s="283"/>
      <c r="M813" s="283"/>
      <c r="N813" s="283"/>
      <c r="O813" s="283"/>
      <c r="P813" s="283"/>
      <c r="Q813" s="283"/>
      <c r="R813" s="283"/>
      <c r="S813" s="283"/>
      <c r="T813" s="283"/>
      <c r="U813" s="283"/>
      <c r="V813" s="283"/>
      <c r="W813" s="283"/>
      <c r="X813" s="283"/>
      <c r="Y813" s="283"/>
      <c r="Z813" s="283"/>
      <c r="AA813" s="283"/>
      <c r="AB813" s="283"/>
      <c r="AC813" s="284"/>
      <c r="AE813" s="805"/>
      <c r="AG813" s="805"/>
      <c r="AI813" s="805"/>
      <c r="AK813" s="300"/>
    </row>
    <row r="814" spans="4:37" s="9" customFormat="1" ht="12.75" customHeight="1" outlineLevel="1" x14ac:dyDescent="0.2">
      <c r="D814" s="385" t="str">
        <f t="shared" si="23"/>
        <v>[Capacity Charges Service Code Line 47]</v>
      </c>
      <c r="E814" s="106"/>
      <c r="F814" s="143" t="str">
        <f t="shared" si="24"/>
        <v>000 Train Miles</v>
      </c>
      <c r="G814" s="283"/>
      <c r="H814" s="283"/>
      <c r="I814" s="335"/>
      <c r="J814" s="283"/>
      <c r="K814" s="283"/>
      <c r="L814" s="283"/>
      <c r="M814" s="283"/>
      <c r="N814" s="283"/>
      <c r="O814" s="283"/>
      <c r="P814" s="283"/>
      <c r="Q814" s="283"/>
      <c r="R814" s="283"/>
      <c r="S814" s="283"/>
      <c r="T814" s="283"/>
      <c r="U814" s="283"/>
      <c r="V814" s="283"/>
      <c r="W814" s="283"/>
      <c r="X814" s="283"/>
      <c r="Y814" s="283"/>
      <c r="Z814" s="283"/>
      <c r="AA814" s="283"/>
      <c r="AB814" s="283"/>
      <c r="AC814" s="284"/>
      <c r="AE814" s="805"/>
      <c r="AG814" s="805"/>
      <c r="AI814" s="805"/>
      <c r="AK814" s="300"/>
    </row>
    <row r="815" spans="4:37" s="9" customFormat="1" ht="12.75" customHeight="1" outlineLevel="1" x14ac:dyDescent="0.2">
      <c r="D815" s="385" t="str">
        <f t="shared" si="23"/>
        <v>[Capacity Charges Service Code Line 48]</v>
      </c>
      <c r="E815" s="106"/>
      <c r="F815" s="143" t="str">
        <f t="shared" si="24"/>
        <v>000 Train Miles</v>
      </c>
      <c r="G815" s="283"/>
      <c r="H815" s="283"/>
      <c r="I815" s="335"/>
      <c r="J815" s="283"/>
      <c r="K815" s="283"/>
      <c r="L815" s="283"/>
      <c r="M815" s="283"/>
      <c r="N815" s="283"/>
      <c r="O815" s="283"/>
      <c r="P815" s="283"/>
      <c r="Q815" s="283"/>
      <c r="R815" s="283"/>
      <c r="S815" s="283"/>
      <c r="T815" s="283"/>
      <c r="U815" s="283"/>
      <c r="V815" s="283"/>
      <c r="W815" s="283"/>
      <c r="X815" s="283"/>
      <c r="Y815" s="283"/>
      <c r="Z815" s="283"/>
      <c r="AA815" s="283"/>
      <c r="AB815" s="283"/>
      <c r="AC815" s="284"/>
      <c r="AE815" s="805"/>
      <c r="AG815" s="805"/>
      <c r="AI815" s="805"/>
      <c r="AK815" s="300"/>
    </row>
    <row r="816" spans="4:37" s="9" customFormat="1" ht="12.75" customHeight="1" outlineLevel="1" x14ac:dyDescent="0.2">
      <c r="D816" s="385" t="str">
        <f t="shared" si="23"/>
        <v>[Capacity Charges Service Code Line 49]</v>
      </c>
      <c r="E816" s="106"/>
      <c r="F816" s="143" t="str">
        <f t="shared" si="24"/>
        <v>000 Train Miles</v>
      </c>
      <c r="G816" s="283"/>
      <c r="H816" s="283"/>
      <c r="I816" s="335"/>
      <c r="J816" s="283"/>
      <c r="K816" s="283"/>
      <c r="L816" s="283"/>
      <c r="M816" s="283"/>
      <c r="N816" s="283"/>
      <c r="O816" s="283"/>
      <c r="P816" s="283"/>
      <c r="Q816" s="283"/>
      <c r="R816" s="283"/>
      <c r="S816" s="283"/>
      <c r="T816" s="283"/>
      <c r="U816" s="283"/>
      <c r="V816" s="283"/>
      <c r="W816" s="283"/>
      <c r="X816" s="283"/>
      <c r="Y816" s="283"/>
      <c r="Z816" s="283"/>
      <c r="AA816" s="283"/>
      <c r="AB816" s="283"/>
      <c r="AC816" s="284"/>
      <c r="AE816" s="805"/>
      <c r="AG816" s="805"/>
      <c r="AI816" s="805"/>
      <c r="AK816" s="300"/>
    </row>
    <row r="817" spans="1:37" s="9" customFormat="1" ht="12.75" customHeight="1" outlineLevel="1" x14ac:dyDescent="0.2">
      <c r="D817" s="386" t="str">
        <f t="shared" si="23"/>
        <v>[Capacity Charges Service Code Line 50]</v>
      </c>
      <c r="E817" s="286"/>
      <c r="F817" s="155" t="str">
        <f t="shared" si="24"/>
        <v>000 Train Miles</v>
      </c>
      <c r="G817" s="287"/>
      <c r="H817" s="287"/>
      <c r="I817" s="287"/>
      <c r="J817" s="287"/>
      <c r="K817" s="287"/>
      <c r="L817" s="331"/>
      <c r="M817" s="287"/>
      <c r="N817" s="287"/>
      <c r="O817" s="287"/>
      <c r="P817" s="287"/>
      <c r="Q817" s="287"/>
      <c r="R817" s="287"/>
      <c r="S817" s="287"/>
      <c r="T817" s="287"/>
      <c r="U817" s="287"/>
      <c r="V817" s="287"/>
      <c r="W817" s="287"/>
      <c r="X817" s="287"/>
      <c r="Y817" s="287"/>
      <c r="Z817" s="287"/>
      <c r="AA817" s="287"/>
      <c r="AB817" s="287"/>
      <c r="AC817" s="288"/>
      <c r="AE817" s="1058"/>
      <c r="AG817" s="1058"/>
      <c r="AI817" s="1058"/>
      <c r="AK817" s="357"/>
    </row>
    <row r="818" spans="1:37" s="9" customFormat="1" ht="12.75" customHeight="1" outlineLevel="1" x14ac:dyDescent="0.25">
      <c r="G818" s="107"/>
      <c r="H818" s="107"/>
      <c r="I818" s="107"/>
      <c r="J818" s="107"/>
      <c r="K818" s="107"/>
      <c r="L818" s="107"/>
      <c r="M818" s="107"/>
      <c r="N818" s="107"/>
      <c r="O818" s="107"/>
      <c r="P818" s="107"/>
      <c r="Q818" s="107"/>
      <c r="R818" s="107"/>
      <c r="S818" s="107"/>
      <c r="T818" s="107"/>
      <c r="U818" s="107"/>
      <c r="V818" s="107"/>
      <c r="W818" s="107"/>
      <c r="X818" s="107"/>
      <c r="Y818" s="107"/>
      <c r="Z818" s="107"/>
      <c r="AA818" s="107"/>
      <c r="AB818" s="107"/>
      <c r="AC818" s="107"/>
      <c r="AD818" s="212"/>
    </row>
    <row r="819" spans="1:37" s="9" customFormat="1" outlineLevel="1" x14ac:dyDescent="0.25">
      <c r="D819" s="305" t="str">
        <f>'Line Items'!D1623</f>
        <v>Train Mileage Check</v>
      </c>
      <c r="E819" s="387"/>
      <c r="F819" s="354"/>
      <c r="G819" s="388">
        <f>IF(ROUND(SUM(G$716:G$765,G$768:G$817)-'RS Charges'!G924,3)=0,0, "Error")</f>
        <v>0</v>
      </c>
      <c r="H819" s="388">
        <f>IF(ROUND(SUM(H$716:H$765,H$768:H$817)-'RS Charges'!H924,3)=0,0, "Error")</f>
        <v>0</v>
      </c>
      <c r="I819" s="388">
        <f>IF(ROUND(SUM(I$716:I$765,I$768:I$817)-'RS Charges'!I924,3)=0,0, "Error")</f>
        <v>0</v>
      </c>
      <c r="J819" s="388">
        <f>IF(ROUND(SUM(J$716:J$765,J$768:J$817)-'RS Charges'!J924,3)=0,0, "Error")</f>
        <v>0</v>
      </c>
      <c r="K819" s="388">
        <f>IF(ROUND(SUM(K$716:K$765,K$768:K$817)-'RS Charges'!K924,3)=0,0, "Error")</f>
        <v>0</v>
      </c>
      <c r="L819" s="388">
        <f>IF(ROUND(SUM(L$716:L$765,L$768:L$817)-'RS Charges'!L924,3)=0,0, "Error")</f>
        <v>0</v>
      </c>
      <c r="M819" s="388">
        <f>IF(ROUND(SUM(M$716:M$765,M$768:M$817)-'RS Charges'!M924,3)=0,0, "Error")</f>
        <v>0</v>
      </c>
      <c r="N819" s="388">
        <f>IF(ROUND(SUM(N$716:N$765,N$768:N$817)-'RS Charges'!N924,3)=0,0, "Error")</f>
        <v>0</v>
      </c>
      <c r="O819" s="388">
        <f>IF(ROUND(SUM(O$716:O$765,O$768:O$817)-'RS Charges'!O924,3)=0,0, "Error")</f>
        <v>0</v>
      </c>
      <c r="P819" s="388">
        <f>IF(ROUND(SUM(P$716:P$765,P$768:P$817)-'RS Charges'!P924,3)=0,0, "Error")</f>
        <v>0</v>
      </c>
      <c r="Q819" s="388">
        <f>IF(ROUND(SUM(Q$716:Q$765,Q$768:Q$817)-'RS Charges'!Q924,3)=0,0, "Error")</f>
        <v>0</v>
      </c>
      <c r="R819" s="388">
        <f>IF(ROUND(SUM(R$716:R$765,R$768:R$817)-'RS Charges'!R924,3)=0,0, "Error")</f>
        <v>0</v>
      </c>
      <c r="S819" s="388">
        <f>IF(ROUND(SUM(S$716:S$765,S$768:S$817)-'RS Charges'!S924,3)=0,0, "Error")</f>
        <v>0</v>
      </c>
      <c r="T819" s="388">
        <f>IF(ROUND(SUM(T$716:T$765,T$768:T$817)-'RS Charges'!T924,3)=0,0, "Error")</f>
        <v>0</v>
      </c>
      <c r="U819" s="388">
        <f>IF(ROUND(SUM(U$716:U$765,U$768:U$817)-'RS Charges'!U924,3)=0,0, "Error")</f>
        <v>0</v>
      </c>
      <c r="V819" s="388">
        <f>IF(ROUND(SUM(V$716:V$765,V$768:V$817)-'RS Charges'!V924,3)=0,0, "Error")</f>
        <v>0</v>
      </c>
      <c r="W819" s="388">
        <f>IF(ROUND(SUM(W$716:W$765,W$768:W$817)-'RS Charges'!W924,3)=0,0, "Error")</f>
        <v>0</v>
      </c>
      <c r="X819" s="388">
        <f>IF(ROUND(SUM(X$716:X$765,X$768:X$817)-'RS Charges'!X924,3)=0,0, "Error")</f>
        <v>0</v>
      </c>
      <c r="Y819" s="388">
        <f>IF(ROUND(SUM(Y$716:Y$765,Y$768:Y$817)-'RS Charges'!Y924,3)=0,0, "Error")</f>
        <v>0</v>
      </c>
      <c r="Z819" s="388">
        <f>IF(ROUND(SUM(Z$716:Z$765,Z$768:Z$817)-'RS Charges'!Z924,3)=0,0, "Error")</f>
        <v>0</v>
      </c>
      <c r="AA819" s="388">
        <f>IF(ROUND(SUM(AA$716:AA$765,AA$768:AA$817)-'RS Charges'!AA924,3)=0,0, "Error")</f>
        <v>0</v>
      </c>
      <c r="AB819" s="388">
        <f>IF(ROUND(SUM(AB$716:AB$765,AB$768:AB$817)-'RS Charges'!AB924,3)=0,0, "Error")</f>
        <v>0</v>
      </c>
      <c r="AC819" s="389">
        <f>IF(ROUND(SUM(AC$716:AC$765,AC$768:AC$817)-'RS Charges'!AC924,3)=0,0, "Error")</f>
        <v>0</v>
      </c>
      <c r="AD819" s="212"/>
      <c r="AE819" s="1062">
        <f>IF(ROUND(SUM(AE$716:AE$765,AE$768:AE$817)-'RS Charges'!AE924,3)=0,0, "Error")</f>
        <v>0</v>
      </c>
      <c r="AG819" s="1062">
        <f>IF(ROUND(SUM(AG$716:AG$765,AG$768:AG$817)-'RS Charges'!AG924,3)=0,0, "Error")</f>
        <v>0</v>
      </c>
      <c r="AI819" s="1062">
        <f>IF(ROUND(SUM(AI$716:AI$765,AI$768:AI$817)-'RS Charges'!AI924,3)=0,0, "Error")</f>
        <v>0</v>
      </c>
      <c r="AK819" s="390" t="s">
        <v>530</v>
      </c>
    </row>
    <row r="820" spans="1:37" s="212" customFormat="1" outlineLevel="1" x14ac:dyDescent="0.25">
      <c r="D820" s="267"/>
      <c r="G820" s="391"/>
    </row>
    <row r="821" spans="1:37" s="9" customFormat="1" ht="12.75" customHeight="1" outlineLevel="1" x14ac:dyDescent="0.25">
      <c r="A821" s="212"/>
      <c r="C821" s="76" t="s">
        <v>531</v>
      </c>
      <c r="G821" s="107"/>
      <c r="H821" s="107"/>
      <c r="I821" s="107"/>
      <c r="J821" s="107"/>
      <c r="K821" s="107"/>
      <c r="L821" s="107"/>
      <c r="M821" s="107"/>
      <c r="N821" s="107"/>
      <c r="O821" s="107"/>
      <c r="P821" s="107"/>
      <c r="Q821" s="107"/>
      <c r="R821" s="107"/>
      <c r="S821" s="107"/>
      <c r="T821" s="107"/>
      <c r="U821" s="107"/>
      <c r="V821" s="107"/>
      <c r="W821" s="107"/>
      <c r="X821" s="107"/>
      <c r="Y821" s="107"/>
      <c r="Z821" s="107"/>
      <c r="AA821" s="107"/>
      <c r="AB821" s="107"/>
      <c r="AD821" s="212"/>
      <c r="AF821" s="212"/>
    </row>
    <row r="822" spans="1:37" s="9" customFormat="1" ht="12.75" customHeight="1" outlineLevel="1" x14ac:dyDescent="0.25">
      <c r="A822" s="212"/>
      <c r="D822" s="384" t="str">
        <f t="shared" ref="D822:D871" si="25">D768</f>
        <v>24602004</v>
      </c>
      <c r="E822" s="312"/>
      <c r="F822" s="392" t="s">
        <v>428</v>
      </c>
      <c r="G822" s="317">
        <f t="shared" ref="G822:AC833" si="26">G612*G716</f>
        <v>0</v>
      </c>
      <c r="H822" s="317">
        <f t="shared" si="26"/>
        <v>0</v>
      </c>
      <c r="I822" s="317">
        <f t="shared" si="26"/>
        <v>0</v>
      </c>
      <c r="J822" s="317">
        <f t="shared" si="26"/>
        <v>0</v>
      </c>
      <c r="K822" s="317">
        <f t="shared" si="26"/>
        <v>0</v>
      </c>
      <c r="L822" s="317">
        <f t="shared" si="26"/>
        <v>0</v>
      </c>
      <c r="M822" s="317">
        <f t="shared" si="26"/>
        <v>0</v>
      </c>
      <c r="N822" s="317">
        <f t="shared" si="26"/>
        <v>0</v>
      </c>
      <c r="O822" s="317">
        <f t="shared" si="26"/>
        <v>0</v>
      </c>
      <c r="P822" s="317">
        <f t="shared" si="26"/>
        <v>0</v>
      </c>
      <c r="Q822" s="317">
        <f t="shared" si="26"/>
        <v>0</v>
      </c>
      <c r="R822" s="317">
        <f t="shared" si="26"/>
        <v>0</v>
      </c>
      <c r="S822" s="317">
        <f t="shared" si="26"/>
        <v>0</v>
      </c>
      <c r="T822" s="317">
        <f t="shared" si="26"/>
        <v>0</v>
      </c>
      <c r="U822" s="317">
        <f t="shared" si="26"/>
        <v>0</v>
      </c>
      <c r="V822" s="317">
        <f t="shared" si="26"/>
        <v>0</v>
      </c>
      <c r="W822" s="317">
        <f t="shared" si="26"/>
        <v>0</v>
      </c>
      <c r="X822" s="317">
        <f t="shared" si="26"/>
        <v>0</v>
      </c>
      <c r="Y822" s="317">
        <f t="shared" si="26"/>
        <v>0</v>
      </c>
      <c r="Z822" s="317">
        <f t="shared" si="26"/>
        <v>0</v>
      </c>
      <c r="AA822" s="317">
        <f t="shared" si="26"/>
        <v>0</v>
      </c>
      <c r="AB822" s="317">
        <f t="shared" si="26"/>
        <v>0</v>
      </c>
      <c r="AC822" s="358">
        <f t="shared" si="26"/>
        <v>0</v>
      </c>
      <c r="AD822" s="212"/>
      <c r="AE822" s="1057">
        <f t="shared" ref="AE822:AE871" si="27">AE612*AE716</f>
        <v>0</v>
      </c>
      <c r="AF822" s="212"/>
      <c r="AG822" s="1057">
        <f t="shared" ref="AG822:AG871" si="28">AG612*AG716</f>
        <v>0</v>
      </c>
      <c r="AI822" s="1057">
        <f t="shared" ref="AI822:AI871" si="29">AI612*AI716</f>
        <v>0</v>
      </c>
      <c r="AK822" s="378"/>
    </row>
    <row r="823" spans="1:37" s="9" customFormat="1" ht="12.75" customHeight="1" outlineLevel="1" x14ac:dyDescent="0.25">
      <c r="A823" s="212"/>
      <c r="D823" s="385" t="str">
        <f t="shared" si="25"/>
        <v>24604004</v>
      </c>
      <c r="E823" s="106"/>
      <c r="F823" s="143" t="str">
        <f t="shared" ref="F823:F871" si="30">F822</f>
        <v>£000</v>
      </c>
      <c r="G823" s="107">
        <f t="shared" si="26"/>
        <v>0</v>
      </c>
      <c r="H823" s="107">
        <f t="shared" si="26"/>
        <v>0</v>
      </c>
      <c r="I823" s="107">
        <f t="shared" si="26"/>
        <v>0</v>
      </c>
      <c r="J823" s="107">
        <f t="shared" si="26"/>
        <v>0</v>
      </c>
      <c r="K823" s="107">
        <f t="shared" si="26"/>
        <v>0</v>
      </c>
      <c r="L823" s="107">
        <f t="shared" si="26"/>
        <v>0</v>
      </c>
      <c r="M823" s="107">
        <f t="shared" si="26"/>
        <v>0</v>
      </c>
      <c r="N823" s="107">
        <f t="shared" si="26"/>
        <v>0</v>
      </c>
      <c r="O823" s="107">
        <f t="shared" si="26"/>
        <v>0</v>
      </c>
      <c r="P823" s="107">
        <f t="shared" si="26"/>
        <v>0</v>
      </c>
      <c r="Q823" s="107">
        <f t="shared" si="26"/>
        <v>0</v>
      </c>
      <c r="R823" s="107">
        <f t="shared" si="26"/>
        <v>0</v>
      </c>
      <c r="S823" s="107">
        <f t="shared" si="26"/>
        <v>0</v>
      </c>
      <c r="T823" s="107">
        <f t="shared" si="26"/>
        <v>0</v>
      </c>
      <c r="U823" s="107">
        <f t="shared" si="26"/>
        <v>0</v>
      </c>
      <c r="V823" s="107">
        <f t="shared" si="26"/>
        <v>0</v>
      </c>
      <c r="W823" s="107">
        <f t="shared" si="26"/>
        <v>0</v>
      </c>
      <c r="X823" s="107">
        <f t="shared" si="26"/>
        <v>0</v>
      </c>
      <c r="Y823" s="107">
        <f t="shared" si="26"/>
        <v>0</v>
      </c>
      <c r="Z823" s="107">
        <f t="shared" si="26"/>
        <v>0</v>
      </c>
      <c r="AA823" s="107">
        <f t="shared" si="26"/>
        <v>0</v>
      </c>
      <c r="AB823" s="107">
        <f t="shared" si="26"/>
        <v>0</v>
      </c>
      <c r="AC823" s="108">
        <f t="shared" si="26"/>
        <v>0</v>
      </c>
      <c r="AD823" s="212"/>
      <c r="AE823" s="805">
        <f t="shared" si="27"/>
        <v>0</v>
      </c>
      <c r="AF823" s="212"/>
      <c r="AG823" s="805">
        <f t="shared" si="28"/>
        <v>0</v>
      </c>
      <c r="AI823" s="805">
        <f t="shared" si="29"/>
        <v>0</v>
      </c>
      <c r="AK823" s="300"/>
    </row>
    <row r="824" spans="1:37" s="9" customFormat="1" ht="12.75" customHeight="1" outlineLevel="1" x14ac:dyDescent="0.25">
      <c r="A824" s="212"/>
      <c r="D824" s="385" t="str">
        <f t="shared" si="25"/>
        <v>24605004</v>
      </c>
      <c r="E824" s="106"/>
      <c r="F824" s="143" t="str">
        <f t="shared" si="30"/>
        <v>£000</v>
      </c>
      <c r="G824" s="107">
        <f t="shared" si="26"/>
        <v>0</v>
      </c>
      <c r="H824" s="107">
        <f t="shared" si="26"/>
        <v>0</v>
      </c>
      <c r="I824" s="107">
        <f t="shared" si="26"/>
        <v>0</v>
      </c>
      <c r="J824" s="107">
        <f t="shared" si="26"/>
        <v>0</v>
      </c>
      <c r="K824" s="107">
        <f t="shared" si="26"/>
        <v>0</v>
      </c>
      <c r="L824" s="107">
        <f t="shared" si="26"/>
        <v>0</v>
      </c>
      <c r="M824" s="107">
        <f t="shared" si="26"/>
        <v>0</v>
      </c>
      <c r="N824" s="107">
        <f t="shared" si="26"/>
        <v>0</v>
      </c>
      <c r="O824" s="107">
        <f t="shared" si="26"/>
        <v>0</v>
      </c>
      <c r="P824" s="107">
        <f t="shared" si="26"/>
        <v>0</v>
      </c>
      <c r="Q824" s="107">
        <f t="shared" si="26"/>
        <v>0</v>
      </c>
      <c r="R824" s="107">
        <f t="shared" si="26"/>
        <v>0</v>
      </c>
      <c r="S824" s="107">
        <f t="shared" si="26"/>
        <v>0</v>
      </c>
      <c r="T824" s="107">
        <f t="shared" si="26"/>
        <v>0</v>
      </c>
      <c r="U824" s="107">
        <f t="shared" si="26"/>
        <v>0</v>
      </c>
      <c r="V824" s="107">
        <f t="shared" si="26"/>
        <v>0</v>
      </c>
      <c r="W824" s="107">
        <f t="shared" si="26"/>
        <v>0</v>
      </c>
      <c r="X824" s="107">
        <f t="shared" si="26"/>
        <v>0</v>
      </c>
      <c r="Y824" s="107">
        <f t="shared" si="26"/>
        <v>0</v>
      </c>
      <c r="Z824" s="107">
        <f t="shared" si="26"/>
        <v>0</v>
      </c>
      <c r="AA824" s="107">
        <f t="shared" si="26"/>
        <v>0</v>
      </c>
      <c r="AB824" s="107">
        <f t="shared" si="26"/>
        <v>0</v>
      </c>
      <c r="AC824" s="108">
        <f t="shared" si="26"/>
        <v>0</v>
      </c>
      <c r="AD824" s="212"/>
      <c r="AE824" s="805">
        <f t="shared" si="27"/>
        <v>0</v>
      </c>
      <c r="AF824" s="212"/>
      <c r="AG824" s="805">
        <f t="shared" si="28"/>
        <v>0</v>
      </c>
      <c r="AI824" s="805">
        <f t="shared" si="29"/>
        <v>0</v>
      </c>
      <c r="AK824" s="300"/>
    </row>
    <row r="825" spans="1:37" s="9" customFormat="1" ht="12.75" customHeight="1" outlineLevel="1" x14ac:dyDescent="0.25">
      <c r="A825" s="212"/>
      <c r="D825" s="385" t="str">
        <f t="shared" si="25"/>
        <v>24606004</v>
      </c>
      <c r="E825" s="106"/>
      <c r="F825" s="143" t="str">
        <f t="shared" si="30"/>
        <v>£000</v>
      </c>
      <c r="G825" s="107">
        <f t="shared" si="26"/>
        <v>0</v>
      </c>
      <c r="H825" s="107">
        <f t="shared" si="26"/>
        <v>0</v>
      </c>
      <c r="I825" s="107">
        <f t="shared" si="26"/>
        <v>0</v>
      </c>
      <c r="J825" s="107">
        <f t="shared" si="26"/>
        <v>0</v>
      </c>
      <c r="K825" s="107">
        <f t="shared" si="26"/>
        <v>0</v>
      </c>
      <c r="L825" s="107">
        <f t="shared" si="26"/>
        <v>0</v>
      </c>
      <c r="M825" s="107">
        <f t="shared" si="26"/>
        <v>0</v>
      </c>
      <c r="N825" s="107">
        <f t="shared" si="26"/>
        <v>0</v>
      </c>
      <c r="O825" s="107">
        <f t="shared" si="26"/>
        <v>0</v>
      </c>
      <c r="P825" s="107">
        <f t="shared" si="26"/>
        <v>0</v>
      </c>
      <c r="Q825" s="107">
        <f t="shared" si="26"/>
        <v>0</v>
      </c>
      <c r="R825" s="107">
        <f t="shared" si="26"/>
        <v>0</v>
      </c>
      <c r="S825" s="107">
        <f t="shared" si="26"/>
        <v>0</v>
      </c>
      <c r="T825" s="107">
        <f t="shared" si="26"/>
        <v>0</v>
      </c>
      <c r="U825" s="107">
        <f t="shared" si="26"/>
        <v>0</v>
      </c>
      <c r="V825" s="107">
        <f t="shared" si="26"/>
        <v>0</v>
      </c>
      <c r="W825" s="107">
        <f t="shared" si="26"/>
        <v>0</v>
      </c>
      <c r="X825" s="107">
        <f t="shared" si="26"/>
        <v>0</v>
      </c>
      <c r="Y825" s="107">
        <f t="shared" si="26"/>
        <v>0</v>
      </c>
      <c r="Z825" s="107">
        <f t="shared" si="26"/>
        <v>0</v>
      </c>
      <c r="AA825" s="107">
        <f t="shared" si="26"/>
        <v>0</v>
      </c>
      <c r="AB825" s="107">
        <f t="shared" si="26"/>
        <v>0</v>
      </c>
      <c r="AC825" s="108">
        <f t="shared" si="26"/>
        <v>0</v>
      </c>
      <c r="AD825" s="212"/>
      <c r="AE825" s="805">
        <f t="shared" si="27"/>
        <v>0</v>
      </c>
      <c r="AF825" s="212"/>
      <c r="AG825" s="805">
        <f t="shared" si="28"/>
        <v>0</v>
      </c>
      <c r="AI825" s="805">
        <f t="shared" si="29"/>
        <v>0</v>
      </c>
      <c r="AK825" s="300"/>
    </row>
    <row r="826" spans="1:37" s="9" customFormat="1" ht="12.75" customHeight="1" outlineLevel="1" x14ac:dyDescent="0.25">
      <c r="A826" s="212"/>
      <c r="D826" s="385" t="str">
        <f t="shared" si="25"/>
        <v>24650005</v>
      </c>
      <c r="E826" s="106"/>
      <c r="F826" s="143" t="str">
        <f t="shared" si="30"/>
        <v>£000</v>
      </c>
      <c r="G826" s="107">
        <f t="shared" si="26"/>
        <v>0</v>
      </c>
      <c r="H826" s="107">
        <f t="shared" si="26"/>
        <v>0</v>
      </c>
      <c r="I826" s="107">
        <f t="shared" si="26"/>
        <v>0</v>
      </c>
      <c r="J826" s="107">
        <f t="shared" si="26"/>
        <v>0</v>
      </c>
      <c r="K826" s="107">
        <f t="shared" si="26"/>
        <v>0</v>
      </c>
      <c r="L826" s="107">
        <f t="shared" si="26"/>
        <v>0</v>
      </c>
      <c r="M826" s="107">
        <f t="shared" si="26"/>
        <v>0</v>
      </c>
      <c r="N826" s="107">
        <f t="shared" si="26"/>
        <v>0</v>
      </c>
      <c r="O826" s="107">
        <f t="shared" si="26"/>
        <v>0</v>
      </c>
      <c r="P826" s="107">
        <f t="shared" si="26"/>
        <v>0</v>
      </c>
      <c r="Q826" s="107">
        <f t="shared" si="26"/>
        <v>0</v>
      </c>
      <c r="R826" s="107">
        <f t="shared" si="26"/>
        <v>0</v>
      </c>
      <c r="S826" s="107">
        <f t="shared" si="26"/>
        <v>0</v>
      </c>
      <c r="T826" s="107">
        <f t="shared" si="26"/>
        <v>0</v>
      </c>
      <c r="U826" s="107">
        <f t="shared" si="26"/>
        <v>0</v>
      </c>
      <c r="V826" s="107">
        <f t="shared" si="26"/>
        <v>0</v>
      </c>
      <c r="W826" s="107">
        <f t="shared" si="26"/>
        <v>0</v>
      </c>
      <c r="X826" s="107">
        <f t="shared" si="26"/>
        <v>0</v>
      </c>
      <c r="Y826" s="107">
        <f t="shared" si="26"/>
        <v>0</v>
      </c>
      <c r="Z826" s="107">
        <f t="shared" si="26"/>
        <v>0</v>
      </c>
      <c r="AA826" s="107">
        <f t="shared" si="26"/>
        <v>0</v>
      </c>
      <c r="AB826" s="107">
        <f t="shared" si="26"/>
        <v>0</v>
      </c>
      <c r="AC826" s="108">
        <f t="shared" si="26"/>
        <v>0</v>
      </c>
      <c r="AD826" s="212"/>
      <c r="AE826" s="805">
        <f t="shared" si="27"/>
        <v>0</v>
      </c>
      <c r="AF826" s="212"/>
      <c r="AG826" s="805">
        <f t="shared" si="28"/>
        <v>0</v>
      </c>
      <c r="AI826" s="805">
        <f t="shared" si="29"/>
        <v>0</v>
      </c>
      <c r="AK826" s="300"/>
    </row>
    <row r="827" spans="1:37" s="9" customFormat="1" ht="12.75" customHeight="1" outlineLevel="1" x14ac:dyDescent="0.25">
      <c r="A827" s="212"/>
      <c r="D827" s="385" t="str">
        <f t="shared" si="25"/>
        <v>24652005</v>
      </c>
      <c r="E827" s="106"/>
      <c r="F827" s="143" t="str">
        <f t="shared" si="30"/>
        <v>£000</v>
      </c>
      <c r="G827" s="107">
        <f t="shared" si="26"/>
        <v>0</v>
      </c>
      <c r="H827" s="107">
        <f t="shared" si="26"/>
        <v>0</v>
      </c>
      <c r="I827" s="107">
        <f t="shared" si="26"/>
        <v>0</v>
      </c>
      <c r="J827" s="107">
        <f t="shared" si="26"/>
        <v>0</v>
      </c>
      <c r="K827" s="107">
        <f t="shared" si="26"/>
        <v>0</v>
      </c>
      <c r="L827" s="107">
        <f t="shared" si="26"/>
        <v>0</v>
      </c>
      <c r="M827" s="107">
        <f t="shared" si="26"/>
        <v>0</v>
      </c>
      <c r="N827" s="107">
        <f t="shared" si="26"/>
        <v>0</v>
      </c>
      <c r="O827" s="107">
        <f t="shared" si="26"/>
        <v>0</v>
      </c>
      <c r="P827" s="107">
        <f t="shared" si="26"/>
        <v>0</v>
      </c>
      <c r="Q827" s="107">
        <f t="shared" si="26"/>
        <v>0</v>
      </c>
      <c r="R827" s="107">
        <f t="shared" si="26"/>
        <v>0</v>
      </c>
      <c r="S827" s="107">
        <f t="shared" si="26"/>
        <v>0</v>
      </c>
      <c r="T827" s="107">
        <f t="shared" si="26"/>
        <v>0</v>
      </c>
      <c r="U827" s="107">
        <f t="shared" si="26"/>
        <v>0</v>
      </c>
      <c r="V827" s="107">
        <f t="shared" si="26"/>
        <v>0</v>
      </c>
      <c r="W827" s="107">
        <f t="shared" si="26"/>
        <v>0</v>
      </c>
      <c r="X827" s="107">
        <f t="shared" si="26"/>
        <v>0</v>
      </c>
      <c r="Y827" s="107">
        <f t="shared" si="26"/>
        <v>0</v>
      </c>
      <c r="Z827" s="107">
        <f t="shared" si="26"/>
        <v>0</v>
      </c>
      <c r="AA827" s="107">
        <f t="shared" si="26"/>
        <v>0</v>
      </c>
      <c r="AB827" s="107">
        <f t="shared" si="26"/>
        <v>0</v>
      </c>
      <c r="AC827" s="108">
        <f t="shared" si="26"/>
        <v>0</v>
      </c>
      <c r="AD827" s="212"/>
      <c r="AE827" s="805">
        <f t="shared" si="27"/>
        <v>0</v>
      </c>
      <c r="AF827" s="212"/>
      <c r="AG827" s="805">
        <f t="shared" si="28"/>
        <v>0</v>
      </c>
      <c r="AI827" s="805">
        <f t="shared" si="29"/>
        <v>0</v>
      </c>
      <c r="AK827" s="300"/>
    </row>
    <row r="828" spans="1:37" s="9" customFormat="1" ht="12.75" customHeight="1" outlineLevel="1" x14ac:dyDescent="0.25">
      <c r="A828" s="212"/>
      <c r="D828" s="385" t="str">
        <f t="shared" si="25"/>
        <v>24653005</v>
      </c>
      <c r="E828" s="106"/>
      <c r="F828" s="143" t="str">
        <f t="shared" si="30"/>
        <v>£000</v>
      </c>
      <c r="G828" s="107">
        <f t="shared" si="26"/>
        <v>0</v>
      </c>
      <c r="H828" s="107">
        <f t="shared" si="26"/>
        <v>0</v>
      </c>
      <c r="I828" s="107">
        <f t="shared" si="26"/>
        <v>0</v>
      </c>
      <c r="J828" s="107">
        <f t="shared" si="26"/>
        <v>0</v>
      </c>
      <c r="K828" s="107">
        <f t="shared" si="26"/>
        <v>0</v>
      </c>
      <c r="L828" s="107">
        <f t="shared" si="26"/>
        <v>0</v>
      </c>
      <c r="M828" s="107">
        <f t="shared" si="26"/>
        <v>0</v>
      </c>
      <c r="N828" s="107">
        <f t="shared" si="26"/>
        <v>0</v>
      </c>
      <c r="O828" s="107">
        <f t="shared" si="26"/>
        <v>0</v>
      </c>
      <c r="P828" s="107">
        <f t="shared" si="26"/>
        <v>0</v>
      </c>
      <c r="Q828" s="107">
        <f t="shared" si="26"/>
        <v>0</v>
      </c>
      <c r="R828" s="107">
        <f t="shared" si="26"/>
        <v>0</v>
      </c>
      <c r="S828" s="107">
        <f t="shared" si="26"/>
        <v>0</v>
      </c>
      <c r="T828" s="107">
        <f t="shared" si="26"/>
        <v>0</v>
      </c>
      <c r="U828" s="107">
        <f t="shared" si="26"/>
        <v>0</v>
      </c>
      <c r="V828" s="107">
        <f t="shared" si="26"/>
        <v>0</v>
      </c>
      <c r="W828" s="107">
        <f t="shared" si="26"/>
        <v>0</v>
      </c>
      <c r="X828" s="107">
        <f t="shared" si="26"/>
        <v>0</v>
      </c>
      <c r="Y828" s="107">
        <f t="shared" si="26"/>
        <v>0</v>
      </c>
      <c r="Z828" s="107">
        <f t="shared" si="26"/>
        <v>0</v>
      </c>
      <c r="AA828" s="107">
        <f t="shared" si="26"/>
        <v>0</v>
      </c>
      <c r="AB828" s="107">
        <f t="shared" si="26"/>
        <v>0</v>
      </c>
      <c r="AC828" s="108">
        <f t="shared" si="26"/>
        <v>0</v>
      </c>
      <c r="AD828" s="212"/>
      <c r="AE828" s="805">
        <f t="shared" si="27"/>
        <v>0</v>
      </c>
      <c r="AF828" s="212"/>
      <c r="AG828" s="805">
        <f t="shared" si="28"/>
        <v>0</v>
      </c>
      <c r="AI828" s="805">
        <f t="shared" si="29"/>
        <v>0</v>
      </c>
      <c r="AK828" s="300"/>
    </row>
    <row r="829" spans="1:37" s="9" customFormat="1" ht="12.75" customHeight="1" outlineLevel="1" x14ac:dyDescent="0.25">
      <c r="A829" s="212"/>
      <c r="D829" s="385" t="str">
        <f t="shared" si="25"/>
        <v>24655005</v>
      </c>
      <c r="E829" s="106"/>
      <c r="F829" s="143" t="str">
        <f t="shared" si="30"/>
        <v>£000</v>
      </c>
      <c r="G829" s="107">
        <f t="shared" si="26"/>
        <v>0</v>
      </c>
      <c r="H829" s="107">
        <f t="shared" si="26"/>
        <v>0</v>
      </c>
      <c r="I829" s="107">
        <f t="shared" si="26"/>
        <v>0</v>
      </c>
      <c r="J829" s="107">
        <f t="shared" si="26"/>
        <v>0</v>
      </c>
      <c r="K829" s="107">
        <f t="shared" si="26"/>
        <v>0</v>
      </c>
      <c r="L829" s="107">
        <f t="shared" si="26"/>
        <v>0</v>
      </c>
      <c r="M829" s="107">
        <f t="shared" si="26"/>
        <v>0</v>
      </c>
      <c r="N829" s="107">
        <f t="shared" si="26"/>
        <v>0</v>
      </c>
      <c r="O829" s="107">
        <f t="shared" si="26"/>
        <v>0</v>
      </c>
      <c r="P829" s="107">
        <f t="shared" si="26"/>
        <v>0</v>
      </c>
      <c r="Q829" s="107">
        <f t="shared" si="26"/>
        <v>0</v>
      </c>
      <c r="R829" s="107">
        <f t="shared" si="26"/>
        <v>0</v>
      </c>
      <c r="S829" s="107">
        <f t="shared" si="26"/>
        <v>0</v>
      </c>
      <c r="T829" s="107">
        <f t="shared" si="26"/>
        <v>0</v>
      </c>
      <c r="U829" s="107">
        <f t="shared" si="26"/>
        <v>0</v>
      </c>
      <c r="V829" s="107">
        <f t="shared" si="26"/>
        <v>0</v>
      </c>
      <c r="W829" s="107">
        <f t="shared" si="26"/>
        <v>0</v>
      </c>
      <c r="X829" s="107">
        <f t="shared" si="26"/>
        <v>0</v>
      </c>
      <c r="Y829" s="107">
        <f t="shared" si="26"/>
        <v>0</v>
      </c>
      <c r="Z829" s="107">
        <f t="shared" si="26"/>
        <v>0</v>
      </c>
      <c r="AA829" s="107">
        <f t="shared" si="26"/>
        <v>0</v>
      </c>
      <c r="AB829" s="107">
        <f t="shared" si="26"/>
        <v>0</v>
      </c>
      <c r="AC829" s="108">
        <f t="shared" si="26"/>
        <v>0</v>
      </c>
      <c r="AD829" s="212"/>
      <c r="AE829" s="805">
        <f t="shared" si="27"/>
        <v>0</v>
      </c>
      <c r="AF829" s="212"/>
      <c r="AG829" s="805">
        <f t="shared" si="28"/>
        <v>0</v>
      </c>
      <c r="AI829" s="805">
        <f t="shared" si="29"/>
        <v>0</v>
      </c>
      <c r="AK829" s="300"/>
    </row>
    <row r="830" spans="1:37" s="9" customFormat="1" ht="12.75" customHeight="1" outlineLevel="1" x14ac:dyDescent="0.25">
      <c r="A830" s="212"/>
      <c r="D830" s="385" t="str">
        <f t="shared" si="25"/>
        <v>24656005</v>
      </c>
      <c r="E830" s="106"/>
      <c r="F830" s="143" t="str">
        <f t="shared" si="30"/>
        <v>£000</v>
      </c>
      <c r="G830" s="107">
        <f t="shared" si="26"/>
        <v>0</v>
      </c>
      <c r="H830" s="107">
        <f t="shared" si="26"/>
        <v>0</v>
      </c>
      <c r="I830" s="107">
        <f t="shared" si="26"/>
        <v>0</v>
      </c>
      <c r="J830" s="107">
        <f t="shared" si="26"/>
        <v>0</v>
      </c>
      <c r="K830" s="107">
        <f t="shared" si="26"/>
        <v>0</v>
      </c>
      <c r="L830" s="107">
        <f t="shared" si="26"/>
        <v>0</v>
      </c>
      <c r="M830" s="107">
        <f t="shared" si="26"/>
        <v>0</v>
      </c>
      <c r="N830" s="107">
        <f t="shared" si="26"/>
        <v>0</v>
      </c>
      <c r="O830" s="107">
        <f t="shared" si="26"/>
        <v>0</v>
      </c>
      <c r="P830" s="107">
        <f t="shared" si="26"/>
        <v>0</v>
      </c>
      <c r="Q830" s="107">
        <f t="shared" si="26"/>
        <v>0</v>
      </c>
      <c r="R830" s="107">
        <f t="shared" si="26"/>
        <v>0</v>
      </c>
      <c r="S830" s="107">
        <f t="shared" si="26"/>
        <v>0</v>
      </c>
      <c r="T830" s="107">
        <f t="shared" si="26"/>
        <v>0</v>
      </c>
      <c r="U830" s="107">
        <f t="shared" si="26"/>
        <v>0</v>
      </c>
      <c r="V830" s="107">
        <f t="shared" si="26"/>
        <v>0</v>
      </c>
      <c r="W830" s="107">
        <f t="shared" si="26"/>
        <v>0</v>
      </c>
      <c r="X830" s="107">
        <f t="shared" si="26"/>
        <v>0</v>
      </c>
      <c r="Y830" s="107">
        <f t="shared" si="26"/>
        <v>0</v>
      </c>
      <c r="Z830" s="107">
        <f t="shared" si="26"/>
        <v>0</v>
      </c>
      <c r="AA830" s="107">
        <f t="shared" si="26"/>
        <v>0</v>
      </c>
      <c r="AB830" s="107">
        <f t="shared" si="26"/>
        <v>0</v>
      </c>
      <c r="AC830" s="108">
        <f t="shared" si="26"/>
        <v>0</v>
      </c>
      <c r="AD830" s="212"/>
      <c r="AE830" s="805">
        <f t="shared" si="27"/>
        <v>0</v>
      </c>
      <c r="AF830" s="212"/>
      <c r="AG830" s="805">
        <f t="shared" si="28"/>
        <v>0</v>
      </c>
      <c r="AI830" s="805">
        <f t="shared" si="29"/>
        <v>0</v>
      </c>
      <c r="AK830" s="300"/>
    </row>
    <row r="831" spans="1:37" s="9" customFormat="1" ht="12.75" customHeight="1" outlineLevel="1" x14ac:dyDescent="0.25">
      <c r="A831" s="212"/>
      <c r="D831" s="385" t="str">
        <f t="shared" si="25"/>
        <v>24657005</v>
      </c>
      <c r="E831" s="106"/>
      <c r="F831" s="143" t="str">
        <f t="shared" si="30"/>
        <v>£000</v>
      </c>
      <c r="G831" s="107">
        <f t="shared" si="26"/>
        <v>0</v>
      </c>
      <c r="H831" s="107">
        <f t="shared" si="26"/>
        <v>0</v>
      </c>
      <c r="I831" s="107">
        <f t="shared" si="26"/>
        <v>0</v>
      </c>
      <c r="J831" s="107">
        <f t="shared" si="26"/>
        <v>0</v>
      </c>
      <c r="K831" s="107">
        <f t="shared" si="26"/>
        <v>0</v>
      </c>
      <c r="L831" s="107">
        <f t="shared" si="26"/>
        <v>0</v>
      </c>
      <c r="M831" s="107">
        <f t="shared" si="26"/>
        <v>0</v>
      </c>
      <c r="N831" s="107">
        <f t="shared" si="26"/>
        <v>0</v>
      </c>
      <c r="O831" s="107">
        <f t="shared" si="26"/>
        <v>0</v>
      </c>
      <c r="P831" s="107">
        <f t="shared" si="26"/>
        <v>0</v>
      </c>
      <c r="Q831" s="107">
        <f t="shared" si="26"/>
        <v>0</v>
      </c>
      <c r="R831" s="107">
        <f t="shared" si="26"/>
        <v>0</v>
      </c>
      <c r="S831" s="107">
        <f t="shared" si="26"/>
        <v>0</v>
      </c>
      <c r="T831" s="107">
        <f t="shared" si="26"/>
        <v>0</v>
      </c>
      <c r="U831" s="107">
        <f t="shared" si="26"/>
        <v>0</v>
      </c>
      <c r="V831" s="107">
        <f t="shared" si="26"/>
        <v>0</v>
      </c>
      <c r="W831" s="107">
        <f t="shared" si="26"/>
        <v>0</v>
      </c>
      <c r="X831" s="107">
        <f t="shared" si="26"/>
        <v>0</v>
      </c>
      <c r="Y831" s="107">
        <f t="shared" si="26"/>
        <v>0</v>
      </c>
      <c r="Z831" s="107">
        <f t="shared" si="26"/>
        <v>0</v>
      </c>
      <c r="AA831" s="107">
        <f t="shared" si="26"/>
        <v>0</v>
      </c>
      <c r="AB831" s="107">
        <f t="shared" si="26"/>
        <v>0</v>
      </c>
      <c r="AC831" s="108">
        <f t="shared" si="26"/>
        <v>0</v>
      </c>
      <c r="AD831" s="212"/>
      <c r="AE831" s="805">
        <f t="shared" si="27"/>
        <v>0</v>
      </c>
      <c r="AF831" s="212"/>
      <c r="AG831" s="805">
        <f t="shared" si="28"/>
        <v>0</v>
      </c>
      <c r="AI831" s="805">
        <f t="shared" si="29"/>
        <v>0</v>
      </c>
      <c r="AK831" s="300"/>
    </row>
    <row r="832" spans="1:37" s="9" customFormat="1" ht="12.75" customHeight="1" outlineLevel="1" x14ac:dyDescent="0.25">
      <c r="A832" s="212"/>
      <c r="D832" s="385" t="str">
        <f t="shared" si="25"/>
        <v>24658005</v>
      </c>
      <c r="E832" s="106"/>
      <c r="F832" s="143" t="str">
        <f t="shared" si="30"/>
        <v>£000</v>
      </c>
      <c r="G832" s="107">
        <f t="shared" si="26"/>
        <v>0</v>
      </c>
      <c r="H832" s="107">
        <f t="shared" si="26"/>
        <v>0</v>
      </c>
      <c r="I832" s="107">
        <f t="shared" si="26"/>
        <v>0</v>
      </c>
      <c r="J832" s="107">
        <f t="shared" si="26"/>
        <v>0</v>
      </c>
      <c r="K832" s="107">
        <f t="shared" si="26"/>
        <v>0</v>
      </c>
      <c r="L832" s="107">
        <f t="shared" si="26"/>
        <v>0</v>
      </c>
      <c r="M832" s="107">
        <f t="shared" si="26"/>
        <v>0</v>
      </c>
      <c r="N832" s="107">
        <f t="shared" si="26"/>
        <v>0</v>
      </c>
      <c r="O832" s="107">
        <f t="shared" si="26"/>
        <v>0</v>
      </c>
      <c r="P832" s="107">
        <f t="shared" si="26"/>
        <v>0</v>
      </c>
      <c r="Q832" s="107">
        <f t="shared" si="26"/>
        <v>0</v>
      </c>
      <c r="R832" s="107">
        <f t="shared" si="26"/>
        <v>0</v>
      </c>
      <c r="S832" s="107">
        <f t="shared" si="26"/>
        <v>0</v>
      </c>
      <c r="T832" s="107">
        <f t="shared" si="26"/>
        <v>0</v>
      </c>
      <c r="U832" s="107">
        <f t="shared" si="26"/>
        <v>0</v>
      </c>
      <c r="V832" s="107">
        <f t="shared" si="26"/>
        <v>0</v>
      </c>
      <c r="W832" s="107">
        <f t="shared" si="26"/>
        <v>0</v>
      </c>
      <c r="X832" s="107">
        <f t="shared" si="26"/>
        <v>0</v>
      </c>
      <c r="Y832" s="107">
        <f t="shared" si="26"/>
        <v>0</v>
      </c>
      <c r="Z832" s="107">
        <f t="shared" si="26"/>
        <v>0</v>
      </c>
      <c r="AA832" s="107">
        <f t="shared" si="26"/>
        <v>0</v>
      </c>
      <c r="AB832" s="107">
        <f t="shared" si="26"/>
        <v>0</v>
      </c>
      <c r="AC832" s="108">
        <f t="shared" si="26"/>
        <v>0</v>
      </c>
      <c r="AD832" s="212"/>
      <c r="AE832" s="805">
        <f t="shared" si="27"/>
        <v>0</v>
      </c>
      <c r="AF832" s="212"/>
      <c r="AG832" s="805">
        <f t="shared" si="28"/>
        <v>0</v>
      </c>
      <c r="AI832" s="805">
        <f t="shared" si="29"/>
        <v>0</v>
      </c>
      <c r="AK832" s="300"/>
    </row>
    <row r="833" spans="1:37" s="9" customFormat="1" ht="12.75" customHeight="1" outlineLevel="1" x14ac:dyDescent="0.25">
      <c r="A833" s="212"/>
      <c r="D833" s="385" t="str">
        <f t="shared" si="25"/>
        <v>24659005</v>
      </c>
      <c r="E833" s="106"/>
      <c r="F833" s="143" t="str">
        <f t="shared" si="30"/>
        <v>£000</v>
      </c>
      <c r="G833" s="107">
        <f t="shared" si="26"/>
        <v>0</v>
      </c>
      <c r="H833" s="107">
        <f t="shared" si="26"/>
        <v>0</v>
      </c>
      <c r="I833" s="107">
        <f t="shared" ref="I833:AC833" si="31">I623*I727</f>
        <v>0</v>
      </c>
      <c r="J833" s="107">
        <f t="shared" si="31"/>
        <v>0</v>
      </c>
      <c r="K833" s="107">
        <f t="shared" si="31"/>
        <v>0</v>
      </c>
      <c r="L833" s="107">
        <f t="shared" si="31"/>
        <v>0</v>
      </c>
      <c r="M833" s="107">
        <f t="shared" si="31"/>
        <v>0</v>
      </c>
      <c r="N833" s="107">
        <f t="shared" si="31"/>
        <v>0</v>
      </c>
      <c r="O833" s="107">
        <f t="shared" si="31"/>
        <v>0</v>
      </c>
      <c r="P833" s="107">
        <f t="shared" si="31"/>
        <v>0</v>
      </c>
      <c r="Q833" s="107">
        <f t="shared" si="31"/>
        <v>0</v>
      </c>
      <c r="R833" s="107">
        <f t="shared" si="31"/>
        <v>0</v>
      </c>
      <c r="S833" s="107">
        <f t="shared" si="31"/>
        <v>0</v>
      </c>
      <c r="T833" s="107">
        <f t="shared" si="31"/>
        <v>0</v>
      </c>
      <c r="U833" s="107">
        <f t="shared" si="31"/>
        <v>0</v>
      </c>
      <c r="V833" s="107">
        <f t="shared" si="31"/>
        <v>0</v>
      </c>
      <c r="W833" s="107">
        <f t="shared" si="31"/>
        <v>0</v>
      </c>
      <c r="X833" s="107">
        <f t="shared" si="31"/>
        <v>0</v>
      </c>
      <c r="Y833" s="107">
        <f t="shared" si="31"/>
        <v>0</v>
      </c>
      <c r="Z833" s="107">
        <f t="shared" si="31"/>
        <v>0</v>
      </c>
      <c r="AA833" s="107">
        <f t="shared" si="31"/>
        <v>0</v>
      </c>
      <c r="AB833" s="107">
        <f t="shared" si="31"/>
        <v>0</v>
      </c>
      <c r="AC833" s="108">
        <f t="shared" si="31"/>
        <v>0</v>
      </c>
      <c r="AD833" s="212"/>
      <c r="AE833" s="805">
        <f t="shared" si="27"/>
        <v>0</v>
      </c>
      <c r="AF833" s="212"/>
      <c r="AG833" s="805">
        <f t="shared" si="28"/>
        <v>0</v>
      </c>
      <c r="AI833" s="805">
        <f t="shared" si="29"/>
        <v>0</v>
      </c>
      <c r="AK833" s="300"/>
    </row>
    <row r="834" spans="1:37" s="9" customFormat="1" ht="12.75" customHeight="1" outlineLevel="1" x14ac:dyDescent="0.25">
      <c r="A834" s="212"/>
      <c r="D834" s="385" t="str">
        <f t="shared" si="25"/>
        <v>24607006</v>
      </c>
      <c r="E834" s="106"/>
      <c r="F834" s="143" t="str">
        <f t="shared" si="30"/>
        <v>£000</v>
      </c>
      <c r="G834" s="107">
        <f t="shared" ref="G834:AC845" si="32">G624*G728</f>
        <v>0</v>
      </c>
      <c r="H834" s="107">
        <f t="shared" si="32"/>
        <v>0</v>
      </c>
      <c r="I834" s="107">
        <f t="shared" si="32"/>
        <v>0</v>
      </c>
      <c r="J834" s="107">
        <f t="shared" si="32"/>
        <v>0</v>
      </c>
      <c r="K834" s="107">
        <f t="shared" si="32"/>
        <v>0</v>
      </c>
      <c r="L834" s="107">
        <f t="shared" si="32"/>
        <v>0</v>
      </c>
      <c r="M834" s="107">
        <f t="shared" si="32"/>
        <v>0</v>
      </c>
      <c r="N834" s="107">
        <f t="shared" si="32"/>
        <v>0</v>
      </c>
      <c r="O834" s="107">
        <f t="shared" si="32"/>
        <v>0</v>
      </c>
      <c r="P834" s="107">
        <f t="shared" si="32"/>
        <v>0</v>
      </c>
      <c r="Q834" s="107">
        <f t="shared" si="32"/>
        <v>0</v>
      </c>
      <c r="R834" s="107">
        <f t="shared" si="32"/>
        <v>0</v>
      </c>
      <c r="S834" s="107">
        <f t="shared" si="32"/>
        <v>0</v>
      </c>
      <c r="T834" s="107">
        <f t="shared" si="32"/>
        <v>0</v>
      </c>
      <c r="U834" s="107">
        <f t="shared" si="32"/>
        <v>0</v>
      </c>
      <c r="V834" s="107">
        <f t="shared" si="32"/>
        <v>0</v>
      </c>
      <c r="W834" s="107">
        <f t="shared" si="32"/>
        <v>0</v>
      </c>
      <c r="X834" s="107">
        <f t="shared" si="32"/>
        <v>0</v>
      </c>
      <c r="Y834" s="107">
        <f t="shared" si="32"/>
        <v>0</v>
      </c>
      <c r="Z834" s="107">
        <f t="shared" si="32"/>
        <v>0</v>
      </c>
      <c r="AA834" s="107">
        <f t="shared" si="32"/>
        <v>0</v>
      </c>
      <c r="AB834" s="107">
        <f t="shared" si="32"/>
        <v>0</v>
      </c>
      <c r="AC834" s="108">
        <f t="shared" si="32"/>
        <v>0</v>
      </c>
      <c r="AD834" s="212"/>
      <c r="AE834" s="805">
        <f t="shared" si="27"/>
        <v>0</v>
      </c>
      <c r="AF834" s="212"/>
      <c r="AG834" s="805">
        <f t="shared" si="28"/>
        <v>0</v>
      </c>
      <c r="AI834" s="805">
        <f t="shared" si="29"/>
        <v>0</v>
      </c>
      <c r="AK834" s="300"/>
    </row>
    <row r="835" spans="1:37" s="9" customFormat="1" ht="12.75" customHeight="1" outlineLevel="1" x14ac:dyDescent="0.25">
      <c r="D835" s="385" t="str">
        <f t="shared" si="25"/>
        <v>24608006</v>
      </c>
      <c r="E835" s="106"/>
      <c r="F835" s="143" t="str">
        <f t="shared" si="30"/>
        <v>£000</v>
      </c>
      <c r="G835" s="107">
        <f t="shared" si="32"/>
        <v>0</v>
      </c>
      <c r="H835" s="107">
        <f t="shared" si="32"/>
        <v>0</v>
      </c>
      <c r="I835" s="107">
        <f t="shared" si="32"/>
        <v>0</v>
      </c>
      <c r="J835" s="107">
        <f t="shared" si="32"/>
        <v>0</v>
      </c>
      <c r="K835" s="107">
        <f t="shared" si="32"/>
        <v>0</v>
      </c>
      <c r="L835" s="107">
        <f t="shared" si="32"/>
        <v>0</v>
      </c>
      <c r="M835" s="107">
        <f t="shared" si="32"/>
        <v>0</v>
      </c>
      <c r="N835" s="107">
        <f t="shared" si="32"/>
        <v>0</v>
      </c>
      <c r="O835" s="107">
        <f t="shared" si="32"/>
        <v>0</v>
      </c>
      <c r="P835" s="107">
        <f t="shared" si="32"/>
        <v>0</v>
      </c>
      <c r="Q835" s="107">
        <f t="shared" si="32"/>
        <v>0</v>
      </c>
      <c r="R835" s="107">
        <f t="shared" si="32"/>
        <v>0</v>
      </c>
      <c r="S835" s="107">
        <f t="shared" si="32"/>
        <v>0</v>
      </c>
      <c r="T835" s="107">
        <f t="shared" si="32"/>
        <v>0</v>
      </c>
      <c r="U835" s="107">
        <f t="shared" si="32"/>
        <v>0</v>
      </c>
      <c r="V835" s="107">
        <f t="shared" si="32"/>
        <v>0</v>
      </c>
      <c r="W835" s="107">
        <f t="shared" si="32"/>
        <v>0</v>
      </c>
      <c r="X835" s="107">
        <f t="shared" si="32"/>
        <v>0</v>
      </c>
      <c r="Y835" s="107">
        <f t="shared" si="32"/>
        <v>0</v>
      </c>
      <c r="Z835" s="107">
        <f t="shared" si="32"/>
        <v>0</v>
      </c>
      <c r="AA835" s="107">
        <f t="shared" si="32"/>
        <v>0</v>
      </c>
      <c r="AB835" s="107">
        <f t="shared" si="32"/>
        <v>0</v>
      </c>
      <c r="AC835" s="108">
        <f t="shared" si="32"/>
        <v>0</v>
      </c>
      <c r="AD835" s="212"/>
      <c r="AE835" s="805">
        <f t="shared" si="27"/>
        <v>0</v>
      </c>
      <c r="AG835" s="805">
        <f t="shared" si="28"/>
        <v>0</v>
      </c>
      <c r="AI835" s="805">
        <f t="shared" si="29"/>
        <v>0</v>
      </c>
      <c r="AK835" s="300"/>
    </row>
    <row r="836" spans="1:37" s="9" customFormat="1" ht="12.75" customHeight="1" outlineLevel="1" x14ac:dyDescent="0.25">
      <c r="D836" s="385" t="str">
        <f t="shared" si="25"/>
        <v>24609006</v>
      </c>
      <c r="E836" s="106"/>
      <c r="F836" s="143" t="str">
        <f t="shared" si="30"/>
        <v>£000</v>
      </c>
      <c r="G836" s="107">
        <f t="shared" si="32"/>
        <v>0</v>
      </c>
      <c r="H836" s="107">
        <f t="shared" si="32"/>
        <v>0</v>
      </c>
      <c r="I836" s="107">
        <f t="shared" si="32"/>
        <v>0</v>
      </c>
      <c r="J836" s="107">
        <f t="shared" si="32"/>
        <v>0</v>
      </c>
      <c r="K836" s="107">
        <f t="shared" si="32"/>
        <v>0</v>
      </c>
      <c r="L836" s="107">
        <f t="shared" si="32"/>
        <v>0</v>
      </c>
      <c r="M836" s="107">
        <f t="shared" si="32"/>
        <v>0</v>
      </c>
      <c r="N836" s="107">
        <f t="shared" si="32"/>
        <v>0</v>
      </c>
      <c r="O836" s="107">
        <f t="shared" si="32"/>
        <v>0</v>
      </c>
      <c r="P836" s="107">
        <f t="shared" si="32"/>
        <v>0</v>
      </c>
      <c r="Q836" s="107">
        <f t="shared" si="32"/>
        <v>0</v>
      </c>
      <c r="R836" s="107">
        <f t="shared" si="32"/>
        <v>0</v>
      </c>
      <c r="S836" s="107">
        <f t="shared" si="32"/>
        <v>0</v>
      </c>
      <c r="T836" s="107">
        <f t="shared" si="32"/>
        <v>0</v>
      </c>
      <c r="U836" s="107">
        <f t="shared" si="32"/>
        <v>0</v>
      </c>
      <c r="V836" s="107">
        <f t="shared" si="32"/>
        <v>0</v>
      </c>
      <c r="W836" s="107">
        <f t="shared" si="32"/>
        <v>0</v>
      </c>
      <c r="X836" s="107">
        <f t="shared" si="32"/>
        <v>0</v>
      </c>
      <c r="Y836" s="107">
        <f t="shared" si="32"/>
        <v>0</v>
      </c>
      <c r="Z836" s="107">
        <f t="shared" si="32"/>
        <v>0</v>
      </c>
      <c r="AA836" s="107">
        <f t="shared" si="32"/>
        <v>0</v>
      </c>
      <c r="AB836" s="107">
        <f t="shared" si="32"/>
        <v>0</v>
      </c>
      <c r="AC836" s="108">
        <f t="shared" si="32"/>
        <v>0</v>
      </c>
      <c r="AD836" s="212"/>
      <c r="AE836" s="805">
        <f t="shared" si="27"/>
        <v>0</v>
      </c>
      <c r="AG836" s="805">
        <f t="shared" si="28"/>
        <v>0</v>
      </c>
      <c r="AI836" s="805">
        <f t="shared" si="29"/>
        <v>0</v>
      </c>
      <c r="AK836" s="300"/>
    </row>
    <row r="837" spans="1:37" s="9" customFormat="1" ht="12.75" customHeight="1" outlineLevel="1" x14ac:dyDescent="0.25">
      <c r="D837" s="385" t="str">
        <f t="shared" si="25"/>
        <v>24602000</v>
      </c>
      <c r="E837" s="106"/>
      <c r="F837" s="143" t="str">
        <f t="shared" si="30"/>
        <v>£000</v>
      </c>
      <c r="G837" s="107">
        <f t="shared" si="32"/>
        <v>0</v>
      </c>
      <c r="H837" s="107">
        <f t="shared" si="32"/>
        <v>0</v>
      </c>
      <c r="I837" s="107">
        <f t="shared" si="32"/>
        <v>0</v>
      </c>
      <c r="J837" s="107">
        <f t="shared" si="32"/>
        <v>0</v>
      </c>
      <c r="K837" s="107">
        <f t="shared" si="32"/>
        <v>0</v>
      </c>
      <c r="L837" s="107">
        <f t="shared" si="32"/>
        <v>0</v>
      </c>
      <c r="M837" s="107">
        <f t="shared" si="32"/>
        <v>0</v>
      </c>
      <c r="N837" s="107">
        <f t="shared" si="32"/>
        <v>0</v>
      </c>
      <c r="O837" s="107">
        <f t="shared" si="32"/>
        <v>0</v>
      </c>
      <c r="P837" s="107">
        <f t="shared" si="32"/>
        <v>0</v>
      </c>
      <c r="Q837" s="107">
        <f t="shared" si="32"/>
        <v>0</v>
      </c>
      <c r="R837" s="107">
        <f t="shared" si="32"/>
        <v>0</v>
      </c>
      <c r="S837" s="107">
        <f t="shared" si="32"/>
        <v>0</v>
      </c>
      <c r="T837" s="107">
        <f t="shared" si="32"/>
        <v>0</v>
      </c>
      <c r="U837" s="107">
        <f t="shared" si="32"/>
        <v>0</v>
      </c>
      <c r="V837" s="107">
        <f t="shared" si="32"/>
        <v>0</v>
      </c>
      <c r="W837" s="107">
        <f t="shared" si="32"/>
        <v>0</v>
      </c>
      <c r="X837" s="107">
        <f t="shared" si="32"/>
        <v>0</v>
      </c>
      <c r="Y837" s="107">
        <f t="shared" si="32"/>
        <v>0</v>
      </c>
      <c r="Z837" s="107">
        <f t="shared" si="32"/>
        <v>0</v>
      </c>
      <c r="AA837" s="107">
        <f t="shared" si="32"/>
        <v>0</v>
      </c>
      <c r="AB837" s="107">
        <f t="shared" si="32"/>
        <v>0</v>
      </c>
      <c r="AC837" s="108">
        <f t="shared" si="32"/>
        <v>0</v>
      </c>
      <c r="AD837" s="212"/>
      <c r="AE837" s="805">
        <f t="shared" si="27"/>
        <v>0</v>
      </c>
      <c r="AG837" s="805">
        <f t="shared" si="28"/>
        <v>0</v>
      </c>
      <c r="AI837" s="805">
        <f t="shared" si="29"/>
        <v>0</v>
      </c>
      <c r="AK837" s="300"/>
    </row>
    <row r="838" spans="1:37" s="9" customFormat="1" ht="12.75" customHeight="1" outlineLevel="1" x14ac:dyDescent="0.25">
      <c r="D838" s="385" t="str">
        <f t="shared" si="25"/>
        <v>24604000</v>
      </c>
      <c r="E838" s="106"/>
      <c r="F838" s="143" t="str">
        <f t="shared" si="30"/>
        <v>£000</v>
      </c>
      <c r="G838" s="107">
        <f t="shared" si="32"/>
        <v>0</v>
      </c>
      <c r="H838" s="107">
        <f t="shared" si="32"/>
        <v>0</v>
      </c>
      <c r="I838" s="107">
        <f t="shared" si="32"/>
        <v>0</v>
      </c>
      <c r="J838" s="107">
        <f t="shared" si="32"/>
        <v>0</v>
      </c>
      <c r="K838" s="107">
        <f t="shared" si="32"/>
        <v>0</v>
      </c>
      <c r="L838" s="107">
        <f t="shared" si="32"/>
        <v>0</v>
      </c>
      <c r="M838" s="107">
        <f t="shared" si="32"/>
        <v>0</v>
      </c>
      <c r="N838" s="107">
        <f t="shared" si="32"/>
        <v>0</v>
      </c>
      <c r="O838" s="107">
        <f t="shared" si="32"/>
        <v>0</v>
      </c>
      <c r="P838" s="107">
        <f t="shared" si="32"/>
        <v>0</v>
      </c>
      <c r="Q838" s="107">
        <f t="shared" si="32"/>
        <v>0</v>
      </c>
      <c r="R838" s="107">
        <f t="shared" si="32"/>
        <v>0</v>
      </c>
      <c r="S838" s="107">
        <f t="shared" si="32"/>
        <v>0</v>
      </c>
      <c r="T838" s="107">
        <f t="shared" si="32"/>
        <v>0</v>
      </c>
      <c r="U838" s="107">
        <f t="shared" si="32"/>
        <v>0</v>
      </c>
      <c r="V838" s="107">
        <f t="shared" si="32"/>
        <v>0</v>
      </c>
      <c r="W838" s="107">
        <f t="shared" si="32"/>
        <v>0</v>
      </c>
      <c r="X838" s="107">
        <f t="shared" si="32"/>
        <v>0</v>
      </c>
      <c r="Y838" s="107">
        <f t="shared" si="32"/>
        <v>0</v>
      </c>
      <c r="Z838" s="107">
        <f t="shared" si="32"/>
        <v>0</v>
      </c>
      <c r="AA838" s="107">
        <f t="shared" si="32"/>
        <v>0</v>
      </c>
      <c r="AB838" s="107">
        <f t="shared" si="32"/>
        <v>0</v>
      </c>
      <c r="AC838" s="108">
        <f t="shared" si="32"/>
        <v>0</v>
      </c>
      <c r="AD838" s="212"/>
      <c r="AE838" s="805">
        <f t="shared" si="27"/>
        <v>0</v>
      </c>
      <c r="AG838" s="805">
        <f t="shared" si="28"/>
        <v>0</v>
      </c>
      <c r="AI838" s="805">
        <f t="shared" si="29"/>
        <v>0</v>
      </c>
      <c r="AK838" s="300"/>
    </row>
    <row r="839" spans="1:37" s="9" customFormat="1" ht="12.75" customHeight="1" outlineLevel="1" x14ac:dyDescent="0.25">
      <c r="D839" s="385" t="str">
        <f t="shared" si="25"/>
        <v>24605000</v>
      </c>
      <c r="E839" s="106"/>
      <c r="F839" s="143" t="str">
        <f t="shared" si="30"/>
        <v>£000</v>
      </c>
      <c r="G839" s="107">
        <f t="shared" si="32"/>
        <v>0</v>
      </c>
      <c r="H839" s="107">
        <f t="shared" si="32"/>
        <v>0</v>
      </c>
      <c r="I839" s="107">
        <f t="shared" si="32"/>
        <v>0</v>
      </c>
      <c r="J839" s="107">
        <f t="shared" si="32"/>
        <v>0</v>
      </c>
      <c r="K839" s="107">
        <f t="shared" si="32"/>
        <v>0</v>
      </c>
      <c r="L839" s="107">
        <f t="shared" si="32"/>
        <v>0</v>
      </c>
      <c r="M839" s="107">
        <f t="shared" si="32"/>
        <v>0</v>
      </c>
      <c r="N839" s="107">
        <f t="shared" si="32"/>
        <v>0</v>
      </c>
      <c r="O839" s="107">
        <f t="shared" si="32"/>
        <v>0</v>
      </c>
      <c r="P839" s="107">
        <f t="shared" si="32"/>
        <v>0</v>
      </c>
      <c r="Q839" s="107">
        <f t="shared" si="32"/>
        <v>0</v>
      </c>
      <c r="R839" s="107">
        <f t="shared" si="32"/>
        <v>0</v>
      </c>
      <c r="S839" s="107">
        <f t="shared" si="32"/>
        <v>0</v>
      </c>
      <c r="T839" s="107">
        <f t="shared" si="32"/>
        <v>0</v>
      </c>
      <c r="U839" s="107">
        <f t="shared" si="32"/>
        <v>0</v>
      </c>
      <c r="V839" s="107">
        <f t="shared" si="32"/>
        <v>0</v>
      </c>
      <c r="W839" s="107">
        <f t="shared" si="32"/>
        <v>0</v>
      </c>
      <c r="X839" s="107">
        <f t="shared" si="32"/>
        <v>0</v>
      </c>
      <c r="Y839" s="107">
        <f t="shared" si="32"/>
        <v>0</v>
      </c>
      <c r="Z839" s="107">
        <f t="shared" si="32"/>
        <v>0</v>
      </c>
      <c r="AA839" s="107">
        <f t="shared" si="32"/>
        <v>0</v>
      </c>
      <c r="AB839" s="107">
        <f t="shared" si="32"/>
        <v>0</v>
      </c>
      <c r="AC839" s="108">
        <f t="shared" si="32"/>
        <v>0</v>
      </c>
      <c r="AD839" s="212"/>
      <c r="AE839" s="805">
        <f t="shared" si="27"/>
        <v>0</v>
      </c>
      <c r="AG839" s="805">
        <f t="shared" si="28"/>
        <v>0</v>
      </c>
      <c r="AI839" s="805">
        <f t="shared" si="29"/>
        <v>0</v>
      </c>
      <c r="AK839" s="300"/>
    </row>
    <row r="840" spans="1:37" s="9" customFormat="1" ht="12.6" customHeight="1" outlineLevel="1" x14ac:dyDescent="0.25">
      <c r="D840" s="385" t="str">
        <f t="shared" si="25"/>
        <v>24606000</v>
      </c>
      <c r="E840" s="106"/>
      <c r="F840" s="143" t="str">
        <f t="shared" si="30"/>
        <v>£000</v>
      </c>
      <c r="G840" s="107">
        <f t="shared" si="32"/>
        <v>0</v>
      </c>
      <c r="H840" s="107">
        <f t="shared" si="32"/>
        <v>0</v>
      </c>
      <c r="I840" s="107">
        <f t="shared" si="32"/>
        <v>0</v>
      </c>
      <c r="J840" s="107">
        <f t="shared" si="32"/>
        <v>0</v>
      </c>
      <c r="K840" s="107">
        <f t="shared" si="32"/>
        <v>0</v>
      </c>
      <c r="L840" s="107">
        <f t="shared" si="32"/>
        <v>0</v>
      </c>
      <c r="M840" s="107">
        <f t="shared" si="32"/>
        <v>0</v>
      </c>
      <c r="N840" s="107">
        <f t="shared" si="32"/>
        <v>0</v>
      </c>
      <c r="O840" s="107">
        <f t="shared" si="32"/>
        <v>0</v>
      </c>
      <c r="P840" s="107">
        <f t="shared" si="32"/>
        <v>0</v>
      </c>
      <c r="Q840" s="107">
        <f t="shared" si="32"/>
        <v>0</v>
      </c>
      <c r="R840" s="107">
        <f t="shared" si="32"/>
        <v>0</v>
      </c>
      <c r="S840" s="107">
        <f t="shared" si="32"/>
        <v>0</v>
      </c>
      <c r="T840" s="107">
        <f t="shared" si="32"/>
        <v>0</v>
      </c>
      <c r="U840" s="107">
        <f t="shared" si="32"/>
        <v>0</v>
      </c>
      <c r="V840" s="107">
        <f t="shared" si="32"/>
        <v>0</v>
      </c>
      <c r="W840" s="107">
        <f t="shared" si="32"/>
        <v>0</v>
      </c>
      <c r="X840" s="107">
        <f t="shared" si="32"/>
        <v>0</v>
      </c>
      <c r="Y840" s="107">
        <f t="shared" si="32"/>
        <v>0</v>
      </c>
      <c r="Z840" s="107">
        <f t="shared" si="32"/>
        <v>0</v>
      </c>
      <c r="AA840" s="107">
        <f t="shared" si="32"/>
        <v>0</v>
      </c>
      <c r="AB840" s="107">
        <f t="shared" si="32"/>
        <v>0</v>
      </c>
      <c r="AC840" s="108">
        <f t="shared" si="32"/>
        <v>0</v>
      </c>
      <c r="AD840" s="212"/>
      <c r="AE840" s="805">
        <f t="shared" si="27"/>
        <v>0</v>
      </c>
      <c r="AG840" s="805">
        <f t="shared" si="28"/>
        <v>0</v>
      </c>
      <c r="AI840" s="805">
        <f t="shared" si="29"/>
        <v>0</v>
      </c>
      <c r="AK840" s="300"/>
    </row>
    <row r="841" spans="1:37" s="9" customFormat="1" ht="12.75" customHeight="1" outlineLevel="1" x14ac:dyDescent="0.25">
      <c r="A841" s="212"/>
      <c r="D841" s="385" t="str">
        <f t="shared" si="25"/>
        <v>24650000</v>
      </c>
      <c r="E841" s="106"/>
      <c r="F841" s="143" t="str">
        <f t="shared" si="30"/>
        <v>£000</v>
      </c>
      <c r="G841" s="107">
        <f t="shared" si="32"/>
        <v>0</v>
      </c>
      <c r="H841" s="107">
        <f t="shared" si="32"/>
        <v>0</v>
      </c>
      <c r="I841" s="107">
        <f t="shared" si="32"/>
        <v>0</v>
      </c>
      <c r="J841" s="107">
        <f t="shared" si="32"/>
        <v>0</v>
      </c>
      <c r="K841" s="107">
        <f t="shared" si="32"/>
        <v>0</v>
      </c>
      <c r="L841" s="107">
        <f t="shared" si="32"/>
        <v>0</v>
      </c>
      <c r="M841" s="107">
        <f t="shared" si="32"/>
        <v>0</v>
      </c>
      <c r="N841" s="107">
        <f t="shared" si="32"/>
        <v>0</v>
      </c>
      <c r="O841" s="107">
        <f t="shared" si="32"/>
        <v>0</v>
      </c>
      <c r="P841" s="107">
        <f t="shared" si="32"/>
        <v>0</v>
      </c>
      <c r="Q841" s="107">
        <f t="shared" si="32"/>
        <v>0</v>
      </c>
      <c r="R841" s="107">
        <f t="shared" si="32"/>
        <v>0</v>
      </c>
      <c r="S841" s="107">
        <f t="shared" si="32"/>
        <v>0</v>
      </c>
      <c r="T841" s="107">
        <f t="shared" si="32"/>
        <v>0</v>
      </c>
      <c r="U841" s="107">
        <f t="shared" si="32"/>
        <v>0</v>
      </c>
      <c r="V841" s="107">
        <f t="shared" si="32"/>
        <v>0</v>
      </c>
      <c r="W841" s="107">
        <f t="shared" si="32"/>
        <v>0</v>
      </c>
      <c r="X841" s="107">
        <f t="shared" si="32"/>
        <v>0</v>
      </c>
      <c r="Y841" s="107">
        <f t="shared" si="32"/>
        <v>0</v>
      </c>
      <c r="Z841" s="107">
        <f t="shared" si="32"/>
        <v>0</v>
      </c>
      <c r="AA841" s="107">
        <f t="shared" si="32"/>
        <v>0</v>
      </c>
      <c r="AB841" s="107">
        <f t="shared" si="32"/>
        <v>0</v>
      </c>
      <c r="AC841" s="108">
        <f t="shared" si="32"/>
        <v>0</v>
      </c>
      <c r="AD841" s="212"/>
      <c r="AE841" s="805">
        <f t="shared" si="27"/>
        <v>0</v>
      </c>
      <c r="AF841" s="212"/>
      <c r="AG841" s="805">
        <f t="shared" si="28"/>
        <v>0</v>
      </c>
      <c r="AI841" s="805">
        <f t="shared" si="29"/>
        <v>0</v>
      </c>
      <c r="AK841" s="300"/>
    </row>
    <row r="842" spans="1:37" s="9" customFormat="1" ht="12.75" customHeight="1" outlineLevel="1" x14ac:dyDescent="0.25">
      <c r="A842" s="212"/>
      <c r="D842" s="385" t="str">
        <f t="shared" si="25"/>
        <v>24652000</v>
      </c>
      <c r="E842" s="106"/>
      <c r="F842" s="143" t="str">
        <f t="shared" si="30"/>
        <v>£000</v>
      </c>
      <c r="G842" s="107">
        <f t="shared" si="32"/>
        <v>0</v>
      </c>
      <c r="H842" s="107">
        <f t="shared" si="32"/>
        <v>0</v>
      </c>
      <c r="I842" s="107">
        <f t="shared" si="32"/>
        <v>0</v>
      </c>
      <c r="J842" s="107">
        <f t="shared" si="32"/>
        <v>0</v>
      </c>
      <c r="K842" s="107">
        <f t="shared" si="32"/>
        <v>0</v>
      </c>
      <c r="L842" s="107">
        <f t="shared" si="32"/>
        <v>0</v>
      </c>
      <c r="M842" s="107">
        <f t="shared" si="32"/>
        <v>0</v>
      </c>
      <c r="N842" s="107">
        <f t="shared" si="32"/>
        <v>0</v>
      </c>
      <c r="O842" s="107">
        <f t="shared" si="32"/>
        <v>0</v>
      </c>
      <c r="P842" s="107">
        <f t="shared" si="32"/>
        <v>0</v>
      </c>
      <c r="Q842" s="107">
        <f t="shared" si="32"/>
        <v>0</v>
      </c>
      <c r="R842" s="107">
        <f t="shared" si="32"/>
        <v>0</v>
      </c>
      <c r="S842" s="107">
        <f t="shared" si="32"/>
        <v>0</v>
      </c>
      <c r="T842" s="107">
        <f t="shared" si="32"/>
        <v>0</v>
      </c>
      <c r="U842" s="107">
        <f t="shared" si="32"/>
        <v>0</v>
      </c>
      <c r="V842" s="107">
        <f t="shared" si="32"/>
        <v>0</v>
      </c>
      <c r="W842" s="107">
        <f t="shared" si="32"/>
        <v>0</v>
      </c>
      <c r="X842" s="107">
        <f t="shared" si="32"/>
        <v>0</v>
      </c>
      <c r="Y842" s="107">
        <f t="shared" si="32"/>
        <v>0</v>
      </c>
      <c r="Z842" s="107">
        <f t="shared" si="32"/>
        <v>0</v>
      </c>
      <c r="AA842" s="107">
        <f t="shared" si="32"/>
        <v>0</v>
      </c>
      <c r="AB842" s="107">
        <f t="shared" si="32"/>
        <v>0</v>
      </c>
      <c r="AC842" s="108">
        <f t="shared" si="32"/>
        <v>0</v>
      </c>
      <c r="AD842" s="212"/>
      <c r="AE842" s="805">
        <f t="shared" si="27"/>
        <v>0</v>
      </c>
      <c r="AF842" s="212"/>
      <c r="AG842" s="805">
        <f t="shared" si="28"/>
        <v>0</v>
      </c>
      <c r="AI842" s="805">
        <f t="shared" si="29"/>
        <v>0</v>
      </c>
      <c r="AK842" s="300"/>
    </row>
    <row r="843" spans="1:37" s="9" customFormat="1" ht="12.75" customHeight="1" outlineLevel="1" x14ac:dyDescent="0.25">
      <c r="A843" s="212"/>
      <c r="D843" s="385" t="str">
        <f t="shared" si="25"/>
        <v>24653000</v>
      </c>
      <c r="E843" s="106"/>
      <c r="F843" s="143" t="str">
        <f t="shared" si="30"/>
        <v>£000</v>
      </c>
      <c r="G843" s="107">
        <f t="shared" si="32"/>
        <v>0</v>
      </c>
      <c r="H843" s="107">
        <f t="shared" si="32"/>
        <v>0</v>
      </c>
      <c r="I843" s="107">
        <f t="shared" si="32"/>
        <v>0</v>
      </c>
      <c r="J843" s="107">
        <f t="shared" si="32"/>
        <v>0</v>
      </c>
      <c r="K843" s="107">
        <f t="shared" si="32"/>
        <v>0</v>
      </c>
      <c r="L843" s="107">
        <f t="shared" si="32"/>
        <v>0</v>
      </c>
      <c r="M843" s="107">
        <f t="shared" si="32"/>
        <v>0</v>
      </c>
      <c r="N843" s="107">
        <f t="shared" si="32"/>
        <v>0</v>
      </c>
      <c r="O843" s="107">
        <f t="shared" si="32"/>
        <v>0</v>
      </c>
      <c r="P843" s="107">
        <f t="shared" si="32"/>
        <v>0</v>
      </c>
      <c r="Q843" s="107">
        <f t="shared" si="32"/>
        <v>0</v>
      </c>
      <c r="R843" s="107">
        <f t="shared" si="32"/>
        <v>0</v>
      </c>
      <c r="S843" s="107">
        <f t="shared" si="32"/>
        <v>0</v>
      </c>
      <c r="T843" s="107">
        <f t="shared" si="32"/>
        <v>0</v>
      </c>
      <c r="U843" s="107">
        <f t="shared" si="32"/>
        <v>0</v>
      </c>
      <c r="V843" s="107">
        <f t="shared" si="32"/>
        <v>0</v>
      </c>
      <c r="W843" s="107">
        <f t="shared" si="32"/>
        <v>0</v>
      </c>
      <c r="X843" s="107">
        <f t="shared" si="32"/>
        <v>0</v>
      </c>
      <c r="Y843" s="107">
        <f t="shared" si="32"/>
        <v>0</v>
      </c>
      <c r="Z843" s="107">
        <f t="shared" si="32"/>
        <v>0</v>
      </c>
      <c r="AA843" s="107">
        <f t="shared" si="32"/>
        <v>0</v>
      </c>
      <c r="AB843" s="107">
        <f t="shared" si="32"/>
        <v>0</v>
      </c>
      <c r="AC843" s="108">
        <f t="shared" si="32"/>
        <v>0</v>
      </c>
      <c r="AD843" s="212"/>
      <c r="AE843" s="805">
        <f t="shared" si="27"/>
        <v>0</v>
      </c>
      <c r="AF843" s="212"/>
      <c r="AG843" s="805">
        <f t="shared" si="28"/>
        <v>0</v>
      </c>
      <c r="AI843" s="805">
        <f t="shared" si="29"/>
        <v>0</v>
      </c>
      <c r="AK843" s="300"/>
    </row>
    <row r="844" spans="1:37" s="9" customFormat="1" ht="12.75" customHeight="1" outlineLevel="1" x14ac:dyDescent="0.25">
      <c r="A844" s="212"/>
      <c r="D844" s="385" t="str">
        <f t="shared" si="25"/>
        <v>24655000</v>
      </c>
      <c r="E844" s="106"/>
      <c r="F844" s="143" t="str">
        <f t="shared" si="30"/>
        <v>£000</v>
      </c>
      <c r="G844" s="107">
        <f t="shared" si="32"/>
        <v>0</v>
      </c>
      <c r="H844" s="107">
        <f t="shared" si="32"/>
        <v>0</v>
      </c>
      <c r="I844" s="107">
        <f t="shared" si="32"/>
        <v>0</v>
      </c>
      <c r="J844" s="107">
        <f t="shared" si="32"/>
        <v>0</v>
      </c>
      <c r="K844" s="107">
        <f t="shared" si="32"/>
        <v>0</v>
      </c>
      <c r="L844" s="107">
        <f t="shared" si="32"/>
        <v>0</v>
      </c>
      <c r="M844" s="107">
        <f t="shared" si="32"/>
        <v>0</v>
      </c>
      <c r="N844" s="107">
        <f t="shared" si="32"/>
        <v>0</v>
      </c>
      <c r="O844" s="107">
        <f t="shared" si="32"/>
        <v>0</v>
      </c>
      <c r="P844" s="107">
        <f t="shared" si="32"/>
        <v>0</v>
      </c>
      <c r="Q844" s="107">
        <f t="shared" si="32"/>
        <v>0</v>
      </c>
      <c r="R844" s="107">
        <f t="shared" si="32"/>
        <v>0</v>
      </c>
      <c r="S844" s="107">
        <f t="shared" si="32"/>
        <v>0</v>
      </c>
      <c r="T844" s="107">
        <f t="shared" si="32"/>
        <v>0</v>
      </c>
      <c r="U844" s="107">
        <f t="shared" si="32"/>
        <v>0</v>
      </c>
      <c r="V844" s="107">
        <f t="shared" si="32"/>
        <v>0</v>
      </c>
      <c r="W844" s="107">
        <f t="shared" si="32"/>
        <v>0</v>
      </c>
      <c r="X844" s="107">
        <f t="shared" si="32"/>
        <v>0</v>
      </c>
      <c r="Y844" s="107">
        <f t="shared" si="32"/>
        <v>0</v>
      </c>
      <c r="Z844" s="107">
        <f t="shared" si="32"/>
        <v>0</v>
      </c>
      <c r="AA844" s="107">
        <f t="shared" si="32"/>
        <v>0</v>
      </c>
      <c r="AB844" s="107">
        <f t="shared" si="32"/>
        <v>0</v>
      </c>
      <c r="AC844" s="108">
        <f t="shared" si="32"/>
        <v>0</v>
      </c>
      <c r="AD844" s="212"/>
      <c r="AE844" s="805">
        <f t="shared" si="27"/>
        <v>0</v>
      </c>
      <c r="AF844" s="212"/>
      <c r="AG844" s="805">
        <f t="shared" si="28"/>
        <v>0</v>
      </c>
      <c r="AI844" s="805">
        <f t="shared" si="29"/>
        <v>0</v>
      </c>
      <c r="AK844" s="300"/>
    </row>
    <row r="845" spans="1:37" s="9" customFormat="1" ht="12.75" customHeight="1" outlineLevel="1" x14ac:dyDescent="0.25">
      <c r="A845" s="212"/>
      <c r="D845" s="385" t="str">
        <f t="shared" si="25"/>
        <v>24656000</v>
      </c>
      <c r="E845" s="106"/>
      <c r="F845" s="143" t="str">
        <f t="shared" si="30"/>
        <v>£000</v>
      </c>
      <c r="G845" s="107">
        <f t="shared" si="32"/>
        <v>0</v>
      </c>
      <c r="H845" s="107">
        <f t="shared" si="32"/>
        <v>0</v>
      </c>
      <c r="I845" s="107">
        <f t="shared" ref="I845:AC845" si="33">I635*I739</f>
        <v>0</v>
      </c>
      <c r="J845" s="107">
        <f t="shared" si="33"/>
        <v>0</v>
      </c>
      <c r="K845" s="107">
        <f t="shared" si="33"/>
        <v>0</v>
      </c>
      <c r="L845" s="107">
        <f t="shared" si="33"/>
        <v>0</v>
      </c>
      <c r="M845" s="107">
        <f t="shared" si="33"/>
        <v>0</v>
      </c>
      <c r="N845" s="107">
        <f t="shared" si="33"/>
        <v>0</v>
      </c>
      <c r="O845" s="107">
        <f t="shared" si="33"/>
        <v>0</v>
      </c>
      <c r="P845" s="107">
        <f t="shared" si="33"/>
        <v>0</v>
      </c>
      <c r="Q845" s="107">
        <f t="shared" si="33"/>
        <v>0</v>
      </c>
      <c r="R845" s="107">
        <f t="shared" si="33"/>
        <v>0</v>
      </c>
      <c r="S845" s="107">
        <f t="shared" si="33"/>
        <v>0</v>
      </c>
      <c r="T845" s="107">
        <f t="shared" si="33"/>
        <v>0</v>
      </c>
      <c r="U845" s="107">
        <f t="shared" si="33"/>
        <v>0</v>
      </c>
      <c r="V845" s="107">
        <f t="shared" si="33"/>
        <v>0</v>
      </c>
      <c r="W845" s="107">
        <f t="shared" si="33"/>
        <v>0</v>
      </c>
      <c r="X845" s="107">
        <f t="shared" si="33"/>
        <v>0</v>
      </c>
      <c r="Y845" s="107">
        <f t="shared" si="33"/>
        <v>0</v>
      </c>
      <c r="Z845" s="107">
        <f t="shared" si="33"/>
        <v>0</v>
      </c>
      <c r="AA845" s="107">
        <f t="shared" si="33"/>
        <v>0</v>
      </c>
      <c r="AB845" s="107">
        <f t="shared" si="33"/>
        <v>0</v>
      </c>
      <c r="AC845" s="108">
        <f t="shared" si="33"/>
        <v>0</v>
      </c>
      <c r="AD845" s="212"/>
      <c r="AE845" s="805">
        <f t="shared" si="27"/>
        <v>0</v>
      </c>
      <c r="AF845" s="212"/>
      <c r="AG845" s="805">
        <f t="shared" si="28"/>
        <v>0</v>
      </c>
      <c r="AI845" s="805">
        <f t="shared" si="29"/>
        <v>0</v>
      </c>
      <c r="AK845" s="300"/>
    </row>
    <row r="846" spans="1:37" s="9" customFormat="1" ht="12.75" customHeight="1" outlineLevel="1" x14ac:dyDescent="0.25">
      <c r="A846" s="212"/>
      <c r="D846" s="385" t="str">
        <f t="shared" si="25"/>
        <v>24657000</v>
      </c>
      <c r="E846" s="106"/>
      <c r="F846" s="143" t="str">
        <f t="shared" si="30"/>
        <v>£000</v>
      </c>
      <c r="G846" s="107">
        <f t="shared" ref="G846:AC857" si="34">G636*G740</f>
        <v>0</v>
      </c>
      <c r="H846" s="107">
        <f t="shared" si="34"/>
        <v>0</v>
      </c>
      <c r="I846" s="107">
        <f t="shared" si="34"/>
        <v>0</v>
      </c>
      <c r="J846" s="107">
        <f t="shared" si="34"/>
        <v>0</v>
      </c>
      <c r="K846" s="107">
        <f t="shared" si="34"/>
        <v>0</v>
      </c>
      <c r="L846" s="107">
        <f t="shared" si="34"/>
        <v>0</v>
      </c>
      <c r="M846" s="107">
        <f t="shared" si="34"/>
        <v>0</v>
      </c>
      <c r="N846" s="107">
        <f t="shared" si="34"/>
        <v>0</v>
      </c>
      <c r="O846" s="107">
        <f t="shared" si="34"/>
        <v>0</v>
      </c>
      <c r="P846" s="107">
        <f t="shared" si="34"/>
        <v>0</v>
      </c>
      <c r="Q846" s="107">
        <f t="shared" si="34"/>
        <v>0</v>
      </c>
      <c r="R846" s="107">
        <f t="shared" si="34"/>
        <v>0</v>
      </c>
      <c r="S846" s="107">
        <f t="shared" si="34"/>
        <v>0</v>
      </c>
      <c r="T846" s="107">
        <f t="shared" si="34"/>
        <v>0</v>
      </c>
      <c r="U846" s="107">
        <f t="shared" si="34"/>
        <v>0</v>
      </c>
      <c r="V846" s="107">
        <f t="shared" si="34"/>
        <v>0</v>
      </c>
      <c r="W846" s="107">
        <f t="shared" si="34"/>
        <v>0</v>
      </c>
      <c r="X846" s="107">
        <f t="shared" si="34"/>
        <v>0</v>
      </c>
      <c r="Y846" s="107">
        <f t="shared" si="34"/>
        <v>0</v>
      </c>
      <c r="Z846" s="107">
        <f t="shared" si="34"/>
        <v>0</v>
      </c>
      <c r="AA846" s="107">
        <f t="shared" si="34"/>
        <v>0</v>
      </c>
      <c r="AB846" s="107">
        <f t="shared" si="34"/>
        <v>0</v>
      </c>
      <c r="AC846" s="108">
        <f t="shared" si="34"/>
        <v>0</v>
      </c>
      <c r="AD846" s="212"/>
      <c r="AE846" s="805">
        <f t="shared" si="27"/>
        <v>0</v>
      </c>
      <c r="AF846" s="212"/>
      <c r="AG846" s="805">
        <f t="shared" si="28"/>
        <v>0</v>
      </c>
      <c r="AI846" s="805">
        <f t="shared" si="29"/>
        <v>0</v>
      </c>
      <c r="AK846" s="300"/>
    </row>
    <row r="847" spans="1:37" s="9" customFormat="1" ht="12.75" customHeight="1" outlineLevel="1" x14ac:dyDescent="0.25">
      <c r="A847" s="212"/>
      <c r="D847" s="385" t="str">
        <f t="shared" si="25"/>
        <v>24658000</v>
      </c>
      <c r="E847" s="106"/>
      <c r="F847" s="143" t="str">
        <f t="shared" si="30"/>
        <v>£000</v>
      </c>
      <c r="G847" s="107">
        <f t="shared" si="34"/>
        <v>0</v>
      </c>
      <c r="H847" s="107">
        <f t="shared" si="34"/>
        <v>0</v>
      </c>
      <c r="I847" s="107">
        <f t="shared" si="34"/>
        <v>0</v>
      </c>
      <c r="J847" s="107">
        <f t="shared" si="34"/>
        <v>0</v>
      </c>
      <c r="K847" s="107">
        <f t="shared" si="34"/>
        <v>0</v>
      </c>
      <c r="L847" s="107">
        <f t="shared" si="34"/>
        <v>0</v>
      </c>
      <c r="M847" s="107">
        <f t="shared" si="34"/>
        <v>0</v>
      </c>
      <c r="N847" s="107">
        <f t="shared" si="34"/>
        <v>0</v>
      </c>
      <c r="O847" s="107">
        <f t="shared" si="34"/>
        <v>0</v>
      </c>
      <c r="P847" s="107">
        <f t="shared" si="34"/>
        <v>0</v>
      </c>
      <c r="Q847" s="107">
        <f t="shared" si="34"/>
        <v>0</v>
      </c>
      <c r="R847" s="107">
        <f t="shared" si="34"/>
        <v>0</v>
      </c>
      <c r="S847" s="107">
        <f t="shared" si="34"/>
        <v>0</v>
      </c>
      <c r="T847" s="107">
        <f t="shared" si="34"/>
        <v>0</v>
      </c>
      <c r="U847" s="107">
        <f t="shared" si="34"/>
        <v>0</v>
      </c>
      <c r="V847" s="107">
        <f t="shared" si="34"/>
        <v>0</v>
      </c>
      <c r="W847" s="107">
        <f t="shared" si="34"/>
        <v>0</v>
      </c>
      <c r="X847" s="107">
        <f t="shared" si="34"/>
        <v>0</v>
      </c>
      <c r="Y847" s="107">
        <f t="shared" si="34"/>
        <v>0</v>
      </c>
      <c r="Z847" s="107">
        <f t="shared" si="34"/>
        <v>0</v>
      </c>
      <c r="AA847" s="107">
        <f t="shared" si="34"/>
        <v>0</v>
      </c>
      <c r="AB847" s="107">
        <f t="shared" si="34"/>
        <v>0</v>
      </c>
      <c r="AC847" s="108">
        <f t="shared" si="34"/>
        <v>0</v>
      </c>
      <c r="AD847" s="212"/>
      <c r="AE847" s="805">
        <f t="shared" si="27"/>
        <v>0</v>
      </c>
      <c r="AF847" s="212"/>
      <c r="AG847" s="805">
        <f t="shared" si="28"/>
        <v>0</v>
      </c>
      <c r="AI847" s="805">
        <f t="shared" si="29"/>
        <v>0</v>
      </c>
      <c r="AK847" s="300"/>
    </row>
    <row r="848" spans="1:37" s="9" customFormat="1" ht="12.75" customHeight="1" outlineLevel="1" x14ac:dyDescent="0.25">
      <c r="A848" s="212"/>
      <c r="D848" s="385" t="str">
        <f t="shared" si="25"/>
        <v>24659000</v>
      </c>
      <c r="E848" s="106"/>
      <c r="F848" s="143" t="str">
        <f t="shared" si="30"/>
        <v>£000</v>
      </c>
      <c r="G848" s="107">
        <f t="shared" si="34"/>
        <v>0</v>
      </c>
      <c r="H848" s="107">
        <f t="shared" si="34"/>
        <v>0</v>
      </c>
      <c r="I848" s="107">
        <f t="shared" si="34"/>
        <v>0</v>
      </c>
      <c r="J848" s="107">
        <f t="shared" si="34"/>
        <v>0</v>
      </c>
      <c r="K848" s="107">
        <f t="shared" si="34"/>
        <v>0</v>
      </c>
      <c r="L848" s="107">
        <f t="shared" si="34"/>
        <v>0</v>
      </c>
      <c r="M848" s="107">
        <f t="shared" si="34"/>
        <v>0</v>
      </c>
      <c r="N848" s="107">
        <f t="shared" si="34"/>
        <v>0</v>
      </c>
      <c r="O848" s="107">
        <f t="shared" si="34"/>
        <v>0</v>
      </c>
      <c r="P848" s="107">
        <f t="shared" si="34"/>
        <v>0</v>
      </c>
      <c r="Q848" s="107">
        <f t="shared" si="34"/>
        <v>0</v>
      </c>
      <c r="R848" s="107">
        <f t="shared" si="34"/>
        <v>0</v>
      </c>
      <c r="S848" s="107">
        <f t="shared" si="34"/>
        <v>0</v>
      </c>
      <c r="T848" s="107">
        <f t="shared" si="34"/>
        <v>0</v>
      </c>
      <c r="U848" s="107">
        <f t="shared" si="34"/>
        <v>0</v>
      </c>
      <c r="V848" s="107">
        <f t="shared" si="34"/>
        <v>0</v>
      </c>
      <c r="W848" s="107">
        <f t="shared" si="34"/>
        <v>0</v>
      </c>
      <c r="X848" s="107">
        <f t="shared" si="34"/>
        <v>0</v>
      </c>
      <c r="Y848" s="107">
        <f t="shared" si="34"/>
        <v>0</v>
      </c>
      <c r="Z848" s="107">
        <f t="shared" si="34"/>
        <v>0</v>
      </c>
      <c r="AA848" s="107">
        <f t="shared" si="34"/>
        <v>0</v>
      </c>
      <c r="AB848" s="107">
        <f t="shared" si="34"/>
        <v>0</v>
      </c>
      <c r="AC848" s="108">
        <f t="shared" si="34"/>
        <v>0</v>
      </c>
      <c r="AD848" s="212"/>
      <c r="AE848" s="805">
        <f t="shared" si="27"/>
        <v>0</v>
      </c>
      <c r="AF848" s="212"/>
      <c r="AG848" s="805">
        <f t="shared" si="28"/>
        <v>0</v>
      </c>
      <c r="AI848" s="805">
        <f t="shared" si="29"/>
        <v>0</v>
      </c>
      <c r="AK848" s="300"/>
    </row>
    <row r="849" spans="1:37" s="9" customFormat="1" ht="12.75" customHeight="1" outlineLevel="1" x14ac:dyDescent="0.25">
      <c r="A849" s="212"/>
      <c r="D849" s="385" t="str">
        <f t="shared" si="25"/>
        <v>24647004</v>
      </c>
      <c r="E849" s="106"/>
      <c r="F849" s="143" t="str">
        <f t="shared" si="30"/>
        <v>£000</v>
      </c>
      <c r="G849" s="107">
        <f t="shared" si="34"/>
        <v>0</v>
      </c>
      <c r="H849" s="107">
        <f t="shared" si="34"/>
        <v>0</v>
      </c>
      <c r="I849" s="107">
        <f t="shared" si="34"/>
        <v>0</v>
      </c>
      <c r="J849" s="107">
        <f t="shared" si="34"/>
        <v>0</v>
      </c>
      <c r="K849" s="107">
        <f t="shared" si="34"/>
        <v>0</v>
      </c>
      <c r="L849" s="107">
        <f t="shared" si="34"/>
        <v>0</v>
      </c>
      <c r="M849" s="107">
        <f t="shared" si="34"/>
        <v>0</v>
      </c>
      <c r="N849" s="107">
        <f t="shared" si="34"/>
        <v>0</v>
      </c>
      <c r="O849" s="107">
        <f t="shared" si="34"/>
        <v>0</v>
      </c>
      <c r="P849" s="107">
        <f t="shared" si="34"/>
        <v>0</v>
      </c>
      <c r="Q849" s="107">
        <f t="shared" si="34"/>
        <v>0</v>
      </c>
      <c r="R849" s="107">
        <f t="shared" si="34"/>
        <v>0</v>
      </c>
      <c r="S849" s="107">
        <f t="shared" si="34"/>
        <v>0</v>
      </c>
      <c r="T849" s="107">
        <f t="shared" si="34"/>
        <v>0</v>
      </c>
      <c r="U849" s="107">
        <f t="shared" si="34"/>
        <v>0</v>
      </c>
      <c r="V849" s="107">
        <f t="shared" si="34"/>
        <v>0</v>
      </c>
      <c r="W849" s="107">
        <f t="shared" si="34"/>
        <v>0</v>
      </c>
      <c r="X849" s="107">
        <f t="shared" si="34"/>
        <v>0</v>
      </c>
      <c r="Y849" s="107">
        <f t="shared" si="34"/>
        <v>0</v>
      </c>
      <c r="Z849" s="107">
        <f t="shared" si="34"/>
        <v>0</v>
      </c>
      <c r="AA849" s="107">
        <f t="shared" si="34"/>
        <v>0</v>
      </c>
      <c r="AB849" s="107">
        <f t="shared" si="34"/>
        <v>0</v>
      </c>
      <c r="AC849" s="108">
        <f t="shared" si="34"/>
        <v>0</v>
      </c>
      <c r="AD849" s="212"/>
      <c r="AE849" s="805">
        <f t="shared" si="27"/>
        <v>0</v>
      </c>
      <c r="AF849" s="212"/>
      <c r="AG849" s="805">
        <f t="shared" si="28"/>
        <v>0</v>
      </c>
      <c r="AI849" s="805">
        <f t="shared" si="29"/>
        <v>0</v>
      </c>
      <c r="AK849" s="300"/>
    </row>
    <row r="850" spans="1:37" s="9" customFormat="1" ht="12.75" customHeight="1" outlineLevel="1" x14ac:dyDescent="0.25">
      <c r="A850" s="212"/>
      <c r="D850" s="385" t="str">
        <f t="shared" si="25"/>
        <v>24647005</v>
      </c>
      <c r="E850" s="106"/>
      <c r="F850" s="143" t="str">
        <f t="shared" si="30"/>
        <v>£000</v>
      </c>
      <c r="G850" s="107">
        <f t="shared" si="34"/>
        <v>0</v>
      </c>
      <c r="H850" s="107">
        <f t="shared" si="34"/>
        <v>0</v>
      </c>
      <c r="I850" s="107">
        <f t="shared" si="34"/>
        <v>0</v>
      </c>
      <c r="J850" s="107">
        <f t="shared" si="34"/>
        <v>0</v>
      </c>
      <c r="K850" s="107">
        <f t="shared" si="34"/>
        <v>0</v>
      </c>
      <c r="L850" s="107">
        <f t="shared" si="34"/>
        <v>0</v>
      </c>
      <c r="M850" s="107">
        <f t="shared" si="34"/>
        <v>0</v>
      </c>
      <c r="N850" s="107">
        <f t="shared" si="34"/>
        <v>0</v>
      </c>
      <c r="O850" s="107">
        <f t="shared" si="34"/>
        <v>0</v>
      </c>
      <c r="P850" s="107">
        <f t="shared" si="34"/>
        <v>0</v>
      </c>
      <c r="Q850" s="107">
        <f t="shared" si="34"/>
        <v>0</v>
      </c>
      <c r="R850" s="107">
        <f t="shared" si="34"/>
        <v>0</v>
      </c>
      <c r="S850" s="107">
        <f t="shared" si="34"/>
        <v>0</v>
      </c>
      <c r="T850" s="107">
        <f t="shared" si="34"/>
        <v>0</v>
      </c>
      <c r="U850" s="107">
        <f t="shared" si="34"/>
        <v>0</v>
      </c>
      <c r="V850" s="107">
        <f t="shared" si="34"/>
        <v>0</v>
      </c>
      <c r="W850" s="107">
        <f t="shared" si="34"/>
        <v>0</v>
      </c>
      <c r="X850" s="107">
        <f t="shared" si="34"/>
        <v>0</v>
      </c>
      <c r="Y850" s="107">
        <f t="shared" si="34"/>
        <v>0</v>
      </c>
      <c r="Z850" s="107">
        <f t="shared" si="34"/>
        <v>0</v>
      </c>
      <c r="AA850" s="107">
        <f t="shared" si="34"/>
        <v>0</v>
      </c>
      <c r="AB850" s="107">
        <f t="shared" si="34"/>
        <v>0</v>
      </c>
      <c r="AC850" s="108">
        <f t="shared" si="34"/>
        <v>0</v>
      </c>
      <c r="AD850" s="212"/>
      <c r="AE850" s="805">
        <f t="shared" si="27"/>
        <v>0</v>
      </c>
      <c r="AF850" s="212"/>
      <c r="AG850" s="805">
        <f t="shared" si="28"/>
        <v>0</v>
      </c>
      <c r="AI850" s="805">
        <f t="shared" si="29"/>
        <v>0</v>
      </c>
      <c r="AK850" s="300"/>
    </row>
    <row r="851" spans="1:37" s="9" customFormat="1" ht="12.75" customHeight="1" outlineLevel="1" x14ac:dyDescent="0.25">
      <c r="A851" s="212"/>
      <c r="D851" s="385" t="str">
        <f t="shared" si="25"/>
        <v>24648004</v>
      </c>
      <c r="E851" s="106"/>
      <c r="F851" s="143" t="str">
        <f t="shared" si="30"/>
        <v>£000</v>
      </c>
      <c r="G851" s="107">
        <f t="shared" si="34"/>
        <v>0</v>
      </c>
      <c r="H851" s="107">
        <f t="shared" si="34"/>
        <v>0</v>
      </c>
      <c r="I851" s="107">
        <f t="shared" si="34"/>
        <v>0</v>
      </c>
      <c r="J851" s="107">
        <f t="shared" si="34"/>
        <v>0</v>
      </c>
      <c r="K851" s="107">
        <f t="shared" si="34"/>
        <v>0</v>
      </c>
      <c r="L851" s="107">
        <f t="shared" si="34"/>
        <v>0</v>
      </c>
      <c r="M851" s="107">
        <f t="shared" si="34"/>
        <v>0</v>
      </c>
      <c r="N851" s="107">
        <f t="shared" si="34"/>
        <v>0</v>
      </c>
      <c r="O851" s="107">
        <f t="shared" si="34"/>
        <v>0</v>
      </c>
      <c r="P851" s="107">
        <f t="shared" si="34"/>
        <v>0</v>
      </c>
      <c r="Q851" s="107">
        <f t="shared" si="34"/>
        <v>0</v>
      </c>
      <c r="R851" s="107">
        <f t="shared" si="34"/>
        <v>0</v>
      </c>
      <c r="S851" s="107">
        <f t="shared" si="34"/>
        <v>0</v>
      </c>
      <c r="T851" s="107">
        <f t="shared" si="34"/>
        <v>0</v>
      </c>
      <c r="U851" s="107">
        <f t="shared" si="34"/>
        <v>0</v>
      </c>
      <c r="V851" s="107">
        <f t="shared" si="34"/>
        <v>0</v>
      </c>
      <c r="W851" s="107">
        <f t="shared" si="34"/>
        <v>0</v>
      </c>
      <c r="X851" s="107">
        <f t="shared" si="34"/>
        <v>0</v>
      </c>
      <c r="Y851" s="107">
        <f t="shared" si="34"/>
        <v>0</v>
      </c>
      <c r="Z851" s="107">
        <f t="shared" si="34"/>
        <v>0</v>
      </c>
      <c r="AA851" s="107">
        <f t="shared" si="34"/>
        <v>0</v>
      </c>
      <c r="AB851" s="107">
        <f t="shared" si="34"/>
        <v>0</v>
      </c>
      <c r="AC851" s="108">
        <f t="shared" si="34"/>
        <v>0</v>
      </c>
      <c r="AD851" s="212"/>
      <c r="AE851" s="805">
        <f t="shared" si="27"/>
        <v>0</v>
      </c>
      <c r="AF851" s="212"/>
      <c r="AG851" s="805">
        <f t="shared" si="28"/>
        <v>0</v>
      </c>
      <c r="AI851" s="805">
        <f t="shared" si="29"/>
        <v>0</v>
      </c>
      <c r="AK851" s="300"/>
    </row>
    <row r="852" spans="1:37" s="9" customFormat="1" ht="12.75" customHeight="1" outlineLevel="1" x14ac:dyDescent="0.25">
      <c r="A852" s="212"/>
      <c r="D852" s="385" t="str">
        <f t="shared" si="25"/>
        <v>24648005</v>
      </c>
      <c r="E852" s="106"/>
      <c r="F852" s="143" t="str">
        <f t="shared" si="30"/>
        <v>£000</v>
      </c>
      <c r="G852" s="107">
        <f t="shared" si="34"/>
        <v>0</v>
      </c>
      <c r="H852" s="107">
        <f t="shared" si="34"/>
        <v>0</v>
      </c>
      <c r="I852" s="107">
        <f t="shared" si="34"/>
        <v>0</v>
      </c>
      <c r="J852" s="107">
        <f t="shared" si="34"/>
        <v>0</v>
      </c>
      <c r="K852" s="107">
        <f t="shared" si="34"/>
        <v>0</v>
      </c>
      <c r="L852" s="107">
        <f t="shared" si="34"/>
        <v>0</v>
      </c>
      <c r="M852" s="107">
        <f t="shared" si="34"/>
        <v>0</v>
      </c>
      <c r="N852" s="107">
        <f t="shared" si="34"/>
        <v>0</v>
      </c>
      <c r="O852" s="107">
        <f t="shared" si="34"/>
        <v>0</v>
      </c>
      <c r="P852" s="107">
        <f t="shared" si="34"/>
        <v>0</v>
      </c>
      <c r="Q852" s="107">
        <f t="shared" si="34"/>
        <v>0</v>
      </c>
      <c r="R852" s="107">
        <f t="shared" si="34"/>
        <v>0</v>
      </c>
      <c r="S852" s="107">
        <f t="shared" si="34"/>
        <v>0</v>
      </c>
      <c r="T852" s="107">
        <f t="shared" si="34"/>
        <v>0</v>
      </c>
      <c r="U852" s="107">
        <f t="shared" si="34"/>
        <v>0</v>
      </c>
      <c r="V852" s="107">
        <f t="shared" si="34"/>
        <v>0</v>
      </c>
      <c r="W852" s="107">
        <f t="shared" si="34"/>
        <v>0</v>
      </c>
      <c r="X852" s="107">
        <f t="shared" si="34"/>
        <v>0</v>
      </c>
      <c r="Y852" s="107">
        <f t="shared" si="34"/>
        <v>0</v>
      </c>
      <c r="Z852" s="107">
        <f t="shared" si="34"/>
        <v>0</v>
      </c>
      <c r="AA852" s="107">
        <f t="shared" si="34"/>
        <v>0</v>
      </c>
      <c r="AB852" s="107">
        <f t="shared" si="34"/>
        <v>0</v>
      </c>
      <c r="AC852" s="108">
        <f t="shared" si="34"/>
        <v>0</v>
      </c>
      <c r="AD852" s="212"/>
      <c r="AE852" s="805">
        <f t="shared" si="27"/>
        <v>0</v>
      </c>
      <c r="AF852" s="212"/>
      <c r="AG852" s="805">
        <f t="shared" si="28"/>
        <v>0</v>
      </c>
      <c r="AI852" s="805">
        <f t="shared" si="29"/>
        <v>0</v>
      </c>
      <c r="AK852" s="300"/>
    </row>
    <row r="853" spans="1:37" s="9" customFormat="1" ht="12.75" customHeight="1" outlineLevel="1" x14ac:dyDescent="0.25">
      <c r="D853" s="385" t="str">
        <f t="shared" si="25"/>
        <v>24647000</v>
      </c>
      <c r="E853" s="106"/>
      <c r="F853" s="143" t="str">
        <f t="shared" si="30"/>
        <v>£000</v>
      </c>
      <c r="G853" s="107">
        <f t="shared" si="34"/>
        <v>0</v>
      </c>
      <c r="H853" s="107">
        <f t="shared" si="34"/>
        <v>0</v>
      </c>
      <c r="I853" s="107">
        <f t="shared" si="34"/>
        <v>0</v>
      </c>
      <c r="J853" s="107">
        <f t="shared" si="34"/>
        <v>0</v>
      </c>
      <c r="K853" s="107">
        <f t="shared" si="34"/>
        <v>0</v>
      </c>
      <c r="L853" s="107">
        <f t="shared" si="34"/>
        <v>0</v>
      </c>
      <c r="M853" s="107">
        <f t="shared" si="34"/>
        <v>0</v>
      </c>
      <c r="N853" s="107">
        <f t="shared" si="34"/>
        <v>0</v>
      </c>
      <c r="O853" s="107">
        <f t="shared" si="34"/>
        <v>0</v>
      </c>
      <c r="P853" s="107">
        <f t="shared" si="34"/>
        <v>0</v>
      </c>
      <c r="Q853" s="107">
        <f t="shared" si="34"/>
        <v>0</v>
      </c>
      <c r="R853" s="107">
        <f t="shared" si="34"/>
        <v>0</v>
      </c>
      <c r="S853" s="107">
        <f t="shared" si="34"/>
        <v>0</v>
      </c>
      <c r="T853" s="107">
        <f t="shared" si="34"/>
        <v>0</v>
      </c>
      <c r="U853" s="107">
        <f t="shared" si="34"/>
        <v>0</v>
      </c>
      <c r="V853" s="107">
        <f t="shared" si="34"/>
        <v>0</v>
      </c>
      <c r="W853" s="107">
        <f t="shared" si="34"/>
        <v>0</v>
      </c>
      <c r="X853" s="107">
        <f t="shared" si="34"/>
        <v>0</v>
      </c>
      <c r="Y853" s="107">
        <f t="shared" si="34"/>
        <v>0</v>
      </c>
      <c r="Z853" s="107">
        <f t="shared" si="34"/>
        <v>0</v>
      </c>
      <c r="AA853" s="107">
        <f t="shared" si="34"/>
        <v>0</v>
      </c>
      <c r="AB853" s="107">
        <f t="shared" si="34"/>
        <v>0</v>
      </c>
      <c r="AC853" s="108">
        <f t="shared" si="34"/>
        <v>0</v>
      </c>
      <c r="AD853" s="212"/>
      <c r="AE853" s="805">
        <f t="shared" si="27"/>
        <v>0</v>
      </c>
      <c r="AG853" s="805">
        <f t="shared" si="28"/>
        <v>0</v>
      </c>
      <c r="AI853" s="805">
        <f t="shared" si="29"/>
        <v>0</v>
      </c>
      <c r="AK853" s="300"/>
    </row>
    <row r="854" spans="1:37" s="9" customFormat="1" ht="12.75" customHeight="1" outlineLevel="1" x14ac:dyDescent="0.25">
      <c r="D854" s="385" t="str">
        <f t="shared" si="25"/>
        <v>24647001</v>
      </c>
      <c r="E854" s="106"/>
      <c r="F854" s="143" t="str">
        <f t="shared" si="30"/>
        <v>£000</v>
      </c>
      <c r="G854" s="107">
        <f t="shared" si="34"/>
        <v>0</v>
      </c>
      <c r="H854" s="107">
        <f t="shared" si="34"/>
        <v>0</v>
      </c>
      <c r="I854" s="107">
        <f t="shared" si="34"/>
        <v>0</v>
      </c>
      <c r="J854" s="107">
        <f t="shared" si="34"/>
        <v>0</v>
      </c>
      <c r="K854" s="107">
        <f t="shared" si="34"/>
        <v>0</v>
      </c>
      <c r="L854" s="107">
        <f t="shared" si="34"/>
        <v>0</v>
      </c>
      <c r="M854" s="107">
        <f t="shared" si="34"/>
        <v>0</v>
      </c>
      <c r="N854" s="107">
        <f t="shared" si="34"/>
        <v>0</v>
      </c>
      <c r="O854" s="107">
        <f t="shared" si="34"/>
        <v>0</v>
      </c>
      <c r="P854" s="107">
        <f t="shared" si="34"/>
        <v>0</v>
      </c>
      <c r="Q854" s="107">
        <f t="shared" si="34"/>
        <v>0</v>
      </c>
      <c r="R854" s="107">
        <f t="shared" si="34"/>
        <v>0</v>
      </c>
      <c r="S854" s="107">
        <f t="shared" si="34"/>
        <v>0</v>
      </c>
      <c r="T854" s="107">
        <f t="shared" si="34"/>
        <v>0</v>
      </c>
      <c r="U854" s="107">
        <f t="shared" si="34"/>
        <v>0</v>
      </c>
      <c r="V854" s="107">
        <f t="shared" si="34"/>
        <v>0</v>
      </c>
      <c r="W854" s="107">
        <f t="shared" si="34"/>
        <v>0</v>
      </c>
      <c r="X854" s="107">
        <f t="shared" si="34"/>
        <v>0</v>
      </c>
      <c r="Y854" s="107">
        <f t="shared" si="34"/>
        <v>0</v>
      </c>
      <c r="Z854" s="107">
        <f t="shared" si="34"/>
        <v>0</v>
      </c>
      <c r="AA854" s="107">
        <f t="shared" si="34"/>
        <v>0</v>
      </c>
      <c r="AB854" s="107">
        <f t="shared" si="34"/>
        <v>0</v>
      </c>
      <c r="AC854" s="108">
        <f t="shared" si="34"/>
        <v>0</v>
      </c>
      <c r="AD854" s="212"/>
      <c r="AE854" s="805">
        <f t="shared" si="27"/>
        <v>0</v>
      </c>
      <c r="AG854" s="805">
        <f t="shared" si="28"/>
        <v>0</v>
      </c>
      <c r="AI854" s="805">
        <f t="shared" si="29"/>
        <v>0</v>
      </c>
      <c r="AK854" s="300"/>
    </row>
    <row r="855" spans="1:37" s="9" customFormat="1" ht="12.75" customHeight="1" outlineLevel="1" x14ac:dyDescent="0.25">
      <c r="D855" s="385" t="str">
        <f t="shared" si="25"/>
        <v>24648000</v>
      </c>
      <c r="E855" s="106"/>
      <c r="F855" s="143" t="str">
        <f t="shared" si="30"/>
        <v>£000</v>
      </c>
      <c r="G855" s="107">
        <f t="shared" si="34"/>
        <v>0</v>
      </c>
      <c r="H855" s="107">
        <f t="shared" si="34"/>
        <v>0</v>
      </c>
      <c r="I855" s="107">
        <f t="shared" si="34"/>
        <v>0</v>
      </c>
      <c r="J855" s="107">
        <f t="shared" si="34"/>
        <v>0</v>
      </c>
      <c r="K855" s="107">
        <f t="shared" si="34"/>
        <v>0</v>
      </c>
      <c r="L855" s="107">
        <f t="shared" si="34"/>
        <v>0</v>
      </c>
      <c r="M855" s="107">
        <f t="shared" si="34"/>
        <v>0</v>
      </c>
      <c r="N855" s="107">
        <f t="shared" si="34"/>
        <v>0</v>
      </c>
      <c r="O855" s="107">
        <f t="shared" si="34"/>
        <v>0</v>
      </c>
      <c r="P855" s="107">
        <f t="shared" si="34"/>
        <v>0</v>
      </c>
      <c r="Q855" s="107">
        <f t="shared" si="34"/>
        <v>0</v>
      </c>
      <c r="R855" s="107">
        <f t="shared" si="34"/>
        <v>0</v>
      </c>
      <c r="S855" s="107">
        <f t="shared" si="34"/>
        <v>0</v>
      </c>
      <c r="T855" s="107">
        <f t="shared" si="34"/>
        <v>0</v>
      </c>
      <c r="U855" s="107">
        <f t="shared" si="34"/>
        <v>0</v>
      </c>
      <c r="V855" s="107">
        <f t="shared" si="34"/>
        <v>0</v>
      </c>
      <c r="W855" s="107">
        <f t="shared" si="34"/>
        <v>0</v>
      </c>
      <c r="X855" s="107">
        <f t="shared" si="34"/>
        <v>0</v>
      </c>
      <c r="Y855" s="107">
        <f t="shared" si="34"/>
        <v>0</v>
      </c>
      <c r="Z855" s="107">
        <f t="shared" si="34"/>
        <v>0</v>
      </c>
      <c r="AA855" s="107">
        <f t="shared" si="34"/>
        <v>0</v>
      </c>
      <c r="AB855" s="107">
        <f t="shared" si="34"/>
        <v>0</v>
      </c>
      <c r="AC855" s="108">
        <f t="shared" si="34"/>
        <v>0</v>
      </c>
      <c r="AD855" s="212"/>
      <c r="AE855" s="805">
        <f t="shared" si="27"/>
        <v>0</v>
      </c>
      <c r="AG855" s="805">
        <f t="shared" si="28"/>
        <v>0</v>
      </c>
      <c r="AI855" s="805">
        <f t="shared" si="29"/>
        <v>0</v>
      </c>
      <c r="AK855" s="300"/>
    </row>
    <row r="856" spans="1:37" s="9" customFormat="1" ht="12.75" customHeight="1" outlineLevel="1" x14ac:dyDescent="0.25">
      <c r="D856" s="385" t="str">
        <f t="shared" si="25"/>
        <v>24648001</v>
      </c>
      <c r="E856" s="106"/>
      <c r="F856" s="143" t="str">
        <f t="shared" si="30"/>
        <v>£000</v>
      </c>
      <c r="G856" s="107">
        <f t="shared" si="34"/>
        <v>0</v>
      </c>
      <c r="H856" s="107">
        <f t="shared" si="34"/>
        <v>0</v>
      </c>
      <c r="I856" s="107">
        <f t="shared" si="34"/>
        <v>0</v>
      </c>
      <c r="J856" s="107">
        <f t="shared" si="34"/>
        <v>0</v>
      </c>
      <c r="K856" s="107">
        <f t="shared" si="34"/>
        <v>0</v>
      </c>
      <c r="L856" s="107">
        <f t="shared" si="34"/>
        <v>0</v>
      </c>
      <c r="M856" s="107">
        <f t="shared" si="34"/>
        <v>0</v>
      </c>
      <c r="N856" s="107">
        <f t="shared" si="34"/>
        <v>0</v>
      </c>
      <c r="O856" s="107">
        <f t="shared" si="34"/>
        <v>0</v>
      </c>
      <c r="P856" s="107">
        <f t="shared" si="34"/>
        <v>0</v>
      </c>
      <c r="Q856" s="107">
        <f t="shared" si="34"/>
        <v>0</v>
      </c>
      <c r="R856" s="107">
        <f t="shared" si="34"/>
        <v>0</v>
      </c>
      <c r="S856" s="107">
        <f t="shared" si="34"/>
        <v>0</v>
      </c>
      <c r="T856" s="107">
        <f t="shared" si="34"/>
        <v>0</v>
      </c>
      <c r="U856" s="107">
        <f t="shared" si="34"/>
        <v>0</v>
      </c>
      <c r="V856" s="107">
        <f t="shared" si="34"/>
        <v>0</v>
      </c>
      <c r="W856" s="107">
        <f t="shared" si="34"/>
        <v>0</v>
      </c>
      <c r="X856" s="107">
        <f t="shared" si="34"/>
        <v>0</v>
      </c>
      <c r="Y856" s="107">
        <f t="shared" si="34"/>
        <v>0</v>
      </c>
      <c r="Z856" s="107">
        <f t="shared" si="34"/>
        <v>0</v>
      </c>
      <c r="AA856" s="107">
        <f t="shared" si="34"/>
        <v>0</v>
      </c>
      <c r="AB856" s="107">
        <f t="shared" si="34"/>
        <v>0</v>
      </c>
      <c r="AC856" s="108">
        <f t="shared" si="34"/>
        <v>0</v>
      </c>
      <c r="AD856" s="212"/>
      <c r="AE856" s="805">
        <f t="shared" si="27"/>
        <v>0</v>
      </c>
      <c r="AG856" s="805">
        <f t="shared" si="28"/>
        <v>0</v>
      </c>
      <c r="AI856" s="805">
        <f t="shared" si="29"/>
        <v>0</v>
      </c>
      <c r="AK856" s="300"/>
    </row>
    <row r="857" spans="1:37" s="9" customFormat="1" ht="12.75" customHeight="1" outlineLevel="1" x14ac:dyDescent="0.25">
      <c r="D857" s="385" t="str">
        <f t="shared" si="25"/>
        <v>24462000</v>
      </c>
      <c r="E857" s="106"/>
      <c r="F857" s="143" t="str">
        <f t="shared" si="30"/>
        <v>£000</v>
      </c>
      <c r="G857" s="107">
        <f t="shared" si="34"/>
        <v>0</v>
      </c>
      <c r="H857" s="107">
        <f t="shared" si="34"/>
        <v>0</v>
      </c>
      <c r="I857" s="107">
        <f t="shared" ref="I857:AC857" si="35">I647*I751</f>
        <v>0</v>
      </c>
      <c r="J857" s="107">
        <f t="shared" si="35"/>
        <v>0</v>
      </c>
      <c r="K857" s="107">
        <f t="shared" si="35"/>
        <v>0</v>
      </c>
      <c r="L857" s="107">
        <f t="shared" si="35"/>
        <v>0</v>
      </c>
      <c r="M857" s="107">
        <f t="shared" si="35"/>
        <v>0</v>
      </c>
      <c r="N857" s="107">
        <f t="shared" si="35"/>
        <v>0</v>
      </c>
      <c r="O857" s="107">
        <f t="shared" si="35"/>
        <v>0</v>
      </c>
      <c r="P857" s="107">
        <f t="shared" si="35"/>
        <v>0</v>
      </c>
      <c r="Q857" s="107">
        <f t="shared" si="35"/>
        <v>0</v>
      </c>
      <c r="R857" s="107">
        <f t="shared" si="35"/>
        <v>0</v>
      </c>
      <c r="S857" s="107">
        <f t="shared" si="35"/>
        <v>0</v>
      </c>
      <c r="T857" s="107">
        <f t="shared" si="35"/>
        <v>0</v>
      </c>
      <c r="U857" s="107">
        <f t="shared" si="35"/>
        <v>0</v>
      </c>
      <c r="V857" s="107">
        <f t="shared" si="35"/>
        <v>0</v>
      </c>
      <c r="W857" s="107">
        <f t="shared" si="35"/>
        <v>0</v>
      </c>
      <c r="X857" s="107">
        <f t="shared" si="35"/>
        <v>0</v>
      </c>
      <c r="Y857" s="107">
        <f t="shared" si="35"/>
        <v>0</v>
      </c>
      <c r="Z857" s="107">
        <f t="shared" si="35"/>
        <v>0</v>
      </c>
      <c r="AA857" s="107">
        <f t="shared" si="35"/>
        <v>0</v>
      </c>
      <c r="AB857" s="107">
        <f t="shared" si="35"/>
        <v>0</v>
      </c>
      <c r="AC857" s="108">
        <f t="shared" si="35"/>
        <v>0</v>
      </c>
      <c r="AD857" s="212"/>
      <c r="AE857" s="805">
        <f t="shared" si="27"/>
        <v>0</v>
      </c>
      <c r="AG857" s="805">
        <f t="shared" si="28"/>
        <v>0</v>
      </c>
      <c r="AI857" s="805">
        <f t="shared" si="29"/>
        <v>0</v>
      </c>
      <c r="AK857" s="300"/>
    </row>
    <row r="858" spans="1:37" s="9" customFormat="1" ht="12.6" customHeight="1" outlineLevel="1" x14ac:dyDescent="0.25">
      <c r="D858" s="385" t="str">
        <f t="shared" si="25"/>
        <v>24649009</v>
      </c>
      <c r="E858" s="106"/>
      <c r="F858" s="143" t="str">
        <f t="shared" si="30"/>
        <v>£000</v>
      </c>
      <c r="G858" s="107">
        <f t="shared" ref="G858:AC869" si="36">G648*G752</f>
        <v>0</v>
      </c>
      <c r="H858" s="107">
        <f t="shared" si="36"/>
        <v>0</v>
      </c>
      <c r="I858" s="107">
        <f t="shared" si="36"/>
        <v>0</v>
      </c>
      <c r="J858" s="107">
        <f t="shared" si="36"/>
        <v>0</v>
      </c>
      <c r="K858" s="107">
        <f t="shared" si="36"/>
        <v>0</v>
      </c>
      <c r="L858" s="107">
        <f t="shared" si="36"/>
        <v>0</v>
      </c>
      <c r="M858" s="107">
        <f t="shared" si="36"/>
        <v>0</v>
      </c>
      <c r="N858" s="107">
        <f t="shared" si="36"/>
        <v>0</v>
      </c>
      <c r="O858" s="107">
        <f t="shared" si="36"/>
        <v>0</v>
      </c>
      <c r="P858" s="107">
        <f t="shared" si="36"/>
        <v>0</v>
      </c>
      <c r="Q858" s="107">
        <f t="shared" si="36"/>
        <v>0</v>
      </c>
      <c r="R858" s="107">
        <f t="shared" si="36"/>
        <v>0</v>
      </c>
      <c r="S858" s="107">
        <f t="shared" si="36"/>
        <v>0</v>
      </c>
      <c r="T858" s="107">
        <f t="shared" si="36"/>
        <v>0</v>
      </c>
      <c r="U858" s="107">
        <f t="shared" si="36"/>
        <v>0</v>
      </c>
      <c r="V858" s="107">
        <f t="shared" si="36"/>
        <v>0</v>
      </c>
      <c r="W858" s="107">
        <f t="shared" si="36"/>
        <v>0</v>
      </c>
      <c r="X858" s="107">
        <f t="shared" si="36"/>
        <v>0</v>
      </c>
      <c r="Y858" s="107">
        <f t="shared" si="36"/>
        <v>0</v>
      </c>
      <c r="Z858" s="107">
        <f t="shared" si="36"/>
        <v>0</v>
      </c>
      <c r="AA858" s="107">
        <f t="shared" si="36"/>
        <v>0</v>
      </c>
      <c r="AB858" s="107">
        <f t="shared" si="36"/>
        <v>0</v>
      </c>
      <c r="AC858" s="108">
        <f t="shared" si="36"/>
        <v>0</v>
      </c>
      <c r="AD858" s="212"/>
      <c r="AE858" s="805">
        <f t="shared" si="27"/>
        <v>0</v>
      </c>
      <c r="AG858" s="805">
        <f t="shared" si="28"/>
        <v>0</v>
      </c>
      <c r="AI858" s="805">
        <f t="shared" si="29"/>
        <v>0</v>
      </c>
      <c r="AK858" s="300"/>
    </row>
    <row r="859" spans="1:37" s="9" customFormat="1" ht="12.75" customHeight="1" outlineLevel="1" x14ac:dyDescent="0.25">
      <c r="A859" s="212"/>
      <c r="D859" s="385" t="str">
        <f t="shared" si="25"/>
        <v>[Capacity Charges Service Code Line 38]</v>
      </c>
      <c r="E859" s="106"/>
      <c r="F859" s="143" t="str">
        <f t="shared" si="30"/>
        <v>£000</v>
      </c>
      <c r="G859" s="107">
        <f t="shared" si="36"/>
        <v>0</v>
      </c>
      <c r="H859" s="107">
        <f t="shared" si="36"/>
        <v>0</v>
      </c>
      <c r="I859" s="107">
        <f t="shared" si="36"/>
        <v>0</v>
      </c>
      <c r="J859" s="107">
        <f t="shared" si="36"/>
        <v>0</v>
      </c>
      <c r="K859" s="107">
        <f t="shared" si="36"/>
        <v>0</v>
      </c>
      <c r="L859" s="107">
        <f t="shared" si="36"/>
        <v>0</v>
      </c>
      <c r="M859" s="107">
        <f t="shared" si="36"/>
        <v>0</v>
      </c>
      <c r="N859" s="107">
        <f t="shared" si="36"/>
        <v>0</v>
      </c>
      <c r="O859" s="107">
        <f t="shared" si="36"/>
        <v>0</v>
      </c>
      <c r="P859" s="107">
        <f t="shared" si="36"/>
        <v>0</v>
      </c>
      <c r="Q859" s="107">
        <f t="shared" si="36"/>
        <v>0</v>
      </c>
      <c r="R859" s="107">
        <f t="shared" si="36"/>
        <v>0</v>
      </c>
      <c r="S859" s="107">
        <f t="shared" si="36"/>
        <v>0</v>
      </c>
      <c r="T859" s="107">
        <f t="shared" si="36"/>
        <v>0</v>
      </c>
      <c r="U859" s="107">
        <f t="shared" si="36"/>
        <v>0</v>
      </c>
      <c r="V859" s="107">
        <f t="shared" si="36"/>
        <v>0</v>
      </c>
      <c r="W859" s="107">
        <f t="shared" si="36"/>
        <v>0</v>
      </c>
      <c r="X859" s="107">
        <f t="shared" si="36"/>
        <v>0</v>
      </c>
      <c r="Y859" s="107">
        <f t="shared" si="36"/>
        <v>0</v>
      </c>
      <c r="Z859" s="107">
        <f t="shared" si="36"/>
        <v>0</v>
      </c>
      <c r="AA859" s="107">
        <f t="shared" si="36"/>
        <v>0</v>
      </c>
      <c r="AB859" s="107">
        <f t="shared" si="36"/>
        <v>0</v>
      </c>
      <c r="AC859" s="108">
        <f t="shared" si="36"/>
        <v>0</v>
      </c>
      <c r="AD859" s="212"/>
      <c r="AE859" s="805">
        <f t="shared" si="27"/>
        <v>0</v>
      </c>
      <c r="AF859" s="212"/>
      <c r="AG859" s="805">
        <f t="shared" si="28"/>
        <v>0</v>
      </c>
      <c r="AI859" s="805">
        <f t="shared" si="29"/>
        <v>0</v>
      </c>
      <c r="AK859" s="300"/>
    </row>
    <row r="860" spans="1:37" s="9" customFormat="1" ht="12.75" customHeight="1" outlineLevel="1" x14ac:dyDescent="0.25">
      <c r="A860" s="212"/>
      <c r="D860" s="385" t="str">
        <f t="shared" si="25"/>
        <v>[Capacity Charges Service Code Line 39]</v>
      </c>
      <c r="E860" s="106"/>
      <c r="F860" s="143" t="str">
        <f t="shared" si="30"/>
        <v>£000</v>
      </c>
      <c r="G860" s="107">
        <f t="shared" si="36"/>
        <v>0</v>
      </c>
      <c r="H860" s="107">
        <f t="shared" si="36"/>
        <v>0</v>
      </c>
      <c r="I860" s="107">
        <f t="shared" si="36"/>
        <v>0</v>
      </c>
      <c r="J860" s="107">
        <f t="shared" si="36"/>
        <v>0</v>
      </c>
      <c r="K860" s="107">
        <f t="shared" si="36"/>
        <v>0</v>
      </c>
      <c r="L860" s="107">
        <f t="shared" si="36"/>
        <v>0</v>
      </c>
      <c r="M860" s="107">
        <f t="shared" si="36"/>
        <v>0</v>
      </c>
      <c r="N860" s="107">
        <f t="shared" si="36"/>
        <v>0</v>
      </c>
      <c r="O860" s="107">
        <f t="shared" si="36"/>
        <v>0</v>
      </c>
      <c r="P860" s="107">
        <f t="shared" si="36"/>
        <v>0</v>
      </c>
      <c r="Q860" s="107">
        <f t="shared" si="36"/>
        <v>0</v>
      </c>
      <c r="R860" s="107">
        <f t="shared" si="36"/>
        <v>0</v>
      </c>
      <c r="S860" s="107">
        <f t="shared" si="36"/>
        <v>0</v>
      </c>
      <c r="T860" s="107">
        <f t="shared" si="36"/>
        <v>0</v>
      </c>
      <c r="U860" s="107">
        <f t="shared" si="36"/>
        <v>0</v>
      </c>
      <c r="V860" s="107">
        <f t="shared" si="36"/>
        <v>0</v>
      </c>
      <c r="W860" s="107">
        <f t="shared" si="36"/>
        <v>0</v>
      </c>
      <c r="X860" s="107">
        <f t="shared" si="36"/>
        <v>0</v>
      </c>
      <c r="Y860" s="107">
        <f t="shared" si="36"/>
        <v>0</v>
      </c>
      <c r="Z860" s="107">
        <f t="shared" si="36"/>
        <v>0</v>
      </c>
      <c r="AA860" s="107">
        <f t="shared" si="36"/>
        <v>0</v>
      </c>
      <c r="AB860" s="107">
        <f t="shared" si="36"/>
        <v>0</v>
      </c>
      <c r="AC860" s="108">
        <f t="shared" si="36"/>
        <v>0</v>
      </c>
      <c r="AD860" s="212"/>
      <c r="AE860" s="805">
        <f t="shared" si="27"/>
        <v>0</v>
      </c>
      <c r="AF860" s="212"/>
      <c r="AG860" s="805">
        <f t="shared" si="28"/>
        <v>0</v>
      </c>
      <c r="AI860" s="805">
        <f t="shared" si="29"/>
        <v>0</v>
      </c>
      <c r="AK860" s="300"/>
    </row>
    <row r="861" spans="1:37" s="9" customFormat="1" ht="12.75" customHeight="1" outlineLevel="1" x14ac:dyDescent="0.25">
      <c r="A861" s="212"/>
      <c r="D861" s="385" t="str">
        <f t="shared" si="25"/>
        <v>[Capacity Charges Service Code Line 40]</v>
      </c>
      <c r="E861" s="106"/>
      <c r="F861" s="143" t="str">
        <f t="shared" si="30"/>
        <v>£000</v>
      </c>
      <c r="G861" s="107">
        <f t="shared" si="36"/>
        <v>0</v>
      </c>
      <c r="H861" s="107">
        <f t="shared" si="36"/>
        <v>0</v>
      </c>
      <c r="I861" s="107">
        <f t="shared" si="36"/>
        <v>0</v>
      </c>
      <c r="J861" s="107">
        <f t="shared" si="36"/>
        <v>0</v>
      </c>
      <c r="K861" s="107">
        <f t="shared" si="36"/>
        <v>0</v>
      </c>
      <c r="L861" s="107">
        <f t="shared" si="36"/>
        <v>0</v>
      </c>
      <c r="M861" s="107">
        <f t="shared" si="36"/>
        <v>0</v>
      </c>
      <c r="N861" s="107">
        <f t="shared" si="36"/>
        <v>0</v>
      </c>
      <c r="O861" s="107">
        <f t="shared" si="36"/>
        <v>0</v>
      </c>
      <c r="P861" s="107">
        <f t="shared" si="36"/>
        <v>0</v>
      </c>
      <c r="Q861" s="107">
        <f t="shared" si="36"/>
        <v>0</v>
      </c>
      <c r="R861" s="107">
        <f t="shared" si="36"/>
        <v>0</v>
      </c>
      <c r="S861" s="107">
        <f t="shared" si="36"/>
        <v>0</v>
      </c>
      <c r="T861" s="107">
        <f t="shared" si="36"/>
        <v>0</v>
      </c>
      <c r="U861" s="107">
        <f t="shared" si="36"/>
        <v>0</v>
      </c>
      <c r="V861" s="107">
        <f t="shared" si="36"/>
        <v>0</v>
      </c>
      <c r="W861" s="107">
        <f t="shared" si="36"/>
        <v>0</v>
      </c>
      <c r="X861" s="107">
        <f t="shared" si="36"/>
        <v>0</v>
      </c>
      <c r="Y861" s="107">
        <f t="shared" si="36"/>
        <v>0</v>
      </c>
      <c r="Z861" s="107">
        <f t="shared" si="36"/>
        <v>0</v>
      </c>
      <c r="AA861" s="107">
        <f t="shared" si="36"/>
        <v>0</v>
      </c>
      <c r="AB861" s="107">
        <f t="shared" si="36"/>
        <v>0</v>
      </c>
      <c r="AC861" s="108">
        <f t="shared" si="36"/>
        <v>0</v>
      </c>
      <c r="AD861" s="212"/>
      <c r="AE861" s="805">
        <f t="shared" si="27"/>
        <v>0</v>
      </c>
      <c r="AF861" s="212"/>
      <c r="AG861" s="805">
        <f t="shared" si="28"/>
        <v>0</v>
      </c>
      <c r="AI861" s="805">
        <f t="shared" si="29"/>
        <v>0</v>
      </c>
      <c r="AK861" s="300"/>
    </row>
    <row r="862" spans="1:37" s="9" customFormat="1" ht="12.75" customHeight="1" outlineLevel="1" x14ac:dyDescent="0.25">
      <c r="D862" s="385" t="str">
        <f t="shared" si="25"/>
        <v>[Capacity Charges Service Code Line 41]</v>
      </c>
      <c r="E862" s="106"/>
      <c r="F862" s="143" t="str">
        <f t="shared" si="30"/>
        <v>£000</v>
      </c>
      <c r="G862" s="107">
        <f t="shared" si="36"/>
        <v>0</v>
      </c>
      <c r="H862" s="107">
        <f t="shared" si="36"/>
        <v>0</v>
      </c>
      <c r="I862" s="107">
        <f t="shared" si="36"/>
        <v>0</v>
      </c>
      <c r="J862" s="107">
        <f t="shared" si="36"/>
        <v>0</v>
      </c>
      <c r="K862" s="107">
        <f t="shared" si="36"/>
        <v>0</v>
      </c>
      <c r="L862" s="107">
        <f t="shared" si="36"/>
        <v>0</v>
      </c>
      <c r="M862" s="107">
        <f t="shared" si="36"/>
        <v>0</v>
      </c>
      <c r="N862" s="107">
        <f t="shared" si="36"/>
        <v>0</v>
      </c>
      <c r="O862" s="107">
        <f t="shared" si="36"/>
        <v>0</v>
      </c>
      <c r="P862" s="107">
        <f t="shared" si="36"/>
        <v>0</v>
      </c>
      <c r="Q862" s="107">
        <f t="shared" si="36"/>
        <v>0</v>
      </c>
      <c r="R862" s="107">
        <f t="shared" si="36"/>
        <v>0</v>
      </c>
      <c r="S862" s="107">
        <f t="shared" si="36"/>
        <v>0</v>
      </c>
      <c r="T862" s="107">
        <f t="shared" si="36"/>
        <v>0</v>
      </c>
      <c r="U862" s="107">
        <f t="shared" si="36"/>
        <v>0</v>
      </c>
      <c r="V862" s="107">
        <f t="shared" si="36"/>
        <v>0</v>
      </c>
      <c r="W862" s="107">
        <f t="shared" si="36"/>
        <v>0</v>
      </c>
      <c r="X862" s="107">
        <f t="shared" si="36"/>
        <v>0</v>
      </c>
      <c r="Y862" s="107">
        <f t="shared" si="36"/>
        <v>0</v>
      </c>
      <c r="Z862" s="107">
        <f t="shared" si="36"/>
        <v>0</v>
      </c>
      <c r="AA862" s="107">
        <f t="shared" si="36"/>
        <v>0</v>
      </c>
      <c r="AB862" s="107">
        <f t="shared" si="36"/>
        <v>0</v>
      </c>
      <c r="AC862" s="108">
        <f t="shared" si="36"/>
        <v>0</v>
      </c>
      <c r="AD862" s="212"/>
      <c r="AE862" s="805">
        <f t="shared" si="27"/>
        <v>0</v>
      </c>
      <c r="AG862" s="805">
        <f t="shared" si="28"/>
        <v>0</v>
      </c>
      <c r="AI862" s="805">
        <f t="shared" si="29"/>
        <v>0</v>
      </c>
      <c r="AK862" s="300"/>
    </row>
    <row r="863" spans="1:37" s="9" customFormat="1" ht="12.75" customHeight="1" outlineLevel="1" x14ac:dyDescent="0.25">
      <c r="D863" s="385" t="str">
        <f t="shared" si="25"/>
        <v>[Capacity Charges Service Code Line 42]</v>
      </c>
      <c r="E863" s="106"/>
      <c r="F863" s="143" t="str">
        <f t="shared" si="30"/>
        <v>£000</v>
      </c>
      <c r="G863" s="107">
        <f t="shared" si="36"/>
        <v>0</v>
      </c>
      <c r="H863" s="107">
        <f t="shared" si="36"/>
        <v>0</v>
      </c>
      <c r="I863" s="107">
        <f t="shared" si="36"/>
        <v>0</v>
      </c>
      <c r="J863" s="107">
        <f t="shared" si="36"/>
        <v>0</v>
      </c>
      <c r="K863" s="107">
        <f t="shared" si="36"/>
        <v>0</v>
      </c>
      <c r="L863" s="107">
        <f t="shared" si="36"/>
        <v>0</v>
      </c>
      <c r="M863" s="107">
        <f t="shared" si="36"/>
        <v>0</v>
      </c>
      <c r="N863" s="107">
        <f t="shared" si="36"/>
        <v>0</v>
      </c>
      <c r="O863" s="107">
        <f t="shared" si="36"/>
        <v>0</v>
      </c>
      <c r="P863" s="107">
        <f t="shared" si="36"/>
        <v>0</v>
      </c>
      <c r="Q863" s="107">
        <f t="shared" si="36"/>
        <v>0</v>
      </c>
      <c r="R863" s="107">
        <f t="shared" si="36"/>
        <v>0</v>
      </c>
      <c r="S863" s="107">
        <f t="shared" si="36"/>
        <v>0</v>
      </c>
      <c r="T863" s="107">
        <f t="shared" si="36"/>
        <v>0</v>
      </c>
      <c r="U863" s="107">
        <f t="shared" si="36"/>
        <v>0</v>
      </c>
      <c r="V863" s="107">
        <f t="shared" si="36"/>
        <v>0</v>
      </c>
      <c r="W863" s="107">
        <f t="shared" si="36"/>
        <v>0</v>
      </c>
      <c r="X863" s="107">
        <f t="shared" si="36"/>
        <v>0</v>
      </c>
      <c r="Y863" s="107">
        <f t="shared" si="36"/>
        <v>0</v>
      </c>
      <c r="Z863" s="107">
        <f t="shared" si="36"/>
        <v>0</v>
      </c>
      <c r="AA863" s="107">
        <f t="shared" si="36"/>
        <v>0</v>
      </c>
      <c r="AB863" s="107">
        <f t="shared" si="36"/>
        <v>0</v>
      </c>
      <c r="AC863" s="108">
        <f t="shared" si="36"/>
        <v>0</v>
      </c>
      <c r="AD863" s="212"/>
      <c r="AE863" s="805">
        <f t="shared" si="27"/>
        <v>0</v>
      </c>
      <c r="AG863" s="805">
        <f t="shared" si="28"/>
        <v>0</v>
      </c>
      <c r="AI863" s="805">
        <f t="shared" si="29"/>
        <v>0</v>
      </c>
      <c r="AK863" s="300"/>
    </row>
    <row r="864" spans="1:37" s="9" customFormat="1" ht="12.75" customHeight="1" outlineLevel="1" x14ac:dyDescent="0.25">
      <c r="D864" s="385" t="str">
        <f t="shared" si="25"/>
        <v>[Capacity Charges Service Code Line 43]</v>
      </c>
      <c r="E864" s="106"/>
      <c r="F864" s="143" t="str">
        <f t="shared" si="30"/>
        <v>£000</v>
      </c>
      <c r="G864" s="107">
        <f t="shared" si="36"/>
        <v>0</v>
      </c>
      <c r="H864" s="107">
        <f t="shared" si="36"/>
        <v>0</v>
      </c>
      <c r="I864" s="107">
        <f t="shared" si="36"/>
        <v>0</v>
      </c>
      <c r="J864" s="107">
        <f t="shared" si="36"/>
        <v>0</v>
      </c>
      <c r="K864" s="107">
        <f t="shared" si="36"/>
        <v>0</v>
      </c>
      <c r="L864" s="107">
        <f t="shared" si="36"/>
        <v>0</v>
      </c>
      <c r="M864" s="107">
        <f t="shared" si="36"/>
        <v>0</v>
      </c>
      <c r="N864" s="107">
        <f t="shared" si="36"/>
        <v>0</v>
      </c>
      <c r="O864" s="107">
        <f t="shared" si="36"/>
        <v>0</v>
      </c>
      <c r="P864" s="107">
        <f t="shared" si="36"/>
        <v>0</v>
      </c>
      <c r="Q864" s="107">
        <f t="shared" si="36"/>
        <v>0</v>
      </c>
      <c r="R864" s="107">
        <f t="shared" si="36"/>
        <v>0</v>
      </c>
      <c r="S864" s="107">
        <f t="shared" si="36"/>
        <v>0</v>
      </c>
      <c r="T864" s="107">
        <f t="shared" si="36"/>
        <v>0</v>
      </c>
      <c r="U864" s="107">
        <f t="shared" si="36"/>
        <v>0</v>
      </c>
      <c r="V864" s="107">
        <f t="shared" si="36"/>
        <v>0</v>
      </c>
      <c r="W864" s="107">
        <f t="shared" si="36"/>
        <v>0</v>
      </c>
      <c r="X864" s="107">
        <f t="shared" si="36"/>
        <v>0</v>
      </c>
      <c r="Y864" s="107">
        <f t="shared" si="36"/>
        <v>0</v>
      </c>
      <c r="Z864" s="107">
        <f t="shared" si="36"/>
        <v>0</v>
      </c>
      <c r="AA864" s="107">
        <f t="shared" si="36"/>
        <v>0</v>
      </c>
      <c r="AB864" s="107">
        <f t="shared" si="36"/>
        <v>0</v>
      </c>
      <c r="AC864" s="108">
        <f t="shared" si="36"/>
        <v>0</v>
      </c>
      <c r="AD864" s="212"/>
      <c r="AE864" s="805">
        <f t="shared" si="27"/>
        <v>0</v>
      </c>
      <c r="AG864" s="805">
        <f t="shared" si="28"/>
        <v>0</v>
      </c>
      <c r="AI864" s="805">
        <f t="shared" si="29"/>
        <v>0</v>
      </c>
      <c r="AK864" s="300"/>
    </row>
    <row r="865" spans="3:37" s="9" customFormat="1" ht="12.75" customHeight="1" outlineLevel="1" x14ac:dyDescent="0.25">
      <c r="D865" s="385" t="str">
        <f t="shared" si="25"/>
        <v>[Capacity Charges Service Code Line 44]</v>
      </c>
      <c r="E865" s="106"/>
      <c r="F865" s="143" t="str">
        <f t="shared" si="30"/>
        <v>£000</v>
      </c>
      <c r="G865" s="107">
        <f t="shared" si="36"/>
        <v>0</v>
      </c>
      <c r="H865" s="107">
        <f t="shared" si="36"/>
        <v>0</v>
      </c>
      <c r="I865" s="107">
        <f t="shared" si="36"/>
        <v>0</v>
      </c>
      <c r="J865" s="107">
        <f t="shared" si="36"/>
        <v>0</v>
      </c>
      <c r="K865" s="107">
        <f t="shared" si="36"/>
        <v>0</v>
      </c>
      <c r="L865" s="107">
        <f t="shared" si="36"/>
        <v>0</v>
      </c>
      <c r="M865" s="107">
        <f t="shared" si="36"/>
        <v>0</v>
      </c>
      <c r="N865" s="107">
        <f t="shared" si="36"/>
        <v>0</v>
      </c>
      <c r="O865" s="107">
        <f t="shared" si="36"/>
        <v>0</v>
      </c>
      <c r="P865" s="107">
        <f t="shared" si="36"/>
        <v>0</v>
      </c>
      <c r="Q865" s="107">
        <f t="shared" si="36"/>
        <v>0</v>
      </c>
      <c r="R865" s="107">
        <f t="shared" si="36"/>
        <v>0</v>
      </c>
      <c r="S865" s="107">
        <f t="shared" si="36"/>
        <v>0</v>
      </c>
      <c r="T865" s="107">
        <f t="shared" si="36"/>
        <v>0</v>
      </c>
      <c r="U865" s="107">
        <f t="shared" si="36"/>
        <v>0</v>
      </c>
      <c r="V865" s="107">
        <f t="shared" si="36"/>
        <v>0</v>
      </c>
      <c r="W865" s="107">
        <f t="shared" si="36"/>
        <v>0</v>
      </c>
      <c r="X865" s="107">
        <f t="shared" si="36"/>
        <v>0</v>
      </c>
      <c r="Y865" s="107">
        <f t="shared" si="36"/>
        <v>0</v>
      </c>
      <c r="Z865" s="107">
        <f t="shared" si="36"/>
        <v>0</v>
      </c>
      <c r="AA865" s="107">
        <f t="shared" si="36"/>
        <v>0</v>
      </c>
      <c r="AB865" s="107">
        <f t="shared" si="36"/>
        <v>0</v>
      </c>
      <c r="AC865" s="108">
        <f t="shared" si="36"/>
        <v>0</v>
      </c>
      <c r="AD865" s="212"/>
      <c r="AE865" s="805">
        <f t="shared" si="27"/>
        <v>0</v>
      </c>
      <c r="AG865" s="805">
        <f t="shared" si="28"/>
        <v>0</v>
      </c>
      <c r="AI865" s="805">
        <f t="shared" si="29"/>
        <v>0</v>
      </c>
      <c r="AK865" s="300"/>
    </row>
    <row r="866" spans="3:37" s="9" customFormat="1" ht="12.75" customHeight="1" outlineLevel="1" x14ac:dyDescent="0.25">
      <c r="D866" s="385" t="str">
        <f t="shared" si="25"/>
        <v>[Capacity Charges Service Code Line 45]</v>
      </c>
      <c r="E866" s="106"/>
      <c r="F866" s="143" t="str">
        <f t="shared" si="30"/>
        <v>£000</v>
      </c>
      <c r="G866" s="107">
        <f t="shared" si="36"/>
        <v>0</v>
      </c>
      <c r="H866" s="107">
        <f t="shared" si="36"/>
        <v>0</v>
      </c>
      <c r="I866" s="107">
        <f t="shared" si="36"/>
        <v>0</v>
      </c>
      <c r="J866" s="107">
        <f t="shared" si="36"/>
        <v>0</v>
      </c>
      <c r="K866" s="107">
        <f t="shared" si="36"/>
        <v>0</v>
      </c>
      <c r="L866" s="107">
        <f t="shared" si="36"/>
        <v>0</v>
      </c>
      <c r="M866" s="107">
        <f t="shared" si="36"/>
        <v>0</v>
      </c>
      <c r="N866" s="107">
        <f t="shared" si="36"/>
        <v>0</v>
      </c>
      <c r="O866" s="107">
        <f t="shared" si="36"/>
        <v>0</v>
      </c>
      <c r="P866" s="107">
        <f t="shared" si="36"/>
        <v>0</v>
      </c>
      <c r="Q866" s="107">
        <f t="shared" si="36"/>
        <v>0</v>
      </c>
      <c r="R866" s="107">
        <f t="shared" si="36"/>
        <v>0</v>
      </c>
      <c r="S866" s="107">
        <f t="shared" si="36"/>
        <v>0</v>
      </c>
      <c r="T866" s="107">
        <f t="shared" si="36"/>
        <v>0</v>
      </c>
      <c r="U866" s="107">
        <f t="shared" si="36"/>
        <v>0</v>
      </c>
      <c r="V866" s="107">
        <f t="shared" si="36"/>
        <v>0</v>
      </c>
      <c r="W866" s="107">
        <f t="shared" si="36"/>
        <v>0</v>
      </c>
      <c r="X866" s="107">
        <f t="shared" si="36"/>
        <v>0</v>
      </c>
      <c r="Y866" s="107">
        <f t="shared" si="36"/>
        <v>0</v>
      </c>
      <c r="Z866" s="107">
        <f t="shared" si="36"/>
        <v>0</v>
      </c>
      <c r="AA866" s="107">
        <f t="shared" si="36"/>
        <v>0</v>
      </c>
      <c r="AB866" s="107">
        <f t="shared" si="36"/>
        <v>0</v>
      </c>
      <c r="AC866" s="108">
        <f t="shared" si="36"/>
        <v>0</v>
      </c>
      <c r="AD866" s="212"/>
      <c r="AE866" s="805">
        <f t="shared" si="27"/>
        <v>0</v>
      </c>
      <c r="AG866" s="805">
        <f t="shared" si="28"/>
        <v>0</v>
      </c>
      <c r="AI866" s="805">
        <f t="shared" si="29"/>
        <v>0</v>
      </c>
      <c r="AK866" s="300"/>
    </row>
    <row r="867" spans="3:37" s="9" customFormat="1" ht="12.6" customHeight="1" outlineLevel="1" x14ac:dyDescent="0.25">
      <c r="D867" s="385" t="str">
        <f t="shared" si="25"/>
        <v>[Capacity Charges Service Code Line 46]</v>
      </c>
      <c r="E867" s="106"/>
      <c r="F867" s="143" t="str">
        <f t="shared" si="30"/>
        <v>£000</v>
      </c>
      <c r="G867" s="107">
        <f t="shared" si="36"/>
        <v>0</v>
      </c>
      <c r="H867" s="107">
        <f t="shared" si="36"/>
        <v>0</v>
      </c>
      <c r="I867" s="107">
        <f t="shared" si="36"/>
        <v>0</v>
      </c>
      <c r="J867" s="107">
        <f t="shared" si="36"/>
        <v>0</v>
      </c>
      <c r="K867" s="107">
        <f t="shared" si="36"/>
        <v>0</v>
      </c>
      <c r="L867" s="107">
        <f t="shared" si="36"/>
        <v>0</v>
      </c>
      <c r="M867" s="107">
        <f t="shared" si="36"/>
        <v>0</v>
      </c>
      <c r="N867" s="107">
        <f t="shared" si="36"/>
        <v>0</v>
      </c>
      <c r="O867" s="107">
        <f t="shared" si="36"/>
        <v>0</v>
      </c>
      <c r="P867" s="107">
        <f t="shared" si="36"/>
        <v>0</v>
      </c>
      <c r="Q867" s="107">
        <f t="shared" si="36"/>
        <v>0</v>
      </c>
      <c r="R867" s="107">
        <f t="shared" si="36"/>
        <v>0</v>
      </c>
      <c r="S867" s="107">
        <f t="shared" si="36"/>
        <v>0</v>
      </c>
      <c r="T867" s="107">
        <f t="shared" si="36"/>
        <v>0</v>
      </c>
      <c r="U867" s="107">
        <f t="shared" si="36"/>
        <v>0</v>
      </c>
      <c r="V867" s="107">
        <f t="shared" si="36"/>
        <v>0</v>
      </c>
      <c r="W867" s="107">
        <f t="shared" si="36"/>
        <v>0</v>
      </c>
      <c r="X867" s="107">
        <f t="shared" si="36"/>
        <v>0</v>
      </c>
      <c r="Y867" s="107">
        <f t="shared" si="36"/>
        <v>0</v>
      </c>
      <c r="Z867" s="107">
        <f t="shared" si="36"/>
        <v>0</v>
      </c>
      <c r="AA867" s="107">
        <f t="shared" si="36"/>
        <v>0</v>
      </c>
      <c r="AB867" s="107">
        <f t="shared" si="36"/>
        <v>0</v>
      </c>
      <c r="AC867" s="108">
        <f t="shared" si="36"/>
        <v>0</v>
      </c>
      <c r="AD867" s="212"/>
      <c r="AE867" s="805">
        <f t="shared" si="27"/>
        <v>0</v>
      </c>
      <c r="AG867" s="805">
        <f t="shared" si="28"/>
        <v>0</v>
      </c>
      <c r="AI867" s="805">
        <f t="shared" si="29"/>
        <v>0</v>
      </c>
      <c r="AK867" s="300"/>
    </row>
    <row r="868" spans="3:37" s="9" customFormat="1" ht="12.75" customHeight="1" outlineLevel="1" x14ac:dyDescent="0.25">
      <c r="D868" s="385" t="str">
        <f t="shared" si="25"/>
        <v>[Capacity Charges Service Code Line 47]</v>
      </c>
      <c r="E868" s="106"/>
      <c r="F868" s="143" t="str">
        <f t="shared" si="30"/>
        <v>£000</v>
      </c>
      <c r="G868" s="107">
        <f t="shared" si="36"/>
        <v>0</v>
      </c>
      <c r="H868" s="107">
        <f t="shared" si="36"/>
        <v>0</v>
      </c>
      <c r="I868" s="107">
        <f t="shared" si="36"/>
        <v>0</v>
      </c>
      <c r="J868" s="107">
        <f t="shared" si="36"/>
        <v>0</v>
      </c>
      <c r="K868" s="107">
        <f t="shared" si="36"/>
        <v>0</v>
      </c>
      <c r="L868" s="107">
        <f t="shared" si="36"/>
        <v>0</v>
      </c>
      <c r="M868" s="107">
        <f t="shared" si="36"/>
        <v>0</v>
      </c>
      <c r="N868" s="107">
        <f t="shared" si="36"/>
        <v>0</v>
      </c>
      <c r="O868" s="107">
        <f t="shared" si="36"/>
        <v>0</v>
      </c>
      <c r="P868" s="107">
        <f t="shared" si="36"/>
        <v>0</v>
      </c>
      <c r="Q868" s="107">
        <f t="shared" si="36"/>
        <v>0</v>
      </c>
      <c r="R868" s="107">
        <f t="shared" si="36"/>
        <v>0</v>
      </c>
      <c r="S868" s="107">
        <f t="shared" si="36"/>
        <v>0</v>
      </c>
      <c r="T868" s="107">
        <f t="shared" si="36"/>
        <v>0</v>
      </c>
      <c r="U868" s="107">
        <f t="shared" si="36"/>
        <v>0</v>
      </c>
      <c r="V868" s="107">
        <f t="shared" si="36"/>
        <v>0</v>
      </c>
      <c r="W868" s="107">
        <f t="shared" si="36"/>
        <v>0</v>
      </c>
      <c r="X868" s="107">
        <f t="shared" si="36"/>
        <v>0</v>
      </c>
      <c r="Y868" s="107">
        <f t="shared" si="36"/>
        <v>0</v>
      </c>
      <c r="Z868" s="107">
        <f t="shared" si="36"/>
        <v>0</v>
      </c>
      <c r="AA868" s="107">
        <f t="shared" si="36"/>
        <v>0</v>
      </c>
      <c r="AB868" s="107">
        <f t="shared" si="36"/>
        <v>0</v>
      </c>
      <c r="AC868" s="108">
        <f t="shared" si="36"/>
        <v>0</v>
      </c>
      <c r="AD868" s="212"/>
      <c r="AE868" s="805">
        <f t="shared" si="27"/>
        <v>0</v>
      </c>
      <c r="AG868" s="805">
        <f t="shared" si="28"/>
        <v>0</v>
      </c>
      <c r="AI868" s="805">
        <f t="shared" si="29"/>
        <v>0</v>
      </c>
      <c r="AK868" s="300"/>
    </row>
    <row r="869" spans="3:37" s="9" customFormat="1" ht="12.75" customHeight="1" outlineLevel="1" x14ac:dyDescent="0.25">
      <c r="D869" s="385" t="str">
        <f t="shared" si="25"/>
        <v>[Capacity Charges Service Code Line 48]</v>
      </c>
      <c r="E869" s="106"/>
      <c r="F869" s="143" t="str">
        <f t="shared" si="30"/>
        <v>£000</v>
      </c>
      <c r="G869" s="107">
        <f t="shared" si="36"/>
        <v>0</v>
      </c>
      <c r="H869" s="107">
        <f t="shared" si="36"/>
        <v>0</v>
      </c>
      <c r="I869" s="107">
        <f t="shared" ref="I869:AC869" si="37">I659*I763</f>
        <v>0</v>
      </c>
      <c r="J869" s="107">
        <f t="shared" si="37"/>
        <v>0</v>
      </c>
      <c r="K869" s="107">
        <f t="shared" si="37"/>
        <v>0</v>
      </c>
      <c r="L869" s="107">
        <f t="shared" si="37"/>
        <v>0</v>
      </c>
      <c r="M869" s="107">
        <f t="shared" si="37"/>
        <v>0</v>
      </c>
      <c r="N869" s="107">
        <f t="shared" si="37"/>
        <v>0</v>
      </c>
      <c r="O869" s="107">
        <f t="shared" si="37"/>
        <v>0</v>
      </c>
      <c r="P869" s="107">
        <f t="shared" si="37"/>
        <v>0</v>
      </c>
      <c r="Q869" s="107">
        <f t="shared" si="37"/>
        <v>0</v>
      </c>
      <c r="R869" s="107">
        <f t="shared" si="37"/>
        <v>0</v>
      </c>
      <c r="S869" s="107">
        <f t="shared" si="37"/>
        <v>0</v>
      </c>
      <c r="T869" s="107">
        <f t="shared" si="37"/>
        <v>0</v>
      </c>
      <c r="U869" s="107">
        <f t="shared" si="37"/>
        <v>0</v>
      </c>
      <c r="V869" s="107">
        <f t="shared" si="37"/>
        <v>0</v>
      </c>
      <c r="W869" s="107">
        <f t="shared" si="37"/>
        <v>0</v>
      </c>
      <c r="X869" s="107">
        <f t="shared" si="37"/>
        <v>0</v>
      </c>
      <c r="Y869" s="107">
        <f t="shared" si="37"/>
        <v>0</v>
      </c>
      <c r="Z869" s="107">
        <f t="shared" si="37"/>
        <v>0</v>
      </c>
      <c r="AA869" s="107">
        <f t="shared" si="37"/>
        <v>0</v>
      </c>
      <c r="AB869" s="107">
        <f t="shared" si="37"/>
        <v>0</v>
      </c>
      <c r="AC869" s="108">
        <f t="shared" si="37"/>
        <v>0</v>
      </c>
      <c r="AD869" s="212"/>
      <c r="AE869" s="805">
        <f t="shared" si="27"/>
        <v>0</v>
      </c>
      <c r="AG869" s="805">
        <f t="shared" si="28"/>
        <v>0</v>
      </c>
      <c r="AI869" s="805">
        <f t="shared" si="29"/>
        <v>0</v>
      </c>
      <c r="AK869" s="300"/>
    </row>
    <row r="870" spans="3:37" s="9" customFormat="1" ht="12.6" customHeight="1" outlineLevel="1" x14ac:dyDescent="0.25">
      <c r="D870" s="385" t="str">
        <f t="shared" si="25"/>
        <v>[Capacity Charges Service Code Line 49]</v>
      </c>
      <c r="E870" s="106"/>
      <c r="F870" s="143" t="str">
        <f t="shared" si="30"/>
        <v>£000</v>
      </c>
      <c r="G870" s="107">
        <f t="shared" ref="G870:AC871" si="38">G660*G764</f>
        <v>0</v>
      </c>
      <c r="H870" s="107">
        <f t="shared" si="38"/>
        <v>0</v>
      </c>
      <c r="I870" s="107">
        <f t="shared" si="38"/>
        <v>0</v>
      </c>
      <c r="J870" s="107">
        <f t="shared" si="38"/>
        <v>0</v>
      </c>
      <c r="K870" s="107">
        <f t="shared" si="38"/>
        <v>0</v>
      </c>
      <c r="L870" s="107">
        <f t="shared" si="38"/>
        <v>0</v>
      </c>
      <c r="M870" s="107">
        <f t="shared" si="38"/>
        <v>0</v>
      </c>
      <c r="N870" s="107">
        <f t="shared" si="38"/>
        <v>0</v>
      </c>
      <c r="O870" s="107">
        <f t="shared" si="38"/>
        <v>0</v>
      </c>
      <c r="P870" s="107">
        <f t="shared" si="38"/>
        <v>0</v>
      </c>
      <c r="Q870" s="107">
        <f t="shared" si="38"/>
        <v>0</v>
      </c>
      <c r="R870" s="107">
        <f t="shared" si="38"/>
        <v>0</v>
      </c>
      <c r="S870" s="107">
        <f t="shared" si="38"/>
        <v>0</v>
      </c>
      <c r="T870" s="107">
        <f t="shared" si="38"/>
        <v>0</v>
      </c>
      <c r="U870" s="107">
        <f t="shared" si="38"/>
        <v>0</v>
      </c>
      <c r="V870" s="107">
        <f t="shared" si="38"/>
        <v>0</v>
      </c>
      <c r="W870" s="107">
        <f t="shared" si="38"/>
        <v>0</v>
      </c>
      <c r="X870" s="107">
        <f t="shared" si="38"/>
        <v>0</v>
      </c>
      <c r="Y870" s="107">
        <f t="shared" si="38"/>
        <v>0</v>
      </c>
      <c r="Z870" s="107">
        <f t="shared" si="38"/>
        <v>0</v>
      </c>
      <c r="AA870" s="107">
        <f t="shared" si="38"/>
        <v>0</v>
      </c>
      <c r="AB870" s="107">
        <f t="shared" si="38"/>
        <v>0</v>
      </c>
      <c r="AC870" s="108">
        <f t="shared" si="38"/>
        <v>0</v>
      </c>
      <c r="AD870" s="212"/>
      <c r="AE870" s="805">
        <f t="shared" si="27"/>
        <v>0</v>
      </c>
      <c r="AG870" s="805">
        <f t="shared" si="28"/>
        <v>0</v>
      </c>
      <c r="AI870" s="805">
        <f t="shared" si="29"/>
        <v>0</v>
      </c>
      <c r="AK870" s="300"/>
    </row>
    <row r="871" spans="3:37" s="9" customFormat="1" ht="12.75" customHeight="1" outlineLevel="1" x14ac:dyDescent="0.25">
      <c r="D871" s="386" t="str">
        <f t="shared" si="25"/>
        <v>[Capacity Charges Service Code Line 50]</v>
      </c>
      <c r="E871" s="286"/>
      <c r="F871" s="155" t="str">
        <f t="shared" si="30"/>
        <v>£000</v>
      </c>
      <c r="G871" s="115">
        <f t="shared" si="38"/>
        <v>0</v>
      </c>
      <c r="H871" s="115">
        <f t="shared" si="38"/>
        <v>0</v>
      </c>
      <c r="I871" s="115">
        <f t="shared" si="38"/>
        <v>0</v>
      </c>
      <c r="J871" s="115">
        <f t="shared" si="38"/>
        <v>0</v>
      </c>
      <c r="K871" s="115">
        <f t="shared" si="38"/>
        <v>0</v>
      </c>
      <c r="L871" s="115">
        <f t="shared" si="38"/>
        <v>0</v>
      </c>
      <c r="M871" s="115">
        <f t="shared" si="38"/>
        <v>0</v>
      </c>
      <c r="N871" s="115">
        <f t="shared" si="38"/>
        <v>0</v>
      </c>
      <c r="O871" s="115">
        <f t="shared" si="38"/>
        <v>0</v>
      </c>
      <c r="P871" s="115">
        <f t="shared" si="38"/>
        <v>0</v>
      </c>
      <c r="Q871" s="115">
        <f t="shared" si="38"/>
        <v>0</v>
      </c>
      <c r="R871" s="115">
        <f t="shared" si="38"/>
        <v>0</v>
      </c>
      <c r="S871" s="115">
        <f t="shared" si="38"/>
        <v>0</v>
      </c>
      <c r="T871" s="115">
        <f t="shared" si="38"/>
        <v>0</v>
      </c>
      <c r="U871" s="115">
        <f t="shared" si="38"/>
        <v>0</v>
      </c>
      <c r="V871" s="115">
        <f t="shared" si="38"/>
        <v>0</v>
      </c>
      <c r="W871" s="115">
        <f t="shared" si="38"/>
        <v>0</v>
      </c>
      <c r="X871" s="115">
        <f t="shared" si="38"/>
        <v>0</v>
      </c>
      <c r="Y871" s="115">
        <f t="shared" si="38"/>
        <v>0</v>
      </c>
      <c r="Z871" s="115">
        <f t="shared" si="38"/>
        <v>0</v>
      </c>
      <c r="AA871" s="115">
        <f t="shared" si="38"/>
        <v>0</v>
      </c>
      <c r="AB871" s="115">
        <f t="shared" si="38"/>
        <v>0</v>
      </c>
      <c r="AC871" s="116">
        <f t="shared" si="38"/>
        <v>0</v>
      </c>
      <c r="AD871" s="212"/>
      <c r="AE871" s="1058">
        <f t="shared" si="27"/>
        <v>0</v>
      </c>
      <c r="AG871" s="1058">
        <f t="shared" si="28"/>
        <v>0</v>
      </c>
      <c r="AI871" s="1058">
        <f t="shared" si="29"/>
        <v>0</v>
      </c>
      <c r="AK871" s="357"/>
    </row>
    <row r="872" spans="3:37" s="9" customFormat="1" ht="12.75" customHeight="1" outlineLevel="1" x14ac:dyDescent="0.25">
      <c r="G872" s="107"/>
      <c r="H872" s="107"/>
      <c r="I872" s="107"/>
      <c r="J872" s="107"/>
      <c r="K872" s="107"/>
      <c r="L872" s="107"/>
      <c r="M872" s="107"/>
      <c r="N872" s="107"/>
      <c r="O872" s="107"/>
      <c r="P872" s="107"/>
      <c r="Q872" s="107"/>
      <c r="R872" s="107"/>
      <c r="S872" s="107"/>
      <c r="T872" s="107"/>
      <c r="U872" s="107"/>
      <c r="V872" s="107"/>
      <c r="W872" s="107"/>
      <c r="X872" s="107"/>
      <c r="Y872" s="107"/>
      <c r="Z872" s="107"/>
      <c r="AA872" s="107"/>
      <c r="AB872" s="107"/>
      <c r="AC872" s="107"/>
      <c r="AD872" s="212"/>
      <c r="AE872" s="107"/>
      <c r="AG872" s="107"/>
      <c r="AI872" s="107"/>
    </row>
    <row r="873" spans="3:37" s="9" customFormat="1" ht="12.75" customHeight="1" outlineLevel="1" x14ac:dyDescent="0.25">
      <c r="D873" s="290" t="str">
        <f>"Total "&amp;C821</f>
        <v>Total Weekday Capacity Charge</v>
      </c>
      <c r="E873" s="353"/>
      <c r="F873" s="354" t="str">
        <f>F871</f>
        <v>£000</v>
      </c>
      <c r="G873" s="355">
        <f t="shared" ref="G873:AC873" si="39">SUM(G822:G871)</f>
        <v>0</v>
      </c>
      <c r="H873" s="355">
        <f t="shared" si="39"/>
        <v>0</v>
      </c>
      <c r="I873" s="355">
        <f t="shared" si="39"/>
        <v>0</v>
      </c>
      <c r="J873" s="355">
        <f t="shared" si="39"/>
        <v>0</v>
      </c>
      <c r="K873" s="355">
        <f t="shared" si="39"/>
        <v>0</v>
      </c>
      <c r="L873" s="355">
        <f t="shared" si="39"/>
        <v>0</v>
      </c>
      <c r="M873" s="355">
        <f t="shared" si="39"/>
        <v>0</v>
      </c>
      <c r="N873" s="355">
        <f t="shared" si="39"/>
        <v>0</v>
      </c>
      <c r="O873" s="355">
        <f t="shared" si="39"/>
        <v>0</v>
      </c>
      <c r="P873" s="355">
        <f t="shared" si="39"/>
        <v>0</v>
      </c>
      <c r="Q873" s="355">
        <f t="shared" si="39"/>
        <v>0</v>
      </c>
      <c r="R873" s="355">
        <f t="shared" si="39"/>
        <v>0</v>
      </c>
      <c r="S873" s="355">
        <f t="shared" si="39"/>
        <v>0</v>
      </c>
      <c r="T873" s="355">
        <f t="shared" si="39"/>
        <v>0</v>
      </c>
      <c r="U873" s="355">
        <f t="shared" si="39"/>
        <v>0</v>
      </c>
      <c r="V873" s="355">
        <f t="shared" si="39"/>
        <v>0</v>
      </c>
      <c r="W873" s="355">
        <f t="shared" si="39"/>
        <v>0</v>
      </c>
      <c r="X873" s="355">
        <f t="shared" si="39"/>
        <v>0</v>
      </c>
      <c r="Y873" s="355">
        <f t="shared" si="39"/>
        <v>0</v>
      </c>
      <c r="Z873" s="355">
        <f t="shared" si="39"/>
        <v>0</v>
      </c>
      <c r="AA873" s="355">
        <f t="shared" si="39"/>
        <v>0</v>
      </c>
      <c r="AB873" s="355">
        <f t="shared" si="39"/>
        <v>0</v>
      </c>
      <c r="AC873" s="294">
        <f t="shared" si="39"/>
        <v>0</v>
      </c>
      <c r="AD873" s="212"/>
      <c r="AE873" s="1062">
        <f>SUM(AE822:AE871)</f>
        <v>0</v>
      </c>
      <c r="AG873" s="1062">
        <f>SUM(AG822:AG871)</f>
        <v>0</v>
      </c>
      <c r="AI873" s="1062">
        <f>SUM(AI822:AI871)</f>
        <v>0</v>
      </c>
      <c r="AK873" s="295"/>
    </row>
    <row r="874" spans="3:37" s="9" customFormat="1" ht="12.75" customHeight="1" outlineLevel="1" x14ac:dyDescent="0.25">
      <c r="G874" s="107"/>
      <c r="H874" s="107"/>
      <c r="I874" s="107"/>
      <c r="J874" s="107"/>
      <c r="K874" s="107"/>
      <c r="L874" s="107"/>
      <c r="M874" s="107"/>
      <c r="N874" s="107"/>
      <c r="O874" s="107"/>
      <c r="P874" s="107"/>
      <c r="Q874" s="107"/>
      <c r="R874" s="107"/>
      <c r="S874" s="107"/>
      <c r="T874" s="107"/>
      <c r="U874" s="107"/>
      <c r="V874" s="107"/>
      <c r="W874" s="107"/>
      <c r="X874" s="107"/>
      <c r="Y874" s="107"/>
      <c r="Z874" s="107"/>
      <c r="AA874" s="107"/>
      <c r="AB874" s="107"/>
      <c r="AD874" s="212"/>
    </row>
    <row r="875" spans="3:37" s="9" customFormat="1" ht="12.75" customHeight="1" outlineLevel="1" x14ac:dyDescent="0.25">
      <c r="C875" s="76" t="s">
        <v>532</v>
      </c>
      <c r="G875" s="107"/>
      <c r="H875" s="107"/>
      <c r="I875" s="107"/>
      <c r="J875" s="107"/>
      <c r="K875" s="107"/>
      <c r="L875" s="107"/>
      <c r="M875" s="107"/>
      <c r="N875" s="107"/>
      <c r="O875" s="107"/>
      <c r="P875" s="107"/>
      <c r="Q875" s="107"/>
      <c r="R875" s="107"/>
      <c r="S875" s="107"/>
      <c r="T875" s="107"/>
      <c r="U875" s="107"/>
      <c r="V875" s="107"/>
      <c r="W875" s="107"/>
      <c r="X875" s="107"/>
      <c r="Y875" s="107"/>
      <c r="Z875" s="107"/>
      <c r="AA875" s="107"/>
      <c r="AB875" s="107"/>
      <c r="AD875" s="212"/>
    </row>
    <row r="876" spans="3:37" s="9" customFormat="1" ht="12.75" customHeight="1" outlineLevel="1" x14ac:dyDescent="0.25">
      <c r="D876" s="384" t="str">
        <f t="shared" ref="D876:D925" si="40">D822</f>
        <v>24602004</v>
      </c>
      <c r="E876" s="312"/>
      <c r="F876" s="313" t="s">
        <v>428</v>
      </c>
      <c r="G876" s="317">
        <f t="shared" ref="G876:AC887" si="41">G664*G768</f>
        <v>0</v>
      </c>
      <c r="H876" s="317">
        <f t="shared" si="41"/>
        <v>0</v>
      </c>
      <c r="I876" s="317">
        <f t="shared" si="41"/>
        <v>0</v>
      </c>
      <c r="J876" s="317">
        <f t="shared" si="41"/>
        <v>0</v>
      </c>
      <c r="K876" s="317">
        <f t="shared" si="41"/>
        <v>0</v>
      </c>
      <c r="L876" s="317">
        <f t="shared" si="41"/>
        <v>0</v>
      </c>
      <c r="M876" s="317">
        <f t="shared" si="41"/>
        <v>0</v>
      </c>
      <c r="N876" s="317">
        <f t="shared" si="41"/>
        <v>0</v>
      </c>
      <c r="O876" s="317">
        <f t="shared" si="41"/>
        <v>0</v>
      </c>
      <c r="P876" s="317">
        <f t="shared" si="41"/>
        <v>0</v>
      </c>
      <c r="Q876" s="317">
        <f t="shared" si="41"/>
        <v>0</v>
      </c>
      <c r="R876" s="317">
        <f t="shared" si="41"/>
        <v>0</v>
      </c>
      <c r="S876" s="317">
        <f t="shared" si="41"/>
        <v>0</v>
      </c>
      <c r="T876" s="317">
        <f t="shared" si="41"/>
        <v>0</v>
      </c>
      <c r="U876" s="317">
        <f t="shared" si="41"/>
        <v>0</v>
      </c>
      <c r="V876" s="317">
        <f t="shared" si="41"/>
        <v>0</v>
      </c>
      <c r="W876" s="317">
        <f t="shared" si="41"/>
        <v>0</v>
      </c>
      <c r="X876" s="317">
        <f t="shared" si="41"/>
        <v>0</v>
      </c>
      <c r="Y876" s="317">
        <f t="shared" si="41"/>
        <v>0</v>
      </c>
      <c r="Z876" s="317">
        <f t="shared" si="41"/>
        <v>0</v>
      </c>
      <c r="AA876" s="317">
        <f t="shared" si="41"/>
        <v>0</v>
      </c>
      <c r="AB876" s="317">
        <f t="shared" si="41"/>
        <v>0</v>
      </c>
      <c r="AC876" s="358">
        <f t="shared" si="41"/>
        <v>0</v>
      </c>
      <c r="AD876" s="212"/>
      <c r="AE876" s="1057">
        <f t="shared" ref="AE876:AE925" si="42">AE664*AE768</f>
        <v>0</v>
      </c>
      <c r="AG876" s="1057">
        <f t="shared" ref="AG876:AG925" si="43">AG664*AG768</f>
        <v>0</v>
      </c>
      <c r="AI876" s="1057">
        <f t="shared" ref="AI876:AI925" si="44">AI664*AI768</f>
        <v>0</v>
      </c>
      <c r="AK876" s="378"/>
    </row>
    <row r="877" spans="3:37" s="9" customFormat="1" ht="12.75" customHeight="1" outlineLevel="1" x14ac:dyDescent="0.25">
      <c r="D877" s="385" t="str">
        <f t="shared" si="40"/>
        <v>24604004</v>
      </c>
      <c r="E877" s="106"/>
      <c r="F877" s="143" t="str">
        <f t="shared" ref="F877:F925" si="45">F876</f>
        <v>£000</v>
      </c>
      <c r="G877" s="107">
        <f t="shared" si="41"/>
        <v>0</v>
      </c>
      <c r="H877" s="107">
        <f t="shared" si="41"/>
        <v>0</v>
      </c>
      <c r="I877" s="107">
        <f t="shared" si="41"/>
        <v>0</v>
      </c>
      <c r="J877" s="107">
        <f t="shared" si="41"/>
        <v>0</v>
      </c>
      <c r="K877" s="107">
        <f t="shared" si="41"/>
        <v>0</v>
      </c>
      <c r="L877" s="107">
        <f t="shared" si="41"/>
        <v>0</v>
      </c>
      <c r="M877" s="107">
        <f t="shared" si="41"/>
        <v>0</v>
      </c>
      <c r="N877" s="107">
        <f t="shared" si="41"/>
        <v>0</v>
      </c>
      <c r="O877" s="107">
        <f t="shared" si="41"/>
        <v>0</v>
      </c>
      <c r="P877" s="107">
        <f t="shared" si="41"/>
        <v>0</v>
      </c>
      <c r="Q877" s="107">
        <f t="shared" si="41"/>
        <v>0</v>
      </c>
      <c r="R877" s="107">
        <f t="shared" si="41"/>
        <v>0</v>
      </c>
      <c r="S877" s="107">
        <f t="shared" si="41"/>
        <v>0</v>
      </c>
      <c r="T877" s="107">
        <f t="shared" si="41"/>
        <v>0</v>
      </c>
      <c r="U877" s="107">
        <f t="shared" si="41"/>
        <v>0</v>
      </c>
      <c r="V877" s="107">
        <f t="shared" si="41"/>
        <v>0</v>
      </c>
      <c r="W877" s="107">
        <f t="shared" si="41"/>
        <v>0</v>
      </c>
      <c r="X877" s="107">
        <f t="shared" si="41"/>
        <v>0</v>
      </c>
      <c r="Y877" s="107">
        <f t="shared" si="41"/>
        <v>0</v>
      </c>
      <c r="Z877" s="107">
        <f t="shared" si="41"/>
        <v>0</v>
      </c>
      <c r="AA877" s="107">
        <f t="shared" si="41"/>
        <v>0</v>
      </c>
      <c r="AB877" s="107">
        <f t="shared" si="41"/>
        <v>0</v>
      </c>
      <c r="AC877" s="108">
        <f t="shared" si="41"/>
        <v>0</v>
      </c>
      <c r="AD877" s="212"/>
      <c r="AE877" s="805">
        <f t="shared" si="42"/>
        <v>0</v>
      </c>
      <c r="AG877" s="805">
        <f t="shared" si="43"/>
        <v>0</v>
      </c>
      <c r="AI877" s="805">
        <f t="shared" si="44"/>
        <v>0</v>
      </c>
      <c r="AK877" s="300"/>
    </row>
    <row r="878" spans="3:37" s="9" customFormat="1" ht="12.75" customHeight="1" outlineLevel="1" x14ac:dyDescent="0.25">
      <c r="D878" s="385" t="str">
        <f t="shared" si="40"/>
        <v>24605004</v>
      </c>
      <c r="E878" s="106"/>
      <c r="F878" s="143" t="str">
        <f t="shared" si="45"/>
        <v>£000</v>
      </c>
      <c r="G878" s="107">
        <f t="shared" si="41"/>
        <v>0</v>
      </c>
      <c r="H878" s="107">
        <f t="shared" si="41"/>
        <v>0</v>
      </c>
      <c r="I878" s="107">
        <f t="shared" si="41"/>
        <v>0</v>
      </c>
      <c r="J878" s="107">
        <f t="shared" si="41"/>
        <v>0</v>
      </c>
      <c r="K878" s="107">
        <f t="shared" si="41"/>
        <v>0</v>
      </c>
      <c r="L878" s="107">
        <f t="shared" si="41"/>
        <v>0</v>
      </c>
      <c r="M878" s="107">
        <f t="shared" si="41"/>
        <v>0</v>
      </c>
      <c r="N878" s="107">
        <f t="shared" si="41"/>
        <v>0</v>
      </c>
      <c r="O878" s="107">
        <f t="shared" si="41"/>
        <v>0</v>
      </c>
      <c r="P878" s="107">
        <f t="shared" si="41"/>
        <v>0</v>
      </c>
      <c r="Q878" s="107">
        <f t="shared" si="41"/>
        <v>0</v>
      </c>
      <c r="R878" s="107">
        <f t="shared" si="41"/>
        <v>0</v>
      </c>
      <c r="S878" s="107">
        <f t="shared" si="41"/>
        <v>0</v>
      </c>
      <c r="T878" s="107">
        <f t="shared" si="41"/>
        <v>0</v>
      </c>
      <c r="U878" s="107">
        <f t="shared" si="41"/>
        <v>0</v>
      </c>
      <c r="V878" s="107">
        <f t="shared" si="41"/>
        <v>0</v>
      </c>
      <c r="W878" s="107">
        <f t="shared" si="41"/>
        <v>0</v>
      </c>
      <c r="X878" s="107">
        <f t="shared" si="41"/>
        <v>0</v>
      </c>
      <c r="Y878" s="107">
        <f t="shared" si="41"/>
        <v>0</v>
      </c>
      <c r="Z878" s="107">
        <f t="shared" si="41"/>
        <v>0</v>
      </c>
      <c r="AA878" s="107">
        <f t="shared" si="41"/>
        <v>0</v>
      </c>
      <c r="AB878" s="107">
        <f t="shared" si="41"/>
        <v>0</v>
      </c>
      <c r="AC878" s="108">
        <f t="shared" si="41"/>
        <v>0</v>
      </c>
      <c r="AD878" s="212"/>
      <c r="AE878" s="805">
        <f t="shared" si="42"/>
        <v>0</v>
      </c>
      <c r="AG878" s="805">
        <f t="shared" si="43"/>
        <v>0</v>
      </c>
      <c r="AI878" s="805">
        <f t="shared" si="44"/>
        <v>0</v>
      </c>
      <c r="AK878" s="300"/>
    </row>
    <row r="879" spans="3:37" s="9" customFormat="1" ht="12.75" customHeight="1" outlineLevel="1" x14ac:dyDescent="0.25">
      <c r="D879" s="385" t="str">
        <f t="shared" si="40"/>
        <v>24606004</v>
      </c>
      <c r="E879" s="106"/>
      <c r="F879" s="143" t="str">
        <f t="shared" si="45"/>
        <v>£000</v>
      </c>
      <c r="G879" s="107">
        <f t="shared" si="41"/>
        <v>0</v>
      </c>
      <c r="H879" s="107">
        <f t="shared" si="41"/>
        <v>0</v>
      </c>
      <c r="I879" s="107">
        <f t="shared" si="41"/>
        <v>0</v>
      </c>
      <c r="J879" s="107">
        <f t="shared" si="41"/>
        <v>0</v>
      </c>
      <c r="K879" s="107">
        <f t="shared" si="41"/>
        <v>0</v>
      </c>
      <c r="L879" s="107">
        <f t="shared" si="41"/>
        <v>0</v>
      </c>
      <c r="M879" s="107">
        <f t="shared" si="41"/>
        <v>0</v>
      </c>
      <c r="N879" s="107">
        <f t="shared" si="41"/>
        <v>0</v>
      </c>
      <c r="O879" s="107">
        <f t="shared" si="41"/>
        <v>0</v>
      </c>
      <c r="P879" s="107">
        <f t="shared" si="41"/>
        <v>0</v>
      </c>
      <c r="Q879" s="107">
        <f t="shared" si="41"/>
        <v>0</v>
      </c>
      <c r="R879" s="107">
        <f t="shared" si="41"/>
        <v>0</v>
      </c>
      <c r="S879" s="107">
        <f t="shared" si="41"/>
        <v>0</v>
      </c>
      <c r="T879" s="107">
        <f t="shared" si="41"/>
        <v>0</v>
      </c>
      <c r="U879" s="107">
        <f t="shared" si="41"/>
        <v>0</v>
      </c>
      <c r="V879" s="107">
        <f t="shared" si="41"/>
        <v>0</v>
      </c>
      <c r="W879" s="107">
        <f t="shared" si="41"/>
        <v>0</v>
      </c>
      <c r="X879" s="107">
        <f t="shared" si="41"/>
        <v>0</v>
      </c>
      <c r="Y879" s="107">
        <f t="shared" si="41"/>
        <v>0</v>
      </c>
      <c r="Z879" s="107">
        <f t="shared" si="41"/>
        <v>0</v>
      </c>
      <c r="AA879" s="107">
        <f t="shared" si="41"/>
        <v>0</v>
      </c>
      <c r="AB879" s="107">
        <f t="shared" si="41"/>
        <v>0</v>
      </c>
      <c r="AC879" s="108">
        <f t="shared" si="41"/>
        <v>0</v>
      </c>
      <c r="AD879" s="212"/>
      <c r="AE879" s="805">
        <f t="shared" si="42"/>
        <v>0</v>
      </c>
      <c r="AG879" s="805">
        <f t="shared" si="43"/>
        <v>0</v>
      </c>
      <c r="AI879" s="805">
        <f t="shared" si="44"/>
        <v>0</v>
      </c>
      <c r="AK879" s="300"/>
    </row>
    <row r="880" spans="3:37" s="9" customFormat="1" ht="12.75" customHeight="1" outlineLevel="1" x14ac:dyDescent="0.25">
      <c r="D880" s="385" t="str">
        <f t="shared" si="40"/>
        <v>24650005</v>
      </c>
      <c r="E880" s="106"/>
      <c r="F880" s="143" t="str">
        <f t="shared" si="45"/>
        <v>£000</v>
      </c>
      <c r="G880" s="107">
        <f t="shared" si="41"/>
        <v>0</v>
      </c>
      <c r="H880" s="107">
        <f t="shared" si="41"/>
        <v>0</v>
      </c>
      <c r="I880" s="107">
        <f t="shared" si="41"/>
        <v>0</v>
      </c>
      <c r="J880" s="107">
        <f t="shared" si="41"/>
        <v>0</v>
      </c>
      <c r="K880" s="107">
        <f t="shared" si="41"/>
        <v>0</v>
      </c>
      <c r="L880" s="107">
        <f t="shared" si="41"/>
        <v>0</v>
      </c>
      <c r="M880" s="107">
        <f t="shared" si="41"/>
        <v>0</v>
      </c>
      <c r="N880" s="107">
        <f t="shared" si="41"/>
        <v>0</v>
      </c>
      <c r="O880" s="107">
        <f t="shared" si="41"/>
        <v>0</v>
      </c>
      <c r="P880" s="107">
        <f t="shared" si="41"/>
        <v>0</v>
      </c>
      <c r="Q880" s="107">
        <f t="shared" si="41"/>
        <v>0</v>
      </c>
      <c r="R880" s="107">
        <f t="shared" si="41"/>
        <v>0</v>
      </c>
      <c r="S880" s="107">
        <f t="shared" si="41"/>
        <v>0</v>
      </c>
      <c r="T880" s="107">
        <f t="shared" si="41"/>
        <v>0</v>
      </c>
      <c r="U880" s="107">
        <f t="shared" si="41"/>
        <v>0</v>
      </c>
      <c r="V880" s="107">
        <f t="shared" si="41"/>
        <v>0</v>
      </c>
      <c r="W880" s="107">
        <f t="shared" si="41"/>
        <v>0</v>
      </c>
      <c r="X880" s="107">
        <f t="shared" si="41"/>
        <v>0</v>
      </c>
      <c r="Y880" s="107">
        <f t="shared" si="41"/>
        <v>0</v>
      </c>
      <c r="Z880" s="107">
        <f t="shared" si="41"/>
        <v>0</v>
      </c>
      <c r="AA880" s="107">
        <f t="shared" si="41"/>
        <v>0</v>
      </c>
      <c r="AB880" s="107">
        <f t="shared" si="41"/>
        <v>0</v>
      </c>
      <c r="AC880" s="108">
        <f t="shared" si="41"/>
        <v>0</v>
      </c>
      <c r="AD880" s="212"/>
      <c r="AE880" s="805">
        <f t="shared" si="42"/>
        <v>0</v>
      </c>
      <c r="AG880" s="805">
        <f t="shared" si="43"/>
        <v>0</v>
      </c>
      <c r="AI880" s="805">
        <f t="shared" si="44"/>
        <v>0</v>
      </c>
      <c r="AK880" s="300"/>
    </row>
    <row r="881" spans="4:37" s="9" customFormat="1" ht="12.75" customHeight="1" outlineLevel="1" x14ac:dyDescent="0.25">
      <c r="D881" s="385" t="str">
        <f t="shared" si="40"/>
        <v>24652005</v>
      </c>
      <c r="E881" s="106"/>
      <c r="F881" s="143" t="str">
        <f t="shared" si="45"/>
        <v>£000</v>
      </c>
      <c r="G881" s="107">
        <f t="shared" si="41"/>
        <v>0</v>
      </c>
      <c r="H881" s="107">
        <f t="shared" si="41"/>
        <v>0</v>
      </c>
      <c r="I881" s="107">
        <f t="shared" si="41"/>
        <v>0</v>
      </c>
      <c r="J881" s="107">
        <f t="shared" si="41"/>
        <v>0</v>
      </c>
      <c r="K881" s="107">
        <f t="shared" si="41"/>
        <v>0</v>
      </c>
      <c r="L881" s="107">
        <f t="shared" si="41"/>
        <v>0</v>
      </c>
      <c r="M881" s="107">
        <f t="shared" si="41"/>
        <v>0</v>
      </c>
      <c r="N881" s="107">
        <f t="shared" si="41"/>
        <v>0</v>
      </c>
      <c r="O881" s="107">
        <f t="shared" si="41"/>
        <v>0</v>
      </c>
      <c r="P881" s="107">
        <f t="shared" si="41"/>
        <v>0</v>
      </c>
      <c r="Q881" s="107">
        <f t="shared" si="41"/>
        <v>0</v>
      </c>
      <c r="R881" s="107">
        <f t="shared" si="41"/>
        <v>0</v>
      </c>
      <c r="S881" s="107">
        <f t="shared" si="41"/>
        <v>0</v>
      </c>
      <c r="T881" s="107">
        <f t="shared" si="41"/>
        <v>0</v>
      </c>
      <c r="U881" s="107">
        <f t="shared" si="41"/>
        <v>0</v>
      </c>
      <c r="V881" s="107">
        <f t="shared" si="41"/>
        <v>0</v>
      </c>
      <c r="W881" s="107">
        <f t="shared" si="41"/>
        <v>0</v>
      </c>
      <c r="X881" s="107">
        <f t="shared" si="41"/>
        <v>0</v>
      </c>
      <c r="Y881" s="107">
        <f t="shared" si="41"/>
        <v>0</v>
      </c>
      <c r="Z881" s="107">
        <f t="shared" si="41"/>
        <v>0</v>
      </c>
      <c r="AA881" s="107">
        <f t="shared" si="41"/>
        <v>0</v>
      </c>
      <c r="AB881" s="107">
        <f t="shared" si="41"/>
        <v>0</v>
      </c>
      <c r="AC881" s="108">
        <f t="shared" si="41"/>
        <v>0</v>
      </c>
      <c r="AD881" s="212"/>
      <c r="AE881" s="805">
        <f t="shared" si="42"/>
        <v>0</v>
      </c>
      <c r="AG881" s="805">
        <f t="shared" si="43"/>
        <v>0</v>
      </c>
      <c r="AI881" s="805">
        <f t="shared" si="44"/>
        <v>0</v>
      </c>
      <c r="AK881" s="300"/>
    </row>
    <row r="882" spans="4:37" s="9" customFormat="1" ht="12.75" customHeight="1" outlineLevel="1" x14ac:dyDescent="0.25">
      <c r="D882" s="385" t="str">
        <f t="shared" si="40"/>
        <v>24653005</v>
      </c>
      <c r="E882" s="106"/>
      <c r="F882" s="143" t="str">
        <f t="shared" si="45"/>
        <v>£000</v>
      </c>
      <c r="G882" s="107">
        <f t="shared" si="41"/>
        <v>0</v>
      </c>
      <c r="H882" s="107">
        <f t="shared" si="41"/>
        <v>0</v>
      </c>
      <c r="I882" s="107">
        <f t="shared" si="41"/>
        <v>0</v>
      </c>
      <c r="J882" s="107">
        <f t="shared" si="41"/>
        <v>0</v>
      </c>
      <c r="K882" s="107">
        <f t="shared" si="41"/>
        <v>0</v>
      </c>
      <c r="L882" s="107">
        <f t="shared" si="41"/>
        <v>0</v>
      </c>
      <c r="M882" s="107">
        <f t="shared" si="41"/>
        <v>0</v>
      </c>
      <c r="N882" s="107">
        <f t="shared" si="41"/>
        <v>0</v>
      </c>
      <c r="O882" s="107">
        <f t="shared" si="41"/>
        <v>0</v>
      </c>
      <c r="P882" s="107">
        <f t="shared" si="41"/>
        <v>0</v>
      </c>
      <c r="Q882" s="107">
        <f t="shared" si="41"/>
        <v>0</v>
      </c>
      <c r="R882" s="107">
        <f t="shared" si="41"/>
        <v>0</v>
      </c>
      <c r="S882" s="107">
        <f t="shared" si="41"/>
        <v>0</v>
      </c>
      <c r="T882" s="107">
        <f t="shared" si="41"/>
        <v>0</v>
      </c>
      <c r="U882" s="107">
        <f t="shared" si="41"/>
        <v>0</v>
      </c>
      <c r="V882" s="107">
        <f t="shared" si="41"/>
        <v>0</v>
      </c>
      <c r="W882" s="107">
        <f t="shared" si="41"/>
        <v>0</v>
      </c>
      <c r="X882" s="107">
        <f t="shared" si="41"/>
        <v>0</v>
      </c>
      <c r="Y882" s="107">
        <f t="shared" si="41"/>
        <v>0</v>
      </c>
      <c r="Z882" s="107">
        <f t="shared" si="41"/>
        <v>0</v>
      </c>
      <c r="AA882" s="107">
        <f t="shared" si="41"/>
        <v>0</v>
      </c>
      <c r="AB882" s="107">
        <f t="shared" si="41"/>
        <v>0</v>
      </c>
      <c r="AC882" s="108">
        <f t="shared" si="41"/>
        <v>0</v>
      </c>
      <c r="AD882" s="212"/>
      <c r="AE882" s="805">
        <f t="shared" si="42"/>
        <v>0</v>
      </c>
      <c r="AG882" s="805">
        <f t="shared" si="43"/>
        <v>0</v>
      </c>
      <c r="AI882" s="805">
        <f t="shared" si="44"/>
        <v>0</v>
      </c>
      <c r="AK882" s="300"/>
    </row>
    <row r="883" spans="4:37" s="9" customFormat="1" ht="12.75" customHeight="1" outlineLevel="1" x14ac:dyDescent="0.25">
      <c r="D883" s="385" t="str">
        <f t="shared" si="40"/>
        <v>24655005</v>
      </c>
      <c r="E883" s="106"/>
      <c r="F883" s="143" t="str">
        <f t="shared" si="45"/>
        <v>£000</v>
      </c>
      <c r="G883" s="107">
        <f t="shared" si="41"/>
        <v>0</v>
      </c>
      <c r="H883" s="107">
        <f t="shared" si="41"/>
        <v>0</v>
      </c>
      <c r="I883" s="107">
        <f t="shared" si="41"/>
        <v>0</v>
      </c>
      <c r="J883" s="107">
        <f t="shared" si="41"/>
        <v>0</v>
      </c>
      <c r="K883" s="107">
        <f t="shared" si="41"/>
        <v>0</v>
      </c>
      <c r="L883" s="107">
        <f t="shared" si="41"/>
        <v>0</v>
      </c>
      <c r="M883" s="107">
        <f t="shared" si="41"/>
        <v>0</v>
      </c>
      <c r="N883" s="107">
        <f t="shared" si="41"/>
        <v>0</v>
      </c>
      <c r="O883" s="107">
        <f t="shared" si="41"/>
        <v>0</v>
      </c>
      <c r="P883" s="107">
        <f t="shared" si="41"/>
        <v>0</v>
      </c>
      <c r="Q883" s="107">
        <f t="shared" si="41"/>
        <v>0</v>
      </c>
      <c r="R883" s="107">
        <f t="shared" si="41"/>
        <v>0</v>
      </c>
      <c r="S883" s="107">
        <f t="shared" si="41"/>
        <v>0</v>
      </c>
      <c r="T883" s="107">
        <f t="shared" si="41"/>
        <v>0</v>
      </c>
      <c r="U883" s="107">
        <f t="shared" si="41"/>
        <v>0</v>
      </c>
      <c r="V883" s="107">
        <f t="shared" si="41"/>
        <v>0</v>
      </c>
      <c r="W883" s="107">
        <f t="shared" si="41"/>
        <v>0</v>
      </c>
      <c r="X883" s="107">
        <f t="shared" si="41"/>
        <v>0</v>
      </c>
      <c r="Y883" s="107">
        <f t="shared" si="41"/>
        <v>0</v>
      </c>
      <c r="Z883" s="107">
        <f t="shared" si="41"/>
        <v>0</v>
      </c>
      <c r="AA883" s="107">
        <f t="shared" si="41"/>
        <v>0</v>
      </c>
      <c r="AB883" s="107">
        <f t="shared" si="41"/>
        <v>0</v>
      </c>
      <c r="AC883" s="108">
        <f t="shared" si="41"/>
        <v>0</v>
      </c>
      <c r="AD883" s="212"/>
      <c r="AE883" s="805">
        <f t="shared" si="42"/>
        <v>0</v>
      </c>
      <c r="AG883" s="805">
        <f t="shared" si="43"/>
        <v>0</v>
      </c>
      <c r="AI883" s="805">
        <f t="shared" si="44"/>
        <v>0</v>
      </c>
      <c r="AK883" s="300"/>
    </row>
    <row r="884" spans="4:37" s="9" customFormat="1" ht="12.75" customHeight="1" outlineLevel="1" x14ac:dyDescent="0.25">
      <c r="D884" s="385" t="str">
        <f t="shared" si="40"/>
        <v>24656005</v>
      </c>
      <c r="E884" s="106"/>
      <c r="F884" s="143" t="str">
        <f t="shared" si="45"/>
        <v>£000</v>
      </c>
      <c r="G884" s="107">
        <f t="shared" si="41"/>
        <v>0</v>
      </c>
      <c r="H884" s="107">
        <f t="shared" si="41"/>
        <v>0</v>
      </c>
      <c r="I884" s="107">
        <f t="shared" si="41"/>
        <v>0</v>
      </c>
      <c r="J884" s="107">
        <f t="shared" si="41"/>
        <v>0</v>
      </c>
      <c r="K884" s="107">
        <f t="shared" si="41"/>
        <v>0</v>
      </c>
      <c r="L884" s="107">
        <f t="shared" si="41"/>
        <v>0</v>
      </c>
      <c r="M884" s="107">
        <f t="shared" si="41"/>
        <v>0</v>
      </c>
      <c r="N884" s="107">
        <f t="shared" si="41"/>
        <v>0</v>
      </c>
      <c r="O884" s="107">
        <f t="shared" si="41"/>
        <v>0</v>
      </c>
      <c r="P884" s="107">
        <f t="shared" si="41"/>
        <v>0</v>
      </c>
      <c r="Q884" s="107">
        <f t="shared" si="41"/>
        <v>0</v>
      </c>
      <c r="R884" s="107">
        <f t="shared" si="41"/>
        <v>0</v>
      </c>
      <c r="S884" s="107">
        <f t="shared" si="41"/>
        <v>0</v>
      </c>
      <c r="T884" s="107">
        <f t="shared" si="41"/>
        <v>0</v>
      </c>
      <c r="U884" s="107">
        <f t="shared" si="41"/>
        <v>0</v>
      </c>
      <c r="V884" s="107">
        <f t="shared" si="41"/>
        <v>0</v>
      </c>
      <c r="W884" s="107">
        <f t="shared" si="41"/>
        <v>0</v>
      </c>
      <c r="X884" s="107">
        <f t="shared" si="41"/>
        <v>0</v>
      </c>
      <c r="Y884" s="107">
        <f t="shared" si="41"/>
        <v>0</v>
      </c>
      <c r="Z884" s="107">
        <f t="shared" si="41"/>
        <v>0</v>
      </c>
      <c r="AA884" s="107">
        <f t="shared" si="41"/>
        <v>0</v>
      </c>
      <c r="AB884" s="107">
        <f t="shared" si="41"/>
        <v>0</v>
      </c>
      <c r="AC884" s="108">
        <f t="shared" si="41"/>
        <v>0</v>
      </c>
      <c r="AD884" s="212"/>
      <c r="AE884" s="805">
        <f t="shared" si="42"/>
        <v>0</v>
      </c>
      <c r="AG884" s="805">
        <f t="shared" si="43"/>
        <v>0</v>
      </c>
      <c r="AI884" s="805">
        <f t="shared" si="44"/>
        <v>0</v>
      </c>
      <c r="AK884" s="300"/>
    </row>
    <row r="885" spans="4:37" s="9" customFormat="1" ht="12.75" customHeight="1" outlineLevel="1" x14ac:dyDescent="0.25">
      <c r="D885" s="385" t="str">
        <f t="shared" si="40"/>
        <v>24657005</v>
      </c>
      <c r="E885" s="106"/>
      <c r="F885" s="143" t="str">
        <f t="shared" si="45"/>
        <v>£000</v>
      </c>
      <c r="G885" s="107">
        <f t="shared" si="41"/>
        <v>0</v>
      </c>
      <c r="H885" s="107">
        <f t="shared" si="41"/>
        <v>0</v>
      </c>
      <c r="I885" s="107">
        <f t="shared" si="41"/>
        <v>0</v>
      </c>
      <c r="J885" s="107">
        <f t="shared" si="41"/>
        <v>0</v>
      </c>
      <c r="K885" s="107">
        <f t="shared" si="41"/>
        <v>0</v>
      </c>
      <c r="L885" s="107">
        <f t="shared" si="41"/>
        <v>0</v>
      </c>
      <c r="M885" s="107">
        <f t="shared" si="41"/>
        <v>0</v>
      </c>
      <c r="N885" s="107">
        <f t="shared" si="41"/>
        <v>0</v>
      </c>
      <c r="O885" s="107">
        <f t="shared" si="41"/>
        <v>0</v>
      </c>
      <c r="P885" s="107">
        <f t="shared" si="41"/>
        <v>0</v>
      </c>
      <c r="Q885" s="107">
        <f t="shared" si="41"/>
        <v>0</v>
      </c>
      <c r="R885" s="107">
        <f t="shared" si="41"/>
        <v>0</v>
      </c>
      <c r="S885" s="107">
        <f t="shared" si="41"/>
        <v>0</v>
      </c>
      <c r="T885" s="107">
        <f t="shared" si="41"/>
        <v>0</v>
      </c>
      <c r="U885" s="107">
        <f t="shared" si="41"/>
        <v>0</v>
      </c>
      <c r="V885" s="107">
        <f t="shared" si="41"/>
        <v>0</v>
      </c>
      <c r="W885" s="107">
        <f t="shared" si="41"/>
        <v>0</v>
      </c>
      <c r="X885" s="107">
        <f t="shared" si="41"/>
        <v>0</v>
      </c>
      <c r="Y885" s="107">
        <f t="shared" si="41"/>
        <v>0</v>
      </c>
      <c r="Z885" s="107">
        <f t="shared" si="41"/>
        <v>0</v>
      </c>
      <c r="AA885" s="107">
        <f t="shared" si="41"/>
        <v>0</v>
      </c>
      <c r="AB885" s="107">
        <f t="shared" si="41"/>
        <v>0</v>
      </c>
      <c r="AC885" s="108">
        <f t="shared" si="41"/>
        <v>0</v>
      </c>
      <c r="AD885" s="212"/>
      <c r="AE885" s="805">
        <f t="shared" si="42"/>
        <v>0</v>
      </c>
      <c r="AG885" s="805">
        <f t="shared" si="43"/>
        <v>0</v>
      </c>
      <c r="AI885" s="805">
        <f t="shared" si="44"/>
        <v>0</v>
      </c>
      <c r="AK885" s="300"/>
    </row>
    <row r="886" spans="4:37" s="9" customFormat="1" ht="12.75" customHeight="1" outlineLevel="1" x14ac:dyDescent="0.25">
      <c r="D886" s="385" t="str">
        <f t="shared" si="40"/>
        <v>24658005</v>
      </c>
      <c r="E886" s="106"/>
      <c r="F886" s="143" t="str">
        <f t="shared" si="45"/>
        <v>£000</v>
      </c>
      <c r="G886" s="107">
        <f t="shared" si="41"/>
        <v>0</v>
      </c>
      <c r="H886" s="107">
        <f t="shared" si="41"/>
        <v>0</v>
      </c>
      <c r="I886" s="107">
        <f t="shared" si="41"/>
        <v>0</v>
      </c>
      <c r="J886" s="107">
        <f t="shared" si="41"/>
        <v>0</v>
      </c>
      <c r="K886" s="107">
        <f t="shared" si="41"/>
        <v>0</v>
      </c>
      <c r="L886" s="107">
        <f t="shared" si="41"/>
        <v>0</v>
      </c>
      <c r="M886" s="107">
        <f t="shared" si="41"/>
        <v>0</v>
      </c>
      <c r="N886" s="107">
        <f t="shared" si="41"/>
        <v>0</v>
      </c>
      <c r="O886" s="107">
        <f t="shared" si="41"/>
        <v>0</v>
      </c>
      <c r="P886" s="107">
        <f t="shared" si="41"/>
        <v>0</v>
      </c>
      <c r="Q886" s="107">
        <f t="shared" si="41"/>
        <v>0</v>
      </c>
      <c r="R886" s="107">
        <f t="shared" si="41"/>
        <v>0</v>
      </c>
      <c r="S886" s="107">
        <f t="shared" si="41"/>
        <v>0</v>
      </c>
      <c r="T886" s="107">
        <f t="shared" si="41"/>
        <v>0</v>
      </c>
      <c r="U886" s="107">
        <f t="shared" si="41"/>
        <v>0</v>
      </c>
      <c r="V886" s="107">
        <f t="shared" si="41"/>
        <v>0</v>
      </c>
      <c r="W886" s="107">
        <f t="shared" si="41"/>
        <v>0</v>
      </c>
      <c r="X886" s="107">
        <f t="shared" si="41"/>
        <v>0</v>
      </c>
      <c r="Y886" s="107">
        <f t="shared" si="41"/>
        <v>0</v>
      </c>
      <c r="Z886" s="107">
        <f t="shared" si="41"/>
        <v>0</v>
      </c>
      <c r="AA886" s="107">
        <f t="shared" si="41"/>
        <v>0</v>
      </c>
      <c r="AB886" s="107">
        <f t="shared" si="41"/>
        <v>0</v>
      </c>
      <c r="AC886" s="108">
        <f t="shared" si="41"/>
        <v>0</v>
      </c>
      <c r="AD886" s="212"/>
      <c r="AE886" s="805">
        <f t="shared" si="42"/>
        <v>0</v>
      </c>
      <c r="AG886" s="805">
        <f t="shared" si="43"/>
        <v>0</v>
      </c>
      <c r="AI886" s="805">
        <f t="shared" si="44"/>
        <v>0</v>
      </c>
      <c r="AK886" s="300"/>
    </row>
    <row r="887" spans="4:37" s="9" customFormat="1" ht="12.75" customHeight="1" outlineLevel="1" x14ac:dyDescent="0.25">
      <c r="D887" s="385" t="str">
        <f t="shared" si="40"/>
        <v>24659005</v>
      </c>
      <c r="E887" s="106"/>
      <c r="F887" s="143" t="str">
        <f t="shared" si="45"/>
        <v>£000</v>
      </c>
      <c r="G887" s="107">
        <f t="shared" si="41"/>
        <v>0</v>
      </c>
      <c r="H887" s="107">
        <f t="shared" si="41"/>
        <v>0</v>
      </c>
      <c r="I887" s="107">
        <f t="shared" ref="I887:AC887" si="46">I675*I779</f>
        <v>0</v>
      </c>
      <c r="J887" s="107">
        <f t="shared" si="46"/>
        <v>0</v>
      </c>
      <c r="K887" s="107">
        <f t="shared" si="46"/>
        <v>0</v>
      </c>
      <c r="L887" s="107">
        <f t="shared" si="46"/>
        <v>0</v>
      </c>
      <c r="M887" s="107">
        <f t="shared" si="46"/>
        <v>0</v>
      </c>
      <c r="N887" s="107">
        <f t="shared" si="46"/>
        <v>0</v>
      </c>
      <c r="O887" s="107">
        <f t="shared" si="46"/>
        <v>0</v>
      </c>
      <c r="P887" s="107">
        <f t="shared" si="46"/>
        <v>0</v>
      </c>
      <c r="Q887" s="107">
        <f t="shared" si="46"/>
        <v>0</v>
      </c>
      <c r="R887" s="107">
        <f t="shared" si="46"/>
        <v>0</v>
      </c>
      <c r="S887" s="107">
        <f t="shared" si="46"/>
        <v>0</v>
      </c>
      <c r="T887" s="107">
        <f t="shared" si="46"/>
        <v>0</v>
      </c>
      <c r="U887" s="107">
        <f t="shared" si="46"/>
        <v>0</v>
      </c>
      <c r="V887" s="107">
        <f t="shared" si="46"/>
        <v>0</v>
      </c>
      <c r="W887" s="107">
        <f t="shared" si="46"/>
        <v>0</v>
      </c>
      <c r="X887" s="107">
        <f t="shared" si="46"/>
        <v>0</v>
      </c>
      <c r="Y887" s="107">
        <f t="shared" si="46"/>
        <v>0</v>
      </c>
      <c r="Z887" s="107">
        <f t="shared" si="46"/>
        <v>0</v>
      </c>
      <c r="AA887" s="107">
        <f t="shared" si="46"/>
        <v>0</v>
      </c>
      <c r="AB887" s="107">
        <f t="shared" si="46"/>
        <v>0</v>
      </c>
      <c r="AC887" s="108">
        <f t="shared" si="46"/>
        <v>0</v>
      </c>
      <c r="AD887" s="212"/>
      <c r="AE887" s="805">
        <f t="shared" si="42"/>
        <v>0</v>
      </c>
      <c r="AG887" s="805">
        <f t="shared" si="43"/>
        <v>0</v>
      </c>
      <c r="AI887" s="805">
        <f t="shared" si="44"/>
        <v>0</v>
      </c>
      <c r="AK887" s="300"/>
    </row>
    <row r="888" spans="4:37" s="9" customFormat="1" ht="12.75" customHeight="1" outlineLevel="1" x14ac:dyDescent="0.25">
      <c r="D888" s="385" t="str">
        <f t="shared" si="40"/>
        <v>24607006</v>
      </c>
      <c r="E888" s="106"/>
      <c r="F888" s="143" t="str">
        <f t="shared" si="45"/>
        <v>£000</v>
      </c>
      <c r="G888" s="107">
        <f t="shared" ref="G888:AC899" si="47">G676*G780</f>
        <v>0</v>
      </c>
      <c r="H888" s="107">
        <f t="shared" si="47"/>
        <v>0</v>
      </c>
      <c r="I888" s="107">
        <f t="shared" si="47"/>
        <v>0</v>
      </c>
      <c r="J888" s="107">
        <f t="shared" si="47"/>
        <v>0</v>
      </c>
      <c r="K888" s="107">
        <f t="shared" si="47"/>
        <v>0</v>
      </c>
      <c r="L888" s="107">
        <f t="shared" si="47"/>
        <v>0</v>
      </c>
      <c r="M888" s="107">
        <f t="shared" si="47"/>
        <v>0</v>
      </c>
      <c r="N888" s="107">
        <f t="shared" si="47"/>
        <v>0</v>
      </c>
      <c r="O888" s="107">
        <f t="shared" si="47"/>
        <v>0</v>
      </c>
      <c r="P888" s="107">
        <f t="shared" si="47"/>
        <v>0</v>
      </c>
      <c r="Q888" s="107">
        <f t="shared" si="47"/>
        <v>0</v>
      </c>
      <c r="R888" s="107">
        <f t="shared" si="47"/>
        <v>0</v>
      </c>
      <c r="S888" s="107">
        <f t="shared" si="47"/>
        <v>0</v>
      </c>
      <c r="T888" s="107">
        <f t="shared" si="47"/>
        <v>0</v>
      </c>
      <c r="U888" s="107">
        <f t="shared" si="47"/>
        <v>0</v>
      </c>
      <c r="V888" s="107">
        <f t="shared" si="47"/>
        <v>0</v>
      </c>
      <c r="W888" s="107">
        <f t="shared" si="47"/>
        <v>0</v>
      </c>
      <c r="X888" s="107">
        <f t="shared" si="47"/>
        <v>0</v>
      </c>
      <c r="Y888" s="107">
        <f t="shared" si="47"/>
        <v>0</v>
      </c>
      <c r="Z888" s="107">
        <f t="shared" si="47"/>
        <v>0</v>
      </c>
      <c r="AA888" s="107">
        <f t="shared" si="47"/>
        <v>0</v>
      </c>
      <c r="AB888" s="107">
        <f t="shared" si="47"/>
        <v>0</v>
      </c>
      <c r="AC888" s="108">
        <f t="shared" si="47"/>
        <v>0</v>
      </c>
      <c r="AD888" s="212"/>
      <c r="AE888" s="805">
        <f t="shared" si="42"/>
        <v>0</v>
      </c>
      <c r="AG888" s="805">
        <f t="shared" si="43"/>
        <v>0</v>
      </c>
      <c r="AI888" s="805">
        <f t="shared" si="44"/>
        <v>0</v>
      </c>
      <c r="AK888" s="300"/>
    </row>
    <row r="889" spans="4:37" s="9" customFormat="1" ht="12.75" customHeight="1" outlineLevel="1" x14ac:dyDescent="0.25">
      <c r="D889" s="385" t="str">
        <f t="shared" si="40"/>
        <v>24608006</v>
      </c>
      <c r="E889" s="106"/>
      <c r="F889" s="143" t="str">
        <f t="shared" si="45"/>
        <v>£000</v>
      </c>
      <c r="G889" s="107">
        <f t="shared" si="47"/>
        <v>0</v>
      </c>
      <c r="H889" s="107">
        <f t="shared" si="47"/>
        <v>0</v>
      </c>
      <c r="I889" s="107">
        <f t="shared" si="47"/>
        <v>0</v>
      </c>
      <c r="J889" s="107">
        <f t="shared" si="47"/>
        <v>0</v>
      </c>
      <c r="K889" s="107">
        <f t="shared" si="47"/>
        <v>0</v>
      </c>
      <c r="L889" s="107">
        <f t="shared" si="47"/>
        <v>0</v>
      </c>
      <c r="M889" s="107">
        <f t="shared" si="47"/>
        <v>0</v>
      </c>
      <c r="N889" s="107">
        <f t="shared" si="47"/>
        <v>0</v>
      </c>
      <c r="O889" s="107">
        <f t="shared" si="47"/>
        <v>0</v>
      </c>
      <c r="P889" s="107">
        <f t="shared" si="47"/>
        <v>0</v>
      </c>
      <c r="Q889" s="107">
        <f t="shared" si="47"/>
        <v>0</v>
      </c>
      <c r="R889" s="107">
        <f t="shared" si="47"/>
        <v>0</v>
      </c>
      <c r="S889" s="107">
        <f t="shared" si="47"/>
        <v>0</v>
      </c>
      <c r="T889" s="107">
        <f t="shared" si="47"/>
        <v>0</v>
      </c>
      <c r="U889" s="107">
        <f t="shared" si="47"/>
        <v>0</v>
      </c>
      <c r="V889" s="107">
        <f t="shared" si="47"/>
        <v>0</v>
      </c>
      <c r="W889" s="107">
        <f t="shared" si="47"/>
        <v>0</v>
      </c>
      <c r="X889" s="107">
        <f t="shared" si="47"/>
        <v>0</v>
      </c>
      <c r="Y889" s="107">
        <f t="shared" si="47"/>
        <v>0</v>
      </c>
      <c r="Z889" s="107">
        <f t="shared" si="47"/>
        <v>0</v>
      </c>
      <c r="AA889" s="107">
        <f t="shared" si="47"/>
        <v>0</v>
      </c>
      <c r="AB889" s="107">
        <f t="shared" si="47"/>
        <v>0</v>
      </c>
      <c r="AC889" s="108">
        <f t="shared" si="47"/>
        <v>0</v>
      </c>
      <c r="AD889" s="212"/>
      <c r="AE889" s="805">
        <f t="shared" si="42"/>
        <v>0</v>
      </c>
      <c r="AG889" s="805">
        <f t="shared" si="43"/>
        <v>0</v>
      </c>
      <c r="AI889" s="805">
        <f t="shared" si="44"/>
        <v>0</v>
      </c>
      <c r="AK889" s="300"/>
    </row>
    <row r="890" spans="4:37" s="9" customFormat="1" ht="12.75" customHeight="1" outlineLevel="1" x14ac:dyDescent="0.25">
      <c r="D890" s="385" t="str">
        <f t="shared" si="40"/>
        <v>24609006</v>
      </c>
      <c r="E890" s="106"/>
      <c r="F890" s="143" t="str">
        <f t="shared" si="45"/>
        <v>£000</v>
      </c>
      <c r="G890" s="107">
        <f t="shared" si="47"/>
        <v>0</v>
      </c>
      <c r="H890" s="107">
        <f t="shared" si="47"/>
        <v>0</v>
      </c>
      <c r="I890" s="107">
        <f t="shared" si="47"/>
        <v>0</v>
      </c>
      <c r="J890" s="107">
        <f t="shared" si="47"/>
        <v>0</v>
      </c>
      <c r="K890" s="107">
        <f t="shared" si="47"/>
        <v>0</v>
      </c>
      <c r="L890" s="107">
        <f t="shared" si="47"/>
        <v>0</v>
      </c>
      <c r="M890" s="107">
        <f t="shared" si="47"/>
        <v>0</v>
      </c>
      <c r="N890" s="107">
        <f t="shared" si="47"/>
        <v>0</v>
      </c>
      <c r="O890" s="107">
        <f t="shared" si="47"/>
        <v>0</v>
      </c>
      <c r="P890" s="107">
        <f t="shared" si="47"/>
        <v>0</v>
      </c>
      <c r="Q890" s="107">
        <f t="shared" si="47"/>
        <v>0</v>
      </c>
      <c r="R890" s="107">
        <f t="shared" si="47"/>
        <v>0</v>
      </c>
      <c r="S890" s="107">
        <f t="shared" si="47"/>
        <v>0</v>
      </c>
      <c r="T890" s="107">
        <f t="shared" si="47"/>
        <v>0</v>
      </c>
      <c r="U890" s="107">
        <f t="shared" si="47"/>
        <v>0</v>
      </c>
      <c r="V890" s="107">
        <f t="shared" si="47"/>
        <v>0</v>
      </c>
      <c r="W890" s="107">
        <f t="shared" si="47"/>
        <v>0</v>
      </c>
      <c r="X890" s="107">
        <f t="shared" si="47"/>
        <v>0</v>
      </c>
      <c r="Y890" s="107">
        <f t="shared" si="47"/>
        <v>0</v>
      </c>
      <c r="Z890" s="107">
        <f t="shared" si="47"/>
        <v>0</v>
      </c>
      <c r="AA890" s="107">
        <f t="shared" si="47"/>
        <v>0</v>
      </c>
      <c r="AB890" s="107">
        <f t="shared" si="47"/>
        <v>0</v>
      </c>
      <c r="AC890" s="108">
        <f t="shared" si="47"/>
        <v>0</v>
      </c>
      <c r="AD890" s="212"/>
      <c r="AE890" s="805">
        <f t="shared" si="42"/>
        <v>0</v>
      </c>
      <c r="AG890" s="805">
        <f t="shared" si="43"/>
        <v>0</v>
      </c>
      <c r="AI890" s="805">
        <f t="shared" si="44"/>
        <v>0</v>
      </c>
      <c r="AK890" s="300"/>
    </row>
    <row r="891" spans="4:37" s="9" customFormat="1" ht="12.75" customHeight="1" outlineLevel="1" x14ac:dyDescent="0.25">
      <c r="D891" s="385" t="str">
        <f t="shared" si="40"/>
        <v>24602000</v>
      </c>
      <c r="E891" s="106"/>
      <c r="F891" s="143" t="str">
        <f t="shared" si="45"/>
        <v>£000</v>
      </c>
      <c r="G891" s="107">
        <f t="shared" si="47"/>
        <v>0</v>
      </c>
      <c r="H891" s="107">
        <f t="shared" si="47"/>
        <v>0</v>
      </c>
      <c r="I891" s="107">
        <f t="shared" si="47"/>
        <v>0</v>
      </c>
      <c r="J891" s="107">
        <f t="shared" si="47"/>
        <v>0</v>
      </c>
      <c r="K891" s="107">
        <f t="shared" si="47"/>
        <v>0</v>
      </c>
      <c r="L891" s="107">
        <f t="shared" si="47"/>
        <v>0</v>
      </c>
      <c r="M891" s="107">
        <f t="shared" si="47"/>
        <v>0</v>
      </c>
      <c r="N891" s="107">
        <f t="shared" si="47"/>
        <v>0</v>
      </c>
      <c r="O891" s="107">
        <f t="shared" si="47"/>
        <v>0</v>
      </c>
      <c r="P891" s="107">
        <f t="shared" si="47"/>
        <v>0</v>
      </c>
      <c r="Q891" s="107">
        <f t="shared" si="47"/>
        <v>0</v>
      </c>
      <c r="R891" s="107">
        <f t="shared" si="47"/>
        <v>0</v>
      </c>
      <c r="S891" s="107">
        <f t="shared" si="47"/>
        <v>0</v>
      </c>
      <c r="T891" s="107">
        <f t="shared" si="47"/>
        <v>0</v>
      </c>
      <c r="U891" s="107">
        <f t="shared" si="47"/>
        <v>0</v>
      </c>
      <c r="V891" s="107">
        <f t="shared" si="47"/>
        <v>0</v>
      </c>
      <c r="W891" s="107">
        <f t="shared" si="47"/>
        <v>0</v>
      </c>
      <c r="X891" s="107">
        <f t="shared" si="47"/>
        <v>0</v>
      </c>
      <c r="Y891" s="107">
        <f t="shared" si="47"/>
        <v>0</v>
      </c>
      <c r="Z891" s="107">
        <f t="shared" si="47"/>
        <v>0</v>
      </c>
      <c r="AA891" s="107">
        <f t="shared" si="47"/>
        <v>0</v>
      </c>
      <c r="AB891" s="107">
        <f t="shared" si="47"/>
        <v>0</v>
      </c>
      <c r="AC891" s="108">
        <f t="shared" si="47"/>
        <v>0</v>
      </c>
      <c r="AD891" s="212"/>
      <c r="AE891" s="805">
        <f t="shared" si="42"/>
        <v>0</v>
      </c>
      <c r="AG891" s="805">
        <f t="shared" si="43"/>
        <v>0</v>
      </c>
      <c r="AI891" s="805">
        <f t="shared" si="44"/>
        <v>0</v>
      </c>
      <c r="AK891" s="300"/>
    </row>
    <row r="892" spans="4:37" s="9" customFormat="1" ht="12.75" customHeight="1" outlineLevel="1" x14ac:dyDescent="0.25">
      <c r="D892" s="385" t="str">
        <f t="shared" si="40"/>
        <v>24604000</v>
      </c>
      <c r="E892" s="106"/>
      <c r="F892" s="143" t="str">
        <f t="shared" si="45"/>
        <v>£000</v>
      </c>
      <c r="G892" s="107">
        <f t="shared" si="47"/>
        <v>0</v>
      </c>
      <c r="H892" s="107">
        <f t="shared" si="47"/>
        <v>0</v>
      </c>
      <c r="I892" s="107">
        <f t="shared" si="47"/>
        <v>0</v>
      </c>
      <c r="J892" s="107">
        <f t="shared" si="47"/>
        <v>0</v>
      </c>
      <c r="K892" s="107">
        <f t="shared" si="47"/>
        <v>0</v>
      </c>
      <c r="L892" s="107">
        <f t="shared" si="47"/>
        <v>0</v>
      </c>
      <c r="M892" s="107">
        <f t="shared" si="47"/>
        <v>0</v>
      </c>
      <c r="N892" s="107">
        <f t="shared" si="47"/>
        <v>0</v>
      </c>
      <c r="O892" s="107">
        <f t="shared" si="47"/>
        <v>0</v>
      </c>
      <c r="P892" s="107">
        <f t="shared" si="47"/>
        <v>0</v>
      </c>
      <c r="Q892" s="107">
        <f t="shared" si="47"/>
        <v>0</v>
      </c>
      <c r="R892" s="107">
        <f t="shared" si="47"/>
        <v>0</v>
      </c>
      <c r="S892" s="107">
        <f t="shared" si="47"/>
        <v>0</v>
      </c>
      <c r="T892" s="107">
        <f t="shared" si="47"/>
        <v>0</v>
      </c>
      <c r="U892" s="107">
        <f t="shared" si="47"/>
        <v>0</v>
      </c>
      <c r="V892" s="107">
        <f t="shared" si="47"/>
        <v>0</v>
      </c>
      <c r="W892" s="107">
        <f t="shared" si="47"/>
        <v>0</v>
      </c>
      <c r="X892" s="107">
        <f t="shared" si="47"/>
        <v>0</v>
      </c>
      <c r="Y892" s="107">
        <f t="shared" si="47"/>
        <v>0</v>
      </c>
      <c r="Z892" s="107">
        <f t="shared" si="47"/>
        <v>0</v>
      </c>
      <c r="AA892" s="107">
        <f t="shared" si="47"/>
        <v>0</v>
      </c>
      <c r="AB892" s="107">
        <f t="shared" si="47"/>
        <v>0</v>
      </c>
      <c r="AC892" s="108">
        <f t="shared" si="47"/>
        <v>0</v>
      </c>
      <c r="AD892" s="212"/>
      <c r="AE892" s="805">
        <f t="shared" si="42"/>
        <v>0</v>
      </c>
      <c r="AG892" s="805">
        <f t="shared" si="43"/>
        <v>0</v>
      </c>
      <c r="AI892" s="805">
        <f t="shared" si="44"/>
        <v>0</v>
      </c>
      <c r="AK892" s="300"/>
    </row>
    <row r="893" spans="4:37" s="9" customFormat="1" ht="12.75" customHeight="1" outlineLevel="1" x14ac:dyDescent="0.25">
      <c r="D893" s="385" t="str">
        <f t="shared" si="40"/>
        <v>24605000</v>
      </c>
      <c r="E893" s="106"/>
      <c r="F893" s="143" t="str">
        <f t="shared" si="45"/>
        <v>£000</v>
      </c>
      <c r="G893" s="107">
        <f t="shared" si="47"/>
        <v>0</v>
      </c>
      <c r="H893" s="107">
        <f t="shared" si="47"/>
        <v>0</v>
      </c>
      <c r="I893" s="107">
        <f t="shared" si="47"/>
        <v>0</v>
      </c>
      <c r="J893" s="107">
        <f t="shared" si="47"/>
        <v>0</v>
      </c>
      <c r="K893" s="107">
        <f t="shared" si="47"/>
        <v>0</v>
      </c>
      <c r="L893" s="107">
        <f t="shared" si="47"/>
        <v>0</v>
      </c>
      <c r="M893" s="107">
        <f t="shared" si="47"/>
        <v>0</v>
      </c>
      <c r="N893" s="107">
        <f t="shared" si="47"/>
        <v>0</v>
      </c>
      <c r="O893" s="107">
        <f t="shared" si="47"/>
        <v>0</v>
      </c>
      <c r="P893" s="107">
        <f t="shared" si="47"/>
        <v>0</v>
      </c>
      <c r="Q893" s="107">
        <f t="shared" si="47"/>
        <v>0</v>
      </c>
      <c r="R893" s="107">
        <f t="shared" si="47"/>
        <v>0</v>
      </c>
      <c r="S893" s="107">
        <f t="shared" si="47"/>
        <v>0</v>
      </c>
      <c r="T893" s="107">
        <f t="shared" si="47"/>
        <v>0</v>
      </c>
      <c r="U893" s="107">
        <f t="shared" si="47"/>
        <v>0</v>
      </c>
      <c r="V893" s="107">
        <f t="shared" si="47"/>
        <v>0</v>
      </c>
      <c r="W893" s="107">
        <f t="shared" si="47"/>
        <v>0</v>
      </c>
      <c r="X893" s="107">
        <f t="shared" si="47"/>
        <v>0</v>
      </c>
      <c r="Y893" s="107">
        <f t="shared" si="47"/>
        <v>0</v>
      </c>
      <c r="Z893" s="107">
        <f t="shared" si="47"/>
        <v>0</v>
      </c>
      <c r="AA893" s="107">
        <f t="shared" si="47"/>
        <v>0</v>
      </c>
      <c r="AB893" s="107">
        <f t="shared" si="47"/>
        <v>0</v>
      </c>
      <c r="AC893" s="108">
        <f t="shared" si="47"/>
        <v>0</v>
      </c>
      <c r="AD893" s="212"/>
      <c r="AE893" s="805">
        <f t="shared" si="42"/>
        <v>0</v>
      </c>
      <c r="AG893" s="805">
        <f t="shared" si="43"/>
        <v>0</v>
      </c>
      <c r="AI893" s="805">
        <f t="shared" si="44"/>
        <v>0</v>
      </c>
      <c r="AK893" s="300"/>
    </row>
    <row r="894" spans="4:37" s="9" customFormat="1" ht="12.75" customHeight="1" outlineLevel="1" x14ac:dyDescent="0.25">
      <c r="D894" s="385" t="str">
        <f t="shared" si="40"/>
        <v>24606000</v>
      </c>
      <c r="E894" s="106"/>
      <c r="F894" s="143" t="str">
        <f t="shared" si="45"/>
        <v>£000</v>
      </c>
      <c r="G894" s="107">
        <f t="shared" si="47"/>
        <v>0</v>
      </c>
      <c r="H894" s="107">
        <f t="shared" si="47"/>
        <v>0</v>
      </c>
      <c r="I894" s="107">
        <f t="shared" si="47"/>
        <v>0</v>
      </c>
      <c r="J894" s="107">
        <f t="shared" si="47"/>
        <v>0</v>
      </c>
      <c r="K894" s="107">
        <f t="shared" si="47"/>
        <v>0</v>
      </c>
      <c r="L894" s="107">
        <f t="shared" si="47"/>
        <v>0</v>
      </c>
      <c r="M894" s="107">
        <f t="shared" si="47"/>
        <v>0</v>
      </c>
      <c r="N894" s="107">
        <f t="shared" si="47"/>
        <v>0</v>
      </c>
      <c r="O894" s="107">
        <f t="shared" si="47"/>
        <v>0</v>
      </c>
      <c r="P894" s="107">
        <f t="shared" si="47"/>
        <v>0</v>
      </c>
      <c r="Q894" s="107">
        <f t="shared" si="47"/>
        <v>0</v>
      </c>
      <c r="R894" s="107">
        <f t="shared" si="47"/>
        <v>0</v>
      </c>
      <c r="S894" s="107">
        <f t="shared" si="47"/>
        <v>0</v>
      </c>
      <c r="T894" s="107">
        <f t="shared" si="47"/>
        <v>0</v>
      </c>
      <c r="U894" s="107">
        <f t="shared" si="47"/>
        <v>0</v>
      </c>
      <c r="V894" s="107">
        <f t="shared" si="47"/>
        <v>0</v>
      </c>
      <c r="W894" s="107">
        <f t="shared" si="47"/>
        <v>0</v>
      </c>
      <c r="X894" s="107">
        <f t="shared" si="47"/>
        <v>0</v>
      </c>
      <c r="Y894" s="107">
        <f t="shared" si="47"/>
        <v>0</v>
      </c>
      <c r="Z894" s="107">
        <f t="shared" si="47"/>
        <v>0</v>
      </c>
      <c r="AA894" s="107">
        <f t="shared" si="47"/>
        <v>0</v>
      </c>
      <c r="AB894" s="107">
        <f t="shared" si="47"/>
        <v>0</v>
      </c>
      <c r="AC894" s="108">
        <f t="shared" si="47"/>
        <v>0</v>
      </c>
      <c r="AD894" s="212"/>
      <c r="AE894" s="805">
        <f t="shared" si="42"/>
        <v>0</v>
      </c>
      <c r="AG894" s="805">
        <f t="shared" si="43"/>
        <v>0</v>
      </c>
      <c r="AI894" s="805">
        <f t="shared" si="44"/>
        <v>0</v>
      </c>
      <c r="AK894" s="300"/>
    </row>
    <row r="895" spans="4:37" s="9" customFormat="1" ht="12.75" customHeight="1" outlineLevel="1" x14ac:dyDescent="0.25">
      <c r="D895" s="385" t="str">
        <f t="shared" si="40"/>
        <v>24650000</v>
      </c>
      <c r="E895" s="106"/>
      <c r="F895" s="143" t="str">
        <f t="shared" si="45"/>
        <v>£000</v>
      </c>
      <c r="G895" s="107">
        <f t="shared" si="47"/>
        <v>0</v>
      </c>
      <c r="H895" s="107">
        <f t="shared" si="47"/>
        <v>0</v>
      </c>
      <c r="I895" s="107">
        <f t="shared" si="47"/>
        <v>0</v>
      </c>
      <c r="J895" s="107">
        <f t="shared" si="47"/>
        <v>0</v>
      </c>
      <c r="K895" s="107">
        <f t="shared" si="47"/>
        <v>0</v>
      </c>
      <c r="L895" s="107">
        <f t="shared" si="47"/>
        <v>0</v>
      </c>
      <c r="M895" s="107">
        <f t="shared" si="47"/>
        <v>0</v>
      </c>
      <c r="N895" s="107">
        <f t="shared" si="47"/>
        <v>0</v>
      </c>
      <c r="O895" s="107">
        <f t="shared" si="47"/>
        <v>0</v>
      </c>
      <c r="P895" s="107">
        <f t="shared" si="47"/>
        <v>0</v>
      </c>
      <c r="Q895" s="107">
        <f t="shared" si="47"/>
        <v>0</v>
      </c>
      <c r="R895" s="107">
        <f t="shared" si="47"/>
        <v>0</v>
      </c>
      <c r="S895" s="107">
        <f t="shared" si="47"/>
        <v>0</v>
      </c>
      <c r="T895" s="107">
        <f t="shared" si="47"/>
        <v>0</v>
      </c>
      <c r="U895" s="107">
        <f t="shared" si="47"/>
        <v>0</v>
      </c>
      <c r="V895" s="107">
        <f t="shared" si="47"/>
        <v>0</v>
      </c>
      <c r="W895" s="107">
        <f t="shared" si="47"/>
        <v>0</v>
      </c>
      <c r="X895" s="107">
        <f t="shared" si="47"/>
        <v>0</v>
      </c>
      <c r="Y895" s="107">
        <f t="shared" si="47"/>
        <v>0</v>
      </c>
      <c r="Z895" s="107">
        <f t="shared" si="47"/>
        <v>0</v>
      </c>
      <c r="AA895" s="107">
        <f t="shared" si="47"/>
        <v>0</v>
      </c>
      <c r="AB895" s="107">
        <f t="shared" si="47"/>
        <v>0</v>
      </c>
      <c r="AC895" s="108">
        <f t="shared" si="47"/>
        <v>0</v>
      </c>
      <c r="AD895" s="212"/>
      <c r="AE895" s="805">
        <f t="shared" si="42"/>
        <v>0</v>
      </c>
      <c r="AG895" s="805">
        <f t="shared" si="43"/>
        <v>0</v>
      </c>
      <c r="AI895" s="805">
        <f t="shared" si="44"/>
        <v>0</v>
      </c>
      <c r="AK895" s="300"/>
    </row>
    <row r="896" spans="4:37" s="9" customFormat="1" ht="12.75" customHeight="1" outlineLevel="1" x14ac:dyDescent="0.25">
      <c r="D896" s="385" t="str">
        <f t="shared" si="40"/>
        <v>24652000</v>
      </c>
      <c r="E896" s="106"/>
      <c r="F896" s="143" t="str">
        <f t="shared" si="45"/>
        <v>£000</v>
      </c>
      <c r="G896" s="107">
        <f t="shared" si="47"/>
        <v>0</v>
      </c>
      <c r="H896" s="107">
        <f t="shared" si="47"/>
        <v>0</v>
      </c>
      <c r="I896" s="107">
        <f t="shared" si="47"/>
        <v>0</v>
      </c>
      <c r="J896" s="107">
        <f t="shared" si="47"/>
        <v>0</v>
      </c>
      <c r="K896" s="107">
        <f t="shared" si="47"/>
        <v>0</v>
      </c>
      <c r="L896" s="107">
        <f t="shared" si="47"/>
        <v>0</v>
      </c>
      <c r="M896" s="107">
        <f t="shared" si="47"/>
        <v>0</v>
      </c>
      <c r="N896" s="107">
        <f t="shared" si="47"/>
        <v>0</v>
      </c>
      <c r="O896" s="107">
        <f t="shared" si="47"/>
        <v>0</v>
      </c>
      <c r="P896" s="107">
        <f t="shared" si="47"/>
        <v>0</v>
      </c>
      <c r="Q896" s="107">
        <f t="shared" si="47"/>
        <v>0</v>
      </c>
      <c r="R896" s="107">
        <f t="shared" si="47"/>
        <v>0</v>
      </c>
      <c r="S896" s="107">
        <f t="shared" si="47"/>
        <v>0</v>
      </c>
      <c r="T896" s="107">
        <f t="shared" si="47"/>
        <v>0</v>
      </c>
      <c r="U896" s="107">
        <f t="shared" si="47"/>
        <v>0</v>
      </c>
      <c r="V896" s="107">
        <f t="shared" si="47"/>
        <v>0</v>
      </c>
      <c r="W896" s="107">
        <f t="shared" si="47"/>
        <v>0</v>
      </c>
      <c r="X896" s="107">
        <f t="shared" si="47"/>
        <v>0</v>
      </c>
      <c r="Y896" s="107">
        <f t="shared" si="47"/>
        <v>0</v>
      </c>
      <c r="Z896" s="107">
        <f t="shared" si="47"/>
        <v>0</v>
      </c>
      <c r="AA896" s="107">
        <f t="shared" si="47"/>
        <v>0</v>
      </c>
      <c r="AB896" s="107">
        <f t="shared" si="47"/>
        <v>0</v>
      </c>
      <c r="AC896" s="108">
        <f t="shared" si="47"/>
        <v>0</v>
      </c>
      <c r="AD896" s="212"/>
      <c r="AE896" s="805">
        <f t="shared" si="42"/>
        <v>0</v>
      </c>
      <c r="AG896" s="805">
        <f t="shared" si="43"/>
        <v>0</v>
      </c>
      <c r="AI896" s="805">
        <f t="shared" si="44"/>
        <v>0</v>
      </c>
      <c r="AK896" s="300"/>
    </row>
    <row r="897" spans="4:37" s="9" customFormat="1" ht="12.75" customHeight="1" outlineLevel="1" x14ac:dyDescent="0.25">
      <c r="D897" s="385" t="str">
        <f t="shared" si="40"/>
        <v>24653000</v>
      </c>
      <c r="E897" s="106"/>
      <c r="F897" s="143" t="str">
        <f t="shared" si="45"/>
        <v>£000</v>
      </c>
      <c r="G897" s="107">
        <f t="shared" si="47"/>
        <v>0</v>
      </c>
      <c r="H897" s="107">
        <f t="shared" si="47"/>
        <v>0</v>
      </c>
      <c r="I897" s="107">
        <f t="shared" si="47"/>
        <v>0</v>
      </c>
      <c r="J897" s="107">
        <f t="shared" si="47"/>
        <v>0</v>
      </c>
      <c r="K897" s="107">
        <f t="shared" si="47"/>
        <v>0</v>
      </c>
      <c r="L897" s="107">
        <f t="shared" si="47"/>
        <v>0</v>
      </c>
      <c r="M897" s="107">
        <f t="shared" si="47"/>
        <v>0</v>
      </c>
      <c r="N897" s="107">
        <f t="shared" si="47"/>
        <v>0</v>
      </c>
      <c r="O897" s="107">
        <f t="shared" si="47"/>
        <v>0</v>
      </c>
      <c r="P897" s="107">
        <f t="shared" si="47"/>
        <v>0</v>
      </c>
      <c r="Q897" s="107">
        <f t="shared" si="47"/>
        <v>0</v>
      </c>
      <c r="R897" s="107">
        <f t="shared" si="47"/>
        <v>0</v>
      </c>
      <c r="S897" s="107">
        <f t="shared" si="47"/>
        <v>0</v>
      </c>
      <c r="T897" s="107">
        <f t="shared" si="47"/>
        <v>0</v>
      </c>
      <c r="U897" s="107">
        <f t="shared" si="47"/>
        <v>0</v>
      </c>
      <c r="V897" s="107">
        <f t="shared" si="47"/>
        <v>0</v>
      </c>
      <c r="W897" s="107">
        <f t="shared" si="47"/>
        <v>0</v>
      </c>
      <c r="X897" s="107">
        <f t="shared" si="47"/>
        <v>0</v>
      </c>
      <c r="Y897" s="107">
        <f t="shared" si="47"/>
        <v>0</v>
      </c>
      <c r="Z897" s="107">
        <f t="shared" si="47"/>
        <v>0</v>
      </c>
      <c r="AA897" s="107">
        <f t="shared" si="47"/>
        <v>0</v>
      </c>
      <c r="AB897" s="107">
        <f t="shared" si="47"/>
        <v>0</v>
      </c>
      <c r="AC897" s="108">
        <f t="shared" si="47"/>
        <v>0</v>
      </c>
      <c r="AD897" s="212"/>
      <c r="AE897" s="805">
        <f t="shared" si="42"/>
        <v>0</v>
      </c>
      <c r="AG897" s="805">
        <f t="shared" si="43"/>
        <v>0</v>
      </c>
      <c r="AI897" s="805">
        <f t="shared" si="44"/>
        <v>0</v>
      </c>
      <c r="AK897" s="300"/>
    </row>
    <row r="898" spans="4:37" s="9" customFormat="1" ht="12.75" customHeight="1" outlineLevel="1" x14ac:dyDescent="0.25">
      <c r="D898" s="385" t="str">
        <f t="shared" si="40"/>
        <v>24655000</v>
      </c>
      <c r="E898" s="106"/>
      <c r="F898" s="143" t="str">
        <f t="shared" si="45"/>
        <v>£000</v>
      </c>
      <c r="G898" s="107">
        <f t="shared" si="47"/>
        <v>0</v>
      </c>
      <c r="H898" s="107">
        <f t="shared" si="47"/>
        <v>0</v>
      </c>
      <c r="I898" s="107">
        <f t="shared" si="47"/>
        <v>0</v>
      </c>
      <c r="J898" s="107">
        <f t="shared" si="47"/>
        <v>0</v>
      </c>
      <c r="K898" s="107">
        <f t="shared" si="47"/>
        <v>0</v>
      </c>
      <c r="L898" s="107">
        <f t="shared" si="47"/>
        <v>0</v>
      </c>
      <c r="M898" s="107">
        <f t="shared" si="47"/>
        <v>0</v>
      </c>
      <c r="N898" s="107">
        <f t="shared" si="47"/>
        <v>0</v>
      </c>
      <c r="O898" s="107">
        <f t="shared" si="47"/>
        <v>0</v>
      </c>
      <c r="P898" s="107">
        <f t="shared" si="47"/>
        <v>0</v>
      </c>
      <c r="Q898" s="107">
        <f t="shared" si="47"/>
        <v>0</v>
      </c>
      <c r="R898" s="107">
        <f t="shared" si="47"/>
        <v>0</v>
      </c>
      <c r="S898" s="107">
        <f t="shared" si="47"/>
        <v>0</v>
      </c>
      <c r="T898" s="107">
        <f t="shared" si="47"/>
        <v>0</v>
      </c>
      <c r="U898" s="107">
        <f t="shared" si="47"/>
        <v>0</v>
      </c>
      <c r="V898" s="107">
        <f t="shared" si="47"/>
        <v>0</v>
      </c>
      <c r="W898" s="107">
        <f t="shared" si="47"/>
        <v>0</v>
      </c>
      <c r="X898" s="107">
        <f t="shared" si="47"/>
        <v>0</v>
      </c>
      <c r="Y898" s="107">
        <f t="shared" si="47"/>
        <v>0</v>
      </c>
      <c r="Z898" s="107">
        <f t="shared" si="47"/>
        <v>0</v>
      </c>
      <c r="AA898" s="107">
        <f t="shared" si="47"/>
        <v>0</v>
      </c>
      <c r="AB898" s="107">
        <f t="shared" si="47"/>
        <v>0</v>
      </c>
      <c r="AC898" s="108">
        <f t="shared" si="47"/>
        <v>0</v>
      </c>
      <c r="AD898" s="212"/>
      <c r="AE898" s="805">
        <f t="shared" si="42"/>
        <v>0</v>
      </c>
      <c r="AG898" s="805">
        <f t="shared" si="43"/>
        <v>0</v>
      </c>
      <c r="AI898" s="805">
        <f t="shared" si="44"/>
        <v>0</v>
      </c>
      <c r="AK898" s="300"/>
    </row>
    <row r="899" spans="4:37" s="9" customFormat="1" ht="12.75" customHeight="1" outlineLevel="1" x14ac:dyDescent="0.25">
      <c r="D899" s="385" t="str">
        <f t="shared" si="40"/>
        <v>24656000</v>
      </c>
      <c r="E899" s="106"/>
      <c r="F899" s="143" t="str">
        <f t="shared" si="45"/>
        <v>£000</v>
      </c>
      <c r="G899" s="107">
        <f t="shared" si="47"/>
        <v>0</v>
      </c>
      <c r="H899" s="107">
        <f t="shared" si="47"/>
        <v>0</v>
      </c>
      <c r="I899" s="107">
        <f t="shared" ref="I899:AC899" si="48">I687*I791</f>
        <v>0</v>
      </c>
      <c r="J899" s="107">
        <f t="shared" si="48"/>
        <v>0</v>
      </c>
      <c r="K899" s="107">
        <f t="shared" si="48"/>
        <v>0</v>
      </c>
      <c r="L899" s="107">
        <f t="shared" si="48"/>
        <v>0</v>
      </c>
      <c r="M899" s="107">
        <f t="shared" si="48"/>
        <v>0</v>
      </c>
      <c r="N899" s="107">
        <f t="shared" si="48"/>
        <v>0</v>
      </c>
      <c r="O899" s="107">
        <f t="shared" si="48"/>
        <v>0</v>
      </c>
      <c r="P899" s="107">
        <f t="shared" si="48"/>
        <v>0</v>
      </c>
      <c r="Q899" s="107">
        <f t="shared" si="48"/>
        <v>0</v>
      </c>
      <c r="R899" s="107">
        <f t="shared" si="48"/>
        <v>0</v>
      </c>
      <c r="S899" s="107">
        <f t="shared" si="48"/>
        <v>0</v>
      </c>
      <c r="T899" s="107">
        <f t="shared" si="48"/>
        <v>0</v>
      </c>
      <c r="U899" s="107">
        <f t="shared" si="48"/>
        <v>0</v>
      </c>
      <c r="V899" s="107">
        <f t="shared" si="48"/>
        <v>0</v>
      </c>
      <c r="W899" s="107">
        <f t="shared" si="48"/>
        <v>0</v>
      </c>
      <c r="X899" s="107">
        <f t="shared" si="48"/>
        <v>0</v>
      </c>
      <c r="Y899" s="107">
        <f t="shared" si="48"/>
        <v>0</v>
      </c>
      <c r="Z899" s="107">
        <f t="shared" si="48"/>
        <v>0</v>
      </c>
      <c r="AA899" s="107">
        <f t="shared" si="48"/>
        <v>0</v>
      </c>
      <c r="AB899" s="107">
        <f t="shared" si="48"/>
        <v>0</v>
      </c>
      <c r="AC899" s="108">
        <f t="shared" si="48"/>
        <v>0</v>
      </c>
      <c r="AD899" s="212"/>
      <c r="AE899" s="805">
        <f t="shared" si="42"/>
        <v>0</v>
      </c>
      <c r="AG899" s="805">
        <f t="shared" si="43"/>
        <v>0</v>
      </c>
      <c r="AI899" s="805">
        <f t="shared" si="44"/>
        <v>0</v>
      </c>
      <c r="AK899" s="300"/>
    </row>
    <row r="900" spans="4:37" s="9" customFormat="1" ht="12.75" customHeight="1" outlineLevel="1" x14ac:dyDescent="0.25">
      <c r="D900" s="385" t="str">
        <f t="shared" si="40"/>
        <v>24657000</v>
      </c>
      <c r="E900" s="106"/>
      <c r="F900" s="143" t="str">
        <f t="shared" si="45"/>
        <v>£000</v>
      </c>
      <c r="G900" s="107">
        <f t="shared" ref="G900:AC911" si="49">G688*G792</f>
        <v>0</v>
      </c>
      <c r="H900" s="107">
        <f t="shared" si="49"/>
        <v>0</v>
      </c>
      <c r="I900" s="107">
        <f t="shared" si="49"/>
        <v>0</v>
      </c>
      <c r="J900" s="107">
        <f t="shared" si="49"/>
        <v>0</v>
      </c>
      <c r="K900" s="107">
        <f t="shared" si="49"/>
        <v>0</v>
      </c>
      <c r="L900" s="107">
        <f t="shared" si="49"/>
        <v>0</v>
      </c>
      <c r="M900" s="107">
        <f t="shared" si="49"/>
        <v>0</v>
      </c>
      <c r="N900" s="107">
        <f t="shared" si="49"/>
        <v>0</v>
      </c>
      <c r="O900" s="107">
        <f t="shared" si="49"/>
        <v>0</v>
      </c>
      <c r="P900" s="107">
        <f t="shared" si="49"/>
        <v>0</v>
      </c>
      <c r="Q900" s="107">
        <f t="shared" si="49"/>
        <v>0</v>
      </c>
      <c r="R900" s="107">
        <f t="shared" si="49"/>
        <v>0</v>
      </c>
      <c r="S900" s="107">
        <f t="shared" si="49"/>
        <v>0</v>
      </c>
      <c r="T900" s="107">
        <f t="shared" si="49"/>
        <v>0</v>
      </c>
      <c r="U900" s="107">
        <f t="shared" si="49"/>
        <v>0</v>
      </c>
      <c r="V900" s="107">
        <f t="shared" si="49"/>
        <v>0</v>
      </c>
      <c r="W900" s="107">
        <f t="shared" si="49"/>
        <v>0</v>
      </c>
      <c r="X900" s="107">
        <f t="shared" si="49"/>
        <v>0</v>
      </c>
      <c r="Y900" s="107">
        <f t="shared" si="49"/>
        <v>0</v>
      </c>
      <c r="Z900" s="107">
        <f t="shared" si="49"/>
        <v>0</v>
      </c>
      <c r="AA900" s="107">
        <f t="shared" si="49"/>
        <v>0</v>
      </c>
      <c r="AB900" s="107">
        <f t="shared" si="49"/>
        <v>0</v>
      </c>
      <c r="AC900" s="108">
        <f t="shared" si="49"/>
        <v>0</v>
      </c>
      <c r="AD900" s="212"/>
      <c r="AE900" s="805">
        <f t="shared" si="42"/>
        <v>0</v>
      </c>
      <c r="AG900" s="805">
        <f t="shared" si="43"/>
        <v>0</v>
      </c>
      <c r="AI900" s="805">
        <f t="shared" si="44"/>
        <v>0</v>
      </c>
      <c r="AK900" s="300"/>
    </row>
    <row r="901" spans="4:37" s="9" customFormat="1" ht="12.75" customHeight="1" outlineLevel="1" x14ac:dyDescent="0.25">
      <c r="D901" s="385" t="str">
        <f t="shared" si="40"/>
        <v>24658000</v>
      </c>
      <c r="E901" s="106"/>
      <c r="F901" s="143" t="str">
        <f t="shared" si="45"/>
        <v>£000</v>
      </c>
      <c r="G901" s="107">
        <f t="shared" si="49"/>
        <v>0</v>
      </c>
      <c r="H901" s="107">
        <f t="shared" si="49"/>
        <v>0</v>
      </c>
      <c r="I901" s="107">
        <f t="shared" si="49"/>
        <v>0</v>
      </c>
      <c r="J901" s="107">
        <f t="shared" si="49"/>
        <v>0</v>
      </c>
      <c r="K901" s="107">
        <f t="shared" si="49"/>
        <v>0</v>
      </c>
      <c r="L901" s="107">
        <f t="shared" si="49"/>
        <v>0</v>
      </c>
      <c r="M901" s="107">
        <f t="shared" si="49"/>
        <v>0</v>
      </c>
      <c r="N901" s="107">
        <f t="shared" si="49"/>
        <v>0</v>
      </c>
      <c r="O901" s="107">
        <f t="shared" si="49"/>
        <v>0</v>
      </c>
      <c r="P901" s="107">
        <f t="shared" si="49"/>
        <v>0</v>
      </c>
      <c r="Q901" s="107">
        <f t="shared" si="49"/>
        <v>0</v>
      </c>
      <c r="R901" s="107">
        <f t="shared" si="49"/>
        <v>0</v>
      </c>
      <c r="S901" s="107">
        <f t="shared" si="49"/>
        <v>0</v>
      </c>
      <c r="T901" s="107">
        <f t="shared" si="49"/>
        <v>0</v>
      </c>
      <c r="U901" s="107">
        <f t="shared" si="49"/>
        <v>0</v>
      </c>
      <c r="V901" s="107">
        <f t="shared" si="49"/>
        <v>0</v>
      </c>
      <c r="W901" s="107">
        <f t="shared" si="49"/>
        <v>0</v>
      </c>
      <c r="X901" s="107">
        <f t="shared" si="49"/>
        <v>0</v>
      </c>
      <c r="Y901" s="107">
        <f t="shared" si="49"/>
        <v>0</v>
      </c>
      <c r="Z901" s="107">
        <f t="shared" si="49"/>
        <v>0</v>
      </c>
      <c r="AA901" s="107">
        <f t="shared" si="49"/>
        <v>0</v>
      </c>
      <c r="AB901" s="107">
        <f t="shared" si="49"/>
        <v>0</v>
      </c>
      <c r="AC901" s="108">
        <f t="shared" si="49"/>
        <v>0</v>
      </c>
      <c r="AD901" s="212"/>
      <c r="AE901" s="805">
        <f t="shared" si="42"/>
        <v>0</v>
      </c>
      <c r="AG901" s="805">
        <f t="shared" si="43"/>
        <v>0</v>
      </c>
      <c r="AI901" s="805">
        <f t="shared" si="44"/>
        <v>0</v>
      </c>
      <c r="AK901" s="300"/>
    </row>
    <row r="902" spans="4:37" s="9" customFormat="1" ht="12.75" customHeight="1" outlineLevel="1" x14ac:dyDescent="0.25">
      <c r="D902" s="385" t="str">
        <f t="shared" si="40"/>
        <v>24659000</v>
      </c>
      <c r="E902" s="106"/>
      <c r="F902" s="143" t="str">
        <f t="shared" si="45"/>
        <v>£000</v>
      </c>
      <c r="G902" s="107">
        <f t="shared" si="49"/>
        <v>0</v>
      </c>
      <c r="H902" s="107">
        <f t="shared" si="49"/>
        <v>0</v>
      </c>
      <c r="I902" s="107">
        <f t="shared" si="49"/>
        <v>0</v>
      </c>
      <c r="J902" s="107">
        <f t="shared" si="49"/>
        <v>0</v>
      </c>
      <c r="K902" s="107">
        <f t="shared" si="49"/>
        <v>0</v>
      </c>
      <c r="L902" s="107">
        <f t="shared" si="49"/>
        <v>0</v>
      </c>
      <c r="M902" s="107">
        <f t="shared" si="49"/>
        <v>0</v>
      </c>
      <c r="N902" s="107">
        <f t="shared" si="49"/>
        <v>0</v>
      </c>
      <c r="O902" s="107">
        <f t="shared" si="49"/>
        <v>0</v>
      </c>
      <c r="P902" s="107">
        <f t="shared" si="49"/>
        <v>0</v>
      </c>
      <c r="Q902" s="107">
        <f t="shared" si="49"/>
        <v>0</v>
      </c>
      <c r="R902" s="107">
        <f t="shared" si="49"/>
        <v>0</v>
      </c>
      <c r="S902" s="107">
        <f t="shared" si="49"/>
        <v>0</v>
      </c>
      <c r="T902" s="107">
        <f t="shared" si="49"/>
        <v>0</v>
      </c>
      <c r="U902" s="107">
        <f t="shared" si="49"/>
        <v>0</v>
      </c>
      <c r="V902" s="107">
        <f t="shared" si="49"/>
        <v>0</v>
      </c>
      <c r="W902" s="107">
        <f t="shared" si="49"/>
        <v>0</v>
      </c>
      <c r="X902" s="107">
        <f t="shared" si="49"/>
        <v>0</v>
      </c>
      <c r="Y902" s="107">
        <f t="shared" si="49"/>
        <v>0</v>
      </c>
      <c r="Z902" s="107">
        <f t="shared" si="49"/>
        <v>0</v>
      </c>
      <c r="AA902" s="107">
        <f t="shared" si="49"/>
        <v>0</v>
      </c>
      <c r="AB902" s="107">
        <f t="shared" si="49"/>
        <v>0</v>
      </c>
      <c r="AC902" s="108">
        <f t="shared" si="49"/>
        <v>0</v>
      </c>
      <c r="AD902" s="212"/>
      <c r="AE902" s="805">
        <f t="shared" si="42"/>
        <v>0</v>
      </c>
      <c r="AG902" s="805">
        <f t="shared" si="43"/>
        <v>0</v>
      </c>
      <c r="AI902" s="805">
        <f t="shared" si="44"/>
        <v>0</v>
      </c>
      <c r="AK902" s="300"/>
    </row>
    <row r="903" spans="4:37" s="9" customFormat="1" ht="12.75" customHeight="1" outlineLevel="1" x14ac:dyDescent="0.25">
      <c r="D903" s="385" t="str">
        <f t="shared" si="40"/>
        <v>24647004</v>
      </c>
      <c r="E903" s="106"/>
      <c r="F903" s="143" t="str">
        <f t="shared" si="45"/>
        <v>£000</v>
      </c>
      <c r="G903" s="107">
        <f t="shared" si="49"/>
        <v>0</v>
      </c>
      <c r="H903" s="107">
        <f t="shared" si="49"/>
        <v>0</v>
      </c>
      <c r="I903" s="107">
        <f t="shared" si="49"/>
        <v>0</v>
      </c>
      <c r="J903" s="107">
        <f t="shared" si="49"/>
        <v>0</v>
      </c>
      <c r="K903" s="107">
        <f t="shared" si="49"/>
        <v>0</v>
      </c>
      <c r="L903" s="107">
        <f t="shared" si="49"/>
        <v>0</v>
      </c>
      <c r="M903" s="107">
        <f t="shared" si="49"/>
        <v>0</v>
      </c>
      <c r="N903" s="107">
        <f t="shared" si="49"/>
        <v>0</v>
      </c>
      <c r="O903" s="107">
        <f t="shared" si="49"/>
        <v>0</v>
      </c>
      <c r="P903" s="107">
        <f t="shared" si="49"/>
        <v>0</v>
      </c>
      <c r="Q903" s="107">
        <f t="shared" si="49"/>
        <v>0</v>
      </c>
      <c r="R903" s="107">
        <f t="shared" si="49"/>
        <v>0</v>
      </c>
      <c r="S903" s="107">
        <f t="shared" si="49"/>
        <v>0</v>
      </c>
      <c r="T903" s="107">
        <f t="shared" si="49"/>
        <v>0</v>
      </c>
      <c r="U903" s="107">
        <f t="shared" si="49"/>
        <v>0</v>
      </c>
      <c r="V903" s="107">
        <f t="shared" si="49"/>
        <v>0</v>
      </c>
      <c r="W903" s="107">
        <f t="shared" si="49"/>
        <v>0</v>
      </c>
      <c r="X903" s="107">
        <f t="shared" si="49"/>
        <v>0</v>
      </c>
      <c r="Y903" s="107">
        <f t="shared" si="49"/>
        <v>0</v>
      </c>
      <c r="Z903" s="107">
        <f t="shared" si="49"/>
        <v>0</v>
      </c>
      <c r="AA903" s="107">
        <f t="shared" si="49"/>
        <v>0</v>
      </c>
      <c r="AB903" s="107">
        <f t="shared" si="49"/>
        <v>0</v>
      </c>
      <c r="AC903" s="108">
        <f t="shared" si="49"/>
        <v>0</v>
      </c>
      <c r="AD903" s="212"/>
      <c r="AE903" s="805">
        <f t="shared" si="42"/>
        <v>0</v>
      </c>
      <c r="AG903" s="805">
        <f t="shared" si="43"/>
        <v>0</v>
      </c>
      <c r="AI903" s="805">
        <f t="shared" si="44"/>
        <v>0</v>
      </c>
      <c r="AK903" s="300"/>
    </row>
    <row r="904" spans="4:37" s="9" customFormat="1" ht="12.75" customHeight="1" outlineLevel="1" x14ac:dyDescent="0.25">
      <c r="D904" s="385" t="str">
        <f t="shared" si="40"/>
        <v>24647005</v>
      </c>
      <c r="E904" s="106"/>
      <c r="F904" s="143" t="str">
        <f t="shared" si="45"/>
        <v>£000</v>
      </c>
      <c r="G904" s="107">
        <f t="shared" si="49"/>
        <v>0</v>
      </c>
      <c r="H904" s="107">
        <f t="shared" si="49"/>
        <v>0</v>
      </c>
      <c r="I904" s="107">
        <f t="shared" si="49"/>
        <v>0</v>
      </c>
      <c r="J904" s="107">
        <f t="shared" si="49"/>
        <v>0</v>
      </c>
      <c r="K904" s="107">
        <f t="shared" si="49"/>
        <v>0</v>
      </c>
      <c r="L904" s="107">
        <f t="shared" si="49"/>
        <v>0</v>
      </c>
      <c r="M904" s="107">
        <f t="shared" si="49"/>
        <v>0</v>
      </c>
      <c r="N904" s="107">
        <f t="shared" si="49"/>
        <v>0</v>
      </c>
      <c r="O904" s="107">
        <f t="shared" si="49"/>
        <v>0</v>
      </c>
      <c r="P904" s="107">
        <f t="shared" si="49"/>
        <v>0</v>
      </c>
      <c r="Q904" s="107">
        <f t="shared" si="49"/>
        <v>0</v>
      </c>
      <c r="R904" s="107">
        <f t="shared" si="49"/>
        <v>0</v>
      </c>
      <c r="S904" s="107">
        <f t="shared" si="49"/>
        <v>0</v>
      </c>
      <c r="T904" s="107">
        <f t="shared" si="49"/>
        <v>0</v>
      </c>
      <c r="U904" s="107">
        <f t="shared" si="49"/>
        <v>0</v>
      </c>
      <c r="V904" s="107">
        <f t="shared" si="49"/>
        <v>0</v>
      </c>
      <c r="W904" s="107">
        <f t="shared" si="49"/>
        <v>0</v>
      </c>
      <c r="X904" s="107">
        <f t="shared" si="49"/>
        <v>0</v>
      </c>
      <c r="Y904" s="107">
        <f t="shared" si="49"/>
        <v>0</v>
      </c>
      <c r="Z904" s="107">
        <f t="shared" si="49"/>
        <v>0</v>
      </c>
      <c r="AA904" s="107">
        <f t="shared" si="49"/>
        <v>0</v>
      </c>
      <c r="AB904" s="107">
        <f t="shared" si="49"/>
        <v>0</v>
      </c>
      <c r="AC904" s="108">
        <f t="shared" si="49"/>
        <v>0</v>
      </c>
      <c r="AD904" s="212"/>
      <c r="AE904" s="805">
        <f t="shared" si="42"/>
        <v>0</v>
      </c>
      <c r="AG904" s="805">
        <f t="shared" si="43"/>
        <v>0</v>
      </c>
      <c r="AI904" s="805">
        <f t="shared" si="44"/>
        <v>0</v>
      </c>
      <c r="AK904" s="300"/>
    </row>
    <row r="905" spans="4:37" s="9" customFormat="1" ht="12.75" customHeight="1" outlineLevel="1" x14ac:dyDescent="0.25">
      <c r="D905" s="385" t="str">
        <f t="shared" si="40"/>
        <v>24648004</v>
      </c>
      <c r="E905" s="106"/>
      <c r="F905" s="143" t="str">
        <f t="shared" si="45"/>
        <v>£000</v>
      </c>
      <c r="G905" s="107">
        <f t="shared" si="49"/>
        <v>0</v>
      </c>
      <c r="H905" s="107">
        <f t="shared" si="49"/>
        <v>0</v>
      </c>
      <c r="I905" s="107">
        <f t="shared" si="49"/>
        <v>0</v>
      </c>
      <c r="J905" s="107">
        <f t="shared" si="49"/>
        <v>0</v>
      </c>
      <c r="K905" s="107">
        <f t="shared" si="49"/>
        <v>0</v>
      </c>
      <c r="L905" s="107">
        <f t="shared" si="49"/>
        <v>0</v>
      </c>
      <c r="M905" s="107">
        <f t="shared" si="49"/>
        <v>0</v>
      </c>
      <c r="N905" s="107">
        <f t="shared" si="49"/>
        <v>0</v>
      </c>
      <c r="O905" s="107">
        <f t="shared" si="49"/>
        <v>0</v>
      </c>
      <c r="P905" s="107">
        <f t="shared" si="49"/>
        <v>0</v>
      </c>
      <c r="Q905" s="107">
        <f t="shared" si="49"/>
        <v>0</v>
      </c>
      <c r="R905" s="107">
        <f t="shared" si="49"/>
        <v>0</v>
      </c>
      <c r="S905" s="107">
        <f t="shared" si="49"/>
        <v>0</v>
      </c>
      <c r="T905" s="107">
        <f t="shared" si="49"/>
        <v>0</v>
      </c>
      <c r="U905" s="107">
        <f t="shared" si="49"/>
        <v>0</v>
      </c>
      <c r="V905" s="107">
        <f t="shared" si="49"/>
        <v>0</v>
      </c>
      <c r="W905" s="107">
        <f t="shared" si="49"/>
        <v>0</v>
      </c>
      <c r="X905" s="107">
        <f t="shared" si="49"/>
        <v>0</v>
      </c>
      <c r="Y905" s="107">
        <f t="shared" si="49"/>
        <v>0</v>
      </c>
      <c r="Z905" s="107">
        <f t="shared" si="49"/>
        <v>0</v>
      </c>
      <c r="AA905" s="107">
        <f t="shared" si="49"/>
        <v>0</v>
      </c>
      <c r="AB905" s="107">
        <f t="shared" si="49"/>
        <v>0</v>
      </c>
      <c r="AC905" s="108">
        <f t="shared" si="49"/>
        <v>0</v>
      </c>
      <c r="AD905" s="212"/>
      <c r="AE905" s="805">
        <f t="shared" si="42"/>
        <v>0</v>
      </c>
      <c r="AG905" s="805">
        <f t="shared" si="43"/>
        <v>0</v>
      </c>
      <c r="AI905" s="805">
        <f t="shared" si="44"/>
        <v>0</v>
      </c>
      <c r="AK905" s="300"/>
    </row>
    <row r="906" spans="4:37" s="9" customFormat="1" ht="12.75" customHeight="1" outlineLevel="1" x14ac:dyDescent="0.25">
      <c r="D906" s="385" t="str">
        <f t="shared" si="40"/>
        <v>24648005</v>
      </c>
      <c r="E906" s="106"/>
      <c r="F906" s="143" t="str">
        <f t="shared" si="45"/>
        <v>£000</v>
      </c>
      <c r="G906" s="107">
        <f t="shared" si="49"/>
        <v>0</v>
      </c>
      <c r="H906" s="107">
        <f t="shared" si="49"/>
        <v>0</v>
      </c>
      <c r="I906" s="107">
        <f t="shared" si="49"/>
        <v>0</v>
      </c>
      <c r="J906" s="107">
        <f t="shared" si="49"/>
        <v>0</v>
      </c>
      <c r="K906" s="107">
        <f t="shared" si="49"/>
        <v>0</v>
      </c>
      <c r="L906" s="107">
        <f t="shared" si="49"/>
        <v>0</v>
      </c>
      <c r="M906" s="107">
        <f t="shared" si="49"/>
        <v>0</v>
      </c>
      <c r="N906" s="107">
        <f t="shared" si="49"/>
        <v>0</v>
      </c>
      <c r="O906" s="107">
        <f t="shared" si="49"/>
        <v>0</v>
      </c>
      <c r="P906" s="107">
        <f t="shared" si="49"/>
        <v>0</v>
      </c>
      <c r="Q906" s="107">
        <f t="shared" si="49"/>
        <v>0</v>
      </c>
      <c r="R906" s="107">
        <f t="shared" si="49"/>
        <v>0</v>
      </c>
      <c r="S906" s="107">
        <f t="shared" si="49"/>
        <v>0</v>
      </c>
      <c r="T906" s="107">
        <f t="shared" si="49"/>
        <v>0</v>
      </c>
      <c r="U906" s="107">
        <f t="shared" si="49"/>
        <v>0</v>
      </c>
      <c r="V906" s="107">
        <f t="shared" si="49"/>
        <v>0</v>
      </c>
      <c r="W906" s="107">
        <f t="shared" si="49"/>
        <v>0</v>
      </c>
      <c r="X906" s="107">
        <f t="shared" si="49"/>
        <v>0</v>
      </c>
      <c r="Y906" s="107">
        <f t="shared" si="49"/>
        <v>0</v>
      </c>
      <c r="Z906" s="107">
        <f t="shared" si="49"/>
        <v>0</v>
      </c>
      <c r="AA906" s="107">
        <f t="shared" si="49"/>
        <v>0</v>
      </c>
      <c r="AB906" s="107">
        <f t="shared" si="49"/>
        <v>0</v>
      </c>
      <c r="AC906" s="108">
        <f t="shared" si="49"/>
        <v>0</v>
      </c>
      <c r="AD906" s="212"/>
      <c r="AE906" s="805">
        <f t="shared" si="42"/>
        <v>0</v>
      </c>
      <c r="AG906" s="805">
        <f t="shared" si="43"/>
        <v>0</v>
      </c>
      <c r="AI906" s="805">
        <f t="shared" si="44"/>
        <v>0</v>
      </c>
      <c r="AK906" s="300"/>
    </row>
    <row r="907" spans="4:37" s="9" customFormat="1" ht="12.75" customHeight="1" outlineLevel="1" x14ac:dyDescent="0.25">
      <c r="D907" s="385" t="str">
        <f t="shared" si="40"/>
        <v>24647000</v>
      </c>
      <c r="E907" s="106"/>
      <c r="F907" s="143" t="str">
        <f t="shared" si="45"/>
        <v>£000</v>
      </c>
      <c r="G907" s="107">
        <f t="shared" si="49"/>
        <v>0</v>
      </c>
      <c r="H907" s="107">
        <f t="shared" si="49"/>
        <v>0</v>
      </c>
      <c r="I907" s="107">
        <f t="shared" si="49"/>
        <v>0</v>
      </c>
      <c r="J907" s="107">
        <f t="shared" si="49"/>
        <v>0</v>
      </c>
      <c r="K907" s="107">
        <f t="shared" si="49"/>
        <v>0</v>
      </c>
      <c r="L907" s="107">
        <f t="shared" si="49"/>
        <v>0</v>
      </c>
      <c r="M907" s="107">
        <f t="shared" si="49"/>
        <v>0</v>
      </c>
      <c r="N907" s="107">
        <f t="shared" si="49"/>
        <v>0</v>
      </c>
      <c r="O907" s="107">
        <f t="shared" si="49"/>
        <v>0</v>
      </c>
      <c r="P907" s="107">
        <f t="shared" si="49"/>
        <v>0</v>
      </c>
      <c r="Q907" s="107">
        <f t="shared" si="49"/>
        <v>0</v>
      </c>
      <c r="R907" s="107">
        <f t="shared" si="49"/>
        <v>0</v>
      </c>
      <c r="S907" s="107">
        <f t="shared" si="49"/>
        <v>0</v>
      </c>
      <c r="T907" s="107">
        <f t="shared" si="49"/>
        <v>0</v>
      </c>
      <c r="U907" s="107">
        <f t="shared" si="49"/>
        <v>0</v>
      </c>
      <c r="V907" s="107">
        <f t="shared" si="49"/>
        <v>0</v>
      </c>
      <c r="W907" s="107">
        <f t="shared" si="49"/>
        <v>0</v>
      </c>
      <c r="X907" s="107">
        <f t="shared" si="49"/>
        <v>0</v>
      </c>
      <c r="Y907" s="107">
        <f t="shared" si="49"/>
        <v>0</v>
      </c>
      <c r="Z907" s="107">
        <f t="shared" si="49"/>
        <v>0</v>
      </c>
      <c r="AA907" s="107">
        <f t="shared" si="49"/>
        <v>0</v>
      </c>
      <c r="AB907" s="107">
        <f t="shared" si="49"/>
        <v>0</v>
      </c>
      <c r="AC907" s="108">
        <f t="shared" si="49"/>
        <v>0</v>
      </c>
      <c r="AD907" s="212"/>
      <c r="AE907" s="805">
        <f t="shared" si="42"/>
        <v>0</v>
      </c>
      <c r="AG907" s="805">
        <f t="shared" si="43"/>
        <v>0</v>
      </c>
      <c r="AI907" s="805">
        <f t="shared" si="44"/>
        <v>0</v>
      </c>
      <c r="AK907" s="300"/>
    </row>
    <row r="908" spans="4:37" s="9" customFormat="1" ht="12.75" customHeight="1" outlineLevel="1" x14ac:dyDescent="0.25">
      <c r="D908" s="385" t="str">
        <f t="shared" si="40"/>
        <v>24647001</v>
      </c>
      <c r="E908" s="106"/>
      <c r="F908" s="143" t="str">
        <f t="shared" si="45"/>
        <v>£000</v>
      </c>
      <c r="G908" s="107">
        <f t="shared" si="49"/>
        <v>0</v>
      </c>
      <c r="H908" s="107">
        <f t="shared" si="49"/>
        <v>0</v>
      </c>
      <c r="I908" s="107">
        <f t="shared" si="49"/>
        <v>0</v>
      </c>
      <c r="J908" s="107">
        <f t="shared" si="49"/>
        <v>0</v>
      </c>
      <c r="K908" s="107">
        <f t="shared" si="49"/>
        <v>0</v>
      </c>
      <c r="L908" s="107">
        <f t="shared" si="49"/>
        <v>0</v>
      </c>
      <c r="M908" s="107">
        <f t="shared" si="49"/>
        <v>0</v>
      </c>
      <c r="N908" s="107">
        <f t="shared" si="49"/>
        <v>0</v>
      </c>
      <c r="O908" s="107">
        <f t="shared" si="49"/>
        <v>0</v>
      </c>
      <c r="P908" s="107">
        <f t="shared" si="49"/>
        <v>0</v>
      </c>
      <c r="Q908" s="107">
        <f t="shared" si="49"/>
        <v>0</v>
      </c>
      <c r="R908" s="107">
        <f t="shared" si="49"/>
        <v>0</v>
      </c>
      <c r="S908" s="107">
        <f t="shared" si="49"/>
        <v>0</v>
      </c>
      <c r="T908" s="107">
        <f t="shared" si="49"/>
        <v>0</v>
      </c>
      <c r="U908" s="107">
        <f t="shared" si="49"/>
        <v>0</v>
      </c>
      <c r="V908" s="107">
        <f t="shared" si="49"/>
        <v>0</v>
      </c>
      <c r="W908" s="107">
        <f t="shared" si="49"/>
        <v>0</v>
      </c>
      <c r="X908" s="107">
        <f t="shared" si="49"/>
        <v>0</v>
      </c>
      <c r="Y908" s="107">
        <f t="shared" si="49"/>
        <v>0</v>
      </c>
      <c r="Z908" s="107">
        <f t="shared" si="49"/>
        <v>0</v>
      </c>
      <c r="AA908" s="107">
        <f t="shared" si="49"/>
        <v>0</v>
      </c>
      <c r="AB908" s="107">
        <f t="shared" si="49"/>
        <v>0</v>
      </c>
      <c r="AC908" s="108">
        <f t="shared" si="49"/>
        <v>0</v>
      </c>
      <c r="AD908" s="212"/>
      <c r="AE908" s="805">
        <f t="shared" si="42"/>
        <v>0</v>
      </c>
      <c r="AG908" s="805">
        <f t="shared" si="43"/>
        <v>0</v>
      </c>
      <c r="AI908" s="805">
        <f t="shared" si="44"/>
        <v>0</v>
      </c>
      <c r="AK908" s="300"/>
    </row>
    <row r="909" spans="4:37" s="9" customFormat="1" ht="12.75" customHeight="1" outlineLevel="1" x14ac:dyDescent="0.25">
      <c r="D909" s="385" t="str">
        <f t="shared" si="40"/>
        <v>24648000</v>
      </c>
      <c r="E909" s="106"/>
      <c r="F909" s="143" t="str">
        <f t="shared" si="45"/>
        <v>£000</v>
      </c>
      <c r="G909" s="107">
        <f t="shared" si="49"/>
        <v>0</v>
      </c>
      <c r="H909" s="107">
        <f t="shared" si="49"/>
        <v>0</v>
      </c>
      <c r="I909" s="107">
        <f t="shared" si="49"/>
        <v>0</v>
      </c>
      <c r="J909" s="107">
        <f t="shared" si="49"/>
        <v>0</v>
      </c>
      <c r="K909" s="107">
        <f t="shared" si="49"/>
        <v>0</v>
      </c>
      <c r="L909" s="107">
        <f t="shared" si="49"/>
        <v>0</v>
      </c>
      <c r="M909" s="107">
        <f t="shared" si="49"/>
        <v>0</v>
      </c>
      <c r="N909" s="107">
        <f t="shared" si="49"/>
        <v>0</v>
      </c>
      <c r="O909" s="107">
        <f t="shared" si="49"/>
        <v>0</v>
      </c>
      <c r="P909" s="107">
        <f t="shared" si="49"/>
        <v>0</v>
      </c>
      <c r="Q909" s="107">
        <f t="shared" si="49"/>
        <v>0</v>
      </c>
      <c r="R909" s="107">
        <f t="shared" si="49"/>
        <v>0</v>
      </c>
      <c r="S909" s="107">
        <f t="shared" si="49"/>
        <v>0</v>
      </c>
      <c r="T909" s="107">
        <f t="shared" si="49"/>
        <v>0</v>
      </c>
      <c r="U909" s="107">
        <f t="shared" si="49"/>
        <v>0</v>
      </c>
      <c r="V909" s="107">
        <f t="shared" si="49"/>
        <v>0</v>
      </c>
      <c r="W909" s="107">
        <f t="shared" si="49"/>
        <v>0</v>
      </c>
      <c r="X909" s="107">
        <f t="shared" si="49"/>
        <v>0</v>
      </c>
      <c r="Y909" s="107">
        <f t="shared" si="49"/>
        <v>0</v>
      </c>
      <c r="Z909" s="107">
        <f t="shared" si="49"/>
        <v>0</v>
      </c>
      <c r="AA909" s="107">
        <f t="shared" si="49"/>
        <v>0</v>
      </c>
      <c r="AB909" s="107">
        <f t="shared" si="49"/>
        <v>0</v>
      </c>
      <c r="AC909" s="108">
        <f t="shared" si="49"/>
        <v>0</v>
      </c>
      <c r="AD909" s="212"/>
      <c r="AE909" s="805">
        <f t="shared" si="42"/>
        <v>0</v>
      </c>
      <c r="AG909" s="805">
        <f t="shared" si="43"/>
        <v>0</v>
      </c>
      <c r="AI909" s="805">
        <f t="shared" si="44"/>
        <v>0</v>
      </c>
      <c r="AK909" s="300"/>
    </row>
    <row r="910" spans="4:37" s="9" customFormat="1" ht="12.75" customHeight="1" outlineLevel="1" x14ac:dyDescent="0.25">
      <c r="D910" s="385" t="str">
        <f t="shared" si="40"/>
        <v>24648001</v>
      </c>
      <c r="E910" s="106"/>
      <c r="F910" s="143" t="str">
        <f t="shared" si="45"/>
        <v>£000</v>
      </c>
      <c r="G910" s="107">
        <f t="shared" si="49"/>
        <v>0</v>
      </c>
      <c r="H910" s="107">
        <f t="shared" si="49"/>
        <v>0</v>
      </c>
      <c r="I910" s="107">
        <f t="shared" si="49"/>
        <v>0</v>
      </c>
      <c r="J910" s="107">
        <f t="shared" si="49"/>
        <v>0</v>
      </c>
      <c r="K910" s="107">
        <f t="shared" si="49"/>
        <v>0</v>
      </c>
      <c r="L910" s="107">
        <f t="shared" si="49"/>
        <v>0</v>
      </c>
      <c r="M910" s="107">
        <f t="shared" si="49"/>
        <v>0</v>
      </c>
      <c r="N910" s="107">
        <f t="shared" si="49"/>
        <v>0</v>
      </c>
      <c r="O910" s="107">
        <f t="shared" si="49"/>
        <v>0</v>
      </c>
      <c r="P910" s="107">
        <f t="shared" si="49"/>
        <v>0</v>
      </c>
      <c r="Q910" s="107">
        <f t="shared" si="49"/>
        <v>0</v>
      </c>
      <c r="R910" s="107">
        <f t="shared" si="49"/>
        <v>0</v>
      </c>
      <c r="S910" s="107">
        <f t="shared" si="49"/>
        <v>0</v>
      </c>
      <c r="T910" s="107">
        <f t="shared" si="49"/>
        <v>0</v>
      </c>
      <c r="U910" s="107">
        <f t="shared" si="49"/>
        <v>0</v>
      </c>
      <c r="V910" s="107">
        <f t="shared" si="49"/>
        <v>0</v>
      </c>
      <c r="W910" s="107">
        <f t="shared" si="49"/>
        <v>0</v>
      </c>
      <c r="X910" s="107">
        <f t="shared" si="49"/>
        <v>0</v>
      </c>
      <c r="Y910" s="107">
        <f t="shared" si="49"/>
        <v>0</v>
      </c>
      <c r="Z910" s="107">
        <f t="shared" si="49"/>
        <v>0</v>
      </c>
      <c r="AA910" s="107">
        <f t="shared" si="49"/>
        <v>0</v>
      </c>
      <c r="AB910" s="107">
        <f t="shared" si="49"/>
        <v>0</v>
      </c>
      <c r="AC910" s="108">
        <f t="shared" si="49"/>
        <v>0</v>
      </c>
      <c r="AD910" s="212"/>
      <c r="AE910" s="805">
        <f t="shared" si="42"/>
        <v>0</v>
      </c>
      <c r="AG910" s="805">
        <f t="shared" si="43"/>
        <v>0</v>
      </c>
      <c r="AI910" s="805">
        <f t="shared" si="44"/>
        <v>0</v>
      </c>
      <c r="AK910" s="300"/>
    </row>
    <row r="911" spans="4:37" s="9" customFormat="1" ht="12.75" customHeight="1" outlineLevel="1" x14ac:dyDescent="0.25">
      <c r="D911" s="385" t="str">
        <f t="shared" si="40"/>
        <v>24462000</v>
      </c>
      <c r="E911" s="106"/>
      <c r="F911" s="143" t="str">
        <f t="shared" si="45"/>
        <v>£000</v>
      </c>
      <c r="G911" s="107">
        <f t="shared" si="49"/>
        <v>0</v>
      </c>
      <c r="H911" s="107">
        <f t="shared" si="49"/>
        <v>0</v>
      </c>
      <c r="I911" s="107">
        <f t="shared" ref="I911:AC911" si="50">I699*I803</f>
        <v>0</v>
      </c>
      <c r="J911" s="107">
        <f t="shared" si="50"/>
        <v>0</v>
      </c>
      <c r="K911" s="107">
        <f t="shared" si="50"/>
        <v>0</v>
      </c>
      <c r="L911" s="107">
        <f t="shared" si="50"/>
        <v>0</v>
      </c>
      <c r="M911" s="107">
        <f t="shared" si="50"/>
        <v>0</v>
      </c>
      <c r="N911" s="107">
        <f t="shared" si="50"/>
        <v>0</v>
      </c>
      <c r="O911" s="107">
        <f t="shared" si="50"/>
        <v>0</v>
      </c>
      <c r="P911" s="107">
        <f t="shared" si="50"/>
        <v>0</v>
      </c>
      <c r="Q911" s="107">
        <f t="shared" si="50"/>
        <v>0</v>
      </c>
      <c r="R911" s="107">
        <f t="shared" si="50"/>
        <v>0</v>
      </c>
      <c r="S911" s="107">
        <f t="shared" si="50"/>
        <v>0</v>
      </c>
      <c r="T911" s="107">
        <f t="shared" si="50"/>
        <v>0</v>
      </c>
      <c r="U911" s="107">
        <f t="shared" si="50"/>
        <v>0</v>
      </c>
      <c r="V911" s="107">
        <f t="shared" si="50"/>
        <v>0</v>
      </c>
      <c r="W911" s="107">
        <f t="shared" si="50"/>
        <v>0</v>
      </c>
      <c r="X911" s="107">
        <f t="shared" si="50"/>
        <v>0</v>
      </c>
      <c r="Y911" s="107">
        <f t="shared" si="50"/>
        <v>0</v>
      </c>
      <c r="Z911" s="107">
        <f t="shared" si="50"/>
        <v>0</v>
      </c>
      <c r="AA911" s="107">
        <f t="shared" si="50"/>
        <v>0</v>
      </c>
      <c r="AB911" s="107">
        <f t="shared" si="50"/>
        <v>0</v>
      </c>
      <c r="AC911" s="108">
        <f t="shared" si="50"/>
        <v>0</v>
      </c>
      <c r="AD911" s="212"/>
      <c r="AE911" s="805">
        <f t="shared" si="42"/>
        <v>0</v>
      </c>
      <c r="AG911" s="805">
        <f t="shared" si="43"/>
        <v>0</v>
      </c>
      <c r="AI911" s="805">
        <f t="shared" si="44"/>
        <v>0</v>
      </c>
      <c r="AK911" s="300"/>
    </row>
    <row r="912" spans="4:37" s="9" customFormat="1" ht="12.75" customHeight="1" outlineLevel="1" x14ac:dyDescent="0.25">
      <c r="D912" s="385" t="str">
        <f t="shared" si="40"/>
        <v>24649009</v>
      </c>
      <c r="E912" s="106"/>
      <c r="F912" s="143" t="str">
        <f t="shared" si="45"/>
        <v>£000</v>
      </c>
      <c r="G912" s="107">
        <f t="shared" ref="G912:AC923" si="51">G700*G804</f>
        <v>0</v>
      </c>
      <c r="H912" s="107">
        <f t="shared" si="51"/>
        <v>0</v>
      </c>
      <c r="I912" s="107">
        <f t="shared" si="51"/>
        <v>0</v>
      </c>
      <c r="J912" s="107">
        <f t="shared" si="51"/>
        <v>0</v>
      </c>
      <c r="K912" s="107">
        <f t="shared" si="51"/>
        <v>0</v>
      </c>
      <c r="L912" s="107">
        <f t="shared" si="51"/>
        <v>0</v>
      </c>
      <c r="M912" s="107">
        <f t="shared" si="51"/>
        <v>0</v>
      </c>
      <c r="N912" s="107">
        <f t="shared" si="51"/>
        <v>0</v>
      </c>
      <c r="O912" s="107">
        <f t="shared" si="51"/>
        <v>0</v>
      </c>
      <c r="P912" s="107">
        <f t="shared" si="51"/>
        <v>0</v>
      </c>
      <c r="Q912" s="107">
        <f t="shared" si="51"/>
        <v>0</v>
      </c>
      <c r="R912" s="107">
        <f t="shared" si="51"/>
        <v>0</v>
      </c>
      <c r="S912" s="107">
        <f t="shared" si="51"/>
        <v>0</v>
      </c>
      <c r="T912" s="107">
        <f t="shared" si="51"/>
        <v>0</v>
      </c>
      <c r="U912" s="107">
        <f t="shared" si="51"/>
        <v>0</v>
      </c>
      <c r="V912" s="107">
        <f t="shared" si="51"/>
        <v>0</v>
      </c>
      <c r="W912" s="107">
        <f t="shared" si="51"/>
        <v>0</v>
      </c>
      <c r="X912" s="107">
        <f t="shared" si="51"/>
        <v>0</v>
      </c>
      <c r="Y912" s="107">
        <f t="shared" si="51"/>
        <v>0</v>
      </c>
      <c r="Z912" s="107">
        <f t="shared" si="51"/>
        <v>0</v>
      </c>
      <c r="AA912" s="107">
        <f t="shared" si="51"/>
        <v>0</v>
      </c>
      <c r="AB912" s="107">
        <f t="shared" si="51"/>
        <v>0</v>
      </c>
      <c r="AC912" s="108">
        <f t="shared" si="51"/>
        <v>0</v>
      </c>
      <c r="AD912" s="212"/>
      <c r="AE912" s="805">
        <f t="shared" si="42"/>
        <v>0</v>
      </c>
      <c r="AG912" s="805">
        <f t="shared" si="43"/>
        <v>0</v>
      </c>
      <c r="AI912" s="805">
        <f t="shared" si="44"/>
        <v>0</v>
      </c>
      <c r="AK912" s="300"/>
    </row>
    <row r="913" spans="4:37" s="9" customFormat="1" ht="12.75" customHeight="1" outlineLevel="1" x14ac:dyDescent="0.25">
      <c r="D913" s="385" t="str">
        <f t="shared" si="40"/>
        <v>[Capacity Charges Service Code Line 38]</v>
      </c>
      <c r="E913" s="106"/>
      <c r="F913" s="143" t="str">
        <f t="shared" si="45"/>
        <v>£000</v>
      </c>
      <c r="G913" s="107">
        <f t="shared" si="51"/>
        <v>0</v>
      </c>
      <c r="H913" s="107">
        <f t="shared" si="51"/>
        <v>0</v>
      </c>
      <c r="I913" s="107">
        <f t="shared" si="51"/>
        <v>0</v>
      </c>
      <c r="J913" s="107">
        <f t="shared" si="51"/>
        <v>0</v>
      </c>
      <c r="K913" s="107">
        <f t="shared" si="51"/>
        <v>0</v>
      </c>
      <c r="L913" s="107">
        <f t="shared" si="51"/>
        <v>0</v>
      </c>
      <c r="M913" s="107">
        <f t="shared" si="51"/>
        <v>0</v>
      </c>
      <c r="N913" s="107">
        <f t="shared" si="51"/>
        <v>0</v>
      </c>
      <c r="O913" s="107">
        <f t="shared" si="51"/>
        <v>0</v>
      </c>
      <c r="P913" s="107">
        <f t="shared" si="51"/>
        <v>0</v>
      </c>
      <c r="Q913" s="107">
        <f t="shared" si="51"/>
        <v>0</v>
      </c>
      <c r="R913" s="107">
        <f t="shared" si="51"/>
        <v>0</v>
      </c>
      <c r="S913" s="107">
        <f t="shared" si="51"/>
        <v>0</v>
      </c>
      <c r="T913" s="107">
        <f t="shared" si="51"/>
        <v>0</v>
      </c>
      <c r="U913" s="107">
        <f t="shared" si="51"/>
        <v>0</v>
      </c>
      <c r="V913" s="107">
        <f t="shared" si="51"/>
        <v>0</v>
      </c>
      <c r="W913" s="107">
        <f t="shared" si="51"/>
        <v>0</v>
      </c>
      <c r="X913" s="107">
        <f t="shared" si="51"/>
        <v>0</v>
      </c>
      <c r="Y913" s="107">
        <f t="shared" si="51"/>
        <v>0</v>
      </c>
      <c r="Z913" s="107">
        <f t="shared" si="51"/>
        <v>0</v>
      </c>
      <c r="AA913" s="107">
        <f t="shared" si="51"/>
        <v>0</v>
      </c>
      <c r="AB913" s="107">
        <f t="shared" si="51"/>
        <v>0</v>
      </c>
      <c r="AC913" s="108">
        <f t="shared" si="51"/>
        <v>0</v>
      </c>
      <c r="AD913" s="212"/>
      <c r="AE913" s="805">
        <f t="shared" si="42"/>
        <v>0</v>
      </c>
      <c r="AG913" s="805">
        <f t="shared" si="43"/>
        <v>0</v>
      </c>
      <c r="AI913" s="805">
        <f t="shared" si="44"/>
        <v>0</v>
      </c>
      <c r="AK913" s="300"/>
    </row>
    <row r="914" spans="4:37" s="9" customFormat="1" ht="12.75" customHeight="1" outlineLevel="1" x14ac:dyDescent="0.25">
      <c r="D914" s="385" t="str">
        <f t="shared" si="40"/>
        <v>[Capacity Charges Service Code Line 39]</v>
      </c>
      <c r="E914" s="106"/>
      <c r="F914" s="143" t="str">
        <f t="shared" si="45"/>
        <v>£000</v>
      </c>
      <c r="G914" s="107">
        <f t="shared" si="51"/>
        <v>0</v>
      </c>
      <c r="H914" s="107">
        <f t="shared" si="51"/>
        <v>0</v>
      </c>
      <c r="I914" s="107">
        <f t="shared" si="51"/>
        <v>0</v>
      </c>
      <c r="J914" s="107">
        <f t="shared" si="51"/>
        <v>0</v>
      </c>
      <c r="K914" s="107">
        <f t="shared" si="51"/>
        <v>0</v>
      </c>
      <c r="L914" s="107">
        <f t="shared" si="51"/>
        <v>0</v>
      </c>
      <c r="M914" s="107">
        <f t="shared" si="51"/>
        <v>0</v>
      </c>
      <c r="N914" s="107">
        <f t="shared" si="51"/>
        <v>0</v>
      </c>
      <c r="O914" s="107">
        <f t="shared" si="51"/>
        <v>0</v>
      </c>
      <c r="P914" s="107">
        <f t="shared" si="51"/>
        <v>0</v>
      </c>
      <c r="Q914" s="107">
        <f t="shared" si="51"/>
        <v>0</v>
      </c>
      <c r="R914" s="107">
        <f t="shared" si="51"/>
        <v>0</v>
      </c>
      <c r="S914" s="107">
        <f t="shared" si="51"/>
        <v>0</v>
      </c>
      <c r="T914" s="107">
        <f t="shared" si="51"/>
        <v>0</v>
      </c>
      <c r="U914" s="107">
        <f t="shared" si="51"/>
        <v>0</v>
      </c>
      <c r="V914" s="107">
        <f t="shared" si="51"/>
        <v>0</v>
      </c>
      <c r="W914" s="107">
        <f t="shared" si="51"/>
        <v>0</v>
      </c>
      <c r="X914" s="107">
        <f t="shared" si="51"/>
        <v>0</v>
      </c>
      <c r="Y914" s="107">
        <f t="shared" si="51"/>
        <v>0</v>
      </c>
      <c r="Z914" s="107">
        <f t="shared" si="51"/>
        <v>0</v>
      </c>
      <c r="AA914" s="107">
        <f t="shared" si="51"/>
        <v>0</v>
      </c>
      <c r="AB914" s="107">
        <f t="shared" si="51"/>
        <v>0</v>
      </c>
      <c r="AC914" s="108">
        <f t="shared" si="51"/>
        <v>0</v>
      </c>
      <c r="AD914" s="212"/>
      <c r="AE914" s="805">
        <f t="shared" si="42"/>
        <v>0</v>
      </c>
      <c r="AG914" s="805">
        <f t="shared" si="43"/>
        <v>0</v>
      </c>
      <c r="AI914" s="805">
        <f t="shared" si="44"/>
        <v>0</v>
      </c>
      <c r="AK914" s="300"/>
    </row>
    <row r="915" spans="4:37" s="9" customFormat="1" ht="12.75" customHeight="1" outlineLevel="1" x14ac:dyDescent="0.25">
      <c r="D915" s="385" t="str">
        <f t="shared" si="40"/>
        <v>[Capacity Charges Service Code Line 40]</v>
      </c>
      <c r="E915" s="106"/>
      <c r="F915" s="143" t="str">
        <f t="shared" si="45"/>
        <v>£000</v>
      </c>
      <c r="G915" s="107">
        <f t="shared" si="51"/>
        <v>0</v>
      </c>
      <c r="H915" s="107">
        <f t="shared" si="51"/>
        <v>0</v>
      </c>
      <c r="I915" s="107">
        <f t="shared" si="51"/>
        <v>0</v>
      </c>
      <c r="J915" s="107">
        <f t="shared" si="51"/>
        <v>0</v>
      </c>
      <c r="K915" s="107">
        <f t="shared" si="51"/>
        <v>0</v>
      </c>
      <c r="L915" s="107">
        <f t="shared" si="51"/>
        <v>0</v>
      </c>
      <c r="M915" s="107">
        <f t="shared" si="51"/>
        <v>0</v>
      </c>
      <c r="N915" s="107">
        <f t="shared" si="51"/>
        <v>0</v>
      </c>
      <c r="O915" s="107">
        <f t="shared" si="51"/>
        <v>0</v>
      </c>
      <c r="P915" s="107">
        <f t="shared" si="51"/>
        <v>0</v>
      </c>
      <c r="Q915" s="107">
        <f t="shared" si="51"/>
        <v>0</v>
      </c>
      <c r="R915" s="107">
        <f t="shared" si="51"/>
        <v>0</v>
      </c>
      <c r="S915" s="107">
        <f t="shared" si="51"/>
        <v>0</v>
      </c>
      <c r="T915" s="107">
        <f t="shared" si="51"/>
        <v>0</v>
      </c>
      <c r="U915" s="107">
        <f t="shared" si="51"/>
        <v>0</v>
      </c>
      <c r="V915" s="107">
        <f t="shared" si="51"/>
        <v>0</v>
      </c>
      <c r="W915" s="107">
        <f t="shared" si="51"/>
        <v>0</v>
      </c>
      <c r="X915" s="107">
        <f t="shared" si="51"/>
        <v>0</v>
      </c>
      <c r="Y915" s="107">
        <f t="shared" si="51"/>
        <v>0</v>
      </c>
      <c r="Z915" s="107">
        <f t="shared" si="51"/>
        <v>0</v>
      </c>
      <c r="AA915" s="107">
        <f t="shared" si="51"/>
        <v>0</v>
      </c>
      <c r="AB915" s="107">
        <f t="shared" si="51"/>
        <v>0</v>
      </c>
      <c r="AC915" s="108">
        <f t="shared" si="51"/>
        <v>0</v>
      </c>
      <c r="AD915" s="212"/>
      <c r="AE915" s="805">
        <f t="shared" si="42"/>
        <v>0</v>
      </c>
      <c r="AG915" s="805">
        <f t="shared" si="43"/>
        <v>0</v>
      </c>
      <c r="AI915" s="805">
        <f t="shared" si="44"/>
        <v>0</v>
      </c>
      <c r="AK915" s="300"/>
    </row>
    <row r="916" spans="4:37" s="9" customFormat="1" ht="12.75" customHeight="1" outlineLevel="1" x14ac:dyDescent="0.25">
      <c r="D916" s="385" t="str">
        <f t="shared" si="40"/>
        <v>[Capacity Charges Service Code Line 41]</v>
      </c>
      <c r="E916" s="106"/>
      <c r="F916" s="143" t="str">
        <f t="shared" si="45"/>
        <v>£000</v>
      </c>
      <c r="G916" s="107">
        <f t="shared" si="51"/>
        <v>0</v>
      </c>
      <c r="H916" s="107">
        <f t="shared" si="51"/>
        <v>0</v>
      </c>
      <c r="I916" s="107">
        <f t="shared" si="51"/>
        <v>0</v>
      </c>
      <c r="J916" s="107">
        <f t="shared" si="51"/>
        <v>0</v>
      </c>
      <c r="K916" s="107">
        <f t="shared" si="51"/>
        <v>0</v>
      </c>
      <c r="L916" s="107">
        <f t="shared" si="51"/>
        <v>0</v>
      </c>
      <c r="M916" s="107">
        <f t="shared" si="51"/>
        <v>0</v>
      </c>
      <c r="N916" s="107">
        <f t="shared" si="51"/>
        <v>0</v>
      </c>
      <c r="O916" s="107">
        <f t="shared" si="51"/>
        <v>0</v>
      </c>
      <c r="P916" s="107">
        <f t="shared" si="51"/>
        <v>0</v>
      </c>
      <c r="Q916" s="107">
        <f t="shared" si="51"/>
        <v>0</v>
      </c>
      <c r="R916" s="107">
        <f t="shared" si="51"/>
        <v>0</v>
      </c>
      <c r="S916" s="107">
        <f t="shared" si="51"/>
        <v>0</v>
      </c>
      <c r="T916" s="107">
        <f t="shared" si="51"/>
        <v>0</v>
      </c>
      <c r="U916" s="107">
        <f t="shared" si="51"/>
        <v>0</v>
      </c>
      <c r="V916" s="107">
        <f t="shared" si="51"/>
        <v>0</v>
      </c>
      <c r="W916" s="107">
        <f t="shared" si="51"/>
        <v>0</v>
      </c>
      <c r="X916" s="107">
        <f t="shared" si="51"/>
        <v>0</v>
      </c>
      <c r="Y916" s="107">
        <f t="shared" si="51"/>
        <v>0</v>
      </c>
      <c r="Z916" s="107">
        <f t="shared" si="51"/>
        <v>0</v>
      </c>
      <c r="AA916" s="107">
        <f t="shared" si="51"/>
        <v>0</v>
      </c>
      <c r="AB916" s="107">
        <f t="shared" si="51"/>
        <v>0</v>
      </c>
      <c r="AC916" s="108">
        <f t="shared" si="51"/>
        <v>0</v>
      </c>
      <c r="AD916" s="212"/>
      <c r="AE916" s="805">
        <f t="shared" si="42"/>
        <v>0</v>
      </c>
      <c r="AG916" s="805">
        <f t="shared" si="43"/>
        <v>0</v>
      </c>
      <c r="AI916" s="805">
        <f t="shared" si="44"/>
        <v>0</v>
      </c>
      <c r="AK916" s="300"/>
    </row>
    <row r="917" spans="4:37" s="9" customFormat="1" ht="12.75" customHeight="1" outlineLevel="1" x14ac:dyDescent="0.25">
      <c r="D917" s="385" t="str">
        <f t="shared" si="40"/>
        <v>[Capacity Charges Service Code Line 42]</v>
      </c>
      <c r="E917" s="106"/>
      <c r="F917" s="143" t="str">
        <f t="shared" si="45"/>
        <v>£000</v>
      </c>
      <c r="G917" s="107">
        <f t="shared" si="51"/>
        <v>0</v>
      </c>
      <c r="H917" s="107">
        <f t="shared" si="51"/>
        <v>0</v>
      </c>
      <c r="I917" s="107">
        <f t="shared" si="51"/>
        <v>0</v>
      </c>
      <c r="J917" s="107">
        <f t="shared" si="51"/>
        <v>0</v>
      </c>
      <c r="K917" s="107">
        <f t="shared" si="51"/>
        <v>0</v>
      </c>
      <c r="L917" s="107">
        <f t="shared" si="51"/>
        <v>0</v>
      </c>
      <c r="M917" s="107">
        <f t="shared" si="51"/>
        <v>0</v>
      </c>
      <c r="N917" s="107">
        <f t="shared" si="51"/>
        <v>0</v>
      </c>
      <c r="O917" s="107">
        <f t="shared" si="51"/>
        <v>0</v>
      </c>
      <c r="P917" s="107">
        <f t="shared" si="51"/>
        <v>0</v>
      </c>
      <c r="Q917" s="107">
        <f t="shared" si="51"/>
        <v>0</v>
      </c>
      <c r="R917" s="107">
        <f t="shared" si="51"/>
        <v>0</v>
      </c>
      <c r="S917" s="107">
        <f t="shared" si="51"/>
        <v>0</v>
      </c>
      <c r="T917" s="107">
        <f t="shared" si="51"/>
        <v>0</v>
      </c>
      <c r="U917" s="107">
        <f t="shared" si="51"/>
        <v>0</v>
      </c>
      <c r="V917" s="107">
        <f t="shared" si="51"/>
        <v>0</v>
      </c>
      <c r="W917" s="107">
        <f t="shared" si="51"/>
        <v>0</v>
      </c>
      <c r="X917" s="107">
        <f t="shared" si="51"/>
        <v>0</v>
      </c>
      <c r="Y917" s="107">
        <f t="shared" si="51"/>
        <v>0</v>
      </c>
      <c r="Z917" s="107">
        <f t="shared" si="51"/>
        <v>0</v>
      </c>
      <c r="AA917" s="107">
        <f t="shared" si="51"/>
        <v>0</v>
      </c>
      <c r="AB917" s="107">
        <f t="shared" si="51"/>
        <v>0</v>
      </c>
      <c r="AC917" s="108">
        <f t="shared" si="51"/>
        <v>0</v>
      </c>
      <c r="AD917" s="212"/>
      <c r="AE917" s="805">
        <f t="shared" si="42"/>
        <v>0</v>
      </c>
      <c r="AG917" s="805">
        <f t="shared" si="43"/>
        <v>0</v>
      </c>
      <c r="AI917" s="805">
        <f t="shared" si="44"/>
        <v>0</v>
      </c>
      <c r="AK917" s="300"/>
    </row>
    <row r="918" spans="4:37" s="9" customFormat="1" ht="12.75" customHeight="1" outlineLevel="1" x14ac:dyDescent="0.25">
      <c r="D918" s="385" t="str">
        <f t="shared" si="40"/>
        <v>[Capacity Charges Service Code Line 43]</v>
      </c>
      <c r="E918" s="106"/>
      <c r="F918" s="143" t="str">
        <f t="shared" si="45"/>
        <v>£000</v>
      </c>
      <c r="G918" s="107">
        <f t="shared" si="51"/>
        <v>0</v>
      </c>
      <c r="H918" s="107">
        <f t="shared" si="51"/>
        <v>0</v>
      </c>
      <c r="I918" s="107">
        <f t="shared" si="51"/>
        <v>0</v>
      </c>
      <c r="J918" s="107">
        <f t="shared" si="51"/>
        <v>0</v>
      </c>
      <c r="K918" s="107">
        <f t="shared" si="51"/>
        <v>0</v>
      </c>
      <c r="L918" s="107">
        <f t="shared" si="51"/>
        <v>0</v>
      </c>
      <c r="M918" s="107">
        <f t="shared" si="51"/>
        <v>0</v>
      </c>
      <c r="N918" s="107">
        <f t="shared" si="51"/>
        <v>0</v>
      </c>
      <c r="O918" s="107">
        <f t="shared" si="51"/>
        <v>0</v>
      </c>
      <c r="P918" s="107">
        <f t="shared" si="51"/>
        <v>0</v>
      </c>
      <c r="Q918" s="107">
        <f t="shared" si="51"/>
        <v>0</v>
      </c>
      <c r="R918" s="107">
        <f t="shared" si="51"/>
        <v>0</v>
      </c>
      <c r="S918" s="107">
        <f t="shared" si="51"/>
        <v>0</v>
      </c>
      <c r="T918" s="107">
        <f t="shared" si="51"/>
        <v>0</v>
      </c>
      <c r="U918" s="107">
        <f t="shared" si="51"/>
        <v>0</v>
      </c>
      <c r="V918" s="107">
        <f t="shared" si="51"/>
        <v>0</v>
      </c>
      <c r="W918" s="107">
        <f t="shared" si="51"/>
        <v>0</v>
      </c>
      <c r="X918" s="107">
        <f t="shared" si="51"/>
        <v>0</v>
      </c>
      <c r="Y918" s="107">
        <f t="shared" si="51"/>
        <v>0</v>
      </c>
      <c r="Z918" s="107">
        <f t="shared" si="51"/>
        <v>0</v>
      </c>
      <c r="AA918" s="107">
        <f t="shared" si="51"/>
        <v>0</v>
      </c>
      <c r="AB918" s="107">
        <f t="shared" si="51"/>
        <v>0</v>
      </c>
      <c r="AC918" s="108">
        <f t="shared" si="51"/>
        <v>0</v>
      </c>
      <c r="AD918" s="212"/>
      <c r="AE918" s="805">
        <f t="shared" si="42"/>
        <v>0</v>
      </c>
      <c r="AG918" s="805">
        <f t="shared" si="43"/>
        <v>0</v>
      </c>
      <c r="AI918" s="805">
        <f t="shared" si="44"/>
        <v>0</v>
      </c>
      <c r="AK918" s="300"/>
    </row>
    <row r="919" spans="4:37" s="9" customFormat="1" ht="12.75" customHeight="1" outlineLevel="1" x14ac:dyDescent="0.25">
      <c r="D919" s="385" t="str">
        <f t="shared" si="40"/>
        <v>[Capacity Charges Service Code Line 44]</v>
      </c>
      <c r="E919" s="106"/>
      <c r="F919" s="143" t="str">
        <f t="shared" si="45"/>
        <v>£000</v>
      </c>
      <c r="G919" s="107">
        <f t="shared" si="51"/>
        <v>0</v>
      </c>
      <c r="H919" s="107">
        <f t="shared" si="51"/>
        <v>0</v>
      </c>
      <c r="I919" s="107">
        <f t="shared" si="51"/>
        <v>0</v>
      </c>
      <c r="J919" s="107">
        <f t="shared" si="51"/>
        <v>0</v>
      </c>
      <c r="K919" s="107">
        <f t="shared" si="51"/>
        <v>0</v>
      </c>
      <c r="L919" s="107">
        <f t="shared" si="51"/>
        <v>0</v>
      </c>
      <c r="M919" s="107">
        <f t="shared" si="51"/>
        <v>0</v>
      </c>
      <c r="N919" s="107">
        <f t="shared" si="51"/>
        <v>0</v>
      </c>
      <c r="O919" s="107">
        <f t="shared" si="51"/>
        <v>0</v>
      </c>
      <c r="P919" s="107">
        <f t="shared" si="51"/>
        <v>0</v>
      </c>
      <c r="Q919" s="107">
        <f t="shared" si="51"/>
        <v>0</v>
      </c>
      <c r="R919" s="107">
        <f t="shared" si="51"/>
        <v>0</v>
      </c>
      <c r="S919" s="107">
        <f t="shared" si="51"/>
        <v>0</v>
      </c>
      <c r="T919" s="107">
        <f t="shared" si="51"/>
        <v>0</v>
      </c>
      <c r="U919" s="107">
        <f t="shared" si="51"/>
        <v>0</v>
      </c>
      <c r="V919" s="107">
        <f t="shared" si="51"/>
        <v>0</v>
      </c>
      <c r="W919" s="107">
        <f t="shared" si="51"/>
        <v>0</v>
      </c>
      <c r="X919" s="107">
        <f t="shared" si="51"/>
        <v>0</v>
      </c>
      <c r="Y919" s="107">
        <f t="shared" si="51"/>
        <v>0</v>
      </c>
      <c r="Z919" s="107">
        <f t="shared" si="51"/>
        <v>0</v>
      </c>
      <c r="AA919" s="107">
        <f t="shared" si="51"/>
        <v>0</v>
      </c>
      <c r="AB919" s="107">
        <f t="shared" si="51"/>
        <v>0</v>
      </c>
      <c r="AC919" s="108">
        <f t="shared" si="51"/>
        <v>0</v>
      </c>
      <c r="AD919" s="212"/>
      <c r="AE919" s="805">
        <f t="shared" si="42"/>
        <v>0</v>
      </c>
      <c r="AG919" s="805">
        <f t="shared" si="43"/>
        <v>0</v>
      </c>
      <c r="AI919" s="805">
        <f t="shared" si="44"/>
        <v>0</v>
      </c>
      <c r="AK919" s="300"/>
    </row>
    <row r="920" spans="4:37" s="9" customFormat="1" ht="12.75" customHeight="1" outlineLevel="1" x14ac:dyDescent="0.25">
      <c r="D920" s="385" t="str">
        <f t="shared" si="40"/>
        <v>[Capacity Charges Service Code Line 45]</v>
      </c>
      <c r="E920" s="106"/>
      <c r="F920" s="143" t="str">
        <f t="shared" si="45"/>
        <v>£000</v>
      </c>
      <c r="G920" s="107">
        <f t="shared" si="51"/>
        <v>0</v>
      </c>
      <c r="H920" s="107">
        <f t="shared" si="51"/>
        <v>0</v>
      </c>
      <c r="I920" s="107">
        <f t="shared" si="51"/>
        <v>0</v>
      </c>
      <c r="J920" s="107">
        <f t="shared" si="51"/>
        <v>0</v>
      </c>
      <c r="K920" s="107">
        <f t="shared" si="51"/>
        <v>0</v>
      </c>
      <c r="L920" s="107">
        <f t="shared" si="51"/>
        <v>0</v>
      </c>
      <c r="M920" s="107">
        <f t="shared" si="51"/>
        <v>0</v>
      </c>
      <c r="N920" s="107">
        <f t="shared" si="51"/>
        <v>0</v>
      </c>
      <c r="O920" s="107">
        <f t="shared" si="51"/>
        <v>0</v>
      </c>
      <c r="P920" s="107">
        <f t="shared" si="51"/>
        <v>0</v>
      </c>
      <c r="Q920" s="107">
        <f t="shared" si="51"/>
        <v>0</v>
      </c>
      <c r="R920" s="107">
        <f t="shared" si="51"/>
        <v>0</v>
      </c>
      <c r="S920" s="107">
        <f t="shared" si="51"/>
        <v>0</v>
      </c>
      <c r="T920" s="107">
        <f t="shared" si="51"/>
        <v>0</v>
      </c>
      <c r="U920" s="107">
        <f t="shared" si="51"/>
        <v>0</v>
      </c>
      <c r="V920" s="107">
        <f t="shared" si="51"/>
        <v>0</v>
      </c>
      <c r="W920" s="107">
        <f t="shared" si="51"/>
        <v>0</v>
      </c>
      <c r="X920" s="107">
        <f t="shared" si="51"/>
        <v>0</v>
      </c>
      <c r="Y920" s="107">
        <f t="shared" si="51"/>
        <v>0</v>
      </c>
      <c r="Z920" s="107">
        <f t="shared" si="51"/>
        <v>0</v>
      </c>
      <c r="AA920" s="107">
        <f t="shared" si="51"/>
        <v>0</v>
      </c>
      <c r="AB920" s="107">
        <f t="shared" si="51"/>
        <v>0</v>
      </c>
      <c r="AC920" s="108">
        <f t="shared" si="51"/>
        <v>0</v>
      </c>
      <c r="AD920" s="212"/>
      <c r="AE920" s="805">
        <f t="shared" si="42"/>
        <v>0</v>
      </c>
      <c r="AG920" s="805">
        <f t="shared" si="43"/>
        <v>0</v>
      </c>
      <c r="AI920" s="805">
        <f t="shared" si="44"/>
        <v>0</v>
      </c>
      <c r="AK920" s="300"/>
    </row>
    <row r="921" spans="4:37" s="9" customFormat="1" ht="12.75" customHeight="1" outlineLevel="1" x14ac:dyDescent="0.25">
      <c r="D921" s="385" t="str">
        <f t="shared" si="40"/>
        <v>[Capacity Charges Service Code Line 46]</v>
      </c>
      <c r="E921" s="106"/>
      <c r="F921" s="143" t="str">
        <f t="shared" si="45"/>
        <v>£000</v>
      </c>
      <c r="G921" s="107">
        <f t="shared" si="51"/>
        <v>0</v>
      </c>
      <c r="H921" s="107">
        <f t="shared" si="51"/>
        <v>0</v>
      </c>
      <c r="I921" s="107">
        <f t="shared" si="51"/>
        <v>0</v>
      </c>
      <c r="J921" s="107">
        <f t="shared" si="51"/>
        <v>0</v>
      </c>
      <c r="K921" s="107">
        <f t="shared" si="51"/>
        <v>0</v>
      </c>
      <c r="L921" s="107">
        <f t="shared" si="51"/>
        <v>0</v>
      </c>
      <c r="M921" s="107">
        <f t="shared" si="51"/>
        <v>0</v>
      </c>
      <c r="N921" s="107">
        <f t="shared" si="51"/>
        <v>0</v>
      </c>
      <c r="O921" s="107">
        <f t="shared" si="51"/>
        <v>0</v>
      </c>
      <c r="P921" s="107">
        <f t="shared" si="51"/>
        <v>0</v>
      </c>
      <c r="Q921" s="107">
        <f t="shared" si="51"/>
        <v>0</v>
      </c>
      <c r="R921" s="107">
        <f t="shared" si="51"/>
        <v>0</v>
      </c>
      <c r="S921" s="107">
        <f t="shared" si="51"/>
        <v>0</v>
      </c>
      <c r="T921" s="107">
        <f t="shared" si="51"/>
        <v>0</v>
      </c>
      <c r="U921" s="107">
        <f t="shared" si="51"/>
        <v>0</v>
      </c>
      <c r="V921" s="107">
        <f t="shared" si="51"/>
        <v>0</v>
      </c>
      <c r="W921" s="107">
        <f t="shared" si="51"/>
        <v>0</v>
      </c>
      <c r="X921" s="107">
        <f t="shared" si="51"/>
        <v>0</v>
      </c>
      <c r="Y921" s="107">
        <f t="shared" si="51"/>
        <v>0</v>
      </c>
      <c r="Z921" s="107">
        <f t="shared" si="51"/>
        <v>0</v>
      </c>
      <c r="AA921" s="107">
        <f t="shared" si="51"/>
        <v>0</v>
      </c>
      <c r="AB921" s="107">
        <f t="shared" si="51"/>
        <v>0</v>
      </c>
      <c r="AC921" s="108">
        <f t="shared" si="51"/>
        <v>0</v>
      </c>
      <c r="AD921" s="212"/>
      <c r="AE921" s="805">
        <f t="shared" si="42"/>
        <v>0</v>
      </c>
      <c r="AG921" s="805">
        <f t="shared" si="43"/>
        <v>0</v>
      </c>
      <c r="AI921" s="805">
        <f t="shared" si="44"/>
        <v>0</v>
      </c>
      <c r="AK921" s="300"/>
    </row>
    <row r="922" spans="4:37" s="9" customFormat="1" ht="12.75" customHeight="1" outlineLevel="1" x14ac:dyDescent="0.25">
      <c r="D922" s="385" t="str">
        <f t="shared" si="40"/>
        <v>[Capacity Charges Service Code Line 47]</v>
      </c>
      <c r="E922" s="106"/>
      <c r="F922" s="143" t="str">
        <f t="shared" si="45"/>
        <v>£000</v>
      </c>
      <c r="G922" s="107">
        <f t="shared" si="51"/>
        <v>0</v>
      </c>
      <c r="H922" s="107">
        <f t="shared" si="51"/>
        <v>0</v>
      </c>
      <c r="I922" s="107">
        <f t="shared" si="51"/>
        <v>0</v>
      </c>
      <c r="J922" s="107">
        <f t="shared" si="51"/>
        <v>0</v>
      </c>
      <c r="K922" s="107">
        <f t="shared" si="51"/>
        <v>0</v>
      </c>
      <c r="L922" s="107">
        <f t="shared" si="51"/>
        <v>0</v>
      </c>
      <c r="M922" s="107">
        <f t="shared" si="51"/>
        <v>0</v>
      </c>
      <c r="N922" s="107">
        <f t="shared" si="51"/>
        <v>0</v>
      </c>
      <c r="O922" s="107">
        <f t="shared" si="51"/>
        <v>0</v>
      </c>
      <c r="P922" s="107">
        <f t="shared" si="51"/>
        <v>0</v>
      </c>
      <c r="Q922" s="107">
        <f t="shared" si="51"/>
        <v>0</v>
      </c>
      <c r="R922" s="107">
        <f t="shared" si="51"/>
        <v>0</v>
      </c>
      <c r="S922" s="107">
        <f t="shared" si="51"/>
        <v>0</v>
      </c>
      <c r="T922" s="107">
        <f t="shared" si="51"/>
        <v>0</v>
      </c>
      <c r="U922" s="107">
        <f t="shared" si="51"/>
        <v>0</v>
      </c>
      <c r="V922" s="107">
        <f t="shared" si="51"/>
        <v>0</v>
      </c>
      <c r="W922" s="107">
        <f t="shared" si="51"/>
        <v>0</v>
      </c>
      <c r="X922" s="107">
        <f t="shared" si="51"/>
        <v>0</v>
      </c>
      <c r="Y922" s="107">
        <f t="shared" si="51"/>
        <v>0</v>
      </c>
      <c r="Z922" s="107">
        <f t="shared" si="51"/>
        <v>0</v>
      </c>
      <c r="AA922" s="107">
        <f t="shared" si="51"/>
        <v>0</v>
      </c>
      <c r="AB922" s="107">
        <f t="shared" si="51"/>
        <v>0</v>
      </c>
      <c r="AC922" s="108">
        <f t="shared" si="51"/>
        <v>0</v>
      </c>
      <c r="AD922" s="212"/>
      <c r="AE922" s="805">
        <f t="shared" si="42"/>
        <v>0</v>
      </c>
      <c r="AG922" s="805">
        <f t="shared" si="43"/>
        <v>0</v>
      </c>
      <c r="AI922" s="805">
        <f t="shared" si="44"/>
        <v>0</v>
      </c>
      <c r="AK922" s="300"/>
    </row>
    <row r="923" spans="4:37" s="9" customFormat="1" ht="12.75" customHeight="1" outlineLevel="1" x14ac:dyDescent="0.25">
      <c r="D923" s="385" t="str">
        <f t="shared" si="40"/>
        <v>[Capacity Charges Service Code Line 48]</v>
      </c>
      <c r="E923" s="106"/>
      <c r="F923" s="143" t="str">
        <f t="shared" si="45"/>
        <v>£000</v>
      </c>
      <c r="G923" s="107">
        <f t="shared" si="51"/>
        <v>0</v>
      </c>
      <c r="H923" s="107">
        <f t="shared" si="51"/>
        <v>0</v>
      </c>
      <c r="I923" s="107">
        <f t="shared" ref="I923:AC923" si="52">I711*I815</f>
        <v>0</v>
      </c>
      <c r="J923" s="107">
        <f t="shared" si="52"/>
        <v>0</v>
      </c>
      <c r="K923" s="107">
        <f t="shared" si="52"/>
        <v>0</v>
      </c>
      <c r="L923" s="107">
        <f t="shared" si="52"/>
        <v>0</v>
      </c>
      <c r="M923" s="107">
        <f t="shared" si="52"/>
        <v>0</v>
      </c>
      <c r="N923" s="107">
        <f t="shared" si="52"/>
        <v>0</v>
      </c>
      <c r="O923" s="107">
        <f t="shared" si="52"/>
        <v>0</v>
      </c>
      <c r="P923" s="107">
        <f t="shared" si="52"/>
        <v>0</v>
      </c>
      <c r="Q923" s="107">
        <f t="shared" si="52"/>
        <v>0</v>
      </c>
      <c r="R923" s="107">
        <f t="shared" si="52"/>
        <v>0</v>
      </c>
      <c r="S923" s="107">
        <f t="shared" si="52"/>
        <v>0</v>
      </c>
      <c r="T923" s="107">
        <f t="shared" si="52"/>
        <v>0</v>
      </c>
      <c r="U923" s="107">
        <f t="shared" si="52"/>
        <v>0</v>
      </c>
      <c r="V923" s="107">
        <f t="shared" si="52"/>
        <v>0</v>
      </c>
      <c r="W923" s="107">
        <f t="shared" si="52"/>
        <v>0</v>
      </c>
      <c r="X923" s="107">
        <f t="shared" si="52"/>
        <v>0</v>
      </c>
      <c r="Y923" s="107">
        <f t="shared" si="52"/>
        <v>0</v>
      </c>
      <c r="Z923" s="107">
        <f t="shared" si="52"/>
        <v>0</v>
      </c>
      <c r="AA923" s="107">
        <f t="shared" si="52"/>
        <v>0</v>
      </c>
      <c r="AB923" s="107">
        <f t="shared" si="52"/>
        <v>0</v>
      </c>
      <c r="AC923" s="108">
        <f t="shared" si="52"/>
        <v>0</v>
      </c>
      <c r="AD923" s="212"/>
      <c r="AE923" s="805">
        <f t="shared" si="42"/>
        <v>0</v>
      </c>
      <c r="AG923" s="805">
        <f t="shared" si="43"/>
        <v>0</v>
      </c>
      <c r="AI923" s="805">
        <f t="shared" si="44"/>
        <v>0</v>
      </c>
      <c r="AK923" s="300"/>
    </row>
    <row r="924" spans="4:37" s="9" customFormat="1" ht="12.75" customHeight="1" outlineLevel="1" x14ac:dyDescent="0.25">
      <c r="D924" s="385" t="str">
        <f t="shared" si="40"/>
        <v>[Capacity Charges Service Code Line 49]</v>
      </c>
      <c r="E924" s="106"/>
      <c r="F924" s="143" t="str">
        <f t="shared" si="45"/>
        <v>£000</v>
      </c>
      <c r="G924" s="107">
        <f t="shared" ref="G924:AC925" si="53">G712*G816</f>
        <v>0</v>
      </c>
      <c r="H924" s="107">
        <f t="shared" si="53"/>
        <v>0</v>
      </c>
      <c r="I924" s="107">
        <f t="shared" si="53"/>
        <v>0</v>
      </c>
      <c r="J924" s="107">
        <f t="shared" si="53"/>
        <v>0</v>
      </c>
      <c r="K924" s="107">
        <f t="shared" si="53"/>
        <v>0</v>
      </c>
      <c r="L924" s="107">
        <f t="shared" si="53"/>
        <v>0</v>
      </c>
      <c r="M924" s="107">
        <f t="shared" si="53"/>
        <v>0</v>
      </c>
      <c r="N924" s="107">
        <f t="shared" si="53"/>
        <v>0</v>
      </c>
      <c r="O924" s="107">
        <f t="shared" si="53"/>
        <v>0</v>
      </c>
      <c r="P924" s="107">
        <f t="shared" si="53"/>
        <v>0</v>
      </c>
      <c r="Q924" s="107">
        <f t="shared" si="53"/>
        <v>0</v>
      </c>
      <c r="R924" s="107">
        <f t="shared" si="53"/>
        <v>0</v>
      </c>
      <c r="S924" s="107">
        <f t="shared" si="53"/>
        <v>0</v>
      </c>
      <c r="T924" s="107">
        <f t="shared" si="53"/>
        <v>0</v>
      </c>
      <c r="U924" s="107">
        <f t="shared" si="53"/>
        <v>0</v>
      </c>
      <c r="V924" s="107">
        <f t="shared" si="53"/>
        <v>0</v>
      </c>
      <c r="W924" s="107">
        <f t="shared" si="53"/>
        <v>0</v>
      </c>
      <c r="X924" s="107">
        <f t="shared" si="53"/>
        <v>0</v>
      </c>
      <c r="Y924" s="107">
        <f t="shared" si="53"/>
        <v>0</v>
      </c>
      <c r="Z924" s="107">
        <f t="shared" si="53"/>
        <v>0</v>
      </c>
      <c r="AA924" s="107">
        <f t="shared" si="53"/>
        <v>0</v>
      </c>
      <c r="AB924" s="107">
        <f t="shared" si="53"/>
        <v>0</v>
      </c>
      <c r="AC924" s="108">
        <f t="shared" si="53"/>
        <v>0</v>
      </c>
      <c r="AD924" s="212"/>
      <c r="AE924" s="805">
        <f t="shared" si="42"/>
        <v>0</v>
      </c>
      <c r="AG924" s="805">
        <f t="shared" si="43"/>
        <v>0</v>
      </c>
      <c r="AI924" s="805">
        <f t="shared" si="44"/>
        <v>0</v>
      </c>
      <c r="AK924" s="300"/>
    </row>
    <row r="925" spans="4:37" s="9" customFormat="1" ht="12.75" customHeight="1" outlineLevel="1" x14ac:dyDescent="0.25">
      <c r="D925" s="386" t="str">
        <f t="shared" si="40"/>
        <v>[Capacity Charges Service Code Line 50]</v>
      </c>
      <c r="E925" s="286"/>
      <c r="F925" s="155" t="str">
        <f t="shared" si="45"/>
        <v>£000</v>
      </c>
      <c r="G925" s="115">
        <f t="shared" si="53"/>
        <v>0</v>
      </c>
      <c r="H925" s="115">
        <f t="shared" si="53"/>
        <v>0</v>
      </c>
      <c r="I925" s="115">
        <f t="shared" si="53"/>
        <v>0</v>
      </c>
      <c r="J925" s="115">
        <f t="shared" si="53"/>
        <v>0</v>
      </c>
      <c r="K925" s="115">
        <f t="shared" si="53"/>
        <v>0</v>
      </c>
      <c r="L925" s="115">
        <f t="shared" si="53"/>
        <v>0</v>
      </c>
      <c r="M925" s="115">
        <f t="shared" si="53"/>
        <v>0</v>
      </c>
      <c r="N925" s="115">
        <f t="shared" si="53"/>
        <v>0</v>
      </c>
      <c r="O925" s="115">
        <f t="shared" si="53"/>
        <v>0</v>
      </c>
      <c r="P925" s="115">
        <f t="shared" si="53"/>
        <v>0</v>
      </c>
      <c r="Q925" s="115">
        <f t="shared" si="53"/>
        <v>0</v>
      </c>
      <c r="R925" s="115">
        <f t="shared" si="53"/>
        <v>0</v>
      </c>
      <c r="S925" s="115">
        <f t="shared" si="53"/>
        <v>0</v>
      </c>
      <c r="T925" s="115">
        <f t="shared" si="53"/>
        <v>0</v>
      </c>
      <c r="U925" s="115">
        <f t="shared" si="53"/>
        <v>0</v>
      </c>
      <c r="V925" s="115">
        <f t="shared" si="53"/>
        <v>0</v>
      </c>
      <c r="W925" s="115">
        <f t="shared" si="53"/>
        <v>0</v>
      </c>
      <c r="X925" s="115">
        <f t="shared" si="53"/>
        <v>0</v>
      </c>
      <c r="Y925" s="115">
        <f t="shared" si="53"/>
        <v>0</v>
      </c>
      <c r="Z925" s="115">
        <f t="shared" si="53"/>
        <v>0</v>
      </c>
      <c r="AA925" s="115">
        <f t="shared" si="53"/>
        <v>0</v>
      </c>
      <c r="AB925" s="115">
        <f t="shared" si="53"/>
        <v>0</v>
      </c>
      <c r="AC925" s="116">
        <f t="shared" si="53"/>
        <v>0</v>
      </c>
      <c r="AD925" s="212"/>
      <c r="AE925" s="1058">
        <f t="shared" si="42"/>
        <v>0</v>
      </c>
      <c r="AG925" s="1058">
        <f t="shared" si="43"/>
        <v>0</v>
      </c>
      <c r="AI925" s="1058">
        <f t="shared" si="44"/>
        <v>0</v>
      </c>
      <c r="AK925" s="357"/>
    </row>
    <row r="926" spans="4:37" s="212" customFormat="1" ht="12.75" customHeight="1" outlineLevel="1" x14ac:dyDescent="0.25">
      <c r="AK926" s="267"/>
    </row>
    <row r="927" spans="4:37" s="9" customFormat="1" ht="12.75" customHeight="1" outlineLevel="1" x14ac:dyDescent="0.25">
      <c r="D927" s="290" t="str">
        <f>"Total "&amp;C875</f>
        <v>Total Weekend Capacity Charge</v>
      </c>
      <c r="E927" s="353"/>
      <c r="F927" s="354" t="str">
        <f>F925</f>
        <v>£000</v>
      </c>
      <c r="G927" s="355">
        <f t="shared" ref="G927:AC927" si="54">SUM(G876:G925)</f>
        <v>0</v>
      </c>
      <c r="H927" s="355">
        <f t="shared" si="54"/>
        <v>0</v>
      </c>
      <c r="I927" s="355">
        <f t="shared" si="54"/>
        <v>0</v>
      </c>
      <c r="J927" s="355">
        <f t="shared" si="54"/>
        <v>0</v>
      </c>
      <c r="K927" s="355">
        <f t="shared" si="54"/>
        <v>0</v>
      </c>
      <c r="L927" s="355">
        <f t="shared" si="54"/>
        <v>0</v>
      </c>
      <c r="M927" s="355">
        <f t="shared" si="54"/>
        <v>0</v>
      </c>
      <c r="N927" s="355">
        <f t="shared" si="54"/>
        <v>0</v>
      </c>
      <c r="O927" s="355">
        <f t="shared" si="54"/>
        <v>0</v>
      </c>
      <c r="P927" s="355">
        <f t="shared" si="54"/>
        <v>0</v>
      </c>
      <c r="Q927" s="355">
        <f t="shared" si="54"/>
        <v>0</v>
      </c>
      <c r="R927" s="355">
        <f t="shared" si="54"/>
        <v>0</v>
      </c>
      <c r="S927" s="355">
        <f t="shared" si="54"/>
        <v>0</v>
      </c>
      <c r="T927" s="355">
        <f t="shared" si="54"/>
        <v>0</v>
      </c>
      <c r="U927" s="355">
        <f t="shared" si="54"/>
        <v>0</v>
      </c>
      <c r="V927" s="355">
        <f t="shared" si="54"/>
        <v>0</v>
      </c>
      <c r="W927" s="355">
        <f t="shared" si="54"/>
        <v>0</v>
      </c>
      <c r="X927" s="355">
        <f t="shared" si="54"/>
        <v>0</v>
      </c>
      <c r="Y927" s="355">
        <f t="shared" si="54"/>
        <v>0</v>
      </c>
      <c r="Z927" s="355">
        <f t="shared" si="54"/>
        <v>0</v>
      </c>
      <c r="AA927" s="355">
        <f t="shared" si="54"/>
        <v>0</v>
      </c>
      <c r="AB927" s="355">
        <f t="shared" si="54"/>
        <v>0</v>
      </c>
      <c r="AC927" s="294">
        <f t="shared" si="54"/>
        <v>0</v>
      </c>
      <c r="AD927" s="212"/>
      <c r="AE927" s="1062">
        <f>SUM(AE876:AE925)</f>
        <v>0</v>
      </c>
      <c r="AG927" s="1062">
        <f>SUM(AG876:AG925)</f>
        <v>0</v>
      </c>
      <c r="AI927" s="1062">
        <f>SUM(AI876:AI925)</f>
        <v>0</v>
      </c>
      <c r="AK927" s="295"/>
    </row>
    <row r="928" spans="4:37" s="212" customFormat="1" ht="12.75" customHeight="1" outlineLevel="1" x14ac:dyDescent="0.25">
      <c r="AK928" s="267"/>
    </row>
    <row r="929" spans="1:39" ht="12.75" customHeight="1" outlineLevel="1" x14ac:dyDescent="0.25">
      <c r="A929" s="9"/>
      <c r="D929" s="290" t="str">
        <f>"Total "&amp;B609</f>
        <v>Total Capacity Charges</v>
      </c>
      <c r="E929" s="353"/>
      <c r="F929" s="354" t="str">
        <f>F927</f>
        <v>£000</v>
      </c>
      <c r="G929" s="355">
        <f t="shared" ref="G929:AC929" si="55">SUM(G873,G927)</f>
        <v>0</v>
      </c>
      <c r="H929" s="355">
        <f t="shared" si="55"/>
        <v>0</v>
      </c>
      <c r="I929" s="355">
        <f t="shared" si="55"/>
        <v>0</v>
      </c>
      <c r="J929" s="355">
        <f t="shared" si="55"/>
        <v>0</v>
      </c>
      <c r="K929" s="355">
        <f t="shared" si="55"/>
        <v>0</v>
      </c>
      <c r="L929" s="355">
        <f t="shared" si="55"/>
        <v>0</v>
      </c>
      <c r="M929" s="355">
        <f t="shared" si="55"/>
        <v>0</v>
      </c>
      <c r="N929" s="355">
        <f t="shared" si="55"/>
        <v>0</v>
      </c>
      <c r="O929" s="355">
        <f t="shared" si="55"/>
        <v>0</v>
      </c>
      <c r="P929" s="355">
        <f t="shared" si="55"/>
        <v>0</v>
      </c>
      <c r="Q929" s="355">
        <f t="shared" si="55"/>
        <v>0</v>
      </c>
      <c r="R929" s="355">
        <f t="shared" si="55"/>
        <v>0</v>
      </c>
      <c r="S929" s="355">
        <f t="shared" si="55"/>
        <v>0</v>
      </c>
      <c r="T929" s="355">
        <f t="shared" si="55"/>
        <v>0</v>
      </c>
      <c r="U929" s="355">
        <f t="shared" si="55"/>
        <v>0</v>
      </c>
      <c r="V929" s="355">
        <f t="shared" si="55"/>
        <v>0</v>
      </c>
      <c r="W929" s="355">
        <f t="shared" si="55"/>
        <v>0</v>
      </c>
      <c r="X929" s="355">
        <f t="shared" si="55"/>
        <v>0</v>
      </c>
      <c r="Y929" s="355">
        <f t="shared" si="55"/>
        <v>0</v>
      </c>
      <c r="Z929" s="355">
        <f t="shared" si="55"/>
        <v>0</v>
      </c>
      <c r="AA929" s="355">
        <f t="shared" si="55"/>
        <v>0</v>
      </c>
      <c r="AB929" s="355">
        <f t="shared" si="55"/>
        <v>0</v>
      </c>
      <c r="AC929" s="294">
        <f t="shared" si="55"/>
        <v>0</v>
      </c>
      <c r="AD929" s="212"/>
      <c r="AE929" s="1062">
        <f>SUM(AE873,AE927)</f>
        <v>0</v>
      </c>
      <c r="AG929" s="1062">
        <f>SUM(AG873,AG927)</f>
        <v>0</v>
      </c>
      <c r="AI929" s="1062">
        <f>SUM(AI873,AI927)</f>
        <v>0</v>
      </c>
      <c r="AK929" s="295"/>
      <c r="AL929" s="9"/>
      <c r="AM929" s="9"/>
    </row>
    <row r="930" spans="1:39" ht="12.6" customHeight="1" outlineLevel="1" x14ac:dyDescent="0.25">
      <c r="G930" s="107"/>
      <c r="H930" s="107"/>
      <c r="I930" s="107"/>
      <c r="J930" s="107"/>
      <c r="K930" s="107"/>
      <c r="L930" s="107"/>
      <c r="M930" s="107"/>
      <c r="N930" s="107"/>
      <c r="O930" s="107"/>
      <c r="P930" s="107"/>
      <c r="Q930" s="107"/>
      <c r="R930" s="107"/>
      <c r="S930" s="107"/>
      <c r="T930" s="107"/>
      <c r="U930" s="107"/>
      <c r="V930" s="107"/>
      <c r="W930" s="107"/>
      <c r="X930" s="107"/>
      <c r="Y930" s="107"/>
      <c r="Z930" s="107"/>
      <c r="AA930" s="107"/>
      <c r="AB930" s="107"/>
      <c r="AC930" s="107"/>
      <c r="AE930" s="107"/>
      <c r="AG930" s="107"/>
      <c r="AI930" s="107"/>
    </row>
    <row r="931" spans="1:39" s="212" customFormat="1" x14ac:dyDescent="0.25"/>
    <row r="932" spans="1:39" collapsed="1" x14ac:dyDescent="0.25">
      <c r="B932" s="381" t="str">
        <f>'Line Items'!B1625</f>
        <v>Station &amp; Depot Access Charges</v>
      </c>
      <c r="C932" s="381"/>
      <c r="D932" s="382"/>
      <c r="E932" s="382"/>
      <c r="F932" s="381"/>
      <c r="G932" s="383"/>
      <c r="H932" s="383"/>
      <c r="I932" s="383"/>
      <c r="J932" s="383"/>
      <c r="K932" s="383"/>
      <c r="L932" s="383"/>
      <c r="M932" s="383"/>
      <c r="N932" s="383"/>
      <c r="O932" s="383"/>
      <c r="P932" s="383"/>
      <c r="Q932" s="383"/>
      <c r="R932" s="383"/>
      <c r="S932" s="383"/>
      <c r="T932" s="383"/>
      <c r="U932" s="383"/>
      <c r="V932" s="383"/>
      <c r="W932" s="383"/>
      <c r="X932" s="383"/>
      <c r="Y932" s="383"/>
      <c r="Z932" s="383"/>
      <c r="AA932" s="383"/>
      <c r="AB932" s="383"/>
      <c r="AC932" s="383"/>
      <c r="AD932" s="381"/>
      <c r="AE932" s="383"/>
      <c r="AF932" s="381"/>
      <c r="AG932" s="383"/>
      <c r="AH932" s="381"/>
      <c r="AI932" s="383"/>
      <c r="AJ932" s="381"/>
      <c r="AK932" s="381"/>
    </row>
    <row r="933" spans="1:39" s="212" customFormat="1" outlineLevel="1" x14ac:dyDescent="0.25"/>
    <row r="934" spans="1:39" ht="12.75" customHeight="1" outlineLevel="1" x14ac:dyDescent="0.25">
      <c r="C934" s="217" t="str">
        <f>'Line Items'!C1627</f>
        <v>Stations &amp; Depots</v>
      </c>
      <c r="G934" s="107"/>
      <c r="H934" s="107"/>
      <c r="I934" s="107"/>
      <c r="J934" s="107"/>
      <c r="K934" s="107"/>
      <c r="L934" s="107"/>
      <c r="M934" s="107"/>
      <c r="N934" s="107"/>
      <c r="O934" s="107"/>
      <c r="P934" s="107"/>
      <c r="Q934" s="107"/>
      <c r="R934" s="107"/>
      <c r="S934" s="107"/>
      <c r="T934" s="107"/>
      <c r="U934" s="107"/>
      <c r="V934" s="107"/>
      <c r="W934" s="107"/>
      <c r="X934" s="107"/>
      <c r="Y934" s="107"/>
      <c r="Z934" s="107"/>
      <c r="AA934" s="107"/>
      <c r="AB934" s="107"/>
      <c r="AC934" s="107"/>
      <c r="AE934" s="107"/>
      <c r="AG934" s="107"/>
      <c r="AI934" s="107"/>
    </row>
    <row r="935" spans="1:39" ht="12.75" customHeight="1" outlineLevel="1" x14ac:dyDescent="0.25">
      <c r="D935" s="393" t="str">
        <f>'Line Items'!D1628</f>
        <v>Number of SFO Stations</v>
      </c>
      <c r="E935" s="394"/>
      <c r="F935" s="395" t="s">
        <v>533</v>
      </c>
      <c r="G935" s="396"/>
      <c r="H935" s="396"/>
      <c r="I935" s="396"/>
      <c r="J935" s="396"/>
      <c r="K935" s="396"/>
      <c r="L935" s="396"/>
      <c r="M935" s="396"/>
      <c r="N935" s="396"/>
      <c r="O935" s="396"/>
      <c r="P935" s="396"/>
      <c r="Q935" s="396"/>
      <c r="R935" s="396"/>
      <c r="S935" s="396"/>
      <c r="T935" s="396"/>
      <c r="U935" s="396"/>
      <c r="V935" s="396"/>
      <c r="W935" s="396"/>
      <c r="X935" s="396"/>
      <c r="Y935" s="396"/>
      <c r="Z935" s="396"/>
      <c r="AA935" s="396"/>
      <c r="AB935" s="396"/>
      <c r="AC935" s="397"/>
      <c r="AE935" s="1057"/>
      <c r="AG935" s="1057"/>
      <c r="AI935" s="1057"/>
      <c r="AK935" s="378"/>
    </row>
    <row r="936" spans="1:39" ht="12.75" customHeight="1" outlineLevel="1" x14ac:dyDescent="0.25">
      <c r="D936" s="142" t="str">
        <f>'Line Items'!D1629</f>
        <v>Number of Independent Stations</v>
      </c>
      <c r="E936" s="106"/>
      <c r="F936" s="143" t="str">
        <f>F935</f>
        <v>#</v>
      </c>
      <c r="G936" s="283"/>
      <c r="H936" s="283"/>
      <c r="I936" s="283"/>
      <c r="J936" s="283"/>
      <c r="K936" s="283"/>
      <c r="L936" s="283"/>
      <c r="M936" s="283"/>
      <c r="N936" s="283"/>
      <c r="O936" s="283"/>
      <c r="P936" s="283"/>
      <c r="Q936" s="283"/>
      <c r="R936" s="283"/>
      <c r="S936" s="283"/>
      <c r="T936" s="283"/>
      <c r="U936" s="283"/>
      <c r="V936" s="283"/>
      <c r="W936" s="283"/>
      <c r="X936" s="283"/>
      <c r="Y936" s="283"/>
      <c r="Z936" s="283"/>
      <c r="AA936" s="283"/>
      <c r="AB936" s="283"/>
      <c r="AC936" s="284"/>
      <c r="AE936" s="805"/>
      <c r="AG936" s="805"/>
      <c r="AI936" s="805"/>
      <c r="AK936" s="300"/>
    </row>
    <row r="937" spans="1:39" ht="12.6" customHeight="1" outlineLevel="1" x14ac:dyDescent="0.25">
      <c r="D937" s="113" t="str">
        <f>'Line Items'!D1630</f>
        <v>Number of Depots</v>
      </c>
      <c r="E937" s="286"/>
      <c r="F937" s="155" t="str">
        <f>F935</f>
        <v>#</v>
      </c>
      <c r="G937" s="287"/>
      <c r="H937" s="287"/>
      <c r="I937" s="287"/>
      <c r="J937" s="287"/>
      <c r="K937" s="287"/>
      <c r="L937" s="287"/>
      <c r="M937" s="287"/>
      <c r="N937" s="287"/>
      <c r="O937" s="287"/>
      <c r="P937" s="287"/>
      <c r="Q937" s="287"/>
      <c r="R937" s="287"/>
      <c r="S937" s="287"/>
      <c r="T937" s="287"/>
      <c r="U937" s="287"/>
      <c r="V937" s="287"/>
      <c r="W937" s="287"/>
      <c r="X937" s="287"/>
      <c r="Y937" s="287"/>
      <c r="Z937" s="287"/>
      <c r="AA937" s="287"/>
      <c r="AB937" s="287"/>
      <c r="AC937" s="288"/>
      <c r="AE937" s="1058"/>
      <c r="AG937" s="1058"/>
      <c r="AI937" s="1058"/>
      <c r="AK937" s="301"/>
    </row>
    <row r="938" spans="1:39" ht="12.75" customHeight="1" outlineLevel="1" x14ac:dyDescent="0.25">
      <c r="G938" s="107"/>
      <c r="H938" s="107"/>
      <c r="I938" s="107"/>
      <c r="J938" s="107"/>
      <c r="K938" s="107"/>
      <c r="L938" s="107"/>
      <c r="M938" s="107"/>
      <c r="N938" s="107"/>
      <c r="O938" s="107"/>
      <c r="P938" s="107"/>
      <c r="Q938" s="107"/>
      <c r="R938" s="107"/>
      <c r="S938" s="107"/>
      <c r="T938" s="107"/>
      <c r="U938" s="107"/>
      <c r="V938" s="107"/>
      <c r="W938" s="107"/>
      <c r="X938" s="107"/>
      <c r="Y938" s="107"/>
      <c r="Z938" s="107"/>
      <c r="AA938" s="107"/>
      <c r="AB938" s="107"/>
      <c r="AC938" s="107"/>
      <c r="AE938" s="107"/>
      <c r="AG938" s="107"/>
      <c r="AI938" s="107"/>
    </row>
    <row r="939" spans="1:39" ht="12.75" customHeight="1" outlineLevel="1" x14ac:dyDescent="0.25">
      <c r="D939" s="290" t="str">
        <f>"Total "&amp;C934</f>
        <v>Total Stations &amp; Depots</v>
      </c>
      <c r="E939" s="353"/>
      <c r="F939" s="354" t="str">
        <f>F937</f>
        <v>#</v>
      </c>
      <c r="G939" s="355">
        <f t="shared" ref="G939:AC939" si="56">SUM(G935:G937)</f>
        <v>0</v>
      </c>
      <c r="H939" s="355">
        <f t="shared" si="56"/>
        <v>0</v>
      </c>
      <c r="I939" s="355">
        <f t="shared" si="56"/>
        <v>0</v>
      </c>
      <c r="J939" s="355">
        <f t="shared" si="56"/>
        <v>0</v>
      </c>
      <c r="K939" s="355">
        <f t="shared" si="56"/>
        <v>0</v>
      </c>
      <c r="L939" s="355">
        <f t="shared" si="56"/>
        <v>0</v>
      </c>
      <c r="M939" s="355">
        <f t="shared" si="56"/>
        <v>0</v>
      </c>
      <c r="N939" s="355">
        <f t="shared" si="56"/>
        <v>0</v>
      </c>
      <c r="O939" s="355">
        <f t="shared" si="56"/>
        <v>0</v>
      </c>
      <c r="P939" s="355">
        <f t="shared" si="56"/>
        <v>0</v>
      </c>
      <c r="Q939" s="355">
        <f t="shared" si="56"/>
        <v>0</v>
      </c>
      <c r="R939" s="355">
        <f t="shared" si="56"/>
        <v>0</v>
      </c>
      <c r="S939" s="355">
        <f t="shared" si="56"/>
        <v>0</v>
      </c>
      <c r="T939" s="355">
        <f t="shared" si="56"/>
        <v>0</v>
      </c>
      <c r="U939" s="355">
        <f t="shared" si="56"/>
        <v>0</v>
      </c>
      <c r="V939" s="355">
        <f t="shared" si="56"/>
        <v>0</v>
      </c>
      <c r="W939" s="355">
        <f t="shared" si="56"/>
        <v>0</v>
      </c>
      <c r="X939" s="355">
        <f t="shared" si="56"/>
        <v>0</v>
      </c>
      <c r="Y939" s="355">
        <f t="shared" si="56"/>
        <v>0</v>
      </c>
      <c r="Z939" s="355">
        <f t="shared" si="56"/>
        <v>0</v>
      </c>
      <c r="AA939" s="355">
        <f t="shared" si="56"/>
        <v>0</v>
      </c>
      <c r="AB939" s="355">
        <f t="shared" si="56"/>
        <v>0</v>
      </c>
      <c r="AC939" s="294">
        <f t="shared" si="56"/>
        <v>0</v>
      </c>
      <c r="AE939" s="1062">
        <f>SUM(AE935:AE937)</f>
        <v>0</v>
      </c>
      <c r="AG939" s="1062">
        <f>SUM(AG935:AG937)</f>
        <v>0</v>
      </c>
      <c r="AI939" s="1062">
        <f>SUM(AI935:AI937)</f>
        <v>0</v>
      </c>
      <c r="AK939" s="295"/>
    </row>
    <row r="940" spans="1:39" ht="12.75" customHeight="1" outlineLevel="1" x14ac:dyDescent="0.25">
      <c r="G940" s="107"/>
      <c r="H940" s="107"/>
      <c r="I940" s="107"/>
      <c r="J940" s="107"/>
      <c r="K940" s="107"/>
      <c r="L940" s="107"/>
      <c r="M940" s="107"/>
      <c r="N940" s="107"/>
      <c r="O940" s="107"/>
      <c r="P940" s="107"/>
      <c r="Q940" s="107"/>
      <c r="R940" s="107"/>
      <c r="S940" s="107"/>
      <c r="T940" s="107"/>
      <c r="U940" s="107"/>
      <c r="V940" s="107"/>
      <c r="W940" s="107"/>
      <c r="X940" s="107"/>
      <c r="Y940" s="107"/>
      <c r="Z940" s="107"/>
      <c r="AA940" s="107"/>
      <c r="AB940" s="107"/>
      <c r="AC940" s="107"/>
      <c r="AE940" s="107"/>
      <c r="AG940" s="107"/>
      <c r="AI940" s="107"/>
      <c r="AM940" s="1074"/>
    </row>
    <row r="941" spans="1:39" ht="12.75" customHeight="1" outlineLevel="1" x14ac:dyDescent="0.25">
      <c r="C941" s="200" t="str">
        <f>'Line Items'!C1632</f>
        <v>SFO Station Access Long Term Charge (First Reserve Rent)</v>
      </c>
      <c r="G941" s="107"/>
      <c r="H941" s="107"/>
      <c r="I941" s="107"/>
      <c r="J941" s="107"/>
      <c r="K941" s="107"/>
      <c r="L941" s="107"/>
      <c r="M941" s="107"/>
      <c r="N941" s="107"/>
      <c r="O941" s="107"/>
      <c r="P941" s="107"/>
      <c r="Q941" s="107"/>
      <c r="R941" s="107"/>
      <c r="S941" s="107"/>
      <c r="T941" s="107"/>
      <c r="U941" s="107"/>
      <c r="V941" s="107"/>
      <c r="W941" s="107"/>
      <c r="X941" s="107"/>
      <c r="Y941" s="107"/>
      <c r="Z941" s="107"/>
      <c r="AA941" s="107"/>
      <c r="AB941" s="107"/>
      <c r="AC941" s="107"/>
      <c r="AE941" s="107"/>
      <c r="AG941" s="107"/>
      <c r="AI941" s="107"/>
    </row>
    <row r="942" spans="1:39" ht="12.75" customHeight="1" outlineLevel="2" x14ac:dyDescent="0.25">
      <c r="D942" s="393" t="str">
        <f>'Line Items'!D1633</f>
        <v>Abbey Wood - Long Term Charge (First Reserve Rent)</v>
      </c>
      <c r="E942" s="394"/>
      <c r="F942" s="395" t="s">
        <v>428</v>
      </c>
      <c r="G942" s="396"/>
      <c r="H942" s="396"/>
      <c r="I942" s="396"/>
      <c r="J942" s="396"/>
      <c r="K942" s="396"/>
      <c r="L942" s="396"/>
      <c r="M942" s="396"/>
      <c r="N942" s="396"/>
      <c r="O942" s="396"/>
      <c r="P942" s="396"/>
      <c r="Q942" s="396"/>
      <c r="R942" s="396"/>
      <c r="S942" s="396"/>
      <c r="T942" s="396"/>
      <c r="U942" s="396"/>
      <c r="V942" s="396"/>
      <c r="W942" s="396"/>
      <c r="X942" s="396"/>
      <c r="Y942" s="396"/>
      <c r="Z942" s="396"/>
      <c r="AA942" s="396"/>
      <c r="AB942" s="396"/>
      <c r="AC942" s="397"/>
      <c r="AE942" s="1057"/>
      <c r="AG942" s="1057"/>
      <c r="AI942" s="1057"/>
      <c r="AK942" s="378" t="s">
        <v>534</v>
      </c>
    </row>
    <row r="943" spans="1:39" ht="12.75" customHeight="1" outlineLevel="2" x14ac:dyDescent="0.25">
      <c r="D943" s="142" t="str">
        <f>'Line Items'!D1634</f>
        <v>Adisham - Long Term Charge (First Reserve Rent)</v>
      </c>
      <c r="E943" s="106"/>
      <c r="F943" s="143" t="str">
        <f t="shared" ref="F943:F1006" si="57">F942</f>
        <v>£000</v>
      </c>
      <c r="G943" s="283"/>
      <c r="H943" s="283"/>
      <c r="I943" s="283"/>
      <c r="J943" s="283"/>
      <c r="K943" s="283"/>
      <c r="L943" s="283"/>
      <c r="M943" s="283"/>
      <c r="N943" s="283"/>
      <c r="O943" s="283"/>
      <c r="P943" s="283"/>
      <c r="Q943" s="283"/>
      <c r="R943" s="283"/>
      <c r="S943" s="283"/>
      <c r="T943" s="283"/>
      <c r="U943" s="283"/>
      <c r="V943" s="283"/>
      <c r="W943" s="283"/>
      <c r="X943" s="283"/>
      <c r="Y943" s="283"/>
      <c r="Z943" s="283"/>
      <c r="AA943" s="283"/>
      <c r="AB943" s="283"/>
      <c r="AC943" s="284"/>
      <c r="AE943" s="805"/>
      <c r="AG943" s="805"/>
      <c r="AI943" s="805"/>
      <c r="AK943" s="300"/>
    </row>
    <row r="944" spans="1:39" ht="12.75" customHeight="1" outlineLevel="2" x14ac:dyDescent="0.25">
      <c r="D944" s="142" t="str">
        <f>'Line Items'!D1635</f>
        <v>Albany Park - Long Term Charge (First Reserve Rent)</v>
      </c>
      <c r="E944" s="106"/>
      <c r="F944" s="143" t="str">
        <f t="shared" si="57"/>
        <v>£000</v>
      </c>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4"/>
      <c r="AE944" s="805"/>
      <c r="AG944" s="805"/>
      <c r="AI944" s="805"/>
      <c r="AK944" s="300"/>
    </row>
    <row r="945" spans="4:37" ht="12.75" customHeight="1" outlineLevel="2" x14ac:dyDescent="0.25">
      <c r="D945" s="142" t="str">
        <f>'Line Items'!D1636</f>
        <v>Ashford International - Long Term Charge (First Reserve Rent)</v>
      </c>
      <c r="E945" s="106"/>
      <c r="F945" s="143" t="str">
        <f t="shared" si="57"/>
        <v>£000</v>
      </c>
      <c r="G945" s="283"/>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4"/>
      <c r="AE945" s="805"/>
      <c r="AG945" s="805"/>
      <c r="AI945" s="805"/>
      <c r="AK945" s="300"/>
    </row>
    <row r="946" spans="4:37" ht="12.75" customHeight="1" outlineLevel="2" x14ac:dyDescent="0.25">
      <c r="D946" s="142" t="str">
        <f>'Line Items'!D1637</f>
        <v>Aylesford - Long Term Charge (First Reserve Rent)</v>
      </c>
      <c r="E946" s="106"/>
      <c r="F946" s="143" t="str">
        <f t="shared" si="57"/>
        <v>£000</v>
      </c>
      <c r="G946" s="283"/>
      <c r="H946" s="283"/>
      <c r="I946" s="283"/>
      <c r="J946" s="283"/>
      <c r="K946" s="283"/>
      <c r="L946" s="283"/>
      <c r="M946" s="283"/>
      <c r="N946" s="283"/>
      <c r="O946" s="283"/>
      <c r="P946" s="283"/>
      <c r="Q946" s="283"/>
      <c r="R946" s="283"/>
      <c r="S946" s="283"/>
      <c r="T946" s="283"/>
      <c r="U946" s="283"/>
      <c r="V946" s="283"/>
      <c r="W946" s="283"/>
      <c r="X946" s="283"/>
      <c r="Y946" s="283"/>
      <c r="Z946" s="283"/>
      <c r="AA946" s="283"/>
      <c r="AB946" s="283"/>
      <c r="AC946" s="284"/>
      <c r="AE946" s="805"/>
      <c r="AG946" s="805"/>
      <c r="AI946" s="805"/>
      <c r="AK946" s="300"/>
    </row>
    <row r="947" spans="4:37" ht="12.75" customHeight="1" outlineLevel="2" x14ac:dyDescent="0.25">
      <c r="D947" s="142" t="str">
        <f>'Line Items'!D1638</f>
        <v>Aylesham - Long Term Charge (First Reserve Rent)</v>
      </c>
      <c r="E947" s="106"/>
      <c r="F947" s="143" t="str">
        <f t="shared" si="57"/>
        <v>£000</v>
      </c>
      <c r="G947" s="283"/>
      <c r="H947" s="283"/>
      <c r="I947" s="283"/>
      <c r="J947" s="283"/>
      <c r="K947" s="283"/>
      <c r="L947" s="283"/>
      <c r="M947" s="283"/>
      <c r="N947" s="283"/>
      <c r="O947" s="283"/>
      <c r="P947" s="283"/>
      <c r="Q947" s="283"/>
      <c r="R947" s="283"/>
      <c r="S947" s="283"/>
      <c r="T947" s="283"/>
      <c r="U947" s="283"/>
      <c r="V947" s="283"/>
      <c r="W947" s="283"/>
      <c r="X947" s="283"/>
      <c r="Y947" s="283"/>
      <c r="Z947" s="283"/>
      <c r="AA947" s="283"/>
      <c r="AB947" s="283"/>
      <c r="AC947" s="284"/>
      <c r="AE947" s="805"/>
      <c r="AG947" s="805"/>
      <c r="AI947" s="805"/>
      <c r="AK947" s="300"/>
    </row>
    <row r="948" spans="4:37" ht="12.75" customHeight="1" outlineLevel="2" x14ac:dyDescent="0.25">
      <c r="D948" s="142" t="str">
        <f>'Line Items'!D1639</f>
        <v>Barming - Long Term Charge (First Reserve Rent)</v>
      </c>
      <c r="E948" s="106"/>
      <c r="F948" s="143" t="str">
        <f t="shared" si="57"/>
        <v>£000</v>
      </c>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4"/>
      <c r="AE948" s="805"/>
      <c r="AG948" s="805"/>
      <c r="AI948" s="805"/>
      <c r="AK948" s="300"/>
    </row>
    <row r="949" spans="4:37" ht="12.75" customHeight="1" outlineLevel="2" x14ac:dyDescent="0.25">
      <c r="D949" s="142" t="str">
        <f>'Line Items'!D1640</f>
        <v>Barnehurst - Long Term Charge (First Reserve Rent)</v>
      </c>
      <c r="E949" s="106"/>
      <c r="F949" s="143" t="str">
        <f t="shared" si="57"/>
        <v>£000</v>
      </c>
      <c r="G949" s="283"/>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4"/>
      <c r="AE949" s="805"/>
      <c r="AG949" s="805"/>
      <c r="AI949" s="805"/>
      <c r="AK949" s="300"/>
    </row>
    <row r="950" spans="4:37" ht="12.75" customHeight="1" outlineLevel="2" x14ac:dyDescent="0.25">
      <c r="D950" s="142" t="str">
        <f>'Line Items'!D1641</f>
        <v>Bat &amp; Ball - Long Term Charge (First Reserve Rent)</v>
      </c>
      <c r="E950" s="106"/>
      <c r="F950" s="143" t="str">
        <f t="shared" si="57"/>
        <v>£000</v>
      </c>
      <c r="G950" s="283"/>
      <c r="H950" s="283"/>
      <c r="I950" s="283"/>
      <c r="J950" s="283"/>
      <c r="K950" s="283"/>
      <c r="L950" s="283"/>
      <c r="M950" s="283"/>
      <c r="N950" s="283"/>
      <c r="O950" s="283"/>
      <c r="P950" s="283"/>
      <c r="Q950" s="283"/>
      <c r="R950" s="283"/>
      <c r="S950" s="283"/>
      <c r="T950" s="283"/>
      <c r="U950" s="283"/>
      <c r="V950" s="283"/>
      <c r="W950" s="283"/>
      <c r="X950" s="283"/>
      <c r="Y950" s="283"/>
      <c r="Z950" s="283"/>
      <c r="AA950" s="283"/>
      <c r="AB950" s="283"/>
      <c r="AC950" s="284"/>
      <c r="AE950" s="805"/>
      <c r="AG950" s="805"/>
      <c r="AI950" s="805"/>
      <c r="AK950" s="300"/>
    </row>
    <row r="951" spans="4:37" ht="12.75" customHeight="1" outlineLevel="2" x14ac:dyDescent="0.25">
      <c r="D951" s="142" t="str">
        <f>'Line Items'!D1642</f>
        <v>Battle - Long Term Charge (First Reserve Rent)</v>
      </c>
      <c r="E951" s="106"/>
      <c r="F951" s="143" t="str">
        <f t="shared" si="57"/>
        <v>£000</v>
      </c>
      <c r="G951" s="283"/>
      <c r="H951" s="283"/>
      <c r="I951" s="283"/>
      <c r="J951" s="283"/>
      <c r="K951" s="283"/>
      <c r="L951" s="283"/>
      <c r="M951" s="283"/>
      <c r="N951" s="283"/>
      <c r="O951" s="283"/>
      <c r="P951" s="283"/>
      <c r="Q951" s="283"/>
      <c r="R951" s="283"/>
      <c r="S951" s="283"/>
      <c r="T951" s="283"/>
      <c r="U951" s="283"/>
      <c r="V951" s="283"/>
      <c r="W951" s="283"/>
      <c r="X951" s="283"/>
      <c r="Y951" s="283"/>
      <c r="Z951" s="283"/>
      <c r="AA951" s="283"/>
      <c r="AB951" s="283"/>
      <c r="AC951" s="284"/>
      <c r="AE951" s="805"/>
      <c r="AG951" s="805"/>
      <c r="AI951" s="805"/>
      <c r="AK951" s="300"/>
    </row>
    <row r="952" spans="4:37" ht="12.75" customHeight="1" outlineLevel="2" x14ac:dyDescent="0.25">
      <c r="D952" s="142" t="str">
        <f>'Line Items'!D1643</f>
        <v>Bearsted - Long Term Charge (First Reserve Rent)</v>
      </c>
      <c r="E952" s="106"/>
      <c r="F952" s="143" t="str">
        <f t="shared" si="57"/>
        <v>£000</v>
      </c>
      <c r="G952" s="283"/>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4"/>
      <c r="AE952" s="805"/>
      <c r="AG952" s="805"/>
      <c r="AI952" s="805"/>
      <c r="AK952" s="300"/>
    </row>
    <row r="953" spans="4:37" ht="12.75" customHeight="1" outlineLevel="2" x14ac:dyDescent="0.25">
      <c r="D953" s="142" t="str">
        <f>'Line Items'!D1644</f>
        <v>Beckenham Junction - Long Term Charge (First Reserve Rent)</v>
      </c>
      <c r="E953" s="106"/>
      <c r="F953" s="143" t="str">
        <f t="shared" si="57"/>
        <v>£000</v>
      </c>
      <c r="G953" s="283"/>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4"/>
      <c r="AE953" s="805"/>
      <c r="AG953" s="805"/>
      <c r="AI953" s="805"/>
      <c r="AK953" s="300"/>
    </row>
    <row r="954" spans="4:37" ht="12.75" customHeight="1" outlineLevel="2" x14ac:dyDescent="0.25">
      <c r="D954" s="142" t="str">
        <f>'Line Items'!D1645</f>
        <v>Bekesbourne - Long Term Charge (First Reserve Rent)</v>
      </c>
      <c r="E954" s="106"/>
      <c r="F954" s="143" t="str">
        <f t="shared" si="57"/>
        <v>£000</v>
      </c>
      <c r="G954" s="283"/>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4"/>
      <c r="AE954" s="805"/>
      <c r="AG954" s="805"/>
      <c r="AI954" s="805"/>
      <c r="AK954" s="300"/>
    </row>
    <row r="955" spans="4:37" ht="12.75" customHeight="1" outlineLevel="2" x14ac:dyDescent="0.25">
      <c r="D955" s="142" t="str">
        <f>'Line Items'!D1646</f>
        <v>Beltring - Long Term Charge (First Reserve Rent)</v>
      </c>
      <c r="E955" s="106"/>
      <c r="F955" s="143" t="str">
        <f t="shared" si="57"/>
        <v>£000</v>
      </c>
      <c r="G955" s="283"/>
      <c r="H955" s="283"/>
      <c r="I955" s="283"/>
      <c r="J955" s="283"/>
      <c r="K955" s="283"/>
      <c r="L955" s="283"/>
      <c r="M955" s="283"/>
      <c r="N955" s="283"/>
      <c r="O955" s="283"/>
      <c r="P955" s="283"/>
      <c r="Q955" s="283"/>
      <c r="R955" s="283"/>
      <c r="S955" s="283"/>
      <c r="T955" s="283"/>
      <c r="U955" s="283"/>
      <c r="V955" s="283"/>
      <c r="W955" s="283"/>
      <c r="X955" s="283"/>
      <c r="Y955" s="283"/>
      <c r="Z955" s="283"/>
      <c r="AA955" s="283"/>
      <c r="AB955" s="283"/>
      <c r="AC955" s="284"/>
      <c r="AE955" s="805"/>
      <c r="AG955" s="805"/>
      <c r="AI955" s="805"/>
      <c r="AK955" s="300"/>
    </row>
    <row r="956" spans="4:37" ht="12.75" customHeight="1" outlineLevel="2" x14ac:dyDescent="0.25">
      <c r="D956" s="142" t="str">
        <f>'Line Items'!D1647</f>
        <v>Belvedere - Long Term Charge (First Reserve Rent)</v>
      </c>
      <c r="E956" s="106"/>
      <c r="F956" s="143" t="str">
        <f t="shared" si="57"/>
        <v>£000</v>
      </c>
      <c r="G956" s="283"/>
      <c r="H956" s="283"/>
      <c r="I956" s="283"/>
      <c r="J956" s="283"/>
      <c r="K956" s="283"/>
      <c r="L956" s="283"/>
      <c r="M956" s="283"/>
      <c r="N956" s="283"/>
      <c r="O956" s="283"/>
      <c r="P956" s="283"/>
      <c r="Q956" s="283"/>
      <c r="R956" s="283"/>
      <c r="S956" s="283"/>
      <c r="T956" s="283"/>
      <c r="U956" s="283"/>
      <c r="V956" s="283"/>
      <c r="W956" s="283"/>
      <c r="X956" s="283"/>
      <c r="Y956" s="283"/>
      <c r="Z956" s="283"/>
      <c r="AA956" s="283"/>
      <c r="AB956" s="283"/>
      <c r="AC956" s="284"/>
      <c r="AE956" s="805"/>
      <c r="AG956" s="805"/>
      <c r="AI956" s="805"/>
      <c r="AK956" s="300"/>
    </row>
    <row r="957" spans="4:37" ht="12.75" customHeight="1" outlineLevel="2" x14ac:dyDescent="0.25">
      <c r="D957" s="142" t="str">
        <f>'Line Items'!D1648</f>
        <v>Bexley - Long Term Charge (First Reserve Rent)</v>
      </c>
      <c r="E957" s="106"/>
      <c r="F957" s="143" t="str">
        <f t="shared" si="57"/>
        <v>£000</v>
      </c>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4"/>
      <c r="AE957" s="805"/>
      <c r="AG957" s="805"/>
      <c r="AI957" s="805"/>
      <c r="AK957" s="300"/>
    </row>
    <row r="958" spans="4:37" ht="12.75" customHeight="1" outlineLevel="2" x14ac:dyDescent="0.25">
      <c r="D958" s="142" t="str">
        <f>'Line Items'!D1649</f>
        <v>Bexleyheath - Long Term Charge (First Reserve Rent)</v>
      </c>
      <c r="E958" s="106"/>
      <c r="F958" s="143" t="str">
        <f t="shared" si="57"/>
        <v>£000</v>
      </c>
      <c r="G958" s="283"/>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4"/>
      <c r="AE958" s="805"/>
      <c r="AG958" s="805"/>
      <c r="AI958" s="805"/>
      <c r="AK958" s="300"/>
    </row>
    <row r="959" spans="4:37" ht="12.75" customHeight="1" outlineLevel="2" x14ac:dyDescent="0.25">
      <c r="D959" s="142" t="str">
        <f>'Line Items'!D1650</f>
        <v>Bickley - Long Term Charge (First Reserve Rent)</v>
      </c>
      <c r="E959" s="106"/>
      <c r="F959" s="143" t="str">
        <f t="shared" si="57"/>
        <v>£000</v>
      </c>
      <c r="G959" s="283"/>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4"/>
      <c r="AE959" s="805"/>
      <c r="AG959" s="805"/>
      <c r="AI959" s="805"/>
      <c r="AK959" s="300"/>
    </row>
    <row r="960" spans="4:37" ht="12.75" customHeight="1" outlineLevel="2" x14ac:dyDescent="0.25">
      <c r="D960" s="142" t="str">
        <f>'Line Items'!D1651</f>
        <v>Birchington-On-Sea - Long Term Charge (First Reserve Rent)</v>
      </c>
      <c r="E960" s="106"/>
      <c r="F960" s="143" t="str">
        <f t="shared" si="57"/>
        <v>£000</v>
      </c>
      <c r="G960" s="283"/>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4"/>
      <c r="AE960" s="805"/>
      <c r="AG960" s="805"/>
      <c r="AI960" s="805"/>
      <c r="AK960" s="300"/>
    </row>
    <row r="961" spans="4:37" ht="12.75" customHeight="1" outlineLevel="2" x14ac:dyDescent="0.25">
      <c r="D961" s="142" t="str">
        <f>'Line Items'!D1652</f>
        <v>Blackheath - Long Term Charge (First Reserve Rent)</v>
      </c>
      <c r="E961" s="106"/>
      <c r="F961" s="143" t="str">
        <f t="shared" si="57"/>
        <v>£000</v>
      </c>
      <c r="G961" s="283"/>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4"/>
      <c r="AE961" s="805"/>
      <c r="AG961" s="805"/>
      <c r="AI961" s="805"/>
      <c r="AK961" s="300"/>
    </row>
    <row r="962" spans="4:37" ht="12.75" customHeight="1" outlineLevel="2" x14ac:dyDescent="0.25">
      <c r="D962" s="142" t="str">
        <f>'Line Items'!D1653</f>
        <v>Borough Green &amp; Wrotham - Long Term Charge (First Reserve Rent)</v>
      </c>
      <c r="E962" s="106"/>
      <c r="F962" s="143" t="str">
        <f t="shared" si="57"/>
        <v>£000</v>
      </c>
      <c r="G962" s="283"/>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4"/>
      <c r="AE962" s="805"/>
      <c r="AG962" s="805"/>
      <c r="AI962" s="805"/>
      <c r="AK962" s="300"/>
    </row>
    <row r="963" spans="4:37" ht="12.75" customHeight="1" outlineLevel="2" x14ac:dyDescent="0.25">
      <c r="D963" s="142" t="str">
        <f>'Line Items'!D1654</f>
        <v>Brixton - Long Term Charge (First Reserve Rent)</v>
      </c>
      <c r="E963" s="106"/>
      <c r="F963" s="143" t="str">
        <f t="shared" si="57"/>
        <v>£000</v>
      </c>
      <c r="G963" s="283"/>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4"/>
      <c r="AE963" s="805"/>
      <c r="AG963" s="805"/>
      <c r="AI963" s="805"/>
      <c r="AK963" s="300"/>
    </row>
    <row r="964" spans="4:37" ht="12.75" customHeight="1" outlineLevel="2" x14ac:dyDescent="0.25">
      <c r="D964" s="142" t="str">
        <f>'Line Items'!D1655</f>
        <v>Broadstairs - Long Term Charge (First Reserve Rent)</v>
      </c>
      <c r="E964" s="106"/>
      <c r="F964" s="143" t="str">
        <f t="shared" si="57"/>
        <v>£000</v>
      </c>
      <c r="G964" s="283"/>
      <c r="H964" s="283"/>
      <c r="I964" s="283"/>
      <c r="J964" s="283"/>
      <c r="K964" s="283"/>
      <c r="L964" s="283"/>
      <c r="M964" s="283"/>
      <c r="N964" s="283"/>
      <c r="O964" s="283"/>
      <c r="P964" s="283"/>
      <c r="Q964" s="283"/>
      <c r="R964" s="283"/>
      <c r="S964" s="283"/>
      <c r="T964" s="283"/>
      <c r="U964" s="283"/>
      <c r="V964" s="283"/>
      <c r="W964" s="283"/>
      <c r="X964" s="283"/>
      <c r="Y964" s="283"/>
      <c r="Z964" s="283"/>
      <c r="AA964" s="283"/>
      <c r="AB964" s="283"/>
      <c r="AC964" s="284"/>
      <c r="AE964" s="805"/>
      <c r="AG964" s="805"/>
      <c r="AI964" s="805"/>
      <c r="AK964" s="300"/>
    </row>
    <row r="965" spans="4:37" ht="12.75" customHeight="1" outlineLevel="2" x14ac:dyDescent="0.25">
      <c r="D965" s="142" t="str">
        <f>'Line Items'!D1656</f>
        <v>Bromley North - Long Term Charge (First Reserve Rent)</v>
      </c>
      <c r="E965" s="106"/>
      <c r="F965" s="143" t="str">
        <f t="shared" si="57"/>
        <v>£000</v>
      </c>
      <c r="G965" s="283"/>
      <c r="H965" s="283"/>
      <c r="I965" s="283"/>
      <c r="J965" s="283"/>
      <c r="K965" s="283"/>
      <c r="L965" s="283"/>
      <c r="M965" s="283"/>
      <c r="N965" s="283"/>
      <c r="O965" s="283"/>
      <c r="P965" s="283"/>
      <c r="Q965" s="283"/>
      <c r="R965" s="283"/>
      <c r="S965" s="283"/>
      <c r="T965" s="283"/>
      <c r="U965" s="283"/>
      <c r="V965" s="283"/>
      <c r="W965" s="283"/>
      <c r="X965" s="283"/>
      <c r="Y965" s="283"/>
      <c r="Z965" s="283"/>
      <c r="AA965" s="283"/>
      <c r="AB965" s="283"/>
      <c r="AC965" s="284"/>
      <c r="AE965" s="805"/>
      <c r="AG965" s="805"/>
      <c r="AI965" s="805"/>
      <c r="AK965" s="300"/>
    </row>
    <row r="966" spans="4:37" ht="12.75" customHeight="1" outlineLevel="2" x14ac:dyDescent="0.25">
      <c r="D966" s="142" t="str">
        <f>'Line Items'!D1657</f>
        <v>Bromley South - Long Term Charge (First Reserve Rent)</v>
      </c>
      <c r="E966" s="106"/>
      <c r="F966" s="143" t="str">
        <f t="shared" si="57"/>
        <v>£000</v>
      </c>
      <c r="G966" s="283"/>
      <c r="H966" s="283"/>
      <c r="I966" s="283"/>
      <c r="J966" s="283"/>
      <c r="K966" s="283"/>
      <c r="L966" s="283"/>
      <c r="M966" s="283"/>
      <c r="N966" s="283"/>
      <c r="O966" s="283"/>
      <c r="P966" s="283"/>
      <c r="Q966" s="283"/>
      <c r="R966" s="283"/>
      <c r="S966" s="283"/>
      <c r="T966" s="283"/>
      <c r="U966" s="283"/>
      <c r="V966" s="283"/>
      <c r="W966" s="283"/>
      <c r="X966" s="283"/>
      <c r="Y966" s="283"/>
      <c r="Z966" s="283"/>
      <c r="AA966" s="283"/>
      <c r="AB966" s="283"/>
      <c r="AC966" s="284"/>
      <c r="AE966" s="805"/>
      <c r="AG966" s="805"/>
      <c r="AI966" s="805"/>
      <c r="AK966" s="300"/>
    </row>
    <row r="967" spans="4:37" ht="12.75" customHeight="1" outlineLevel="2" x14ac:dyDescent="0.25">
      <c r="D967" s="142" t="str">
        <f>'Line Items'!D1658</f>
        <v>Canterbury East - Long Term Charge (First Reserve Rent)</v>
      </c>
      <c r="E967" s="106"/>
      <c r="F967" s="143" t="str">
        <f t="shared" si="57"/>
        <v>£000</v>
      </c>
      <c r="G967" s="283"/>
      <c r="H967" s="283"/>
      <c r="I967" s="283"/>
      <c r="J967" s="283"/>
      <c r="K967" s="283"/>
      <c r="L967" s="283"/>
      <c r="M967" s="283"/>
      <c r="N967" s="283"/>
      <c r="O967" s="283"/>
      <c r="P967" s="283"/>
      <c r="Q967" s="283"/>
      <c r="R967" s="283"/>
      <c r="S967" s="283"/>
      <c r="T967" s="283"/>
      <c r="U967" s="283"/>
      <c r="V967" s="283"/>
      <c r="W967" s="283"/>
      <c r="X967" s="283"/>
      <c r="Y967" s="283"/>
      <c r="Z967" s="283"/>
      <c r="AA967" s="283"/>
      <c r="AB967" s="283"/>
      <c r="AC967" s="284"/>
      <c r="AE967" s="805"/>
      <c r="AG967" s="805"/>
      <c r="AI967" s="805"/>
      <c r="AK967" s="300"/>
    </row>
    <row r="968" spans="4:37" ht="12.75" customHeight="1" outlineLevel="2" x14ac:dyDescent="0.25">
      <c r="D968" s="142" t="str">
        <f>'Line Items'!D1659</f>
        <v>Canterbury West - Long Term Charge (First Reserve Rent)</v>
      </c>
      <c r="E968" s="106"/>
      <c r="F968" s="143" t="str">
        <f t="shared" si="57"/>
        <v>£000</v>
      </c>
      <c r="G968" s="283"/>
      <c r="H968" s="283"/>
      <c r="I968" s="283"/>
      <c r="J968" s="283"/>
      <c r="K968" s="283"/>
      <c r="L968" s="283"/>
      <c r="M968" s="283"/>
      <c r="N968" s="283"/>
      <c r="O968" s="283"/>
      <c r="P968" s="283"/>
      <c r="Q968" s="283"/>
      <c r="R968" s="283"/>
      <c r="S968" s="283"/>
      <c r="T968" s="283"/>
      <c r="U968" s="283"/>
      <c r="V968" s="283"/>
      <c r="W968" s="283"/>
      <c r="X968" s="283"/>
      <c r="Y968" s="283"/>
      <c r="Z968" s="283"/>
      <c r="AA968" s="283"/>
      <c r="AB968" s="283"/>
      <c r="AC968" s="284"/>
      <c r="AE968" s="805"/>
      <c r="AG968" s="805"/>
      <c r="AI968" s="805"/>
      <c r="AK968" s="300"/>
    </row>
    <row r="969" spans="4:37" ht="12.75" customHeight="1" outlineLevel="2" x14ac:dyDescent="0.25">
      <c r="D969" s="142" t="str">
        <f>'Line Items'!D1660</f>
        <v>Catford Bridge - Long Term Charge (First Reserve Rent)</v>
      </c>
      <c r="E969" s="106"/>
      <c r="F969" s="143" t="str">
        <f t="shared" si="57"/>
        <v>£000</v>
      </c>
      <c r="G969" s="283"/>
      <c r="H969" s="283"/>
      <c r="I969" s="283"/>
      <c r="J969" s="283"/>
      <c r="K969" s="283"/>
      <c r="L969" s="283"/>
      <c r="M969" s="283"/>
      <c r="N969" s="283"/>
      <c r="O969" s="283"/>
      <c r="P969" s="283"/>
      <c r="Q969" s="283"/>
      <c r="R969" s="283"/>
      <c r="S969" s="283"/>
      <c r="T969" s="283"/>
      <c r="U969" s="283"/>
      <c r="V969" s="283"/>
      <c r="W969" s="283"/>
      <c r="X969" s="283"/>
      <c r="Y969" s="283"/>
      <c r="Z969" s="283"/>
      <c r="AA969" s="283"/>
      <c r="AB969" s="283"/>
      <c r="AC969" s="284"/>
      <c r="AE969" s="805"/>
      <c r="AG969" s="805"/>
      <c r="AI969" s="805"/>
      <c r="AK969" s="300"/>
    </row>
    <row r="970" spans="4:37" ht="12.75" customHeight="1" outlineLevel="2" x14ac:dyDescent="0.25">
      <c r="D970" s="142" t="str">
        <f>'Line Items'!D1661</f>
        <v>Charing - Long Term Charge (First Reserve Rent)</v>
      </c>
      <c r="E970" s="106"/>
      <c r="F970" s="143" t="str">
        <f t="shared" si="57"/>
        <v>£000</v>
      </c>
      <c r="G970" s="283"/>
      <c r="H970" s="283"/>
      <c r="I970" s="283"/>
      <c r="J970" s="283"/>
      <c r="K970" s="283"/>
      <c r="L970" s="283"/>
      <c r="M970" s="283"/>
      <c r="N970" s="283"/>
      <c r="O970" s="283"/>
      <c r="P970" s="283"/>
      <c r="Q970" s="283"/>
      <c r="R970" s="283"/>
      <c r="S970" s="283"/>
      <c r="T970" s="283"/>
      <c r="U970" s="283"/>
      <c r="V970" s="283"/>
      <c r="W970" s="283"/>
      <c r="X970" s="283"/>
      <c r="Y970" s="283"/>
      <c r="Z970" s="283"/>
      <c r="AA970" s="283"/>
      <c r="AB970" s="283"/>
      <c r="AC970" s="284"/>
      <c r="AE970" s="805"/>
      <c r="AG970" s="805"/>
      <c r="AI970" s="805"/>
      <c r="AK970" s="300"/>
    </row>
    <row r="971" spans="4:37" ht="12.75" customHeight="1" outlineLevel="2" x14ac:dyDescent="0.25">
      <c r="D971" s="142" t="str">
        <f>'Line Items'!D1662</f>
        <v>Charlton - Long Term Charge (First Reserve Rent)</v>
      </c>
      <c r="E971" s="106"/>
      <c r="F971" s="143" t="str">
        <f t="shared" si="57"/>
        <v>£000</v>
      </c>
      <c r="G971" s="283"/>
      <c r="H971" s="283"/>
      <c r="I971" s="283"/>
      <c r="J971" s="283"/>
      <c r="K971" s="283"/>
      <c r="L971" s="283"/>
      <c r="M971" s="283"/>
      <c r="N971" s="283"/>
      <c r="O971" s="283"/>
      <c r="P971" s="283"/>
      <c r="Q971" s="283"/>
      <c r="R971" s="283"/>
      <c r="S971" s="283"/>
      <c r="T971" s="283"/>
      <c r="U971" s="283"/>
      <c r="V971" s="283"/>
      <c r="W971" s="283"/>
      <c r="X971" s="283"/>
      <c r="Y971" s="283"/>
      <c r="Z971" s="283"/>
      <c r="AA971" s="283"/>
      <c r="AB971" s="283"/>
      <c r="AC971" s="284"/>
      <c r="AE971" s="805"/>
      <c r="AG971" s="805"/>
      <c r="AI971" s="805"/>
      <c r="AK971" s="300"/>
    </row>
    <row r="972" spans="4:37" ht="12.75" customHeight="1" outlineLevel="2" x14ac:dyDescent="0.25">
      <c r="D972" s="142" t="str">
        <f>'Line Items'!D1663</f>
        <v>Chartham - Long Term Charge (First Reserve Rent)</v>
      </c>
      <c r="E972" s="106"/>
      <c r="F972" s="143" t="str">
        <f t="shared" si="57"/>
        <v>£000</v>
      </c>
      <c r="G972" s="283"/>
      <c r="H972" s="283"/>
      <c r="I972" s="283"/>
      <c r="J972" s="283"/>
      <c r="K972" s="283"/>
      <c r="L972" s="283"/>
      <c r="M972" s="283"/>
      <c r="N972" s="283"/>
      <c r="O972" s="283"/>
      <c r="P972" s="283"/>
      <c r="Q972" s="283"/>
      <c r="R972" s="283"/>
      <c r="S972" s="283"/>
      <c r="T972" s="283"/>
      <c r="U972" s="283"/>
      <c r="V972" s="283"/>
      <c r="W972" s="283"/>
      <c r="X972" s="283"/>
      <c r="Y972" s="283"/>
      <c r="Z972" s="283"/>
      <c r="AA972" s="283"/>
      <c r="AB972" s="283"/>
      <c r="AC972" s="284"/>
      <c r="AE972" s="805"/>
      <c r="AG972" s="805"/>
      <c r="AI972" s="805"/>
      <c r="AK972" s="300"/>
    </row>
    <row r="973" spans="4:37" ht="12.75" customHeight="1" outlineLevel="2" x14ac:dyDescent="0.25">
      <c r="D973" s="142" t="str">
        <f>'Line Items'!D1664</f>
        <v>Chatham - Long Term Charge (First Reserve Rent)</v>
      </c>
      <c r="E973" s="106"/>
      <c r="F973" s="143" t="str">
        <f t="shared" si="57"/>
        <v>£000</v>
      </c>
      <c r="G973" s="283"/>
      <c r="H973" s="283"/>
      <c r="I973" s="283"/>
      <c r="J973" s="283"/>
      <c r="K973" s="283"/>
      <c r="L973" s="283"/>
      <c r="M973" s="283"/>
      <c r="N973" s="283"/>
      <c r="O973" s="283"/>
      <c r="P973" s="283"/>
      <c r="Q973" s="283"/>
      <c r="R973" s="283"/>
      <c r="S973" s="283"/>
      <c r="T973" s="283"/>
      <c r="U973" s="283"/>
      <c r="V973" s="283"/>
      <c r="W973" s="283"/>
      <c r="X973" s="283"/>
      <c r="Y973" s="283"/>
      <c r="Z973" s="283"/>
      <c r="AA973" s="283"/>
      <c r="AB973" s="283"/>
      <c r="AC973" s="284"/>
      <c r="AE973" s="805"/>
      <c r="AG973" s="805"/>
      <c r="AI973" s="805"/>
      <c r="AK973" s="300"/>
    </row>
    <row r="974" spans="4:37" ht="12.75" customHeight="1" outlineLevel="2" x14ac:dyDescent="0.25">
      <c r="D974" s="142" t="str">
        <f>'Line Items'!D1665</f>
        <v>Chelsfield - Long Term Charge (First Reserve Rent)</v>
      </c>
      <c r="E974" s="106"/>
      <c r="F974" s="143" t="str">
        <f t="shared" si="57"/>
        <v>£000</v>
      </c>
      <c r="G974" s="283"/>
      <c r="H974" s="283"/>
      <c r="I974" s="283"/>
      <c r="J974" s="283"/>
      <c r="K974" s="283"/>
      <c r="L974" s="283"/>
      <c r="M974" s="283"/>
      <c r="N974" s="283"/>
      <c r="O974" s="283"/>
      <c r="P974" s="283"/>
      <c r="Q974" s="283"/>
      <c r="R974" s="283"/>
      <c r="S974" s="283"/>
      <c r="T974" s="283"/>
      <c r="U974" s="283"/>
      <c r="V974" s="283"/>
      <c r="W974" s="283"/>
      <c r="X974" s="283"/>
      <c r="Y974" s="283"/>
      <c r="Z974" s="283"/>
      <c r="AA974" s="283"/>
      <c r="AB974" s="283"/>
      <c r="AC974" s="284"/>
      <c r="AE974" s="805"/>
      <c r="AG974" s="805"/>
      <c r="AI974" s="805"/>
      <c r="AK974" s="300"/>
    </row>
    <row r="975" spans="4:37" ht="12.75" customHeight="1" outlineLevel="2" x14ac:dyDescent="0.25">
      <c r="D975" s="142" t="str">
        <f>'Line Items'!D1666</f>
        <v>Chestfield &amp; Swalecliffe - Long Term Charge (First Reserve Rent)</v>
      </c>
      <c r="E975" s="106"/>
      <c r="F975" s="143" t="str">
        <f t="shared" si="57"/>
        <v>£000</v>
      </c>
      <c r="G975" s="283"/>
      <c r="H975" s="283"/>
      <c r="I975" s="283"/>
      <c r="J975" s="283"/>
      <c r="K975" s="283"/>
      <c r="L975" s="283"/>
      <c r="M975" s="283"/>
      <c r="N975" s="283"/>
      <c r="O975" s="283"/>
      <c r="P975" s="283"/>
      <c r="Q975" s="283"/>
      <c r="R975" s="283"/>
      <c r="S975" s="283"/>
      <c r="T975" s="283"/>
      <c r="U975" s="283"/>
      <c r="V975" s="283"/>
      <c r="W975" s="283"/>
      <c r="X975" s="283"/>
      <c r="Y975" s="283"/>
      <c r="Z975" s="283"/>
      <c r="AA975" s="283"/>
      <c r="AB975" s="283"/>
      <c r="AC975" s="284"/>
      <c r="AE975" s="805"/>
      <c r="AG975" s="805"/>
      <c r="AI975" s="805"/>
      <c r="AK975" s="300"/>
    </row>
    <row r="976" spans="4:37" ht="12.75" customHeight="1" outlineLevel="2" x14ac:dyDescent="0.25">
      <c r="D976" s="142" t="str">
        <f>'Line Items'!D1667</f>
        <v>Chilham - Long Term Charge (First Reserve Rent)</v>
      </c>
      <c r="E976" s="106"/>
      <c r="F976" s="143" t="str">
        <f t="shared" si="57"/>
        <v>£000</v>
      </c>
      <c r="G976" s="283"/>
      <c r="H976" s="283"/>
      <c r="I976" s="283"/>
      <c r="J976" s="283"/>
      <c r="K976" s="283"/>
      <c r="L976" s="283"/>
      <c r="M976" s="283"/>
      <c r="N976" s="283"/>
      <c r="O976" s="283"/>
      <c r="P976" s="283"/>
      <c r="Q976" s="283"/>
      <c r="R976" s="283"/>
      <c r="S976" s="283"/>
      <c r="T976" s="283"/>
      <c r="U976" s="283"/>
      <c r="V976" s="283"/>
      <c r="W976" s="283"/>
      <c r="X976" s="283"/>
      <c r="Y976" s="283"/>
      <c r="Z976" s="283"/>
      <c r="AA976" s="283"/>
      <c r="AB976" s="283"/>
      <c r="AC976" s="284"/>
      <c r="AE976" s="805"/>
      <c r="AG976" s="805"/>
      <c r="AI976" s="805"/>
      <c r="AK976" s="300"/>
    </row>
    <row r="977" spans="4:37" ht="12.75" customHeight="1" outlineLevel="2" x14ac:dyDescent="0.25">
      <c r="D977" s="142" t="str">
        <f>'Line Items'!D1668</f>
        <v>Chislehurst - Long Term Charge (First Reserve Rent)</v>
      </c>
      <c r="E977" s="106"/>
      <c r="F977" s="143" t="str">
        <f t="shared" si="57"/>
        <v>£000</v>
      </c>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4"/>
      <c r="AE977" s="805"/>
      <c r="AG977" s="805"/>
      <c r="AI977" s="805"/>
      <c r="AK977" s="300"/>
    </row>
    <row r="978" spans="4:37" ht="12.75" customHeight="1" outlineLevel="2" x14ac:dyDescent="0.25">
      <c r="D978" s="142" t="str">
        <f>'Line Items'!D1669</f>
        <v>Clock House - Long Term Charge (First Reserve Rent)</v>
      </c>
      <c r="E978" s="106"/>
      <c r="F978" s="143" t="str">
        <f t="shared" si="57"/>
        <v>£000</v>
      </c>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4"/>
      <c r="AE978" s="805"/>
      <c r="AG978" s="805"/>
      <c r="AI978" s="805"/>
      <c r="AK978" s="300"/>
    </row>
    <row r="979" spans="4:37" ht="12.75" customHeight="1" outlineLevel="2" x14ac:dyDescent="0.25">
      <c r="D979" s="142" t="str">
        <f>'Line Items'!D1670</f>
        <v>Crayford - Long Term Charge (First Reserve Rent)</v>
      </c>
      <c r="E979" s="106"/>
      <c r="F979" s="143" t="str">
        <f t="shared" si="57"/>
        <v>£000</v>
      </c>
      <c r="G979" s="283"/>
      <c r="H979" s="283"/>
      <c r="I979" s="283"/>
      <c r="J979" s="283"/>
      <c r="K979" s="283"/>
      <c r="L979" s="283"/>
      <c r="M979" s="283"/>
      <c r="N979" s="283"/>
      <c r="O979" s="283"/>
      <c r="P979" s="283"/>
      <c r="Q979" s="283"/>
      <c r="R979" s="283"/>
      <c r="S979" s="283"/>
      <c r="T979" s="283"/>
      <c r="U979" s="283"/>
      <c r="V979" s="283"/>
      <c r="W979" s="283"/>
      <c r="X979" s="283"/>
      <c r="Y979" s="283"/>
      <c r="Z979" s="283"/>
      <c r="AA979" s="283"/>
      <c r="AB979" s="283"/>
      <c r="AC979" s="284"/>
      <c r="AE979" s="805"/>
      <c r="AG979" s="805"/>
      <c r="AI979" s="805"/>
      <c r="AK979" s="300"/>
    </row>
    <row r="980" spans="4:37" ht="12.75" customHeight="1" outlineLevel="2" x14ac:dyDescent="0.25">
      <c r="D980" s="142" t="str">
        <f>'Line Items'!D1671</f>
        <v>Crowhurst - Long Term Charge (First Reserve Rent)</v>
      </c>
      <c r="E980" s="106"/>
      <c r="F980" s="143" t="str">
        <f t="shared" si="57"/>
        <v>£000</v>
      </c>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4"/>
      <c r="AE980" s="805"/>
      <c r="AG980" s="805"/>
      <c r="AI980" s="805"/>
      <c r="AK980" s="300"/>
    </row>
    <row r="981" spans="4:37" ht="12.75" customHeight="1" outlineLevel="2" x14ac:dyDescent="0.25">
      <c r="D981" s="142" t="str">
        <f>'Line Items'!D1672</f>
        <v>Cuxton - Long Term Charge (First Reserve Rent)</v>
      </c>
      <c r="E981" s="106"/>
      <c r="F981" s="143" t="str">
        <f t="shared" si="57"/>
        <v>£000</v>
      </c>
      <c r="G981" s="283"/>
      <c r="H981" s="283"/>
      <c r="I981" s="283"/>
      <c r="J981" s="283"/>
      <c r="K981" s="283"/>
      <c r="L981" s="283"/>
      <c r="M981" s="283"/>
      <c r="N981" s="283"/>
      <c r="O981" s="283"/>
      <c r="P981" s="283"/>
      <c r="Q981" s="283"/>
      <c r="R981" s="283"/>
      <c r="S981" s="283"/>
      <c r="T981" s="283"/>
      <c r="U981" s="283"/>
      <c r="V981" s="283"/>
      <c r="W981" s="283"/>
      <c r="X981" s="283"/>
      <c r="Y981" s="283"/>
      <c r="Z981" s="283"/>
      <c r="AA981" s="283"/>
      <c r="AB981" s="283"/>
      <c r="AC981" s="284"/>
      <c r="AE981" s="805"/>
      <c r="AG981" s="805"/>
      <c r="AI981" s="805"/>
      <c r="AK981" s="300"/>
    </row>
    <row r="982" spans="4:37" ht="12.75" customHeight="1" outlineLevel="2" x14ac:dyDescent="0.25">
      <c r="D982" s="142" t="str">
        <f>'Line Items'!D1673</f>
        <v>Dartford - Long Term Charge (First Reserve Rent)</v>
      </c>
      <c r="E982" s="106"/>
      <c r="F982" s="143" t="str">
        <f t="shared" si="57"/>
        <v>£000</v>
      </c>
      <c r="G982" s="283"/>
      <c r="H982" s="283"/>
      <c r="I982" s="283"/>
      <c r="J982" s="283"/>
      <c r="K982" s="283"/>
      <c r="L982" s="283"/>
      <c r="M982" s="283"/>
      <c r="N982" s="283"/>
      <c r="O982" s="283"/>
      <c r="P982" s="283"/>
      <c r="Q982" s="283"/>
      <c r="R982" s="283"/>
      <c r="S982" s="283"/>
      <c r="T982" s="283"/>
      <c r="U982" s="283"/>
      <c r="V982" s="283"/>
      <c r="W982" s="283"/>
      <c r="X982" s="283"/>
      <c r="Y982" s="283"/>
      <c r="Z982" s="283"/>
      <c r="AA982" s="283"/>
      <c r="AB982" s="283"/>
      <c r="AC982" s="284"/>
      <c r="AE982" s="805"/>
      <c r="AG982" s="805"/>
      <c r="AI982" s="805"/>
      <c r="AK982" s="300"/>
    </row>
    <row r="983" spans="4:37" ht="12.75" customHeight="1" outlineLevel="2" x14ac:dyDescent="0.25">
      <c r="D983" s="142" t="str">
        <f>'Line Items'!D1674</f>
        <v>Deal - Long Term Charge (First Reserve Rent)</v>
      </c>
      <c r="E983" s="106"/>
      <c r="F983" s="143" t="str">
        <f t="shared" si="57"/>
        <v>£000</v>
      </c>
      <c r="G983" s="283"/>
      <c r="H983" s="283"/>
      <c r="I983" s="283"/>
      <c r="J983" s="283"/>
      <c r="K983" s="283"/>
      <c r="L983" s="283"/>
      <c r="M983" s="283"/>
      <c r="N983" s="283"/>
      <c r="O983" s="283"/>
      <c r="P983" s="283"/>
      <c r="Q983" s="283"/>
      <c r="R983" s="283"/>
      <c r="S983" s="283"/>
      <c r="T983" s="283"/>
      <c r="U983" s="283"/>
      <c r="V983" s="283"/>
      <c r="W983" s="283"/>
      <c r="X983" s="283"/>
      <c r="Y983" s="283"/>
      <c r="Z983" s="283"/>
      <c r="AA983" s="283"/>
      <c r="AB983" s="283"/>
      <c r="AC983" s="284"/>
      <c r="AE983" s="805"/>
      <c r="AG983" s="805"/>
      <c r="AI983" s="805"/>
      <c r="AK983" s="300"/>
    </row>
    <row r="984" spans="4:37" ht="12.75" customHeight="1" outlineLevel="2" x14ac:dyDescent="0.25">
      <c r="D984" s="142" t="str">
        <f>'Line Items'!D1675</f>
        <v>Deptford - Long Term Charge (First Reserve Rent)</v>
      </c>
      <c r="E984" s="106"/>
      <c r="F984" s="143" t="str">
        <f t="shared" si="57"/>
        <v>£000</v>
      </c>
      <c r="G984" s="283"/>
      <c r="H984" s="283"/>
      <c r="I984" s="283"/>
      <c r="J984" s="283"/>
      <c r="K984" s="283"/>
      <c r="L984" s="283"/>
      <c r="M984" s="283"/>
      <c r="N984" s="283"/>
      <c r="O984" s="283"/>
      <c r="P984" s="283"/>
      <c r="Q984" s="283"/>
      <c r="R984" s="283"/>
      <c r="S984" s="283"/>
      <c r="T984" s="283"/>
      <c r="U984" s="283"/>
      <c r="V984" s="283"/>
      <c r="W984" s="283"/>
      <c r="X984" s="283"/>
      <c r="Y984" s="283"/>
      <c r="Z984" s="283"/>
      <c r="AA984" s="283"/>
      <c r="AB984" s="283"/>
      <c r="AC984" s="284"/>
      <c r="AE984" s="805"/>
      <c r="AG984" s="805"/>
      <c r="AI984" s="805"/>
      <c r="AK984" s="300"/>
    </row>
    <row r="985" spans="4:37" ht="12.75" customHeight="1" outlineLevel="2" x14ac:dyDescent="0.25">
      <c r="D985" s="142" t="str">
        <f>'Line Items'!D1676</f>
        <v>Dover Priory - Long Term Charge (First Reserve Rent)</v>
      </c>
      <c r="E985" s="106"/>
      <c r="F985" s="143" t="str">
        <f t="shared" si="57"/>
        <v>£000</v>
      </c>
      <c r="G985" s="283"/>
      <c r="H985" s="283"/>
      <c r="I985" s="283"/>
      <c r="J985" s="283"/>
      <c r="K985" s="283"/>
      <c r="L985" s="283"/>
      <c r="M985" s="283"/>
      <c r="N985" s="283"/>
      <c r="O985" s="283"/>
      <c r="P985" s="283"/>
      <c r="Q985" s="283"/>
      <c r="R985" s="283"/>
      <c r="S985" s="283"/>
      <c r="T985" s="283"/>
      <c r="U985" s="283"/>
      <c r="V985" s="283"/>
      <c r="W985" s="283"/>
      <c r="X985" s="283"/>
      <c r="Y985" s="283"/>
      <c r="Z985" s="283"/>
      <c r="AA985" s="283"/>
      <c r="AB985" s="283"/>
      <c r="AC985" s="284"/>
      <c r="AE985" s="805"/>
      <c r="AG985" s="805"/>
      <c r="AI985" s="805"/>
      <c r="AK985" s="300"/>
    </row>
    <row r="986" spans="4:37" ht="12.75" customHeight="1" outlineLevel="2" x14ac:dyDescent="0.25">
      <c r="D986" s="142" t="str">
        <f>'Line Items'!D1677</f>
        <v>Dumpton Park - Long Term Charge (First Reserve Rent)</v>
      </c>
      <c r="E986" s="106"/>
      <c r="F986" s="143" t="str">
        <f t="shared" si="57"/>
        <v>£000</v>
      </c>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4"/>
      <c r="AE986" s="805"/>
      <c r="AG986" s="805"/>
      <c r="AI986" s="805"/>
      <c r="AK986" s="300"/>
    </row>
    <row r="987" spans="4:37" ht="12.75" customHeight="1" outlineLevel="2" x14ac:dyDescent="0.25">
      <c r="D987" s="142" t="str">
        <f>'Line Items'!D1678</f>
        <v>Dunton Green - Long Term Charge (First Reserve Rent)</v>
      </c>
      <c r="E987" s="106"/>
      <c r="F987" s="143" t="str">
        <f t="shared" si="57"/>
        <v>£000</v>
      </c>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4"/>
      <c r="AE987" s="805"/>
      <c r="AG987" s="805"/>
      <c r="AI987" s="805"/>
      <c r="AK987" s="300"/>
    </row>
    <row r="988" spans="4:37" ht="12.75" customHeight="1" outlineLevel="2" x14ac:dyDescent="0.25">
      <c r="D988" s="142" t="str">
        <f>'Line Items'!D1679</f>
        <v>East Farleigh - Long Term Charge (First Reserve Rent)</v>
      </c>
      <c r="E988" s="106"/>
      <c r="F988" s="143" t="str">
        <f t="shared" si="57"/>
        <v>£000</v>
      </c>
      <c r="G988" s="283"/>
      <c r="H988" s="283"/>
      <c r="I988" s="283"/>
      <c r="J988" s="283"/>
      <c r="K988" s="283"/>
      <c r="L988" s="283"/>
      <c r="M988" s="283"/>
      <c r="N988" s="283"/>
      <c r="O988" s="283"/>
      <c r="P988" s="283"/>
      <c r="Q988" s="283"/>
      <c r="R988" s="283"/>
      <c r="S988" s="283"/>
      <c r="T988" s="283"/>
      <c r="U988" s="283"/>
      <c r="V988" s="283"/>
      <c r="W988" s="283"/>
      <c r="X988" s="283"/>
      <c r="Y988" s="283"/>
      <c r="Z988" s="283"/>
      <c r="AA988" s="283"/>
      <c r="AB988" s="283"/>
      <c r="AC988" s="284"/>
      <c r="AE988" s="805"/>
      <c r="AG988" s="805"/>
      <c r="AI988" s="805"/>
      <c r="AK988" s="300"/>
    </row>
    <row r="989" spans="4:37" ht="12.75" customHeight="1" outlineLevel="2" x14ac:dyDescent="0.25">
      <c r="D989" s="142" t="str">
        <f>'Line Items'!D1680</f>
        <v>East Malling - Long Term Charge (First Reserve Rent)</v>
      </c>
      <c r="E989" s="106"/>
      <c r="F989" s="143" t="str">
        <f t="shared" si="57"/>
        <v>£000</v>
      </c>
      <c r="G989" s="283"/>
      <c r="H989" s="283"/>
      <c r="I989" s="283"/>
      <c r="J989" s="283"/>
      <c r="K989" s="283"/>
      <c r="L989" s="283"/>
      <c r="M989" s="283"/>
      <c r="N989" s="283"/>
      <c r="O989" s="283"/>
      <c r="P989" s="283"/>
      <c r="Q989" s="283"/>
      <c r="R989" s="283"/>
      <c r="S989" s="283"/>
      <c r="T989" s="283"/>
      <c r="U989" s="283"/>
      <c r="V989" s="283"/>
      <c r="W989" s="283"/>
      <c r="X989" s="283"/>
      <c r="Y989" s="283"/>
      <c r="Z989" s="283"/>
      <c r="AA989" s="283"/>
      <c r="AB989" s="283"/>
      <c r="AC989" s="284"/>
      <c r="AE989" s="805"/>
      <c r="AG989" s="805"/>
      <c r="AI989" s="805"/>
      <c r="AK989" s="300"/>
    </row>
    <row r="990" spans="4:37" ht="12.75" customHeight="1" outlineLevel="2" x14ac:dyDescent="0.25">
      <c r="D990" s="142" t="str">
        <f>'Line Items'!D1681</f>
        <v>Eden Park - Long Term Charge (First Reserve Rent)</v>
      </c>
      <c r="E990" s="106"/>
      <c r="F990" s="143" t="str">
        <f t="shared" si="57"/>
        <v>£000</v>
      </c>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4"/>
      <c r="AE990" s="805"/>
      <c r="AG990" s="805"/>
      <c r="AI990" s="805"/>
      <c r="AK990" s="300"/>
    </row>
    <row r="991" spans="4:37" ht="12.75" customHeight="1" outlineLevel="2" x14ac:dyDescent="0.25">
      <c r="D991" s="142" t="str">
        <f>'Line Items'!D1682</f>
        <v>Elmers End - Long Term Charge (First Reserve Rent)</v>
      </c>
      <c r="E991" s="106"/>
      <c r="F991" s="143" t="str">
        <f t="shared" si="57"/>
        <v>£000</v>
      </c>
      <c r="G991" s="283"/>
      <c r="H991" s="283"/>
      <c r="I991" s="283"/>
      <c r="J991" s="283"/>
      <c r="K991" s="283"/>
      <c r="L991" s="283"/>
      <c r="M991" s="283"/>
      <c r="N991" s="283"/>
      <c r="O991" s="283"/>
      <c r="P991" s="283"/>
      <c r="Q991" s="283"/>
      <c r="R991" s="283"/>
      <c r="S991" s="283"/>
      <c r="T991" s="283"/>
      <c r="U991" s="283"/>
      <c r="V991" s="283"/>
      <c r="W991" s="283"/>
      <c r="X991" s="283"/>
      <c r="Y991" s="283"/>
      <c r="Z991" s="283"/>
      <c r="AA991" s="283"/>
      <c r="AB991" s="283"/>
      <c r="AC991" s="284"/>
      <c r="AE991" s="805"/>
      <c r="AG991" s="805"/>
      <c r="AI991" s="805"/>
      <c r="AK991" s="300"/>
    </row>
    <row r="992" spans="4:37" ht="12.75" customHeight="1" outlineLevel="2" x14ac:dyDescent="0.25">
      <c r="D992" s="142" t="str">
        <f>'Line Items'!D1683</f>
        <v>Elmstead Woods - Long Term Charge (First Reserve Rent)</v>
      </c>
      <c r="E992" s="106"/>
      <c r="F992" s="143" t="str">
        <f t="shared" si="57"/>
        <v>£000</v>
      </c>
      <c r="G992" s="283"/>
      <c r="H992" s="283"/>
      <c r="I992" s="283"/>
      <c r="J992" s="283"/>
      <c r="K992" s="283"/>
      <c r="L992" s="283"/>
      <c r="M992" s="283"/>
      <c r="N992" s="283"/>
      <c r="O992" s="283"/>
      <c r="P992" s="283"/>
      <c r="Q992" s="283"/>
      <c r="R992" s="283"/>
      <c r="S992" s="283"/>
      <c r="T992" s="283"/>
      <c r="U992" s="283"/>
      <c r="V992" s="283"/>
      <c r="W992" s="283"/>
      <c r="X992" s="283"/>
      <c r="Y992" s="283"/>
      <c r="Z992" s="283"/>
      <c r="AA992" s="283"/>
      <c r="AB992" s="283"/>
      <c r="AC992" s="284"/>
      <c r="AE992" s="805"/>
      <c r="AG992" s="805"/>
      <c r="AI992" s="805"/>
      <c r="AK992" s="300"/>
    </row>
    <row r="993" spans="4:37" ht="12.75" customHeight="1" outlineLevel="2" x14ac:dyDescent="0.25">
      <c r="D993" s="142" t="str">
        <f>'Line Items'!D1684</f>
        <v>Eltham - Long Term Charge (First Reserve Rent)</v>
      </c>
      <c r="E993" s="106"/>
      <c r="F993" s="143" t="str">
        <f t="shared" si="57"/>
        <v>£000</v>
      </c>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4"/>
      <c r="AE993" s="805"/>
      <c r="AG993" s="805"/>
      <c r="AI993" s="805"/>
      <c r="AK993" s="300"/>
    </row>
    <row r="994" spans="4:37" ht="12.75" customHeight="1" outlineLevel="2" x14ac:dyDescent="0.25">
      <c r="D994" s="142" t="str">
        <f>'Line Items'!D1685</f>
        <v>Erith - Long Term Charge (First Reserve Rent)</v>
      </c>
      <c r="E994" s="106"/>
      <c r="F994" s="143" t="str">
        <f t="shared" si="57"/>
        <v>£000</v>
      </c>
      <c r="G994" s="283"/>
      <c r="H994" s="283"/>
      <c r="I994" s="283"/>
      <c r="J994" s="283"/>
      <c r="K994" s="283"/>
      <c r="L994" s="283"/>
      <c r="M994" s="283"/>
      <c r="N994" s="283"/>
      <c r="O994" s="283"/>
      <c r="P994" s="283"/>
      <c r="Q994" s="283"/>
      <c r="R994" s="283"/>
      <c r="S994" s="283"/>
      <c r="T994" s="283"/>
      <c r="U994" s="283"/>
      <c r="V994" s="283"/>
      <c r="W994" s="283"/>
      <c r="X994" s="283"/>
      <c r="Y994" s="283"/>
      <c r="Z994" s="283"/>
      <c r="AA994" s="283"/>
      <c r="AB994" s="283"/>
      <c r="AC994" s="284"/>
      <c r="AE994" s="805"/>
      <c r="AG994" s="805"/>
      <c r="AI994" s="805"/>
      <c r="AK994" s="300"/>
    </row>
    <row r="995" spans="4:37" ht="12.75" customHeight="1" outlineLevel="2" x14ac:dyDescent="0.25">
      <c r="D995" s="142" t="str">
        <f>'Line Items'!D1686</f>
        <v>Etchingham - Long Term Charge (First Reserve Rent)</v>
      </c>
      <c r="E995" s="106"/>
      <c r="F995" s="143" t="str">
        <f t="shared" si="57"/>
        <v>£000</v>
      </c>
      <c r="G995" s="283"/>
      <c r="H995" s="283"/>
      <c r="I995" s="283"/>
      <c r="J995" s="283"/>
      <c r="K995" s="283"/>
      <c r="L995" s="283"/>
      <c r="M995" s="283"/>
      <c r="N995" s="283"/>
      <c r="O995" s="283"/>
      <c r="P995" s="283"/>
      <c r="Q995" s="283"/>
      <c r="R995" s="283"/>
      <c r="S995" s="283"/>
      <c r="T995" s="283"/>
      <c r="U995" s="283"/>
      <c r="V995" s="283"/>
      <c r="W995" s="283"/>
      <c r="X995" s="283"/>
      <c r="Y995" s="283"/>
      <c r="Z995" s="283"/>
      <c r="AA995" s="283"/>
      <c r="AB995" s="283"/>
      <c r="AC995" s="284"/>
      <c r="AE995" s="805"/>
      <c r="AG995" s="805"/>
      <c r="AI995" s="805"/>
      <c r="AK995" s="300"/>
    </row>
    <row r="996" spans="4:37" ht="12.75" customHeight="1" outlineLevel="2" x14ac:dyDescent="0.25">
      <c r="D996" s="142" t="str">
        <f>'Line Items'!D1687</f>
        <v>Eynsford - Long Term Charge (First Reserve Rent)</v>
      </c>
      <c r="E996" s="106"/>
      <c r="F996" s="143" t="str">
        <f t="shared" si="57"/>
        <v>£000</v>
      </c>
      <c r="G996" s="283"/>
      <c r="H996" s="283"/>
      <c r="I996" s="283"/>
      <c r="J996" s="283"/>
      <c r="K996" s="283"/>
      <c r="L996" s="283"/>
      <c r="M996" s="283"/>
      <c r="N996" s="283"/>
      <c r="O996" s="283"/>
      <c r="P996" s="283"/>
      <c r="Q996" s="283"/>
      <c r="R996" s="283"/>
      <c r="S996" s="283"/>
      <c r="T996" s="283"/>
      <c r="U996" s="283"/>
      <c r="V996" s="283"/>
      <c r="W996" s="283"/>
      <c r="X996" s="283"/>
      <c r="Y996" s="283"/>
      <c r="Z996" s="283"/>
      <c r="AA996" s="283"/>
      <c r="AB996" s="283"/>
      <c r="AC996" s="284"/>
      <c r="AE996" s="805"/>
      <c r="AG996" s="805"/>
      <c r="AI996" s="805"/>
      <c r="AK996" s="300"/>
    </row>
    <row r="997" spans="4:37" ht="12.75" customHeight="1" outlineLevel="2" x14ac:dyDescent="0.25">
      <c r="D997" s="142" t="str">
        <f>'Line Items'!D1688</f>
        <v>Falconwood - Long Term Charge (First Reserve Rent)</v>
      </c>
      <c r="E997" s="106"/>
      <c r="F997" s="143" t="str">
        <f t="shared" si="57"/>
        <v>£000</v>
      </c>
      <c r="G997" s="283"/>
      <c r="H997" s="283"/>
      <c r="I997" s="283"/>
      <c r="J997" s="283"/>
      <c r="K997" s="283"/>
      <c r="L997" s="283"/>
      <c r="M997" s="283"/>
      <c r="N997" s="283"/>
      <c r="O997" s="283"/>
      <c r="P997" s="283"/>
      <c r="Q997" s="283"/>
      <c r="R997" s="283"/>
      <c r="S997" s="283"/>
      <c r="T997" s="283"/>
      <c r="U997" s="283"/>
      <c r="V997" s="283"/>
      <c r="W997" s="283"/>
      <c r="X997" s="283"/>
      <c r="Y997" s="283"/>
      <c r="Z997" s="283"/>
      <c r="AA997" s="283"/>
      <c r="AB997" s="283"/>
      <c r="AC997" s="284"/>
      <c r="AE997" s="805"/>
      <c r="AG997" s="805"/>
      <c r="AI997" s="805"/>
      <c r="AK997" s="300"/>
    </row>
    <row r="998" spans="4:37" ht="12.75" customHeight="1" outlineLevel="2" x14ac:dyDescent="0.25">
      <c r="D998" s="142" t="str">
        <f>'Line Items'!D1689</f>
        <v>Farningham Road - Long Term Charge (First Reserve Rent)</v>
      </c>
      <c r="E998" s="106"/>
      <c r="F998" s="143" t="str">
        <f t="shared" si="57"/>
        <v>£000</v>
      </c>
      <c r="G998" s="283"/>
      <c r="H998" s="283"/>
      <c r="I998" s="283"/>
      <c r="J998" s="283"/>
      <c r="K998" s="283"/>
      <c r="L998" s="283"/>
      <c r="M998" s="283"/>
      <c r="N998" s="283"/>
      <c r="O998" s="283"/>
      <c r="P998" s="283"/>
      <c r="Q998" s="283"/>
      <c r="R998" s="283"/>
      <c r="S998" s="283"/>
      <c r="T998" s="283"/>
      <c r="U998" s="283"/>
      <c r="V998" s="283"/>
      <c r="W998" s="283"/>
      <c r="X998" s="283"/>
      <c r="Y998" s="283"/>
      <c r="Z998" s="283"/>
      <c r="AA998" s="283"/>
      <c r="AB998" s="283"/>
      <c r="AC998" s="284"/>
      <c r="AE998" s="805"/>
      <c r="AG998" s="805"/>
      <c r="AI998" s="805"/>
      <c r="AK998" s="300"/>
    </row>
    <row r="999" spans="4:37" ht="12.75" customHeight="1" outlineLevel="2" x14ac:dyDescent="0.25">
      <c r="D999" s="142" t="str">
        <f>'Line Items'!D1690</f>
        <v>Faversham - Long Term Charge (First Reserve Rent)</v>
      </c>
      <c r="E999" s="106"/>
      <c r="F999" s="143" t="str">
        <f t="shared" si="57"/>
        <v>£000</v>
      </c>
      <c r="G999" s="283"/>
      <c r="H999" s="283"/>
      <c r="I999" s="283"/>
      <c r="J999" s="283"/>
      <c r="K999" s="283"/>
      <c r="L999" s="283"/>
      <c r="M999" s="283"/>
      <c r="N999" s="283"/>
      <c r="O999" s="283"/>
      <c r="P999" s="283"/>
      <c r="Q999" s="283"/>
      <c r="R999" s="283"/>
      <c r="S999" s="283"/>
      <c r="T999" s="283"/>
      <c r="U999" s="283"/>
      <c r="V999" s="283"/>
      <c r="W999" s="283"/>
      <c r="X999" s="283"/>
      <c r="Y999" s="283"/>
      <c r="Z999" s="283"/>
      <c r="AA999" s="283"/>
      <c r="AB999" s="283"/>
      <c r="AC999" s="284"/>
      <c r="AE999" s="805"/>
      <c r="AG999" s="805"/>
      <c r="AI999" s="805"/>
      <c r="AK999" s="300"/>
    </row>
    <row r="1000" spans="4:37" ht="12.75" customHeight="1" outlineLevel="2" x14ac:dyDescent="0.25">
      <c r="D1000" s="142" t="str">
        <f>'Line Items'!D1691</f>
        <v>Folkestone Central - Long Term Charge (First Reserve Rent)</v>
      </c>
      <c r="E1000" s="106"/>
      <c r="F1000" s="143" t="str">
        <f t="shared" si="57"/>
        <v>£000</v>
      </c>
      <c r="G1000" s="283"/>
      <c r="H1000" s="283"/>
      <c r="I1000" s="283"/>
      <c r="J1000" s="283"/>
      <c r="K1000" s="283"/>
      <c r="L1000" s="283"/>
      <c r="M1000" s="283"/>
      <c r="N1000" s="283"/>
      <c r="O1000" s="283"/>
      <c r="P1000" s="283"/>
      <c r="Q1000" s="283"/>
      <c r="R1000" s="283"/>
      <c r="S1000" s="283"/>
      <c r="T1000" s="283"/>
      <c r="U1000" s="283"/>
      <c r="V1000" s="283"/>
      <c r="W1000" s="283"/>
      <c r="X1000" s="283"/>
      <c r="Y1000" s="283"/>
      <c r="Z1000" s="283"/>
      <c r="AA1000" s="283"/>
      <c r="AB1000" s="283"/>
      <c r="AC1000" s="284"/>
      <c r="AE1000" s="805"/>
      <c r="AG1000" s="805"/>
      <c r="AI1000" s="805"/>
      <c r="AK1000" s="300"/>
    </row>
    <row r="1001" spans="4:37" ht="12.75" customHeight="1" outlineLevel="2" x14ac:dyDescent="0.25">
      <c r="D1001" s="142" t="str">
        <f>'Line Items'!D1692</f>
        <v>Folkestone West - Long Term Charge (First Reserve Rent)</v>
      </c>
      <c r="E1001" s="106"/>
      <c r="F1001" s="143" t="str">
        <f t="shared" si="57"/>
        <v>£000</v>
      </c>
      <c r="G1001" s="283"/>
      <c r="H1001" s="283"/>
      <c r="I1001" s="283"/>
      <c r="J1001" s="283"/>
      <c r="K1001" s="283"/>
      <c r="L1001" s="283"/>
      <c r="M1001" s="283"/>
      <c r="N1001" s="283"/>
      <c r="O1001" s="283"/>
      <c r="P1001" s="283"/>
      <c r="Q1001" s="283"/>
      <c r="R1001" s="283"/>
      <c r="S1001" s="283"/>
      <c r="T1001" s="283"/>
      <c r="U1001" s="283"/>
      <c r="V1001" s="283"/>
      <c r="W1001" s="283"/>
      <c r="X1001" s="283"/>
      <c r="Y1001" s="283"/>
      <c r="Z1001" s="283"/>
      <c r="AA1001" s="283"/>
      <c r="AB1001" s="283"/>
      <c r="AC1001" s="284"/>
      <c r="AE1001" s="805"/>
      <c r="AG1001" s="805"/>
      <c r="AI1001" s="805"/>
      <c r="AK1001" s="300"/>
    </row>
    <row r="1002" spans="4:37" ht="12.75" customHeight="1" outlineLevel="2" x14ac:dyDescent="0.25">
      <c r="D1002" s="142" t="str">
        <f>'Line Items'!D1693</f>
        <v>Frant - Long Term Charge (First Reserve Rent)</v>
      </c>
      <c r="E1002" s="106"/>
      <c r="F1002" s="143" t="str">
        <f t="shared" si="57"/>
        <v>£000</v>
      </c>
      <c r="G1002" s="283"/>
      <c r="H1002" s="283"/>
      <c r="I1002" s="283"/>
      <c r="J1002" s="283"/>
      <c r="K1002" s="283"/>
      <c r="L1002" s="283"/>
      <c r="M1002" s="283"/>
      <c r="N1002" s="283"/>
      <c r="O1002" s="283"/>
      <c r="P1002" s="283"/>
      <c r="Q1002" s="283"/>
      <c r="R1002" s="283"/>
      <c r="S1002" s="283"/>
      <c r="T1002" s="283"/>
      <c r="U1002" s="283"/>
      <c r="V1002" s="283"/>
      <c r="W1002" s="283"/>
      <c r="X1002" s="283"/>
      <c r="Y1002" s="283"/>
      <c r="Z1002" s="283"/>
      <c r="AA1002" s="283"/>
      <c r="AB1002" s="283"/>
      <c r="AC1002" s="284"/>
      <c r="AE1002" s="805"/>
      <c r="AG1002" s="805"/>
      <c r="AI1002" s="805"/>
      <c r="AK1002" s="300"/>
    </row>
    <row r="1003" spans="4:37" ht="12.75" customHeight="1" outlineLevel="2" x14ac:dyDescent="0.25">
      <c r="D1003" s="142" t="str">
        <f>'Line Items'!D1694</f>
        <v>Gillingham (Kent) - Long Term Charge (First Reserve Rent)</v>
      </c>
      <c r="E1003" s="106"/>
      <c r="F1003" s="143" t="str">
        <f t="shared" si="57"/>
        <v>£000</v>
      </c>
      <c r="G1003" s="283"/>
      <c r="H1003" s="283"/>
      <c r="I1003" s="283"/>
      <c r="J1003" s="283"/>
      <c r="K1003" s="283"/>
      <c r="L1003" s="283"/>
      <c r="M1003" s="283"/>
      <c r="N1003" s="283"/>
      <c r="O1003" s="283"/>
      <c r="P1003" s="283"/>
      <c r="Q1003" s="283"/>
      <c r="R1003" s="283"/>
      <c r="S1003" s="283"/>
      <c r="T1003" s="283"/>
      <c r="U1003" s="283"/>
      <c r="V1003" s="283"/>
      <c r="W1003" s="283"/>
      <c r="X1003" s="283"/>
      <c r="Y1003" s="283"/>
      <c r="Z1003" s="283"/>
      <c r="AA1003" s="283"/>
      <c r="AB1003" s="283"/>
      <c r="AC1003" s="284"/>
      <c r="AE1003" s="805"/>
      <c r="AG1003" s="805"/>
      <c r="AI1003" s="805"/>
      <c r="AK1003" s="300"/>
    </row>
    <row r="1004" spans="4:37" ht="12.75" customHeight="1" outlineLevel="2" x14ac:dyDescent="0.25">
      <c r="D1004" s="142" t="str">
        <f>'Line Items'!D1695</f>
        <v>Gravesend - Long Term Charge (First Reserve Rent)</v>
      </c>
      <c r="E1004" s="106"/>
      <c r="F1004" s="143" t="str">
        <f t="shared" si="57"/>
        <v>£000</v>
      </c>
      <c r="G1004" s="283"/>
      <c r="H1004" s="283"/>
      <c r="I1004" s="283"/>
      <c r="J1004" s="283"/>
      <c r="K1004" s="283"/>
      <c r="L1004" s="283"/>
      <c r="M1004" s="283"/>
      <c r="N1004" s="283"/>
      <c r="O1004" s="283"/>
      <c r="P1004" s="283"/>
      <c r="Q1004" s="283"/>
      <c r="R1004" s="283"/>
      <c r="S1004" s="283"/>
      <c r="T1004" s="283"/>
      <c r="U1004" s="283"/>
      <c r="V1004" s="283"/>
      <c r="W1004" s="283"/>
      <c r="X1004" s="283"/>
      <c r="Y1004" s="283"/>
      <c r="Z1004" s="283"/>
      <c r="AA1004" s="283"/>
      <c r="AB1004" s="283"/>
      <c r="AC1004" s="284"/>
      <c r="AE1004" s="805"/>
      <c r="AG1004" s="805"/>
      <c r="AI1004" s="805"/>
      <c r="AK1004" s="300"/>
    </row>
    <row r="1005" spans="4:37" ht="12.75" customHeight="1" outlineLevel="2" x14ac:dyDescent="0.25">
      <c r="D1005" s="142" t="str">
        <f>'Line Items'!D1696</f>
        <v>Greenhithe - Long Term Charge (First Reserve Rent)</v>
      </c>
      <c r="E1005" s="106"/>
      <c r="F1005" s="143" t="str">
        <f t="shared" si="57"/>
        <v>£000</v>
      </c>
      <c r="G1005" s="283"/>
      <c r="H1005" s="283"/>
      <c r="I1005" s="283"/>
      <c r="J1005" s="283"/>
      <c r="K1005" s="283"/>
      <c r="L1005" s="283"/>
      <c r="M1005" s="283"/>
      <c r="N1005" s="283"/>
      <c r="O1005" s="283"/>
      <c r="P1005" s="283"/>
      <c r="Q1005" s="283"/>
      <c r="R1005" s="283"/>
      <c r="S1005" s="283"/>
      <c r="T1005" s="283"/>
      <c r="U1005" s="283"/>
      <c r="V1005" s="283"/>
      <c r="W1005" s="283"/>
      <c r="X1005" s="283"/>
      <c r="Y1005" s="283"/>
      <c r="Z1005" s="283"/>
      <c r="AA1005" s="283"/>
      <c r="AB1005" s="283"/>
      <c r="AC1005" s="284"/>
      <c r="AE1005" s="805"/>
      <c r="AG1005" s="805"/>
      <c r="AI1005" s="805"/>
      <c r="AK1005" s="300"/>
    </row>
    <row r="1006" spans="4:37" ht="12.75" customHeight="1" outlineLevel="2" x14ac:dyDescent="0.25">
      <c r="D1006" s="142" t="str">
        <f>'Line Items'!D1697</f>
        <v>Greenwich - Long Term Charge (First Reserve Rent)</v>
      </c>
      <c r="E1006" s="106"/>
      <c r="F1006" s="143" t="str">
        <f t="shared" si="57"/>
        <v>£000</v>
      </c>
      <c r="G1006" s="283"/>
      <c r="H1006" s="283"/>
      <c r="I1006" s="283"/>
      <c r="J1006" s="283"/>
      <c r="K1006" s="283"/>
      <c r="L1006" s="283"/>
      <c r="M1006" s="283"/>
      <c r="N1006" s="283"/>
      <c r="O1006" s="283"/>
      <c r="P1006" s="283"/>
      <c r="Q1006" s="283"/>
      <c r="R1006" s="283"/>
      <c r="S1006" s="283"/>
      <c r="T1006" s="283"/>
      <c r="U1006" s="283"/>
      <c r="V1006" s="283"/>
      <c r="W1006" s="283"/>
      <c r="X1006" s="283"/>
      <c r="Y1006" s="283"/>
      <c r="Z1006" s="283"/>
      <c r="AA1006" s="283"/>
      <c r="AB1006" s="283"/>
      <c r="AC1006" s="284"/>
      <c r="AE1006" s="805"/>
      <c r="AG1006" s="805"/>
      <c r="AI1006" s="805"/>
      <c r="AK1006" s="300"/>
    </row>
    <row r="1007" spans="4:37" ht="12.75" customHeight="1" outlineLevel="2" x14ac:dyDescent="0.25">
      <c r="D1007" s="142" t="str">
        <f>'Line Items'!D1698</f>
        <v>Grove Park - Long Term Charge (First Reserve Rent)</v>
      </c>
      <c r="E1007" s="106"/>
      <c r="F1007" s="143" t="str">
        <f t="shared" ref="F1007:F1070" si="58">F1006</f>
        <v>£000</v>
      </c>
      <c r="G1007" s="283"/>
      <c r="H1007" s="283"/>
      <c r="I1007" s="283"/>
      <c r="J1007" s="283"/>
      <c r="K1007" s="283"/>
      <c r="L1007" s="283"/>
      <c r="M1007" s="283"/>
      <c r="N1007" s="283"/>
      <c r="O1007" s="283"/>
      <c r="P1007" s="283"/>
      <c r="Q1007" s="283"/>
      <c r="R1007" s="283"/>
      <c r="S1007" s="283"/>
      <c r="T1007" s="283"/>
      <c r="U1007" s="283"/>
      <c r="V1007" s="283"/>
      <c r="W1007" s="283"/>
      <c r="X1007" s="283"/>
      <c r="Y1007" s="283"/>
      <c r="Z1007" s="283"/>
      <c r="AA1007" s="283"/>
      <c r="AB1007" s="283"/>
      <c r="AC1007" s="284"/>
      <c r="AE1007" s="805"/>
      <c r="AG1007" s="805"/>
      <c r="AI1007" s="805"/>
      <c r="AK1007" s="300"/>
    </row>
    <row r="1008" spans="4:37" ht="12.75" customHeight="1" outlineLevel="2" x14ac:dyDescent="0.25">
      <c r="D1008" s="142" t="str">
        <f>'Line Items'!D1699</f>
        <v>Halling - Long Term Charge (First Reserve Rent)</v>
      </c>
      <c r="E1008" s="106"/>
      <c r="F1008" s="143" t="str">
        <f t="shared" si="58"/>
        <v>£000</v>
      </c>
      <c r="G1008" s="283"/>
      <c r="H1008" s="283"/>
      <c r="I1008" s="283"/>
      <c r="J1008" s="283"/>
      <c r="K1008" s="283"/>
      <c r="L1008" s="283"/>
      <c r="M1008" s="283"/>
      <c r="N1008" s="283"/>
      <c r="O1008" s="283"/>
      <c r="P1008" s="283"/>
      <c r="Q1008" s="283"/>
      <c r="R1008" s="283"/>
      <c r="S1008" s="283"/>
      <c r="T1008" s="283"/>
      <c r="U1008" s="283"/>
      <c r="V1008" s="283"/>
      <c r="W1008" s="283"/>
      <c r="X1008" s="283"/>
      <c r="Y1008" s="283"/>
      <c r="Z1008" s="283"/>
      <c r="AA1008" s="283"/>
      <c r="AB1008" s="283"/>
      <c r="AC1008" s="284"/>
      <c r="AE1008" s="805"/>
      <c r="AG1008" s="805"/>
      <c r="AI1008" s="805"/>
      <c r="AK1008" s="300"/>
    </row>
    <row r="1009" spans="4:37" ht="12.75" customHeight="1" outlineLevel="2" x14ac:dyDescent="0.25">
      <c r="D1009" s="142" t="str">
        <f>'Line Items'!D1700</f>
        <v>Harrietsham - Long Term Charge (First Reserve Rent)</v>
      </c>
      <c r="E1009" s="106"/>
      <c r="F1009" s="143" t="str">
        <f t="shared" si="58"/>
        <v>£000</v>
      </c>
      <c r="G1009" s="283"/>
      <c r="H1009" s="283"/>
      <c r="I1009" s="283"/>
      <c r="J1009" s="283"/>
      <c r="K1009" s="283"/>
      <c r="L1009" s="283"/>
      <c r="M1009" s="283"/>
      <c r="N1009" s="283"/>
      <c r="O1009" s="283"/>
      <c r="P1009" s="283"/>
      <c r="Q1009" s="283"/>
      <c r="R1009" s="283"/>
      <c r="S1009" s="283"/>
      <c r="T1009" s="283"/>
      <c r="U1009" s="283"/>
      <c r="V1009" s="283"/>
      <c r="W1009" s="283"/>
      <c r="X1009" s="283"/>
      <c r="Y1009" s="283"/>
      <c r="Z1009" s="283"/>
      <c r="AA1009" s="283"/>
      <c r="AB1009" s="283"/>
      <c r="AC1009" s="284"/>
      <c r="AE1009" s="805"/>
      <c r="AG1009" s="805"/>
      <c r="AI1009" s="805"/>
      <c r="AK1009" s="300"/>
    </row>
    <row r="1010" spans="4:37" ht="12.75" customHeight="1" outlineLevel="2" x14ac:dyDescent="0.25">
      <c r="D1010" s="142" t="str">
        <f>'Line Items'!D1701</f>
        <v>Hastings - Long Term Charge (First Reserve Rent)</v>
      </c>
      <c r="E1010" s="106"/>
      <c r="F1010" s="143" t="str">
        <f t="shared" si="58"/>
        <v>£000</v>
      </c>
      <c r="G1010" s="283"/>
      <c r="H1010" s="283"/>
      <c r="I1010" s="283"/>
      <c r="J1010" s="283"/>
      <c r="K1010" s="283"/>
      <c r="L1010" s="283"/>
      <c r="M1010" s="283"/>
      <c r="N1010" s="283"/>
      <c r="O1010" s="283"/>
      <c r="P1010" s="283"/>
      <c r="Q1010" s="283"/>
      <c r="R1010" s="283"/>
      <c r="S1010" s="283"/>
      <c r="T1010" s="283"/>
      <c r="U1010" s="283"/>
      <c r="V1010" s="283"/>
      <c r="W1010" s="283"/>
      <c r="X1010" s="283"/>
      <c r="Y1010" s="283"/>
      <c r="Z1010" s="283"/>
      <c r="AA1010" s="283"/>
      <c r="AB1010" s="283"/>
      <c r="AC1010" s="284"/>
      <c r="AE1010" s="805"/>
      <c r="AG1010" s="805"/>
      <c r="AI1010" s="805"/>
      <c r="AK1010" s="300"/>
    </row>
    <row r="1011" spans="4:37" ht="12.75" customHeight="1" outlineLevel="2" x14ac:dyDescent="0.25">
      <c r="D1011" s="142" t="str">
        <f>'Line Items'!D1702</f>
        <v>Hayes - Long Term Charge (First Reserve Rent)</v>
      </c>
      <c r="E1011" s="106"/>
      <c r="F1011" s="143" t="str">
        <f t="shared" si="58"/>
        <v>£000</v>
      </c>
      <c r="G1011" s="283"/>
      <c r="H1011" s="283"/>
      <c r="I1011" s="283"/>
      <c r="J1011" s="283"/>
      <c r="K1011" s="283"/>
      <c r="L1011" s="283"/>
      <c r="M1011" s="283"/>
      <c r="N1011" s="283"/>
      <c r="O1011" s="283"/>
      <c r="P1011" s="283"/>
      <c r="Q1011" s="283"/>
      <c r="R1011" s="283"/>
      <c r="S1011" s="283"/>
      <c r="T1011" s="283"/>
      <c r="U1011" s="283"/>
      <c r="V1011" s="283"/>
      <c r="W1011" s="283"/>
      <c r="X1011" s="283"/>
      <c r="Y1011" s="283"/>
      <c r="Z1011" s="283"/>
      <c r="AA1011" s="283"/>
      <c r="AB1011" s="283"/>
      <c r="AC1011" s="284"/>
      <c r="AE1011" s="805"/>
      <c r="AG1011" s="805"/>
      <c r="AI1011" s="805"/>
      <c r="AK1011" s="300"/>
    </row>
    <row r="1012" spans="4:37" ht="12.75" customHeight="1" outlineLevel="2" x14ac:dyDescent="0.25">
      <c r="D1012" s="142" t="str">
        <f>'Line Items'!D1703</f>
        <v>Headcorn - Long Term Charge (First Reserve Rent)</v>
      </c>
      <c r="E1012" s="106"/>
      <c r="F1012" s="143" t="str">
        <f t="shared" si="58"/>
        <v>£000</v>
      </c>
      <c r="G1012" s="283"/>
      <c r="H1012" s="283"/>
      <c r="I1012" s="283"/>
      <c r="J1012" s="283"/>
      <c r="K1012" s="283"/>
      <c r="L1012" s="283"/>
      <c r="M1012" s="283"/>
      <c r="N1012" s="283"/>
      <c r="O1012" s="283"/>
      <c r="P1012" s="283"/>
      <c r="Q1012" s="283"/>
      <c r="R1012" s="283"/>
      <c r="S1012" s="283"/>
      <c r="T1012" s="283"/>
      <c r="U1012" s="283"/>
      <c r="V1012" s="283"/>
      <c r="W1012" s="283"/>
      <c r="X1012" s="283"/>
      <c r="Y1012" s="283"/>
      <c r="Z1012" s="283"/>
      <c r="AA1012" s="283"/>
      <c r="AB1012" s="283"/>
      <c r="AC1012" s="284"/>
      <c r="AE1012" s="805"/>
      <c r="AG1012" s="805"/>
      <c r="AI1012" s="805"/>
      <c r="AK1012" s="300"/>
    </row>
    <row r="1013" spans="4:37" ht="12.75" customHeight="1" outlineLevel="2" x14ac:dyDescent="0.25">
      <c r="D1013" s="142" t="str">
        <f>'Line Items'!D1704</f>
        <v>Herne Bay - Long Term Charge (First Reserve Rent)</v>
      </c>
      <c r="E1013" s="106"/>
      <c r="F1013" s="143" t="str">
        <f t="shared" si="58"/>
        <v>£000</v>
      </c>
      <c r="G1013" s="283"/>
      <c r="H1013" s="283"/>
      <c r="I1013" s="283"/>
      <c r="J1013" s="283"/>
      <c r="K1013" s="283"/>
      <c r="L1013" s="283"/>
      <c r="M1013" s="283"/>
      <c r="N1013" s="283"/>
      <c r="O1013" s="283"/>
      <c r="P1013" s="283"/>
      <c r="Q1013" s="283"/>
      <c r="R1013" s="283"/>
      <c r="S1013" s="283"/>
      <c r="T1013" s="283"/>
      <c r="U1013" s="283"/>
      <c r="V1013" s="283"/>
      <c r="W1013" s="283"/>
      <c r="X1013" s="283"/>
      <c r="Y1013" s="283"/>
      <c r="Z1013" s="283"/>
      <c r="AA1013" s="283"/>
      <c r="AB1013" s="283"/>
      <c r="AC1013" s="284"/>
      <c r="AE1013" s="805"/>
      <c r="AG1013" s="805"/>
      <c r="AI1013" s="805"/>
      <c r="AK1013" s="300"/>
    </row>
    <row r="1014" spans="4:37" ht="12.75" customHeight="1" outlineLevel="2" x14ac:dyDescent="0.25">
      <c r="D1014" s="142" t="str">
        <f>'Line Items'!D1705</f>
        <v>Herne Hill - Long Term Charge (First Reserve Rent)</v>
      </c>
      <c r="E1014" s="106"/>
      <c r="F1014" s="143" t="str">
        <f t="shared" si="58"/>
        <v>£000</v>
      </c>
      <c r="G1014" s="283"/>
      <c r="H1014" s="283"/>
      <c r="I1014" s="283"/>
      <c r="J1014" s="283"/>
      <c r="K1014" s="283"/>
      <c r="L1014" s="283"/>
      <c r="M1014" s="283"/>
      <c r="N1014" s="283"/>
      <c r="O1014" s="283"/>
      <c r="P1014" s="283"/>
      <c r="Q1014" s="283"/>
      <c r="R1014" s="283"/>
      <c r="S1014" s="283"/>
      <c r="T1014" s="283"/>
      <c r="U1014" s="283"/>
      <c r="V1014" s="283"/>
      <c r="W1014" s="283"/>
      <c r="X1014" s="283"/>
      <c r="Y1014" s="283"/>
      <c r="Z1014" s="283"/>
      <c r="AA1014" s="283"/>
      <c r="AB1014" s="283"/>
      <c r="AC1014" s="284"/>
      <c r="AE1014" s="805"/>
      <c r="AG1014" s="805"/>
      <c r="AI1014" s="805"/>
      <c r="AK1014" s="300"/>
    </row>
    <row r="1015" spans="4:37" ht="12.75" customHeight="1" outlineLevel="2" x14ac:dyDescent="0.25">
      <c r="D1015" s="142" t="str">
        <f>'Line Items'!D1706</f>
        <v>High Brooms - Long Term Charge (First Reserve Rent)</v>
      </c>
      <c r="E1015" s="106"/>
      <c r="F1015" s="143" t="str">
        <f t="shared" si="58"/>
        <v>£000</v>
      </c>
      <c r="G1015" s="283"/>
      <c r="H1015" s="283"/>
      <c r="I1015" s="283"/>
      <c r="J1015" s="283"/>
      <c r="K1015" s="283"/>
      <c r="L1015" s="283"/>
      <c r="M1015" s="283"/>
      <c r="N1015" s="283"/>
      <c r="O1015" s="283"/>
      <c r="P1015" s="283"/>
      <c r="Q1015" s="283"/>
      <c r="R1015" s="283"/>
      <c r="S1015" s="283"/>
      <c r="T1015" s="283"/>
      <c r="U1015" s="283"/>
      <c r="V1015" s="283"/>
      <c r="W1015" s="283"/>
      <c r="X1015" s="283"/>
      <c r="Y1015" s="283"/>
      <c r="Z1015" s="283"/>
      <c r="AA1015" s="283"/>
      <c r="AB1015" s="283"/>
      <c r="AC1015" s="284"/>
      <c r="AE1015" s="805"/>
      <c r="AG1015" s="805"/>
      <c r="AI1015" s="805"/>
      <c r="AK1015" s="300"/>
    </row>
    <row r="1016" spans="4:37" ht="12.75" customHeight="1" outlineLevel="2" x14ac:dyDescent="0.25">
      <c r="D1016" s="142" t="str">
        <f>'Line Items'!D1707</f>
        <v>Higham, Kent - Long Term Charge (First Reserve Rent)</v>
      </c>
      <c r="E1016" s="106"/>
      <c r="F1016" s="143" t="str">
        <f t="shared" si="58"/>
        <v>£000</v>
      </c>
      <c r="G1016" s="283"/>
      <c r="H1016" s="283"/>
      <c r="I1016" s="283"/>
      <c r="J1016" s="283"/>
      <c r="K1016" s="283"/>
      <c r="L1016" s="283"/>
      <c r="M1016" s="283"/>
      <c r="N1016" s="283"/>
      <c r="O1016" s="283"/>
      <c r="P1016" s="283"/>
      <c r="Q1016" s="283"/>
      <c r="R1016" s="283"/>
      <c r="S1016" s="283"/>
      <c r="T1016" s="283"/>
      <c r="U1016" s="283"/>
      <c r="V1016" s="283"/>
      <c r="W1016" s="283"/>
      <c r="X1016" s="283"/>
      <c r="Y1016" s="283"/>
      <c r="Z1016" s="283"/>
      <c r="AA1016" s="283"/>
      <c r="AB1016" s="283"/>
      <c r="AC1016" s="284"/>
      <c r="AE1016" s="805"/>
      <c r="AG1016" s="805"/>
      <c r="AI1016" s="805"/>
      <c r="AK1016" s="300"/>
    </row>
    <row r="1017" spans="4:37" ht="12.75" customHeight="1" outlineLevel="2" x14ac:dyDescent="0.25">
      <c r="D1017" s="142" t="str">
        <f>'Line Items'!D1708</f>
        <v>Hildenborough - Long Term Charge (First Reserve Rent)</v>
      </c>
      <c r="E1017" s="106"/>
      <c r="F1017" s="143" t="str">
        <f t="shared" si="58"/>
        <v>£000</v>
      </c>
      <c r="G1017" s="283"/>
      <c r="H1017" s="283"/>
      <c r="I1017" s="283"/>
      <c r="J1017" s="283"/>
      <c r="K1017" s="283"/>
      <c r="L1017" s="283"/>
      <c r="M1017" s="283"/>
      <c r="N1017" s="283"/>
      <c r="O1017" s="283"/>
      <c r="P1017" s="283"/>
      <c r="Q1017" s="283"/>
      <c r="R1017" s="283"/>
      <c r="S1017" s="283"/>
      <c r="T1017" s="283"/>
      <c r="U1017" s="283"/>
      <c r="V1017" s="283"/>
      <c r="W1017" s="283"/>
      <c r="X1017" s="283"/>
      <c r="Y1017" s="283"/>
      <c r="Z1017" s="283"/>
      <c r="AA1017" s="283"/>
      <c r="AB1017" s="283"/>
      <c r="AC1017" s="284"/>
      <c r="AE1017" s="805"/>
      <c r="AG1017" s="805"/>
      <c r="AI1017" s="805"/>
      <c r="AK1017" s="300"/>
    </row>
    <row r="1018" spans="4:37" ht="12.75" customHeight="1" outlineLevel="2" x14ac:dyDescent="0.25">
      <c r="D1018" s="142" t="str">
        <f>'Line Items'!D1709</f>
        <v>Hither Green - Long Term Charge (First Reserve Rent)</v>
      </c>
      <c r="E1018" s="106"/>
      <c r="F1018" s="143" t="str">
        <f t="shared" si="58"/>
        <v>£000</v>
      </c>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4"/>
      <c r="AE1018" s="805"/>
      <c r="AG1018" s="805"/>
      <c r="AI1018" s="805"/>
      <c r="AK1018" s="300"/>
    </row>
    <row r="1019" spans="4:37" ht="12.75" customHeight="1" outlineLevel="2" x14ac:dyDescent="0.25">
      <c r="D1019" s="142" t="str">
        <f>'Line Items'!D1710</f>
        <v>Hollingbourne - Long Term Charge (First Reserve Rent)</v>
      </c>
      <c r="E1019" s="106"/>
      <c r="F1019" s="143" t="str">
        <f t="shared" si="58"/>
        <v>£000</v>
      </c>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4"/>
      <c r="AE1019" s="805"/>
      <c r="AG1019" s="805"/>
      <c r="AI1019" s="805"/>
      <c r="AK1019" s="300"/>
    </row>
    <row r="1020" spans="4:37" ht="12.75" customHeight="1" outlineLevel="2" x14ac:dyDescent="0.25">
      <c r="D1020" s="142" t="str">
        <f>'Line Items'!D1711</f>
        <v>Kearsney - Long Term Charge (First Reserve Rent)</v>
      </c>
      <c r="E1020" s="106"/>
      <c r="F1020" s="143" t="str">
        <f t="shared" si="58"/>
        <v>£000</v>
      </c>
      <c r="G1020" s="283"/>
      <c r="H1020" s="283"/>
      <c r="I1020" s="283"/>
      <c r="J1020" s="283"/>
      <c r="K1020" s="283"/>
      <c r="L1020" s="283"/>
      <c r="M1020" s="283"/>
      <c r="N1020" s="283"/>
      <c r="O1020" s="283"/>
      <c r="P1020" s="283"/>
      <c r="Q1020" s="283"/>
      <c r="R1020" s="283"/>
      <c r="S1020" s="283"/>
      <c r="T1020" s="283"/>
      <c r="U1020" s="283"/>
      <c r="V1020" s="283"/>
      <c r="W1020" s="283"/>
      <c r="X1020" s="283"/>
      <c r="Y1020" s="283"/>
      <c r="Z1020" s="283"/>
      <c r="AA1020" s="283"/>
      <c r="AB1020" s="283"/>
      <c r="AC1020" s="284"/>
      <c r="AE1020" s="805"/>
      <c r="AG1020" s="805"/>
      <c r="AI1020" s="805"/>
      <c r="AK1020" s="300"/>
    </row>
    <row r="1021" spans="4:37" ht="12.75" customHeight="1" outlineLevel="2" x14ac:dyDescent="0.25">
      <c r="D1021" s="142" t="str">
        <f>'Line Items'!D1712</f>
        <v>Kemsing - Long Term Charge (First Reserve Rent)</v>
      </c>
      <c r="E1021" s="106"/>
      <c r="F1021" s="143" t="str">
        <f t="shared" si="58"/>
        <v>£000</v>
      </c>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4"/>
      <c r="AE1021" s="805"/>
      <c r="AG1021" s="805"/>
      <c r="AI1021" s="805"/>
      <c r="AK1021" s="300"/>
    </row>
    <row r="1022" spans="4:37" ht="12.75" customHeight="1" outlineLevel="2" x14ac:dyDescent="0.25">
      <c r="D1022" s="142" t="str">
        <f>'Line Items'!D1713</f>
        <v>Kemsley - Long Term Charge (First Reserve Rent)</v>
      </c>
      <c r="E1022" s="106"/>
      <c r="F1022" s="143" t="str">
        <f t="shared" si="58"/>
        <v>£000</v>
      </c>
      <c r="G1022" s="283"/>
      <c r="H1022" s="283"/>
      <c r="I1022" s="283"/>
      <c r="J1022" s="283"/>
      <c r="K1022" s="283"/>
      <c r="L1022" s="283"/>
      <c r="M1022" s="283"/>
      <c r="N1022" s="283"/>
      <c r="O1022" s="283"/>
      <c r="P1022" s="283"/>
      <c r="Q1022" s="283"/>
      <c r="R1022" s="283"/>
      <c r="S1022" s="283"/>
      <c r="T1022" s="283"/>
      <c r="U1022" s="283"/>
      <c r="V1022" s="283"/>
      <c r="W1022" s="283"/>
      <c r="X1022" s="283"/>
      <c r="Y1022" s="283"/>
      <c r="Z1022" s="283"/>
      <c r="AA1022" s="283"/>
      <c r="AB1022" s="283"/>
      <c r="AC1022" s="284"/>
      <c r="AE1022" s="805"/>
      <c r="AG1022" s="805"/>
      <c r="AI1022" s="805"/>
      <c r="AK1022" s="300"/>
    </row>
    <row r="1023" spans="4:37" ht="12.75" customHeight="1" outlineLevel="2" x14ac:dyDescent="0.25">
      <c r="D1023" s="142" t="str">
        <f>'Line Items'!D1714</f>
        <v>Kent House - Long Term Charge (First Reserve Rent)</v>
      </c>
      <c r="E1023" s="106"/>
      <c r="F1023" s="143" t="str">
        <f t="shared" si="58"/>
        <v>£000</v>
      </c>
      <c r="G1023" s="283"/>
      <c r="H1023" s="283"/>
      <c r="I1023" s="283"/>
      <c r="J1023" s="283"/>
      <c r="K1023" s="283"/>
      <c r="L1023" s="283"/>
      <c r="M1023" s="283"/>
      <c r="N1023" s="283"/>
      <c r="O1023" s="283"/>
      <c r="P1023" s="283"/>
      <c r="Q1023" s="283"/>
      <c r="R1023" s="283"/>
      <c r="S1023" s="283"/>
      <c r="T1023" s="283"/>
      <c r="U1023" s="283"/>
      <c r="V1023" s="283"/>
      <c r="W1023" s="283"/>
      <c r="X1023" s="283"/>
      <c r="Y1023" s="283"/>
      <c r="Z1023" s="283"/>
      <c r="AA1023" s="283"/>
      <c r="AB1023" s="283"/>
      <c r="AC1023" s="284"/>
      <c r="AE1023" s="805"/>
      <c r="AG1023" s="805"/>
      <c r="AI1023" s="805"/>
      <c r="AK1023" s="300"/>
    </row>
    <row r="1024" spans="4:37" ht="12.75" customHeight="1" outlineLevel="2" x14ac:dyDescent="0.25">
      <c r="D1024" s="142" t="str">
        <f>'Line Items'!D1715</f>
        <v>Kidbrooke - Long Term Charge (First Reserve Rent)</v>
      </c>
      <c r="E1024" s="106"/>
      <c r="F1024" s="143" t="str">
        <f t="shared" si="58"/>
        <v>£000</v>
      </c>
      <c r="G1024" s="283"/>
      <c r="H1024" s="283"/>
      <c r="I1024" s="283"/>
      <c r="J1024" s="283"/>
      <c r="K1024" s="283"/>
      <c r="L1024" s="283"/>
      <c r="M1024" s="283"/>
      <c r="N1024" s="283"/>
      <c r="O1024" s="283"/>
      <c r="P1024" s="283"/>
      <c r="Q1024" s="283"/>
      <c r="R1024" s="283"/>
      <c r="S1024" s="283"/>
      <c r="T1024" s="283"/>
      <c r="U1024" s="283"/>
      <c r="V1024" s="283"/>
      <c r="W1024" s="283"/>
      <c r="X1024" s="283"/>
      <c r="Y1024" s="283"/>
      <c r="Z1024" s="283"/>
      <c r="AA1024" s="283"/>
      <c r="AB1024" s="283"/>
      <c r="AC1024" s="284"/>
      <c r="AE1024" s="805"/>
      <c r="AG1024" s="805"/>
      <c r="AI1024" s="805"/>
      <c r="AK1024" s="300"/>
    </row>
    <row r="1025" spans="4:37" ht="12.75" customHeight="1" outlineLevel="2" x14ac:dyDescent="0.25">
      <c r="D1025" s="142" t="str">
        <f>'Line Items'!D1716</f>
        <v>Knockholt - Long Term Charge (First Reserve Rent)</v>
      </c>
      <c r="E1025" s="106"/>
      <c r="F1025" s="143" t="str">
        <f t="shared" si="58"/>
        <v>£000</v>
      </c>
      <c r="G1025" s="283"/>
      <c r="H1025" s="283"/>
      <c r="I1025" s="283"/>
      <c r="J1025" s="283"/>
      <c r="K1025" s="283"/>
      <c r="L1025" s="283"/>
      <c r="M1025" s="283"/>
      <c r="N1025" s="283"/>
      <c r="O1025" s="283"/>
      <c r="P1025" s="283"/>
      <c r="Q1025" s="283"/>
      <c r="R1025" s="283"/>
      <c r="S1025" s="283"/>
      <c r="T1025" s="283"/>
      <c r="U1025" s="283"/>
      <c r="V1025" s="283"/>
      <c r="W1025" s="283"/>
      <c r="X1025" s="283"/>
      <c r="Y1025" s="283"/>
      <c r="Z1025" s="283"/>
      <c r="AA1025" s="283"/>
      <c r="AB1025" s="283"/>
      <c r="AC1025" s="284"/>
      <c r="AE1025" s="805"/>
      <c r="AG1025" s="805"/>
      <c r="AI1025" s="805"/>
      <c r="AK1025" s="300"/>
    </row>
    <row r="1026" spans="4:37" ht="12.75" customHeight="1" outlineLevel="2" x14ac:dyDescent="0.25">
      <c r="D1026" s="142" t="str">
        <f>'Line Items'!D1717</f>
        <v>Ladywell - Long Term Charge (First Reserve Rent)</v>
      </c>
      <c r="E1026" s="106"/>
      <c r="F1026" s="143" t="str">
        <f t="shared" si="58"/>
        <v>£000</v>
      </c>
      <c r="G1026" s="283"/>
      <c r="H1026" s="283"/>
      <c r="I1026" s="283"/>
      <c r="J1026" s="283"/>
      <c r="K1026" s="283"/>
      <c r="L1026" s="283"/>
      <c r="M1026" s="283"/>
      <c r="N1026" s="283"/>
      <c r="O1026" s="283"/>
      <c r="P1026" s="283"/>
      <c r="Q1026" s="283"/>
      <c r="R1026" s="283"/>
      <c r="S1026" s="283"/>
      <c r="T1026" s="283"/>
      <c r="U1026" s="283"/>
      <c r="V1026" s="283"/>
      <c r="W1026" s="283"/>
      <c r="X1026" s="283"/>
      <c r="Y1026" s="283"/>
      <c r="Z1026" s="283"/>
      <c r="AA1026" s="283"/>
      <c r="AB1026" s="283"/>
      <c r="AC1026" s="284"/>
      <c r="AE1026" s="805"/>
      <c r="AG1026" s="805"/>
      <c r="AI1026" s="805"/>
      <c r="AK1026" s="300"/>
    </row>
    <row r="1027" spans="4:37" ht="12.75" customHeight="1" outlineLevel="2" x14ac:dyDescent="0.25">
      <c r="D1027" s="142" t="str">
        <f>'Line Items'!D1718</f>
        <v>Lee - Long Term Charge (First Reserve Rent)</v>
      </c>
      <c r="E1027" s="106"/>
      <c r="F1027" s="143" t="str">
        <f t="shared" si="58"/>
        <v>£000</v>
      </c>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4"/>
      <c r="AE1027" s="805"/>
      <c r="AG1027" s="805"/>
      <c r="AI1027" s="805"/>
      <c r="AK1027" s="300"/>
    </row>
    <row r="1028" spans="4:37" ht="12.75" customHeight="1" outlineLevel="2" x14ac:dyDescent="0.25">
      <c r="D1028" s="142" t="str">
        <f>'Line Items'!D1719</f>
        <v>Lenham - Long Term Charge (First Reserve Rent)</v>
      </c>
      <c r="E1028" s="106"/>
      <c r="F1028" s="143" t="str">
        <f t="shared" si="58"/>
        <v>£000</v>
      </c>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4"/>
      <c r="AE1028" s="805"/>
      <c r="AG1028" s="805"/>
      <c r="AI1028" s="805"/>
      <c r="AK1028" s="300"/>
    </row>
    <row r="1029" spans="4:37" ht="12.75" customHeight="1" outlineLevel="2" x14ac:dyDescent="0.25">
      <c r="D1029" s="142" t="str">
        <f>'Line Items'!D1720</f>
        <v>Lewisham - Long Term Charge (First Reserve Rent)</v>
      </c>
      <c r="E1029" s="106"/>
      <c r="F1029" s="143" t="str">
        <f t="shared" si="58"/>
        <v>£000</v>
      </c>
      <c r="G1029" s="283"/>
      <c r="H1029" s="283"/>
      <c r="I1029" s="283"/>
      <c r="J1029" s="283"/>
      <c r="K1029" s="283"/>
      <c r="L1029" s="283"/>
      <c r="M1029" s="283"/>
      <c r="N1029" s="283"/>
      <c r="O1029" s="283"/>
      <c r="P1029" s="283"/>
      <c r="Q1029" s="283"/>
      <c r="R1029" s="283"/>
      <c r="S1029" s="283"/>
      <c r="T1029" s="283"/>
      <c r="U1029" s="283"/>
      <c r="V1029" s="283"/>
      <c r="W1029" s="283"/>
      <c r="X1029" s="283"/>
      <c r="Y1029" s="283"/>
      <c r="Z1029" s="283"/>
      <c r="AA1029" s="283"/>
      <c r="AB1029" s="283"/>
      <c r="AC1029" s="284"/>
      <c r="AE1029" s="805"/>
      <c r="AG1029" s="805"/>
      <c r="AI1029" s="805"/>
      <c r="AK1029" s="300"/>
    </row>
    <row r="1030" spans="4:37" ht="12.75" customHeight="1" outlineLevel="2" x14ac:dyDescent="0.25">
      <c r="D1030" s="142" t="str">
        <f>'Line Items'!D1721</f>
        <v>London Waterloo East - Long Term Charge (First Reserve Rent)</v>
      </c>
      <c r="E1030" s="106"/>
      <c r="F1030" s="143" t="str">
        <f t="shared" si="58"/>
        <v>£000</v>
      </c>
      <c r="G1030" s="283"/>
      <c r="H1030" s="283"/>
      <c r="I1030" s="283"/>
      <c r="J1030" s="283"/>
      <c r="K1030" s="283"/>
      <c r="L1030" s="283"/>
      <c r="M1030" s="283"/>
      <c r="N1030" s="283"/>
      <c r="O1030" s="283"/>
      <c r="P1030" s="283"/>
      <c r="Q1030" s="283"/>
      <c r="R1030" s="283"/>
      <c r="S1030" s="283"/>
      <c r="T1030" s="283"/>
      <c r="U1030" s="283"/>
      <c r="V1030" s="283"/>
      <c r="W1030" s="283"/>
      <c r="X1030" s="283"/>
      <c r="Y1030" s="283"/>
      <c r="Z1030" s="283"/>
      <c r="AA1030" s="283"/>
      <c r="AB1030" s="283"/>
      <c r="AC1030" s="284"/>
      <c r="AE1030" s="805"/>
      <c r="AG1030" s="805"/>
      <c r="AI1030" s="805"/>
      <c r="AK1030" s="300"/>
    </row>
    <row r="1031" spans="4:37" ht="12.75" customHeight="1" outlineLevel="2" x14ac:dyDescent="0.25">
      <c r="D1031" s="142" t="str">
        <f>'Line Items'!D1722</f>
        <v>Longfield - Long Term Charge (First Reserve Rent)</v>
      </c>
      <c r="E1031" s="106"/>
      <c r="F1031" s="143" t="str">
        <f t="shared" si="58"/>
        <v>£000</v>
      </c>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4"/>
      <c r="AE1031" s="805"/>
      <c r="AG1031" s="805"/>
      <c r="AI1031" s="805"/>
      <c r="AK1031" s="300"/>
    </row>
    <row r="1032" spans="4:37" ht="12.75" customHeight="1" outlineLevel="2" x14ac:dyDescent="0.25">
      <c r="D1032" s="142" t="str">
        <f>'Line Items'!D1723</f>
        <v>Lower Sydenham - Long Term Charge (First Reserve Rent)</v>
      </c>
      <c r="E1032" s="106"/>
      <c r="F1032" s="143" t="str">
        <f t="shared" si="58"/>
        <v>£000</v>
      </c>
      <c r="G1032" s="283"/>
      <c r="H1032" s="283"/>
      <c r="I1032" s="283"/>
      <c r="J1032" s="283"/>
      <c r="K1032" s="283"/>
      <c r="L1032" s="283"/>
      <c r="M1032" s="283"/>
      <c r="N1032" s="283"/>
      <c r="O1032" s="283"/>
      <c r="P1032" s="283"/>
      <c r="Q1032" s="283"/>
      <c r="R1032" s="283"/>
      <c r="S1032" s="283"/>
      <c r="T1032" s="283"/>
      <c r="U1032" s="283"/>
      <c r="V1032" s="283"/>
      <c r="W1032" s="283"/>
      <c r="X1032" s="283"/>
      <c r="Y1032" s="283"/>
      <c r="Z1032" s="283"/>
      <c r="AA1032" s="283"/>
      <c r="AB1032" s="283"/>
      <c r="AC1032" s="284"/>
      <c r="AE1032" s="805"/>
      <c r="AG1032" s="805"/>
      <c r="AI1032" s="805"/>
      <c r="AK1032" s="300"/>
    </row>
    <row r="1033" spans="4:37" ht="12.75" customHeight="1" outlineLevel="2" x14ac:dyDescent="0.25">
      <c r="D1033" s="142" t="str">
        <f>'Line Items'!D1724</f>
        <v>Maidstone Barracks - Long Term Charge (First Reserve Rent)</v>
      </c>
      <c r="E1033" s="106"/>
      <c r="F1033" s="143" t="str">
        <f t="shared" si="58"/>
        <v>£000</v>
      </c>
      <c r="G1033" s="283"/>
      <c r="H1033" s="283"/>
      <c r="I1033" s="283"/>
      <c r="J1033" s="283"/>
      <c r="K1033" s="283"/>
      <c r="L1033" s="283"/>
      <c r="M1033" s="283"/>
      <c r="N1033" s="283"/>
      <c r="O1033" s="283"/>
      <c r="P1033" s="283"/>
      <c r="Q1033" s="283"/>
      <c r="R1033" s="283"/>
      <c r="S1033" s="283"/>
      <c r="T1033" s="283"/>
      <c r="U1033" s="283"/>
      <c r="V1033" s="283"/>
      <c r="W1033" s="283"/>
      <c r="X1033" s="283"/>
      <c r="Y1033" s="283"/>
      <c r="Z1033" s="283"/>
      <c r="AA1033" s="283"/>
      <c r="AB1033" s="283"/>
      <c r="AC1033" s="284"/>
      <c r="AE1033" s="805"/>
      <c r="AG1033" s="805"/>
      <c r="AI1033" s="805"/>
      <c r="AK1033" s="300"/>
    </row>
    <row r="1034" spans="4:37" ht="12.75" customHeight="1" outlineLevel="2" x14ac:dyDescent="0.25">
      <c r="D1034" s="142" t="str">
        <f>'Line Items'!D1725</f>
        <v>Maidstone East - Long Term Charge (First Reserve Rent)</v>
      </c>
      <c r="E1034" s="106"/>
      <c r="F1034" s="143" t="str">
        <f t="shared" si="58"/>
        <v>£000</v>
      </c>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4"/>
      <c r="AE1034" s="805"/>
      <c r="AG1034" s="805"/>
      <c r="AI1034" s="805"/>
      <c r="AK1034" s="300"/>
    </row>
    <row r="1035" spans="4:37" ht="12.75" customHeight="1" outlineLevel="2" x14ac:dyDescent="0.25">
      <c r="D1035" s="142" t="str">
        <f>'Line Items'!D1726</f>
        <v>Maidstone West - Long Term Charge (First Reserve Rent)</v>
      </c>
      <c r="E1035" s="106"/>
      <c r="F1035" s="143" t="str">
        <f t="shared" si="58"/>
        <v>£000</v>
      </c>
      <c r="G1035" s="283"/>
      <c r="H1035" s="283"/>
      <c r="I1035" s="283"/>
      <c r="J1035" s="283"/>
      <c r="K1035" s="283"/>
      <c r="L1035" s="283"/>
      <c r="M1035" s="283"/>
      <c r="N1035" s="283"/>
      <c r="O1035" s="283"/>
      <c r="P1035" s="283"/>
      <c r="Q1035" s="283"/>
      <c r="R1035" s="283"/>
      <c r="S1035" s="283"/>
      <c r="T1035" s="283"/>
      <c r="U1035" s="283"/>
      <c r="V1035" s="283"/>
      <c r="W1035" s="283"/>
      <c r="X1035" s="283"/>
      <c r="Y1035" s="283"/>
      <c r="Z1035" s="283"/>
      <c r="AA1035" s="283"/>
      <c r="AB1035" s="283"/>
      <c r="AC1035" s="284"/>
      <c r="AE1035" s="805"/>
      <c r="AG1035" s="805"/>
      <c r="AI1035" s="805"/>
      <c r="AK1035" s="300"/>
    </row>
    <row r="1036" spans="4:37" ht="12.75" customHeight="1" outlineLevel="2" x14ac:dyDescent="0.25">
      <c r="D1036" s="142" t="str">
        <f>'Line Items'!D1727</f>
        <v>Marden - Long Term Charge (First Reserve Rent)</v>
      </c>
      <c r="E1036" s="106"/>
      <c r="F1036" s="143" t="str">
        <f t="shared" si="58"/>
        <v>£000</v>
      </c>
      <c r="G1036" s="283"/>
      <c r="H1036" s="283"/>
      <c r="I1036" s="283"/>
      <c r="J1036" s="283"/>
      <c r="K1036" s="283"/>
      <c r="L1036" s="283"/>
      <c r="M1036" s="283"/>
      <c r="N1036" s="283"/>
      <c r="O1036" s="283"/>
      <c r="P1036" s="283"/>
      <c r="Q1036" s="283"/>
      <c r="R1036" s="283"/>
      <c r="S1036" s="283"/>
      <c r="T1036" s="283"/>
      <c r="U1036" s="283"/>
      <c r="V1036" s="283"/>
      <c r="W1036" s="283"/>
      <c r="X1036" s="283"/>
      <c r="Y1036" s="283"/>
      <c r="Z1036" s="283"/>
      <c r="AA1036" s="283"/>
      <c r="AB1036" s="283"/>
      <c r="AC1036" s="284"/>
      <c r="AE1036" s="805"/>
      <c r="AG1036" s="805"/>
      <c r="AI1036" s="805"/>
      <c r="AK1036" s="300"/>
    </row>
    <row r="1037" spans="4:37" ht="12.75" customHeight="1" outlineLevel="2" x14ac:dyDescent="0.25">
      <c r="D1037" s="142" t="str">
        <f>'Line Items'!D1728</f>
        <v>Margate - Long Term Charge (First Reserve Rent)</v>
      </c>
      <c r="E1037" s="106"/>
      <c r="F1037" s="143" t="str">
        <f t="shared" si="58"/>
        <v>£000</v>
      </c>
      <c r="G1037" s="283"/>
      <c r="H1037" s="283"/>
      <c r="I1037" s="283"/>
      <c r="J1037" s="283"/>
      <c r="K1037" s="283"/>
      <c r="L1037" s="283"/>
      <c r="M1037" s="283"/>
      <c r="N1037" s="283"/>
      <c r="O1037" s="283"/>
      <c r="P1037" s="283"/>
      <c r="Q1037" s="283"/>
      <c r="R1037" s="283"/>
      <c r="S1037" s="283"/>
      <c r="T1037" s="283"/>
      <c r="U1037" s="283"/>
      <c r="V1037" s="283"/>
      <c r="W1037" s="283"/>
      <c r="X1037" s="283"/>
      <c r="Y1037" s="283"/>
      <c r="Z1037" s="283"/>
      <c r="AA1037" s="283"/>
      <c r="AB1037" s="283"/>
      <c r="AC1037" s="284"/>
      <c r="AE1037" s="805"/>
      <c r="AG1037" s="805"/>
      <c r="AI1037" s="805"/>
      <c r="AK1037" s="300"/>
    </row>
    <row r="1038" spans="4:37" ht="12.75" customHeight="1" outlineLevel="2" x14ac:dyDescent="0.25">
      <c r="D1038" s="142" t="str">
        <f>'Line Items'!D1729</f>
        <v>Martin Mill - Long Term Charge (First Reserve Rent)</v>
      </c>
      <c r="E1038" s="106"/>
      <c r="F1038" s="143" t="str">
        <f t="shared" si="58"/>
        <v>£000</v>
      </c>
      <c r="G1038" s="283"/>
      <c r="H1038" s="283"/>
      <c r="I1038" s="283"/>
      <c r="J1038" s="283"/>
      <c r="K1038" s="283"/>
      <c r="L1038" s="283"/>
      <c r="M1038" s="283"/>
      <c r="N1038" s="283"/>
      <c r="O1038" s="283"/>
      <c r="P1038" s="283"/>
      <c r="Q1038" s="283"/>
      <c r="R1038" s="283"/>
      <c r="S1038" s="283"/>
      <c r="T1038" s="283"/>
      <c r="U1038" s="283"/>
      <c r="V1038" s="283"/>
      <c r="W1038" s="283"/>
      <c r="X1038" s="283"/>
      <c r="Y1038" s="283"/>
      <c r="Z1038" s="283"/>
      <c r="AA1038" s="283"/>
      <c r="AB1038" s="283"/>
      <c r="AC1038" s="284"/>
      <c r="AE1038" s="805"/>
      <c r="AG1038" s="805"/>
      <c r="AI1038" s="805"/>
      <c r="AK1038" s="300"/>
    </row>
    <row r="1039" spans="4:37" ht="12.75" customHeight="1" outlineLevel="2" x14ac:dyDescent="0.25">
      <c r="D1039" s="142" t="str">
        <f>'Line Items'!D1730</f>
        <v>Maze Hill - Long Term Charge (First Reserve Rent)</v>
      </c>
      <c r="E1039" s="106"/>
      <c r="F1039" s="143" t="str">
        <f t="shared" si="58"/>
        <v>£000</v>
      </c>
      <c r="G1039" s="283"/>
      <c r="H1039" s="283"/>
      <c r="I1039" s="283"/>
      <c r="J1039" s="283"/>
      <c r="K1039" s="283"/>
      <c r="L1039" s="283"/>
      <c r="M1039" s="283"/>
      <c r="N1039" s="283"/>
      <c r="O1039" s="283"/>
      <c r="P1039" s="283"/>
      <c r="Q1039" s="283"/>
      <c r="R1039" s="283"/>
      <c r="S1039" s="283"/>
      <c r="T1039" s="283"/>
      <c r="U1039" s="283"/>
      <c r="V1039" s="283"/>
      <c r="W1039" s="283"/>
      <c r="X1039" s="283"/>
      <c r="Y1039" s="283"/>
      <c r="Z1039" s="283"/>
      <c r="AA1039" s="283"/>
      <c r="AB1039" s="283"/>
      <c r="AC1039" s="284"/>
      <c r="AE1039" s="805"/>
      <c r="AG1039" s="805"/>
      <c r="AI1039" s="805"/>
      <c r="AK1039" s="300"/>
    </row>
    <row r="1040" spans="4:37" ht="12.75" customHeight="1" outlineLevel="2" x14ac:dyDescent="0.25">
      <c r="D1040" s="142" t="str">
        <f>'Line Items'!D1731</f>
        <v>Meopham - Long Term Charge (First Reserve Rent)</v>
      </c>
      <c r="E1040" s="106"/>
      <c r="F1040" s="143" t="str">
        <f t="shared" si="58"/>
        <v>£000</v>
      </c>
      <c r="G1040" s="283"/>
      <c r="H1040" s="283"/>
      <c r="I1040" s="283"/>
      <c r="J1040" s="283"/>
      <c r="K1040" s="283"/>
      <c r="L1040" s="283"/>
      <c r="M1040" s="283"/>
      <c r="N1040" s="283"/>
      <c r="O1040" s="283"/>
      <c r="P1040" s="283"/>
      <c r="Q1040" s="283"/>
      <c r="R1040" s="283"/>
      <c r="S1040" s="283"/>
      <c r="T1040" s="283"/>
      <c r="U1040" s="283"/>
      <c r="V1040" s="283"/>
      <c r="W1040" s="283"/>
      <c r="X1040" s="283"/>
      <c r="Y1040" s="283"/>
      <c r="Z1040" s="283"/>
      <c r="AA1040" s="283"/>
      <c r="AB1040" s="283"/>
      <c r="AC1040" s="284"/>
      <c r="AE1040" s="805"/>
      <c r="AG1040" s="805"/>
      <c r="AI1040" s="805"/>
      <c r="AK1040" s="300"/>
    </row>
    <row r="1041" spans="4:37" ht="12.75" customHeight="1" outlineLevel="2" x14ac:dyDescent="0.25">
      <c r="D1041" s="142" t="str">
        <f>'Line Items'!D1732</f>
        <v>Minster - Long Term Charge (First Reserve Rent)</v>
      </c>
      <c r="E1041" s="106"/>
      <c r="F1041" s="143" t="str">
        <f t="shared" si="58"/>
        <v>£000</v>
      </c>
      <c r="G1041" s="283"/>
      <c r="H1041" s="283"/>
      <c r="I1041" s="283"/>
      <c r="J1041" s="283"/>
      <c r="K1041" s="283"/>
      <c r="L1041" s="283"/>
      <c r="M1041" s="283"/>
      <c r="N1041" s="283"/>
      <c r="O1041" s="283"/>
      <c r="P1041" s="283"/>
      <c r="Q1041" s="283"/>
      <c r="R1041" s="283"/>
      <c r="S1041" s="283"/>
      <c r="T1041" s="283"/>
      <c r="U1041" s="283"/>
      <c r="V1041" s="283"/>
      <c r="W1041" s="283"/>
      <c r="X1041" s="283"/>
      <c r="Y1041" s="283"/>
      <c r="Z1041" s="283"/>
      <c r="AA1041" s="283"/>
      <c r="AB1041" s="283"/>
      <c r="AC1041" s="284"/>
      <c r="AE1041" s="805"/>
      <c r="AG1041" s="805"/>
      <c r="AI1041" s="805"/>
      <c r="AK1041" s="300"/>
    </row>
    <row r="1042" spans="4:37" ht="12.75" customHeight="1" outlineLevel="2" x14ac:dyDescent="0.25">
      <c r="D1042" s="142" t="str">
        <f>'Line Items'!D1733</f>
        <v>Mottingham - Long Term Charge (First Reserve Rent)</v>
      </c>
      <c r="E1042" s="106"/>
      <c r="F1042" s="143" t="str">
        <f t="shared" si="58"/>
        <v>£000</v>
      </c>
      <c r="G1042" s="283"/>
      <c r="H1042" s="283"/>
      <c r="I1042" s="283"/>
      <c r="J1042" s="283"/>
      <c r="K1042" s="283"/>
      <c r="L1042" s="283"/>
      <c r="M1042" s="283"/>
      <c r="N1042" s="283"/>
      <c r="O1042" s="283"/>
      <c r="P1042" s="283"/>
      <c r="Q1042" s="283"/>
      <c r="R1042" s="283"/>
      <c r="S1042" s="283"/>
      <c r="T1042" s="283"/>
      <c r="U1042" s="283"/>
      <c r="V1042" s="283"/>
      <c r="W1042" s="283"/>
      <c r="X1042" s="283"/>
      <c r="Y1042" s="283"/>
      <c r="Z1042" s="283"/>
      <c r="AA1042" s="283"/>
      <c r="AB1042" s="283"/>
      <c r="AC1042" s="284"/>
      <c r="AE1042" s="805"/>
      <c r="AG1042" s="805"/>
      <c r="AI1042" s="805"/>
      <c r="AK1042" s="300"/>
    </row>
    <row r="1043" spans="4:37" ht="12.75" customHeight="1" outlineLevel="2" x14ac:dyDescent="0.25">
      <c r="D1043" s="142" t="str">
        <f>'Line Items'!D1734</f>
        <v>New Beckenham - Long Term Charge (First Reserve Rent)</v>
      </c>
      <c r="E1043" s="106"/>
      <c r="F1043" s="143" t="str">
        <f t="shared" si="58"/>
        <v>£000</v>
      </c>
      <c r="G1043" s="283"/>
      <c r="H1043" s="283"/>
      <c r="I1043" s="283"/>
      <c r="J1043" s="283"/>
      <c r="K1043" s="283"/>
      <c r="L1043" s="283"/>
      <c r="M1043" s="283"/>
      <c r="N1043" s="283"/>
      <c r="O1043" s="283"/>
      <c r="P1043" s="283"/>
      <c r="Q1043" s="283"/>
      <c r="R1043" s="283"/>
      <c r="S1043" s="283"/>
      <c r="T1043" s="283"/>
      <c r="U1043" s="283"/>
      <c r="V1043" s="283"/>
      <c r="W1043" s="283"/>
      <c r="X1043" s="283"/>
      <c r="Y1043" s="283"/>
      <c r="Z1043" s="283"/>
      <c r="AA1043" s="283"/>
      <c r="AB1043" s="283"/>
      <c r="AC1043" s="284"/>
      <c r="AE1043" s="805"/>
      <c r="AG1043" s="805"/>
      <c r="AI1043" s="805"/>
      <c r="AK1043" s="300"/>
    </row>
    <row r="1044" spans="4:37" ht="12.75" customHeight="1" outlineLevel="2" x14ac:dyDescent="0.25">
      <c r="D1044" s="142" t="str">
        <f>'Line Items'!D1735</f>
        <v>New Cross - Long Term Charge (First Reserve Rent)</v>
      </c>
      <c r="E1044" s="106"/>
      <c r="F1044" s="143" t="str">
        <f t="shared" si="58"/>
        <v>£000</v>
      </c>
      <c r="G1044" s="283"/>
      <c r="H1044" s="283"/>
      <c r="I1044" s="283"/>
      <c r="J1044" s="283"/>
      <c r="K1044" s="283"/>
      <c r="L1044" s="283"/>
      <c r="M1044" s="283"/>
      <c r="N1044" s="283"/>
      <c r="O1044" s="283"/>
      <c r="P1044" s="283"/>
      <c r="Q1044" s="283"/>
      <c r="R1044" s="283"/>
      <c r="S1044" s="283"/>
      <c r="T1044" s="283"/>
      <c r="U1044" s="283"/>
      <c r="V1044" s="283"/>
      <c r="W1044" s="283"/>
      <c r="X1044" s="283"/>
      <c r="Y1044" s="283"/>
      <c r="Z1044" s="283"/>
      <c r="AA1044" s="283"/>
      <c r="AB1044" s="283"/>
      <c r="AC1044" s="284"/>
      <c r="AE1044" s="805"/>
      <c r="AG1044" s="805"/>
      <c r="AI1044" s="805"/>
      <c r="AK1044" s="300"/>
    </row>
    <row r="1045" spans="4:37" ht="12.75" customHeight="1" outlineLevel="2" x14ac:dyDescent="0.25">
      <c r="D1045" s="142" t="str">
        <f>'Line Items'!D1736</f>
        <v>New Eltham - Long Term Charge (First Reserve Rent)</v>
      </c>
      <c r="E1045" s="106"/>
      <c r="F1045" s="143" t="str">
        <f t="shared" si="58"/>
        <v>£000</v>
      </c>
      <c r="G1045" s="283"/>
      <c r="H1045" s="283"/>
      <c r="I1045" s="283"/>
      <c r="J1045" s="283"/>
      <c r="K1045" s="283"/>
      <c r="L1045" s="283"/>
      <c r="M1045" s="283"/>
      <c r="N1045" s="283"/>
      <c r="O1045" s="283"/>
      <c r="P1045" s="283"/>
      <c r="Q1045" s="283"/>
      <c r="R1045" s="283"/>
      <c r="S1045" s="283"/>
      <c r="T1045" s="283"/>
      <c r="U1045" s="283"/>
      <c r="V1045" s="283"/>
      <c r="W1045" s="283"/>
      <c r="X1045" s="283"/>
      <c r="Y1045" s="283"/>
      <c r="Z1045" s="283"/>
      <c r="AA1045" s="283"/>
      <c r="AB1045" s="283"/>
      <c r="AC1045" s="284"/>
      <c r="AE1045" s="805"/>
      <c r="AG1045" s="805"/>
      <c r="AI1045" s="805"/>
      <c r="AK1045" s="300"/>
    </row>
    <row r="1046" spans="4:37" ht="12.75" customHeight="1" outlineLevel="2" x14ac:dyDescent="0.25">
      <c r="D1046" s="142" t="str">
        <f>'Line Items'!D1737</f>
        <v>New Hythe - Long Term Charge (First Reserve Rent)</v>
      </c>
      <c r="E1046" s="106"/>
      <c r="F1046" s="143" t="str">
        <f t="shared" si="58"/>
        <v>£000</v>
      </c>
      <c r="G1046" s="283"/>
      <c r="H1046" s="283"/>
      <c r="I1046" s="283"/>
      <c r="J1046" s="283"/>
      <c r="K1046" s="283"/>
      <c r="L1046" s="283"/>
      <c r="M1046" s="283"/>
      <c r="N1046" s="283"/>
      <c r="O1046" s="283"/>
      <c r="P1046" s="283"/>
      <c r="Q1046" s="283"/>
      <c r="R1046" s="283"/>
      <c r="S1046" s="283"/>
      <c r="T1046" s="283"/>
      <c r="U1046" s="283"/>
      <c r="V1046" s="283"/>
      <c r="W1046" s="283"/>
      <c r="X1046" s="283"/>
      <c r="Y1046" s="283"/>
      <c r="Z1046" s="283"/>
      <c r="AA1046" s="283"/>
      <c r="AB1046" s="283"/>
      <c r="AC1046" s="284"/>
      <c r="AE1046" s="805"/>
      <c r="AG1046" s="805"/>
      <c r="AI1046" s="805"/>
      <c r="AK1046" s="300"/>
    </row>
    <row r="1047" spans="4:37" ht="12.75" customHeight="1" outlineLevel="2" x14ac:dyDescent="0.25">
      <c r="D1047" s="142" t="str">
        <f>'Line Items'!D1738</f>
        <v>Newington - Long Term Charge (First Reserve Rent)</v>
      </c>
      <c r="E1047" s="106"/>
      <c r="F1047" s="143" t="str">
        <f t="shared" si="58"/>
        <v>£000</v>
      </c>
      <c r="G1047" s="283"/>
      <c r="H1047" s="283"/>
      <c r="I1047" s="283"/>
      <c r="J1047" s="283"/>
      <c r="K1047" s="283"/>
      <c r="L1047" s="283"/>
      <c r="M1047" s="283"/>
      <c r="N1047" s="283"/>
      <c r="O1047" s="283"/>
      <c r="P1047" s="283"/>
      <c r="Q1047" s="283"/>
      <c r="R1047" s="283"/>
      <c r="S1047" s="283"/>
      <c r="T1047" s="283"/>
      <c r="U1047" s="283"/>
      <c r="V1047" s="283"/>
      <c r="W1047" s="283"/>
      <c r="X1047" s="283"/>
      <c r="Y1047" s="283"/>
      <c r="Z1047" s="283"/>
      <c r="AA1047" s="283"/>
      <c r="AB1047" s="283"/>
      <c r="AC1047" s="284"/>
      <c r="AE1047" s="805"/>
      <c r="AG1047" s="805"/>
      <c r="AI1047" s="805"/>
      <c r="AK1047" s="300"/>
    </row>
    <row r="1048" spans="4:37" ht="12.75" customHeight="1" outlineLevel="2" x14ac:dyDescent="0.25">
      <c r="D1048" s="142" t="str">
        <f>'Line Items'!D1739</f>
        <v>Northfleet - Long Term Charge (First Reserve Rent)</v>
      </c>
      <c r="E1048" s="106"/>
      <c r="F1048" s="143" t="str">
        <f t="shared" si="58"/>
        <v>£000</v>
      </c>
      <c r="G1048" s="283"/>
      <c r="H1048" s="283"/>
      <c r="I1048" s="283"/>
      <c r="J1048" s="283"/>
      <c r="K1048" s="283"/>
      <c r="L1048" s="283"/>
      <c r="M1048" s="283"/>
      <c r="N1048" s="283"/>
      <c r="O1048" s="283"/>
      <c r="P1048" s="283"/>
      <c r="Q1048" s="283"/>
      <c r="R1048" s="283"/>
      <c r="S1048" s="283"/>
      <c r="T1048" s="283"/>
      <c r="U1048" s="283"/>
      <c r="V1048" s="283"/>
      <c r="W1048" s="283"/>
      <c r="X1048" s="283"/>
      <c r="Y1048" s="283"/>
      <c r="Z1048" s="283"/>
      <c r="AA1048" s="283"/>
      <c r="AB1048" s="283"/>
      <c r="AC1048" s="284"/>
      <c r="AE1048" s="805"/>
      <c r="AG1048" s="805"/>
      <c r="AI1048" s="805"/>
      <c r="AK1048" s="300"/>
    </row>
    <row r="1049" spans="4:37" ht="12.75" customHeight="1" outlineLevel="2" x14ac:dyDescent="0.25">
      <c r="D1049" s="142" t="str">
        <f>'Line Items'!D1740</f>
        <v>Orpington - Long Term Charge (First Reserve Rent)</v>
      </c>
      <c r="E1049" s="106"/>
      <c r="F1049" s="143" t="str">
        <f t="shared" si="58"/>
        <v>£000</v>
      </c>
      <c r="G1049" s="283"/>
      <c r="H1049" s="283"/>
      <c r="I1049" s="283"/>
      <c r="J1049" s="283"/>
      <c r="K1049" s="283"/>
      <c r="L1049" s="283"/>
      <c r="M1049" s="283"/>
      <c r="N1049" s="283"/>
      <c r="O1049" s="283"/>
      <c r="P1049" s="283"/>
      <c r="Q1049" s="283"/>
      <c r="R1049" s="283"/>
      <c r="S1049" s="283"/>
      <c r="T1049" s="283"/>
      <c r="U1049" s="283"/>
      <c r="V1049" s="283"/>
      <c r="W1049" s="283"/>
      <c r="X1049" s="283"/>
      <c r="Y1049" s="283"/>
      <c r="Z1049" s="283"/>
      <c r="AA1049" s="283"/>
      <c r="AB1049" s="283"/>
      <c r="AC1049" s="284"/>
      <c r="AE1049" s="805"/>
      <c r="AG1049" s="805"/>
      <c r="AI1049" s="805"/>
      <c r="AK1049" s="300"/>
    </row>
    <row r="1050" spans="4:37" ht="12.75" customHeight="1" outlineLevel="2" x14ac:dyDescent="0.25">
      <c r="D1050" s="142" t="str">
        <f>'Line Items'!D1741</f>
        <v>Otford - Long Term Charge (First Reserve Rent)</v>
      </c>
      <c r="E1050" s="106"/>
      <c r="F1050" s="143" t="str">
        <f t="shared" si="58"/>
        <v>£000</v>
      </c>
      <c r="G1050" s="283"/>
      <c r="H1050" s="283"/>
      <c r="I1050" s="283"/>
      <c r="J1050" s="283"/>
      <c r="K1050" s="283"/>
      <c r="L1050" s="283"/>
      <c r="M1050" s="283"/>
      <c r="N1050" s="283"/>
      <c r="O1050" s="283"/>
      <c r="P1050" s="283"/>
      <c r="Q1050" s="283"/>
      <c r="R1050" s="283"/>
      <c r="S1050" s="283"/>
      <c r="T1050" s="283"/>
      <c r="U1050" s="283"/>
      <c r="V1050" s="283"/>
      <c r="W1050" s="283"/>
      <c r="X1050" s="283"/>
      <c r="Y1050" s="283"/>
      <c r="Z1050" s="283"/>
      <c r="AA1050" s="283"/>
      <c r="AB1050" s="283"/>
      <c r="AC1050" s="284"/>
      <c r="AE1050" s="805"/>
      <c r="AG1050" s="805"/>
      <c r="AI1050" s="805"/>
      <c r="AK1050" s="300"/>
    </row>
    <row r="1051" spans="4:37" ht="12.75" customHeight="1" outlineLevel="2" x14ac:dyDescent="0.25">
      <c r="D1051" s="142" t="str">
        <f>'Line Items'!D1742</f>
        <v>Paddock Wood - Long Term Charge (First Reserve Rent)</v>
      </c>
      <c r="E1051" s="106"/>
      <c r="F1051" s="143" t="str">
        <f t="shared" si="58"/>
        <v>£000</v>
      </c>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4"/>
      <c r="AE1051" s="805"/>
      <c r="AG1051" s="805"/>
      <c r="AI1051" s="805"/>
      <c r="AK1051" s="300"/>
    </row>
    <row r="1052" spans="4:37" ht="12.75" customHeight="1" outlineLevel="2" x14ac:dyDescent="0.25">
      <c r="D1052" s="142" t="str">
        <f>'Line Items'!D1743</f>
        <v>Penge East - Long Term Charge (First Reserve Rent)</v>
      </c>
      <c r="E1052" s="106"/>
      <c r="F1052" s="143" t="str">
        <f t="shared" si="58"/>
        <v>£000</v>
      </c>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4"/>
      <c r="AE1052" s="805"/>
      <c r="AG1052" s="805"/>
      <c r="AI1052" s="805"/>
      <c r="AK1052" s="300"/>
    </row>
    <row r="1053" spans="4:37" ht="12.75" customHeight="1" outlineLevel="2" x14ac:dyDescent="0.25">
      <c r="D1053" s="142" t="str">
        <f>'Line Items'!D1744</f>
        <v>Petts Wood - Long Term Charge (First Reserve Rent)</v>
      </c>
      <c r="E1053" s="106"/>
      <c r="F1053" s="143" t="str">
        <f t="shared" si="58"/>
        <v>£000</v>
      </c>
      <c r="G1053" s="283"/>
      <c r="H1053" s="283"/>
      <c r="I1053" s="283"/>
      <c r="J1053" s="283"/>
      <c r="K1053" s="283"/>
      <c r="L1053" s="283"/>
      <c r="M1053" s="283"/>
      <c r="N1053" s="283"/>
      <c r="O1053" s="283"/>
      <c r="P1053" s="283"/>
      <c r="Q1053" s="283"/>
      <c r="R1053" s="283"/>
      <c r="S1053" s="283"/>
      <c r="T1053" s="283"/>
      <c r="U1053" s="283"/>
      <c r="V1053" s="283"/>
      <c r="W1053" s="283"/>
      <c r="X1053" s="283"/>
      <c r="Y1053" s="283"/>
      <c r="Z1053" s="283"/>
      <c r="AA1053" s="283"/>
      <c r="AB1053" s="283"/>
      <c r="AC1053" s="284"/>
      <c r="AE1053" s="805"/>
      <c r="AG1053" s="805"/>
      <c r="AI1053" s="805"/>
      <c r="AK1053" s="300"/>
    </row>
    <row r="1054" spans="4:37" ht="12.75" customHeight="1" outlineLevel="2" x14ac:dyDescent="0.25">
      <c r="D1054" s="142" t="str">
        <f>'Line Items'!D1745</f>
        <v>Pluckley - Long Term Charge (First Reserve Rent)</v>
      </c>
      <c r="E1054" s="106"/>
      <c r="F1054" s="143" t="str">
        <f t="shared" si="58"/>
        <v>£000</v>
      </c>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4"/>
      <c r="AE1054" s="805"/>
      <c r="AG1054" s="805"/>
      <c r="AI1054" s="805"/>
      <c r="AK1054" s="300"/>
    </row>
    <row r="1055" spans="4:37" ht="12.75" customHeight="1" outlineLevel="2" x14ac:dyDescent="0.25">
      <c r="D1055" s="142" t="str">
        <f>'Line Items'!D1746</f>
        <v>Plumstead - Long Term Charge (First Reserve Rent)</v>
      </c>
      <c r="E1055" s="106"/>
      <c r="F1055" s="143" t="str">
        <f t="shared" si="58"/>
        <v>£000</v>
      </c>
      <c r="G1055" s="283"/>
      <c r="H1055" s="283"/>
      <c r="I1055" s="283"/>
      <c r="J1055" s="283"/>
      <c r="K1055" s="283"/>
      <c r="L1055" s="283"/>
      <c r="M1055" s="283"/>
      <c r="N1055" s="283"/>
      <c r="O1055" s="283"/>
      <c r="P1055" s="283"/>
      <c r="Q1055" s="283"/>
      <c r="R1055" s="283"/>
      <c r="S1055" s="283"/>
      <c r="T1055" s="283"/>
      <c r="U1055" s="283"/>
      <c r="V1055" s="283"/>
      <c r="W1055" s="283"/>
      <c r="X1055" s="283"/>
      <c r="Y1055" s="283"/>
      <c r="Z1055" s="283"/>
      <c r="AA1055" s="283"/>
      <c r="AB1055" s="283"/>
      <c r="AC1055" s="284"/>
      <c r="AE1055" s="805"/>
      <c r="AG1055" s="805"/>
      <c r="AI1055" s="805"/>
      <c r="AK1055" s="300"/>
    </row>
    <row r="1056" spans="4:37" ht="12.75" customHeight="1" outlineLevel="2" x14ac:dyDescent="0.25">
      <c r="D1056" s="142" t="str">
        <f>'Line Items'!D1747</f>
        <v>Queenborough - Long Term Charge (First Reserve Rent)</v>
      </c>
      <c r="E1056" s="106"/>
      <c r="F1056" s="143" t="str">
        <f t="shared" si="58"/>
        <v>£000</v>
      </c>
      <c r="G1056" s="283"/>
      <c r="H1056" s="283"/>
      <c r="I1056" s="283"/>
      <c r="J1056" s="283"/>
      <c r="K1056" s="283"/>
      <c r="L1056" s="283"/>
      <c r="M1056" s="283"/>
      <c r="N1056" s="283"/>
      <c r="O1056" s="283"/>
      <c r="P1056" s="283"/>
      <c r="Q1056" s="283"/>
      <c r="R1056" s="283"/>
      <c r="S1056" s="283"/>
      <c r="T1056" s="283"/>
      <c r="U1056" s="283"/>
      <c r="V1056" s="283"/>
      <c r="W1056" s="283"/>
      <c r="X1056" s="283"/>
      <c r="Y1056" s="283"/>
      <c r="Z1056" s="283"/>
      <c r="AA1056" s="283"/>
      <c r="AB1056" s="283"/>
      <c r="AC1056" s="284"/>
      <c r="AE1056" s="805"/>
      <c r="AG1056" s="805"/>
      <c r="AI1056" s="805"/>
      <c r="AK1056" s="300"/>
    </row>
    <row r="1057" spans="4:37" ht="12.75" customHeight="1" outlineLevel="2" x14ac:dyDescent="0.25">
      <c r="D1057" s="142" t="str">
        <f>'Line Items'!D1748</f>
        <v>Rainham (Kent) - Long Term Charge (First Reserve Rent)</v>
      </c>
      <c r="E1057" s="106"/>
      <c r="F1057" s="143" t="str">
        <f t="shared" si="58"/>
        <v>£000</v>
      </c>
      <c r="G1057" s="283"/>
      <c r="H1057" s="283"/>
      <c r="I1057" s="283"/>
      <c r="J1057" s="283"/>
      <c r="K1057" s="283"/>
      <c r="L1057" s="283"/>
      <c r="M1057" s="283"/>
      <c r="N1057" s="283"/>
      <c r="O1057" s="283"/>
      <c r="P1057" s="283"/>
      <c r="Q1057" s="283"/>
      <c r="R1057" s="283"/>
      <c r="S1057" s="283"/>
      <c r="T1057" s="283"/>
      <c r="U1057" s="283"/>
      <c r="V1057" s="283"/>
      <c r="W1057" s="283"/>
      <c r="X1057" s="283"/>
      <c r="Y1057" s="283"/>
      <c r="Z1057" s="283"/>
      <c r="AA1057" s="283"/>
      <c r="AB1057" s="283"/>
      <c r="AC1057" s="284"/>
      <c r="AE1057" s="805"/>
      <c r="AG1057" s="805"/>
      <c r="AI1057" s="805"/>
      <c r="AK1057" s="300"/>
    </row>
    <row r="1058" spans="4:37" ht="12.75" customHeight="1" outlineLevel="2" x14ac:dyDescent="0.25">
      <c r="D1058" s="142" t="str">
        <f>'Line Items'!D1749</f>
        <v>Ramsgate - Long Term Charge (First Reserve Rent)</v>
      </c>
      <c r="E1058" s="106"/>
      <c r="F1058" s="143" t="str">
        <f t="shared" si="58"/>
        <v>£000</v>
      </c>
      <c r="G1058" s="283"/>
      <c r="H1058" s="283"/>
      <c r="I1058" s="283"/>
      <c r="J1058" s="283"/>
      <c r="K1058" s="283"/>
      <c r="L1058" s="283"/>
      <c r="M1058" s="283"/>
      <c r="N1058" s="283"/>
      <c r="O1058" s="283"/>
      <c r="P1058" s="283"/>
      <c r="Q1058" s="283"/>
      <c r="R1058" s="283"/>
      <c r="S1058" s="283"/>
      <c r="T1058" s="283"/>
      <c r="U1058" s="283"/>
      <c r="V1058" s="283"/>
      <c r="W1058" s="283"/>
      <c r="X1058" s="283"/>
      <c r="Y1058" s="283"/>
      <c r="Z1058" s="283"/>
      <c r="AA1058" s="283"/>
      <c r="AB1058" s="283"/>
      <c r="AC1058" s="284"/>
      <c r="AE1058" s="805"/>
      <c r="AG1058" s="805"/>
      <c r="AI1058" s="805"/>
      <c r="AK1058" s="300"/>
    </row>
    <row r="1059" spans="4:37" ht="12.75" customHeight="1" outlineLevel="2" x14ac:dyDescent="0.25">
      <c r="D1059" s="142" t="str">
        <f>'Line Items'!D1750</f>
        <v>Robertsbridge - Long Term Charge (First Reserve Rent)</v>
      </c>
      <c r="E1059" s="106"/>
      <c r="F1059" s="143" t="str">
        <f t="shared" si="58"/>
        <v>£000</v>
      </c>
      <c r="G1059" s="283"/>
      <c r="H1059" s="283"/>
      <c r="I1059" s="283"/>
      <c r="J1059" s="283"/>
      <c r="K1059" s="283"/>
      <c r="L1059" s="283"/>
      <c r="M1059" s="283"/>
      <c r="N1059" s="283"/>
      <c r="O1059" s="283"/>
      <c r="P1059" s="283"/>
      <c r="Q1059" s="283"/>
      <c r="R1059" s="283"/>
      <c r="S1059" s="283"/>
      <c r="T1059" s="283"/>
      <c r="U1059" s="283"/>
      <c r="V1059" s="283"/>
      <c r="W1059" s="283"/>
      <c r="X1059" s="283"/>
      <c r="Y1059" s="283"/>
      <c r="Z1059" s="283"/>
      <c r="AA1059" s="283"/>
      <c r="AB1059" s="283"/>
      <c r="AC1059" s="284"/>
      <c r="AE1059" s="805"/>
      <c r="AG1059" s="805"/>
      <c r="AI1059" s="805"/>
      <c r="AK1059" s="300"/>
    </row>
    <row r="1060" spans="4:37" ht="12.75" customHeight="1" outlineLevel="2" x14ac:dyDescent="0.25">
      <c r="D1060" s="142" t="str">
        <f>'Line Items'!D1751</f>
        <v>Rochester - Long Term Charge (First Reserve Rent)</v>
      </c>
      <c r="E1060" s="106"/>
      <c r="F1060" s="143" t="str">
        <f t="shared" si="58"/>
        <v>£000</v>
      </c>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4"/>
      <c r="AE1060" s="805"/>
      <c r="AG1060" s="805"/>
      <c r="AI1060" s="805"/>
      <c r="AK1060" s="300"/>
    </row>
    <row r="1061" spans="4:37" ht="12.75" customHeight="1" outlineLevel="2" x14ac:dyDescent="0.25">
      <c r="D1061" s="142" t="str">
        <f>'Line Items'!D1752</f>
        <v>Sandling - Long Term Charge (First Reserve Rent)</v>
      </c>
      <c r="E1061" s="106"/>
      <c r="F1061" s="143" t="str">
        <f t="shared" si="58"/>
        <v>£000</v>
      </c>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4"/>
      <c r="AE1061" s="805"/>
      <c r="AG1061" s="805"/>
      <c r="AI1061" s="805"/>
      <c r="AK1061" s="300"/>
    </row>
    <row r="1062" spans="4:37" ht="12.75" customHeight="1" outlineLevel="2" x14ac:dyDescent="0.25">
      <c r="D1062" s="142" t="str">
        <f>'Line Items'!D1753</f>
        <v>Sandwich - Long Term Charge (First Reserve Rent)</v>
      </c>
      <c r="E1062" s="106"/>
      <c r="F1062" s="143" t="str">
        <f t="shared" si="58"/>
        <v>£000</v>
      </c>
      <c r="G1062" s="283"/>
      <c r="H1062" s="283"/>
      <c r="I1062" s="283"/>
      <c r="J1062" s="283"/>
      <c r="K1062" s="283"/>
      <c r="L1062" s="283"/>
      <c r="M1062" s="283"/>
      <c r="N1062" s="283"/>
      <c r="O1062" s="283"/>
      <c r="P1062" s="283"/>
      <c r="Q1062" s="283"/>
      <c r="R1062" s="283"/>
      <c r="S1062" s="283"/>
      <c r="T1062" s="283"/>
      <c r="U1062" s="283"/>
      <c r="V1062" s="283"/>
      <c r="W1062" s="283"/>
      <c r="X1062" s="283"/>
      <c r="Y1062" s="283"/>
      <c r="Z1062" s="283"/>
      <c r="AA1062" s="283"/>
      <c r="AB1062" s="283"/>
      <c r="AC1062" s="284"/>
      <c r="AE1062" s="805"/>
      <c r="AG1062" s="805"/>
      <c r="AI1062" s="805"/>
      <c r="AK1062" s="300"/>
    </row>
    <row r="1063" spans="4:37" ht="12.75" customHeight="1" outlineLevel="2" x14ac:dyDescent="0.25">
      <c r="D1063" s="142" t="str">
        <f>'Line Items'!D1754</f>
        <v>Selling - Long Term Charge (First Reserve Rent)</v>
      </c>
      <c r="E1063" s="106"/>
      <c r="F1063" s="143" t="str">
        <f t="shared" si="58"/>
        <v>£000</v>
      </c>
      <c r="G1063" s="283"/>
      <c r="H1063" s="283"/>
      <c r="I1063" s="283"/>
      <c r="J1063" s="283"/>
      <c r="K1063" s="283"/>
      <c r="L1063" s="283"/>
      <c r="M1063" s="283"/>
      <c r="N1063" s="283"/>
      <c r="O1063" s="283"/>
      <c r="P1063" s="283"/>
      <c r="Q1063" s="283"/>
      <c r="R1063" s="283"/>
      <c r="S1063" s="283"/>
      <c r="T1063" s="283"/>
      <c r="U1063" s="283"/>
      <c r="V1063" s="283"/>
      <c r="W1063" s="283"/>
      <c r="X1063" s="283"/>
      <c r="Y1063" s="283"/>
      <c r="Z1063" s="283"/>
      <c r="AA1063" s="283"/>
      <c r="AB1063" s="283"/>
      <c r="AC1063" s="284"/>
      <c r="AE1063" s="805"/>
      <c r="AG1063" s="805"/>
      <c r="AI1063" s="805"/>
      <c r="AK1063" s="300"/>
    </row>
    <row r="1064" spans="4:37" ht="12.75" customHeight="1" outlineLevel="2" x14ac:dyDescent="0.25">
      <c r="D1064" s="142" t="str">
        <f>'Line Items'!D1755</f>
        <v>Sevenoaks - Long Term Charge (First Reserve Rent)</v>
      </c>
      <c r="E1064" s="106"/>
      <c r="F1064" s="143" t="str">
        <f t="shared" si="58"/>
        <v>£000</v>
      </c>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4"/>
      <c r="AE1064" s="805"/>
      <c r="AG1064" s="805"/>
      <c r="AI1064" s="805"/>
      <c r="AK1064" s="300"/>
    </row>
    <row r="1065" spans="4:37" ht="12.75" customHeight="1" outlineLevel="2" x14ac:dyDescent="0.25">
      <c r="D1065" s="142" t="str">
        <f>'Line Items'!D1756</f>
        <v>Sheerness-On-Sea - Long Term Charge (First Reserve Rent)</v>
      </c>
      <c r="E1065" s="106"/>
      <c r="F1065" s="143" t="str">
        <f t="shared" si="58"/>
        <v>£000</v>
      </c>
      <c r="G1065" s="283"/>
      <c r="H1065" s="283"/>
      <c r="I1065" s="283"/>
      <c r="J1065" s="283"/>
      <c r="K1065" s="283"/>
      <c r="L1065" s="283"/>
      <c r="M1065" s="283"/>
      <c r="N1065" s="283"/>
      <c r="O1065" s="283"/>
      <c r="P1065" s="283"/>
      <c r="Q1065" s="283"/>
      <c r="R1065" s="283"/>
      <c r="S1065" s="283"/>
      <c r="T1065" s="283"/>
      <c r="U1065" s="283"/>
      <c r="V1065" s="283"/>
      <c r="W1065" s="283"/>
      <c r="X1065" s="283"/>
      <c r="Y1065" s="283"/>
      <c r="Z1065" s="283"/>
      <c r="AA1065" s="283"/>
      <c r="AB1065" s="283"/>
      <c r="AC1065" s="284"/>
      <c r="AE1065" s="805"/>
      <c r="AG1065" s="805"/>
      <c r="AI1065" s="805"/>
      <c r="AK1065" s="300"/>
    </row>
    <row r="1066" spans="4:37" ht="12.75" customHeight="1" outlineLevel="2" x14ac:dyDescent="0.25">
      <c r="D1066" s="142" t="str">
        <f>'Line Items'!D1757</f>
        <v>Shepherds Well - Long Term Charge (First Reserve Rent)</v>
      </c>
      <c r="E1066" s="106"/>
      <c r="F1066" s="143" t="str">
        <f t="shared" si="58"/>
        <v>£000</v>
      </c>
      <c r="G1066" s="283"/>
      <c r="H1066" s="283"/>
      <c r="I1066" s="283"/>
      <c r="J1066" s="283"/>
      <c r="K1066" s="283"/>
      <c r="L1066" s="283"/>
      <c r="M1066" s="283"/>
      <c r="N1066" s="283"/>
      <c r="O1066" s="283"/>
      <c r="P1066" s="283"/>
      <c r="Q1066" s="283"/>
      <c r="R1066" s="283"/>
      <c r="S1066" s="283"/>
      <c r="T1066" s="283"/>
      <c r="U1066" s="283"/>
      <c r="V1066" s="283"/>
      <c r="W1066" s="283"/>
      <c r="X1066" s="283"/>
      <c r="Y1066" s="283"/>
      <c r="Z1066" s="283"/>
      <c r="AA1066" s="283"/>
      <c r="AB1066" s="283"/>
      <c r="AC1066" s="284"/>
      <c r="AE1066" s="805"/>
      <c r="AG1066" s="805"/>
      <c r="AI1066" s="805"/>
      <c r="AK1066" s="300"/>
    </row>
    <row r="1067" spans="4:37" ht="12.75" customHeight="1" outlineLevel="2" x14ac:dyDescent="0.25">
      <c r="D1067" s="142" t="str">
        <f>'Line Items'!D1758</f>
        <v>Shoreham - Long Term Charge (First Reserve Rent)</v>
      </c>
      <c r="E1067" s="106"/>
      <c r="F1067" s="143" t="str">
        <f t="shared" si="58"/>
        <v>£000</v>
      </c>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4"/>
      <c r="AE1067" s="805"/>
      <c r="AG1067" s="805"/>
      <c r="AI1067" s="805"/>
      <c r="AK1067" s="300"/>
    </row>
    <row r="1068" spans="4:37" ht="12.75" customHeight="1" outlineLevel="2" x14ac:dyDescent="0.25">
      <c r="D1068" s="142" t="str">
        <f>'Line Items'!D1759</f>
        <v>Shortlands - Long Term Charge (First Reserve Rent)</v>
      </c>
      <c r="E1068" s="106"/>
      <c r="F1068" s="143" t="str">
        <f t="shared" si="58"/>
        <v>£000</v>
      </c>
      <c r="G1068" s="283"/>
      <c r="H1068" s="283"/>
      <c r="I1068" s="283"/>
      <c r="J1068" s="283"/>
      <c r="K1068" s="283"/>
      <c r="L1068" s="283"/>
      <c r="M1068" s="283"/>
      <c r="N1068" s="283"/>
      <c r="O1068" s="283"/>
      <c r="P1068" s="283"/>
      <c r="Q1068" s="283"/>
      <c r="R1068" s="283"/>
      <c r="S1068" s="283"/>
      <c r="T1068" s="283"/>
      <c r="U1068" s="283"/>
      <c r="V1068" s="283"/>
      <c r="W1068" s="283"/>
      <c r="X1068" s="283"/>
      <c r="Y1068" s="283"/>
      <c r="Z1068" s="283"/>
      <c r="AA1068" s="283"/>
      <c r="AB1068" s="283"/>
      <c r="AC1068" s="284"/>
      <c r="AE1068" s="805"/>
      <c r="AG1068" s="805"/>
      <c r="AI1068" s="805"/>
      <c r="AK1068" s="300"/>
    </row>
    <row r="1069" spans="4:37" ht="12.75" customHeight="1" outlineLevel="2" x14ac:dyDescent="0.25">
      <c r="D1069" s="142" t="str">
        <f>'Line Items'!D1760</f>
        <v>Sidcup - Long Term Charge (First Reserve Rent)</v>
      </c>
      <c r="E1069" s="106"/>
      <c r="F1069" s="143" t="str">
        <f t="shared" si="58"/>
        <v>£000</v>
      </c>
      <c r="G1069" s="283"/>
      <c r="H1069" s="283"/>
      <c r="I1069" s="283"/>
      <c r="J1069" s="283"/>
      <c r="K1069" s="283"/>
      <c r="L1069" s="283"/>
      <c r="M1069" s="283"/>
      <c r="N1069" s="283"/>
      <c r="O1069" s="283"/>
      <c r="P1069" s="283"/>
      <c r="Q1069" s="283"/>
      <c r="R1069" s="283"/>
      <c r="S1069" s="283"/>
      <c r="T1069" s="283"/>
      <c r="U1069" s="283"/>
      <c r="V1069" s="283"/>
      <c r="W1069" s="283"/>
      <c r="X1069" s="283"/>
      <c r="Y1069" s="283"/>
      <c r="Z1069" s="283"/>
      <c r="AA1069" s="283"/>
      <c r="AB1069" s="283"/>
      <c r="AC1069" s="284"/>
      <c r="AE1069" s="805"/>
      <c r="AG1069" s="805"/>
      <c r="AI1069" s="805"/>
      <c r="AK1069" s="300"/>
    </row>
    <row r="1070" spans="4:37" ht="12.75" customHeight="1" outlineLevel="2" x14ac:dyDescent="0.25">
      <c r="D1070" s="142" t="str">
        <f>'Line Items'!D1761</f>
        <v>Sittingbourne - Long Term Charge (First Reserve Rent)</v>
      </c>
      <c r="E1070" s="106"/>
      <c r="F1070" s="143" t="str">
        <f t="shared" si="58"/>
        <v>£000</v>
      </c>
      <c r="G1070" s="283"/>
      <c r="H1070" s="283"/>
      <c r="I1070" s="283"/>
      <c r="J1070" s="283"/>
      <c r="K1070" s="283"/>
      <c r="L1070" s="283"/>
      <c r="M1070" s="283"/>
      <c r="N1070" s="283"/>
      <c r="O1070" s="283"/>
      <c r="P1070" s="283"/>
      <c r="Q1070" s="283"/>
      <c r="R1070" s="283"/>
      <c r="S1070" s="283"/>
      <c r="T1070" s="283"/>
      <c r="U1070" s="283"/>
      <c r="V1070" s="283"/>
      <c r="W1070" s="283"/>
      <c r="X1070" s="283"/>
      <c r="Y1070" s="283"/>
      <c r="Z1070" s="283"/>
      <c r="AA1070" s="283"/>
      <c r="AB1070" s="283"/>
      <c r="AC1070" s="284"/>
      <c r="AE1070" s="805"/>
      <c r="AG1070" s="805"/>
      <c r="AI1070" s="805"/>
      <c r="AK1070" s="300"/>
    </row>
    <row r="1071" spans="4:37" ht="12.75" customHeight="1" outlineLevel="2" x14ac:dyDescent="0.25">
      <c r="D1071" s="142" t="str">
        <f>'Line Items'!D1762</f>
        <v>Slade Green - Long Term Charge (First Reserve Rent)</v>
      </c>
      <c r="E1071" s="106"/>
      <c r="F1071" s="143" t="str">
        <f t="shared" ref="F1071:F1134" si="59">F1070</f>
        <v>£000</v>
      </c>
      <c r="G1071" s="283"/>
      <c r="H1071" s="283"/>
      <c r="I1071" s="283"/>
      <c r="J1071" s="283"/>
      <c r="K1071" s="283"/>
      <c r="L1071" s="283"/>
      <c r="M1071" s="283"/>
      <c r="N1071" s="283"/>
      <c r="O1071" s="283"/>
      <c r="P1071" s="283"/>
      <c r="Q1071" s="283"/>
      <c r="R1071" s="283"/>
      <c r="S1071" s="283"/>
      <c r="T1071" s="283"/>
      <c r="U1071" s="283"/>
      <c r="V1071" s="283"/>
      <c r="W1071" s="283"/>
      <c r="X1071" s="283"/>
      <c r="Y1071" s="283"/>
      <c r="Z1071" s="283"/>
      <c r="AA1071" s="283"/>
      <c r="AB1071" s="283"/>
      <c r="AC1071" s="284"/>
      <c r="AE1071" s="805"/>
      <c r="AG1071" s="805"/>
      <c r="AI1071" s="805"/>
      <c r="AK1071" s="300"/>
    </row>
    <row r="1072" spans="4:37" ht="12.75" customHeight="1" outlineLevel="2" x14ac:dyDescent="0.25">
      <c r="D1072" s="142" t="str">
        <f>'Line Items'!D1763</f>
        <v>Snodland - Long Term Charge (First Reserve Rent)</v>
      </c>
      <c r="E1072" s="106"/>
      <c r="F1072" s="143" t="str">
        <f t="shared" si="59"/>
        <v>£000</v>
      </c>
      <c r="G1072" s="283"/>
      <c r="H1072" s="283"/>
      <c r="I1072" s="283"/>
      <c r="J1072" s="283"/>
      <c r="K1072" s="283"/>
      <c r="L1072" s="283"/>
      <c r="M1072" s="283"/>
      <c r="N1072" s="283"/>
      <c r="O1072" s="283"/>
      <c r="P1072" s="283"/>
      <c r="Q1072" s="283"/>
      <c r="R1072" s="283"/>
      <c r="S1072" s="283"/>
      <c r="T1072" s="283"/>
      <c r="U1072" s="283"/>
      <c r="V1072" s="283"/>
      <c r="W1072" s="283"/>
      <c r="X1072" s="283"/>
      <c r="Y1072" s="283"/>
      <c r="Z1072" s="283"/>
      <c r="AA1072" s="283"/>
      <c r="AB1072" s="283"/>
      <c r="AC1072" s="284"/>
      <c r="AE1072" s="805"/>
      <c r="AG1072" s="805"/>
      <c r="AI1072" s="805"/>
      <c r="AK1072" s="300"/>
    </row>
    <row r="1073" spans="4:37" ht="12.75" customHeight="1" outlineLevel="2" x14ac:dyDescent="0.25">
      <c r="D1073" s="142" t="str">
        <f>'Line Items'!D1764</f>
        <v>Snowdown - Long Term Charge (First Reserve Rent)</v>
      </c>
      <c r="E1073" s="106"/>
      <c r="F1073" s="143" t="str">
        <f t="shared" si="59"/>
        <v>£000</v>
      </c>
      <c r="G1073" s="283"/>
      <c r="H1073" s="283"/>
      <c r="I1073" s="283"/>
      <c r="J1073" s="283"/>
      <c r="K1073" s="283"/>
      <c r="L1073" s="283"/>
      <c r="M1073" s="283"/>
      <c r="N1073" s="283"/>
      <c r="O1073" s="283"/>
      <c r="P1073" s="283"/>
      <c r="Q1073" s="283"/>
      <c r="R1073" s="283"/>
      <c r="S1073" s="283"/>
      <c r="T1073" s="283"/>
      <c r="U1073" s="283"/>
      <c r="V1073" s="283"/>
      <c r="W1073" s="283"/>
      <c r="X1073" s="283"/>
      <c r="Y1073" s="283"/>
      <c r="Z1073" s="283"/>
      <c r="AA1073" s="283"/>
      <c r="AB1073" s="283"/>
      <c r="AC1073" s="284"/>
      <c r="AE1073" s="805"/>
      <c r="AG1073" s="805"/>
      <c r="AI1073" s="805"/>
      <c r="AK1073" s="300"/>
    </row>
    <row r="1074" spans="4:37" ht="12.75" customHeight="1" outlineLevel="2" x14ac:dyDescent="0.25">
      <c r="D1074" s="142" t="str">
        <f>'Line Items'!D1765</f>
        <v>Sole Street - Long Term Charge (First Reserve Rent)</v>
      </c>
      <c r="E1074" s="106"/>
      <c r="F1074" s="143" t="str">
        <f t="shared" si="59"/>
        <v>£000</v>
      </c>
      <c r="G1074" s="283"/>
      <c r="H1074" s="283"/>
      <c r="I1074" s="283"/>
      <c r="J1074" s="283"/>
      <c r="K1074" s="283"/>
      <c r="L1074" s="283"/>
      <c r="M1074" s="283"/>
      <c r="N1074" s="283"/>
      <c r="O1074" s="283"/>
      <c r="P1074" s="283"/>
      <c r="Q1074" s="283"/>
      <c r="R1074" s="283"/>
      <c r="S1074" s="283"/>
      <c r="T1074" s="283"/>
      <c r="U1074" s="283"/>
      <c r="V1074" s="283"/>
      <c r="W1074" s="283"/>
      <c r="X1074" s="283"/>
      <c r="Y1074" s="283"/>
      <c r="Z1074" s="283"/>
      <c r="AA1074" s="283"/>
      <c r="AB1074" s="283"/>
      <c r="AC1074" s="284"/>
      <c r="AE1074" s="805"/>
      <c r="AG1074" s="805"/>
      <c r="AI1074" s="805"/>
      <c r="AK1074" s="300"/>
    </row>
    <row r="1075" spans="4:37" ht="12.75" customHeight="1" outlineLevel="2" x14ac:dyDescent="0.25">
      <c r="D1075" s="142" t="str">
        <f>'Line Items'!D1766</f>
        <v>St Johns - Long Term Charge (First Reserve Rent)</v>
      </c>
      <c r="E1075" s="106"/>
      <c r="F1075" s="143" t="str">
        <f t="shared" si="59"/>
        <v>£000</v>
      </c>
      <c r="G1075" s="283"/>
      <c r="H1075" s="283"/>
      <c r="I1075" s="283"/>
      <c r="J1075" s="283"/>
      <c r="K1075" s="283"/>
      <c r="L1075" s="283"/>
      <c r="M1075" s="283"/>
      <c r="N1075" s="283"/>
      <c r="O1075" s="283"/>
      <c r="P1075" s="283"/>
      <c r="Q1075" s="283"/>
      <c r="R1075" s="283"/>
      <c r="S1075" s="283"/>
      <c r="T1075" s="283"/>
      <c r="U1075" s="283"/>
      <c r="V1075" s="283"/>
      <c r="W1075" s="283"/>
      <c r="X1075" s="283"/>
      <c r="Y1075" s="283"/>
      <c r="Z1075" s="283"/>
      <c r="AA1075" s="283"/>
      <c r="AB1075" s="283"/>
      <c r="AC1075" s="284"/>
      <c r="AE1075" s="805"/>
      <c r="AG1075" s="805"/>
      <c r="AI1075" s="805"/>
      <c r="AK1075" s="300"/>
    </row>
    <row r="1076" spans="4:37" ht="12.75" customHeight="1" outlineLevel="2" x14ac:dyDescent="0.25">
      <c r="D1076" s="142" t="str">
        <f>'Line Items'!D1767</f>
        <v>St Leonards Warrior Square - Long Term Charge (First Reserve Rent)</v>
      </c>
      <c r="E1076" s="106"/>
      <c r="F1076" s="143" t="str">
        <f t="shared" si="59"/>
        <v>£000</v>
      </c>
      <c r="G1076" s="283"/>
      <c r="H1076" s="283"/>
      <c r="I1076" s="283"/>
      <c r="J1076" s="283"/>
      <c r="K1076" s="283"/>
      <c r="L1076" s="283"/>
      <c r="M1076" s="283"/>
      <c r="N1076" s="283"/>
      <c r="O1076" s="283"/>
      <c r="P1076" s="283"/>
      <c r="Q1076" s="283"/>
      <c r="R1076" s="283"/>
      <c r="S1076" s="283"/>
      <c r="T1076" s="283"/>
      <c r="U1076" s="283"/>
      <c r="V1076" s="283"/>
      <c r="W1076" s="283"/>
      <c r="X1076" s="283"/>
      <c r="Y1076" s="283"/>
      <c r="Z1076" s="283"/>
      <c r="AA1076" s="283"/>
      <c r="AB1076" s="283"/>
      <c r="AC1076" s="284"/>
      <c r="AE1076" s="805"/>
      <c r="AG1076" s="805"/>
      <c r="AI1076" s="805"/>
      <c r="AK1076" s="300"/>
    </row>
    <row r="1077" spans="4:37" ht="12.75" customHeight="1" outlineLevel="2" x14ac:dyDescent="0.25">
      <c r="D1077" s="142" t="str">
        <f>'Line Items'!D1768</f>
        <v>St Mary Cray - Long Term Charge (First Reserve Rent)</v>
      </c>
      <c r="E1077" s="106"/>
      <c r="F1077" s="143" t="str">
        <f t="shared" si="59"/>
        <v>£000</v>
      </c>
      <c r="G1077" s="283"/>
      <c r="H1077" s="283"/>
      <c r="I1077" s="283"/>
      <c r="J1077" s="283"/>
      <c r="K1077" s="283"/>
      <c r="L1077" s="283"/>
      <c r="M1077" s="283"/>
      <c r="N1077" s="283"/>
      <c r="O1077" s="283"/>
      <c r="P1077" s="283"/>
      <c r="Q1077" s="283"/>
      <c r="R1077" s="283"/>
      <c r="S1077" s="283"/>
      <c r="T1077" s="283"/>
      <c r="U1077" s="283"/>
      <c r="V1077" s="283"/>
      <c r="W1077" s="283"/>
      <c r="X1077" s="283"/>
      <c r="Y1077" s="283"/>
      <c r="Z1077" s="283"/>
      <c r="AA1077" s="283"/>
      <c r="AB1077" s="283"/>
      <c r="AC1077" s="284"/>
      <c r="AE1077" s="805"/>
      <c r="AG1077" s="805"/>
      <c r="AI1077" s="805"/>
      <c r="AK1077" s="300"/>
    </row>
    <row r="1078" spans="4:37" ht="12.75" customHeight="1" outlineLevel="2" x14ac:dyDescent="0.25">
      <c r="D1078" s="142" t="str">
        <f>'Line Items'!D1769</f>
        <v>Staplehurst - Long Term Charge (First Reserve Rent)</v>
      </c>
      <c r="E1078" s="106"/>
      <c r="F1078" s="143" t="str">
        <f t="shared" si="59"/>
        <v>£000</v>
      </c>
      <c r="G1078" s="283"/>
      <c r="H1078" s="283"/>
      <c r="I1078" s="283"/>
      <c r="J1078" s="283"/>
      <c r="K1078" s="283"/>
      <c r="L1078" s="283"/>
      <c r="M1078" s="283"/>
      <c r="N1078" s="283"/>
      <c r="O1078" s="283"/>
      <c r="P1078" s="283"/>
      <c r="Q1078" s="283"/>
      <c r="R1078" s="283"/>
      <c r="S1078" s="283"/>
      <c r="T1078" s="283"/>
      <c r="U1078" s="283"/>
      <c r="V1078" s="283"/>
      <c r="W1078" s="283"/>
      <c r="X1078" s="283"/>
      <c r="Y1078" s="283"/>
      <c r="Z1078" s="283"/>
      <c r="AA1078" s="283"/>
      <c r="AB1078" s="283"/>
      <c r="AC1078" s="284"/>
      <c r="AE1078" s="805"/>
      <c r="AG1078" s="805"/>
      <c r="AI1078" s="805"/>
      <c r="AK1078" s="300"/>
    </row>
    <row r="1079" spans="4:37" ht="12.75" customHeight="1" outlineLevel="2" x14ac:dyDescent="0.25">
      <c r="D1079" s="142" t="str">
        <f>'Line Items'!D1770</f>
        <v>Stone Crossing - Long Term Charge (First Reserve Rent)</v>
      </c>
      <c r="E1079" s="106"/>
      <c r="F1079" s="143" t="str">
        <f t="shared" si="59"/>
        <v>£000</v>
      </c>
      <c r="G1079" s="283"/>
      <c r="H1079" s="283"/>
      <c r="I1079" s="283"/>
      <c r="J1079" s="283"/>
      <c r="K1079" s="283"/>
      <c r="L1079" s="283"/>
      <c r="M1079" s="283"/>
      <c r="N1079" s="283"/>
      <c r="O1079" s="283"/>
      <c r="P1079" s="283"/>
      <c r="Q1079" s="283"/>
      <c r="R1079" s="283"/>
      <c r="S1079" s="283"/>
      <c r="T1079" s="283"/>
      <c r="U1079" s="283"/>
      <c r="V1079" s="283"/>
      <c r="W1079" s="283"/>
      <c r="X1079" s="283"/>
      <c r="Y1079" s="283"/>
      <c r="Z1079" s="283"/>
      <c r="AA1079" s="283"/>
      <c r="AB1079" s="283"/>
      <c r="AC1079" s="284"/>
      <c r="AE1079" s="805"/>
      <c r="AG1079" s="805"/>
      <c r="AI1079" s="805"/>
      <c r="AK1079" s="300"/>
    </row>
    <row r="1080" spans="4:37" ht="12.75" customHeight="1" outlineLevel="2" x14ac:dyDescent="0.25">
      <c r="D1080" s="142" t="str">
        <f>'Line Items'!D1771</f>
        <v>Stonegate - Long Term Charge (First Reserve Rent)</v>
      </c>
      <c r="E1080" s="106"/>
      <c r="F1080" s="143" t="str">
        <f t="shared" si="59"/>
        <v>£000</v>
      </c>
      <c r="G1080" s="283"/>
      <c r="H1080" s="283"/>
      <c r="I1080" s="283"/>
      <c r="J1080" s="283"/>
      <c r="K1080" s="283"/>
      <c r="L1080" s="283"/>
      <c r="M1080" s="283"/>
      <c r="N1080" s="283"/>
      <c r="O1080" s="283"/>
      <c r="P1080" s="283"/>
      <c r="Q1080" s="283"/>
      <c r="R1080" s="283"/>
      <c r="S1080" s="283"/>
      <c r="T1080" s="283"/>
      <c r="U1080" s="283"/>
      <c r="V1080" s="283"/>
      <c r="W1080" s="283"/>
      <c r="X1080" s="283"/>
      <c r="Y1080" s="283"/>
      <c r="Z1080" s="283"/>
      <c r="AA1080" s="283"/>
      <c r="AB1080" s="283"/>
      <c r="AC1080" s="284"/>
      <c r="AE1080" s="805"/>
      <c r="AG1080" s="805"/>
      <c r="AI1080" s="805"/>
      <c r="AK1080" s="300"/>
    </row>
    <row r="1081" spans="4:37" ht="12.75" customHeight="1" outlineLevel="2" x14ac:dyDescent="0.25">
      <c r="D1081" s="142" t="str">
        <f>'Line Items'!D1772</f>
        <v>Strood - Long Term Charge (First Reserve Rent)</v>
      </c>
      <c r="E1081" s="106"/>
      <c r="F1081" s="143" t="str">
        <f t="shared" si="59"/>
        <v>£000</v>
      </c>
      <c r="G1081" s="283"/>
      <c r="H1081" s="283"/>
      <c r="I1081" s="283"/>
      <c r="J1081" s="283"/>
      <c r="K1081" s="283"/>
      <c r="L1081" s="283"/>
      <c r="M1081" s="283"/>
      <c r="N1081" s="283"/>
      <c r="O1081" s="283"/>
      <c r="P1081" s="283"/>
      <c r="Q1081" s="283"/>
      <c r="R1081" s="283"/>
      <c r="S1081" s="283"/>
      <c r="T1081" s="283"/>
      <c r="U1081" s="283"/>
      <c r="V1081" s="283"/>
      <c r="W1081" s="283"/>
      <c r="X1081" s="283"/>
      <c r="Y1081" s="283"/>
      <c r="Z1081" s="283"/>
      <c r="AA1081" s="283"/>
      <c r="AB1081" s="283"/>
      <c r="AC1081" s="284"/>
      <c r="AE1081" s="805"/>
      <c r="AG1081" s="805"/>
      <c r="AI1081" s="805"/>
      <c r="AK1081" s="300"/>
    </row>
    <row r="1082" spans="4:37" ht="12.75" customHeight="1" outlineLevel="2" x14ac:dyDescent="0.25">
      <c r="D1082" s="142" t="str">
        <f>'Line Items'!D1773</f>
        <v>Sturry - Long Term Charge (First Reserve Rent)</v>
      </c>
      <c r="E1082" s="106"/>
      <c r="F1082" s="143" t="str">
        <f t="shared" si="59"/>
        <v>£000</v>
      </c>
      <c r="G1082" s="283"/>
      <c r="H1082" s="283"/>
      <c r="I1082" s="283"/>
      <c r="J1082" s="283"/>
      <c r="K1082" s="283"/>
      <c r="L1082" s="283"/>
      <c r="M1082" s="283"/>
      <c r="N1082" s="283"/>
      <c r="O1082" s="283"/>
      <c r="P1082" s="283"/>
      <c r="Q1082" s="283"/>
      <c r="R1082" s="283"/>
      <c r="S1082" s="283"/>
      <c r="T1082" s="283"/>
      <c r="U1082" s="283"/>
      <c r="V1082" s="283"/>
      <c r="W1082" s="283"/>
      <c r="X1082" s="283"/>
      <c r="Y1082" s="283"/>
      <c r="Z1082" s="283"/>
      <c r="AA1082" s="283"/>
      <c r="AB1082" s="283"/>
      <c r="AC1082" s="284"/>
      <c r="AE1082" s="805"/>
      <c r="AG1082" s="805"/>
      <c r="AI1082" s="805"/>
      <c r="AK1082" s="300"/>
    </row>
    <row r="1083" spans="4:37" ht="12.75" customHeight="1" outlineLevel="2" x14ac:dyDescent="0.25">
      <c r="D1083" s="142" t="str">
        <f>'Line Items'!D1774</f>
        <v>Sundridge Park - Long Term Charge (First Reserve Rent)</v>
      </c>
      <c r="E1083" s="106"/>
      <c r="F1083" s="143" t="str">
        <f t="shared" si="59"/>
        <v>£000</v>
      </c>
      <c r="G1083" s="283"/>
      <c r="H1083" s="283"/>
      <c r="I1083" s="283"/>
      <c r="J1083" s="283"/>
      <c r="K1083" s="283"/>
      <c r="L1083" s="283"/>
      <c r="M1083" s="283"/>
      <c r="N1083" s="283"/>
      <c r="O1083" s="283"/>
      <c r="P1083" s="283"/>
      <c r="Q1083" s="283"/>
      <c r="R1083" s="283"/>
      <c r="S1083" s="283"/>
      <c r="T1083" s="283"/>
      <c r="U1083" s="283"/>
      <c r="V1083" s="283"/>
      <c r="W1083" s="283"/>
      <c r="X1083" s="283"/>
      <c r="Y1083" s="283"/>
      <c r="Z1083" s="283"/>
      <c r="AA1083" s="283"/>
      <c r="AB1083" s="283"/>
      <c r="AC1083" s="284"/>
      <c r="AE1083" s="805"/>
      <c r="AG1083" s="805"/>
      <c r="AI1083" s="805"/>
      <c r="AK1083" s="300"/>
    </row>
    <row r="1084" spans="4:37" ht="12.75" customHeight="1" outlineLevel="2" x14ac:dyDescent="0.25">
      <c r="D1084" s="142" t="str">
        <f>'Line Items'!D1775</f>
        <v>Swale - Long Term Charge (First Reserve Rent)</v>
      </c>
      <c r="E1084" s="106"/>
      <c r="F1084" s="143" t="str">
        <f t="shared" si="59"/>
        <v>£000</v>
      </c>
      <c r="G1084" s="283"/>
      <c r="H1084" s="283"/>
      <c r="I1084" s="283"/>
      <c r="J1084" s="283"/>
      <c r="K1084" s="283"/>
      <c r="L1084" s="283"/>
      <c r="M1084" s="283"/>
      <c r="N1084" s="283"/>
      <c r="O1084" s="283"/>
      <c r="P1084" s="283"/>
      <c r="Q1084" s="283"/>
      <c r="R1084" s="283"/>
      <c r="S1084" s="283"/>
      <c r="T1084" s="283"/>
      <c r="U1084" s="283"/>
      <c r="V1084" s="283"/>
      <c r="W1084" s="283"/>
      <c r="X1084" s="283"/>
      <c r="Y1084" s="283"/>
      <c r="Z1084" s="283"/>
      <c r="AA1084" s="283"/>
      <c r="AB1084" s="283"/>
      <c r="AC1084" s="284"/>
      <c r="AE1084" s="805"/>
      <c r="AG1084" s="805"/>
      <c r="AI1084" s="805"/>
      <c r="AK1084" s="300"/>
    </row>
    <row r="1085" spans="4:37" ht="12.75" customHeight="1" outlineLevel="2" x14ac:dyDescent="0.25">
      <c r="D1085" s="142" t="str">
        <f>'Line Items'!D1776</f>
        <v>Swanley - Long Term Charge (First Reserve Rent)</v>
      </c>
      <c r="E1085" s="106"/>
      <c r="F1085" s="143" t="str">
        <f t="shared" si="59"/>
        <v>£000</v>
      </c>
      <c r="G1085" s="283"/>
      <c r="H1085" s="283"/>
      <c r="I1085" s="283"/>
      <c r="J1085" s="283"/>
      <c r="K1085" s="283"/>
      <c r="L1085" s="283"/>
      <c r="M1085" s="283"/>
      <c r="N1085" s="283"/>
      <c r="O1085" s="283"/>
      <c r="P1085" s="283"/>
      <c r="Q1085" s="283"/>
      <c r="R1085" s="283"/>
      <c r="S1085" s="283"/>
      <c r="T1085" s="283"/>
      <c r="U1085" s="283"/>
      <c r="V1085" s="283"/>
      <c r="W1085" s="283"/>
      <c r="X1085" s="283"/>
      <c r="Y1085" s="283"/>
      <c r="Z1085" s="283"/>
      <c r="AA1085" s="283"/>
      <c r="AB1085" s="283"/>
      <c r="AC1085" s="284"/>
      <c r="AE1085" s="805"/>
      <c r="AG1085" s="805"/>
      <c r="AI1085" s="805"/>
      <c r="AK1085" s="300"/>
    </row>
    <row r="1086" spans="4:37" ht="12.75" customHeight="1" outlineLevel="2" x14ac:dyDescent="0.25">
      <c r="D1086" s="142" t="str">
        <f>'Line Items'!D1777</f>
        <v>Swanscombe - Long Term Charge (First Reserve Rent)</v>
      </c>
      <c r="E1086" s="106"/>
      <c r="F1086" s="143" t="str">
        <f t="shared" si="59"/>
        <v>£000</v>
      </c>
      <c r="G1086" s="283"/>
      <c r="H1086" s="283"/>
      <c r="I1086" s="283"/>
      <c r="J1086" s="283"/>
      <c r="K1086" s="283"/>
      <c r="L1086" s="283"/>
      <c r="M1086" s="283"/>
      <c r="N1086" s="283"/>
      <c r="O1086" s="283"/>
      <c r="P1086" s="283"/>
      <c r="Q1086" s="283"/>
      <c r="R1086" s="283"/>
      <c r="S1086" s="283"/>
      <c r="T1086" s="283"/>
      <c r="U1086" s="283"/>
      <c r="V1086" s="283"/>
      <c r="W1086" s="283"/>
      <c r="X1086" s="283"/>
      <c r="Y1086" s="283"/>
      <c r="Z1086" s="283"/>
      <c r="AA1086" s="283"/>
      <c r="AB1086" s="283"/>
      <c r="AC1086" s="284"/>
      <c r="AE1086" s="805"/>
      <c r="AG1086" s="805"/>
      <c r="AI1086" s="805"/>
      <c r="AK1086" s="300"/>
    </row>
    <row r="1087" spans="4:37" ht="12.75" customHeight="1" outlineLevel="2" x14ac:dyDescent="0.25">
      <c r="D1087" s="142" t="str">
        <f>'Line Items'!D1778</f>
        <v>Sydenham Hill - Long Term Charge (First Reserve Rent)</v>
      </c>
      <c r="E1087" s="106"/>
      <c r="F1087" s="143" t="str">
        <f t="shared" si="59"/>
        <v>£000</v>
      </c>
      <c r="G1087" s="283"/>
      <c r="H1087" s="283"/>
      <c r="I1087" s="283"/>
      <c r="J1087" s="283"/>
      <c r="K1087" s="283"/>
      <c r="L1087" s="283"/>
      <c r="M1087" s="283"/>
      <c r="N1087" s="283"/>
      <c r="O1087" s="283"/>
      <c r="P1087" s="283"/>
      <c r="Q1087" s="283"/>
      <c r="R1087" s="283"/>
      <c r="S1087" s="283"/>
      <c r="T1087" s="283"/>
      <c r="U1087" s="283"/>
      <c r="V1087" s="283"/>
      <c r="W1087" s="283"/>
      <c r="X1087" s="283"/>
      <c r="Y1087" s="283"/>
      <c r="Z1087" s="283"/>
      <c r="AA1087" s="283"/>
      <c r="AB1087" s="283"/>
      <c r="AC1087" s="284"/>
      <c r="AE1087" s="805"/>
      <c r="AG1087" s="805"/>
      <c r="AI1087" s="805"/>
      <c r="AK1087" s="300"/>
    </row>
    <row r="1088" spans="4:37" ht="12.75" customHeight="1" outlineLevel="2" x14ac:dyDescent="0.25">
      <c r="D1088" s="142" t="str">
        <f>'Line Items'!D1779</f>
        <v>Teynham - Long Term Charge (First Reserve Rent)</v>
      </c>
      <c r="E1088" s="106"/>
      <c r="F1088" s="143" t="str">
        <f t="shared" si="59"/>
        <v>£000</v>
      </c>
      <c r="G1088" s="283"/>
      <c r="H1088" s="283"/>
      <c r="I1088" s="283"/>
      <c r="J1088" s="283"/>
      <c r="K1088" s="283"/>
      <c r="L1088" s="283"/>
      <c r="M1088" s="283"/>
      <c r="N1088" s="283"/>
      <c r="O1088" s="283"/>
      <c r="P1088" s="283"/>
      <c r="Q1088" s="283"/>
      <c r="R1088" s="283"/>
      <c r="S1088" s="283"/>
      <c r="T1088" s="283"/>
      <c r="U1088" s="283"/>
      <c r="V1088" s="283"/>
      <c r="W1088" s="283"/>
      <c r="X1088" s="283"/>
      <c r="Y1088" s="283"/>
      <c r="Z1088" s="283"/>
      <c r="AA1088" s="283"/>
      <c r="AB1088" s="283"/>
      <c r="AC1088" s="284"/>
      <c r="AE1088" s="805"/>
      <c r="AG1088" s="805"/>
      <c r="AI1088" s="805"/>
      <c r="AK1088" s="300"/>
    </row>
    <row r="1089" spans="4:37" ht="12.75" customHeight="1" outlineLevel="2" x14ac:dyDescent="0.25">
      <c r="D1089" s="142" t="str">
        <f>'Line Items'!D1780</f>
        <v>Tonbridge - Long Term Charge (First Reserve Rent)</v>
      </c>
      <c r="E1089" s="106"/>
      <c r="F1089" s="143" t="str">
        <f t="shared" si="59"/>
        <v>£000</v>
      </c>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4"/>
      <c r="AE1089" s="805"/>
      <c r="AG1089" s="805"/>
      <c r="AI1089" s="805"/>
      <c r="AK1089" s="300"/>
    </row>
    <row r="1090" spans="4:37" ht="12.75" customHeight="1" outlineLevel="2" x14ac:dyDescent="0.25">
      <c r="D1090" s="142" t="str">
        <f>'Line Items'!D1781</f>
        <v>Tunbridge Wells - Long Term Charge (First Reserve Rent)</v>
      </c>
      <c r="E1090" s="106"/>
      <c r="F1090" s="143" t="str">
        <f t="shared" si="59"/>
        <v>£000</v>
      </c>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4"/>
      <c r="AE1090" s="805"/>
      <c r="AG1090" s="805"/>
      <c r="AI1090" s="805"/>
      <c r="AK1090" s="300"/>
    </row>
    <row r="1091" spans="4:37" ht="12.75" customHeight="1" outlineLevel="2" x14ac:dyDescent="0.25">
      <c r="D1091" s="142" t="str">
        <f>'Line Items'!D1782</f>
        <v>Wadhurst - Long Term Charge (First Reserve Rent)</v>
      </c>
      <c r="E1091" s="106"/>
      <c r="F1091" s="143" t="str">
        <f t="shared" si="59"/>
        <v>£000</v>
      </c>
      <c r="G1091" s="283"/>
      <c r="H1091" s="283"/>
      <c r="I1091" s="283"/>
      <c r="J1091" s="283"/>
      <c r="K1091" s="283"/>
      <c r="L1091" s="283"/>
      <c r="M1091" s="283"/>
      <c r="N1091" s="283"/>
      <c r="O1091" s="283"/>
      <c r="P1091" s="283"/>
      <c r="Q1091" s="283"/>
      <c r="R1091" s="283"/>
      <c r="S1091" s="283"/>
      <c r="T1091" s="283"/>
      <c r="U1091" s="283"/>
      <c r="V1091" s="283"/>
      <c r="W1091" s="283"/>
      <c r="X1091" s="283"/>
      <c r="Y1091" s="283"/>
      <c r="Z1091" s="283"/>
      <c r="AA1091" s="283"/>
      <c r="AB1091" s="283"/>
      <c r="AC1091" s="284"/>
      <c r="AE1091" s="805"/>
      <c r="AG1091" s="805"/>
      <c r="AI1091" s="805"/>
      <c r="AK1091" s="300"/>
    </row>
    <row r="1092" spans="4:37" ht="12.75" customHeight="1" outlineLevel="2" x14ac:dyDescent="0.25">
      <c r="D1092" s="142" t="str">
        <f>'Line Items'!D1783</f>
        <v>Walmer - Long Term Charge (First Reserve Rent)</v>
      </c>
      <c r="E1092" s="106"/>
      <c r="F1092" s="143" t="str">
        <f t="shared" si="59"/>
        <v>£000</v>
      </c>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4"/>
      <c r="AE1092" s="805"/>
      <c r="AG1092" s="805"/>
      <c r="AI1092" s="805"/>
      <c r="AK1092" s="300"/>
    </row>
    <row r="1093" spans="4:37" ht="12.75" customHeight="1" outlineLevel="2" x14ac:dyDescent="0.25">
      <c r="D1093" s="142" t="str">
        <f>'Line Items'!D1784</f>
        <v>Wateringbury - Long Term Charge (First Reserve Rent)</v>
      </c>
      <c r="E1093" s="106"/>
      <c r="F1093" s="143" t="str">
        <f t="shared" si="59"/>
        <v>£000</v>
      </c>
      <c r="G1093" s="283"/>
      <c r="H1093" s="283"/>
      <c r="I1093" s="283"/>
      <c r="J1093" s="283"/>
      <c r="K1093" s="283"/>
      <c r="L1093" s="283"/>
      <c r="M1093" s="283"/>
      <c r="N1093" s="283"/>
      <c r="O1093" s="283"/>
      <c r="P1093" s="283"/>
      <c r="Q1093" s="283"/>
      <c r="R1093" s="283"/>
      <c r="S1093" s="283"/>
      <c r="T1093" s="283"/>
      <c r="U1093" s="283"/>
      <c r="V1093" s="283"/>
      <c r="W1093" s="283"/>
      <c r="X1093" s="283"/>
      <c r="Y1093" s="283"/>
      <c r="Z1093" s="283"/>
      <c r="AA1093" s="283"/>
      <c r="AB1093" s="283"/>
      <c r="AC1093" s="284"/>
      <c r="AE1093" s="805"/>
      <c r="AG1093" s="805"/>
      <c r="AI1093" s="805"/>
      <c r="AK1093" s="300"/>
    </row>
    <row r="1094" spans="4:37" ht="12.75" customHeight="1" outlineLevel="3" x14ac:dyDescent="0.25">
      <c r="D1094" s="142" t="str">
        <f>'Line Items'!D1785</f>
        <v>Welling - Long Term Charge (First Reserve Rent)</v>
      </c>
      <c r="E1094" s="106"/>
      <c r="F1094" s="143" t="str">
        <f t="shared" si="59"/>
        <v>£000</v>
      </c>
      <c r="G1094" s="283"/>
      <c r="H1094" s="283"/>
      <c r="I1094" s="283"/>
      <c r="J1094" s="283"/>
      <c r="K1094" s="283"/>
      <c r="L1094" s="283"/>
      <c r="M1094" s="283"/>
      <c r="N1094" s="283"/>
      <c r="O1094" s="283"/>
      <c r="P1094" s="283"/>
      <c r="Q1094" s="283"/>
      <c r="R1094" s="283"/>
      <c r="S1094" s="283"/>
      <c r="T1094" s="283"/>
      <c r="U1094" s="283"/>
      <c r="V1094" s="283"/>
      <c r="W1094" s="283"/>
      <c r="X1094" s="283"/>
      <c r="Y1094" s="283"/>
      <c r="Z1094" s="283"/>
      <c r="AA1094" s="283"/>
      <c r="AB1094" s="283"/>
      <c r="AC1094" s="284"/>
      <c r="AE1094" s="805"/>
      <c r="AG1094" s="805"/>
      <c r="AI1094" s="805"/>
      <c r="AK1094" s="300"/>
    </row>
    <row r="1095" spans="4:37" ht="12.75" customHeight="1" outlineLevel="3" x14ac:dyDescent="0.25">
      <c r="D1095" s="142" t="str">
        <f>'Line Items'!D1786</f>
        <v>West Dulwich - Long Term Charge (First Reserve Rent)</v>
      </c>
      <c r="E1095" s="106"/>
      <c r="F1095" s="143" t="str">
        <f t="shared" si="59"/>
        <v>£000</v>
      </c>
      <c r="G1095" s="283"/>
      <c r="H1095" s="283"/>
      <c r="I1095" s="283"/>
      <c r="J1095" s="283"/>
      <c r="K1095" s="283"/>
      <c r="L1095" s="283"/>
      <c r="M1095" s="283"/>
      <c r="N1095" s="283"/>
      <c r="O1095" s="283"/>
      <c r="P1095" s="283"/>
      <c r="Q1095" s="283"/>
      <c r="R1095" s="283"/>
      <c r="S1095" s="283"/>
      <c r="T1095" s="283"/>
      <c r="U1095" s="283"/>
      <c r="V1095" s="283"/>
      <c r="W1095" s="283"/>
      <c r="X1095" s="283"/>
      <c r="Y1095" s="283"/>
      <c r="Z1095" s="283"/>
      <c r="AA1095" s="283"/>
      <c r="AB1095" s="283"/>
      <c r="AC1095" s="284"/>
      <c r="AE1095" s="805"/>
      <c r="AG1095" s="805"/>
      <c r="AI1095" s="805"/>
      <c r="AK1095" s="300"/>
    </row>
    <row r="1096" spans="4:37" ht="12.75" customHeight="1" outlineLevel="3" x14ac:dyDescent="0.25">
      <c r="D1096" s="142" t="str">
        <f>'Line Items'!D1787</f>
        <v>West Malling - Long Term Charge (First Reserve Rent)</v>
      </c>
      <c r="E1096" s="106"/>
      <c r="F1096" s="143" t="str">
        <f t="shared" si="59"/>
        <v>£000</v>
      </c>
      <c r="G1096" s="283"/>
      <c r="H1096" s="283"/>
      <c r="I1096" s="283"/>
      <c r="J1096" s="283"/>
      <c r="K1096" s="283"/>
      <c r="L1096" s="283"/>
      <c r="M1096" s="283"/>
      <c r="N1096" s="283"/>
      <c r="O1096" s="283"/>
      <c r="P1096" s="283"/>
      <c r="Q1096" s="283"/>
      <c r="R1096" s="283"/>
      <c r="S1096" s="283"/>
      <c r="T1096" s="283"/>
      <c r="U1096" s="283"/>
      <c r="V1096" s="283"/>
      <c r="W1096" s="283"/>
      <c r="X1096" s="283"/>
      <c r="Y1096" s="283"/>
      <c r="Z1096" s="283"/>
      <c r="AA1096" s="283"/>
      <c r="AB1096" s="283"/>
      <c r="AC1096" s="284"/>
      <c r="AE1096" s="805"/>
      <c r="AG1096" s="805"/>
      <c r="AI1096" s="805"/>
      <c r="AK1096" s="300"/>
    </row>
    <row r="1097" spans="4:37" ht="12.75" customHeight="1" outlineLevel="3" x14ac:dyDescent="0.25">
      <c r="D1097" s="142" t="str">
        <f>'Line Items'!D1788</f>
        <v>West St Leonards - Long Term Charge (First Reserve Rent)</v>
      </c>
      <c r="E1097" s="106"/>
      <c r="F1097" s="143" t="str">
        <f t="shared" si="59"/>
        <v>£000</v>
      </c>
      <c r="G1097" s="283"/>
      <c r="H1097" s="283"/>
      <c r="I1097" s="283"/>
      <c r="J1097" s="283"/>
      <c r="K1097" s="283"/>
      <c r="L1097" s="283"/>
      <c r="M1097" s="283"/>
      <c r="N1097" s="283"/>
      <c r="O1097" s="283"/>
      <c r="P1097" s="283"/>
      <c r="Q1097" s="283"/>
      <c r="R1097" s="283"/>
      <c r="S1097" s="283"/>
      <c r="T1097" s="283"/>
      <c r="U1097" s="283"/>
      <c r="V1097" s="283"/>
      <c r="W1097" s="283"/>
      <c r="X1097" s="283"/>
      <c r="Y1097" s="283"/>
      <c r="Z1097" s="283"/>
      <c r="AA1097" s="283"/>
      <c r="AB1097" s="283"/>
      <c r="AC1097" s="284"/>
      <c r="AE1097" s="805"/>
      <c r="AG1097" s="805"/>
      <c r="AI1097" s="805"/>
      <c r="AK1097" s="300"/>
    </row>
    <row r="1098" spans="4:37" ht="12.75" customHeight="1" outlineLevel="3" x14ac:dyDescent="0.25">
      <c r="D1098" s="142" t="str">
        <f>'Line Items'!D1789</f>
        <v>West Wickham - Long Term Charge (First Reserve Rent)</v>
      </c>
      <c r="E1098" s="106"/>
      <c r="F1098" s="143" t="str">
        <f t="shared" si="59"/>
        <v>£000</v>
      </c>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4"/>
      <c r="AE1098" s="805"/>
      <c r="AG1098" s="805"/>
      <c r="AI1098" s="805"/>
      <c r="AK1098" s="300"/>
    </row>
    <row r="1099" spans="4:37" ht="12.75" customHeight="1" outlineLevel="3" x14ac:dyDescent="0.25">
      <c r="D1099" s="142" t="str">
        <f>'Line Items'!D1790</f>
        <v>Westcombe Park - Long Term Charge (First Reserve Rent)</v>
      </c>
      <c r="E1099" s="106"/>
      <c r="F1099" s="143" t="str">
        <f t="shared" si="59"/>
        <v>£000</v>
      </c>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4"/>
      <c r="AE1099" s="805"/>
      <c r="AG1099" s="805"/>
      <c r="AI1099" s="805"/>
      <c r="AK1099" s="300"/>
    </row>
    <row r="1100" spans="4:37" ht="12.75" customHeight="1" outlineLevel="3" x14ac:dyDescent="0.25">
      <c r="D1100" s="142" t="str">
        <f>'Line Items'!D1791</f>
        <v>Westenhanger - Long Term Charge (First Reserve Rent)</v>
      </c>
      <c r="E1100" s="106"/>
      <c r="F1100" s="143" t="str">
        <f t="shared" si="59"/>
        <v>£000</v>
      </c>
      <c r="G1100" s="283"/>
      <c r="H1100" s="283"/>
      <c r="I1100" s="283"/>
      <c r="J1100" s="283"/>
      <c r="K1100" s="283"/>
      <c r="L1100" s="283"/>
      <c r="M1100" s="283"/>
      <c r="N1100" s="283"/>
      <c r="O1100" s="283"/>
      <c r="P1100" s="283"/>
      <c r="Q1100" s="283"/>
      <c r="R1100" s="283"/>
      <c r="S1100" s="283"/>
      <c r="T1100" s="283"/>
      <c r="U1100" s="283"/>
      <c r="V1100" s="283"/>
      <c r="W1100" s="283"/>
      <c r="X1100" s="283"/>
      <c r="Y1100" s="283"/>
      <c r="Z1100" s="283"/>
      <c r="AA1100" s="283"/>
      <c r="AB1100" s="283"/>
      <c r="AC1100" s="284"/>
      <c r="AE1100" s="805"/>
      <c r="AG1100" s="805"/>
      <c r="AI1100" s="805"/>
      <c r="AK1100" s="300"/>
    </row>
    <row r="1101" spans="4:37" ht="12.75" customHeight="1" outlineLevel="3" x14ac:dyDescent="0.25">
      <c r="D1101" s="142" t="str">
        <f>'Line Items'!D1792</f>
        <v>Westgate-On-Sea - Long Term Charge (First Reserve Rent)</v>
      </c>
      <c r="E1101" s="106"/>
      <c r="F1101" s="143" t="str">
        <f t="shared" si="59"/>
        <v>£000</v>
      </c>
      <c r="G1101" s="283"/>
      <c r="H1101" s="283"/>
      <c r="I1101" s="283"/>
      <c r="J1101" s="283"/>
      <c r="K1101" s="283"/>
      <c r="L1101" s="283"/>
      <c r="M1101" s="283"/>
      <c r="N1101" s="283"/>
      <c r="O1101" s="283"/>
      <c r="P1101" s="283"/>
      <c r="Q1101" s="283"/>
      <c r="R1101" s="283"/>
      <c r="S1101" s="283"/>
      <c r="T1101" s="283"/>
      <c r="U1101" s="283"/>
      <c r="V1101" s="283"/>
      <c r="W1101" s="283"/>
      <c r="X1101" s="283"/>
      <c r="Y1101" s="283"/>
      <c r="Z1101" s="283"/>
      <c r="AA1101" s="283"/>
      <c r="AB1101" s="283"/>
      <c r="AC1101" s="284"/>
      <c r="AE1101" s="805"/>
      <c r="AG1101" s="805"/>
      <c r="AI1101" s="805"/>
      <c r="AK1101" s="300"/>
    </row>
    <row r="1102" spans="4:37" ht="12.75" customHeight="1" outlineLevel="3" x14ac:dyDescent="0.25">
      <c r="D1102" s="142" t="str">
        <f>'Line Items'!D1793</f>
        <v>Whitstable - Long Term Charge (First Reserve Rent)</v>
      </c>
      <c r="E1102" s="106"/>
      <c r="F1102" s="143" t="str">
        <f t="shared" si="59"/>
        <v>£000</v>
      </c>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4"/>
      <c r="AE1102" s="805"/>
      <c r="AG1102" s="805"/>
      <c r="AI1102" s="805"/>
      <c r="AK1102" s="300"/>
    </row>
    <row r="1103" spans="4:37" ht="12.75" customHeight="1" outlineLevel="3" x14ac:dyDescent="0.25">
      <c r="D1103" s="142" t="str">
        <f>'Line Items'!D1794</f>
        <v>Woolwich Arsenal - Long Term Charge (First Reserve Rent)</v>
      </c>
      <c r="E1103" s="106"/>
      <c r="F1103" s="143" t="str">
        <f t="shared" si="59"/>
        <v>£000</v>
      </c>
      <c r="G1103" s="283"/>
      <c r="H1103" s="283"/>
      <c r="I1103" s="283"/>
      <c r="J1103" s="283"/>
      <c r="K1103" s="283"/>
      <c r="L1103" s="283"/>
      <c r="M1103" s="283"/>
      <c r="N1103" s="283"/>
      <c r="O1103" s="283"/>
      <c r="P1103" s="283"/>
      <c r="Q1103" s="283"/>
      <c r="R1103" s="283"/>
      <c r="S1103" s="283"/>
      <c r="T1103" s="283"/>
      <c r="U1103" s="283"/>
      <c r="V1103" s="283"/>
      <c r="W1103" s="283"/>
      <c r="X1103" s="283"/>
      <c r="Y1103" s="283"/>
      <c r="Z1103" s="283"/>
      <c r="AA1103" s="283"/>
      <c r="AB1103" s="283"/>
      <c r="AC1103" s="284"/>
      <c r="AE1103" s="805"/>
      <c r="AG1103" s="805"/>
      <c r="AI1103" s="805"/>
      <c r="AK1103" s="300"/>
    </row>
    <row r="1104" spans="4:37" ht="12.75" customHeight="1" outlineLevel="3" x14ac:dyDescent="0.25">
      <c r="D1104" s="142" t="str">
        <f>'Line Items'!D1795</f>
        <v>Woolwich Dockyard - Long Term Charge (First Reserve Rent)</v>
      </c>
      <c r="E1104" s="106"/>
      <c r="F1104" s="143" t="str">
        <f t="shared" si="59"/>
        <v>£000</v>
      </c>
      <c r="G1104" s="283"/>
      <c r="H1104" s="283"/>
      <c r="I1104" s="283"/>
      <c r="J1104" s="283"/>
      <c r="K1104" s="283"/>
      <c r="L1104" s="283"/>
      <c r="M1104" s="283"/>
      <c r="N1104" s="283"/>
      <c r="O1104" s="283"/>
      <c r="P1104" s="283"/>
      <c r="Q1104" s="283"/>
      <c r="R1104" s="283"/>
      <c r="S1104" s="283"/>
      <c r="T1104" s="283"/>
      <c r="U1104" s="283"/>
      <c r="V1104" s="283"/>
      <c r="W1104" s="283"/>
      <c r="X1104" s="283"/>
      <c r="Y1104" s="283"/>
      <c r="Z1104" s="283"/>
      <c r="AA1104" s="283"/>
      <c r="AB1104" s="283"/>
      <c r="AC1104" s="284"/>
      <c r="AE1104" s="805"/>
      <c r="AG1104" s="805"/>
      <c r="AI1104" s="805"/>
      <c r="AK1104" s="300"/>
    </row>
    <row r="1105" spans="4:37" ht="12.75" customHeight="1" outlineLevel="3" x14ac:dyDescent="0.25">
      <c r="D1105" s="142" t="str">
        <f>'Line Items'!D1796</f>
        <v>Wye - Long Term Charge (First Reserve Rent)</v>
      </c>
      <c r="E1105" s="106"/>
      <c r="F1105" s="143" t="str">
        <f t="shared" si="59"/>
        <v>£000</v>
      </c>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4"/>
      <c r="AE1105" s="805"/>
      <c r="AG1105" s="805"/>
      <c r="AI1105" s="805"/>
      <c r="AK1105" s="300"/>
    </row>
    <row r="1106" spans="4:37" ht="12.75" customHeight="1" outlineLevel="3" x14ac:dyDescent="0.25">
      <c r="D1106" s="142" t="str">
        <f>'Line Items'!D1797</f>
        <v>Yalding - Long Term Charge (First Reserve Rent)</v>
      </c>
      <c r="E1106" s="106"/>
      <c r="F1106" s="143" t="str">
        <f t="shared" si="59"/>
        <v>£000</v>
      </c>
      <c r="G1106" s="283"/>
      <c r="H1106" s="283"/>
      <c r="I1106" s="283"/>
      <c r="J1106" s="283"/>
      <c r="K1106" s="283"/>
      <c r="L1106" s="283"/>
      <c r="M1106" s="283"/>
      <c r="N1106" s="283"/>
      <c r="O1106" s="283"/>
      <c r="P1106" s="283"/>
      <c r="Q1106" s="283"/>
      <c r="R1106" s="283"/>
      <c r="S1106" s="283"/>
      <c r="T1106" s="283"/>
      <c r="U1106" s="283"/>
      <c r="V1106" s="283"/>
      <c r="W1106" s="283"/>
      <c r="X1106" s="283"/>
      <c r="Y1106" s="283"/>
      <c r="Z1106" s="283"/>
      <c r="AA1106" s="283"/>
      <c r="AB1106" s="283"/>
      <c r="AC1106" s="284"/>
      <c r="AE1106" s="805"/>
      <c r="AG1106" s="805"/>
      <c r="AI1106" s="805"/>
      <c r="AK1106" s="300"/>
    </row>
    <row r="1107" spans="4:37" ht="12.75" customHeight="1" outlineLevel="3" x14ac:dyDescent="0.25">
      <c r="D1107" s="142" t="str">
        <f>'Line Items'!D1798</f>
        <v>[SFO Station Line 166] - Long Term Charge (First Reserve Rent)</v>
      </c>
      <c r="E1107" s="106"/>
      <c r="F1107" s="143" t="str">
        <f t="shared" si="59"/>
        <v>£000</v>
      </c>
      <c r="G1107" s="283"/>
      <c r="H1107" s="283"/>
      <c r="I1107" s="283"/>
      <c r="J1107" s="283"/>
      <c r="K1107" s="283"/>
      <c r="L1107" s="283"/>
      <c r="M1107" s="283"/>
      <c r="N1107" s="283"/>
      <c r="O1107" s="283"/>
      <c r="P1107" s="283"/>
      <c r="Q1107" s="283"/>
      <c r="R1107" s="283"/>
      <c r="S1107" s="283"/>
      <c r="T1107" s="283"/>
      <c r="U1107" s="283"/>
      <c r="V1107" s="283"/>
      <c r="W1107" s="283"/>
      <c r="X1107" s="283"/>
      <c r="Y1107" s="283"/>
      <c r="Z1107" s="283"/>
      <c r="AA1107" s="283"/>
      <c r="AB1107" s="283"/>
      <c r="AC1107" s="284"/>
      <c r="AE1107" s="805"/>
      <c r="AG1107" s="805"/>
      <c r="AI1107" s="805"/>
      <c r="AK1107" s="300"/>
    </row>
    <row r="1108" spans="4:37" ht="12.75" customHeight="1" outlineLevel="3" x14ac:dyDescent="0.25">
      <c r="D1108" s="142" t="str">
        <f>'Line Items'!D1799</f>
        <v>[SFO Station Line 167] - Long Term Charge (First Reserve Rent)</v>
      </c>
      <c r="E1108" s="106"/>
      <c r="F1108" s="143" t="str">
        <f t="shared" si="59"/>
        <v>£000</v>
      </c>
      <c r="G1108" s="283"/>
      <c r="H1108" s="283"/>
      <c r="I1108" s="283"/>
      <c r="J1108" s="283"/>
      <c r="K1108" s="283"/>
      <c r="L1108" s="283"/>
      <c r="M1108" s="283"/>
      <c r="N1108" s="283"/>
      <c r="O1108" s="283"/>
      <c r="P1108" s="283"/>
      <c r="Q1108" s="283"/>
      <c r="R1108" s="283"/>
      <c r="S1108" s="283"/>
      <c r="T1108" s="283"/>
      <c r="U1108" s="283"/>
      <c r="V1108" s="283"/>
      <c r="W1108" s="283"/>
      <c r="X1108" s="283"/>
      <c r="Y1108" s="283"/>
      <c r="Z1108" s="283"/>
      <c r="AA1108" s="283"/>
      <c r="AB1108" s="283"/>
      <c r="AC1108" s="284"/>
      <c r="AE1108" s="805"/>
      <c r="AG1108" s="805"/>
      <c r="AI1108" s="805"/>
      <c r="AK1108" s="300"/>
    </row>
    <row r="1109" spans="4:37" ht="12.75" customHeight="1" outlineLevel="3" x14ac:dyDescent="0.25">
      <c r="D1109" s="142" t="str">
        <f>'Line Items'!D1800</f>
        <v>[SFO Station Line 168] - Long Term Charge (First Reserve Rent)</v>
      </c>
      <c r="E1109" s="106"/>
      <c r="F1109" s="143" t="str">
        <f t="shared" si="59"/>
        <v>£000</v>
      </c>
      <c r="G1109" s="283"/>
      <c r="H1109" s="283"/>
      <c r="I1109" s="283"/>
      <c r="J1109" s="283"/>
      <c r="K1109" s="283"/>
      <c r="L1109" s="283"/>
      <c r="M1109" s="283"/>
      <c r="N1109" s="283"/>
      <c r="O1109" s="283"/>
      <c r="P1109" s="283"/>
      <c r="Q1109" s="283"/>
      <c r="R1109" s="283"/>
      <c r="S1109" s="283"/>
      <c r="T1109" s="283"/>
      <c r="U1109" s="283"/>
      <c r="V1109" s="283"/>
      <c r="W1109" s="283"/>
      <c r="X1109" s="283"/>
      <c r="Y1109" s="283"/>
      <c r="Z1109" s="283"/>
      <c r="AA1109" s="283"/>
      <c r="AB1109" s="283"/>
      <c r="AC1109" s="284"/>
      <c r="AE1109" s="805"/>
      <c r="AG1109" s="805"/>
      <c r="AI1109" s="805"/>
      <c r="AK1109" s="300"/>
    </row>
    <row r="1110" spans="4:37" ht="12.75" customHeight="1" outlineLevel="3" x14ac:dyDescent="0.25">
      <c r="D1110" s="142" t="str">
        <f>'Line Items'!D1801</f>
        <v>[SFO Station Line 169] - Long Term Charge (First Reserve Rent)</v>
      </c>
      <c r="E1110" s="106"/>
      <c r="F1110" s="143" t="str">
        <f t="shared" si="59"/>
        <v>£000</v>
      </c>
      <c r="G1110" s="283"/>
      <c r="H1110" s="283"/>
      <c r="I1110" s="283"/>
      <c r="J1110" s="283"/>
      <c r="K1110" s="283"/>
      <c r="L1110" s="283"/>
      <c r="M1110" s="283"/>
      <c r="N1110" s="283"/>
      <c r="O1110" s="283"/>
      <c r="P1110" s="283"/>
      <c r="Q1110" s="283"/>
      <c r="R1110" s="283"/>
      <c r="S1110" s="283"/>
      <c r="T1110" s="283"/>
      <c r="U1110" s="283"/>
      <c r="V1110" s="283"/>
      <c r="W1110" s="283"/>
      <c r="X1110" s="283"/>
      <c r="Y1110" s="283"/>
      <c r="Z1110" s="283"/>
      <c r="AA1110" s="283"/>
      <c r="AB1110" s="283"/>
      <c r="AC1110" s="284"/>
      <c r="AE1110" s="805"/>
      <c r="AG1110" s="805"/>
      <c r="AI1110" s="805"/>
      <c r="AK1110" s="300"/>
    </row>
    <row r="1111" spans="4:37" ht="12.75" customHeight="1" outlineLevel="3" x14ac:dyDescent="0.25">
      <c r="D1111" s="142" t="str">
        <f>'Line Items'!D1802</f>
        <v>[SFO Station Line 170] - Long Term Charge (First Reserve Rent)</v>
      </c>
      <c r="E1111" s="106"/>
      <c r="F1111" s="143" t="str">
        <f t="shared" si="59"/>
        <v>£000</v>
      </c>
      <c r="G1111" s="283"/>
      <c r="H1111" s="283"/>
      <c r="I1111" s="283"/>
      <c r="J1111" s="283"/>
      <c r="K1111" s="283"/>
      <c r="L1111" s="283"/>
      <c r="M1111" s="283"/>
      <c r="N1111" s="283"/>
      <c r="O1111" s="283"/>
      <c r="P1111" s="283"/>
      <c r="Q1111" s="283"/>
      <c r="R1111" s="283"/>
      <c r="S1111" s="283"/>
      <c r="T1111" s="283"/>
      <c r="U1111" s="283"/>
      <c r="V1111" s="283"/>
      <c r="W1111" s="283"/>
      <c r="X1111" s="283"/>
      <c r="Y1111" s="283"/>
      <c r="Z1111" s="283"/>
      <c r="AA1111" s="283"/>
      <c r="AB1111" s="283"/>
      <c r="AC1111" s="284"/>
      <c r="AE1111" s="805"/>
      <c r="AG1111" s="805"/>
      <c r="AI1111" s="805"/>
      <c r="AK1111" s="300"/>
    </row>
    <row r="1112" spans="4:37" ht="12.75" customHeight="1" outlineLevel="3" x14ac:dyDescent="0.25">
      <c r="D1112" s="142" t="str">
        <f>'Line Items'!D1803</f>
        <v>[SFO Station Line 171] - Long Term Charge (First Reserve Rent)</v>
      </c>
      <c r="E1112" s="106"/>
      <c r="F1112" s="143" t="str">
        <f t="shared" si="59"/>
        <v>£000</v>
      </c>
      <c r="G1112" s="283"/>
      <c r="H1112" s="283"/>
      <c r="I1112" s="283"/>
      <c r="J1112" s="283"/>
      <c r="K1112" s="283"/>
      <c r="L1112" s="283"/>
      <c r="M1112" s="283"/>
      <c r="N1112" s="283"/>
      <c r="O1112" s="283"/>
      <c r="P1112" s="283"/>
      <c r="Q1112" s="283"/>
      <c r="R1112" s="283"/>
      <c r="S1112" s="283"/>
      <c r="T1112" s="283"/>
      <c r="U1112" s="283"/>
      <c r="V1112" s="283"/>
      <c r="W1112" s="283"/>
      <c r="X1112" s="283"/>
      <c r="Y1112" s="283"/>
      <c r="Z1112" s="283"/>
      <c r="AA1112" s="283"/>
      <c r="AB1112" s="283"/>
      <c r="AC1112" s="284"/>
      <c r="AE1112" s="805"/>
      <c r="AG1112" s="805"/>
      <c r="AI1112" s="805"/>
      <c r="AK1112" s="300"/>
    </row>
    <row r="1113" spans="4:37" ht="12.75" customHeight="1" outlineLevel="3" x14ac:dyDescent="0.25">
      <c r="D1113" s="142" t="str">
        <f>'Line Items'!D1804</f>
        <v>[SFO Station Line 172] - Long Term Charge (First Reserve Rent)</v>
      </c>
      <c r="E1113" s="106"/>
      <c r="F1113" s="143" t="str">
        <f t="shared" si="59"/>
        <v>£000</v>
      </c>
      <c r="G1113" s="283"/>
      <c r="H1113" s="283"/>
      <c r="I1113" s="283"/>
      <c r="J1113" s="283"/>
      <c r="K1113" s="283"/>
      <c r="L1113" s="283"/>
      <c r="M1113" s="283"/>
      <c r="N1113" s="283"/>
      <c r="O1113" s="283"/>
      <c r="P1113" s="283"/>
      <c r="Q1113" s="283"/>
      <c r="R1113" s="283"/>
      <c r="S1113" s="283"/>
      <c r="T1113" s="283"/>
      <c r="U1113" s="283"/>
      <c r="V1113" s="283"/>
      <c r="W1113" s="283"/>
      <c r="X1113" s="283"/>
      <c r="Y1113" s="283"/>
      <c r="Z1113" s="283"/>
      <c r="AA1113" s="283"/>
      <c r="AB1113" s="283"/>
      <c r="AC1113" s="284"/>
      <c r="AE1113" s="805"/>
      <c r="AG1113" s="805"/>
      <c r="AI1113" s="805"/>
      <c r="AK1113" s="300"/>
    </row>
    <row r="1114" spans="4:37" ht="12.75" customHeight="1" outlineLevel="3" x14ac:dyDescent="0.25">
      <c r="D1114" s="142" t="str">
        <f>'Line Items'!D1805</f>
        <v>[SFO Station Line 173] - Long Term Charge (First Reserve Rent)</v>
      </c>
      <c r="E1114" s="106"/>
      <c r="F1114" s="143" t="str">
        <f t="shared" si="59"/>
        <v>£000</v>
      </c>
      <c r="G1114" s="283"/>
      <c r="H1114" s="283"/>
      <c r="I1114" s="283"/>
      <c r="J1114" s="283"/>
      <c r="K1114" s="283"/>
      <c r="L1114" s="283"/>
      <c r="M1114" s="283"/>
      <c r="N1114" s="283"/>
      <c r="O1114" s="283"/>
      <c r="P1114" s="283"/>
      <c r="Q1114" s="283"/>
      <c r="R1114" s="283"/>
      <c r="S1114" s="283"/>
      <c r="T1114" s="283"/>
      <c r="U1114" s="283"/>
      <c r="V1114" s="283"/>
      <c r="W1114" s="283"/>
      <c r="X1114" s="283"/>
      <c r="Y1114" s="283"/>
      <c r="Z1114" s="283"/>
      <c r="AA1114" s="283"/>
      <c r="AB1114" s="283"/>
      <c r="AC1114" s="284"/>
      <c r="AE1114" s="805"/>
      <c r="AG1114" s="805"/>
      <c r="AI1114" s="805"/>
      <c r="AK1114" s="300"/>
    </row>
    <row r="1115" spans="4:37" ht="12.75" customHeight="1" outlineLevel="3" x14ac:dyDescent="0.25">
      <c r="D1115" s="142" t="str">
        <f>'Line Items'!D1806</f>
        <v>[SFO Station Line 174] - Long Term Charge (First Reserve Rent)</v>
      </c>
      <c r="E1115" s="106"/>
      <c r="F1115" s="143" t="str">
        <f t="shared" si="59"/>
        <v>£000</v>
      </c>
      <c r="G1115" s="283"/>
      <c r="H1115" s="283"/>
      <c r="I1115" s="283"/>
      <c r="J1115" s="283"/>
      <c r="K1115" s="283"/>
      <c r="L1115" s="283"/>
      <c r="M1115" s="283"/>
      <c r="N1115" s="283"/>
      <c r="O1115" s="283"/>
      <c r="P1115" s="283"/>
      <c r="Q1115" s="283"/>
      <c r="R1115" s="283"/>
      <c r="S1115" s="283"/>
      <c r="T1115" s="283"/>
      <c r="U1115" s="283"/>
      <c r="V1115" s="283"/>
      <c r="W1115" s="283"/>
      <c r="X1115" s="283"/>
      <c r="Y1115" s="283"/>
      <c r="Z1115" s="283"/>
      <c r="AA1115" s="283"/>
      <c r="AB1115" s="283"/>
      <c r="AC1115" s="284"/>
      <c r="AE1115" s="805"/>
      <c r="AG1115" s="805"/>
      <c r="AI1115" s="805"/>
      <c r="AK1115" s="300"/>
    </row>
    <row r="1116" spans="4:37" ht="12.75" customHeight="1" outlineLevel="3" x14ac:dyDescent="0.25">
      <c r="D1116" s="142" t="str">
        <f>'Line Items'!D1807</f>
        <v>[SFO Station Line 175] - Long Term Charge (First Reserve Rent)</v>
      </c>
      <c r="E1116" s="106"/>
      <c r="F1116" s="143" t="str">
        <f t="shared" si="59"/>
        <v>£000</v>
      </c>
      <c r="G1116" s="283"/>
      <c r="H1116" s="283"/>
      <c r="I1116" s="283"/>
      <c r="J1116" s="283"/>
      <c r="K1116" s="283"/>
      <c r="L1116" s="283"/>
      <c r="M1116" s="283"/>
      <c r="N1116" s="283"/>
      <c r="O1116" s="283"/>
      <c r="P1116" s="283"/>
      <c r="Q1116" s="283"/>
      <c r="R1116" s="283"/>
      <c r="S1116" s="283"/>
      <c r="T1116" s="283"/>
      <c r="U1116" s="283"/>
      <c r="V1116" s="283"/>
      <c r="W1116" s="283"/>
      <c r="X1116" s="283"/>
      <c r="Y1116" s="283"/>
      <c r="Z1116" s="283"/>
      <c r="AA1116" s="283"/>
      <c r="AB1116" s="283"/>
      <c r="AC1116" s="284"/>
      <c r="AE1116" s="805"/>
      <c r="AG1116" s="805"/>
      <c r="AI1116" s="805"/>
      <c r="AK1116" s="300"/>
    </row>
    <row r="1117" spans="4:37" ht="12.75" customHeight="1" outlineLevel="3" x14ac:dyDescent="0.25">
      <c r="D1117" s="142" t="str">
        <f>'Line Items'!D1808</f>
        <v>[SFO Station Line 176] - Long Term Charge (First Reserve Rent)</v>
      </c>
      <c r="E1117" s="106"/>
      <c r="F1117" s="143" t="str">
        <f t="shared" si="59"/>
        <v>£000</v>
      </c>
      <c r="G1117" s="283"/>
      <c r="H1117" s="283"/>
      <c r="I1117" s="283"/>
      <c r="J1117" s="283"/>
      <c r="K1117" s="283"/>
      <c r="L1117" s="283"/>
      <c r="M1117" s="283"/>
      <c r="N1117" s="283"/>
      <c r="O1117" s="283"/>
      <c r="P1117" s="283"/>
      <c r="Q1117" s="283"/>
      <c r="R1117" s="283"/>
      <c r="S1117" s="283"/>
      <c r="T1117" s="283"/>
      <c r="U1117" s="283"/>
      <c r="V1117" s="283"/>
      <c r="W1117" s="283"/>
      <c r="X1117" s="283"/>
      <c r="Y1117" s="283"/>
      <c r="Z1117" s="283"/>
      <c r="AA1117" s="283"/>
      <c r="AB1117" s="283"/>
      <c r="AC1117" s="284"/>
      <c r="AE1117" s="805"/>
      <c r="AG1117" s="805"/>
      <c r="AI1117" s="805"/>
      <c r="AK1117" s="300"/>
    </row>
    <row r="1118" spans="4:37" ht="12.75" customHeight="1" outlineLevel="3" x14ac:dyDescent="0.25">
      <c r="D1118" s="142" t="str">
        <f>'Line Items'!D1809</f>
        <v>[SFO Station Line 177] - Long Term Charge (First Reserve Rent)</v>
      </c>
      <c r="E1118" s="106"/>
      <c r="F1118" s="143" t="str">
        <f t="shared" si="59"/>
        <v>£000</v>
      </c>
      <c r="G1118" s="283"/>
      <c r="H1118" s="283"/>
      <c r="I1118" s="283"/>
      <c r="J1118" s="283"/>
      <c r="K1118" s="283"/>
      <c r="L1118" s="283"/>
      <c r="M1118" s="283"/>
      <c r="N1118" s="283"/>
      <c r="O1118" s="283"/>
      <c r="P1118" s="283"/>
      <c r="Q1118" s="283"/>
      <c r="R1118" s="283"/>
      <c r="S1118" s="283"/>
      <c r="T1118" s="283"/>
      <c r="U1118" s="283"/>
      <c r="V1118" s="283"/>
      <c r="W1118" s="283"/>
      <c r="X1118" s="283"/>
      <c r="Y1118" s="283"/>
      <c r="Z1118" s="283"/>
      <c r="AA1118" s="283"/>
      <c r="AB1118" s="283"/>
      <c r="AC1118" s="284"/>
      <c r="AE1118" s="805"/>
      <c r="AG1118" s="805"/>
      <c r="AI1118" s="805"/>
      <c r="AK1118" s="300"/>
    </row>
    <row r="1119" spans="4:37" ht="12.75" customHeight="1" outlineLevel="3" x14ac:dyDescent="0.25">
      <c r="D1119" s="142" t="str">
        <f>'Line Items'!D1810</f>
        <v>[SFO Station Line 178] - Long Term Charge (First Reserve Rent)</v>
      </c>
      <c r="E1119" s="106"/>
      <c r="F1119" s="143" t="str">
        <f t="shared" si="59"/>
        <v>£000</v>
      </c>
      <c r="G1119" s="283"/>
      <c r="H1119" s="283"/>
      <c r="I1119" s="283"/>
      <c r="J1119" s="283"/>
      <c r="K1119" s="283"/>
      <c r="L1119" s="283"/>
      <c r="M1119" s="283"/>
      <c r="N1119" s="283"/>
      <c r="O1119" s="283"/>
      <c r="P1119" s="283"/>
      <c r="Q1119" s="283"/>
      <c r="R1119" s="283"/>
      <c r="S1119" s="283"/>
      <c r="T1119" s="283"/>
      <c r="U1119" s="283"/>
      <c r="V1119" s="283"/>
      <c r="W1119" s="283"/>
      <c r="X1119" s="283"/>
      <c r="Y1119" s="283"/>
      <c r="Z1119" s="283"/>
      <c r="AA1119" s="283"/>
      <c r="AB1119" s="283"/>
      <c r="AC1119" s="284"/>
      <c r="AE1119" s="805"/>
      <c r="AG1119" s="805"/>
      <c r="AI1119" s="805"/>
      <c r="AK1119" s="300"/>
    </row>
    <row r="1120" spans="4:37" ht="12.75" customHeight="1" outlineLevel="3" x14ac:dyDescent="0.25">
      <c r="D1120" s="142" t="str">
        <f>'Line Items'!D1811</f>
        <v>[SFO Station Line 179] - Long Term Charge (First Reserve Rent)</v>
      </c>
      <c r="E1120" s="106"/>
      <c r="F1120" s="143" t="str">
        <f t="shared" si="59"/>
        <v>£000</v>
      </c>
      <c r="G1120" s="283"/>
      <c r="H1120" s="283"/>
      <c r="I1120" s="283"/>
      <c r="J1120" s="283"/>
      <c r="K1120" s="283"/>
      <c r="L1120" s="283"/>
      <c r="M1120" s="283"/>
      <c r="N1120" s="283"/>
      <c r="O1120" s="283"/>
      <c r="P1120" s="283"/>
      <c r="Q1120" s="283"/>
      <c r="R1120" s="283"/>
      <c r="S1120" s="283"/>
      <c r="T1120" s="283"/>
      <c r="U1120" s="283"/>
      <c r="V1120" s="283"/>
      <c r="W1120" s="283"/>
      <c r="X1120" s="283"/>
      <c r="Y1120" s="283"/>
      <c r="Z1120" s="283"/>
      <c r="AA1120" s="283"/>
      <c r="AB1120" s="283"/>
      <c r="AC1120" s="284"/>
      <c r="AE1120" s="805"/>
      <c r="AG1120" s="805"/>
      <c r="AI1120" s="805"/>
      <c r="AK1120" s="300"/>
    </row>
    <row r="1121" spans="4:37" ht="12.75" customHeight="1" outlineLevel="3" x14ac:dyDescent="0.25">
      <c r="D1121" s="142" t="str">
        <f>'Line Items'!D1812</f>
        <v>[SFO Station Line 180] - Long Term Charge (First Reserve Rent)</v>
      </c>
      <c r="E1121" s="106"/>
      <c r="F1121" s="143" t="str">
        <f t="shared" si="59"/>
        <v>£000</v>
      </c>
      <c r="G1121" s="283"/>
      <c r="H1121" s="283"/>
      <c r="I1121" s="283"/>
      <c r="J1121" s="283"/>
      <c r="K1121" s="283"/>
      <c r="L1121" s="283"/>
      <c r="M1121" s="283"/>
      <c r="N1121" s="283"/>
      <c r="O1121" s="283"/>
      <c r="P1121" s="283"/>
      <c r="Q1121" s="283"/>
      <c r="R1121" s="283"/>
      <c r="S1121" s="283"/>
      <c r="T1121" s="283"/>
      <c r="U1121" s="283"/>
      <c r="V1121" s="283"/>
      <c r="W1121" s="283"/>
      <c r="X1121" s="283"/>
      <c r="Y1121" s="283"/>
      <c r="Z1121" s="283"/>
      <c r="AA1121" s="283"/>
      <c r="AB1121" s="283"/>
      <c r="AC1121" s="284"/>
      <c r="AE1121" s="805"/>
      <c r="AG1121" s="805"/>
      <c r="AI1121" s="805"/>
      <c r="AK1121" s="300"/>
    </row>
    <row r="1122" spans="4:37" ht="12.75" customHeight="1" outlineLevel="3" x14ac:dyDescent="0.25">
      <c r="D1122" s="142" t="str">
        <f>'Line Items'!D1813</f>
        <v>[SFO Station Line 181] - Long Term Charge (First Reserve Rent)</v>
      </c>
      <c r="E1122" s="106"/>
      <c r="F1122" s="143" t="str">
        <f t="shared" si="59"/>
        <v>£000</v>
      </c>
      <c r="G1122" s="283"/>
      <c r="H1122" s="283"/>
      <c r="I1122" s="283"/>
      <c r="J1122" s="283"/>
      <c r="K1122" s="283"/>
      <c r="L1122" s="283"/>
      <c r="M1122" s="283"/>
      <c r="N1122" s="283"/>
      <c r="O1122" s="283"/>
      <c r="P1122" s="283"/>
      <c r="Q1122" s="283"/>
      <c r="R1122" s="283"/>
      <c r="S1122" s="283"/>
      <c r="T1122" s="283"/>
      <c r="U1122" s="283"/>
      <c r="V1122" s="283"/>
      <c r="W1122" s="283"/>
      <c r="X1122" s="283"/>
      <c r="Y1122" s="283"/>
      <c r="Z1122" s="283"/>
      <c r="AA1122" s="283"/>
      <c r="AB1122" s="283"/>
      <c r="AC1122" s="284"/>
      <c r="AE1122" s="805"/>
      <c r="AG1122" s="805"/>
      <c r="AI1122" s="805"/>
      <c r="AK1122" s="300"/>
    </row>
    <row r="1123" spans="4:37" ht="12.75" customHeight="1" outlineLevel="3" x14ac:dyDescent="0.25">
      <c r="D1123" s="142" t="str">
        <f>'Line Items'!D1814</f>
        <v>[SFO Station Line 182] - Long Term Charge (First Reserve Rent)</v>
      </c>
      <c r="E1123" s="106"/>
      <c r="F1123" s="143" t="str">
        <f t="shared" si="59"/>
        <v>£000</v>
      </c>
      <c r="G1123" s="283"/>
      <c r="H1123" s="283"/>
      <c r="I1123" s="283"/>
      <c r="J1123" s="283"/>
      <c r="K1123" s="283"/>
      <c r="L1123" s="283"/>
      <c r="M1123" s="283"/>
      <c r="N1123" s="283"/>
      <c r="O1123" s="283"/>
      <c r="P1123" s="283"/>
      <c r="Q1123" s="283"/>
      <c r="R1123" s="283"/>
      <c r="S1123" s="283"/>
      <c r="T1123" s="283"/>
      <c r="U1123" s="283"/>
      <c r="V1123" s="283"/>
      <c r="W1123" s="283"/>
      <c r="X1123" s="283"/>
      <c r="Y1123" s="283"/>
      <c r="Z1123" s="283"/>
      <c r="AA1123" s="283"/>
      <c r="AB1123" s="283"/>
      <c r="AC1123" s="284"/>
      <c r="AE1123" s="805"/>
      <c r="AG1123" s="805"/>
      <c r="AI1123" s="805"/>
      <c r="AK1123" s="300"/>
    </row>
    <row r="1124" spans="4:37" ht="12.75" customHeight="1" outlineLevel="3" x14ac:dyDescent="0.25">
      <c r="D1124" s="142" t="str">
        <f>'Line Items'!D1815</f>
        <v>[SFO Station Line 183] - Long Term Charge (First Reserve Rent)</v>
      </c>
      <c r="E1124" s="106"/>
      <c r="F1124" s="143" t="str">
        <f t="shared" si="59"/>
        <v>£000</v>
      </c>
      <c r="G1124" s="283"/>
      <c r="H1124" s="283"/>
      <c r="I1124" s="283"/>
      <c r="J1124" s="283"/>
      <c r="K1124" s="283"/>
      <c r="L1124" s="283"/>
      <c r="M1124" s="283"/>
      <c r="N1124" s="283"/>
      <c r="O1124" s="283"/>
      <c r="P1124" s="283"/>
      <c r="Q1124" s="283"/>
      <c r="R1124" s="283"/>
      <c r="S1124" s="283"/>
      <c r="T1124" s="283"/>
      <c r="U1124" s="283"/>
      <c r="V1124" s="283"/>
      <c r="W1124" s="283"/>
      <c r="X1124" s="283"/>
      <c r="Y1124" s="283"/>
      <c r="Z1124" s="283"/>
      <c r="AA1124" s="283"/>
      <c r="AB1124" s="283"/>
      <c r="AC1124" s="284"/>
      <c r="AE1124" s="805"/>
      <c r="AG1124" s="805"/>
      <c r="AI1124" s="805"/>
      <c r="AK1124" s="300"/>
    </row>
    <row r="1125" spans="4:37" ht="12.75" customHeight="1" outlineLevel="3" x14ac:dyDescent="0.25">
      <c r="D1125" s="142" t="str">
        <f>'Line Items'!D1816</f>
        <v>[SFO Station Line 184] - Long Term Charge (First Reserve Rent)</v>
      </c>
      <c r="E1125" s="106"/>
      <c r="F1125" s="143" t="str">
        <f t="shared" si="59"/>
        <v>£000</v>
      </c>
      <c r="G1125" s="283"/>
      <c r="H1125" s="283"/>
      <c r="I1125" s="283"/>
      <c r="J1125" s="283"/>
      <c r="K1125" s="283"/>
      <c r="L1125" s="283"/>
      <c r="M1125" s="283"/>
      <c r="N1125" s="283"/>
      <c r="O1125" s="283"/>
      <c r="P1125" s="283"/>
      <c r="Q1125" s="283"/>
      <c r="R1125" s="283"/>
      <c r="S1125" s="283"/>
      <c r="T1125" s="283"/>
      <c r="U1125" s="283"/>
      <c r="V1125" s="283"/>
      <c r="W1125" s="283"/>
      <c r="X1125" s="283"/>
      <c r="Y1125" s="283"/>
      <c r="Z1125" s="283"/>
      <c r="AA1125" s="283"/>
      <c r="AB1125" s="283"/>
      <c r="AC1125" s="284"/>
      <c r="AE1125" s="805"/>
      <c r="AG1125" s="805"/>
      <c r="AI1125" s="805"/>
      <c r="AK1125" s="300"/>
    </row>
    <row r="1126" spans="4:37" ht="12.75" customHeight="1" outlineLevel="3" x14ac:dyDescent="0.25">
      <c r="D1126" s="142" t="str">
        <f>'Line Items'!D1817</f>
        <v>[SFO Station Line 185] - Long Term Charge (First Reserve Rent)</v>
      </c>
      <c r="E1126" s="106"/>
      <c r="F1126" s="143" t="str">
        <f t="shared" si="59"/>
        <v>£000</v>
      </c>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4"/>
      <c r="AE1126" s="805"/>
      <c r="AG1126" s="805"/>
      <c r="AI1126" s="805"/>
      <c r="AK1126" s="300"/>
    </row>
    <row r="1127" spans="4:37" ht="12.75" customHeight="1" outlineLevel="3" x14ac:dyDescent="0.25">
      <c r="D1127" s="142" t="str">
        <f>'Line Items'!D1818</f>
        <v>[SFO Station Line 186] - Long Term Charge (First Reserve Rent)</v>
      </c>
      <c r="E1127" s="106"/>
      <c r="F1127" s="143" t="str">
        <f t="shared" si="59"/>
        <v>£000</v>
      </c>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4"/>
      <c r="AE1127" s="805"/>
      <c r="AG1127" s="805"/>
      <c r="AI1127" s="805"/>
      <c r="AK1127" s="300"/>
    </row>
    <row r="1128" spans="4:37" ht="12.75" customHeight="1" outlineLevel="3" x14ac:dyDescent="0.25">
      <c r="D1128" s="142" t="str">
        <f>'Line Items'!D1819</f>
        <v>[SFO Station Line 187] - Long Term Charge (First Reserve Rent)</v>
      </c>
      <c r="E1128" s="106"/>
      <c r="F1128" s="143" t="str">
        <f t="shared" si="59"/>
        <v>£000</v>
      </c>
      <c r="G1128" s="283"/>
      <c r="H1128" s="283"/>
      <c r="I1128" s="283"/>
      <c r="J1128" s="283"/>
      <c r="K1128" s="283"/>
      <c r="L1128" s="283"/>
      <c r="M1128" s="283"/>
      <c r="N1128" s="283"/>
      <c r="O1128" s="283"/>
      <c r="P1128" s="283"/>
      <c r="Q1128" s="283"/>
      <c r="R1128" s="283"/>
      <c r="S1128" s="283"/>
      <c r="T1128" s="283"/>
      <c r="U1128" s="283"/>
      <c r="V1128" s="283"/>
      <c r="W1128" s="283"/>
      <c r="X1128" s="283"/>
      <c r="Y1128" s="283"/>
      <c r="Z1128" s="283"/>
      <c r="AA1128" s="283"/>
      <c r="AB1128" s="283"/>
      <c r="AC1128" s="284"/>
      <c r="AE1128" s="805"/>
      <c r="AG1128" s="805"/>
      <c r="AI1128" s="805"/>
      <c r="AK1128" s="300"/>
    </row>
    <row r="1129" spans="4:37" ht="12.75" customHeight="1" outlineLevel="3" x14ac:dyDescent="0.25">
      <c r="D1129" s="142" t="str">
        <f>'Line Items'!D1820</f>
        <v>[SFO Station Line 188] - Long Term Charge (First Reserve Rent)</v>
      </c>
      <c r="E1129" s="106"/>
      <c r="F1129" s="143" t="str">
        <f t="shared" si="59"/>
        <v>£000</v>
      </c>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4"/>
      <c r="AE1129" s="805"/>
      <c r="AG1129" s="805"/>
      <c r="AI1129" s="805"/>
      <c r="AK1129" s="300"/>
    </row>
    <row r="1130" spans="4:37" ht="12.75" customHeight="1" outlineLevel="3" x14ac:dyDescent="0.25">
      <c r="D1130" s="142" t="str">
        <f>'Line Items'!D1821</f>
        <v>[SFO Station Line 189] - Long Term Charge (First Reserve Rent)</v>
      </c>
      <c r="E1130" s="106"/>
      <c r="F1130" s="143" t="str">
        <f t="shared" si="59"/>
        <v>£000</v>
      </c>
      <c r="G1130" s="283"/>
      <c r="H1130" s="283"/>
      <c r="I1130" s="283"/>
      <c r="J1130" s="283"/>
      <c r="K1130" s="283"/>
      <c r="L1130" s="283"/>
      <c r="M1130" s="283"/>
      <c r="N1130" s="283"/>
      <c r="O1130" s="283"/>
      <c r="P1130" s="283"/>
      <c r="Q1130" s="283"/>
      <c r="R1130" s="283"/>
      <c r="S1130" s="283"/>
      <c r="T1130" s="283"/>
      <c r="U1130" s="283"/>
      <c r="V1130" s="283"/>
      <c r="W1130" s="283"/>
      <c r="X1130" s="283"/>
      <c r="Y1130" s="283"/>
      <c r="Z1130" s="283"/>
      <c r="AA1130" s="283"/>
      <c r="AB1130" s="283"/>
      <c r="AC1130" s="284"/>
      <c r="AE1130" s="805"/>
      <c r="AG1130" s="805"/>
      <c r="AI1130" s="805"/>
      <c r="AK1130" s="300"/>
    </row>
    <row r="1131" spans="4:37" ht="12.75" customHeight="1" outlineLevel="3" x14ac:dyDescent="0.25">
      <c r="D1131" s="142" t="str">
        <f>'Line Items'!D1822</f>
        <v>[SFO Station Line 190] - Long Term Charge (First Reserve Rent)</v>
      </c>
      <c r="E1131" s="106"/>
      <c r="F1131" s="143" t="str">
        <f t="shared" si="59"/>
        <v>£000</v>
      </c>
      <c r="G1131" s="283"/>
      <c r="H1131" s="283"/>
      <c r="I1131" s="283"/>
      <c r="J1131" s="283"/>
      <c r="K1131" s="283"/>
      <c r="L1131" s="283"/>
      <c r="M1131" s="283"/>
      <c r="N1131" s="283"/>
      <c r="O1131" s="283"/>
      <c r="P1131" s="283"/>
      <c r="Q1131" s="283"/>
      <c r="R1131" s="283"/>
      <c r="S1131" s="283"/>
      <c r="T1131" s="283"/>
      <c r="U1131" s="283"/>
      <c r="V1131" s="283"/>
      <c r="W1131" s="283"/>
      <c r="X1131" s="283"/>
      <c r="Y1131" s="283"/>
      <c r="Z1131" s="283"/>
      <c r="AA1131" s="283"/>
      <c r="AB1131" s="283"/>
      <c r="AC1131" s="284"/>
      <c r="AE1131" s="805"/>
      <c r="AG1131" s="805"/>
      <c r="AI1131" s="805"/>
      <c r="AK1131" s="300"/>
    </row>
    <row r="1132" spans="4:37" ht="12.75" customHeight="1" outlineLevel="3" x14ac:dyDescent="0.25">
      <c r="D1132" s="142" t="str">
        <f>'Line Items'!D1823</f>
        <v>[SFO Station Line 191] - Long Term Charge (First Reserve Rent)</v>
      </c>
      <c r="E1132" s="106"/>
      <c r="F1132" s="143" t="str">
        <f t="shared" si="59"/>
        <v>£000</v>
      </c>
      <c r="G1132" s="283"/>
      <c r="H1132" s="283"/>
      <c r="I1132" s="283"/>
      <c r="J1132" s="283"/>
      <c r="K1132" s="283"/>
      <c r="L1132" s="283"/>
      <c r="M1132" s="283"/>
      <c r="N1132" s="283"/>
      <c r="O1132" s="283"/>
      <c r="P1132" s="283"/>
      <c r="Q1132" s="283"/>
      <c r="R1132" s="283"/>
      <c r="S1132" s="283"/>
      <c r="T1132" s="283"/>
      <c r="U1132" s="283"/>
      <c r="V1132" s="283"/>
      <c r="W1132" s="283"/>
      <c r="X1132" s="283"/>
      <c r="Y1132" s="283"/>
      <c r="Z1132" s="283"/>
      <c r="AA1132" s="283"/>
      <c r="AB1132" s="283"/>
      <c r="AC1132" s="284"/>
      <c r="AE1132" s="805"/>
      <c r="AG1132" s="805"/>
      <c r="AI1132" s="805"/>
      <c r="AK1132" s="300"/>
    </row>
    <row r="1133" spans="4:37" ht="12.75" customHeight="1" outlineLevel="3" x14ac:dyDescent="0.25">
      <c r="D1133" s="142" t="str">
        <f>'Line Items'!D1824</f>
        <v>[SFO Station Line 192] - Long Term Charge (First Reserve Rent)</v>
      </c>
      <c r="E1133" s="106"/>
      <c r="F1133" s="143" t="str">
        <f t="shared" si="59"/>
        <v>£000</v>
      </c>
      <c r="G1133" s="283"/>
      <c r="H1133" s="283"/>
      <c r="I1133" s="283"/>
      <c r="J1133" s="283"/>
      <c r="K1133" s="283"/>
      <c r="L1133" s="283"/>
      <c r="M1133" s="283"/>
      <c r="N1133" s="283"/>
      <c r="O1133" s="283"/>
      <c r="P1133" s="283"/>
      <c r="Q1133" s="283"/>
      <c r="R1133" s="283"/>
      <c r="S1133" s="283"/>
      <c r="T1133" s="283"/>
      <c r="U1133" s="283"/>
      <c r="V1133" s="283"/>
      <c r="W1133" s="283"/>
      <c r="X1133" s="283"/>
      <c r="Y1133" s="283"/>
      <c r="Z1133" s="283"/>
      <c r="AA1133" s="283"/>
      <c r="AB1133" s="283"/>
      <c r="AC1133" s="284"/>
      <c r="AE1133" s="805"/>
      <c r="AG1133" s="805"/>
      <c r="AI1133" s="805"/>
      <c r="AK1133" s="300"/>
    </row>
    <row r="1134" spans="4:37" ht="12.75" customHeight="1" outlineLevel="3" x14ac:dyDescent="0.25">
      <c r="D1134" s="142" t="str">
        <f>'Line Items'!D1825</f>
        <v>[SFO Station Line 193] - Long Term Charge (First Reserve Rent)</v>
      </c>
      <c r="E1134" s="106"/>
      <c r="F1134" s="143" t="str">
        <f t="shared" si="59"/>
        <v>£000</v>
      </c>
      <c r="G1134" s="283"/>
      <c r="H1134" s="283"/>
      <c r="I1134" s="283"/>
      <c r="J1134" s="283"/>
      <c r="K1134" s="283"/>
      <c r="L1134" s="283"/>
      <c r="M1134" s="283"/>
      <c r="N1134" s="283"/>
      <c r="O1134" s="283"/>
      <c r="P1134" s="283"/>
      <c r="Q1134" s="283"/>
      <c r="R1134" s="283"/>
      <c r="S1134" s="283"/>
      <c r="T1134" s="283"/>
      <c r="U1134" s="283"/>
      <c r="V1134" s="283"/>
      <c r="W1134" s="283"/>
      <c r="X1134" s="283"/>
      <c r="Y1134" s="283"/>
      <c r="Z1134" s="283"/>
      <c r="AA1134" s="283"/>
      <c r="AB1134" s="283"/>
      <c r="AC1134" s="284"/>
      <c r="AE1134" s="805"/>
      <c r="AG1134" s="805"/>
      <c r="AI1134" s="805"/>
      <c r="AK1134" s="300"/>
    </row>
    <row r="1135" spans="4:37" ht="12.75" customHeight="1" outlineLevel="3" x14ac:dyDescent="0.25">
      <c r="D1135" s="142" t="str">
        <f>'Line Items'!D1826</f>
        <v>[SFO Station Line 194] - Long Term Charge (First Reserve Rent)</v>
      </c>
      <c r="E1135" s="106"/>
      <c r="F1135" s="143" t="str">
        <f t="shared" ref="F1135:F1191" si="60">F1134</f>
        <v>£000</v>
      </c>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4"/>
      <c r="AE1135" s="805"/>
      <c r="AG1135" s="805"/>
      <c r="AI1135" s="805"/>
      <c r="AK1135" s="300"/>
    </row>
    <row r="1136" spans="4:37" ht="12.75" customHeight="1" outlineLevel="3" x14ac:dyDescent="0.25">
      <c r="D1136" s="142" t="str">
        <f>'Line Items'!D1827</f>
        <v>[SFO Station Line 195] - Long Term Charge (First Reserve Rent)</v>
      </c>
      <c r="E1136" s="106"/>
      <c r="F1136" s="143" t="str">
        <f t="shared" si="60"/>
        <v>£000</v>
      </c>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4"/>
      <c r="AE1136" s="805"/>
      <c r="AG1136" s="805"/>
      <c r="AI1136" s="805"/>
      <c r="AK1136" s="300"/>
    </row>
    <row r="1137" spans="4:37" ht="12.75" customHeight="1" outlineLevel="3" x14ac:dyDescent="0.25">
      <c r="D1137" s="142" t="str">
        <f>'Line Items'!D1828</f>
        <v>[SFO Station Line 196] - Long Term Charge (First Reserve Rent)</v>
      </c>
      <c r="E1137" s="106"/>
      <c r="F1137" s="143" t="str">
        <f t="shared" si="60"/>
        <v>£000</v>
      </c>
      <c r="G1137" s="283"/>
      <c r="H1137" s="283"/>
      <c r="I1137" s="283"/>
      <c r="J1137" s="283"/>
      <c r="K1137" s="283"/>
      <c r="L1137" s="283"/>
      <c r="M1137" s="283"/>
      <c r="N1137" s="283"/>
      <c r="O1137" s="283"/>
      <c r="P1137" s="283"/>
      <c r="Q1137" s="283"/>
      <c r="R1137" s="283"/>
      <c r="S1137" s="283"/>
      <c r="T1137" s="283"/>
      <c r="U1137" s="283"/>
      <c r="V1137" s="283"/>
      <c r="W1137" s="283"/>
      <c r="X1137" s="283"/>
      <c r="Y1137" s="283"/>
      <c r="Z1137" s="283"/>
      <c r="AA1137" s="283"/>
      <c r="AB1137" s="283"/>
      <c r="AC1137" s="284"/>
      <c r="AE1137" s="805"/>
      <c r="AG1137" s="805"/>
      <c r="AI1137" s="805"/>
      <c r="AK1137" s="300"/>
    </row>
    <row r="1138" spans="4:37" ht="12.75" customHeight="1" outlineLevel="3" x14ac:dyDescent="0.25">
      <c r="D1138" s="142" t="str">
        <f>'Line Items'!D1829</f>
        <v>[SFO Station Line 197] - Long Term Charge (First Reserve Rent)</v>
      </c>
      <c r="E1138" s="106"/>
      <c r="F1138" s="143" t="str">
        <f t="shared" si="60"/>
        <v>£000</v>
      </c>
      <c r="G1138" s="283"/>
      <c r="H1138" s="283"/>
      <c r="I1138" s="283"/>
      <c r="J1138" s="283"/>
      <c r="K1138" s="283"/>
      <c r="L1138" s="283"/>
      <c r="M1138" s="283"/>
      <c r="N1138" s="283"/>
      <c r="O1138" s="283"/>
      <c r="P1138" s="283"/>
      <c r="Q1138" s="283"/>
      <c r="R1138" s="283"/>
      <c r="S1138" s="283"/>
      <c r="T1138" s="283"/>
      <c r="U1138" s="283"/>
      <c r="V1138" s="283"/>
      <c r="W1138" s="283"/>
      <c r="X1138" s="283"/>
      <c r="Y1138" s="283"/>
      <c r="Z1138" s="283"/>
      <c r="AA1138" s="283"/>
      <c r="AB1138" s="283"/>
      <c r="AC1138" s="284"/>
      <c r="AE1138" s="805"/>
      <c r="AG1138" s="805"/>
      <c r="AI1138" s="805"/>
      <c r="AK1138" s="300"/>
    </row>
    <row r="1139" spans="4:37" ht="12.75" customHeight="1" outlineLevel="3" x14ac:dyDescent="0.25">
      <c r="D1139" s="142" t="str">
        <f>'Line Items'!D1830</f>
        <v>[SFO Station Line 198] - Long Term Charge (First Reserve Rent)</v>
      </c>
      <c r="E1139" s="106"/>
      <c r="F1139" s="143" t="str">
        <f t="shared" si="60"/>
        <v>£000</v>
      </c>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4"/>
      <c r="AE1139" s="805"/>
      <c r="AG1139" s="805"/>
      <c r="AI1139" s="805"/>
      <c r="AK1139" s="300"/>
    </row>
    <row r="1140" spans="4:37" ht="12.75" customHeight="1" outlineLevel="3" x14ac:dyDescent="0.25">
      <c r="D1140" s="142" t="str">
        <f>'Line Items'!D1831</f>
        <v>[SFO Station Line 199] - Long Term Charge (First Reserve Rent)</v>
      </c>
      <c r="E1140" s="106"/>
      <c r="F1140" s="143" t="str">
        <f t="shared" si="60"/>
        <v>£000</v>
      </c>
      <c r="G1140" s="283"/>
      <c r="H1140" s="283"/>
      <c r="I1140" s="283"/>
      <c r="J1140" s="283"/>
      <c r="K1140" s="283"/>
      <c r="L1140" s="283"/>
      <c r="M1140" s="283"/>
      <c r="N1140" s="283"/>
      <c r="O1140" s="283"/>
      <c r="P1140" s="283"/>
      <c r="Q1140" s="283"/>
      <c r="R1140" s="283"/>
      <c r="S1140" s="283"/>
      <c r="T1140" s="283"/>
      <c r="U1140" s="283"/>
      <c r="V1140" s="283"/>
      <c r="W1140" s="283"/>
      <c r="X1140" s="283"/>
      <c r="Y1140" s="283"/>
      <c r="Z1140" s="283"/>
      <c r="AA1140" s="283"/>
      <c r="AB1140" s="283"/>
      <c r="AC1140" s="284"/>
      <c r="AE1140" s="805"/>
      <c r="AG1140" s="805"/>
      <c r="AI1140" s="805"/>
      <c r="AK1140" s="300"/>
    </row>
    <row r="1141" spans="4:37" ht="12.75" customHeight="1" outlineLevel="3" x14ac:dyDescent="0.25">
      <c r="D1141" s="142" t="str">
        <f>'Line Items'!D1832</f>
        <v>[SFO Station Line 200] - Long Term Charge (First Reserve Rent)</v>
      </c>
      <c r="E1141" s="106"/>
      <c r="F1141" s="143" t="str">
        <f t="shared" si="60"/>
        <v>£000</v>
      </c>
      <c r="G1141" s="283"/>
      <c r="H1141" s="283"/>
      <c r="I1141" s="283"/>
      <c r="J1141" s="283"/>
      <c r="K1141" s="283"/>
      <c r="L1141" s="283"/>
      <c r="M1141" s="283"/>
      <c r="N1141" s="283"/>
      <c r="O1141" s="283"/>
      <c r="P1141" s="283"/>
      <c r="Q1141" s="283"/>
      <c r="R1141" s="283"/>
      <c r="S1141" s="283"/>
      <c r="T1141" s="283"/>
      <c r="U1141" s="283"/>
      <c r="V1141" s="283"/>
      <c r="W1141" s="283"/>
      <c r="X1141" s="283"/>
      <c r="Y1141" s="283"/>
      <c r="Z1141" s="283"/>
      <c r="AA1141" s="283"/>
      <c r="AB1141" s="283"/>
      <c r="AC1141" s="284"/>
      <c r="AE1141" s="805"/>
      <c r="AG1141" s="805"/>
      <c r="AI1141" s="805"/>
      <c r="AK1141" s="300"/>
    </row>
    <row r="1142" spans="4:37" ht="12.75" customHeight="1" outlineLevel="3" x14ac:dyDescent="0.25">
      <c r="D1142" s="142" t="str">
        <f>'Line Items'!D1833</f>
        <v>[SFO Station Line 201] - Long Term Charge (First Reserve Rent)</v>
      </c>
      <c r="E1142" s="106"/>
      <c r="F1142" s="143" t="str">
        <f t="shared" si="60"/>
        <v>£000</v>
      </c>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4"/>
      <c r="AE1142" s="805"/>
      <c r="AG1142" s="805"/>
      <c r="AI1142" s="805"/>
      <c r="AK1142" s="300"/>
    </row>
    <row r="1143" spans="4:37" ht="12.75" customHeight="1" outlineLevel="3" x14ac:dyDescent="0.25">
      <c r="D1143" s="142" t="str">
        <f>'Line Items'!D1834</f>
        <v>[SFO Station Line 202] - Long Term Charge (First Reserve Rent)</v>
      </c>
      <c r="E1143" s="106"/>
      <c r="F1143" s="143" t="str">
        <f t="shared" si="60"/>
        <v>£000</v>
      </c>
      <c r="G1143" s="283"/>
      <c r="H1143" s="283"/>
      <c r="I1143" s="283"/>
      <c r="J1143" s="283"/>
      <c r="K1143" s="283"/>
      <c r="L1143" s="283"/>
      <c r="M1143" s="283"/>
      <c r="N1143" s="283"/>
      <c r="O1143" s="283"/>
      <c r="P1143" s="283"/>
      <c r="Q1143" s="283"/>
      <c r="R1143" s="283"/>
      <c r="S1143" s="283"/>
      <c r="T1143" s="283"/>
      <c r="U1143" s="283"/>
      <c r="V1143" s="283"/>
      <c r="W1143" s="283"/>
      <c r="X1143" s="283"/>
      <c r="Y1143" s="283"/>
      <c r="Z1143" s="283"/>
      <c r="AA1143" s="283"/>
      <c r="AB1143" s="283"/>
      <c r="AC1143" s="284"/>
      <c r="AE1143" s="805"/>
      <c r="AG1143" s="805"/>
      <c r="AI1143" s="805"/>
      <c r="AK1143" s="300"/>
    </row>
    <row r="1144" spans="4:37" ht="12.75" customHeight="1" outlineLevel="3" x14ac:dyDescent="0.25">
      <c r="D1144" s="142" t="str">
        <f>'Line Items'!D1835</f>
        <v>[SFO Station Line 203] - Long Term Charge (First Reserve Rent)</v>
      </c>
      <c r="E1144" s="106"/>
      <c r="F1144" s="143" t="str">
        <f t="shared" si="60"/>
        <v>£000</v>
      </c>
      <c r="G1144" s="283"/>
      <c r="H1144" s="283"/>
      <c r="I1144" s="283"/>
      <c r="J1144" s="283"/>
      <c r="K1144" s="283"/>
      <c r="L1144" s="283"/>
      <c r="M1144" s="283"/>
      <c r="N1144" s="283"/>
      <c r="O1144" s="283"/>
      <c r="P1144" s="283"/>
      <c r="Q1144" s="283"/>
      <c r="R1144" s="283"/>
      <c r="S1144" s="283"/>
      <c r="T1144" s="283"/>
      <c r="U1144" s="283"/>
      <c r="V1144" s="283"/>
      <c r="W1144" s="283"/>
      <c r="X1144" s="283"/>
      <c r="Y1144" s="283"/>
      <c r="Z1144" s="283"/>
      <c r="AA1144" s="283"/>
      <c r="AB1144" s="283"/>
      <c r="AC1144" s="284"/>
      <c r="AE1144" s="805"/>
      <c r="AG1144" s="805"/>
      <c r="AI1144" s="805"/>
      <c r="AK1144" s="300"/>
    </row>
    <row r="1145" spans="4:37" ht="12.75" customHeight="1" outlineLevel="3" x14ac:dyDescent="0.25">
      <c r="D1145" s="142" t="str">
        <f>'Line Items'!D1836</f>
        <v>[SFO Station Line 204] - Long Term Charge (First Reserve Rent)</v>
      </c>
      <c r="E1145" s="106"/>
      <c r="F1145" s="143" t="str">
        <f t="shared" si="60"/>
        <v>£000</v>
      </c>
      <c r="G1145" s="283"/>
      <c r="H1145" s="283"/>
      <c r="I1145" s="283"/>
      <c r="J1145" s="283"/>
      <c r="K1145" s="283"/>
      <c r="L1145" s="283"/>
      <c r="M1145" s="283"/>
      <c r="N1145" s="283"/>
      <c r="O1145" s="283"/>
      <c r="P1145" s="283"/>
      <c r="Q1145" s="283"/>
      <c r="R1145" s="283"/>
      <c r="S1145" s="283"/>
      <c r="T1145" s="283"/>
      <c r="U1145" s="283"/>
      <c r="V1145" s="283"/>
      <c r="W1145" s="283"/>
      <c r="X1145" s="283"/>
      <c r="Y1145" s="283"/>
      <c r="Z1145" s="283"/>
      <c r="AA1145" s="283"/>
      <c r="AB1145" s="283"/>
      <c r="AC1145" s="284"/>
      <c r="AE1145" s="805"/>
      <c r="AG1145" s="805"/>
      <c r="AI1145" s="805"/>
      <c r="AK1145" s="300"/>
    </row>
    <row r="1146" spans="4:37" ht="12.75" customHeight="1" outlineLevel="3" x14ac:dyDescent="0.25">
      <c r="D1146" s="142" t="str">
        <f>'Line Items'!D1837</f>
        <v>[SFO Station Line 205] - Long Term Charge (First Reserve Rent)</v>
      </c>
      <c r="E1146" s="106"/>
      <c r="F1146" s="143" t="str">
        <f t="shared" si="60"/>
        <v>£000</v>
      </c>
      <c r="G1146" s="283"/>
      <c r="H1146" s="283"/>
      <c r="I1146" s="283"/>
      <c r="J1146" s="283"/>
      <c r="K1146" s="283"/>
      <c r="L1146" s="283"/>
      <c r="M1146" s="283"/>
      <c r="N1146" s="283"/>
      <c r="O1146" s="283"/>
      <c r="P1146" s="283"/>
      <c r="Q1146" s="283"/>
      <c r="R1146" s="283"/>
      <c r="S1146" s="283"/>
      <c r="T1146" s="283"/>
      <c r="U1146" s="283"/>
      <c r="V1146" s="283"/>
      <c r="W1146" s="283"/>
      <c r="X1146" s="283"/>
      <c r="Y1146" s="283"/>
      <c r="Z1146" s="283"/>
      <c r="AA1146" s="283"/>
      <c r="AB1146" s="283"/>
      <c r="AC1146" s="284"/>
      <c r="AE1146" s="805"/>
      <c r="AG1146" s="805"/>
      <c r="AI1146" s="805"/>
      <c r="AK1146" s="300"/>
    </row>
    <row r="1147" spans="4:37" ht="12.75" customHeight="1" outlineLevel="3" x14ac:dyDescent="0.25">
      <c r="D1147" s="142" t="str">
        <f>'Line Items'!D1838</f>
        <v>[SFO Station Line 206] - Long Term Charge (First Reserve Rent)</v>
      </c>
      <c r="E1147" s="106"/>
      <c r="F1147" s="143" t="str">
        <f t="shared" si="60"/>
        <v>£000</v>
      </c>
      <c r="G1147" s="283"/>
      <c r="H1147" s="283"/>
      <c r="I1147" s="283"/>
      <c r="J1147" s="283"/>
      <c r="K1147" s="283"/>
      <c r="L1147" s="283"/>
      <c r="M1147" s="283"/>
      <c r="N1147" s="283"/>
      <c r="O1147" s="283"/>
      <c r="P1147" s="283"/>
      <c r="Q1147" s="283"/>
      <c r="R1147" s="283"/>
      <c r="S1147" s="283"/>
      <c r="T1147" s="283"/>
      <c r="U1147" s="283"/>
      <c r="V1147" s="283"/>
      <c r="W1147" s="283"/>
      <c r="X1147" s="283"/>
      <c r="Y1147" s="283"/>
      <c r="Z1147" s="283"/>
      <c r="AA1147" s="283"/>
      <c r="AB1147" s="283"/>
      <c r="AC1147" s="284"/>
      <c r="AE1147" s="805"/>
      <c r="AG1147" s="805"/>
      <c r="AI1147" s="805"/>
      <c r="AK1147" s="300"/>
    </row>
    <row r="1148" spans="4:37" ht="12.75" customHeight="1" outlineLevel="3" x14ac:dyDescent="0.25">
      <c r="D1148" s="142" t="str">
        <f>'Line Items'!D1839</f>
        <v>[SFO Station Line 207] - Long Term Charge (First Reserve Rent)</v>
      </c>
      <c r="E1148" s="106"/>
      <c r="F1148" s="143" t="str">
        <f t="shared" si="60"/>
        <v>£000</v>
      </c>
      <c r="G1148" s="283"/>
      <c r="H1148" s="283"/>
      <c r="I1148" s="283"/>
      <c r="J1148" s="283"/>
      <c r="K1148" s="283"/>
      <c r="L1148" s="283"/>
      <c r="M1148" s="283"/>
      <c r="N1148" s="283"/>
      <c r="O1148" s="283"/>
      <c r="P1148" s="283"/>
      <c r="Q1148" s="283"/>
      <c r="R1148" s="283"/>
      <c r="S1148" s="283"/>
      <c r="T1148" s="283"/>
      <c r="U1148" s="283"/>
      <c r="V1148" s="283"/>
      <c r="W1148" s="283"/>
      <c r="X1148" s="283"/>
      <c r="Y1148" s="283"/>
      <c r="Z1148" s="283"/>
      <c r="AA1148" s="283"/>
      <c r="AB1148" s="283"/>
      <c r="AC1148" s="284"/>
      <c r="AE1148" s="805"/>
      <c r="AG1148" s="805"/>
      <c r="AI1148" s="805"/>
      <c r="AK1148" s="300"/>
    </row>
    <row r="1149" spans="4:37" ht="12.75" customHeight="1" outlineLevel="3" x14ac:dyDescent="0.25">
      <c r="D1149" s="142" t="str">
        <f>'Line Items'!D1840</f>
        <v>[SFO Station Line 208] - Long Term Charge (First Reserve Rent)</v>
      </c>
      <c r="E1149" s="106"/>
      <c r="F1149" s="143" t="str">
        <f t="shared" si="60"/>
        <v>£000</v>
      </c>
      <c r="G1149" s="283"/>
      <c r="H1149" s="283"/>
      <c r="I1149" s="283"/>
      <c r="J1149" s="283"/>
      <c r="K1149" s="283"/>
      <c r="L1149" s="283"/>
      <c r="M1149" s="283"/>
      <c r="N1149" s="283"/>
      <c r="O1149" s="283"/>
      <c r="P1149" s="283"/>
      <c r="Q1149" s="283"/>
      <c r="R1149" s="283"/>
      <c r="S1149" s="283"/>
      <c r="T1149" s="283"/>
      <c r="U1149" s="283"/>
      <c r="V1149" s="283"/>
      <c r="W1149" s="283"/>
      <c r="X1149" s="283"/>
      <c r="Y1149" s="283"/>
      <c r="Z1149" s="283"/>
      <c r="AA1149" s="283"/>
      <c r="AB1149" s="283"/>
      <c r="AC1149" s="284"/>
      <c r="AE1149" s="805"/>
      <c r="AG1149" s="805"/>
      <c r="AI1149" s="805"/>
      <c r="AK1149" s="300"/>
    </row>
    <row r="1150" spans="4:37" ht="12.75" customHeight="1" outlineLevel="3" x14ac:dyDescent="0.25">
      <c r="D1150" s="142" t="str">
        <f>'Line Items'!D1841</f>
        <v>[SFO Station Line 209] - Long Term Charge (First Reserve Rent)</v>
      </c>
      <c r="E1150" s="106"/>
      <c r="F1150" s="143" t="str">
        <f t="shared" si="60"/>
        <v>£000</v>
      </c>
      <c r="G1150" s="283"/>
      <c r="H1150" s="283"/>
      <c r="I1150" s="283"/>
      <c r="J1150" s="283"/>
      <c r="K1150" s="283"/>
      <c r="L1150" s="283"/>
      <c r="M1150" s="283"/>
      <c r="N1150" s="283"/>
      <c r="O1150" s="283"/>
      <c r="P1150" s="283"/>
      <c r="Q1150" s="283"/>
      <c r="R1150" s="283"/>
      <c r="S1150" s="283"/>
      <c r="T1150" s="283"/>
      <c r="U1150" s="283"/>
      <c r="V1150" s="283"/>
      <c r="W1150" s="283"/>
      <c r="X1150" s="283"/>
      <c r="Y1150" s="283"/>
      <c r="Z1150" s="283"/>
      <c r="AA1150" s="283"/>
      <c r="AB1150" s="283"/>
      <c r="AC1150" s="284"/>
      <c r="AE1150" s="805"/>
      <c r="AG1150" s="805"/>
      <c r="AI1150" s="805"/>
      <c r="AK1150" s="300"/>
    </row>
    <row r="1151" spans="4:37" ht="12.75" customHeight="1" outlineLevel="3" x14ac:dyDescent="0.25">
      <c r="D1151" s="142" t="str">
        <f>'Line Items'!D1842</f>
        <v>[SFO Station Line 210] - Long Term Charge (First Reserve Rent)</v>
      </c>
      <c r="E1151" s="106"/>
      <c r="F1151" s="143" t="str">
        <f t="shared" si="60"/>
        <v>£000</v>
      </c>
      <c r="G1151" s="283"/>
      <c r="H1151" s="283"/>
      <c r="I1151" s="283"/>
      <c r="J1151" s="283"/>
      <c r="K1151" s="283"/>
      <c r="L1151" s="283"/>
      <c r="M1151" s="283"/>
      <c r="N1151" s="283"/>
      <c r="O1151" s="283"/>
      <c r="P1151" s="283"/>
      <c r="Q1151" s="283"/>
      <c r="R1151" s="283"/>
      <c r="S1151" s="283"/>
      <c r="T1151" s="283"/>
      <c r="U1151" s="283"/>
      <c r="V1151" s="283"/>
      <c r="W1151" s="283"/>
      <c r="X1151" s="283"/>
      <c r="Y1151" s="283"/>
      <c r="Z1151" s="283"/>
      <c r="AA1151" s="283"/>
      <c r="AB1151" s="283"/>
      <c r="AC1151" s="284"/>
      <c r="AE1151" s="805"/>
      <c r="AG1151" s="805"/>
      <c r="AI1151" s="805"/>
      <c r="AK1151" s="300"/>
    </row>
    <row r="1152" spans="4:37" ht="12.75" customHeight="1" outlineLevel="3" x14ac:dyDescent="0.25">
      <c r="D1152" s="142" t="str">
        <f>'Line Items'!D1843</f>
        <v>[SFO Station Line 211] - Long Term Charge (First Reserve Rent)</v>
      </c>
      <c r="E1152" s="106"/>
      <c r="F1152" s="143" t="str">
        <f t="shared" si="60"/>
        <v>£000</v>
      </c>
      <c r="G1152" s="283"/>
      <c r="H1152" s="283"/>
      <c r="I1152" s="283"/>
      <c r="J1152" s="283"/>
      <c r="K1152" s="283"/>
      <c r="L1152" s="283"/>
      <c r="M1152" s="283"/>
      <c r="N1152" s="283"/>
      <c r="O1152" s="283"/>
      <c r="P1152" s="283"/>
      <c r="Q1152" s="283"/>
      <c r="R1152" s="283"/>
      <c r="S1152" s="283"/>
      <c r="T1152" s="283"/>
      <c r="U1152" s="283"/>
      <c r="V1152" s="283"/>
      <c r="W1152" s="283"/>
      <c r="X1152" s="283"/>
      <c r="Y1152" s="283"/>
      <c r="Z1152" s="283"/>
      <c r="AA1152" s="283"/>
      <c r="AB1152" s="283"/>
      <c r="AC1152" s="284"/>
      <c r="AE1152" s="805"/>
      <c r="AG1152" s="805"/>
      <c r="AI1152" s="805"/>
      <c r="AK1152" s="300"/>
    </row>
    <row r="1153" spans="4:37" ht="12.75" customHeight="1" outlineLevel="3" x14ac:dyDescent="0.25">
      <c r="D1153" s="142" t="str">
        <f>'Line Items'!D1844</f>
        <v>[SFO Station Line 212] - Long Term Charge (First Reserve Rent)</v>
      </c>
      <c r="E1153" s="106"/>
      <c r="F1153" s="143" t="str">
        <f t="shared" si="60"/>
        <v>£000</v>
      </c>
      <c r="G1153" s="283"/>
      <c r="H1153" s="283"/>
      <c r="I1153" s="283"/>
      <c r="J1153" s="283"/>
      <c r="K1153" s="283"/>
      <c r="L1153" s="283"/>
      <c r="M1153" s="283"/>
      <c r="N1153" s="283"/>
      <c r="O1153" s="283"/>
      <c r="P1153" s="283"/>
      <c r="Q1153" s="283"/>
      <c r="R1153" s="283"/>
      <c r="S1153" s="283"/>
      <c r="T1153" s="283"/>
      <c r="U1153" s="283"/>
      <c r="V1153" s="283"/>
      <c r="W1153" s="283"/>
      <c r="X1153" s="283"/>
      <c r="Y1153" s="283"/>
      <c r="Z1153" s="283"/>
      <c r="AA1153" s="283"/>
      <c r="AB1153" s="283"/>
      <c r="AC1153" s="284"/>
      <c r="AE1153" s="805"/>
      <c r="AG1153" s="805"/>
      <c r="AI1153" s="805"/>
      <c r="AK1153" s="300"/>
    </row>
    <row r="1154" spans="4:37" ht="12.75" customHeight="1" outlineLevel="3" x14ac:dyDescent="0.25">
      <c r="D1154" s="142" t="str">
        <f>'Line Items'!D1845</f>
        <v>[SFO Station Line 213] - Long Term Charge (First Reserve Rent)</v>
      </c>
      <c r="E1154" s="106"/>
      <c r="F1154" s="143" t="str">
        <f t="shared" si="60"/>
        <v>£000</v>
      </c>
      <c r="G1154" s="283"/>
      <c r="H1154" s="283"/>
      <c r="I1154" s="283"/>
      <c r="J1154" s="283"/>
      <c r="K1154" s="283"/>
      <c r="L1154" s="283"/>
      <c r="M1154" s="283"/>
      <c r="N1154" s="283"/>
      <c r="O1154" s="283"/>
      <c r="P1154" s="283"/>
      <c r="Q1154" s="283"/>
      <c r="R1154" s="283"/>
      <c r="S1154" s="283"/>
      <c r="T1154" s="283"/>
      <c r="U1154" s="283"/>
      <c r="V1154" s="283"/>
      <c r="W1154" s="283"/>
      <c r="X1154" s="283"/>
      <c r="Y1154" s="283"/>
      <c r="Z1154" s="283"/>
      <c r="AA1154" s="283"/>
      <c r="AB1154" s="283"/>
      <c r="AC1154" s="284"/>
      <c r="AE1154" s="805"/>
      <c r="AG1154" s="805"/>
      <c r="AI1154" s="805"/>
      <c r="AK1154" s="300"/>
    </row>
    <row r="1155" spans="4:37" ht="12.75" customHeight="1" outlineLevel="3" x14ac:dyDescent="0.25">
      <c r="D1155" s="142" t="str">
        <f>'Line Items'!D1846</f>
        <v>[SFO Station Line 214] - Long Term Charge (First Reserve Rent)</v>
      </c>
      <c r="E1155" s="106"/>
      <c r="F1155" s="143" t="str">
        <f t="shared" si="60"/>
        <v>£000</v>
      </c>
      <c r="G1155" s="283"/>
      <c r="H1155" s="283"/>
      <c r="I1155" s="283"/>
      <c r="J1155" s="283"/>
      <c r="K1155" s="283"/>
      <c r="L1155" s="283"/>
      <c r="M1155" s="283"/>
      <c r="N1155" s="283"/>
      <c r="O1155" s="283"/>
      <c r="P1155" s="283"/>
      <c r="Q1155" s="283"/>
      <c r="R1155" s="283"/>
      <c r="S1155" s="283"/>
      <c r="T1155" s="283"/>
      <c r="U1155" s="283"/>
      <c r="V1155" s="283"/>
      <c r="W1155" s="283"/>
      <c r="X1155" s="283"/>
      <c r="Y1155" s="283"/>
      <c r="Z1155" s="283"/>
      <c r="AA1155" s="283"/>
      <c r="AB1155" s="283"/>
      <c r="AC1155" s="284"/>
      <c r="AE1155" s="805"/>
      <c r="AG1155" s="805"/>
      <c r="AI1155" s="805"/>
      <c r="AK1155" s="300"/>
    </row>
    <row r="1156" spans="4:37" ht="12.75" customHeight="1" outlineLevel="3" x14ac:dyDescent="0.25">
      <c r="D1156" s="142" t="str">
        <f>'Line Items'!D1847</f>
        <v>[SFO Station Line 215] - Long Term Charge (First Reserve Rent)</v>
      </c>
      <c r="E1156" s="106"/>
      <c r="F1156" s="143" t="str">
        <f t="shared" si="60"/>
        <v>£000</v>
      </c>
      <c r="G1156" s="283"/>
      <c r="H1156" s="283"/>
      <c r="I1156" s="283"/>
      <c r="J1156" s="283"/>
      <c r="K1156" s="283"/>
      <c r="L1156" s="283"/>
      <c r="M1156" s="283"/>
      <c r="N1156" s="283"/>
      <c r="O1156" s="283"/>
      <c r="P1156" s="283"/>
      <c r="Q1156" s="283"/>
      <c r="R1156" s="283"/>
      <c r="S1156" s="283"/>
      <c r="T1156" s="283"/>
      <c r="U1156" s="283"/>
      <c r="V1156" s="283"/>
      <c r="W1156" s="283"/>
      <c r="X1156" s="283"/>
      <c r="Y1156" s="283"/>
      <c r="Z1156" s="283"/>
      <c r="AA1156" s="283"/>
      <c r="AB1156" s="283"/>
      <c r="AC1156" s="284"/>
      <c r="AE1156" s="805"/>
      <c r="AG1156" s="805"/>
      <c r="AI1156" s="805"/>
      <c r="AK1156" s="300"/>
    </row>
    <row r="1157" spans="4:37" ht="12.75" customHeight="1" outlineLevel="3" x14ac:dyDescent="0.25">
      <c r="D1157" s="142" t="str">
        <f>'Line Items'!D1848</f>
        <v>[SFO Station Line 216] - Long Term Charge (First Reserve Rent)</v>
      </c>
      <c r="E1157" s="106"/>
      <c r="F1157" s="143" t="str">
        <f t="shared" si="60"/>
        <v>£000</v>
      </c>
      <c r="G1157" s="283"/>
      <c r="H1157" s="283"/>
      <c r="I1157" s="283"/>
      <c r="J1157" s="283"/>
      <c r="K1157" s="283"/>
      <c r="L1157" s="283"/>
      <c r="M1157" s="283"/>
      <c r="N1157" s="283"/>
      <c r="O1157" s="283"/>
      <c r="P1157" s="283"/>
      <c r="Q1157" s="283"/>
      <c r="R1157" s="283"/>
      <c r="S1157" s="283"/>
      <c r="T1157" s="283"/>
      <c r="U1157" s="283"/>
      <c r="V1157" s="283"/>
      <c r="W1157" s="283"/>
      <c r="X1157" s="283"/>
      <c r="Y1157" s="283"/>
      <c r="Z1157" s="283"/>
      <c r="AA1157" s="283"/>
      <c r="AB1157" s="283"/>
      <c r="AC1157" s="284"/>
      <c r="AE1157" s="805"/>
      <c r="AG1157" s="805"/>
      <c r="AI1157" s="805"/>
      <c r="AK1157" s="300"/>
    </row>
    <row r="1158" spans="4:37" ht="12.75" customHeight="1" outlineLevel="3" x14ac:dyDescent="0.25">
      <c r="D1158" s="142" t="str">
        <f>'Line Items'!D1849</f>
        <v>[SFO Station Line 217] - Long Term Charge (First Reserve Rent)</v>
      </c>
      <c r="E1158" s="106"/>
      <c r="F1158" s="143" t="str">
        <f t="shared" si="60"/>
        <v>£000</v>
      </c>
      <c r="G1158" s="283"/>
      <c r="H1158" s="283"/>
      <c r="I1158" s="283"/>
      <c r="J1158" s="283"/>
      <c r="K1158" s="283"/>
      <c r="L1158" s="283"/>
      <c r="M1158" s="283"/>
      <c r="N1158" s="283"/>
      <c r="O1158" s="283"/>
      <c r="P1158" s="283"/>
      <c r="Q1158" s="283"/>
      <c r="R1158" s="283"/>
      <c r="S1158" s="283"/>
      <c r="T1158" s="283"/>
      <c r="U1158" s="283"/>
      <c r="V1158" s="283"/>
      <c r="W1158" s="283"/>
      <c r="X1158" s="283"/>
      <c r="Y1158" s="283"/>
      <c r="Z1158" s="283"/>
      <c r="AA1158" s="283"/>
      <c r="AB1158" s="283"/>
      <c r="AC1158" s="284"/>
      <c r="AE1158" s="805"/>
      <c r="AG1158" s="805"/>
      <c r="AI1158" s="805"/>
      <c r="AK1158" s="300"/>
    </row>
    <row r="1159" spans="4:37" ht="12.75" customHeight="1" outlineLevel="3" x14ac:dyDescent="0.25">
      <c r="D1159" s="142" t="str">
        <f>'Line Items'!D1850</f>
        <v>[SFO Station Line 218] - Long Term Charge (First Reserve Rent)</v>
      </c>
      <c r="E1159" s="106"/>
      <c r="F1159" s="143" t="str">
        <f t="shared" si="60"/>
        <v>£000</v>
      </c>
      <c r="G1159" s="283"/>
      <c r="H1159" s="283"/>
      <c r="I1159" s="283"/>
      <c r="J1159" s="283"/>
      <c r="K1159" s="283"/>
      <c r="L1159" s="283"/>
      <c r="M1159" s="283"/>
      <c r="N1159" s="283"/>
      <c r="O1159" s="283"/>
      <c r="P1159" s="283"/>
      <c r="Q1159" s="283"/>
      <c r="R1159" s="283"/>
      <c r="S1159" s="283"/>
      <c r="T1159" s="283"/>
      <c r="U1159" s="283"/>
      <c r="V1159" s="283"/>
      <c r="W1159" s="283"/>
      <c r="X1159" s="283"/>
      <c r="Y1159" s="283"/>
      <c r="Z1159" s="283"/>
      <c r="AA1159" s="283"/>
      <c r="AB1159" s="283"/>
      <c r="AC1159" s="284"/>
      <c r="AE1159" s="805"/>
      <c r="AG1159" s="805"/>
      <c r="AI1159" s="805"/>
      <c r="AK1159" s="300"/>
    </row>
    <row r="1160" spans="4:37" ht="12.75" customHeight="1" outlineLevel="3" x14ac:dyDescent="0.25">
      <c r="D1160" s="142" t="str">
        <f>'Line Items'!D1851</f>
        <v>[SFO Station Line 219] - Long Term Charge (First Reserve Rent)</v>
      </c>
      <c r="E1160" s="106"/>
      <c r="F1160" s="143" t="str">
        <f t="shared" si="60"/>
        <v>£000</v>
      </c>
      <c r="G1160" s="283"/>
      <c r="H1160" s="283"/>
      <c r="I1160" s="283"/>
      <c r="J1160" s="283"/>
      <c r="K1160" s="283"/>
      <c r="L1160" s="283"/>
      <c r="M1160" s="283"/>
      <c r="N1160" s="283"/>
      <c r="O1160" s="283"/>
      <c r="P1160" s="283"/>
      <c r="Q1160" s="283"/>
      <c r="R1160" s="283"/>
      <c r="S1160" s="283"/>
      <c r="T1160" s="283"/>
      <c r="U1160" s="283"/>
      <c r="V1160" s="283"/>
      <c r="W1160" s="283"/>
      <c r="X1160" s="283"/>
      <c r="Y1160" s="283"/>
      <c r="Z1160" s="283"/>
      <c r="AA1160" s="283"/>
      <c r="AB1160" s="283"/>
      <c r="AC1160" s="284"/>
      <c r="AE1160" s="805"/>
      <c r="AG1160" s="805"/>
      <c r="AI1160" s="805"/>
      <c r="AK1160" s="300"/>
    </row>
    <row r="1161" spans="4:37" ht="12.75" customHeight="1" outlineLevel="3" x14ac:dyDescent="0.25">
      <c r="D1161" s="142" t="str">
        <f>'Line Items'!D1852</f>
        <v>[SFO Station Line 220] - Long Term Charge (First Reserve Rent)</v>
      </c>
      <c r="E1161" s="106"/>
      <c r="F1161" s="143" t="str">
        <f t="shared" si="60"/>
        <v>£000</v>
      </c>
      <c r="G1161" s="283"/>
      <c r="H1161" s="283"/>
      <c r="I1161" s="283"/>
      <c r="J1161" s="283"/>
      <c r="K1161" s="283"/>
      <c r="L1161" s="283"/>
      <c r="M1161" s="283"/>
      <c r="N1161" s="283"/>
      <c r="O1161" s="283"/>
      <c r="P1161" s="283"/>
      <c r="Q1161" s="283"/>
      <c r="R1161" s="283"/>
      <c r="S1161" s="283"/>
      <c r="T1161" s="283"/>
      <c r="U1161" s="283"/>
      <c r="V1161" s="283"/>
      <c r="W1161" s="283"/>
      <c r="X1161" s="283"/>
      <c r="Y1161" s="283"/>
      <c r="Z1161" s="283"/>
      <c r="AA1161" s="283"/>
      <c r="AB1161" s="283"/>
      <c r="AC1161" s="284"/>
      <c r="AE1161" s="805"/>
      <c r="AG1161" s="805"/>
      <c r="AI1161" s="805"/>
      <c r="AK1161" s="300"/>
    </row>
    <row r="1162" spans="4:37" ht="12.75" customHeight="1" outlineLevel="3" x14ac:dyDescent="0.25">
      <c r="D1162" s="142" t="str">
        <f>'Line Items'!D1853</f>
        <v>[SFO Station Line 221] - Long Term Charge (First Reserve Rent)</v>
      </c>
      <c r="E1162" s="106"/>
      <c r="F1162" s="143" t="str">
        <f t="shared" si="60"/>
        <v>£000</v>
      </c>
      <c r="G1162" s="283"/>
      <c r="H1162" s="283"/>
      <c r="I1162" s="283"/>
      <c r="J1162" s="283"/>
      <c r="K1162" s="283"/>
      <c r="L1162" s="283"/>
      <c r="M1162" s="283"/>
      <c r="N1162" s="283"/>
      <c r="O1162" s="283"/>
      <c r="P1162" s="283"/>
      <c r="Q1162" s="283"/>
      <c r="R1162" s="283"/>
      <c r="S1162" s="283"/>
      <c r="T1162" s="283"/>
      <c r="U1162" s="283"/>
      <c r="V1162" s="283"/>
      <c r="W1162" s="283"/>
      <c r="X1162" s="283"/>
      <c r="Y1162" s="283"/>
      <c r="Z1162" s="283"/>
      <c r="AA1162" s="283"/>
      <c r="AB1162" s="283"/>
      <c r="AC1162" s="284"/>
      <c r="AE1162" s="805"/>
      <c r="AG1162" s="805"/>
      <c r="AI1162" s="805"/>
      <c r="AK1162" s="300"/>
    </row>
    <row r="1163" spans="4:37" ht="12.75" customHeight="1" outlineLevel="3" x14ac:dyDescent="0.25">
      <c r="D1163" s="142" t="str">
        <f>'Line Items'!D1854</f>
        <v>[SFO Station Line 222] - Long Term Charge (First Reserve Rent)</v>
      </c>
      <c r="E1163" s="106"/>
      <c r="F1163" s="143" t="str">
        <f t="shared" si="60"/>
        <v>£000</v>
      </c>
      <c r="G1163" s="283"/>
      <c r="H1163" s="283"/>
      <c r="I1163" s="283"/>
      <c r="J1163" s="283"/>
      <c r="K1163" s="283"/>
      <c r="L1163" s="283"/>
      <c r="M1163" s="283"/>
      <c r="N1163" s="283"/>
      <c r="O1163" s="283"/>
      <c r="P1163" s="283"/>
      <c r="Q1163" s="283"/>
      <c r="R1163" s="283"/>
      <c r="S1163" s="283"/>
      <c r="T1163" s="283"/>
      <c r="U1163" s="283"/>
      <c r="V1163" s="283"/>
      <c r="W1163" s="283"/>
      <c r="X1163" s="283"/>
      <c r="Y1163" s="283"/>
      <c r="Z1163" s="283"/>
      <c r="AA1163" s="283"/>
      <c r="AB1163" s="283"/>
      <c r="AC1163" s="284"/>
      <c r="AE1163" s="805"/>
      <c r="AG1163" s="805"/>
      <c r="AI1163" s="805"/>
      <c r="AK1163" s="300"/>
    </row>
    <row r="1164" spans="4:37" ht="12.75" customHeight="1" outlineLevel="3" x14ac:dyDescent="0.25">
      <c r="D1164" s="142" t="str">
        <f>'Line Items'!D1855</f>
        <v>[SFO Station Line 223] - Long Term Charge (First Reserve Rent)</v>
      </c>
      <c r="E1164" s="106"/>
      <c r="F1164" s="143" t="str">
        <f t="shared" si="60"/>
        <v>£000</v>
      </c>
      <c r="G1164" s="283"/>
      <c r="H1164" s="283"/>
      <c r="I1164" s="283"/>
      <c r="J1164" s="283"/>
      <c r="K1164" s="283"/>
      <c r="L1164" s="283"/>
      <c r="M1164" s="283"/>
      <c r="N1164" s="283"/>
      <c r="O1164" s="283"/>
      <c r="P1164" s="283"/>
      <c r="Q1164" s="283"/>
      <c r="R1164" s="283"/>
      <c r="S1164" s="283"/>
      <c r="T1164" s="283"/>
      <c r="U1164" s="283"/>
      <c r="V1164" s="283"/>
      <c r="W1164" s="283"/>
      <c r="X1164" s="283"/>
      <c r="Y1164" s="283"/>
      <c r="Z1164" s="283"/>
      <c r="AA1164" s="283"/>
      <c r="AB1164" s="283"/>
      <c r="AC1164" s="284"/>
      <c r="AE1164" s="805"/>
      <c r="AG1164" s="805"/>
      <c r="AI1164" s="805"/>
      <c r="AK1164" s="300"/>
    </row>
    <row r="1165" spans="4:37" ht="12.75" customHeight="1" outlineLevel="3" x14ac:dyDescent="0.25">
      <c r="D1165" s="142" t="str">
        <f>'Line Items'!D1856</f>
        <v>[SFO Station Line 224] - Long Term Charge (First Reserve Rent)</v>
      </c>
      <c r="E1165" s="106"/>
      <c r="F1165" s="143" t="str">
        <f t="shared" si="60"/>
        <v>£000</v>
      </c>
      <c r="G1165" s="283"/>
      <c r="H1165" s="283"/>
      <c r="I1165" s="283"/>
      <c r="J1165" s="283"/>
      <c r="K1165" s="283"/>
      <c r="L1165" s="283"/>
      <c r="M1165" s="283"/>
      <c r="N1165" s="283"/>
      <c r="O1165" s="283"/>
      <c r="P1165" s="283"/>
      <c r="Q1165" s="283"/>
      <c r="R1165" s="283"/>
      <c r="S1165" s="283"/>
      <c r="T1165" s="283"/>
      <c r="U1165" s="283"/>
      <c r="V1165" s="283"/>
      <c r="W1165" s="283"/>
      <c r="X1165" s="283"/>
      <c r="Y1165" s="283"/>
      <c r="Z1165" s="283"/>
      <c r="AA1165" s="283"/>
      <c r="AB1165" s="283"/>
      <c r="AC1165" s="284"/>
      <c r="AE1165" s="805"/>
      <c r="AG1165" s="805"/>
      <c r="AI1165" s="805"/>
      <c r="AK1165" s="300"/>
    </row>
    <row r="1166" spans="4:37" ht="12.75" customHeight="1" outlineLevel="3" x14ac:dyDescent="0.25">
      <c r="D1166" s="142" t="str">
        <f>'Line Items'!D1857</f>
        <v>[SFO Station Line 225] - Long Term Charge (First Reserve Rent)</v>
      </c>
      <c r="E1166" s="106"/>
      <c r="F1166" s="143" t="str">
        <f t="shared" si="60"/>
        <v>£000</v>
      </c>
      <c r="G1166" s="283"/>
      <c r="H1166" s="283"/>
      <c r="I1166" s="283"/>
      <c r="J1166" s="283"/>
      <c r="K1166" s="283"/>
      <c r="L1166" s="283"/>
      <c r="M1166" s="283"/>
      <c r="N1166" s="283"/>
      <c r="O1166" s="283"/>
      <c r="P1166" s="283"/>
      <c r="Q1166" s="283"/>
      <c r="R1166" s="283"/>
      <c r="S1166" s="283"/>
      <c r="T1166" s="283"/>
      <c r="U1166" s="283"/>
      <c r="V1166" s="283"/>
      <c r="W1166" s="283"/>
      <c r="X1166" s="283"/>
      <c r="Y1166" s="283"/>
      <c r="Z1166" s="283"/>
      <c r="AA1166" s="283"/>
      <c r="AB1166" s="283"/>
      <c r="AC1166" s="284"/>
      <c r="AE1166" s="805"/>
      <c r="AG1166" s="805"/>
      <c r="AI1166" s="805"/>
      <c r="AK1166" s="300"/>
    </row>
    <row r="1167" spans="4:37" ht="12.75" customHeight="1" outlineLevel="3" x14ac:dyDescent="0.25">
      <c r="D1167" s="142" t="str">
        <f>'Line Items'!D1858</f>
        <v>[SFO Station Line 226] - Long Term Charge (First Reserve Rent)</v>
      </c>
      <c r="E1167" s="106"/>
      <c r="F1167" s="143" t="str">
        <f t="shared" si="60"/>
        <v>£000</v>
      </c>
      <c r="G1167" s="283"/>
      <c r="H1167" s="283"/>
      <c r="I1167" s="283"/>
      <c r="J1167" s="283"/>
      <c r="K1167" s="283"/>
      <c r="L1167" s="283"/>
      <c r="M1167" s="283"/>
      <c r="N1167" s="283"/>
      <c r="O1167" s="283"/>
      <c r="P1167" s="283"/>
      <c r="Q1167" s="283"/>
      <c r="R1167" s="283"/>
      <c r="S1167" s="283"/>
      <c r="T1167" s="283"/>
      <c r="U1167" s="283"/>
      <c r="V1167" s="283"/>
      <c r="W1167" s="283"/>
      <c r="X1167" s="283"/>
      <c r="Y1167" s="283"/>
      <c r="Z1167" s="283"/>
      <c r="AA1167" s="283"/>
      <c r="AB1167" s="283"/>
      <c r="AC1167" s="284"/>
      <c r="AE1167" s="805"/>
      <c r="AG1167" s="805"/>
      <c r="AI1167" s="805"/>
      <c r="AK1167" s="300"/>
    </row>
    <row r="1168" spans="4:37" ht="12.75" customHeight="1" outlineLevel="3" x14ac:dyDescent="0.25">
      <c r="D1168" s="142" t="str">
        <f>'Line Items'!D1859</f>
        <v>[SFO Station Line 227] - Long Term Charge (First Reserve Rent)</v>
      </c>
      <c r="E1168" s="106"/>
      <c r="F1168" s="143" t="str">
        <f t="shared" si="60"/>
        <v>£000</v>
      </c>
      <c r="G1168" s="283"/>
      <c r="H1168" s="283"/>
      <c r="I1168" s="283"/>
      <c r="J1168" s="283"/>
      <c r="K1168" s="283"/>
      <c r="L1168" s="283"/>
      <c r="M1168" s="283"/>
      <c r="N1168" s="283"/>
      <c r="O1168" s="283"/>
      <c r="P1168" s="283"/>
      <c r="Q1168" s="283"/>
      <c r="R1168" s="283"/>
      <c r="S1168" s="283"/>
      <c r="T1168" s="283"/>
      <c r="U1168" s="283"/>
      <c r="V1168" s="283"/>
      <c r="W1168" s="283"/>
      <c r="X1168" s="283"/>
      <c r="Y1168" s="283"/>
      <c r="Z1168" s="283"/>
      <c r="AA1168" s="283"/>
      <c r="AB1168" s="283"/>
      <c r="AC1168" s="284"/>
      <c r="AE1168" s="805"/>
      <c r="AG1168" s="805"/>
      <c r="AI1168" s="805"/>
      <c r="AK1168" s="300"/>
    </row>
    <row r="1169" spans="4:37" ht="12.75" customHeight="1" outlineLevel="3" x14ac:dyDescent="0.25">
      <c r="D1169" s="142" t="str">
        <f>'Line Items'!D1860</f>
        <v>[SFO Station Line 228] - Long Term Charge (First Reserve Rent)</v>
      </c>
      <c r="E1169" s="106"/>
      <c r="F1169" s="143" t="str">
        <f t="shared" si="60"/>
        <v>£000</v>
      </c>
      <c r="G1169" s="283"/>
      <c r="H1169" s="283"/>
      <c r="I1169" s="283"/>
      <c r="J1169" s="283"/>
      <c r="K1169" s="283"/>
      <c r="L1169" s="283"/>
      <c r="M1169" s="283"/>
      <c r="N1169" s="283"/>
      <c r="O1169" s="283"/>
      <c r="P1169" s="283"/>
      <c r="Q1169" s="283"/>
      <c r="R1169" s="283"/>
      <c r="S1169" s="283"/>
      <c r="T1169" s="283"/>
      <c r="U1169" s="283"/>
      <c r="V1169" s="283"/>
      <c r="W1169" s="283"/>
      <c r="X1169" s="283"/>
      <c r="Y1169" s="283"/>
      <c r="Z1169" s="283"/>
      <c r="AA1169" s="283"/>
      <c r="AB1169" s="283"/>
      <c r="AC1169" s="284"/>
      <c r="AE1169" s="805"/>
      <c r="AG1169" s="805"/>
      <c r="AI1169" s="805"/>
      <c r="AK1169" s="300"/>
    </row>
    <row r="1170" spans="4:37" ht="12.75" customHeight="1" outlineLevel="3" x14ac:dyDescent="0.25">
      <c r="D1170" s="142" t="str">
        <f>'Line Items'!D1861</f>
        <v>[SFO Station Line 229] - Long Term Charge (First Reserve Rent)</v>
      </c>
      <c r="E1170" s="106"/>
      <c r="F1170" s="143" t="str">
        <f t="shared" si="60"/>
        <v>£000</v>
      </c>
      <c r="G1170" s="283"/>
      <c r="H1170" s="283"/>
      <c r="I1170" s="283"/>
      <c r="J1170" s="283"/>
      <c r="K1170" s="283"/>
      <c r="L1170" s="283"/>
      <c r="M1170" s="283"/>
      <c r="N1170" s="283"/>
      <c r="O1170" s="283"/>
      <c r="P1170" s="283"/>
      <c r="Q1170" s="283"/>
      <c r="R1170" s="283"/>
      <c r="S1170" s="283"/>
      <c r="T1170" s="283"/>
      <c r="U1170" s="283"/>
      <c r="V1170" s="283"/>
      <c r="W1170" s="283"/>
      <c r="X1170" s="283"/>
      <c r="Y1170" s="283"/>
      <c r="Z1170" s="283"/>
      <c r="AA1170" s="283"/>
      <c r="AB1170" s="283"/>
      <c r="AC1170" s="284"/>
      <c r="AE1170" s="805"/>
      <c r="AG1170" s="805"/>
      <c r="AI1170" s="805"/>
      <c r="AK1170" s="300"/>
    </row>
    <row r="1171" spans="4:37" ht="12.75" customHeight="1" outlineLevel="3" x14ac:dyDescent="0.25">
      <c r="D1171" s="142" t="str">
        <f>'Line Items'!D1862</f>
        <v>[SFO Station Line 230] - Long Term Charge (First Reserve Rent)</v>
      </c>
      <c r="E1171" s="106"/>
      <c r="F1171" s="143" t="str">
        <f t="shared" si="60"/>
        <v>£000</v>
      </c>
      <c r="G1171" s="283"/>
      <c r="H1171" s="283"/>
      <c r="I1171" s="283"/>
      <c r="J1171" s="283"/>
      <c r="K1171" s="283"/>
      <c r="L1171" s="283"/>
      <c r="M1171" s="283"/>
      <c r="N1171" s="283"/>
      <c r="O1171" s="283"/>
      <c r="P1171" s="283"/>
      <c r="Q1171" s="283"/>
      <c r="R1171" s="283"/>
      <c r="S1171" s="283"/>
      <c r="T1171" s="283"/>
      <c r="U1171" s="283"/>
      <c r="V1171" s="283"/>
      <c r="W1171" s="283"/>
      <c r="X1171" s="283"/>
      <c r="Y1171" s="283"/>
      <c r="Z1171" s="283"/>
      <c r="AA1171" s="283"/>
      <c r="AB1171" s="283"/>
      <c r="AC1171" s="284"/>
      <c r="AE1171" s="805"/>
      <c r="AG1171" s="805"/>
      <c r="AI1171" s="805"/>
      <c r="AK1171" s="300"/>
    </row>
    <row r="1172" spans="4:37" ht="12.75" customHeight="1" outlineLevel="3" x14ac:dyDescent="0.25">
      <c r="D1172" s="142" t="str">
        <f>'Line Items'!D1863</f>
        <v>[SFO Station Line 231] - Long Term Charge (First Reserve Rent)</v>
      </c>
      <c r="E1172" s="106"/>
      <c r="F1172" s="143" t="str">
        <f t="shared" si="60"/>
        <v>£000</v>
      </c>
      <c r="G1172" s="283"/>
      <c r="H1172" s="283"/>
      <c r="I1172" s="283"/>
      <c r="J1172" s="283"/>
      <c r="K1172" s="283"/>
      <c r="L1172" s="283"/>
      <c r="M1172" s="283"/>
      <c r="N1172" s="283"/>
      <c r="O1172" s="283"/>
      <c r="P1172" s="283"/>
      <c r="Q1172" s="283"/>
      <c r="R1172" s="283"/>
      <c r="S1172" s="283"/>
      <c r="T1172" s="283"/>
      <c r="U1172" s="283"/>
      <c r="V1172" s="283"/>
      <c r="W1172" s="283"/>
      <c r="X1172" s="283"/>
      <c r="Y1172" s="283"/>
      <c r="Z1172" s="283"/>
      <c r="AA1172" s="283"/>
      <c r="AB1172" s="283"/>
      <c r="AC1172" s="284"/>
      <c r="AE1172" s="805"/>
      <c r="AG1172" s="805"/>
      <c r="AI1172" s="805"/>
      <c r="AK1172" s="300"/>
    </row>
    <row r="1173" spans="4:37" ht="12.75" customHeight="1" outlineLevel="3" x14ac:dyDescent="0.25">
      <c r="D1173" s="142" t="str">
        <f>'Line Items'!D1864</f>
        <v>[SFO Station Line 232] - Long Term Charge (First Reserve Rent)</v>
      </c>
      <c r="E1173" s="106"/>
      <c r="F1173" s="143" t="str">
        <f t="shared" si="60"/>
        <v>£000</v>
      </c>
      <c r="G1173" s="283"/>
      <c r="H1173" s="283"/>
      <c r="I1173" s="283"/>
      <c r="J1173" s="283"/>
      <c r="K1173" s="283"/>
      <c r="L1173" s="283"/>
      <c r="M1173" s="283"/>
      <c r="N1173" s="283"/>
      <c r="O1173" s="283"/>
      <c r="P1173" s="283"/>
      <c r="Q1173" s="283"/>
      <c r="R1173" s="283"/>
      <c r="S1173" s="283"/>
      <c r="T1173" s="283"/>
      <c r="U1173" s="283"/>
      <c r="V1173" s="283"/>
      <c r="W1173" s="283"/>
      <c r="X1173" s="283"/>
      <c r="Y1173" s="283"/>
      <c r="Z1173" s="283"/>
      <c r="AA1173" s="283"/>
      <c r="AB1173" s="283"/>
      <c r="AC1173" s="284"/>
      <c r="AE1173" s="805"/>
      <c r="AG1173" s="805"/>
      <c r="AI1173" s="805"/>
      <c r="AK1173" s="300"/>
    </row>
    <row r="1174" spans="4:37" ht="12.75" customHeight="1" outlineLevel="3" x14ac:dyDescent="0.25">
      <c r="D1174" s="142" t="str">
        <f>'Line Items'!D1865</f>
        <v>[SFO Station Line 233] - Long Term Charge (First Reserve Rent)</v>
      </c>
      <c r="E1174" s="106"/>
      <c r="F1174" s="143" t="str">
        <f t="shared" si="60"/>
        <v>£000</v>
      </c>
      <c r="G1174" s="283"/>
      <c r="H1174" s="283"/>
      <c r="I1174" s="283"/>
      <c r="J1174" s="283"/>
      <c r="K1174" s="283"/>
      <c r="L1174" s="283"/>
      <c r="M1174" s="283"/>
      <c r="N1174" s="283"/>
      <c r="O1174" s="283"/>
      <c r="P1174" s="283"/>
      <c r="Q1174" s="283"/>
      <c r="R1174" s="283"/>
      <c r="S1174" s="283"/>
      <c r="T1174" s="283"/>
      <c r="U1174" s="283"/>
      <c r="V1174" s="283"/>
      <c r="W1174" s="283"/>
      <c r="X1174" s="283"/>
      <c r="Y1174" s="283"/>
      <c r="Z1174" s="283"/>
      <c r="AA1174" s="283"/>
      <c r="AB1174" s="283"/>
      <c r="AC1174" s="284"/>
      <c r="AE1174" s="805"/>
      <c r="AG1174" s="805"/>
      <c r="AI1174" s="805"/>
      <c r="AK1174" s="300"/>
    </row>
    <row r="1175" spans="4:37" ht="12.75" customHeight="1" outlineLevel="3" x14ac:dyDescent="0.25">
      <c r="D1175" s="142" t="str">
        <f>'Line Items'!D1866</f>
        <v>[SFO Station Line 234] - Long Term Charge (First Reserve Rent)</v>
      </c>
      <c r="E1175" s="106"/>
      <c r="F1175" s="143" t="str">
        <f t="shared" si="60"/>
        <v>£000</v>
      </c>
      <c r="G1175" s="283"/>
      <c r="H1175" s="283"/>
      <c r="I1175" s="283"/>
      <c r="J1175" s="283"/>
      <c r="K1175" s="283"/>
      <c r="L1175" s="283"/>
      <c r="M1175" s="283"/>
      <c r="N1175" s="283"/>
      <c r="O1175" s="283"/>
      <c r="P1175" s="283"/>
      <c r="Q1175" s="283"/>
      <c r="R1175" s="283"/>
      <c r="S1175" s="283"/>
      <c r="T1175" s="283"/>
      <c r="U1175" s="283"/>
      <c r="V1175" s="283"/>
      <c r="W1175" s="283"/>
      <c r="X1175" s="283"/>
      <c r="Y1175" s="283"/>
      <c r="Z1175" s="283"/>
      <c r="AA1175" s="283"/>
      <c r="AB1175" s="283"/>
      <c r="AC1175" s="284"/>
      <c r="AE1175" s="805"/>
      <c r="AG1175" s="805"/>
      <c r="AI1175" s="805"/>
      <c r="AK1175" s="300"/>
    </row>
    <row r="1176" spans="4:37" ht="12.75" customHeight="1" outlineLevel="3" x14ac:dyDescent="0.25">
      <c r="D1176" s="142" t="str">
        <f>'Line Items'!D1867</f>
        <v>[SFO Station Line 235] - Long Term Charge (First Reserve Rent)</v>
      </c>
      <c r="E1176" s="106"/>
      <c r="F1176" s="143" t="str">
        <f t="shared" si="60"/>
        <v>£000</v>
      </c>
      <c r="G1176" s="283"/>
      <c r="H1176" s="283"/>
      <c r="I1176" s="283"/>
      <c r="J1176" s="283"/>
      <c r="K1176" s="283"/>
      <c r="L1176" s="283"/>
      <c r="M1176" s="283"/>
      <c r="N1176" s="283"/>
      <c r="O1176" s="283"/>
      <c r="P1176" s="283"/>
      <c r="Q1176" s="283"/>
      <c r="R1176" s="283"/>
      <c r="S1176" s="283"/>
      <c r="T1176" s="283"/>
      <c r="U1176" s="283"/>
      <c r="V1176" s="283"/>
      <c r="W1176" s="283"/>
      <c r="X1176" s="283"/>
      <c r="Y1176" s="283"/>
      <c r="Z1176" s="283"/>
      <c r="AA1176" s="283"/>
      <c r="AB1176" s="283"/>
      <c r="AC1176" s="284"/>
      <c r="AE1176" s="805"/>
      <c r="AG1176" s="805"/>
      <c r="AI1176" s="805"/>
      <c r="AK1176" s="300"/>
    </row>
    <row r="1177" spans="4:37" ht="12.75" customHeight="1" outlineLevel="3" x14ac:dyDescent="0.25">
      <c r="D1177" s="142" t="str">
        <f>'Line Items'!D1868</f>
        <v>[SFO Station Line 236] - Long Term Charge (First Reserve Rent)</v>
      </c>
      <c r="E1177" s="106"/>
      <c r="F1177" s="143" t="str">
        <f t="shared" si="60"/>
        <v>£000</v>
      </c>
      <c r="G1177" s="283"/>
      <c r="H1177" s="283"/>
      <c r="I1177" s="283"/>
      <c r="J1177" s="283"/>
      <c r="K1177" s="283"/>
      <c r="L1177" s="283"/>
      <c r="M1177" s="283"/>
      <c r="N1177" s="283"/>
      <c r="O1177" s="283"/>
      <c r="P1177" s="283"/>
      <c r="Q1177" s="283"/>
      <c r="R1177" s="283"/>
      <c r="S1177" s="283"/>
      <c r="T1177" s="283"/>
      <c r="U1177" s="283"/>
      <c r="V1177" s="283"/>
      <c r="W1177" s="283"/>
      <c r="X1177" s="283"/>
      <c r="Y1177" s="283"/>
      <c r="Z1177" s="283"/>
      <c r="AA1177" s="283"/>
      <c r="AB1177" s="283"/>
      <c r="AC1177" s="284"/>
      <c r="AE1177" s="805"/>
      <c r="AG1177" s="805"/>
      <c r="AI1177" s="805"/>
      <c r="AK1177" s="300"/>
    </row>
    <row r="1178" spans="4:37" ht="12.75" customHeight="1" outlineLevel="3" x14ac:dyDescent="0.25">
      <c r="D1178" s="142" t="str">
        <f>'Line Items'!D1869</f>
        <v>[SFO Station Line 237] - Long Term Charge (First Reserve Rent)</v>
      </c>
      <c r="E1178" s="106"/>
      <c r="F1178" s="143" t="str">
        <f t="shared" si="60"/>
        <v>£000</v>
      </c>
      <c r="G1178" s="283"/>
      <c r="H1178" s="283"/>
      <c r="I1178" s="283"/>
      <c r="J1178" s="283"/>
      <c r="K1178" s="283"/>
      <c r="L1178" s="283"/>
      <c r="M1178" s="283"/>
      <c r="N1178" s="283"/>
      <c r="O1178" s="283"/>
      <c r="P1178" s="283"/>
      <c r="Q1178" s="283"/>
      <c r="R1178" s="283"/>
      <c r="S1178" s="283"/>
      <c r="T1178" s="283"/>
      <c r="U1178" s="283"/>
      <c r="V1178" s="283"/>
      <c r="W1178" s="283"/>
      <c r="X1178" s="283"/>
      <c r="Y1178" s="283"/>
      <c r="Z1178" s="283"/>
      <c r="AA1178" s="283"/>
      <c r="AB1178" s="283"/>
      <c r="AC1178" s="284"/>
      <c r="AE1178" s="805"/>
      <c r="AG1178" s="805"/>
      <c r="AI1178" s="805"/>
      <c r="AK1178" s="300"/>
    </row>
    <row r="1179" spans="4:37" ht="12.75" customHeight="1" outlineLevel="3" x14ac:dyDescent="0.25">
      <c r="D1179" s="142" t="str">
        <f>'Line Items'!D1870</f>
        <v>[SFO Station Line 238] - Long Term Charge (First Reserve Rent)</v>
      </c>
      <c r="E1179" s="106"/>
      <c r="F1179" s="143" t="str">
        <f t="shared" si="60"/>
        <v>£000</v>
      </c>
      <c r="G1179" s="283"/>
      <c r="H1179" s="283"/>
      <c r="I1179" s="283"/>
      <c r="J1179" s="283"/>
      <c r="K1179" s="283"/>
      <c r="L1179" s="283"/>
      <c r="M1179" s="283"/>
      <c r="N1179" s="283"/>
      <c r="O1179" s="283"/>
      <c r="P1179" s="283"/>
      <c r="Q1179" s="283"/>
      <c r="R1179" s="283"/>
      <c r="S1179" s="283"/>
      <c r="T1179" s="283"/>
      <c r="U1179" s="283"/>
      <c r="V1179" s="283"/>
      <c r="W1179" s="283"/>
      <c r="X1179" s="283"/>
      <c r="Y1179" s="283"/>
      <c r="Z1179" s="283"/>
      <c r="AA1179" s="283"/>
      <c r="AB1179" s="283"/>
      <c r="AC1179" s="284"/>
      <c r="AE1179" s="805"/>
      <c r="AG1179" s="805"/>
      <c r="AI1179" s="805"/>
      <c r="AK1179" s="300"/>
    </row>
    <row r="1180" spans="4:37" ht="12.75" customHeight="1" outlineLevel="3" x14ac:dyDescent="0.25">
      <c r="D1180" s="142" t="str">
        <f>'Line Items'!D1871</f>
        <v>[SFO Station Line 239] - Long Term Charge (First Reserve Rent)</v>
      </c>
      <c r="E1180" s="106"/>
      <c r="F1180" s="143" t="str">
        <f t="shared" si="60"/>
        <v>£000</v>
      </c>
      <c r="G1180" s="283"/>
      <c r="H1180" s="283"/>
      <c r="I1180" s="283"/>
      <c r="J1180" s="283"/>
      <c r="K1180" s="283"/>
      <c r="L1180" s="283"/>
      <c r="M1180" s="283"/>
      <c r="N1180" s="283"/>
      <c r="O1180" s="283"/>
      <c r="P1180" s="283"/>
      <c r="Q1180" s="283"/>
      <c r="R1180" s="283"/>
      <c r="S1180" s="283"/>
      <c r="T1180" s="283"/>
      <c r="U1180" s="283"/>
      <c r="V1180" s="283"/>
      <c r="W1180" s="283"/>
      <c r="X1180" s="283"/>
      <c r="Y1180" s="283"/>
      <c r="Z1180" s="283"/>
      <c r="AA1180" s="283"/>
      <c r="AB1180" s="283"/>
      <c r="AC1180" s="284"/>
      <c r="AE1180" s="805"/>
      <c r="AG1180" s="805"/>
      <c r="AI1180" s="805"/>
      <c r="AK1180" s="300"/>
    </row>
    <row r="1181" spans="4:37" ht="12.75" customHeight="1" outlineLevel="3" x14ac:dyDescent="0.25">
      <c r="D1181" s="142" t="str">
        <f>'Line Items'!D1872</f>
        <v>[SFO Station Line 240] - Long Term Charge (First Reserve Rent)</v>
      </c>
      <c r="E1181" s="106"/>
      <c r="F1181" s="143" t="str">
        <f t="shared" si="60"/>
        <v>£000</v>
      </c>
      <c r="G1181" s="283"/>
      <c r="H1181" s="283"/>
      <c r="I1181" s="283"/>
      <c r="J1181" s="283"/>
      <c r="K1181" s="283"/>
      <c r="L1181" s="283"/>
      <c r="M1181" s="283"/>
      <c r="N1181" s="283"/>
      <c r="O1181" s="283"/>
      <c r="P1181" s="283"/>
      <c r="Q1181" s="283"/>
      <c r="R1181" s="283"/>
      <c r="S1181" s="283"/>
      <c r="T1181" s="283"/>
      <c r="U1181" s="283"/>
      <c r="V1181" s="283"/>
      <c r="W1181" s="283"/>
      <c r="X1181" s="283"/>
      <c r="Y1181" s="283"/>
      <c r="Z1181" s="283"/>
      <c r="AA1181" s="283"/>
      <c r="AB1181" s="283"/>
      <c r="AC1181" s="284"/>
      <c r="AE1181" s="805"/>
      <c r="AG1181" s="805"/>
      <c r="AI1181" s="805"/>
      <c r="AK1181" s="300"/>
    </row>
    <row r="1182" spans="4:37" ht="12.75" customHeight="1" outlineLevel="3" x14ac:dyDescent="0.25">
      <c r="D1182" s="142" t="str">
        <f>'Line Items'!D1873</f>
        <v>[SFO Station Line 241] - Long Term Charge (First Reserve Rent)</v>
      </c>
      <c r="E1182" s="106"/>
      <c r="F1182" s="143" t="str">
        <f t="shared" si="60"/>
        <v>£000</v>
      </c>
      <c r="G1182" s="283"/>
      <c r="H1182" s="283"/>
      <c r="I1182" s="283"/>
      <c r="J1182" s="283"/>
      <c r="K1182" s="283"/>
      <c r="L1182" s="283"/>
      <c r="M1182" s="283"/>
      <c r="N1182" s="283"/>
      <c r="O1182" s="283"/>
      <c r="P1182" s="283"/>
      <c r="Q1182" s="283"/>
      <c r="R1182" s="283"/>
      <c r="S1182" s="283"/>
      <c r="T1182" s="283"/>
      <c r="U1182" s="283"/>
      <c r="V1182" s="283"/>
      <c r="W1182" s="283"/>
      <c r="X1182" s="283"/>
      <c r="Y1182" s="283"/>
      <c r="Z1182" s="283"/>
      <c r="AA1182" s="283"/>
      <c r="AB1182" s="283"/>
      <c r="AC1182" s="284"/>
      <c r="AE1182" s="805"/>
      <c r="AG1182" s="805"/>
      <c r="AI1182" s="805"/>
      <c r="AK1182" s="300"/>
    </row>
    <row r="1183" spans="4:37" ht="12.75" customHeight="1" outlineLevel="3" x14ac:dyDescent="0.25">
      <c r="D1183" s="142" t="str">
        <f>'Line Items'!D1874</f>
        <v>[SFO Station Line 242] - Long Term Charge (First Reserve Rent)</v>
      </c>
      <c r="E1183" s="106"/>
      <c r="F1183" s="143" t="str">
        <f t="shared" si="60"/>
        <v>£000</v>
      </c>
      <c r="G1183" s="283"/>
      <c r="H1183" s="283"/>
      <c r="I1183" s="283"/>
      <c r="J1183" s="283"/>
      <c r="K1183" s="283"/>
      <c r="L1183" s="283"/>
      <c r="M1183" s="283"/>
      <c r="N1183" s="283"/>
      <c r="O1183" s="283"/>
      <c r="P1183" s="283"/>
      <c r="Q1183" s="283"/>
      <c r="R1183" s="283"/>
      <c r="S1183" s="283"/>
      <c r="T1183" s="283"/>
      <c r="U1183" s="283"/>
      <c r="V1183" s="283"/>
      <c r="W1183" s="283"/>
      <c r="X1183" s="283"/>
      <c r="Y1183" s="283"/>
      <c r="Z1183" s="283"/>
      <c r="AA1183" s="283"/>
      <c r="AB1183" s="283"/>
      <c r="AC1183" s="284"/>
      <c r="AE1183" s="805"/>
      <c r="AG1183" s="805"/>
      <c r="AI1183" s="805"/>
      <c r="AK1183" s="300"/>
    </row>
    <row r="1184" spans="4:37" ht="12.75" customHeight="1" outlineLevel="3" x14ac:dyDescent="0.25">
      <c r="D1184" s="142" t="str">
        <f>'Line Items'!D1875</f>
        <v>[SFO Station Line 243] - Long Term Charge (First Reserve Rent)</v>
      </c>
      <c r="E1184" s="106"/>
      <c r="F1184" s="143" t="str">
        <f t="shared" si="60"/>
        <v>£000</v>
      </c>
      <c r="G1184" s="283"/>
      <c r="H1184" s="283"/>
      <c r="I1184" s="283"/>
      <c r="J1184" s="283"/>
      <c r="K1184" s="283"/>
      <c r="L1184" s="283"/>
      <c r="M1184" s="283"/>
      <c r="N1184" s="283"/>
      <c r="O1184" s="283"/>
      <c r="P1184" s="283"/>
      <c r="Q1184" s="283"/>
      <c r="R1184" s="283"/>
      <c r="S1184" s="283"/>
      <c r="T1184" s="283"/>
      <c r="U1184" s="283"/>
      <c r="V1184" s="283"/>
      <c r="W1184" s="283"/>
      <c r="X1184" s="283"/>
      <c r="Y1184" s="283"/>
      <c r="Z1184" s="283"/>
      <c r="AA1184" s="283"/>
      <c r="AB1184" s="283"/>
      <c r="AC1184" s="284"/>
      <c r="AE1184" s="805"/>
      <c r="AG1184" s="805"/>
      <c r="AI1184" s="805"/>
      <c r="AK1184" s="300"/>
    </row>
    <row r="1185" spans="3:37" ht="12.75" customHeight="1" outlineLevel="3" x14ac:dyDescent="0.25">
      <c r="D1185" s="142" t="str">
        <f>'Line Items'!D1876</f>
        <v>[SFO Station Line 244] - Long Term Charge (First Reserve Rent)</v>
      </c>
      <c r="E1185" s="106"/>
      <c r="F1185" s="143" t="str">
        <f t="shared" si="60"/>
        <v>£000</v>
      </c>
      <c r="G1185" s="283"/>
      <c r="H1185" s="283"/>
      <c r="I1185" s="283"/>
      <c r="J1185" s="283"/>
      <c r="K1185" s="283"/>
      <c r="L1185" s="283"/>
      <c r="M1185" s="283"/>
      <c r="N1185" s="283"/>
      <c r="O1185" s="283"/>
      <c r="P1185" s="283"/>
      <c r="Q1185" s="283"/>
      <c r="R1185" s="283"/>
      <c r="S1185" s="283"/>
      <c r="T1185" s="283"/>
      <c r="U1185" s="283"/>
      <c r="V1185" s="283"/>
      <c r="W1185" s="283"/>
      <c r="X1185" s="283"/>
      <c r="Y1185" s="283"/>
      <c r="Z1185" s="283"/>
      <c r="AA1185" s="283"/>
      <c r="AB1185" s="283"/>
      <c r="AC1185" s="284"/>
      <c r="AE1185" s="805"/>
      <c r="AG1185" s="805"/>
      <c r="AI1185" s="805"/>
      <c r="AK1185" s="300"/>
    </row>
    <row r="1186" spans="3:37" ht="12.75" customHeight="1" outlineLevel="3" x14ac:dyDescent="0.25">
      <c r="D1186" s="142" t="str">
        <f>'Line Items'!D1877</f>
        <v>[SFO Station Line 245] - Long Term Charge (First Reserve Rent)</v>
      </c>
      <c r="E1186" s="106"/>
      <c r="F1186" s="143" t="str">
        <f t="shared" si="60"/>
        <v>£000</v>
      </c>
      <c r="G1186" s="283"/>
      <c r="H1186" s="283"/>
      <c r="I1186" s="283"/>
      <c r="J1186" s="283"/>
      <c r="K1186" s="283"/>
      <c r="L1186" s="283"/>
      <c r="M1186" s="283"/>
      <c r="N1186" s="283"/>
      <c r="O1186" s="283"/>
      <c r="P1186" s="283"/>
      <c r="Q1186" s="283"/>
      <c r="R1186" s="283"/>
      <c r="S1186" s="283"/>
      <c r="T1186" s="283"/>
      <c r="U1186" s="283"/>
      <c r="V1186" s="283"/>
      <c r="W1186" s="283"/>
      <c r="X1186" s="283"/>
      <c r="Y1186" s="283"/>
      <c r="Z1186" s="283"/>
      <c r="AA1186" s="283"/>
      <c r="AB1186" s="283"/>
      <c r="AC1186" s="284"/>
      <c r="AE1186" s="805"/>
      <c r="AG1186" s="805"/>
      <c r="AI1186" s="805"/>
      <c r="AK1186" s="300"/>
    </row>
    <row r="1187" spans="3:37" ht="12.75" customHeight="1" outlineLevel="3" x14ac:dyDescent="0.25">
      <c r="D1187" s="142" t="str">
        <f>'Line Items'!D1878</f>
        <v>[SFO Station Line 246] - Long Term Charge (First Reserve Rent)</v>
      </c>
      <c r="E1187" s="106"/>
      <c r="F1187" s="143" t="str">
        <f t="shared" si="60"/>
        <v>£000</v>
      </c>
      <c r="G1187" s="283"/>
      <c r="H1187" s="283"/>
      <c r="I1187" s="283"/>
      <c r="J1187" s="283"/>
      <c r="K1187" s="283"/>
      <c r="L1187" s="283"/>
      <c r="M1187" s="283"/>
      <c r="N1187" s="283"/>
      <c r="O1187" s="283"/>
      <c r="P1187" s="283"/>
      <c r="Q1187" s="283"/>
      <c r="R1187" s="283"/>
      <c r="S1187" s="283"/>
      <c r="T1187" s="283"/>
      <c r="U1187" s="283"/>
      <c r="V1187" s="283"/>
      <c r="W1187" s="283"/>
      <c r="X1187" s="283"/>
      <c r="Y1187" s="283"/>
      <c r="Z1187" s="283"/>
      <c r="AA1187" s="283"/>
      <c r="AB1187" s="283"/>
      <c r="AC1187" s="284"/>
      <c r="AE1187" s="805"/>
      <c r="AG1187" s="805"/>
      <c r="AI1187" s="805"/>
      <c r="AK1187" s="300"/>
    </row>
    <row r="1188" spans="3:37" ht="12.75" customHeight="1" outlineLevel="3" x14ac:dyDescent="0.25">
      <c r="D1188" s="142" t="str">
        <f>'Line Items'!D1879</f>
        <v>[SFO Station Line 247] - Long Term Charge (First Reserve Rent)</v>
      </c>
      <c r="E1188" s="106"/>
      <c r="F1188" s="143" t="str">
        <f t="shared" si="60"/>
        <v>£000</v>
      </c>
      <c r="G1188" s="283"/>
      <c r="H1188" s="283"/>
      <c r="I1188" s="283"/>
      <c r="J1188" s="283"/>
      <c r="K1188" s="283"/>
      <c r="L1188" s="283"/>
      <c r="M1188" s="283"/>
      <c r="N1188" s="283"/>
      <c r="O1188" s="283"/>
      <c r="P1188" s="283"/>
      <c r="Q1188" s="283"/>
      <c r="R1188" s="283"/>
      <c r="S1188" s="283"/>
      <c r="T1188" s="283"/>
      <c r="U1188" s="283"/>
      <c r="V1188" s="283"/>
      <c r="W1188" s="283"/>
      <c r="X1188" s="283"/>
      <c r="Y1188" s="283"/>
      <c r="Z1188" s="283"/>
      <c r="AA1188" s="283"/>
      <c r="AB1188" s="283"/>
      <c r="AC1188" s="284"/>
      <c r="AE1188" s="805"/>
      <c r="AG1188" s="805"/>
      <c r="AI1188" s="805"/>
      <c r="AK1188" s="300"/>
    </row>
    <row r="1189" spans="3:37" ht="12.75" customHeight="1" outlineLevel="3" x14ac:dyDescent="0.25">
      <c r="D1189" s="142" t="str">
        <f>'Line Items'!D1880</f>
        <v>[SFO Station Line 248] - Long Term Charge (First Reserve Rent)</v>
      </c>
      <c r="E1189" s="106"/>
      <c r="F1189" s="143" t="str">
        <f t="shared" si="60"/>
        <v>£000</v>
      </c>
      <c r="G1189" s="283"/>
      <c r="H1189" s="283"/>
      <c r="I1189" s="283"/>
      <c r="J1189" s="283"/>
      <c r="K1189" s="283"/>
      <c r="L1189" s="283"/>
      <c r="M1189" s="283"/>
      <c r="N1189" s="283"/>
      <c r="O1189" s="283"/>
      <c r="P1189" s="283"/>
      <c r="Q1189" s="283"/>
      <c r="R1189" s="283"/>
      <c r="S1189" s="283"/>
      <c r="T1189" s="283"/>
      <c r="U1189" s="283"/>
      <c r="V1189" s="283"/>
      <c r="W1189" s="283"/>
      <c r="X1189" s="283"/>
      <c r="Y1189" s="283"/>
      <c r="Z1189" s="283"/>
      <c r="AA1189" s="283"/>
      <c r="AB1189" s="283"/>
      <c r="AC1189" s="284"/>
      <c r="AE1189" s="805"/>
      <c r="AG1189" s="805"/>
      <c r="AI1189" s="805"/>
      <c r="AK1189" s="300"/>
    </row>
    <row r="1190" spans="3:37" ht="12.75" customHeight="1" outlineLevel="3" x14ac:dyDescent="0.25">
      <c r="D1190" s="142" t="str">
        <f>'Line Items'!D1881</f>
        <v>[SFO Station Line 249] - Long Term Charge (First Reserve Rent)</v>
      </c>
      <c r="E1190" s="106"/>
      <c r="F1190" s="143" t="str">
        <f t="shared" si="60"/>
        <v>£000</v>
      </c>
      <c r="G1190" s="283"/>
      <c r="H1190" s="283"/>
      <c r="I1190" s="283"/>
      <c r="J1190" s="283"/>
      <c r="K1190" s="283"/>
      <c r="L1190" s="283"/>
      <c r="M1190" s="283"/>
      <c r="N1190" s="283"/>
      <c r="O1190" s="283"/>
      <c r="P1190" s="283"/>
      <c r="Q1190" s="283"/>
      <c r="R1190" s="283"/>
      <c r="S1190" s="283"/>
      <c r="T1190" s="283"/>
      <c r="U1190" s="283"/>
      <c r="V1190" s="283"/>
      <c r="W1190" s="283"/>
      <c r="X1190" s="283"/>
      <c r="Y1190" s="283"/>
      <c r="Z1190" s="283"/>
      <c r="AA1190" s="283"/>
      <c r="AB1190" s="283"/>
      <c r="AC1190" s="284"/>
      <c r="AE1190" s="805"/>
      <c r="AG1190" s="805"/>
      <c r="AI1190" s="805"/>
      <c r="AK1190" s="300"/>
    </row>
    <row r="1191" spans="3:37" ht="12.75" customHeight="1" outlineLevel="3" x14ac:dyDescent="0.25">
      <c r="D1191" s="113" t="str">
        <f>'Line Items'!D1882</f>
        <v>[SFO Station Line 250] - Long Term Charge (First Reserve Rent)</v>
      </c>
      <c r="E1191" s="286"/>
      <c r="F1191" s="155" t="str">
        <f t="shared" si="60"/>
        <v>£000</v>
      </c>
      <c r="G1191" s="287"/>
      <c r="H1191" s="287"/>
      <c r="I1191" s="287"/>
      <c r="J1191" s="287"/>
      <c r="K1191" s="287"/>
      <c r="L1191" s="287"/>
      <c r="M1191" s="287"/>
      <c r="N1191" s="287"/>
      <c r="O1191" s="287"/>
      <c r="P1191" s="287"/>
      <c r="Q1191" s="287"/>
      <c r="R1191" s="287"/>
      <c r="S1191" s="287"/>
      <c r="T1191" s="287"/>
      <c r="U1191" s="287"/>
      <c r="V1191" s="287"/>
      <c r="W1191" s="287"/>
      <c r="X1191" s="287"/>
      <c r="Y1191" s="287"/>
      <c r="Z1191" s="287"/>
      <c r="AA1191" s="287"/>
      <c r="AB1191" s="287"/>
      <c r="AC1191" s="288"/>
      <c r="AE1191" s="1058"/>
      <c r="AG1191" s="1058"/>
      <c r="AI1191" s="1058"/>
      <c r="AK1191" s="301"/>
    </row>
    <row r="1192" spans="3:37" ht="12.75" customHeight="1" outlineLevel="2" x14ac:dyDescent="0.25">
      <c r="G1192" s="107"/>
      <c r="H1192" s="107"/>
      <c r="I1192" s="107"/>
      <c r="J1192" s="107"/>
      <c r="K1192" s="107"/>
      <c r="L1192" s="107"/>
      <c r="M1192" s="107"/>
      <c r="N1192" s="107"/>
      <c r="O1192" s="107"/>
      <c r="P1192" s="107"/>
      <c r="Q1192" s="107"/>
      <c r="R1192" s="107"/>
      <c r="S1192" s="107"/>
      <c r="T1192" s="107"/>
      <c r="U1192" s="107"/>
      <c r="V1192" s="107"/>
      <c r="W1192" s="107"/>
      <c r="X1192" s="107"/>
      <c r="Y1192" s="107"/>
      <c r="Z1192" s="107"/>
      <c r="AA1192" s="107"/>
      <c r="AB1192" s="107"/>
      <c r="AC1192" s="107"/>
      <c r="AE1192" s="212"/>
      <c r="AG1192" s="212"/>
      <c r="AH1192" s="212"/>
      <c r="AI1192" s="212"/>
    </row>
    <row r="1193" spans="3:37" ht="12.75" customHeight="1" outlineLevel="2" x14ac:dyDescent="0.25">
      <c r="D1193" s="290" t="str">
        <f>"Total "&amp;C941</f>
        <v>Total SFO Station Access Long Term Charge (First Reserve Rent)</v>
      </c>
      <c r="E1193" s="353"/>
      <c r="F1193" s="354" t="str">
        <f>F1191</f>
        <v>£000</v>
      </c>
      <c r="G1193" s="355">
        <f t="shared" ref="G1193:AC1193" si="61">SUM(G942:G1191)</f>
        <v>0</v>
      </c>
      <c r="H1193" s="355">
        <f t="shared" si="61"/>
        <v>0</v>
      </c>
      <c r="I1193" s="355">
        <f t="shared" si="61"/>
        <v>0</v>
      </c>
      <c r="J1193" s="355">
        <f t="shared" si="61"/>
        <v>0</v>
      </c>
      <c r="K1193" s="355">
        <f t="shared" si="61"/>
        <v>0</v>
      </c>
      <c r="L1193" s="355">
        <f t="shared" si="61"/>
        <v>0</v>
      </c>
      <c r="M1193" s="355">
        <f t="shared" si="61"/>
        <v>0</v>
      </c>
      <c r="N1193" s="355">
        <f t="shared" si="61"/>
        <v>0</v>
      </c>
      <c r="O1193" s="355">
        <f t="shared" si="61"/>
        <v>0</v>
      </c>
      <c r="P1193" s="355">
        <f t="shared" si="61"/>
        <v>0</v>
      </c>
      <c r="Q1193" s="355">
        <f t="shared" si="61"/>
        <v>0</v>
      </c>
      <c r="R1193" s="355">
        <f t="shared" si="61"/>
        <v>0</v>
      </c>
      <c r="S1193" s="355">
        <f t="shared" si="61"/>
        <v>0</v>
      </c>
      <c r="T1193" s="355">
        <f t="shared" si="61"/>
        <v>0</v>
      </c>
      <c r="U1193" s="355">
        <f t="shared" si="61"/>
        <v>0</v>
      </c>
      <c r="V1193" s="355">
        <f t="shared" si="61"/>
        <v>0</v>
      </c>
      <c r="W1193" s="355">
        <f t="shared" si="61"/>
        <v>0</v>
      </c>
      <c r="X1193" s="355">
        <f t="shared" si="61"/>
        <v>0</v>
      </c>
      <c r="Y1193" s="355">
        <f t="shared" si="61"/>
        <v>0</v>
      </c>
      <c r="Z1193" s="355">
        <f t="shared" si="61"/>
        <v>0</v>
      </c>
      <c r="AA1193" s="355">
        <f t="shared" si="61"/>
        <v>0</v>
      </c>
      <c r="AB1193" s="355">
        <f t="shared" si="61"/>
        <v>0</v>
      </c>
      <c r="AC1193" s="294">
        <f t="shared" si="61"/>
        <v>0</v>
      </c>
      <c r="AE1193" s="1062">
        <f>SUM(AE942:AE1191)</f>
        <v>0</v>
      </c>
      <c r="AG1193" s="1062">
        <f>SUM(AG942:AG1191)</f>
        <v>0</v>
      </c>
      <c r="AI1193" s="1062">
        <f>SUM(AI942:AI1191)</f>
        <v>0</v>
      </c>
      <c r="AK1193" s="295"/>
    </row>
    <row r="1194" spans="3:37" ht="12.75" customHeight="1" outlineLevel="1" x14ac:dyDescent="0.25">
      <c r="G1194" s="107"/>
      <c r="H1194" s="107"/>
      <c r="I1194" s="107"/>
      <c r="J1194" s="107"/>
      <c r="K1194" s="107"/>
      <c r="L1194" s="107"/>
      <c r="M1194" s="107"/>
      <c r="N1194" s="107"/>
      <c r="O1194" s="107"/>
      <c r="P1194" s="107"/>
      <c r="Q1194" s="107"/>
      <c r="R1194" s="107"/>
      <c r="S1194" s="107"/>
      <c r="T1194" s="107"/>
      <c r="U1194" s="107"/>
      <c r="V1194" s="107"/>
      <c r="W1194" s="107"/>
      <c r="X1194" s="107"/>
      <c r="Y1194" s="107"/>
      <c r="Z1194" s="107"/>
      <c r="AA1194" s="107"/>
      <c r="AB1194" s="107"/>
      <c r="AC1194" s="107"/>
      <c r="AE1194" s="107"/>
      <c r="AG1194" s="107"/>
      <c r="AI1194" s="107"/>
    </row>
    <row r="1195" spans="3:37" ht="12.75" customHeight="1" outlineLevel="1" x14ac:dyDescent="0.25">
      <c r="C1195" s="200" t="str">
        <f>'Line Items'!C1884</f>
        <v>SFO Station Access Long Term Charge (Third Reserve Rent)</v>
      </c>
      <c r="G1195" s="107"/>
      <c r="H1195" s="107"/>
      <c r="I1195" s="107"/>
      <c r="J1195" s="107"/>
      <c r="K1195" s="107"/>
      <c r="L1195" s="107"/>
      <c r="M1195" s="107"/>
      <c r="N1195" s="107"/>
      <c r="O1195" s="107"/>
      <c r="P1195" s="107"/>
      <c r="Q1195" s="107"/>
      <c r="R1195" s="107"/>
      <c r="S1195" s="107"/>
      <c r="T1195" s="107"/>
      <c r="U1195" s="107"/>
      <c r="V1195" s="107"/>
      <c r="W1195" s="107"/>
      <c r="X1195" s="107"/>
      <c r="Y1195" s="107"/>
      <c r="Z1195" s="107"/>
      <c r="AA1195" s="107"/>
      <c r="AB1195" s="107"/>
      <c r="AC1195" s="107"/>
      <c r="AE1195" s="107"/>
      <c r="AG1195" s="107"/>
      <c r="AI1195" s="107"/>
    </row>
    <row r="1196" spans="3:37" ht="12.75" customHeight="1" outlineLevel="2" x14ac:dyDescent="0.25">
      <c r="D1196" s="393" t="str">
        <f>'Line Items'!D1885</f>
        <v>Abbey Wood - Long Term Charge (Third Reserve Rent)</v>
      </c>
      <c r="E1196" s="394"/>
      <c r="F1196" s="395" t="s">
        <v>428</v>
      </c>
      <c r="G1196" s="396"/>
      <c r="H1196" s="396"/>
      <c r="I1196" s="396"/>
      <c r="J1196" s="396"/>
      <c r="K1196" s="396"/>
      <c r="L1196" s="396"/>
      <c r="M1196" s="396"/>
      <c r="N1196" s="396"/>
      <c r="O1196" s="396"/>
      <c r="P1196" s="396"/>
      <c r="Q1196" s="396"/>
      <c r="R1196" s="396"/>
      <c r="S1196" s="396"/>
      <c r="T1196" s="396"/>
      <c r="U1196" s="396"/>
      <c r="V1196" s="396"/>
      <c r="W1196" s="396"/>
      <c r="X1196" s="396"/>
      <c r="Y1196" s="396"/>
      <c r="Z1196" s="396"/>
      <c r="AA1196" s="396"/>
      <c r="AB1196" s="396"/>
      <c r="AC1196" s="397"/>
      <c r="AE1196" s="1057"/>
      <c r="AG1196" s="1057"/>
      <c r="AI1196" s="1057"/>
      <c r="AK1196" s="378" t="s">
        <v>2950</v>
      </c>
    </row>
    <row r="1197" spans="3:37" ht="12.75" customHeight="1" outlineLevel="2" x14ac:dyDescent="0.25">
      <c r="D1197" s="142" t="str">
        <f>'Line Items'!D1886</f>
        <v>Adisham - Long Term Charge (Third Reserve Rent)</v>
      </c>
      <c r="E1197" s="106"/>
      <c r="F1197" s="143" t="str">
        <f t="shared" ref="F1197:F1260" si="62">F1196</f>
        <v>£000</v>
      </c>
      <c r="G1197" s="283"/>
      <c r="H1197" s="283"/>
      <c r="I1197" s="283"/>
      <c r="J1197" s="283"/>
      <c r="K1197" s="283"/>
      <c r="L1197" s="283"/>
      <c r="M1197" s="283"/>
      <c r="N1197" s="283"/>
      <c r="O1197" s="283"/>
      <c r="P1197" s="283"/>
      <c r="Q1197" s="283"/>
      <c r="R1197" s="283"/>
      <c r="S1197" s="283"/>
      <c r="T1197" s="283"/>
      <c r="U1197" s="283"/>
      <c r="V1197" s="283"/>
      <c r="W1197" s="283"/>
      <c r="X1197" s="283"/>
      <c r="Y1197" s="283"/>
      <c r="Z1197" s="283"/>
      <c r="AA1197" s="283"/>
      <c r="AB1197" s="283"/>
      <c r="AC1197" s="284"/>
      <c r="AE1197" s="805"/>
      <c r="AG1197" s="805"/>
      <c r="AI1197" s="805"/>
      <c r="AK1197" s="300"/>
    </row>
    <row r="1198" spans="3:37" ht="12.75" customHeight="1" outlineLevel="2" x14ac:dyDescent="0.25">
      <c r="D1198" s="142" t="str">
        <f>'Line Items'!D1887</f>
        <v>Albany Park - Long Term Charge (Third Reserve Rent)</v>
      </c>
      <c r="E1198" s="106"/>
      <c r="F1198" s="143" t="str">
        <f t="shared" si="62"/>
        <v>£000</v>
      </c>
      <c r="G1198" s="283"/>
      <c r="H1198" s="283"/>
      <c r="I1198" s="283"/>
      <c r="J1198" s="283"/>
      <c r="K1198" s="283"/>
      <c r="L1198" s="283"/>
      <c r="M1198" s="283"/>
      <c r="N1198" s="283"/>
      <c r="O1198" s="283"/>
      <c r="P1198" s="283"/>
      <c r="Q1198" s="283"/>
      <c r="R1198" s="283"/>
      <c r="S1198" s="283"/>
      <c r="T1198" s="283"/>
      <c r="U1198" s="283"/>
      <c r="V1198" s="283"/>
      <c r="W1198" s="283"/>
      <c r="X1198" s="283"/>
      <c r="Y1198" s="283"/>
      <c r="Z1198" s="283"/>
      <c r="AA1198" s="283"/>
      <c r="AB1198" s="283"/>
      <c r="AC1198" s="284"/>
      <c r="AE1198" s="805"/>
      <c r="AG1198" s="805"/>
      <c r="AI1198" s="805"/>
      <c r="AK1198" s="300"/>
    </row>
    <row r="1199" spans="3:37" ht="12.75" customHeight="1" outlineLevel="2" x14ac:dyDescent="0.25">
      <c r="D1199" s="142" t="str">
        <f>'Line Items'!D1888</f>
        <v>Ashford International - Long Term Charge (Third Reserve Rent)</v>
      </c>
      <c r="E1199" s="106"/>
      <c r="F1199" s="143" t="str">
        <f t="shared" si="62"/>
        <v>£000</v>
      </c>
      <c r="G1199" s="283"/>
      <c r="H1199" s="283"/>
      <c r="I1199" s="283"/>
      <c r="J1199" s="283"/>
      <c r="K1199" s="283"/>
      <c r="L1199" s="283"/>
      <c r="M1199" s="283"/>
      <c r="N1199" s="283"/>
      <c r="O1199" s="283"/>
      <c r="P1199" s="283"/>
      <c r="Q1199" s="283"/>
      <c r="R1199" s="283"/>
      <c r="S1199" s="283"/>
      <c r="T1199" s="283"/>
      <c r="U1199" s="283"/>
      <c r="V1199" s="283"/>
      <c r="W1199" s="283"/>
      <c r="X1199" s="283"/>
      <c r="Y1199" s="283"/>
      <c r="Z1199" s="283"/>
      <c r="AA1199" s="283"/>
      <c r="AB1199" s="283"/>
      <c r="AC1199" s="284"/>
      <c r="AE1199" s="805"/>
      <c r="AG1199" s="805"/>
      <c r="AI1199" s="805"/>
      <c r="AK1199" s="300"/>
    </row>
    <row r="1200" spans="3:37" ht="12.75" customHeight="1" outlineLevel="2" x14ac:dyDescent="0.25">
      <c r="D1200" s="142" t="str">
        <f>'Line Items'!D1889</f>
        <v>Aylesford - Long Term Charge (Third Reserve Rent)</v>
      </c>
      <c r="E1200" s="106"/>
      <c r="F1200" s="143" t="str">
        <f t="shared" si="62"/>
        <v>£000</v>
      </c>
      <c r="G1200" s="283"/>
      <c r="H1200" s="283"/>
      <c r="I1200" s="283"/>
      <c r="J1200" s="283"/>
      <c r="K1200" s="283"/>
      <c r="L1200" s="283"/>
      <c r="M1200" s="283"/>
      <c r="N1200" s="283"/>
      <c r="O1200" s="283"/>
      <c r="P1200" s="283"/>
      <c r="Q1200" s="283"/>
      <c r="R1200" s="283"/>
      <c r="S1200" s="283"/>
      <c r="T1200" s="283"/>
      <c r="U1200" s="283"/>
      <c r="V1200" s="283"/>
      <c r="W1200" s="283"/>
      <c r="X1200" s="283"/>
      <c r="Y1200" s="283"/>
      <c r="Z1200" s="283"/>
      <c r="AA1200" s="283"/>
      <c r="AB1200" s="283"/>
      <c r="AC1200" s="284"/>
      <c r="AE1200" s="805"/>
      <c r="AG1200" s="805"/>
      <c r="AI1200" s="805"/>
      <c r="AK1200" s="300"/>
    </row>
    <row r="1201" spans="4:37" ht="12.75" customHeight="1" outlineLevel="2" x14ac:dyDescent="0.25">
      <c r="D1201" s="142" t="str">
        <f>'Line Items'!D1890</f>
        <v>Aylesham - Long Term Charge (Third Reserve Rent)</v>
      </c>
      <c r="E1201" s="106"/>
      <c r="F1201" s="143" t="str">
        <f t="shared" si="62"/>
        <v>£000</v>
      </c>
      <c r="G1201" s="283"/>
      <c r="H1201" s="283"/>
      <c r="I1201" s="283"/>
      <c r="J1201" s="283"/>
      <c r="K1201" s="283"/>
      <c r="L1201" s="283"/>
      <c r="M1201" s="283"/>
      <c r="N1201" s="283"/>
      <c r="O1201" s="283"/>
      <c r="P1201" s="283"/>
      <c r="Q1201" s="283"/>
      <c r="R1201" s="283"/>
      <c r="S1201" s="283"/>
      <c r="T1201" s="283"/>
      <c r="U1201" s="283"/>
      <c r="V1201" s="283"/>
      <c r="W1201" s="283"/>
      <c r="X1201" s="283"/>
      <c r="Y1201" s="283"/>
      <c r="Z1201" s="283"/>
      <c r="AA1201" s="283"/>
      <c r="AB1201" s="283"/>
      <c r="AC1201" s="284"/>
      <c r="AE1201" s="805"/>
      <c r="AG1201" s="805"/>
      <c r="AI1201" s="805"/>
      <c r="AK1201" s="300"/>
    </row>
    <row r="1202" spans="4:37" ht="12.75" customHeight="1" outlineLevel="2" x14ac:dyDescent="0.25">
      <c r="D1202" s="142" t="str">
        <f>'Line Items'!D1891</f>
        <v>Barming - Long Term Charge (Third Reserve Rent)</v>
      </c>
      <c r="E1202" s="106"/>
      <c r="F1202" s="143" t="str">
        <f t="shared" si="62"/>
        <v>£000</v>
      </c>
      <c r="G1202" s="283"/>
      <c r="H1202" s="283"/>
      <c r="I1202" s="283"/>
      <c r="J1202" s="283"/>
      <c r="K1202" s="283"/>
      <c r="L1202" s="283"/>
      <c r="M1202" s="283"/>
      <c r="N1202" s="283"/>
      <c r="O1202" s="283"/>
      <c r="P1202" s="283"/>
      <c r="Q1202" s="283"/>
      <c r="R1202" s="283"/>
      <c r="S1202" s="283"/>
      <c r="T1202" s="283"/>
      <c r="U1202" s="283"/>
      <c r="V1202" s="283"/>
      <c r="W1202" s="283"/>
      <c r="X1202" s="283"/>
      <c r="Y1202" s="283"/>
      <c r="Z1202" s="283"/>
      <c r="AA1202" s="283"/>
      <c r="AB1202" s="283"/>
      <c r="AC1202" s="284"/>
      <c r="AE1202" s="805"/>
      <c r="AG1202" s="805"/>
      <c r="AI1202" s="805"/>
      <c r="AK1202" s="300"/>
    </row>
    <row r="1203" spans="4:37" ht="12.75" customHeight="1" outlineLevel="2" x14ac:dyDescent="0.25">
      <c r="D1203" s="142" t="str">
        <f>'Line Items'!D1892</f>
        <v>Barnehurst - Long Term Charge (Third Reserve Rent)</v>
      </c>
      <c r="E1203" s="106"/>
      <c r="F1203" s="143" t="str">
        <f t="shared" si="62"/>
        <v>£000</v>
      </c>
      <c r="G1203" s="283"/>
      <c r="H1203" s="283"/>
      <c r="I1203" s="283"/>
      <c r="J1203" s="283"/>
      <c r="K1203" s="283"/>
      <c r="L1203" s="283"/>
      <c r="M1203" s="283"/>
      <c r="N1203" s="283"/>
      <c r="O1203" s="283"/>
      <c r="P1203" s="283"/>
      <c r="Q1203" s="283"/>
      <c r="R1203" s="283"/>
      <c r="S1203" s="283"/>
      <c r="T1203" s="283"/>
      <c r="U1203" s="283"/>
      <c r="V1203" s="283"/>
      <c r="W1203" s="283"/>
      <c r="X1203" s="283"/>
      <c r="Y1203" s="283"/>
      <c r="Z1203" s="283"/>
      <c r="AA1203" s="283"/>
      <c r="AB1203" s="283"/>
      <c r="AC1203" s="284"/>
      <c r="AE1203" s="805"/>
      <c r="AG1203" s="805"/>
      <c r="AI1203" s="805"/>
      <c r="AK1203" s="300"/>
    </row>
    <row r="1204" spans="4:37" ht="12.75" customHeight="1" outlineLevel="2" x14ac:dyDescent="0.25">
      <c r="D1204" s="142" t="str">
        <f>'Line Items'!D1893</f>
        <v>Bat &amp; Ball - Long Term Charge (Third Reserve Rent)</v>
      </c>
      <c r="E1204" s="106"/>
      <c r="F1204" s="143" t="str">
        <f t="shared" si="62"/>
        <v>£000</v>
      </c>
      <c r="G1204" s="283"/>
      <c r="H1204" s="283"/>
      <c r="I1204" s="283"/>
      <c r="J1204" s="283"/>
      <c r="K1204" s="283"/>
      <c r="L1204" s="283"/>
      <c r="M1204" s="283"/>
      <c r="N1204" s="283"/>
      <c r="O1204" s="283"/>
      <c r="P1204" s="283"/>
      <c r="Q1204" s="283"/>
      <c r="R1204" s="283"/>
      <c r="S1204" s="283"/>
      <c r="T1204" s="283"/>
      <c r="U1204" s="283"/>
      <c r="V1204" s="283"/>
      <c r="W1204" s="283"/>
      <c r="X1204" s="283"/>
      <c r="Y1204" s="283"/>
      <c r="Z1204" s="283"/>
      <c r="AA1204" s="283"/>
      <c r="AB1204" s="283"/>
      <c r="AC1204" s="284"/>
      <c r="AE1204" s="805"/>
      <c r="AG1204" s="805"/>
      <c r="AI1204" s="805"/>
      <c r="AK1204" s="300"/>
    </row>
    <row r="1205" spans="4:37" ht="12.75" customHeight="1" outlineLevel="2" x14ac:dyDescent="0.25">
      <c r="D1205" s="142" t="str">
        <f>'Line Items'!D1894</f>
        <v>Battle - Long Term Charge (Third Reserve Rent)</v>
      </c>
      <c r="E1205" s="106"/>
      <c r="F1205" s="143" t="str">
        <f t="shared" si="62"/>
        <v>£000</v>
      </c>
      <c r="G1205" s="283"/>
      <c r="H1205" s="283"/>
      <c r="I1205" s="283"/>
      <c r="J1205" s="283"/>
      <c r="K1205" s="283"/>
      <c r="L1205" s="283"/>
      <c r="M1205" s="283"/>
      <c r="N1205" s="283"/>
      <c r="O1205" s="283"/>
      <c r="P1205" s="283"/>
      <c r="Q1205" s="283"/>
      <c r="R1205" s="283"/>
      <c r="S1205" s="283"/>
      <c r="T1205" s="283"/>
      <c r="U1205" s="283"/>
      <c r="V1205" s="283"/>
      <c r="W1205" s="283"/>
      <c r="X1205" s="283"/>
      <c r="Y1205" s="283"/>
      <c r="Z1205" s="283"/>
      <c r="AA1205" s="283"/>
      <c r="AB1205" s="283"/>
      <c r="AC1205" s="284"/>
      <c r="AE1205" s="805"/>
      <c r="AG1205" s="805"/>
      <c r="AI1205" s="805"/>
      <c r="AK1205" s="300"/>
    </row>
    <row r="1206" spans="4:37" ht="12.75" customHeight="1" outlineLevel="2" x14ac:dyDescent="0.25">
      <c r="D1206" s="142" t="str">
        <f>'Line Items'!D1895</f>
        <v>Bearsted - Long Term Charge (Third Reserve Rent)</v>
      </c>
      <c r="E1206" s="106"/>
      <c r="F1206" s="143" t="str">
        <f t="shared" si="62"/>
        <v>£000</v>
      </c>
      <c r="G1206" s="283"/>
      <c r="H1206" s="283"/>
      <c r="I1206" s="283"/>
      <c r="J1206" s="283"/>
      <c r="K1206" s="283"/>
      <c r="L1206" s="283"/>
      <c r="M1206" s="283"/>
      <c r="N1206" s="283"/>
      <c r="O1206" s="283"/>
      <c r="P1206" s="283"/>
      <c r="Q1206" s="283"/>
      <c r="R1206" s="283"/>
      <c r="S1206" s="283"/>
      <c r="T1206" s="283"/>
      <c r="U1206" s="283"/>
      <c r="V1206" s="283"/>
      <c r="W1206" s="283"/>
      <c r="X1206" s="283"/>
      <c r="Y1206" s="283"/>
      <c r="Z1206" s="283"/>
      <c r="AA1206" s="283"/>
      <c r="AB1206" s="283"/>
      <c r="AC1206" s="284"/>
      <c r="AE1206" s="805"/>
      <c r="AG1206" s="805"/>
      <c r="AI1206" s="805"/>
      <c r="AK1206" s="300"/>
    </row>
    <row r="1207" spans="4:37" ht="12.75" customHeight="1" outlineLevel="2" x14ac:dyDescent="0.25">
      <c r="D1207" s="142" t="str">
        <f>'Line Items'!D1896</f>
        <v>Beckenham Junction - Long Term Charge (Third Reserve Rent)</v>
      </c>
      <c r="E1207" s="106"/>
      <c r="F1207" s="143" t="str">
        <f t="shared" si="62"/>
        <v>£000</v>
      </c>
      <c r="G1207" s="283"/>
      <c r="H1207" s="283"/>
      <c r="I1207" s="283"/>
      <c r="J1207" s="283"/>
      <c r="K1207" s="283"/>
      <c r="L1207" s="283"/>
      <c r="M1207" s="283"/>
      <c r="N1207" s="283"/>
      <c r="O1207" s="283"/>
      <c r="P1207" s="283"/>
      <c r="Q1207" s="283"/>
      <c r="R1207" s="283"/>
      <c r="S1207" s="283"/>
      <c r="T1207" s="283"/>
      <c r="U1207" s="283"/>
      <c r="V1207" s="283"/>
      <c r="W1207" s="283"/>
      <c r="X1207" s="283"/>
      <c r="Y1207" s="283"/>
      <c r="Z1207" s="283"/>
      <c r="AA1207" s="283"/>
      <c r="AB1207" s="283"/>
      <c r="AC1207" s="284"/>
      <c r="AE1207" s="805"/>
      <c r="AG1207" s="805"/>
      <c r="AI1207" s="805"/>
      <c r="AK1207" s="300"/>
    </row>
    <row r="1208" spans="4:37" ht="12.75" customHeight="1" outlineLevel="2" x14ac:dyDescent="0.25">
      <c r="D1208" s="142" t="str">
        <f>'Line Items'!D1897</f>
        <v>Bekesbourne - Long Term Charge (Third Reserve Rent)</v>
      </c>
      <c r="E1208" s="106"/>
      <c r="F1208" s="143" t="str">
        <f t="shared" si="62"/>
        <v>£000</v>
      </c>
      <c r="G1208" s="283"/>
      <c r="H1208" s="283"/>
      <c r="I1208" s="283"/>
      <c r="J1208" s="283"/>
      <c r="K1208" s="283"/>
      <c r="L1208" s="283"/>
      <c r="M1208" s="283"/>
      <c r="N1208" s="283"/>
      <c r="O1208" s="283"/>
      <c r="P1208" s="283"/>
      <c r="Q1208" s="283"/>
      <c r="R1208" s="283"/>
      <c r="S1208" s="283"/>
      <c r="T1208" s="283"/>
      <c r="U1208" s="283"/>
      <c r="V1208" s="283"/>
      <c r="W1208" s="283"/>
      <c r="X1208" s="283"/>
      <c r="Y1208" s="283"/>
      <c r="Z1208" s="283"/>
      <c r="AA1208" s="283"/>
      <c r="AB1208" s="283"/>
      <c r="AC1208" s="284"/>
      <c r="AE1208" s="805"/>
      <c r="AG1208" s="805"/>
      <c r="AI1208" s="805"/>
      <c r="AK1208" s="300"/>
    </row>
    <row r="1209" spans="4:37" ht="12.75" customHeight="1" outlineLevel="2" x14ac:dyDescent="0.25">
      <c r="D1209" s="142" t="str">
        <f>'Line Items'!D1898</f>
        <v>Beltring - Long Term Charge (Third Reserve Rent)</v>
      </c>
      <c r="E1209" s="106"/>
      <c r="F1209" s="143" t="str">
        <f t="shared" si="62"/>
        <v>£000</v>
      </c>
      <c r="G1209" s="283"/>
      <c r="H1209" s="283"/>
      <c r="I1209" s="283"/>
      <c r="J1209" s="283"/>
      <c r="K1209" s="283"/>
      <c r="L1209" s="283"/>
      <c r="M1209" s="283"/>
      <c r="N1209" s="283"/>
      <c r="O1209" s="283"/>
      <c r="P1209" s="283"/>
      <c r="Q1209" s="283"/>
      <c r="R1209" s="283"/>
      <c r="S1209" s="283"/>
      <c r="T1209" s="283"/>
      <c r="U1209" s="283"/>
      <c r="V1209" s="283"/>
      <c r="W1209" s="283"/>
      <c r="X1209" s="283"/>
      <c r="Y1209" s="283"/>
      <c r="Z1209" s="283"/>
      <c r="AA1209" s="283"/>
      <c r="AB1209" s="283"/>
      <c r="AC1209" s="284"/>
      <c r="AE1209" s="805"/>
      <c r="AG1209" s="805"/>
      <c r="AI1209" s="805"/>
      <c r="AK1209" s="300"/>
    </row>
    <row r="1210" spans="4:37" ht="12.75" customHeight="1" outlineLevel="2" x14ac:dyDescent="0.25">
      <c r="D1210" s="142" t="str">
        <f>'Line Items'!D1899</f>
        <v>Belvedere - Long Term Charge (Third Reserve Rent)</v>
      </c>
      <c r="E1210" s="106"/>
      <c r="F1210" s="143" t="str">
        <f t="shared" si="62"/>
        <v>£000</v>
      </c>
      <c r="G1210" s="283"/>
      <c r="H1210" s="283"/>
      <c r="I1210" s="283"/>
      <c r="J1210" s="283"/>
      <c r="K1210" s="283"/>
      <c r="L1210" s="283"/>
      <c r="M1210" s="283"/>
      <c r="N1210" s="283"/>
      <c r="O1210" s="283"/>
      <c r="P1210" s="283"/>
      <c r="Q1210" s="283"/>
      <c r="R1210" s="283"/>
      <c r="S1210" s="283"/>
      <c r="T1210" s="283"/>
      <c r="U1210" s="283"/>
      <c r="V1210" s="283"/>
      <c r="W1210" s="283"/>
      <c r="X1210" s="283"/>
      <c r="Y1210" s="283"/>
      <c r="Z1210" s="283"/>
      <c r="AA1210" s="283"/>
      <c r="AB1210" s="283"/>
      <c r="AC1210" s="284"/>
      <c r="AE1210" s="805"/>
      <c r="AG1210" s="805"/>
      <c r="AI1210" s="805"/>
      <c r="AK1210" s="300"/>
    </row>
    <row r="1211" spans="4:37" ht="12.75" customHeight="1" outlineLevel="2" x14ac:dyDescent="0.25">
      <c r="D1211" s="142" t="str">
        <f>'Line Items'!D1900</f>
        <v>Bexley - Long Term Charge (Third Reserve Rent)</v>
      </c>
      <c r="E1211" s="106"/>
      <c r="F1211" s="143" t="str">
        <f t="shared" si="62"/>
        <v>£000</v>
      </c>
      <c r="G1211" s="283"/>
      <c r="H1211" s="283"/>
      <c r="I1211" s="283"/>
      <c r="J1211" s="283"/>
      <c r="K1211" s="283"/>
      <c r="L1211" s="283"/>
      <c r="M1211" s="283"/>
      <c r="N1211" s="283"/>
      <c r="O1211" s="283"/>
      <c r="P1211" s="283"/>
      <c r="Q1211" s="283"/>
      <c r="R1211" s="283"/>
      <c r="S1211" s="283"/>
      <c r="T1211" s="283"/>
      <c r="U1211" s="283"/>
      <c r="V1211" s="283"/>
      <c r="W1211" s="283"/>
      <c r="X1211" s="283"/>
      <c r="Y1211" s="283"/>
      <c r="Z1211" s="283"/>
      <c r="AA1211" s="283"/>
      <c r="AB1211" s="283"/>
      <c r="AC1211" s="284"/>
      <c r="AE1211" s="805"/>
      <c r="AG1211" s="805"/>
      <c r="AI1211" s="805"/>
      <c r="AK1211" s="300"/>
    </row>
    <row r="1212" spans="4:37" ht="12.75" customHeight="1" outlineLevel="2" x14ac:dyDescent="0.25">
      <c r="D1212" s="142" t="str">
        <f>'Line Items'!D1901</f>
        <v>Bexleyheath - Long Term Charge (Third Reserve Rent)</v>
      </c>
      <c r="E1212" s="106"/>
      <c r="F1212" s="143" t="str">
        <f t="shared" si="62"/>
        <v>£000</v>
      </c>
      <c r="G1212" s="283"/>
      <c r="H1212" s="283"/>
      <c r="I1212" s="283"/>
      <c r="J1212" s="283"/>
      <c r="K1212" s="283"/>
      <c r="L1212" s="283"/>
      <c r="M1212" s="283"/>
      <c r="N1212" s="283"/>
      <c r="O1212" s="283"/>
      <c r="P1212" s="283"/>
      <c r="Q1212" s="283"/>
      <c r="R1212" s="283"/>
      <c r="S1212" s="283"/>
      <c r="T1212" s="283"/>
      <c r="U1212" s="283"/>
      <c r="V1212" s="283"/>
      <c r="W1212" s="283"/>
      <c r="X1212" s="283"/>
      <c r="Y1212" s="283"/>
      <c r="Z1212" s="283"/>
      <c r="AA1212" s="283"/>
      <c r="AB1212" s="283"/>
      <c r="AC1212" s="284"/>
      <c r="AE1212" s="805"/>
      <c r="AG1212" s="805"/>
      <c r="AI1212" s="805"/>
      <c r="AK1212" s="300"/>
    </row>
    <row r="1213" spans="4:37" ht="12.75" customHeight="1" outlineLevel="2" x14ac:dyDescent="0.25">
      <c r="D1213" s="142" t="str">
        <f>'Line Items'!D1902</f>
        <v>Bickley - Long Term Charge (Third Reserve Rent)</v>
      </c>
      <c r="E1213" s="106"/>
      <c r="F1213" s="143" t="str">
        <f t="shared" si="62"/>
        <v>£000</v>
      </c>
      <c r="G1213" s="283"/>
      <c r="H1213" s="283"/>
      <c r="I1213" s="283"/>
      <c r="J1213" s="283"/>
      <c r="K1213" s="283"/>
      <c r="L1213" s="283"/>
      <c r="M1213" s="283"/>
      <c r="N1213" s="283"/>
      <c r="O1213" s="283"/>
      <c r="P1213" s="283"/>
      <c r="Q1213" s="283"/>
      <c r="R1213" s="283"/>
      <c r="S1213" s="283"/>
      <c r="T1213" s="283"/>
      <c r="U1213" s="283"/>
      <c r="V1213" s="283"/>
      <c r="W1213" s="283"/>
      <c r="X1213" s="283"/>
      <c r="Y1213" s="283"/>
      <c r="Z1213" s="283"/>
      <c r="AA1213" s="283"/>
      <c r="AB1213" s="283"/>
      <c r="AC1213" s="284"/>
      <c r="AE1213" s="805"/>
      <c r="AG1213" s="805"/>
      <c r="AI1213" s="805"/>
      <c r="AK1213" s="300"/>
    </row>
    <row r="1214" spans="4:37" ht="12.75" customHeight="1" outlineLevel="2" x14ac:dyDescent="0.25">
      <c r="D1214" s="142" t="str">
        <f>'Line Items'!D1903</f>
        <v>Birchington-On-Sea - Long Term Charge (Third Reserve Rent)</v>
      </c>
      <c r="E1214" s="106"/>
      <c r="F1214" s="143" t="str">
        <f t="shared" si="62"/>
        <v>£000</v>
      </c>
      <c r="G1214" s="283"/>
      <c r="H1214" s="283"/>
      <c r="I1214" s="283"/>
      <c r="J1214" s="283"/>
      <c r="K1214" s="283"/>
      <c r="L1214" s="283"/>
      <c r="M1214" s="283"/>
      <c r="N1214" s="283"/>
      <c r="O1214" s="283"/>
      <c r="P1214" s="283"/>
      <c r="Q1214" s="283"/>
      <c r="R1214" s="283"/>
      <c r="S1214" s="283"/>
      <c r="T1214" s="283"/>
      <c r="U1214" s="283"/>
      <c r="V1214" s="283"/>
      <c r="W1214" s="283"/>
      <c r="X1214" s="283"/>
      <c r="Y1214" s="283"/>
      <c r="Z1214" s="283"/>
      <c r="AA1214" s="283"/>
      <c r="AB1214" s="283"/>
      <c r="AC1214" s="284"/>
      <c r="AE1214" s="805"/>
      <c r="AG1214" s="805"/>
      <c r="AI1214" s="805"/>
      <c r="AK1214" s="300"/>
    </row>
    <row r="1215" spans="4:37" ht="12.75" customHeight="1" outlineLevel="2" x14ac:dyDescent="0.25">
      <c r="D1215" s="142" t="str">
        <f>'Line Items'!D1904</f>
        <v>Blackheath - Long Term Charge (Third Reserve Rent)</v>
      </c>
      <c r="E1215" s="106"/>
      <c r="F1215" s="143" t="str">
        <f t="shared" si="62"/>
        <v>£000</v>
      </c>
      <c r="G1215" s="283"/>
      <c r="H1215" s="283"/>
      <c r="I1215" s="283"/>
      <c r="J1215" s="283"/>
      <c r="K1215" s="283"/>
      <c r="L1215" s="283"/>
      <c r="M1215" s="283"/>
      <c r="N1215" s="283"/>
      <c r="O1215" s="283"/>
      <c r="P1215" s="283"/>
      <c r="Q1215" s="283"/>
      <c r="R1215" s="283"/>
      <c r="S1215" s="283"/>
      <c r="T1215" s="283"/>
      <c r="U1215" s="283"/>
      <c r="V1215" s="283"/>
      <c r="W1215" s="283"/>
      <c r="X1215" s="283"/>
      <c r="Y1215" s="283"/>
      <c r="Z1215" s="283"/>
      <c r="AA1215" s="283"/>
      <c r="AB1215" s="283"/>
      <c r="AC1215" s="284"/>
      <c r="AE1215" s="805"/>
      <c r="AG1215" s="805"/>
      <c r="AI1215" s="805"/>
      <c r="AK1215" s="300"/>
    </row>
    <row r="1216" spans="4:37" ht="12.75" customHeight="1" outlineLevel="2" x14ac:dyDescent="0.25">
      <c r="D1216" s="142" t="str">
        <f>'Line Items'!D1905</f>
        <v>Borough Green &amp; Wrotham - Long Term Charge (Third Reserve Rent)</v>
      </c>
      <c r="E1216" s="106"/>
      <c r="F1216" s="143" t="str">
        <f t="shared" si="62"/>
        <v>£000</v>
      </c>
      <c r="G1216" s="283"/>
      <c r="H1216" s="283"/>
      <c r="I1216" s="283"/>
      <c r="J1216" s="283"/>
      <c r="K1216" s="283"/>
      <c r="L1216" s="283"/>
      <c r="M1216" s="283"/>
      <c r="N1216" s="283"/>
      <c r="O1216" s="283"/>
      <c r="P1216" s="283"/>
      <c r="Q1216" s="283"/>
      <c r="R1216" s="283"/>
      <c r="S1216" s="283"/>
      <c r="T1216" s="283"/>
      <c r="U1216" s="283"/>
      <c r="V1216" s="283"/>
      <c r="W1216" s="283"/>
      <c r="X1216" s="283"/>
      <c r="Y1216" s="283"/>
      <c r="Z1216" s="283"/>
      <c r="AA1216" s="283"/>
      <c r="AB1216" s="283"/>
      <c r="AC1216" s="284"/>
      <c r="AE1216" s="805"/>
      <c r="AG1216" s="805"/>
      <c r="AI1216" s="805"/>
      <c r="AK1216" s="300"/>
    </row>
    <row r="1217" spans="4:37" ht="12.75" customHeight="1" outlineLevel="2" x14ac:dyDescent="0.25">
      <c r="D1217" s="142" t="str">
        <f>'Line Items'!D1906</f>
        <v>Brixton - Long Term Charge (Third Reserve Rent)</v>
      </c>
      <c r="E1217" s="106"/>
      <c r="F1217" s="143" t="str">
        <f t="shared" si="62"/>
        <v>£000</v>
      </c>
      <c r="G1217" s="283"/>
      <c r="H1217" s="283"/>
      <c r="I1217" s="283"/>
      <c r="J1217" s="283"/>
      <c r="K1217" s="283"/>
      <c r="L1217" s="283"/>
      <c r="M1217" s="283"/>
      <c r="N1217" s="283"/>
      <c r="O1217" s="283"/>
      <c r="P1217" s="283"/>
      <c r="Q1217" s="283"/>
      <c r="R1217" s="283"/>
      <c r="S1217" s="283"/>
      <c r="T1217" s="283"/>
      <c r="U1217" s="283"/>
      <c r="V1217" s="283"/>
      <c r="W1217" s="283"/>
      <c r="X1217" s="283"/>
      <c r="Y1217" s="283"/>
      <c r="Z1217" s="283"/>
      <c r="AA1217" s="283"/>
      <c r="AB1217" s="283"/>
      <c r="AC1217" s="284"/>
      <c r="AE1217" s="805"/>
      <c r="AG1217" s="805"/>
      <c r="AI1217" s="805"/>
      <c r="AK1217" s="300"/>
    </row>
    <row r="1218" spans="4:37" ht="12.75" customHeight="1" outlineLevel="2" x14ac:dyDescent="0.25">
      <c r="D1218" s="142" t="str">
        <f>'Line Items'!D1907</f>
        <v>Broadstairs - Long Term Charge (Third Reserve Rent)</v>
      </c>
      <c r="E1218" s="106"/>
      <c r="F1218" s="143" t="str">
        <f t="shared" si="62"/>
        <v>£000</v>
      </c>
      <c r="G1218" s="283"/>
      <c r="H1218" s="283"/>
      <c r="I1218" s="283"/>
      <c r="J1218" s="283"/>
      <c r="K1218" s="283"/>
      <c r="L1218" s="283"/>
      <c r="M1218" s="283"/>
      <c r="N1218" s="283"/>
      <c r="O1218" s="283"/>
      <c r="P1218" s="283"/>
      <c r="Q1218" s="283"/>
      <c r="R1218" s="283"/>
      <c r="S1218" s="283"/>
      <c r="T1218" s="283"/>
      <c r="U1218" s="283"/>
      <c r="V1218" s="283"/>
      <c r="W1218" s="283"/>
      <c r="X1218" s="283"/>
      <c r="Y1218" s="283"/>
      <c r="Z1218" s="283"/>
      <c r="AA1218" s="283"/>
      <c r="AB1218" s="283"/>
      <c r="AC1218" s="284"/>
      <c r="AE1218" s="805"/>
      <c r="AG1218" s="805"/>
      <c r="AI1218" s="805"/>
      <c r="AK1218" s="300"/>
    </row>
    <row r="1219" spans="4:37" ht="12.75" customHeight="1" outlineLevel="2" x14ac:dyDescent="0.25">
      <c r="D1219" s="142" t="str">
        <f>'Line Items'!D1908</f>
        <v>Bromley North - Long Term Charge (Third Reserve Rent)</v>
      </c>
      <c r="E1219" s="106"/>
      <c r="F1219" s="143" t="str">
        <f t="shared" si="62"/>
        <v>£000</v>
      </c>
      <c r="G1219" s="283"/>
      <c r="H1219" s="283"/>
      <c r="I1219" s="283"/>
      <c r="J1219" s="283"/>
      <c r="K1219" s="283"/>
      <c r="L1219" s="283"/>
      <c r="M1219" s="283"/>
      <c r="N1219" s="283"/>
      <c r="O1219" s="283"/>
      <c r="P1219" s="283"/>
      <c r="Q1219" s="283"/>
      <c r="R1219" s="283"/>
      <c r="S1219" s="283"/>
      <c r="T1219" s="283"/>
      <c r="U1219" s="283"/>
      <c r="V1219" s="283"/>
      <c r="W1219" s="283"/>
      <c r="X1219" s="283"/>
      <c r="Y1219" s="283"/>
      <c r="Z1219" s="283"/>
      <c r="AA1219" s="283"/>
      <c r="AB1219" s="283"/>
      <c r="AC1219" s="284"/>
      <c r="AE1219" s="805"/>
      <c r="AG1219" s="805"/>
      <c r="AI1219" s="805"/>
      <c r="AK1219" s="300"/>
    </row>
    <row r="1220" spans="4:37" ht="12.75" customHeight="1" outlineLevel="2" x14ac:dyDescent="0.25">
      <c r="D1220" s="142" t="str">
        <f>'Line Items'!D1909</f>
        <v>Bromley South - Long Term Charge (Third Reserve Rent)</v>
      </c>
      <c r="E1220" s="106"/>
      <c r="F1220" s="143" t="str">
        <f t="shared" si="62"/>
        <v>£000</v>
      </c>
      <c r="G1220" s="283"/>
      <c r="H1220" s="283"/>
      <c r="I1220" s="283"/>
      <c r="J1220" s="283"/>
      <c r="K1220" s="283"/>
      <c r="L1220" s="283"/>
      <c r="M1220" s="283"/>
      <c r="N1220" s="283"/>
      <c r="O1220" s="283"/>
      <c r="P1220" s="283"/>
      <c r="Q1220" s="283"/>
      <c r="R1220" s="283"/>
      <c r="S1220" s="283"/>
      <c r="T1220" s="283"/>
      <c r="U1220" s="283"/>
      <c r="V1220" s="283"/>
      <c r="W1220" s="283"/>
      <c r="X1220" s="283"/>
      <c r="Y1220" s="283"/>
      <c r="Z1220" s="283"/>
      <c r="AA1220" s="283"/>
      <c r="AB1220" s="283"/>
      <c r="AC1220" s="284"/>
      <c r="AE1220" s="805"/>
      <c r="AG1220" s="805"/>
      <c r="AI1220" s="805"/>
      <c r="AK1220" s="300"/>
    </row>
    <row r="1221" spans="4:37" ht="12.75" customHeight="1" outlineLevel="2" x14ac:dyDescent="0.25">
      <c r="D1221" s="142" t="str">
        <f>'Line Items'!D1910</f>
        <v>Canterbury East - Long Term Charge (Third Reserve Rent)</v>
      </c>
      <c r="E1221" s="106"/>
      <c r="F1221" s="143" t="str">
        <f t="shared" si="62"/>
        <v>£000</v>
      </c>
      <c r="G1221" s="283"/>
      <c r="H1221" s="283"/>
      <c r="I1221" s="283"/>
      <c r="J1221" s="283"/>
      <c r="K1221" s="283"/>
      <c r="L1221" s="283"/>
      <c r="M1221" s="283"/>
      <c r="N1221" s="283"/>
      <c r="O1221" s="283"/>
      <c r="P1221" s="283"/>
      <c r="Q1221" s="283"/>
      <c r="R1221" s="283"/>
      <c r="S1221" s="283"/>
      <c r="T1221" s="283"/>
      <c r="U1221" s="283"/>
      <c r="V1221" s="283"/>
      <c r="W1221" s="283"/>
      <c r="X1221" s="283"/>
      <c r="Y1221" s="283"/>
      <c r="Z1221" s="283"/>
      <c r="AA1221" s="283"/>
      <c r="AB1221" s="283"/>
      <c r="AC1221" s="284"/>
      <c r="AE1221" s="805"/>
      <c r="AG1221" s="805"/>
      <c r="AI1221" s="805"/>
      <c r="AK1221" s="300"/>
    </row>
    <row r="1222" spans="4:37" ht="12.75" customHeight="1" outlineLevel="2" x14ac:dyDescent="0.25">
      <c r="D1222" s="142" t="str">
        <f>'Line Items'!D1911</f>
        <v>Canterbury West - Long Term Charge (Third Reserve Rent)</v>
      </c>
      <c r="E1222" s="106"/>
      <c r="F1222" s="143" t="str">
        <f t="shared" si="62"/>
        <v>£000</v>
      </c>
      <c r="G1222" s="283"/>
      <c r="H1222" s="283"/>
      <c r="I1222" s="283"/>
      <c r="J1222" s="283"/>
      <c r="K1222" s="283"/>
      <c r="L1222" s="283"/>
      <c r="M1222" s="283"/>
      <c r="N1222" s="283"/>
      <c r="O1222" s="283"/>
      <c r="P1222" s="283"/>
      <c r="Q1222" s="283"/>
      <c r="R1222" s="283"/>
      <c r="S1222" s="283"/>
      <c r="T1222" s="283"/>
      <c r="U1222" s="283"/>
      <c r="V1222" s="283"/>
      <c r="W1222" s="283"/>
      <c r="X1222" s="283"/>
      <c r="Y1222" s="283"/>
      <c r="Z1222" s="283"/>
      <c r="AA1222" s="283"/>
      <c r="AB1222" s="283"/>
      <c r="AC1222" s="284"/>
      <c r="AE1222" s="805"/>
      <c r="AG1222" s="805"/>
      <c r="AI1222" s="805"/>
      <c r="AK1222" s="300"/>
    </row>
    <row r="1223" spans="4:37" ht="12.75" customHeight="1" outlineLevel="2" x14ac:dyDescent="0.25">
      <c r="D1223" s="142" t="str">
        <f>'Line Items'!D1912</f>
        <v>Catford Bridge - Long Term Charge (Third Reserve Rent)</v>
      </c>
      <c r="E1223" s="106"/>
      <c r="F1223" s="143" t="str">
        <f t="shared" si="62"/>
        <v>£000</v>
      </c>
      <c r="G1223" s="283"/>
      <c r="H1223" s="283"/>
      <c r="I1223" s="283"/>
      <c r="J1223" s="283"/>
      <c r="K1223" s="283"/>
      <c r="L1223" s="283"/>
      <c r="M1223" s="283"/>
      <c r="N1223" s="283"/>
      <c r="O1223" s="283"/>
      <c r="P1223" s="283"/>
      <c r="Q1223" s="283"/>
      <c r="R1223" s="283"/>
      <c r="S1223" s="283"/>
      <c r="T1223" s="283"/>
      <c r="U1223" s="283"/>
      <c r="V1223" s="283"/>
      <c r="W1223" s="283"/>
      <c r="X1223" s="283"/>
      <c r="Y1223" s="283"/>
      <c r="Z1223" s="283"/>
      <c r="AA1223" s="283"/>
      <c r="AB1223" s="283"/>
      <c r="AC1223" s="284"/>
      <c r="AE1223" s="805"/>
      <c r="AG1223" s="805"/>
      <c r="AI1223" s="805"/>
      <c r="AK1223" s="300"/>
    </row>
    <row r="1224" spans="4:37" ht="12.75" customHeight="1" outlineLevel="2" x14ac:dyDescent="0.25">
      <c r="D1224" s="142" t="str">
        <f>'Line Items'!D1913</f>
        <v>Charing - Long Term Charge (Third Reserve Rent)</v>
      </c>
      <c r="E1224" s="106"/>
      <c r="F1224" s="143" t="str">
        <f t="shared" si="62"/>
        <v>£000</v>
      </c>
      <c r="G1224" s="283"/>
      <c r="H1224" s="283"/>
      <c r="I1224" s="283"/>
      <c r="J1224" s="283"/>
      <c r="K1224" s="283"/>
      <c r="L1224" s="283"/>
      <c r="M1224" s="283"/>
      <c r="N1224" s="283"/>
      <c r="O1224" s="283"/>
      <c r="P1224" s="283"/>
      <c r="Q1224" s="283"/>
      <c r="R1224" s="283"/>
      <c r="S1224" s="283"/>
      <c r="T1224" s="283"/>
      <c r="U1224" s="283"/>
      <c r="V1224" s="283"/>
      <c r="W1224" s="283"/>
      <c r="X1224" s="283"/>
      <c r="Y1224" s="283"/>
      <c r="Z1224" s="283"/>
      <c r="AA1224" s="283"/>
      <c r="AB1224" s="283"/>
      <c r="AC1224" s="284"/>
      <c r="AE1224" s="805"/>
      <c r="AG1224" s="805"/>
      <c r="AI1224" s="805"/>
      <c r="AK1224" s="300"/>
    </row>
    <row r="1225" spans="4:37" ht="12.75" customHeight="1" outlineLevel="2" x14ac:dyDescent="0.25">
      <c r="D1225" s="142" t="str">
        <f>'Line Items'!D1914</f>
        <v>Charlton - Long Term Charge (Third Reserve Rent)</v>
      </c>
      <c r="E1225" s="106"/>
      <c r="F1225" s="143" t="str">
        <f t="shared" si="62"/>
        <v>£000</v>
      </c>
      <c r="G1225" s="283"/>
      <c r="H1225" s="283"/>
      <c r="I1225" s="283"/>
      <c r="J1225" s="283"/>
      <c r="K1225" s="283"/>
      <c r="L1225" s="283"/>
      <c r="M1225" s="283"/>
      <c r="N1225" s="283"/>
      <c r="O1225" s="283"/>
      <c r="P1225" s="283"/>
      <c r="Q1225" s="283"/>
      <c r="R1225" s="283"/>
      <c r="S1225" s="283"/>
      <c r="T1225" s="283"/>
      <c r="U1225" s="283"/>
      <c r="V1225" s="283"/>
      <c r="W1225" s="283"/>
      <c r="X1225" s="283"/>
      <c r="Y1225" s="283"/>
      <c r="Z1225" s="283"/>
      <c r="AA1225" s="283"/>
      <c r="AB1225" s="283"/>
      <c r="AC1225" s="284"/>
      <c r="AE1225" s="805"/>
      <c r="AG1225" s="805"/>
      <c r="AI1225" s="805"/>
      <c r="AK1225" s="300"/>
    </row>
    <row r="1226" spans="4:37" ht="12.75" customHeight="1" outlineLevel="2" x14ac:dyDescent="0.25">
      <c r="D1226" s="142" t="str">
        <f>'Line Items'!D1915</f>
        <v>Chartham - Long Term Charge (Third Reserve Rent)</v>
      </c>
      <c r="E1226" s="106"/>
      <c r="F1226" s="143" t="str">
        <f t="shared" si="62"/>
        <v>£000</v>
      </c>
      <c r="G1226" s="283"/>
      <c r="H1226" s="283"/>
      <c r="I1226" s="283"/>
      <c r="J1226" s="283"/>
      <c r="K1226" s="283"/>
      <c r="L1226" s="283"/>
      <c r="M1226" s="283"/>
      <c r="N1226" s="283"/>
      <c r="O1226" s="283"/>
      <c r="P1226" s="283"/>
      <c r="Q1226" s="283"/>
      <c r="R1226" s="283"/>
      <c r="S1226" s="283"/>
      <c r="T1226" s="283"/>
      <c r="U1226" s="283"/>
      <c r="V1226" s="283"/>
      <c r="W1226" s="283"/>
      <c r="X1226" s="283"/>
      <c r="Y1226" s="283"/>
      <c r="Z1226" s="283"/>
      <c r="AA1226" s="283"/>
      <c r="AB1226" s="283"/>
      <c r="AC1226" s="284"/>
      <c r="AE1226" s="805"/>
      <c r="AG1226" s="805"/>
      <c r="AI1226" s="805"/>
      <c r="AK1226" s="300"/>
    </row>
    <row r="1227" spans="4:37" ht="12.75" customHeight="1" outlineLevel="2" x14ac:dyDescent="0.25">
      <c r="D1227" s="142" t="str">
        <f>'Line Items'!D1916</f>
        <v>Chatham - Long Term Charge (Third Reserve Rent)</v>
      </c>
      <c r="E1227" s="106"/>
      <c r="F1227" s="143" t="str">
        <f t="shared" si="62"/>
        <v>£000</v>
      </c>
      <c r="G1227" s="283"/>
      <c r="H1227" s="283"/>
      <c r="I1227" s="283"/>
      <c r="J1227" s="283"/>
      <c r="K1227" s="283"/>
      <c r="L1227" s="283"/>
      <c r="M1227" s="283"/>
      <c r="N1227" s="283"/>
      <c r="O1227" s="283"/>
      <c r="P1227" s="283"/>
      <c r="Q1227" s="283"/>
      <c r="R1227" s="283"/>
      <c r="S1227" s="283"/>
      <c r="T1227" s="283"/>
      <c r="U1227" s="283"/>
      <c r="V1227" s="283"/>
      <c r="W1227" s="283"/>
      <c r="X1227" s="283"/>
      <c r="Y1227" s="283"/>
      <c r="Z1227" s="283"/>
      <c r="AA1227" s="283"/>
      <c r="AB1227" s="283"/>
      <c r="AC1227" s="284"/>
      <c r="AE1227" s="805"/>
      <c r="AG1227" s="805"/>
      <c r="AI1227" s="805"/>
      <c r="AK1227" s="300"/>
    </row>
    <row r="1228" spans="4:37" ht="12.75" customHeight="1" outlineLevel="2" x14ac:dyDescent="0.25">
      <c r="D1228" s="142" t="str">
        <f>'Line Items'!D1917</f>
        <v>Chelsfield - Long Term Charge (Third Reserve Rent)</v>
      </c>
      <c r="E1228" s="106"/>
      <c r="F1228" s="143" t="str">
        <f t="shared" si="62"/>
        <v>£000</v>
      </c>
      <c r="G1228" s="283"/>
      <c r="H1228" s="283"/>
      <c r="I1228" s="283"/>
      <c r="J1228" s="283"/>
      <c r="K1228" s="283"/>
      <c r="L1228" s="283"/>
      <c r="M1228" s="283"/>
      <c r="N1228" s="283"/>
      <c r="O1228" s="283"/>
      <c r="P1228" s="283"/>
      <c r="Q1228" s="283"/>
      <c r="R1228" s="283"/>
      <c r="S1228" s="283"/>
      <c r="T1228" s="283"/>
      <c r="U1228" s="283"/>
      <c r="V1228" s="283"/>
      <c r="W1228" s="283"/>
      <c r="X1228" s="283"/>
      <c r="Y1228" s="283"/>
      <c r="Z1228" s="283"/>
      <c r="AA1228" s="283"/>
      <c r="AB1228" s="283"/>
      <c r="AC1228" s="284"/>
      <c r="AE1228" s="805"/>
      <c r="AG1228" s="805"/>
      <c r="AI1228" s="805"/>
      <c r="AK1228" s="300"/>
    </row>
    <row r="1229" spans="4:37" ht="12.75" customHeight="1" outlineLevel="2" x14ac:dyDescent="0.25">
      <c r="D1229" s="142" t="str">
        <f>'Line Items'!D1918</f>
        <v>Chestfield &amp; Swalecliffe - Long Term Charge (Third Reserve Rent)</v>
      </c>
      <c r="E1229" s="106"/>
      <c r="F1229" s="143" t="str">
        <f t="shared" si="62"/>
        <v>£000</v>
      </c>
      <c r="G1229" s="283"/>
      <c r="H1229" s="283"/>
      <c r="I1229" s="283"/>
      <c r="J1229" s="283"/>
      <c r="K1229" s="283"/>
      <c r="L1229" s="283"/>
      <c r="M1229" s="283"/>
      <c r="N1229" s="283"/>
      <c r="O1229" s="283"/>
      <c r="P1229" s="283"/>
      <c r="Q1229" s="283"/>
      <c r="R1229" s="283"/>
      <c r="S1229" s="283"/>
      <c r="T1229" s="283"/>
      <c r="U1229" s="283"/>
      <c r="V1229" s="283"/>
      <c r="W1229" s="283"/>
      <c r="X1229" s="283"/>
      <c r="Y1229" s="283"/>
      <c r="Z1229" s="283"/>
      <c r="AA1229" s="283"/>
      <c r="AB1229" s="283"/>
      <c r="AC1229" s="284"/>
      <c r="AE1229" s="805"/>
      <c r="AG1229" s="805"/>
      <c r="AI1229" s="805"/>
      <c r="AK1229" s="300"/>
    </row>
    <row r="1230" spans="4:37" ht="12.75" customHeight="1" outlineLevel="2" x14ac:dyDescent="0.25">
      <c r="D1230" s="142" t="str">
        <f>'Line Items'!D1919</f>
        <v>Chilham - Long Term Charge (Third Reserve Rent)</v>
      </c>
      <c r="E1230" s="106"/>
      <c r="F1230" s="143" t="str">
        <f t="shared" si="62"/>
        <v>£000</v>
      </c>
      <c r="G1230" s="283"/>
      <c r="H1230" s="283"/>
      <c r="I1230" s="283"/>
      <c r="J1230" s="283"/>
      <c r="K1230" s="283"/>
      <c r="L1230" s="283"/>
      <c r="M1230" s="283"/>
      <c r="N1230" s="283"/>
      <c r="O1230" s="283"/>
      <c r="P1230" s="283"/>
      <c r="Q1230" s="283"/>
      <c r="R1230" s="283"/>
      <c r="S1230" s="283"/>
      <c r="T1230" s="283"/>
      <c r="U1230" s="283"/>
      <c r="V1230" s="283"/>
      <c r="W1230" s="283"/>
      <c r="X1230" s="283"/>
      <c r="Y1230" s="283"/>
      <c r="Z1230" s="283"/>
      <c r="AA1230" s="283"/>
      <c r="AB1230" s="283"/>
      <c r="AC1230" s="284"/>
      <c r="AE1230" s="805"/>
      <c r="AG1230" s="805"/>
      <c r="AI1230" s="805"/>
      <c r="AK1230" s="300"/>
    </row>
    <row r="1231" spans="4:37" ht="12.75" customHeight="1" outlineLevel="2" x14ac:dyDescent="0.25">
      <c r="D1231" s="142" t="str">
        <f>'Line Items'!D1920</f>
        <v>Chislehurst - Long Term Charge (Third Reserve Rent)</v>
      </c>
      <c r="E1231" s="106"/>
      <c r="F1231" s="143" t="str">
        <f t="shared" si="62"/>
        <v>£000</v>
      </c>
      <c r="G1231" s="283"/>
      <c r="H1231" s="283"/>
      <c r="I1231" s="283"/>
      <c r="J1231" s="283"/>
      <c r="K1231" s="283"/>
      <c r="L1231" s="283"/>
      <c r="M1231" s="283"/>
      <c r="N1231" s="283"/>
      <c r="O1231" s="283"/>
      <c r="P1231" s="283"/>
      <c r="Q1231" s="283"/>
      <c r="R1231" s="283"/>
      <c r="S1231" s="283"/>
      <c r="T1231" s="283"/>
      <c r="U1231" s="283"/>
      <c r="V1231" s="283"/>
      <c r="W1231" s="283"/>
      <c r="X1231" s="283"/>
      <c r="Y1231" s="283"/>
      <c r="Z1231" s="283"/>
      <c r="AA1231" s="283"/>
      <c r="AB1231" s="283"/>
      <c r="AC1231" s="284"/>
      <c r="AE1231" s="805"/>
      <c r="AG1231" s="805"/>
      <c r="AI1231" s="805"/>
      <c r="AK1231" s="300"/>
    </row>
    <row r="1232" spans="4:37" ht="12.75" customHeight="1" outlineLevel="2" x14ac:dyDescent="0.25">
      <c r="D1232" s="142" t="str">
        <f>'Line Items'!D1921</f>
        <v>Clock House - Long Term Charge (Third Reserve Rent)</v>
      </c>
      <c r="E1232" s="106"/>
      <c r="F1232" s="143" t="str">
        <f t="shared" si="62"/>
        <v>£000</v>
      </c>
      <c r="G1232" s="283"/>
      <c r="H1232" s="283"/>
      <c r="I1232" s="283"/>
      <c r="J1232" s="283"/>
      <c r="K1232" s="283"/>
      <c r="L1232" s="283"/>
      <c r="M1232" s="283"/>
      <c r="N1232" s="283"/>
      <c r="O1232" s="283"/>
      <c r="P1232" s="283"/>
      <c r="Q1232" s="283"/>
      <c r="R1232" s="283"/>
      <c r="S1232" s="283"/>
      <c r="T1232" s="283"/>
      <c r="U1232" s="283"/>
      <c r="V1232" s="283"/>
      <c r="W1232" s="283"/>
      <c r="X1232" s="283"/>
      <c r="Y1232" s="283"/>
      <c r="Z1232" s="283"/>
      <c r="AA1232" s="283"/>
      <c r="AB1232" s="283"/>
      <c r="AC1232" s="284"/>
      <c r="AE1232" s="805"/>
      <c r="AG1232" s="805"/>
      <c r="AI1232" s="805"/>
      <c r="AK1232" s="300"/>
    </row>
    <row r="1233" spans="4:37" ht="12.75" customHeight="1" outlineLevel="2" x14ac:dyDescent="0.25">
      <c r="D1233" s="142" t="str">
        <f>'Line Items'!D1922</f>
        <v>Crayford - Long Term Charge (Third Reserve Rent)</v>
      </c>
      <c r="E1233" s="106"/>
      <c r="F1233" s="143" t="str">
        <f t="shared" si="62"/>
        <v>£000</v>
      </c>
      <c r="G1233" s="283"/>
      <c r="H1233" s="283"/>
      <c r="I1233" s="283"/>
      <c r="J1233" s="283"/>
      <c r="K1233" s="283"/>
      <c r="L1233" s="283"/>
      <c r="M1233" s="283"/>
      <c r="N1233" s="283"/>
      <c r="O1233" s="283"/>
      <c r="P1233" s="283"/>
      <c r="Q1233" s="283"/>
      <c r="R1233" s="283"/>
      <c r="S1233" s="283"/>
      <c r="T1233" s="283"/>
      <c r="U1233" s="283"/>
      <c r="V1233" s="283"/>
      <c r="W1233" s="283"/>
      <c r="X1233" s="283"/>
      <c r="Y1233" s="283"/>
      <c r="Z1233" s="283"/>
      <c r="AA1233" s="283"/>
      <c r="AB1233" s="283"/>
      <c r="AC1233" s="284"/>
      <c r="AE1233" s="805"/>
      <c r="AG1233" s="805"/>
      <c r="AI1233" s="805"/>
      <c r="AK1233" s="300"/>
    </row>
    <row r="1234" spans="4:37" ht="12.75" customHeight="1" outlineLevel="2" x14ac:dyDescent="0.25">
      <c r="D1234" s="142" t="str">
        <f>'Line Items'!D1923</f>
        <v>Crowhurst - Long Term Charge (Third Reserve Rent)</v>
      </c>
      <c r="E1234" s="106"/>
      <c r="F1234" s="143" t="str">
        <f t="shared" si="62"/>
        <v>£000</v>
      </c>
      <c r="G1234" s="283"/>
      <c r="H1234" s="283"/>
      <c r="I1234" s="283"/>
      <c r="J1234" s="283"/>
      <c r="K1234" s="283"/>
      <c r="L1234" s="283"/>
      <c r="M1234" s="283"/>
      <c r="N1234" s="283"/>
      <c r="O1234" s="283"/>
      <c r="P1234" s="283"/>
      <c r="Q1234" s="283"/>
      <c r="R1234" s="283"/>
      <c r="S1234" s="283"/>
      <c r="T1234" s="283"/>
      <c r="U1234" s="283"/>
      <c r="V1234" s="283"/>
      <c r="W1234" s="283"/>
      <c r="X1234" s="283"/>
      <c r="Y1234" s="283"/>
      <c r="Z1234" s="283"/>
      <c r="AA1234" s="283"/>
      <c r="AB1234" s="283"/>
      <c r="AC1234" s="284"/>
      <c r="AE1234" s="805"/>
      <c r="AG1234" s="805"/>
      <c r="AI1234" s="805"/>
      <c r="AK1234" s="300"/>
    </row>
    <row r="1235" spans="4:37" ht="12.75" customHeight="1" outlineLevel="2" x14ac:dyDescent="0.25">
      <c r="D1235" s="142" t="str">
        <f>'Line Items'!D1924</f>
        <v>Cuxton - Long Term Charge (Third Reserve Rent)</v>
      </c>
      <c r="E1235" s="106"/>
      <c r="F1235" s="143" t="str">
        <f t="shared" si="62"/>
        <v>£000</v>
      </c>
      <c r="G1235" s="283"/>
      <c r="H1235" s="283"/>
      <c r="I1235" s="283"/>
      <c r="J1235" s="283"/>
      <c r="K1235" s="283"/>
      <c r="L1235" s="283"/>
      <c r="M1235" s="283"/>
      <c r="N1235" s="283"/>
      <c r="O1235" s="283"/>
      <c r="P1235" s="283"/>
      <c r="Q1235" s="283"/>
      <c r="R1235" s="283"/>
      <c r="S1235" s="283"/>
      <c r="T1235" s="283"/>
      <c r="U1235" s="283"/>
      <c r="V1235" s="283"/>
      <c r="W1235" s="283"/>
      <c r="X1235" s="283"/>
      <c r="Y1235" s="283"/>
      <c r="Z1235" s="283"/>
      <c r="AA1235" s="283"/>
      <c r="AB1235" s="283"/>
      <c r="AC1235" s="284"/>
      <c r="AE1235" s="805"/>
      <c r="AG1235" s="805"/>
      <c r="AI1235" s="805"/>
      <c r="AK1235" s="300"/>
    </row>
    <row r="1236" spans="4:37" ht="12.75" customHeight="1" outlineLevel="2" x14ac:dyDescent="0.25">
      <c r="D1236" s="142" t="str">
        <f>'Line Items'!D1925</f>
        <v>Dartford - Long Term Charge (Third Reserve Rent)</v>
      </c>
      <c r="E1236" s="106"/>
      <c r="F1236" s="143" t="str">
        <f t="shared" si="62"/>
        <v>£000</v>
      </c>
      <c r="G1236" s="283"/>
      <c r="H1236" s="283"/>
      <c r="I1236" s="283"/>
      <c r="J1236" s="283"/>
      <c r="K1236" s="283"/>
      <c r="L1236" s="283"/>
      <c r="M1236" s="283"/>
      <c r="N1236" s="283"/>
      <c r="O1236" s="283"/>
      <c r="P1236" s="283"/>
      <c r="Q1236" s="283"/>
      <c r="R1236" s="283"/>
      <c r="S1236" s="283"/>
      <c r="T1236" s="283"/>
      <c r="U1236" s="283"/>
      <c r="V1236" s="283"/>
      <c r="W1236" s="283"/>
      <c r="X1236" s="283"/>
      <c r="Y1236" s="283"/>
      <c r="Z1236" s="283"/>
      <c r="AA1236" s="283"/>
      <c r="AB1236" s="283"/>
      <c r="AC1236" s="284"/>
      <c r="AE1236" s="805"/>
      <c r="AG1236" s="805"/>
      <c r="AI1236" s="805"/>
      <c r="AK1236" s="300"/>
    </row>
    <row r="1237" spans="4:37" ht="12.75" customHeight="1" outlineLevel="2" x14ac:dyDescent="0.25">
      <c r="D1237" s="142" t="str">
        <f>'Line Items'!D1926</f>
        <v>Deal - Long Term Charge (Third Reserve Rent)</v>
      </c>
      <c r="E1237" s="106"/>
      <c r="F1237" s="143" t="str">
        <f t="shared" si="62"/>
        <v>£000</v>
      </c>
      <c r="G1237" s="283"/>
      <c r="H1237" s="283"/>
      <c r="I1237" s="283"/>
      <c r="J1237" s="283"/>
      <c r="K1237" s="283"/>
      <c r="L1237" s="283"/>
      <c r="M1237" s="283"/>
      <c r="N1237" s="283"/>
      <c r="O1237" s="283"/>
      <c r="P1237" s="283"/>
      <c r="Q1237" s="283"/>
      <c r="R1237" s="283"/>
      <c r="S1237" s="283"/>
      <c r="T1237" s="283"/>
      <c r="U1237" s="283"/>
      <c r="V1237" s="283"/>
      <c r="W1237" s="283"/>
      <c r="X1237" s="283"/>
      <c r="Y1237" s="283"/>
      <c r="Z1237" s="283"/>
      <c r="AA1237" s="283"/>
      <c r="AB1237" s="283"/>
      <c r="AC1237" s="284"/>
      <c r="AE1237" s="805"/>
      <c r="AG1237" s="805"/>
      <c r="AI1237" s="805"/>
      <c r="AK1237" s="300"/>
    </row>
    <row r="1238" spans="4:37" ht="12.75" customHeight="1" outlineLevel="2" x14ac:dyDescent="0.25">
      <c r="D1238" s="142" t="str">
        <f>'Line Items'!D1927</f>
        <v>Deptford - Long Term Charge (Third Reserve Rent)</v>
      </c>
      <c r="E1238" s="106"/>
      <c r="F1238" s="143" t="str">
        <f t="shared" si="62"/>
        <v>£000</v>
      </c>
      <c r="G1238" s="283"/>
      <c r="H1238" s="283"/>
      <c r="I1238" s="283"/>
      <c r="J1238" s="283"/>
      <c r="K1238" s="283"/>
      <c r="L1238" s="283"/>
      <c r="M1238" s="283"/>
      <c r="N1238" s="283"/>
      <c r="O1238" s="283"/>
      <c r="P1238" s="283"/>
      <c r="Q1238" s="283"/>
      <c r="R1238" s="283"/>
      <c r="S1238" s="283"/>
      <c r="T1238" s="283"/>
      <c r="U1238" s="283"/>
      <c r="V1238" s="283"/>
      <c r="W1238" s="283"/>
      <c r="X1238" s="283"/>
      <c r="Y1238" s="283"/>
      <c r="Z1238" s="283"/>
      <c r="AA1238" s="283"/>
      <c r="AB1238" s="283"/>
      <c r="AC1238" s="284"/>
      <c r="AE1238" s="805"/>
      <c r="AG1238" s="805"/>
      <c r="AI1238" s="805"/>
      <c r="AK1238" s="300"/>
    </row>
    <row r="1239" spans="4:37" ht="12.75" customHeight="1" outlineLevel="2" x14ac:dyDescent="0.25">
      <c r="D1239" s="142" t="str">
        <f>'Line Items'!D1928</f>
        <v>Dover Priory - Long Term Charge (Third Reserve Rent)</v>
      </c>
      <c r="E1239" s="106"/>
      <c r="F1239" s="143" t="str">
        <f t="shared" si="62"/>
        <v>£000</v>
      </c>
      <c r="G1239" s="283"/>
      <c r="H1239" s="283"/>
      <c r="I1239" s="283"/>
      <c r="J1239" s="283"/>
      <c r="K1239" s="283"/>
      <c r="L1239" s="283"/>
      <c r="M1239" s="283"/>
      <c r="N1239" s="283"/>
      <c r="O1239" s="283"/>
      <c r="P1239" s="283"/>
      <c r="Q1239" s="283"/>
      <c r="R1239" s="283"/>
      <c r="S1239" s="283"/>
      <c r="T1239" s="283"/>
      <c r="U1239" s="283"/>
      <c r="V1239" s="283"/>
      <c r="W1239" s="283"/>
      <c r="X1239" s="283"/>
      <c r="Y1239" s="283"/>
      <c r="Z1239" s="283"/>
      <c r="AA1239" s="283"/>
      <c r="AB1239" s="283"/>
      <c r="AC1239" s="284"/>
      <c r="AE1239" s="805"/>
      <c r="AG1239" s="805"/>
      <c r="AI1239" s="805"/>
      <c r="AK1239" s="300"/>
    </row>
    <row r="1240" spans="4:37" ht="12.75" customHeight="1" outlineLevel="2" x14ac:dyDescent="0.25">
      <c r="D1240" s="142" t="str">
        <f>'Line Items'!D1929</f>
        <v>Dumpton Park - Long Term Charge (Third Reserve Rent)</v>
      </c>
      <c r="E1240" s="106"/>
      <c r="F1240" s="143" t="str">
        <f t="shared" si="62"/>
        <v>£000</v>
      </c>
      <c r="G1240" s="283"/>
      <c r="H1240" s="283"/>
      <c r="I1240" s="283"/>
      <c r="J1240" s="283"/>
      <c r="K1240" s="283"/>
      <c r="L1240" s="283"/>
      <c r="M1240" s="283"/>
      <c r="N1240" s="283"/>
      <c r="O1240" s="283"/>
      <c r="P1240" s="283"/>
      <c r="Q1240" s="283"/>
      <c r="R1240" s="283"/>
      <c r="S1240" s="283"/>
      <c r="T1240" s="283"/>
      <c r="U1240" s="283"/>
      <c r="V1240" s="283"/>
      <c r="W1240" s="283"/>
      <c r="X1240" s="283"/>
      <c r="Y1240" s="283"/>
      <c r="Z1240" s="283"/>
      <c r="AA1240" s="283"/>
      <c r="AB1240" s="283"/>
      <c r="AC1240" s="284"/>
      <c r="AE1240" s="805"/>
      <c r="AG1240" s="805"/>
      <c r="AI1240" s="805"/>
      <c r="AK1240" s="300"/>
    </row>
    <row r="1241" spans="4:37" ht="12.75" customHeight="1" outlineLevel="2" x14ac:dyDescent="0.25">
      <c r="D1241" s="142" t="str">
        <f>'Line Items'!D1930</f>
        <v>Dunton Green - Long Term Charge (Third Reserve Rent)</v>
      </c>
      <c r="E1241" s="106"/>
      <c r="F1241" s="143" t="str">
        <f t="shared" si="62"/>
        <v>£000</v>
      </c>
      <c r="G1241" s="283"/>
      <c r="H1241" s="283"/>
      <c r="I1241" s="283"/>
      <c r="J1241" s="283"/>
      <c r="K1241" s="283"/>
      <c r="L1241" s="283"/>
      <c r="M1241" s="283"/>
      <c r="N1241" s="283"/>
      <c r="O1241" s="283"/>
      <c r="P1241" s="283"/>
      <c r="Q1241" s="283"/>
      <c r="R1241" s="283"/>
      <c r="S1241" s="283"/>
      <c r="T1241" s="283"/>
      <c r="U1241" s="283"/>
      <c r="V1241" s="283"/>
      <c r="W1241" s="283"/>
      <c r="X1241" s="283"/>
      <c r="Y1241" s="283"/>
      <c r="Z1241" s="283"/>
      <c r="AA1241" s="283"/>
      <c r="AB1241" s="283"/>
      <c r="AC1241" s="284"/>
      <c r="AE1241" s="805"/>
      <c r="AG1241" s="805"/>
      <c r="AI1241" s="805"/>
      <c r="AK1241" s="300"/>
    </row>
    <row r="1242" spans="4:37" ht="12.75" customHeight="1" outlineLevel="2" x14ac:dyDescent="0.25">
      <c r="D1242" s="142" t="str">
        <f>'Line Items'!D1931</f>
        <v>East Farleigh - Long Term Charge (Third Reserve Rent)</v>
      </c>
      <c r="E1242" s="106"/>
      <c r="F1242" s="143" t="str">
        <f t="shared" si="62"/>
        <v>£000</v>
      </c>
      <c r="G1242" s="283"/>
      <c r="H1242" s="283"/>
      <c r="I1242" s="283"/>
      <c r="J1242" s="283"/>
      <c r="K1242" s="283"/>
      <c r="L1242" s="283"/>
      <c r="M1242" s="283"/>
      <c r="N1242" s="283"/>
      <c r="O1242" s="283"/>
      <c r="P1242" s="283"/>
      <c r="Q1242" s="283"/>
      <c r="R1242" s="283"/>
      <c r="S1242" s="283"/>
      <c r="T1242" s="283"/>
      <c r="U1242" s="283"/>
      <c r="V1242" s="283"/>
      <c r="W1242" s="283"/>
      <c r="X1242" s="283"/>
      <c r="Y1242" s="283"/>
      <c r="Z1242" s="283"/>
      <c r="AA1242" s="283"/>
      <c r="AB1242" s="283"/>
      <c r="AC1242" s="284"/>
      <c r="AE1242" s="805"/>
      <c r="AG1242" s="805"/>
      <c r="AI1242" s="805"/>
      <c r="AK1242" s="300"/>
    </row>
    <row r="1243" spans="4:37" ht="12.75" customHeight="1" outlineLevel="2" x14ac:dyDescent="0.25">
      <c r="D1243" s="142" t="str">
        <f>'Line Items'!D1932</f>
        <v>East Malling - Long Term Charge (Third Reserve Rent)</v>
      </c>
      <c r="E1243" s="106"/>
      <c r="F1243" s="143" t="str">
        <f t="shared" si="62"/>
        <v>£000</v>
      </c>
      <c r="G1243" s="283"/>
      <c r="H1243" s="283"/>
      <c r="I1243" s="283"/>
      <c r="J1243" s="283"/>
      <c r="K1243" s="283"/>
      <c r="L1243" s="283"/>
      <c r="M1243" s="283"/>
      <c r="N1243" s="283"/>
      <c r="O1243" s="283"/>
      <c r="P1243" s="283"/>
      <c r="Q1243" s="283"/>
      <c r="R1243" s="283"/>
      <c r="S1243" s="283"/>
      <c r="T1243" s="283"/>
      <c r="U1243" s="283"/>
      <c r="V1243" s="283"/>
      <c r="W1243" s="283"/>
      <c r="X1243" s="283"/>
      <c r="Y1243" s="283"/>
      <c r="Z1243" s="283"/>
      <c r="AA1243" s="283"/>
      <c r="AB1243" s="283"/>
      <c r="AC1243" s="284"/>
      <c r="AE1243" s="805"/>
      <c r="AG1243" s="805"/>
      <c r="AI1243" s="805"/>
      <c r="AK1243" s="300"/>
    </row>
    <row r="1244" spans="4:37" ht="12.75" customHeight="1" outlineLevel="2" x14ac:dyDescent="0.25">
      <c r="D1244" s="142" t="str">
        <f>'Line Items'!D1933</f>
        <v>Eden Park - Long Term Charge (Third Reserve Rent)</v>
      </c>
      <c r="E1244" s="106"/>
      <c r="F1244" s="143" t="str">
        <f t="shared" si="62"/>
        <v>£000</v>
      </c>
      <c r="G1244" s="283"/>
      <c r="H1244" s="283"/>
      <c r="I1244" s="283"/>
      <c r="J1244" s="283"/>
      <c r="K1244" s="283"/>
      <c r="L1244" s="283"/>
      <c r="M1244" s="283"/>
      <c r="N1244" s="283"/>
      <c r="O1244" s="283"/>
      <c r="P1244" s="283"/>
      <c r="Q1244" s="283"/>
      <c r="R1244" s="283"/>
      <c r="S1244" s="283"/>
      <c r="T1244" s="283"/>
      <c r="U1244" s="283"/>
      <c r="V1244" s="283"/>
      <c r="W1244" s="283"/>
      <c r="X1244" s="283"/>
      <c r="Y1244" s="283"/>
      <c r="Z1244" s="283"/>
      <c r="AA1244" s="283"/>
      <c r="AB1244" s="283"/>
      <c r="AC1244" s="284"/>
      <c r="AE1244" s="805"/>
      <c r="AG1244" s="805"/>
      <c r="AI1244" s="805"/>
      <c r="AK1244" s="300"/>
    </row>
    <row r="1245" spans="4:37" ht="12.75" customHeight="1" outlineLevel="2" x14ac:dyDescent="0.25">
      <c r="D1245" s="142" t="str">
        <f>'Line Items'!D1934</f>
        <v>Elmers End - Long Term Charge (Third Reserve Rent)</v>
      </c>
      <c r="E1245" s="106"/>
      <c r="F1245" s="143" t="str">
        <f t="shared" si="62"/>
        <v>£000</v>
      </c>
      <c r="G1245" s="283"/>
      <c r="H1245" s="283"/>
      <c r="I1245" s="283"/>
      <c r="J1245" s="283"/>
      <c r="K1245" s="283"/>
      <c r="L1245" s="283"/>
      <c r="M1245" s="283"/>
      <c r="N1245" s="283"/>
      <c r="O1245" s="283"/>
      <c r="P1245" s="283"/>
      <c r="Q1245" s="283"/>
      <c r="R1245" s="283"/>
      <c r="S1245" s="283"/>
      <c r="T1245" s="283"/>
      <c r="U1245" s="283"/>
      <c r="V1245" s="283"/>
      <c r="W1245" s="283"/>
      <c r="X1245" s="283"/>
      <c r="Y1245" s="283"/>
      <c r="Z1245" s="283"/>
      <c r="AA1245" s="283"/>
      <c r="AB1245" s="283"/>
      <c r="AC1245" s="284"/>
      <c r="AE1245" s="805"/>
      <c r="AG1245" s="805"/>
      <c r="AI1245" s="805"/>
      <c r="AK1245" s="300"/>
    </row>
    <row r="1246" spans="4:37" ht="12.75" customHeight="1" outlineLevel="2" x14ac:dyDescent="0.25">
      <c r="D1246" s="142" t="str">
        <f>'Line Items'!D1935</f>
        <v>Elmstead Woods - Long Term Charge (Third Reserve Rent)</v>
      </c>
      <c r="E1246" s="106"/>
      <c r="F1246" s="143" t="str">
        <f t="shared" si="62"/>
        <v>£000</v>
      </c>
      <c r="G1246" s="283"/>
      <c r="H1246" s="283"/>
      <c r="I1246" s="283"/>
      <c r="J1246" s="283"/>
      <c r="K1246" s="283"/>
      <c r="L1246" s="283"/>
      <c r="M1246" s="283"/>
      <c r="N1246" s="283"/>
      <c r="O1246" s="283"/>
      <c r="P1246" s="283"/>
      <c r="Q1246" s="283"/>
      <c r="R1246" s="283"/>
      <c r="S1246" s="283"/>
      <c r="T1246" s="283"/>
      <c r="U1246" s="283"/>
      <c r="V1246" s="283"/>
      <c r="W1246" s="283"/>
      <c r="X1246" s="283"/>
      <c r="Y1246" s="283"/>
      <c r="Z1246" s="283"/>
      <c r="AA1246" s="283"/>
      <c r="AB1246" s="283"/>
      <c r="AC1246" s="284"/>
      <c r="AE1246" s="805"/>
      <c r="AG1246" s="805"/>
      <c r="AI1246" s="805"/>
      <c r="AK1246" s="300"/>
    </row>
    <row r="1247" spans="4:37" ht="12.75" customHeight="1" outlineLevel="2" x14ac:dyDescent="0.25">
      <c r="D1247" s="142" t="str">
        <f>'Line Items'!D1936</f>
        <v>Eltham - Long Term Charge (Third Reserve Rent)</v>
      </c>
      <c r="E1247" s="106"/>
      <c r="F1247" s="143" t="str">
        <f t="shared" si="62"/>
        <v>£000</v>
      </c>
      <c r="G1247" s="283"/>
      <c r="H1247" s="283"/>
      <c r="I1247" s="283"/>
      <c r="J1247" s="283"/>
      <c r="K1247" s="283"/>
      <c r="L1247" s="283"/>
      <c r="M1247" s="283"/>
      <c r="N1247" s="283"/>
      <c r="O1247" s="283"/>
      <c r="P1247" s="283"/>
      <c r="Q1247" s="283"/>
      <c r="R1247" s="283"/>
      <c r="S1247" s="283"/>
      <c r="T1247" s="283"/>
      <c r="U1247" s="283"/>
      <c r="V1247" s="283"/>
      <c r="W1247" s="283"/>
      <c r="X1247" s="283"/>
      <c r="Y1247" s="283"/>
      <c r="Z1247" s="283"/>
      <c r="AA1247" s="283"/>
      <c r="AB1247" s="283"/>
      <c r="AC1247" s="284"/>
      <c r="AE1247" s="805"/>
      <c r="AG1247" s="805"/>
      <c r="AI1247" s="805"/>
      <c r="AK1247" s="300"/>
    </row>
    <row r="1248" spans="4:37" ht="12.75" customHeight="1" outlineLevel="2" x14ac:dyDescent="0.25">
      <c r="D1248" s="142" t="str">
        <f>'Line Items'!D1937</f>
        <v>Erith - Long Term Charge (Third Reserve Rent)</v>
      </c>
      <c r="E1248" s="106"/>
      <c r="F1248" s="143" t="str">
        <f t="shared" si="62"/>
        <v>£000</v>
      </c>
      <c r="G1248" s="283"/>
      <c r="H1248" s="283"/>
      <c r="I1248" s="283"/>
      <c r="J1248" s="283"/>
      <c r="K1248" s="283"/>
      <c r="L1248" s="283"/>
      <c r="M1248" s="283"/>
      <c r="N1248" s="283"/>
      <c r="O1248" s="283"/>
      <c r="P1248" s="283"/>
      <c r="Q1248" s="283"/>
      <c r="R1248" s="283"/>
      <c r="S1248" s="283"/>
      <c r="T1248" s="283"/>
      <c r="U1248" s="283"/>
      <c r="V1248" s="283"/>
      <c r="W1248" s="283"/>
      <c r="X1248" s="283"/>
      <c r="Y1248" s="283"/>
      <c r="Z1248" s="283"/>
      <c r="AA1248" s="283"/>
      <c r="AB1248" s="283"/>
      <c r="AC1248" s="284"/>
      <c r="AE1248" s="805"/>
      <c r="AG1248" s="805"/>
      <c r="AI1248" s="805"/>
      <c r="AK1248" s="300"/>
    </row>
    <row r="1249" spans="4:37" ht="12.75" customHeight="1" outlineLevel="2" x14ac:dyDescent="0.25">
      <c r="D1249" s="142" t="str">
        <f>'Line Items'!D1938</f>
        <v>Etchingham - Long Term Charge (Third Reserve Rent)</v>
      </c>
      <c r="E1249" s="106"/>
      <c r="F1249" s="143" t="str">
        <f t="shared" si="62"/>
        <v>£000</v>
      </c>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4"/>
      <c r="AE1249" s="805"/>
      <c r="AG1249" s="805"/>
      <c r="AI1249" s="805"/>
      <c r="AK1249" s="300"/>
    </row>
    <row r="1250" spans="4:37" ht="12.75" customHeight="1" outlineLevel="2" x14ac:dyDescent="0.25">
      <c r="D1250" s="142" t="str">
        <f>'Line Items'!D1939</f>
        <v>Eynsford - Long Term Charge (Third Reserve Rent)</v>
      </c>
      <c r="E1250" s="106"/>
      <c r="F1250" s="143" t="str">
        <f t="shared" si="62"/>
        <v>£000</v>
      </c>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4"/>
      <c r="AE1250" s="805"/>
      <c r="AG1250" s="805"/>
      <c r="AI1250" s="805"/>
      <c r="AK1250" s="300"/>
    </row>
    <row r="1251" spans="4:37" ht="12.75" customHeight="1" outlineLevel="2" x14ac:dyDescent="0.25">
      <c r="D1251" s="142" t="str">
        <f>'Line Items'!D1940</f>
        <v>Falconwood - Long Term Charge (Third Reserve Rent)</v>
      </c>
      <c r="E1251" s="106"/>
      <c r="F1251" s="143" t="str">
        <f t="shared" si="62"/>
        <v>£000</v>
      </c>
      <c r="G1251" s="283"/>
      <c r="H1251" s="283"/>
      <c r="I1251" s="283"/>
      <c r="J1251" s="283"/>
      <c r="K1251" s="283"/>
      <c r="L1251" s="283"/>
      <c r="M1251" s="283"/>
      <c r="N1251" s="283"/>
      <c r="O1251" s="283"/>
      <c r="P1251" s="283"/>
      <c r="Q1251" s="283"/>
      <c r="R1251" s="283"/>
      <c r="S1251" s="283"/>
      <c r="T1251" s="283"/>
      <c r="U1251" s="283"/>
      <c r="V1251" s="283"/>
      <c r="W1251" s="283"/>
      <c r="X1251" s="283"/>
      <c r="Y1251" s="283"/>
      <c r="Z1251" s="283"/>
      <c r="AA1251" s="283"/>
      <c r="AB1251" s="283"/>
      <c r="AC1251" s="284"/>
      <c r="AE1251" s="805"/>
      <c r="AG1251" s="805"/>
      <c r="AI1251" s="805"/>
      <c r="AK1251" s="300"/>
    </row>
    <row r="1252" spans="4:37" ht="12.75" customHeight="1" outlineLevel="2" x14ac:dyDescent="0.25">
      <c r="D1252" s="142" t="str">
        <f>'Line Items'!D1941</f>
        <v>Farningham Road - Long Term Charge (Third Reserve Rent)</v>
      </c>
      <c r="E1252" s="106"/>
      <c r="F1252" s="143" t="str">
        <f t="shared" si="62"/>
        <v>£000</v>
      </c>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4"/>
      <c r="AE1252" s="805"/>
      <c r="AG1252" s="805"/>
      <c r="AI1252" s="805"/>
      <c r="AK1252" s="300"/>
    </row>
    <row r="1253" spans="4:37" ht="12.75" customHeight="1" outlineLevel="2" x14ac:dyDescent="0.25">
      <c r="D1253" s="142" t="str">
        <f>'Line Items'!D1942</f>
        <v>Faversham - Long Term Charge (Third Reserve Rent)</v>
      </c>
      <c r="E1253" s="106"/>
      <c r="F1253" s="143" t="str">
        <f t="shared" si="62"/>
        <v>£000</v>
      </c>
      <c r="G1253" s="283"/>
      <c r="H1253" s="283"/>
      <c r="I1253" s="283"/>
      <c r="J1253" s="283"/>
      <c r="K1253" s="283"/>
      <c r="L1253" s="283"/>
      <c r="M1253" s="283"/>
      <c r="N1253" s="283"/>
      <c r="O1253" s="283"/>
      <c r="P1253" s="283"/>
      <c r="Q1253" s="283"/>
      <c r="R1253" s="283"/>
      <c r="S1253" s="283"/>
      <c r="T1253" s="283"/>
      <c r="U1253" s="283"/>
      <c r="V1253" s="283"/>
      <c r="W1253" s="283"/>
      <c r="X1253" s="283"/>
      <c r="Y1253" s="283"/>
      <c r="Z1253" s="283"/>
      <c r="AA1253" s="283"/>
      <c r="AB1253" s="283"/>
      <c r="AC1253" s="284"/>
      <c r="AE1253" s="805"/>
      <c r="AG1253" s="805"/>
      <c r="AI1253" s="805"/>
      <c r="AK1253" s="300"/>
    </row>
    <row r="1254" spans="4:37" ht="12.75" customHeight="1" outlineLevel="2" x14ac:dyDescent="0.25">
      <c r="D1254" s="142" t="str">
        <f>'Line Items'!D1943</f>
        <v>Folkestone Central - Long Term Charge (Third Reserve Rent)</v>
      </c>
      <c r="E1254" s="106"/>
      <c r="F1254" s="143" t="str">
        <f t="shared" si="62"/>
        <v>£000</v>
      </c>
      <c r="G1254" s="283"/>
      <c r="H1254" s="283"/>
      <c r="I1254" s="283"/>
      <c r="J1254" s="283"/>
      <c r="K1254" s="283"/>
      <c r="L1254" s="283"/>
      <c r="M1254" s="283"/>
      <c r="N1254" s="283"/>
      <c r="O1254" s="283"/>
      <c r="P1254" s="283"/>
      <c r="Q1254" s="283"/>
      <c r="R1254" s="283"/>
      <c r="S1254" s="283"/>
      <c r="T1254" s="283"/>
      <c r="U1254" s="283"/>
      <c r="V1254" s="283"/>
      <c r="W1254" s="283"/>
      <c r="X1254" s="283"/>
      <c r="Y1254" s="283"/>
      <c r="Z1254" s="283"/>
      <c r="AA1254" s="283"/>
      <c r="AB1254" s="283"/>
      <c r="AC1254" s="284"/>
      <c r="AE1254" s="805"/>
      <c r="AG1254" s="805"/>
      <c r="AI1254" s="805"/>
      <c r="AK1254" s="300"/>
    </row>
    <row r="1255" spans="4:37" ht="12.75" customHeight="1" outlineLevel="2" x14ac:dyDescent="0.25">
      <c r="D1255" s="142" t="str">
        <f>'Line Items'!D1944</f>
        <v>Folkestone West - Long Term Charge (Third Reserve Rent)</v>
      </c>
      <c r="E1255" s="106"/>
      <c r="F1255" s="143" t="str">
        <f t="shared" si="62"/>
        <v>£000</v>
      </c>
      <c r="G1255" s="283"/>
      <c r="H1255" s="283"/>
      <c r="I1255" s="283"/>
      <c r="J1255" s="283"/>
      <c r="K1255" s="283"/>
      <c r="L1255" s="283"/>
      <c r="M1255" s="283"/>
      <c r="N1255" s="283"/>
      <c r="O1255" s="283"/>
      <c r="P1255" s="283"/>
      <c r="Q1255" s="283"/>
      <c r="R1255" s="283"/>
      <c r="S1255" s="283"/>
      <c r="T1255" s="283"/>
      <c r="U1255" s="283"/>
      <c r="V1255" s="283"/>
      <c r="W1255" s="283"/>
      <c r="X1255" s="283"/>
      <c r="Y1255" s="283"/>
      <c r="Z1255" s="283"/>
      <c r="AA1255" s="283"/>
      <c r="AB1255" s="283"/>
      <c r="AC1255" s="284"/>
      <c r="AE1255" s="805"/>
      <c r="AG1255" s="805"/>
      <c r="AI1255" s="805"/>
      <c r="AK1255" s="300"/>
    </row>
    <row r="1256" spans="4:37" ht="12.75" customHeight="1" outlineLevel="2" x14ac:dyDescent="0.25">
      <c r="D1256" s="142" t="str">
        <f>'Line Items'!D1945</f>
        <v>Frant - Long Term Charge (Third Reserve Rent)</v>
      </c>
      <c r="E1256" s="106"/>
      <c r="F1256" s="143" t="str">
        <f t="shared" si="62"/>
        <v>£000</v>
      </c>
      <c r="G1256" s="283"/>
      <c r="H1256" s="283"/>
      <c r="I1256" s="283"/>
      <c r="J1256" s="283"/>
      <c r="K1256" s="283"/>
      <c r="L1256" s="283"/>
      <c r="M1256" s="283"/>
      <c r="N1256" s="283"/>
      <c r="O1256" s="283"/>
      <c r="P1256" s="283"/>
      <c r="Q1256" s="283"/>
      <c r="R1256" s="283"/>
      <c r="S1256" s="283"/>
      <c r="T1256" s="283"/>
      <c r="U1256" s="283"/>
      <c r="V1256" s="283"/>
      <c r="W1256" s="283"/>
      <c r="X1256" s="283"/>
      <c r="Y1256" s="283"/>
      <c r="Z1256" s="283"/>
      <c r="AA1256" s="283"/>
      <c r="AB1256" s="283"/>
      <c r="AC1256" s="284"/>
      <c r="AE1256" s="805"/>
      <c r="AG1256" s="805"/>
      <c r="AI1256" s="805"/>
      <c r="AK1256" s="300"/>
    </row>
    <row r="1257" spans="4:37" ht="12.75" customHeight="1" outlineLevel="2" x14ac:dyDescent="0.25">
      <c r="D1257" s="142" t="str">
        <f>'Line Items'!D1946</f>
        <v>Gillingham (Kent) - Long Term Charge (Third Reserve Rent)</v>
      </c>
      <c r="E1257" s="106"/>
      <c r="F1257" s="143" t="str">
        <f t="shared" si="62"/>
        <v>£000</v>
      </c>
      <c r="G1257" s="283"/>
      <c r="H1257" s="283"/>
      <c r="I1257" s="283"/>
      <c r="J1257" s="283"/>
      <c r="K1257" s="283"/>
      <c r="L1257" s="283"/>
      <c r="M1257" s="283"/>
      <c r="N1257" s="283"/>
      <c r="O1257" s="283"/>
      <c r="P1257" s="283"/>
      <c r="Q1257" s="283"/>
      <c r="R1257" s="283"/>
      <c r="S1257" s="283"/>
      <c r="T1257" s="283"/>
      <c r="U1257" s="283"/>
      <c r="V1257" s="283"/>
      <c r="W1257" s="283"/>
      <c r="X1257" s="283"/>
      <c r="Y1257" s="283"/>
      <c r="Z1257" s="283"/>
      <c r="AA1257" s="283"/>
      <c r="AB1257" s="283"/>
      <c r="AC1257" s="284"/>
      <c r="AE1257" s="805"/>
      <c r="AG1257" s="805"/>
      <c r="AI1257" s="805"/>
      <c r="AK1257" s="300"/>
    </row>
    <row r="1258" spans="4:37" ht="12.75" customHeight="1" outlineLevel="2" x14ac:dyDescent="0.25">
      <c r="D1258" s="142" t="str">
        <f>'Line Items'!D1947</f>
        <v>Gravesend - Long Term Charge (Third Reserve Rent)</v>
      </c>
      <c r="E1258" s="106"/>
      <c r="F1258" s="143" t="str">
        <f t="shared" si="62"/>
        <v>£000</v>
      </c>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4"/>
      <c r="AE1258" s="805"/>
      <c r="AG1258" s="805"/>
      <c r="AI1258" s="805"/>
      <c r="AK1258" s="300"/>
    </row>
    <row r="1259" spans="4:37" ht="12.75" customHeight="1" outlineLevel="2" x14ac:dyDescent="0.25">
      <c r="D1259" s="142" t="str">
        <f>'Line Items'!D1948</f>
        <v>Greenhithe - Long Term Charge (Third Reserve Rent)</v>
      </c>
      <c r="E1259" s="106"/>
      <c r="F1259" s="143" t="str">
        <f t="shared" si="62"/>
        <v>£000</v>
      </c>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4"/>
      <c r="AE1259" s="805"/>
      <c r="AG1259" s="805"/>
      <c r="AI1259" s="805"/>
      <c r="AK1259" s="300"/>
    </row>
    <row r="1260" spans="4:37" ht="12.75" customHeight="1" outlineLevel="2" x14ac:dyDescent="0.25">
      <c r="D1260" s="142" t="str">
        <f>'Line Items'!D1949</f>
        <v>Greenwich - Long Term Charge (Third Reserve Rent)</v>
      </c>
      <c r="E1260" s="106"/>
      <c r="F1260" s="143" t="str">
        <f t="shared" si="62"/>
        <v>£000</v>
      </c>
      <c r="G1260" s="283"/>
      <c r="H1260" s="283"/>
      <c r="I1260" s="283"/>
      <c r="J1260" s="283"/>
      <c r="K1260" s="283"/>
      <c r="L1260" s="283"/>
      <c r="M1260" s="283"/>
      <c r="N1260" s="283"/>
      <c r="O1260" s="283"/>
      <c r="P1260" s="283"/>
      <c r="Q1260" s="283"/>
      <c r="R1260" s="283"/>
      <c r="S1260" s="283"/>
      <c r="T1260" s="283"/>
      <c r="U1260" s="283"/>
      <c r="V1260" s="283"/>
      <c r="W1260" s="283"/>
      <c r="X1260" s="283"/>
      <c r="Y1260" s="283"/>
      <c r="Z1260" s="283"/>
      <c r="AA1260" s="283"/>
      <c r="AB1260" s="283"/>
      <c r="AC1260" s="284"/>
      <c r="AE1260" s="805"/>
      <c r="AG1260" s="805"/>
      <c r="AI1260" s="805"/>
      <c r="AK1260" s="300"/>
    </row>
    <row r="1261" spans="4:37" ht="12.75" customHeight="1" outlineLevel="2" x14ac:dyDescent="0.25">
      <c r="D1261" s="142" t="str">
        <f>'Line Items'!D1950</f>
        <v>Grove Park - Long Term Charge (Third Reserve Rent)</v>
      </c>
      <c r="E1261" s="106"/>
      <c r="F1261" s="143" t="str">
        <f t="shared" ref="F1261:F1324" si="63">F1260</f>
        <v>£000</v>
      </c>
      <c r="G1261" s="283"/>
      <c r="H1261" s="283"/>
      <c r="I1261" s="283"/>
      <c r="J1261" s="283"/>
      <c r="K1261" s="283"/>
      <c r="L1261" s="283"/>
      <c r="M1261" s="283"/>
      <c r="N1261" s="283"/>
      <c r="O1261" s="283"/>
      <c r="P1261" s="283"/>
      <c r="Q1261" s="283"/>
      <c r="R1261" s="283"/>
      <c r="S1261" s="283"/>
      <c r="T1261" s="283"/>
      <c r="U1261" s="283"/>
      <c r="V1261" s="283"/>
      <c r="W1261" s="283"/>
      <c r="X1261" s="283"/>
      <c r="Y1261" s="283"/>
      <c r="Z1261" s="283"/>
      <c r="AA1261" s="283"/>
      <c r="AB1261" s="283"/>
      <c r="AC1261" s="284"/>
      <c r="AE1261" s="805"/>
      <c r="AG1261" s="805"/>
      <c r="AI1261" s="805"/>
      <c r="AK1261" s="300"/>
    </row>
    <row r="1262" spans="4:37" ht="12.75" customHeight="1" outlineLevel="2" x14ac:dyDescent="0.25">
      <c r="D1262" s="142" t="str">
        <f>'Line Items'!D1951</f>
        <v>Halling - Long Term Charge (Third Reserve Rent)</v>
      </c>
      <c r="E1262" s="106"/>
      <c r="F1262" s="143" t="str">
        <f t="shared" si="63"/>
        <v>£000</v>
      </c>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4"/>
      <c r="AE1262" s="805"/>
      <c r="AG1262" s="805"/>
      <c r="AI1262" s="805"/>
      <c r="AK1262" s="300"/>
    </row>
    <row r="1263" spans="4:37" ht="12.75" customHeight="1" outlineLevel="2" x14ac:dyDescent="0.25">
      <c r="D1263" s="142" t="str">
        <f>'Line Items'!D1952</f>
        <v>Harrietsham - Long Term Charge (Third Reserve Rent)</v>
      </c>
      <c r="E1263" s="106"/>
      <c r="F1263" s="143" t="str">
        <f t="shared" si="63"/>
        <v>£000</v>
      </c>
      <c r="G1263" s="283"/>
      <c r="H1263" s="283"/>
      <c r="I1263" s="283"/>
      <c r="J1263" s="283"/>
      <c r="K1263" s="283"/>
      <c r="L1263" s="283"/>
      <c r="M1263" s="283"/>
      <c r="N1263" s="283"/>
      <c r="O1263" s="283"/>
      <c r="P1263" s="283"/>
      <c r="Q1263" s="283"/>
      <c r="R1263" s="283"/>
      <c r="S1263" s="283"/>
      <c r="T1263" s="283"/>
      <c r="U1263" s="283"/>
      <c r="V1263" s="283"/>
      <c r="W1263" s="283"/>
      <c r="X1263" s="283"/>
      <c r="Y1263" s="283"/>
      <c r="Z1263" s="283"/>
      <c r="AA1263" s="283"/>
      <c r="AB1263" s="283"/>
      <c r="AC1263" s="284"/>
      <c r="AE1263" s="805"/>
      <c r="AG1263" s="805"/>
      <c r="AI1263" s="805"/>
      <c r="AK1263" s="300"/>
    </row>
    <row r="1264" spans="4:37" ht="12.75" customHeight="1" outlineLevel="2" x14ac:dyDescent="0.25">
      <c r="D1264" s="142" t="str">
        <f>'Line Items'!D1953</f>
        <v>Hastings - Long Term Charge (Third Reserve Rent)</v>
      </c>
      <c r="E1264" s="106"/>
      <c r="F1264" s="143" t="str">
        <f t="shared" si="63"/>
        <v>£000</v>
      </c>
      <c r="G1264" s="283"/>
      <c r="H1264" s="283"/>
      <c r="I1264" s="283"/>
      <c r="J1264" s="283"/>
      <c r="K1264" s="283"/>
      <c r="L1264" s="283"/>
      <c r="M1264" s="283"/>
      <c r="N1264" s="283"/>
      <c r="O1264" s="283"/>
      <c r="P1264" s="283"/>
      <c r="Q1264" s="283"/>
      <c r="R1264" s="283"/>
      <c r="S1264" s="283"/>
      <c r="T1264" s="283"/>
      <c r="U1264" s="283"/>
      <c r="V1264" s="283"/>
      <c r="W1264" s="283"/>
      <c r="X1264" s="283"/>
      <c r="Y1264" s="283"/>
      <c r="Z1264" s="283"/>
      <c r="AA1264" s="283"/>
      <c r="AB1264" s="283"/>
      <c r="AC1264" s="284"/>
      <c r="AE1264" s="805"/>
      <c r="AG1264" s="805"/>
      <c r="AI1264" s="805"/>
      <c r="AK1264" s="300"/>
    </row>
    <row r="1265" spans="4:37" ht="12.75" customHeight="1" outlineLevel="2" x14ac:dyDescent="0.25">
      <c r="D1265" s="142" t="str">
        <f>'Line Items'!D1954</f>
        <v>Hayes - Long Term Charge (Third Reserve Rent)</v>
      </c>
      <c r="E1265" s="106"/>
      <c r="F1265" s="143" t="str">
        <f t="shared" si="63"/>
        <v>£000</v>
      </c>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4"/>
      <c r="AE1265" s="805"/>
      <c r="AG1265" s="805"/>
      <c r="AI1265" s="805"/>
      <c r="AK1265" s="300"/>
    </row>
    <row r="1266" spans="4:37" ht="12.75" customHeight="1" outlineLevel="2" x14ac:dyDescent="0.25">
      <c r="D1266" s="142" t="str">
        <f>'Line Items'!D1955</f>
        <v>Headcorn - Long Term Charge (Third Reserve Rent)</v>
      </c>
      <c r="E1266" s="106"/>
      <c r="F1266" s="143" t="str">
        <f t="shared" si="63"/>
        <v>£000</v>
      </c>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4"/>
      <c r="AE1266" s="805"/>
      <c r="AG1266" s="805"/>
      <c r="AI1266" s="805"/>
      <c r="AK1266" s="300"/>
    </row>
    <row r="1267" spans="4:37" ht="12.75" customHeight="1" outlineLevel="2" x14ac:dyDescent="0.25">
      <c r="D1267" s="142" t="str">
        <f>'Line Items'!D1956</f>
        <v>Herne Bay - Long Term Charge (Third Reserve Rent)</v>
      </c>
      <c r="E1267" s="106"/>
      <c r="F1267" s="143" t="str">
        <f t="shared" si="63"/>
        <v>£000</v>
      </c>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4"/>
      <c r="AE1267" s="805"/>
      <c r="AG1267" s="805"/>
      <c r="AI1267" s="805"/>
      <c r="AK1267" s="300"/>
    </row>
    <row r="1268" spans="4:37" ht="12.75" customHeight="1" outlineLevel="2" x14ac:dyDescent="0.25">
      <c r="D1268" s="142" t="str">
        <f>'Line Items'!D1957</f>
        <v>Herne Hill - Long Term Charge (Third Reserve Rent)</v>
      </c>
      <c r="E1268" s="106"/>
      <c r="F1268" s="143" t="str">
        <f t="shared" si="63"/>
        <v>£000</v>
      </c>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4"/>
      <c r="AE1268" s="805"/>
      <c r="AG1268" s="805"/>
      <c r="AI1268" s="805"/>
      <c r="AK1268" s="300"/>
    </row>
    <row r="1269" spans="4:37" ht="12.75" customHeight="1" outlineLevel="2" x14ac:dyDescent="0.25">
      <c r="D1269" s="142" t="str">
        <f>'Line Items'!D1958</f>
        <v>High Brooms - Long Term Charge (Third Reserve Rent)</v>
      </c>
      <c r="E1269" s="106"/>
      <c r="F1269" s="143" t="str">
        <f t="shared" si="63"/>
        <v>£000</v>
      </c>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4"/>
      <c r="AE1269" s="805"/>
      <c r="AG1269" s="805"/>
      <c r="AI1269" s="805"/>
      <c r="AK1269" s="300"/>
    </row>
    <row r="1270" spans="4:37" ht="12.75" customHeight="1" outlineLevel="2" x14ac:dyDescent="0.25">
      <c r="D1270" s="142" t="str">
        <f>'Line Items'!D1959</f>
        <v>Higham, Kent - Long Term Charge (Third Reserve Rent)</v>
      </c>
      <c r="E1270" s="106"/>
      <c r="F1270" s="143" t="str">
        <f t="shared" si="63"/>
        <v>£000</v>
      </c>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4"/>
      <c r="AE1270" s="805"/>
      <c r="AG1270" s="805"/>
      <c r="AI1270" s="805"/>
      <c r="AK1270" s="300"/>
    </row>
    <row r="1271" spans="4:37" ht="12.75" customHeight="1" outlineLevel="2" x14ac:dyDescent="0.25">
      <c r="D1271" s="142" t="str">
        <f>'Line Items'!D1960</f>
        <v>Hildenborough - Long Term Charge (Third Reserve Rent)</v>
      </c>
      <c r="E1271" s="106"/>
      <c r="F1271" s="143" t="str">
        <f t="shared" si="63"/>
        <v>£000</v>
      </c>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4"/>
      <c r="AE1271" s="805"/>
      <c r="AG1271" s="805"/>
      <c r="AI1271" s="805"/>
      <c r="AK1271" s="300"/>
    </row>
    <row r="1272" spans="4:37" ht="12.75" customHeight="1" outlineLevel="2" x14ac:dyDescent="0.25">
      <c r="D1272" s="142" t="str">
        <f>'Line Items'!D1961</f>
        <v>Hither Green - Long Term Charge (Third Reserve Rent)</v>
      </c>
      <c r="E1272" s="106"/>
      <c r="F1272" s="143" t="str">
        <f t="shared" si="63"/>
        <v>£000</v>
      </c>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4"/>
      <c r="AE1272" s="805"/>
      <c r="AG1272" s="805"/>
      <c r="AI1272" s="805"/>
      <c r="AK1272" s="300"/>
    </row>
    <row r="1273" spans="4:37" ht="12.75" customHeight="1" outlineLevel="2" x14ac:dyDescent="0.25">
      <c r="D1273" s="142" t="str">
        <f>'Line Items'!D1962</f>
        <v>Hollingbourne - Long Term Charge (Third Reserve Rent)</v>
      </c>
      <c r="E1273" s="106"/>
      <c r="F1273" s="143" t="str">
        <f t="shared" si="63"/>
        <v>£000</v>
      </c>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4"/>
      <c r="AE1273" s="805"/>
      <c r="AG1273" s="805"/>
      <c r="AI1273" s="805"/>
      <c r="AK1273" s="300"/>
    </row>
    <row r="1274" spans="4:37" ht="12.75" customHeight="1" outlineLevel="2" x14ac:dyDescent="0.25">
      <c r="D1274" s="142" t="str">
        <f>'Line Items'!D1963</f>
        <v>Kearsney - Long Term Charge (Third Reserve Rent)</v>
      </c>
      <c r="E1274" s="106"/>
      <c r="F1274" s="143" t="str">
        <f t="shared" si="63"/>
        <v>£000</v>
      </c>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4"/>
      <c r="AE1274" s="805"/>
      <c r="AG1274" s="805"/>
      <c r="AI1274" s="805"/>
      <c r="AK1274" s="300"/>
    </row>
    <row r="1275" spans="4:37" ht="12.75" customHeight="1" outlineLevel="2" x14ac:dyDescent="0.25">
      <c r="D1275" s="142" t="str">
        <f>'Line Items'!D1964</f>
        <v>Kemsing - Long Term Charge (Third Reserve Rent)</v>
      </c>
      <c r="E1275" s="106"/>
      <c r="F1275" s="143" t="str">
        <f t="shared" si="63"/>
        <v>£000</v>
      </c>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4"/>
      <c r="AE1275" s="805"/>
      <c r="AG1275" s="805"/>
      <c r="AI1275" s="805"/>
      <c r="AK1275" s="300"/>
    </row>
    <row r="1276" spans="4:37" ht="12.75" customHeight="1" outlineLevel="2" x14ac:dyDescent="0.25">
      <c r="D1276" s="142" t="str">
        <f>'Line Items'!D1965</f>
        <v>Kemsley - Long Term Charge (Third Reserve Rent)</v>
      </c>
      <c r="E1276" s="106"/>
      <c r="F1276" s="143" t="str">
        <f t="shared" si="63"/>
        <v>£000</v>
      </c>
      <c r="G1276" s="283"/>
      <c r="H1276" s="283"/>
      <c r="I1276" s="283"/>
      <c r="J1276" s="283"/>
      <c r="K1276" s="283"/>
      <c r="L1276" s="283"/>
      <c r="M1276" s="283"/>
      <c r="N1276" s="283"/>
      <c r="O1276" s="283"/>
      <c r="P1276" s="283"/>
      <c r="Q1276" s="283"/>
      <c r="R1276" s="283"/>
      <c r="S1276" s="283"/>
      <c r="T1276" s="283"/>
      <c r="U1276" s="283"/>
      <c r="V1276" s="283"/>
      <c r="W1276" s="283"/>
      <c r="X1276" s="283"/>
      <c r="Y1276" s="283"/>
      <c r="Z1276" s="283"/>
      <c r="AA1276" s="283"/>
      <c r="AB1276" s="283"/>
      <c r="AC1276" s="284"/>
      <c r="AE1276" s="805"/>
      <c r="AG1276" s="805"/>
      <c r="AI1276" s="805"/>
      <c r="AK1276" s="300"/>
    </row>
    <row r="1277" spans="4:37" ht="12.75" customHeight="1" outlineLevel="2" x14ac:dyDescent="0.25">
      <c r="D1277" s="142" t="str">
        <f>'Line Items'!D1966</f>
        <v>Kent House - Long Term Charge (Third Reserve Rent)</v>
      </c>
      <c r="E1277" s="106"/>
      <c r="F1277" s="143" t="str">
        <f t="shared" si="63"/>
        <v>£000</v>
      </c>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4"/>
      <c r="AE1277" s="805"/>
      <c r="AG1277" s="805"/>
      <c r="AI1277" s="805"/>
      <c r="AK1277" s="300"/>
    </row>
    <row r="1278" spans="4:37" ht="12.75" customHeight="1" outlineLevel="2" x14ac:dyDescent="0.25">
      <c r="D1278" s="142" t="str">
        <f>'Line Items'!D1967</f>
        <v>Kidbrooke - Long Term Charge (Third Reserve Rent)</v>
      </c>
      <c r="E1278" s="106"/>
      <c r="F1278" s="143" t="str">
        <f t="shared" si="63"/>
        <v>£000</v>
      </c>
      <c r="G1278" s="283"/>
      <c r="H1278" s="283"/>
      <c r="I1278" s="283"/>
      <c r="J1278" s="283"/>
      <c r="K1278" s="283"/>
      <c r="L1278" s="283"/>
      <c r="M1278" s="283"/>
      <c r="N1278" s="283"/>
      <c r="O1278" s="283"/>
      <c r="P1278" s="283"/>
      <c r="Q1278" s="283"/>
      <c r="R1278" s="283"/>
      <c r="S1278" s="283"/>
      <c r="T1278" s="283"/>
      <c r="U1278" s="283"/>
      <c r="V1278" s="283"/>
      <c r="W1278" s="283"/>
      <c r="X1278" s="283"/>
      <c r="Y1278" s="283"/>
      <c r="Z1278" s="283"/>
      <c r="AA1278" s="283"/>
      <c r="AB1278" s="283"/>
      <c r="AC1278" s="284"/>
      <c r="AE1278" s="805"/>
      <c r="AG1278" s="805"/>
      <c r="AI1278" s="805"/>
      <c r="AK1278" s="300"/>
    </row>
    <row r="1279" spans="4:37" ht="12.75" customHeight="1" outlineLevel="2" x14ac:dyDescent="0.25">
      <c r="D1279" s="142" t="str">
        <f>'Line Items'!D1968</f>
        <v>Knockholt - Long Term Charge (Third Reserve Rent)</v>
      </c>
      <c r="E1279" s="106"/>
      <c r="F1279" s="143" t="str">
        <f t="shared" si="63"/>
        <v>£000</v>
      </c>
      <c r="G1279" s="283"/>
      <c r="H1279" s="283"/>
      <c r="I1279" s="283"/>
      <c r="J1279" s="283"/>
      <c r="K1279" s="283"/>
      <c r="L1279" s="283"/>
      <c r="M1279" s="283"/>
      <c r="N1279" s="283"/>
      <c r="O1279" s="283"/>
      <c r="P1279" s="283"/>
      <c r="Q1279" s="283"/>
      <c r="R1279" s="283"/>
      <c r="S1279" s="283"/>
      <c r="T1279" s="283"/>
      <c r="U1279" s="283"/>
      <c r="V1279" s="283"/>
      <c r="W1279" s="283"/>
      <c r="X1279" s="283"/>
      <c r="Y1279" s="283"/>
      <c r="Z1279" s="283"/>
      <c r="AA1279" s="283"/>
      <c r="AB1279" s="283"/>
      <c r="AC1279" s="284"/>
      <c r="AE1279" s="805"/>
      <c r="AG1279" s="805"/>
      <c r="AI1279" s="805"/>
      <c r="AK1279" s="300"/>
    </row>
    <row r="1280" spans="4:37" ht="12.75" customHeight="1" outlineLevel="2" x14ac:dyDescent="0.25">
      <c r="D1280" s="142" t="str">
        <f>'Line Items'!D1969</f>
        <v>Ladywell - Long Term Charge (Third Reserve Rent)</v>
      </c>
      <c r="E1280" s="106"/>
      <c r="F1280" s="143" t="str">
        <f t="shared" si="63"/>
        <v>£000</v>
      </c>
      <c r="G1280" s="283"/>
      <c r="H1280" s="283"/>
      <c r="I1280" s="283"/>
      <c r="J1280" s="283"/>
      <c r="K1280" s="283"/>
      <c r="L1280" s="283"/>
      <c r="M1280" s="283"/>
      <c r="N1280" s="283"/>
      <c r="O1280" s="283"/>
      <c r="P1280" s="283"/>
      <c r="Q1280" s="283"/>
      <c r="R1280" s="283"/>
      <c r="S1280" s="283"/>
      <c r="T1280" s="283"/>
      <c r="U1280" s="283"/>
      <c r="V1280" s="283"/>
      <c r="W1280" s="283"/>
      <c r="X1280" s="283"/>
      <c r="Y1280" s="283"/>
      <c r="Z1280" s="283"/>
      <c r="AA1280" s="283"/>
      <c r="AB1280" s="283"/>
      <c r="AC1280" s="284"/>
      <c r="AE1280" s="805"/>
      <c r="AG1280" s="805"/>
      <c r="AI1280" s="805"/>
      <c r="AK1280" s="300"/>
    </row>
    <row r="1281" spans="4:37" ht="12.75" customHeight="1" outlineLevel="2" x14ac:dyDescent="0.25">
      <c r="D1281" s="142" t="str">
        <f>'Line Items'!D1970</f>
        <v>Lee - Long Term Charge (Third Reserve Rent)</v>
      </c>
      <c r="E1281" s="106"/>
      <c r="F1281" s="143" t="str">
        <f t="shared" si="63"/>
        <v>£000</v>
      </c>
      <c r="G1281" s="283"/>
      <c r="H1281" s="283"/>
      <c r="I1281" s="283"/>
      <c r="J1281" s="283"/>
      <c r="K1281" s="283"/>
      <c r="L1281" s="283"/>
      <c r="M1281" s="283"/>
      <c r="N1281" s="283"/>
      <c r="O1281" s="283"/>
      <c r="P1281" s="283"/>
      <c r="Q1281" s="283"/>
      <c r="R1281" s="283"/>
      <c r="S1281" s="283"/>
      <c r="T1281" s="283"/>
      <c r="U1281" s="283"/>
      <c r="V1281" s="283"/>
      <c r="W1281" s="283"/>
      <c r="X1281" s="283"/>
      <c r="Y1281" s="283"/>
      <c r="Z1281" s="283"/>
      <c r="AA1281" s="283"/>
      <c r="AB1281" s="283"/>
      <c r="AC1281" s="284"/>
      <c r="AE1281" s="805"/>
      <c r="AG1281" s="805"/>
      <c r="AI1281" s="805"/>
      <c r="AK1281" s="300"/>
    </row>
    <row r="1282" spans="4:37" ht="12.75" customHeight="1" outlineLevel="2" x14ac:dyDescent="0.25">
      <c r="D1282" s="142" t="str">
        <f>'Line Items'!D1971</f>
        <v>Lenham - Long Term Charge (Third Reserve Rent)</v>
      </c>
      <c r="E1282" s="106"/>
      <c r="F1282" s="143" t="str">
        <f t="shared" si="63"/>
        <v>£000</v>
      </c>
      <c r="G1282" s="283"/>
      <c r="H1282" s="283"/>
      <c r="I1282" s="283"/>
      <c r="J1282" s="283"/>
      <c r="K1282" s="283"/>
      <c r="L1282" s="283"/>
      <c r="M1282" s="283"/>
      <c r="N1282" s="283"/>
      <c r="O1282" s="283"/>
      <c r="P1282" s="283"/>
      <c r="Q1282" s="283"/>
      <c r="R1282" s="283"/>
      <c r="S1282" s="283"/>
      <c r="T1282" s="283"/>
      <c r="U1282" s="283"/>
      <c r="V1282" s="283"/>
      <c r="W1282" s="283"/>
      <c r="X1282" s="283"/>
      <c r="Y1282" s="283"/>
      <c r="Z1282" s="283"/>
      <c r="AA1282" s="283"/>
      <c r="AB1282" s="283"/>
      <c r="AC1282" s="284"/>
      <c r="AE1282" s="805"/>
      <c r="AG1282" s="805"/>
      <c r="AI1282" s="805"/>
      <c r="AK1282" s="300"/>
    </row>
    <row r="1283" spans="4:37" ht="12.75" customHeight="1" outlineLevel="2" x14ac:dyDescent="0.25">
      <c r="D1283" s="142" t="str">
        <f>'Line Items'!D1972</f>
        <v>Lewisham - Long Term Charge (Third Reserve Rent)</v>
      </c>
      <c r="E1283" s="106"/>
      <c r="F1283" s="143" t="str">
        <f t="shared" si="63"/>
        <v>£000</v>
      </c>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4"/>
      <c r="AE1283" s="805"/>
      <c r="AG1283" s="805"/>
      <c r="AI1283" s="805"/>
      <c r="AK1283" s="300"/>
    </row>
    <row r="1284" spans="4:37" ht="12.75" customHeight="1" outlineLevel="2" x14ac:dyDescent="0.25">
      <c r="D1284" s="142" t="str">
        <f>'Line Items'!D1973</f>
        <v>London Waterloo East - Long Term Charge (Third Reserve Rent)</v>
      </c>
      <c r="E1284" s="106"/>
      <c r="F1284" s="143" t="str">
        <f t="shared" si="63"/>
        <v>£000</v>
      </c>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4"/>
      <c r="AE1284" s="805"/>
      <c r="AG1284" s="805"/>
      <c r="AI1284" s="805"/>
      <c r="AK1284" s="300"/>
    </row>
    <row r="1285" spans="4:37" ht="12.75" customHeight="1" outlineLevel="2" x14ac:dyDescent="0.25">
      <c r="D1285" s="142" t="str">
        <f>'Line Items'!D1974</f>
        <v>Longfield - Long Term Charge (Third Reserve Rent)</v>
      </c>
      <c r="E1285" s="106"/>
      <c r="F1285" s="143" t="str">
        <f t="shared" si="63"/>
        <v>£000</v>
      </c>
      <c r="G1285" s="283"/>
      <c r="H1285" s="283"/>
      <c r="I1285" s="283"/>
      <c r="J1285" s="283"/>
      <c r="K1285" s="283"/>
      <c r="L1285" s="283"/>
      <c r="M1285" s="283"/>
      <c r="N1285" s="283"/>
      <c r="O1285" s="283"/>
      <c r="P1285" s="283"/>
      <c r="Q1285" s="283"/>
      <c r="R1285" s="283"/>
      <c r="S1285" s="283"/>
      <c r="T1285" s="283"/>
      <c r="U1285" s="283"/>
      <c r="V1285" s="283"/>
      <c r="W1285" s="283"/>
      <c r="X1285" s="283"/>
      <c r="Y1285" s="283"/>
      <c r="Z1285" s="283"/>
      <c r="AA1285" s="283"/>
      <c r="AB1285" s="283"/>
      <c r="AC1285" s="284"/>
      <c r="AE1285" s="805"/>
      <c r="AG1285" s="805"/>
      <c r="AI1285" s="805"/>
      <c r="AK1285" s="300"/>
    </row>
    <row r="1286" spans="4:37" ht="12.75" customHeight="1" outlineLevel="2" x14ac:dyDescent="0.25">
      <c r="D1286" s="142" t="str">
        <f>'Line Items'!D1975</f>
        <v>Lower Sydenham - Long Term Charge (Third Reserve Rent)</v>
      </c>
      <c r="E1286" s="106"/>
      <c r="F1286" s="143" t="str">
        <f t="shared" si="63"/>
        <v>£000</v>
      </c>
      <c r="G1286" s="283"/>
      <c r="H1286" s="283"/>
      <c r="I1286" s="283"/>
      <c r="J1286" s="283"/>
      <c r="K1286" s="283"/>
      <c r="L1286" s="283"/>
      <c r="M1286" s="283"/>
      <c r="N1286" s="283"/>
      <c r="O1286" s="283"/>
      <c r="P1286" s="283"/>
      <c r="Q1286" s="283"/>
      <c r="R1286" s="283"/>
      <c r="S1286" s="283"/>
      <c r="T1286" s="283"/>
      <c r="U1286" s="283"/>
      <c r="V1286" s="283"/>
      <c r="W1286" s="283"/>
      <c r="X1286" s="283"/>
      <c r="Y1286" s="283"/>
      <c r="Z1286" s="283"/>
      <c r="AA1286" s="283"/>
      <c r="AB1286" s="283"/>
      <c r="AC1286" s="284"/>
      <c r="AE1286" s="805"/>
      <c r="AG1286" s="805"/>
      <c r="AI1286" s="805"/>
      <c r="AK1286" s="300"/>
    </row>
    <row r="1287" spans="4:37" ht="12.75" customHeight="1" outlineLevel="2" x14ac:dyDescent="0.25">
      <c r="D1287" s="142" t="str">
        <f>'Line Items'!D1976</f>
        <v>Maidstone Barracks - Long Term Charge (Third Reserve Rent)</v>
      </c>
      <c r="E1287" s="106"/>
      <c r="F1287" s="143" t="str">
        <f t="shared" si="63"/>
        <v>£000</v>
      </c>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4"/>
      <c r="AE1287" s="805"/>
      <c r="AG1287" s="805"/>
      <c r="AI1287" s="805"/>
      <c r="AK1287" s="300"/>
    </row>
    <row r="1288" spans="4:37" ht="12.75" customHeight="1" outlineLevel="2" x14ac:dyDescent="0.25">
      <c r="D1288" s="142" t="str">
        <f>'Line Items'!D1977</f>
        <v>Maidstone East - Long Term Charge (Third Reserve Rent)</v>
      </c>
      <c r="E1288" s="106"/>
      <c r="F1288" s="143" t="str">
        <f t="shared" si="63"/>
        <v>£000</v>
      </c>
      <c r="G1288" s="283"/>
      <c r="H1288" s="283"/>
      <c r="I1288" s="283"/>
      <c r="J1288" s="283"/>
      <c r="K1288" s="283"/>
      <c r="L1288" s="283"/>
      <c r="M1288" s="283"/>
      <c r="N1288" s="283"/>
      <c r="O1288" s="283"/>
      <c r="P1288" s="283"/>
      <c r="Q1288" s="283"/>
      <c r="R1288" s="283"/>
      <c r="S1288" s="283"/>
      <c r="T1288" s="283"/>
      <c r="U1288" s="283"/>
      <c r="V1288" s="283"/>
      <c r="W1288" s="283"/>
      <c r="X1288" s="283"/>
      <c r="Y1288" s="283"/>
      <c r="Z1288" s="283"/>
      <c r="AA1288" s="283"/>
      <c r="AB1288" s="283"/>
      <c r="AC1288" s="284"/>
      <c r="AE1288" s="805"/>
      <c r="AG1288" s="805"/>
      <c r="AI1288" s="805"/>
      <c r="AK1288" s="300"/>
    </row>
    <row r="1289" spans="4:37" ht="12.75" customHeight="1" outlineLevel="2" x14ac:dyDescent="0.25">
      <c r="D1289" s="142" t="str">
        <f>'Line Items'!D1978</f>
        <v>Maidstone West - Long Term Charge (Third Reserve Rent)</v>
      </c>
      <c r="E1289" s="106"/>
      <c r="F1289" s="143" t="str">
        <f t="shared" si="63"/>
        <v>£000</v>
      </c>
      <c r="G1289" s="283"/>
      <c r="H1289" s="283"/>
      <c r="I1289" s="283"/>
      <c r="J1289" s="283"/>
      <c r="K1289" s="283"/>
      <c r="L1289" s="283"/>
      <c r="M1289" s="283"/>
      <c r="N1289" s="283"/>
      <c r="O1289" s="283"/>
      <c r="P1289" s="283"/>
      <c r="Q1289" s="283"/>
      <c r="R1289" s="283"/>
      <c r="S1289" s="283"/>
      <c r="T1289" s="283"/>
      <c r="U1289" s="283"/>
      <c r="V1289" s="283"/>
      <c r="W1289" s="283"/>
      <c r="X1289" s="283"/>
      <c r="Y1289" s="283"/>
      <c r="Z1289" s="283"/>
      <c r="AA1289" s="283"/>
      <c r="AB1289" s="283"/>
      <c r="AC1289" s="284"/>
      <c r="AE1289" s="805"/>
      <c r="AG1289" s="805"/>
      <c r="AI1289" s="805"/>
      <c r="AK1289" s="300"/>
    </row>
    <row r="1290" spans="4:37" ht="12.75" customHeight="1" outlineLevel="2" x14ac:dyDescent="0.25">
      <c r="D1290" s="142" t="str">
        <f>'Line Items'!D1979</f>
        <v>Marden - Long Term Charge (Third Reserve Rent)</v>
      </c>
      <c r="E1290" s="106"/>
      <c r="F1290" s="143" t="str">
        <f t="shared" si="63"/>
        <v>£000</v>
      </c>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4"/>
      <c r="AE1290" s="805"/>
      <c r="AG1290" s="805"/>
      <c r="AI1290" s="805"/>
      <c r="AK1290" s="300"/>
    </row>
    <row r="1291" spans="4:37" ht="12.75" customHeight="1" outlineLevel="2" x14ac:dyDescent="0.25">
      <c r="D1291" s="142" t="str">
        <f>'Line Items'!D1980</f>
        <v>Margate - Long Term Charge (Third Reserve Rent)</v>
      </c>
      <c r="E1291" s="106"/>
      <c r="F1291" s="143" t="str">
        <f t="shared" si="63"/>
        <v>£000</v>
      </c>
      <c r="G1291" s="283"/>
      <c r="H1291" s="283"/>
      <c r="I1291" s="283"/>
      <c r="J1291" s="283"/>
      <c r="K1291" s="283"/>
      <c r="L1291" s="283"/>
      <c r="M1291" s="283"/>
      <c r="N1291" s="283"/>
      <c r="O1291" s="283"/>
      <c r="P1291" s="283"/>
      <c r="Q1291" s="283"/>
      <c r="R1291" s="283"/>
      <c r="S1291" s="283"/>
      <c r="T1291" s="283"/>
      <c r="U1291" s="283"/>
      <c r="V1291" s="283"/>
      <c r="W1291" s="283"/>
      <c r="X1291" s="283"/>
      <c r="Y1291" s="283"/>
      <c r="Z1291" s="283"/>
      <c r="AA1291" s="283"/>
      <c r="AB1291" s="283"/>
      <c r="AC1291" s="284"/>
      <c r="AE1291" s="805"/>
      <c r="AG1291" s="805"/>
      <c r="AI1291" s="805"/>
      <c r="AK1291" s="300"/>
    </row>
    <row r="1292" spans="4:37" ht="12.75" customHeight="1" outlineLevel="2" x14ac:dyDescent="0.25">
      <c r="D1292" s="142" t="str">
        <f>'Line Items'!D1981</f>
        <v>Martin Mill - Long Term Charge (Third Reserve Rent)</v>
      </c>
      <c r="E1292" s="106"/>
      <c r="F1292" s="143" t="str">
        <f t="shared" si="63"/>
        <v>£000</v>
      </c>
      <c r="G1292" s="283"/>
      <c r="H1292" s="283"/>
      <c r="I1292" s="283"/>
      <c r="J1292" s="283"/>
      <c r="K1292" s="283"/>
      <c r="L1292" s="283"/>
      <c r="M1292" s="283"/>
      <c r="N1292" s="283"/>
      <c r="O1292" s="283"/>
      <c r="P1292" s="283"/>
      <c r="Q1292" s="283"/>
      <c r="R1292" s="283"/>
      <c r="S1292" s="283"/>
      <c r="T1292" s="283"/>
      <c r="U1292" s="283"/>
      <c r="V1292" s="283"/>
      <c r="W1292" s="283"/>
      <c r="X1292" s="283"/>
      <c r="Y1292" s="283"/>
      <c r="Z1292" s="283"/>
      <c r="AA1292" s="283"/>
      <c r="AB1292" s="283"/>
      <c r="AC1292" s="284"/>
      <c r="AE1292" s="805"/>
      <c r="AG1292" s="805"/>
      <c r="AI1292" s="805"/>
      <c r="AK1292" s="300"/>
    </row>
    <row r="1293" spans="4:37" ht="12.75" customHeight="1" outlineLevel="2" x14ac:dyDescent="0.25">
      <c r="D1293" s="142" t="str">
        <f>'Line Items'!D1982</f>
        <v>Maze Hill - Long Term Charge (Third Reserve Rent)</v>
      </c>
      <c r="E1293" s="106"/>
      <c r="F1293" s="143" t="str">
        <f t="shared" si="63"/>
        <v>£000</v>
      </c>
      <c r="G1293" s="283"/>
      <c r="H1293" s="283"/>
      <c r="I1293" s="283"/>
      <c r="J1293" s="283"/>
      <c r="K1293" s="283"/>
      <c r="L1293" s="283"/>
      <c r="M1293" s="283"/>
      <c r="N1293" s="283"/>
      <c r="O1293" s="283"/>
      <c r="P1293" s="283"/>
      <c r="Q1293" s="283"/>
      <c r="R1293" s="283"/>
      <c r="S1293" s="283"/>
      <c r="T1293" s="283"/>
      <c r="U1293" s="283"/>
      <c r="V1293" s="283"/>
      <c r="W1293" s="283"/>
      <c r="X1293" s="283"/>
      <c r="Y1293" s="283"/>
      <c r="Z1293" s="283"/>
      <c r="AA1293" s="283"/>
      <c r="AB1293" s="283"/>
      <c r="AC1293" s="284"/>
      <c r="AE1293" s="805"/>
      <c r="AG1293" s="805"/>
      <c r="AI1293" s="805"/>
      <c r="AK1293" s="300"/>
    </row>
    <row r="1294" spans="4:37" ht="12.75" customHeight="1" outlineLevel="2" x14ac:dyDescent="0.25">
      <c r="D1294" s="142" t="str">
        <f>'Line Items'!D1983</f>
        <v>Meopham - Long Term Charge (Third Reserve Rent)</v>
      </c>
      <c r="E1294" s="106"/>
      <c r="F1294" s="143" t="str">
        <f t="shared" si="63"/>
        <v>£000</v>
      </c>
      <c r="G1294" s="283"/>
      <c r="H1294" s="283"/>
      <c r="I1294" s="283"/>
      <c r="J1294" s="283"/>
      <c r="K1294" s="283"/>
      <c r="L1294" s="283"/>
      <c r="M1294" s="283"/>
      <c r="N1294" s="283"/>
      <c r="O1294" s="283"/>
      <c r="P1294" s="283"/>
      <c r="Q1294" s="283"/>
      <c r="R1294" s="283"/>
      <c r="S1294" s="283"/>
      <c r="T1294" s="283"/>
      <c r="U1294" s="283"/>
      <c r="V1294" s="283"/>
      <c r="W1294" s="283"/>
      <c r="X1294" s="283"/>
      <c r="Y1294" s="283"/>
      <c r="Z1294" s="283"/>
      <c r="AA1294" s="283"/>
      <c r="AB1294" s="283"/>
      <c r="AC1294" s="284"/>
      <c r="AE1294" s="805"/>
      <c r="AG1294" s="805"/>
      <c r="AI1294" s="805"/>
      <c r="AK1294" s="300"/>
    </row>
    <row r="1295" spans="4:37" ht="12.75" customHeight="1" outlineLevel="2" x14ac:dyDescent="0.25">
      <c r="D1295" s="142" t="str">
        <f>'Line Items'!D1984</f>
        <v>Minster - Long Term Charge (Third Reserve Rent)</v>
      </c>
      <c r="E1295" s="106"/>
      <c r="F1295" s="143" t="str">
        <f t="shared" si="63"/>
        <v>£000</v>
      </c>
      <c r="G1295" s="283"/>
      <c r="H1295" s="283"/>
      <c r="I1295" s="283"/>
      <c r="J1295" s="283"/>
      <c r="K1295" s="283"/>
      <c r="L1295" s="283"/>
      <c r="M1295" s="283"/>
      <c r="N1295" s="283"/>
      <c r="O1295" s="283"/>
      <c r="P1295" s="283"/>
      <c r="Q1295" s="283"/>
      <c r="R1295" s="283"/>
      <c r="S1295" s="283"/>
      <c r="T1295" s="283"/>
      <c r="U1295" s="283"/>
      <c r="V1295" s="283"/>
      <c r="W1295" s="283"/>
      <c r="X1295" s="283"/>
      <c r="Y1295" s="283"/>
      <c r="Z1295" s="283"/>
      <c r="AA1295" s="283"/>
      <c r="AB1295" s="283"/>
      <c r="AC1295" s="284"/>
      <c r="AE1295" s="805"/>
      <c r="AG1295" s="805"/>
      <c r="AI1295" s="805"/>
      <c r="AK1295" s="300"/>
    </row>
    <row r="1296" spans="4:37" ht="12.75" customHeight="1" outlineLevel="2" x14ac:dyDescent="0.25">
      <c r="D1296" s="142" t="str">
        <f>'Line Items'!D1985</f>
        <v>Mottingham - Long Term Charge (Third Reserve Rent)</v>
      </c>
      <c r="E1296" s="106"/>
      <c r="F1296" s="143" t="str">
        <f t="shared" si="63"/>
        <v>£000</v>
      </c>
      <c r="G1296" s="283"/>
      <c r="H1296" s="283"/>
      <c r="I1296" s="283"/>
      <c r="J1296" s="283"/>
      <c r="K1296" s="283"/>
      <c r="L1296" s="283"/>
      <c r="M1296" s="283"/>
      <c r="N1296" s="283"/>
      <c r="O1296" s="283"/>
      <c r="P1296" s="283"/>
      <c r="Q1296" s="283"/>
      <c r="R1296" s="283"/>
      <c r="S1296" s="283"/>
      <c r="T1296" s="283"/>
      <c r="U1296" s="283"/>
      <c r="V1296" s="283"/>
      <c r="W1296" s="283"/>
      <c r="X1296" s="283"/>
      <c r="Y1296" s="283"/>
      <c r="Z1296" s="283"/>
      <c r="AA1296" s="283"/>
      <c r="AB1296" s="283"/>
      <c r="AC1296" s="284"/>
      <c r="AE1296" s="805"/>
      <c r="AG1296" s="805"/>
      <c r="AI1296" s="805"/>
      <c r="AK1296" s="300"/>
    </row>
    <row r="1297" spans="4:37" ht="12.75" customHeight="1" outlineLevel="2" x14ac:dyDescent="0.25">
      <c r="D1297" s="142" t="str">
        <f>'Line Items'!D1986</f>
        <v>New Beckenham - Long Term Charge (Third Reserve Rent)</v>
      </c>
      <c r="E1297" s="106"/>
      <c r="F1297" s="143" t="str">
        <f t="shared" si="63"/>
        <v>£000</v>
      </c>
      <c r="G1297" s="283"/>
      <c r="H1297" s="283"/>
      <c r="I1297" s="283"/>
      <c r="J1297" s="283"/>
      <c r="K1297" s="283"/>
      <c r="L1297" s="283"/>
      <c r="M1297" s="283"/>
      <c r="N1297" s="283"/>
      <c r="O1297" s="283"/>
      <c r="P1297" s="283"/>
      <c r="Q1297" s="283"/>
      <c r="R1297" s="283"/>
      <c r="S1297" s="283"/>
      <c r="T1297" s="283"/>
      <c r="U1297" s="283"/>
      <c r="V1297" s="283"/>
      <c r="W1297" s="283"/>
      <c r="X1297" s="283"/>
      <c r="Y1297" s="283"/>
      <c r="Z1297" s="283"/>
      <c r="AA1297" s="283"/>
      <c r="AB1297" s="283"/>
      <c r="AC1297" s="284"/>
      <c r="AE1297" s="805"/>
      <c r="AG1297" s="805"/>
      <c r="AI1297" s="805"/>
      <c r="AK1297" s="300"/>
    </row>
    <row r="1298" spans="4:37" ht="12.75" customHeight="1" outlineLevel="2" x14ac:dyDescent="0.25">
      <c r="D1298" s="142" t="str">
        <f>'Line Items'!D1987</f>
        <v>New Cross - Long Term Charge (Third Reserve Rent)</v>
      </c>
      <c r="E1298" s="106"/>
      <c r="F1298" s="143" t="str">
        <f t="shared" si="63"/>
        <v>£000</v>
      </c>
      <c r="G1298" s="283"/>
      <c r="H1298" s="283"/>
      <c r="I1298" s="283"/>
      <c r="J1298" s="283"/>
      <c r="K1298" s="283"/>
      <c r="L1298" s="283"/>
      <c r="M1298" s="283"/>
      <c r="N1298" s="283"/>
      <c r="O1298" s="283"/>
      <c r="P1298" s="283"/>
      <c r="Q1298" s="283"/>
      <c r="R1298" s="283"/>
      <c r="S1298" s="283"/>
      <c r="T1298" s="283"/>
      <c r="U1298" s="283"/>
      <c r="V1298" s="283"/>
      <c r="W1298" s="283"/>
      <c r="X1298" s="283"/>
      <c r="Y1298" s="283"/>
      <c r="Z1298" s="283"/>
      <c r="AA1298" s="283"/>
      <c r="AB1298" s="283"/>
      <c r="AC1298" s="284"/>
      <c r="AE1298" s="805"/>
      <c r="AG1298" s="805"/>
      <c r="AI1298" s="805"/>
      <c r="AK1298" s="300"/>
    </row>
    <row r="1299" spans="4:37" ht="12.75" customHeight="1" outlineLevel="2" x14ac:dyDescent="0.25">
      <c r="D1299" s="142" t="str">
        <f>'Line Items'!D1988</f>
        <v>New Eltham - Long Term Charge (Third Reserve Rent)</v>
      </c>
      <c r="E1299" s="106"/>
      <c r="F1299" s="143" t="str">
        <f t="shared" si="63"/>
        <v>£000</v>
      </c>
      <c r="G1299" s="283"/>
      <c r="H1299" s="283"/>
      <c r="I1299" s="283"/>
      <c r="J1299" s="283"/>
      <c r="K1299" s="283"/>
      <c r="L1299" s="283"/>
      <c r="M1299" s="283"/>
      <c r="N1299" s="283"/>
      <c r="O1299" s="283"/>
      <c r="P1299" s="283"/>
      <c r="Q1299" s="283"/>
      <c r="R1299" s="283"/>
      <c r="S1299" s="283"/>
      <c r="T1299" s="283"/>
      <c r="U1299" s="283"/>
      <c r="V1299" s="283"/>
      <c r="W1299" s="283"/>
      <c r="X1299" s="283"/>
      <c r="Y1299" s="283"/>
      <c r="Z1299" s="283"/>
      <c r="AA1299" s="283"/>
      <c r="AB1299" s="283"/>
      <c r="AC1299" s="284"/>
      <c r="AE1299" s="805"/>
      <c r="AG1299" s="805"/>
      <c r="AI1299" s="805"/>
      <c r="AK1299" s="300"/>
    </row>
    <row r="1300" spans="4:37" ht="12.75" customHeight="1" outlineLevel="2" x14ac:dyDescent="0.25">
      <c r="D1300" s="142" t="str">
        <f>'Line Items'!D1989</f>
        <v>New Hythe - Long Term Charge (Third Reserve Rent)</v>
      </c>
      <c r="E1300" s="106"/>
      <c r="F1300" s="143" t="str">
        <f t="shared" si="63"/>
        <v>£000</v>
      </c>
      <c r="G1300" s="283"/>
      <c r="H1300" s="283"/>
      <c r="I1300" s="283"/>
      <c r="J1300" s="283"/>
      <c r="K1300" s="283"/>
      <c r="L1300" s="283"/>
      <c r="M1300" s="283"/>
      <c r="N1300" s="283"/>
      <c r="O1300" s="283"/>
      <c r="P1300" s="283"/>
      <c r="Q1300" s="283"/>
      <c r="R1300" s="283"/>
      <c r="S1300" s="283"/>
      <c r="T1300" s="283"/>
      <c r="U1300" s="283"/>
      <c r="V1300" s="283"/>
      <c r="W1300" s="283"/>
      <c r="X1300" s="283"/>
      <c r="Y1300" s="283"/>
      <c r="Z1300" s="283"/>
      <c r="AA1300" s="283"/>
      <c r="AB1300" s="283"/>
      <c r="AC1300" s="284"/>
      <c r="AE1300" s="805"/>
      <c r="AG1300" s="805"/>
      <c r="AI1300" s="805"/>
      <c r="AK1300" s="300"/>
    </row>
    <row r="1301" spans="4:37" ht="12.75" customHeight="1" outlineLevel="2" x14ac:dyDescent="0.25">
      <c r="D1301" s="142" t="str">
        <f>'Line Items'!D1990</f>
        <v>Newington - Long Term Charge (Third Reserve Rent)</v>
      </c>
      <c r="E1301" s="106"/>
      <c r="F1301" s="143" t="str">
        <f t="shared" si="63"/>
        <v>£000</v>
      </c>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4"/>
      <c r="AE1301" s="805"/>
      <c r="AG1301" s="805"/>
      <c r="AI1301" s="805"/>
      <c r="AK1301" s="300"/>
    </row>
    <row r="1302" spans="4:37" ht="12.75" customHeight="1" outlineLevel="2" x14ac:dyDescent="0.25">
      <c r="D1302" s="142" t="str">
        <f>'Line Items'!D1991</f>
        <v>Northfleet - Long Term Charge (Third Reserve Rent)</v>
      </c>
      <c r="E1302" s="106"/>
      <c r="F1302" s="143" t="str">
        <f t="shared" si="63"/>
        <v>£000</v>
      </c>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4"/>
      <c r="AE1302" s="805"/>
      <c r="AG1302" s="805"/>
      <c r="AI1302" s="805"/>
      <c r="AK1302" s="300"/>
    </row>
    <row r="1303" spans="4:37" ht="12.75" customHeight="1" outlineLevel="2" x14ac:dyDescent="0.25">
      <c r="D1303" s="142" t="str">
        <f>'Line Items'!D1992</f>
        <v>Orpington - Long Term Charge (Third Reserve Rent)</v>
      </c>
      <c r="E1303" s="106"/>
      <c r="F1303" s="143" t="str">
        <f t="shared" si="63"/>
        <v>£000</v>
      </c>
      <c r="G1303" s="283"/>
      <c r="H1303" s="283"/>
      <c r="I1303" s="283"/>
      <c r="J1303" s="283"/>
      <c r="K1303" s="283"/>
      <c r="L1303" s="283"/>
      <c r="M1303" s="283"/>
      <c r="N1303" s="283"/>
      <c r="O1303" s="283"/>
      <c r="P1303" s="283"/>
      <c r="Q1303" s="283"/>
      <c r="R1303" s="283"/>
      <c r="S1303" s="283"/>
      <c r="T1303" s="283"/>
      <c r="U1303" s="283"/>
      <c r="V1303" s="283"/>
      <c r="W1303" s="283"/>
      <c r="X1303" s="283"/>
      <c r="Y1303" s="283"/>
      <c r="Z1303" s="283"/>
      <c r="AA1303" s="283"/>
      <c r="AB1303" s="283"/>
      <c r="AC1303" s="284"/>
      <c r="AE1303" s="805"/>
      <c r="AG1303" s="805"/>
      <c r="AI1303" s="805"/>
      <c r="AK1303" s="300"/>
    </row>
    <row r="1304" spans="4:37" ht="12.75" customHeight="1" outlineLevel="2" x14ac:dyDescent="0.25">
      <c r="D1304" s="142" t="str">
        <f>'Line Items'!D1993</f>
        <v>Otford - Long Term Charge (Third Reserve Rent)</v>
      </c>
      <c r="E1304" s="106"/>
      <c r="F1304" s="143" t="str">
        <f t="shared" si="63"/>
        <v>£000</v>
      </c>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4"/>
      <c r="AE1304" s="805"/>
      <c r="AG1304" s="805"/>
      <c r="AI1304" s="805"/>
      <c r="AK1304" s="300"/>
    </row>
    <row r="1305" spans="4:37" ht="12.75" customHeight="1" outlineLevel="2" x14ac:dyDescent="0.25">
      <c r="D1305" s="142" t="str">
        <f>'Line Items'!D1994</f>
        <v>Paddock Wood - Long Term Charge (Third Reserve Rent)</v>
      </c>
      <c r="E1305" s="106"/>
      <c r="F1305" s="143" t="str">
        <f t="shared" si="63"/>
        <v>£000</v>
      </c>
      <c r="G1305" s="283"/>
      <c r="H1305" s="283"/>
      <c r="I1305" s="283"/>
      <c r="J1305" s="283"/>
      <c r="K1305" s="283"/>
      <c r="L1305" s="283"/>
      <c r="M1305" s="283"/>
      <c r="N1305" s="283"/>
      <c r="O1305" s="283"/>
      <c r="P1305" s="283"/>
      <c r="Q1305" s="283"/>
      <c r="R1305" s="283"/>
      <c r="S1305" s="283"/>
      <c r="T1305" s="283"/>
      <c r="U1305" s="283"/>
      <c r="V1305" s="283"/>
      <c r="W1305" s="283"/>
      <c r="X1305" s="283"/>
      <c r="Y1305" s="283"/>
      <c r="Z1305" s="283"/>
      <c r="AA1305" s="283"/>
      <c r="AB1305" s="283"/>
      <c r="AC1305" s="284"/>
      <c r="AE1305" s="805"/>
      <c r="AG1305" s="805"/>
      <c r="AI1305" s="805"/>
      <c r="AK1305" s="300"/>
    </row>
    <row r="1306" spans="4:37" ht="12.75" customHeight="1" outlineLevel="2" x14ac:dyDescent="0.25">
      <c r="D1306" s="142" t="str">
        <f>'Line Items'!D1995</f>
        <v>Penge East - Long Term Charge (Third Reserve Rent)</v>
      </c>
      <c r="E1306" s="106"/>
      <c r="F1306" s="143" t="str">
        <f t="shared" si="63"/>
        <v>£000</v>
      </c>
      <c r="G1306" s="283"/>
      <c r="H1306" s="283"/>
      <c r="I1306" s="283"/>
      <c r="J1306" s="283"/>
      <c r="K1306" s="283"/>
      <c r="L1306" s="283"/>
      <c r="M1306" s="283"/>
      <c r="N1306" s="283"/>
      <c r="O1306" s="283"/>
      <c r="P1306" s="283"/>
      <c r="Q1306" s="283"/>
      <c r="R1306" s="283"/>
      <c r="S1306" s="283"/>
      <c r="T1306" s="283"/>
      <c r="U1306" s="283"/>
      <c r="V1306" s="283"/>
      <c r="W1306" s="283"/>
      <c r="X1306" s="283"/>
      <c r="Y1306" s="283"/>
      <c r="Z1306" s="283"/>
      <c r="AA1306" s="283"/>
      <c r="AB1306" s="283"/>
      <c r="AC1306" s="284"/>
      <c r="AE1306" s="805"/>
      <c r="AG1306" s="805"/>
      <c r="AI1306" s="805"/>
      <c r="AK1306" s="300"/>
    </row>
    <row r="1307" spans="4:37" ht="12.75" customHeight="1" outlineLevel="2" x14ac:dyDescent="0.25">
      <c r="D1307" s="142" t="str">
        <f>'Line Items'!D1996</f>
        <v>Petts Wood - Long Term Charge (Third Reserve Rent)</v>
      </c>
      <c r="E1307" s="106"/>
      <c r="F1307" s="143" t="str">
        <f t="shared" si="63"/>
        <v>£000</v>
      </c>
      <c r="G1307" s="283"/>
      <c r="H1307" s="283"/>
      <c r="I1307" s="283"/>
      <c r="J1307" s="283"/>
      <c r="K1307" s="283"/>
      <c r="L1307" s="283"/>
      <c r="M1307" s="283"/>
      <c r="N1307" s="283"/>
      <c r="O1307" s="283"/>
      <c r="P1307" s="283"/>
      <c r="Q1307" s="283"/>
      <c r="R1307" s="283"/>
      <c r="S1307" s="283"/>
      <c r="T1307" s="283"/>
      <c r="U1307" s="283"/>
      <c r="V1307" s="283"/>
      <c r="W1307" s="283"/>
      <c r="X1307" s="283"/>
      <c r="Y1307" s="283"/>
      <c r="Z1307" s="283"/>
      <c r="AA1307" s="283"/>
      <c r="AB1307" s="283"/>
      <c r="AC1307" s="284"/>
      <c r="AE1307" s="805"/>
      <c r="AG1307" s="805"/>
      <c r="AI1307" s="805"/>
      <c r="AK1307" s="300"/>
    </row>
    <row r="1308" spans="4:37" ht="12.75" customHeight="1" outlineLevel="2" x14ac:dyDescent="0.25">
      <c r="D1308" s="142" t="str">
        <f>'Line Items'!D1997</f>
        <v>Pluckley - Long Term Charge (Third Reserve Rent)</v>
      </c>
      <c r="E1308" s="106"/>
      <c r="F1308" s="143" t="str">
        <f t="shared" si="63"/>
        <v>£000</v>
      </c>
      <c r="G1308" s="283"/>
      <c r="H1308" s="283"/>
      <c r="I1308" s="283"/>
      <c r="J1308" s="283"/>
      <c r="K1308" s="283"/>
      <c r="L1308" s="283"/>
      <c r="M1308" s="283"/>
      <c r="N1308" s="283"/>
      <c r="O1308" s="283"/>
      <c r="P1308" s="283"/>
      <c r="Q1308" s="283"/>
      <c r="R1308" s="283"/>
      <c r="S1308" s="283"/>
      <c r="T1308" s="283"/>
      <c r="U1308" s="283"/>
      <c r="V1308" s="283"/>
      <c r="W1308" s="283"/>
      <c r="X1308" s="283"/>
      <c r="Y1308" s="283"/>
      <c r="Z1308" s="283"/>
      <c r="AA1308" s="283"/>
      <c r="AB1308" s="283"/>
      <c r="AC1308" s="284"/>
      <c r="AE1308" s="805"/>
      <c r="AG1308" s="805"/>
      <c r="AI1308" s="805"/>
      <c r="AK1308" s="300"/>
    </row>
    <row r="1309" spans="4:37" ht="12.75" customHeight="1" outlineLevel="2" x14ac:dyDescent="0.25">
      <c r="D1309" s="142" t="str">
        <f>'Line Items'!D1998</f>
        <v>Plumstead - Long Term Charge (Third Reserve Rent)</v>
      </c>
      <c r="E1309" s="106"/>
      <c r="F1309" s="143" t="str">
        <f t="shared" si="63"/>
        <v>£000</v>
      </c>
      <c r="G1309" s="283"/>
      <c r="H1309" s="283"/>
      <c r="I1309" s="283"/>
      <c r="J1309" s="283"/>
      <c r="K1309" s="283"/>
      <c r="L1309" s="283"/>
      <c r="M1309" s="283"/>
      <c r="N1309" s="283"/>
      <c r="O1309" s="283"/>
      <c r="P1309" s="283"/>
      <c r="Q1309" s="283"/>
      <c r="R1309" s="283"/>
      <c r="S1309" s="283"/>
      <c r="T1309" s="283"/>
      <c r="U1309" s="283"/>
      <c r="V1309" s="283"/>
      <c r="W1309" s="283"/>
      <c r="X1309" s="283"/>
      <c r="Y1309" s="283"/>
      <c r="Z1309" s="283"/>
      <c r="AA1309" s="283"/>
      <c r="AB1309" s="283"/>
      <c r="AC1309" s="284"/>
      <c r="AE1309" s="805"/>
      <c r="AG1309" s="805"/>
      <c r="AI1309" s="805"/>
      <c r="AK1309" s="300"/>
    </row>
    <row r="1310" spans="4:37" ht="12.75" customHeight="1" outlineLevel="2" x14ac:dyDescent="0.25">
      <c r="D1310" s="142" t="str">
        <f>'Line Items'!D1999</f>
        <v>Queenborough - Long Term Charge (Third Reserve Rent)</v>
      </c>
      <c r="E1310" s="106"/>
      <c r="F1310" s="143" t="str">
        <f t="shared" si="63"/>
        <v>£000</v>
      </c>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4"/>
      <c r="AE1310" s="805"/>
      <c r="AG1310" s="805"/>
      <c r="AI1310" s="805"/>
      <c r="AK1310" s="300"/>
    </row>
    <row r="1311" spans="4:37" ht="12.75" customHeight="1" outlineLevel="2" x14ac:dyDescent="0.25">
      <c r="D1311" s="142" t="str">
        <f>'Line Items'!D2000</f>
        <v>Rainham (Kent) - Long Term Charge (Third Reserve Rent)</v>
      </c>
      <c r="E1311" s="106"/>
      <c r="F1311" s="143" t="str">
        <f t="shared" si="63"/>
        <v>£000</v>
      </c>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4"/>
      <c r="AE1311" s="805"/>
      <c r="AG1311" s="805"/>
      <c r="AI1311" s="805"/>
      <c r="AK1311" s="300"/>
    </row>
    <row r="1312" spans="4:37" ht="12.75" customHeight="1" outlineLevel="2" x14ac:dyDescent="0.25">
      <c r="D1312" s="142" t="str">
        <f>'Line Items'!D2001</f>
        <v>Ramsgate - Long Term Charge (Third Reserve Rent)</v>
      </c>
      <c r="E1312" s="106"/>
      <c r="F1312" s="143" t="str">
        <f t="shared" si="63"/>
        <v>£000</v>
      </c>
      <c r="G1312" s="283"/>
      <c r="H1312" s="283"/>
      <c r="I1312" s="283"/>
      <c r="J1312" s="283"/>
      <c r="K1312" s="283"/>
      <c r="L1312" s="283"/>
      <c r="M1312" s="283"/>
      <c r="N1312" s="283"/>
      <c r="O1312" s="283"/>
      <c r="P1312" s="283"/>
      <c r="Q1312" s="283"/>
      <c r="R1312" s="283"/>
      <c r="S1312" s="283"/>
      <c r="T1312" s="283"/>
      <c r="U1312" s="283"/>
      <c r="V1312" s="283"/>
      <c r="W1312" s="283"/>
      <c r="X1312" s="283"/>
      <c r="Y1312" s="283"/>
      <c r="Z1312" s="283"/>
      <c r="AA1312" s="283"/>
      <c r="AB1312" s="283"/>
      <c r="AC1312" s="284"/>
      <c r="AE1312" s="805"/>
      <c r="AG1312" s="805"/>
      <c r="AI1312" s="805"/>
      <c r="AK1312" s="300"/>
    </row>
    <row r="1313" spans="4:37" ht="12.75" customHeight="1" outlineLevel="2" x14ac:dyDescent="0.25">
      <c r="D1313" s="142" t="str">
        <f>'Line Items'!D2002</f>
        <v>Robertsbridge - Long Term Charge (Third Reserve Rent)</v>
      </c>
      <c r="E1313" s="106"/>
      <c r="F1313" s="143" t="str">
        <f t="shared" si="63"/>
        <v>£000</v>
      </c>
      <c r="G1313" s="283"/>
      <c r="H1313" s="283"/>
      <c r="I1313" s="283"/>
      <c r="J1313" s="283"/>
      <c r="K1313" s="283"/>
      <c r="L1313" s="283"/>
      <c r="M1313" s="283"/>
      <c r="N1313" s="283"/>
      <c r="O1313" s="283"/>
      <c r="P1313" s="283"/>
      <c r="Q1313" s="283"/>
      <c r="R1313" s="283"/>
      <c r="S1313" s="283"/>
      <c r="T1313" s="283"/>
      <c r="U1313" s="283"/>
      <c r="V1313" s="283"/>
      <c r="W1313" s="283"/>
      <c r="X1313" s="283"/>
      <c r="Y1313" s="283"/>
      <c r="Z1313" s="283"/>
      <c r="AA1313" s="283"/>
      <c r="AB1313" s="283"/>
      <c r="AC1313" s="284"/>
      <c r="AE1313" s="805"/>
      <c r="AG1313" s="805"/>
      <c r="AI1313" s="805"/>
      <c r="AK1313" s="300"/>
    </row>
    <row r="1314" spans="4:37" ht="12.75" customHeight="1" outlineLevel="2" x14ac:dyDescent="0.25">
      <c r="D1314" s="142" t="str">
        <f>'Line Items'!D2003</f>
        <v>Rochester - Long Term Charge (Third Reserve Rent)</v>
      </c>
      <c r="E1314" s="106"/>
      <c r="F1314" s="143" t="str">
        <f t="shared" si="63"/>
        <v>£000</v>
      </c>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4"/>
      <c r="AE1314" s="805"/>
      <c r="AG1314" s="805"/>
      <c r="AI1314" s="805"/>
      <c r="AK1314" s="300"/>
    </row>
    <row r="1315" spans="4:37" ht="12.75" customHeight="1" outlineLevel="2" x14ac:dyDescent="0.25">
      <c r="D1315" s="142" t="str">
        <f>'Line Items'!D2004</f>
        <v>Sandling - Long Term Charge (Third Reserve Rent)</v>
      </c>
      <c r="E1315" s="106"/>
      <c r="F1315" s="143" t="str">
        <f t="shared" si="63"/>
        <v>£000</v>
      </c>
      <c r="G1315" s="283"/>
      <c r="H1315" s="283"/>
      <c r="I1315" s="283"/>
      <c r="J1315" s="283"/>
      <c r="K1315" s="283"/>
      <c r="L1315" s="283"/>
      <c r="M1315" s="283"/>
      <c r="N1315" s="283"/>
      <c r="O1315" s="283"/>
      <c r="P1315" s="283"/>
      <c r="Q1315" s="283"/>
      <c r="R1315" s="283"/>
      <c r="S1315" s="283"/>
      <c r="T1315" s="283"/>
      <c r="U1315" s="283"/>
      <c r="V1315" s="283"/>
      <c r="W1315" s="283"/>
      <c r="X1315" s="283"/>
      <c r="Y1315" s="283"/>
      <c r="Z1315" s="283"/>
      <c r="AA1315" s="283"/>
      <c r="AB1315" s="283"/>
      <c r="AC1315" s="284"/>
      <c r="AE1315" s="805"/>
      <c r="AG1315" s="805"/>
      <c r="AI1315" s="805"/>
      <c r="AK1315" s="300"/>
    </row>
    <row r="1316" spans="4:37" ht="12.75" customHeight="1" outlineLevel="2" x14ac:dyDescent="0.25">
      <c r="D1316" s="142" t="str">
        <f>'Line Items'!D2005</f>
        <v>Sandwich - Long Term Charge (Third Reserve Rent)</v>
      </c>
      <c r="E1316" s="106"/>
      <c r="F1316" s="143" t="str">
        <f t="shared" si="63"/>
        <v>£000</v>
      </c>
      <c r="G1316" s="283"/>
      <c r="H1316" s="283"/>
      <c r="I1316" s="283"/>
      <c r="J1316" s="283"/>
      <c r="K1316" s="283"/>
      <c r="L1316" s="283"/>
      <c r="M1316" s="283"/>
      <c r="N1316" s="283"/>
      <c r="O1316" s="283"/>
      <c r="P1316" s="283"/>
      <c r="Q1316" s="283"/>
      <c r="R1316" s="283"/>
      <c r="S1316" s="283"/>
      <c r="T1316" s="283"/>
      <c r="U1316" s="283"/>
      <c r="V1316" s="283"/>
      <c r="W1316" s="283"/>
      <c r="X1316" s="283"/>
      <c r="Y1316" s="283"/>
      <c r="Z1316" s="283"/>
      <c r="AA1316" s="283"/>
      <c r="AB1316" s="283"/>
      <c r="AC1316" s="284"/>
      <c r="AE1316" s="805"/>
      <c r="AG1316" s="805"/>
      <c r="AI1316" s="805"/>
      <c r="AK1316" s="300"/>
    </row>
    <row r="1317" spans="4:37" ht="12.75" customHeight="1" outlineLevel="2" x14ac:dyDescent="0.25">
      <c r="D1317" s="142" t="str">
        <f>'Line Items'!D2006</f>
        <v>Selling - Long Term Charge (Third Reserve Rent)</v>
      </c>
      <c r="E1317" s="106"/>
      <c r="F1317" s="143" t="str">
        <f t="shared" si="63"/>
        <v>£000</v>
      </c>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4"/>
      <c r="AE1317" s="805"/>
      <c r="AG1317" s="805"/>
      <c r="AI1317" s="805"/>
      <c r="AK1317" s="300"/>
    </row>
    <row r="1318" spans="4:37" ht="12.75" customHeight="1" outlineLevel="2" x14ac:dyDescent="0.25">
      <c r="D1318" s="142" t="str">
        <f>'Line Items'!D2007</f>
        <v>Sevenoaks - Long Term Charge (Third Reserve Rent)</v>
      </c>
      <c r="E1318" s="106"/>
      <c r="F1318" s="143" t="str">
        <f t="shared" si="63"/>
        <v>£000</v>
      </c>
      <c r="G1318" s="283"/>
      <c r="H1318" s="283"/>
      <c r="I1318" s="283"/>
      <c r="J1318" s="283"/>
      <c r="K1318" s="283"/>
      <c r="L1318" s="283"/>
      <c r="M1318" s="283"/>
      <c r="N1318" s="283"/>
      <c r="O1318" s="283"/>
      <c r="P1318" s="283"/>
      <c r="Q1318" s="283"/>
      <c r="R1318" s="283"/>
      <c r="S1318" s="283"/>
      <c r="T1318" s="283"/>
      <c r="U1318" s="283"/>
      <c r="V1318" s="283"/>
      <c r="W1318" s="283"/>
      <c r="X1318" s="283"/>
      <c r="Y1318" s="283"/>
      <c r="Z1318" s="283"/>
      <c r="AA1318" s="283"/>
      <c r="AB1318" s="283"/>
      <c r="AC1318" s="284"/>
      <c r="AE1318" s="805"/>
      <c r="AG1318" s="805"/>
      <c r="AI1318" s="805"/>
      <c r="AK1318" s="300"/>
    </row>
    <row r="1319" spans="4:37" ht="12.75" customHeight="1" outlineLevel="2" x14ac:dyDescent="0.25">
      <c r="D1319" s="142" t="str">
        <f>'Line Items'!D2008</f>
        <v>Sheerness-On-Sea - Long Term Charge (Third Reserve Rent)</v>
      </c>
      <c r="E1319" s="106"/>
      <c r="F1319" s="143" t="str">
        <f t="shared" si="63"/>
        <v>£000</v>
      </c>
      <c r="G1319" s="283"/>
      <c r="H1319" s="283"/>
      <c r="I1319" s="283"/>
      <c r="J1319" s="283"/>
      <c r="K1319" s="283"/>
      <c r="L1319" s="283"/>
      <c r="M1319" s="283"/>
      <c r="N1319" s="283"/>
      <c r="O1319" s="283"/>
      <c r="P1319" s="283"/>
      <c r="Q1319" s="283"/>
      <c r="R1319" s="283"/>
      <c r="S1319" s="283"/>
      <c r="T1319" s="283"/>
      <c r="U1319" s="283"/>
      <c r="V1319" s="283"/>
      <c r="W1319" s="283"/>
      <c r="X1319" s="283"/>
      <c r="Y1319" s="283"/>
      <c r="Z1319" s="283"/>
      <c r="AA1319" s="283"/>
      <c r="AB1319" s="283"/>
      <c r="AC1319" s="284"/>
      <c r="AE1319" s="805"/>
      <c r="AG1319" s="805"/>
      <c r="AI1319" s="805"/>
      <c r="AK1319" s="300"/>
    </row>
    <row r="1320" spans="4:37" ht="12.75" customHeight="1" outlineLevel="2" x14ac:dyDescent="0.25">
      <c r="D1320" s="142" t="str">
        <f>'Line Items'!D2009</f>
        <v>Shepherds Well - Long Term Charge (Third Reserve Rent)</v>
      </c>
      <c r="E1320" s="106"/>
      <c r="F1320" s="143" t="str">
        <f t="shared" si="63"/>
        <v>£000</v>
      </c>
      <c r="G1320" s="283"/>
      <c r="H1320" s="283"/>
      <c r="I1320" s="283"/>
      <c r="J1320" s="283"/>
      <c r="K1320" s="283"/>
      <c r="L1320" s="283"/>
      <c r="M1320" s="283"/>
      <c r="N1320" s="283"/>
      <c r="O1320" s="283"/>
      <c r="P1320" s="283"/>
      <c r="Q1320" s="283"/>
      <c r="R1320" s="283"/>
      <c r="S1320" s="283"/>
      <c r="T1320" s="283"/>
      <c r="U1320" s="283"/>
      <c r="V1320" s="283"/>
      <c r="W1320" s="283"/>
      <c r="X1320" s="283"/>
      <c r="Y1320" s="283"/>
      <c r="Z1320" s="283"/>
      <c r="AA1320" s="283"/>
      <c r="AB1320" s="283"/>
      <c r="AC1320" s="284"/>
      <c r="AE1320" s="805"/>
      <c r="AG1320" s="805"/>
      <c r="AI1320" s="805"/>
      <c r="AK1320" s="300"/>
    </row>
    <row r="1321" spans="4:37" ht="12.75" customHeight="1" outlineLevel="2" x14ac:dyDescent="0.25">
      <c r="D1321" s="142" t="str">
        <f>'Line Items'!D2010</f>
        <v>Shoreham - Long Term Charge (Third Reserve Rent)</v>
      </c>
      <c r="E1321" s="106"/>
      <c r="F1321" s="143" t="str">
        <f t="shared" si="63"/>
        <v>£000</v>
      </c>
      <c r="G1321" s="283"/>
      <c r="H1321" s="283"/>
      <c r="I1321" s="283"/>
      <c r="J1321" s="283"/>
      <c r="K1321" s="283"/>
      <c r="L1321" s="283"/>
      <c r="M1321" s="283"/>
      <c r="N1321" s="283"/>
      <c r="O1321" s="283"/>
      <c r="P1321" s="283"/>
      <c r="Q1321" s="283"/>
      <c r="R1321" s="283"/>
      <c r="S1321" s="283"/>
      <c r="T1321" s="283"/>
      <c r="U1321" s="283"/>
      <c r="V1321" s="283"/>
      <c r="W1321" s="283"/>
      <c r="X1321" s="283"/>
      <c r="Y1321" s="283"/>
      <c r="Z1321" s="283"/>
      <c r="AA1321" s="283"/>
      <c r="AB1321" s="283"/>
      <c r="AC1321" s="284"/>
      <c r="AE1321" s="805"/>
      <c r="AG1321" s="805"/>
      <c r="AI1321" s="805"/>
      <c r="AK1321" s="300"/>
    </row>
    <row r="1322" spans="4:37" ht="12.75" customHeight="1" outlineLevel="2" x14ac:dyDescent="0.25">
      <c r="D1322" s="142" t="str">
        <f>'Line Items'!D2011</f>
        <v>Shortlands - Long Term Charge (Third Reserve Rent)</v>
      </c>
      <c r="E1322" s="106"/>
      <c r="F1322" s="143" t="str">
        <f t="shared" si="63"/>
        <v>£000</v>
      </c>
      <c r="G1322" s="283"/>
      <c r="H1322" s="283"/>
      <c r="I1322" s="283"/>
      <c r="J1322" s="283"/>
      <c r="K1322" s="283"/>
      <c r="L1322" s="283"/>
      <c r="M1322" s="283"/>
      <c r="N1322" s="283"/>
      <c r="O1322" s="283"/>
      <c r="P1322" s="283"/>
      <c r="Q1322" s="283"/>
      <c r="R1322" s="283"/>
      <c r="S1322" s="283"/>
      <c r="T1322" s="283"/>
      <c r="U1322" s="283"/>
      <c r="V1322" s="283"/>
      <c r="W1322" s="283"/>
      <c r="X1322" s="283"/>
      <c r="Y1322" s="283"/>
      <c r="Z1322" s="283"/>
      <c r="AA1322" s="283"/>
      <c r="AB1322" s="283"/>
      <c r="AC1322" s="284"/>
      <c r="AE1322" s="805"/>
      <c r="AG1322" s="805"/>
      <c r="AI1322" s="805"/>
      <c r="AK1322" s="300"/>
    </row>
    <row r="1323" spans="4:37" ht="12.75" customHeight="1" outlineLevel="2" x14ac:dyDescent="0.25">
      <c r="D1323" s="142" t="str">
        <f>'Line Items'!D2012</f>
        <v>Sidcup - Long Term Charge (Third Reserve Rent)</v>
      </c>
      <c r="E1323" s="106"/>
      <c r="F1323" s="143" t="str">
        <f t="shared" si="63"/>
        <v>£000</v>
      </c>
      <c r="G1323" s="283"/>
      <c r="H1323" s="283"/>
      <c r="I1323" s="283"/>
      <c r="J1323" s="283"/>
      <c r="K1323" s="283"/>
      <c r="L1323" s="283"/>
      <c r="M1323" s="283"/>
      <c r="N1323" s="283"/>
      <c r="O1323" s="283"/>
      <c r="P1323" s="283"/>
      <c r="Q1323" s="283"/>
      <c r="R1323" s="283"/>
      <c r="S1323" s="283"/>
      <c r="T1323" s="283"/>
      <c r="U1323" s="283"/>
      <c r="V1323" s="283"/>
      <c r="W1323" s="283"/>
      <c r="X1323" s="283"/>
      <c r="Y1323" s="283"/>
      <c r="Z1323" s="283"/>
      <c r="AA1323" s="283"/>
      <c r="AB1323" s="283"/>
      <c r="AC1323" s="284"/>
      <c r="AE1323" s="805"/>
      <c r="AG1323" s="805"/>
      <c r="AI1323" s="805"/>
      <c r="AK1323" s="300"/>
    </row>
    <row r="1324" spans="4:37" ht="12.75" customHeight="1" outlineLevel="2" x14ac:dyDescent="0.25">
      <c r="D1324" s="142" t="str">
        <f>'Line Items'!D2013</f>
        <v>Sittingbourne - Long Term Charge (Third Reserve Rent)</v>
      </c>
      <c r="E1324" s="106"/>
      <c r="F1324" s="143" t="str">
        <f t="shared" si="63"/>
        <v>£000</v>
      </c>
      <c r="G1324" s="283"/>
      <c r="H1324" s="283"/>
      <c r="I1324" s="283"/>
      <c r="J1324" s="283"/>
      <c r="K1324" s="283"/>
      <c r="L1324" s="283"/>
      <c r="M1324" s="283"/>
      <c r="N1324" s="283"/>
      <c r="O1324" s="283"/>
      <c r="P1324" s="283"/>
      <c r="Q1324" s="283"/>
      <c r="R1324" s="283"/>
      <c r="S1324" s="283"/>
      <c r="T1324" s="283"/>
      <c r="U1324" s="283"/>
      <c r="V1324" s="283"/>
      <c r="W1324" s="283"/>
      <c r="X1324" s="283"/>
      <c r="Y1324" s="283"/>
      <c r="Z1324" s="283"/>
      <c r="AA1324" s="283"/>
      <c r="AB1324" s="283"/>
      <c r="AC1324" s="284"/>
      <c r="AE1324" s="805"/>
      <c r="AG1324" s="805"/>
      <c r="AI1324" s="805"/>
      <c r="AK1324" s="300"/>
    </row>
    <row r="1325" spans="4:37" ht="12.75" customHeight="1" outlineLevel="2" x14ac:dyDescent="0.25">
      <c r="D1325" s="142" t="str">
        <f>'Line Items'!D2014</f>
        <v>Slade Green - Long Term Charge (Third Reserve Rent)</v>
      </c>
      <c r="E1325" s="106"/>
      <c r="F1325" s="143" t="str">
        <f t="shared" ref="F1325:F1388" si="64">F1324</f>
        <v>£000</v>
      </c>
      <c r="G1325" s="283"/>
      <c r="H1325" s="283"/>
      <c r="I1325" s="283"/>
      <c r="J1325" s="283"/>
      <c r="K1325" s="283"/>
      <c r="L1325" s="283"/>
      <c r="M1325" s="283"/>
      <c r="N1325" s="283"/>
      <c r="O1325" s="283"/>
      <c r="P1325" s="283"/>
      <c r="Q1325" s="283"/>
      <c r="R1325" s="283"/>
      <c r="S1325" s="283"/>
      <c r="T1325" s="283"/>
      <c r="U1325" s="283"/>
      <c r="V1325" s="283"/>
      <c r="W1325" s="283"/>
      <c r="X1325" s="283"/>
      <c r="Y1325" s="283"/>
      <c r="Z1325" s="283"/>
      <c r="AA1325" s="283"/>
      <c r="AB1325" s="283"/>
      <c r="AC1325" s="284"/>
      <c r="AE1325" s="805"/>
      <c r="AG1325" s="805"/>
      <c r="AI1325" s="805"/>
      <c r="AK1325" s="300"/>
    </row>
    <row r="1326" spans="4:37" ht="12.75" customHeight="1" outlineLevel="2" x14ac:dyDescent="0.25">
      <c r="D1326" s="142" t="str">
        <f>'Line Items'!D2015</f>
        <v>Snodland - Long Term Charge (Third Reserve Rent)</v>
      </c>
      <c r="E1326" s="106"/>
      <c r="F1326" s="143" t="str">
        <f t="shared" si="64"/>
        <v>£000</v>
      </c>
      <c r="G1326" s="283"/>
      <c r="H1326" s="283"/>
      <c r="I1326" s="283"/>
      <c r="J1326" s="283"/>
      <c r="K1326" s="283"/>
      <c r="L1326" s="283"/>
      <c r="M1326" s="283"/>
      <c r="N1326" s="283"/>
      <c r="O1326" s="283"/>
      <c r="P1326" s="283"/>
      <c r="Q1326" s="283"/>
      <c r="R1326" s="283"/>
      <c r="S1326" s="283"/>
      <c r="T1326" s="283"/>
      <c r="U1326" s="283"/>
      <c r="V1326" s="283"/>
      <c r="W1326" s="283"/>
      <c r="X1326" s="283"/>
      <c r="Y1326" s="283"/>
      <c r="Z1326" s="283"/>
      <c r="AA1326" s="283"/>
      <c r="AB1326" s="283"/>
      <c r="AC1326" s="284"/>
      <c r="AE1326" s="805"/>
      <c r="AG1326" s="805"/>
      <c r="AI1326" s="805"/>
      <c r="AK1326" s="300"/>
    </row>
    <row r="1327" spans="4:37" ht="12.75" customHeight="1" outlineLevel="2" x14ac:dyDescent="0.25">
      <c r="D1327" s="142" t="str">
        <f>'Line Items'!D2016</f>
        <v>Snowdown - Long Term Charge (Third Reserve Rent)</v>
      </c>
      <c r="E1327" s="106"/>
      <c r="F1327" s="143" t="str">
        <f t="shared" si="64"/>
        <v>£000</v>
      </c>
      <c r="G1327" s="283"/>
      <c r="H1327" s="283"/>
      <c r="I1327" s="283"/>
      <c r="J1327" s="283"/>
      <c r="K1327" s="283"/>
      <c r="L1327" s="283"/>
      <c r="M1327" s="283"/>
      <c r="N1327" s="283"/>
      <c r="O1327" s="283"/>
      <c r="P1327" s="283"/>
      <c r="Q1327" s="283"/>
      <c r="R1327" s="283"/>
      <c r="S1327" s="283"/>
      <c r="T1327" s="283"/>
      <c r="U1327" s="283"/>
      <c r="V1327" s="283"/>
      <c r="W1327" s="283"/>
      <c r="X1327" s="283"/>
      <c r="Y1327" s="283"/>
      <c r="Z1327" s="283"/>
      <c r="AA1327" s="283"/>
      <c r="AB1327" s="283"/>
      <c r="AC1327" s="284"/>
      <c r="AE1327" s="805"/>
      <c r="AG1327" s="805"/>
      <c r="AI1327" s="805"/>
      <c r="AK1327" s="300"/>
    </row>
    <row r="1328" spans="4:37" ht="12.75" customHeight="1" outlineLevel="2" x14ac:dyDescent="0.25">
      <c r="D1328" s="142" t="str">
        <f>'Line Items'!D2017</f>
        <v>Sole Street - Long Term Charge (Third Reserve Rent)</v>
      </c>
      <c r="E1328" s="106"/>
      <c r="F1328" s="143" t="str">
        <f t="shared" si="64"/>
        <v>£000</v>
      </c>
      <c r="G1328" s="283"/>
      <c r="H1328" s="283"/>
      <c r="I1328" s="283"/>
      <c r="J1328" s="283"/>
      <c r="K1328" s="283"/>
      <c r="L1328" s="283"/>
      <c r="M1328" s="283"/>
      <c r="N1328" s="283"/>
      <c r="O1328" s="283"/>
      <c r="P1328" s="283"/>
      <c r="Q1328" s="283"/>
      <c r="R1328" s="283"/>
      <c r="S1328" s="283"/>
      <c r="T1328" s="283"/>
      <c r="U1328" s="283"/>
      <c r="V1328" s="283"/>
      <c r="W1328" s="283"/>
      <c r="X1328" s="283"/>
      <c r="Y1328" s="283"/>
      <c r="Z1328" s="283"/>
      <c r="AA1328" s="283"/>
      <c r="AB1328" s="283"/>
      <c r="AC1328" s="284"/>
      <c r="AE1328" s="805"/>
      <c r="AG1328" s="805"/>
      <c r="AI1328" s="805"/>
      <c r="AK1328" s="300"/>
    </row>
    <row r="1329" spans="4:37" ht="12.75" customHeight="1" outlineLevel="2" x14ac:dyDescent="0.25">
      <c r="D1329" s="142" t="str">
        <f>'Line Items'!D2018</f>
        <v>St Johns - Long Term Charge (Third Reserve Rent)</v>
      </c>
      <c r="E1329" s="106"/>
      <c r="F1329" s="143" t="str">
        <f t="shared" si="64"/>
        <v>£000</v>
      </c>
      <c r="G1329" s="283"/>
      <c r="H1329" s="283"/>
      <c r="I1329" s="283"/>
      <c r="J1329" s="283"/>
      <c r="K1329" s="283"/>
      <c r="L1329" s="283"/>
      <c r="M1329" s="283"/>
      <c r="N1329" s="283"/>
      <c r="O1329" s="283"/>
      <c r="P1329" s="283"/>
      <c r="Q1329" s="283"/>
      <c r="R1329" s="283"/>
      <c r="S1329" s="283"/>
      <c r="T1329" s="283"/>
      <c r="U1329" s="283"/>
      <c r="V1329" s="283"/>
      <c r="W1329" s="283"/>
      <c r="X1329" s="283"/>
      <c r="Y1329" s="283"/>
      <c r="Z1329" s="283"/>
      <c r="AA1329" s="283"/>
      <c r="AB1329" s="283"/>
      <c r="AC1329" s="284"/>
      <c r="AE1329" s="805"/>
      <c r="AG1329" s="805"/>
      <c r="AI1329" s="805"/>
      <c r="AK1329" s="300"/>
    </row>
    <row r="1330" spans="4:37" ht="12.75" customHeight="1" outlineLevel="2" x14ac:dyDescent="0.25">
      <c r="D1330" s="142" t="str">
        <f>'Line Items'!D2019</f>
        <v>St Leonards Warrior Square - Long Term Charge (Third Reserve Rent)</v>
      </c>
      <c r="E1330" s="106"/>
      <c r="F1330" s="143" t="str">
        <f t="shared" si="64"/>
        <v>£000</v>
      </c>
      <c r="G1330" s="283"/>
      <c r="H1330" s="283"/>
      <c r="I1330" s="283"/>
      <c r="J1330" s="283"/>
      <c r="K1330" s="283"/>
      <c r="L1330" s="283"/>
      <c r="M1330" s="283"/>
      <c r="N1330" s="283"/>
      <c r="O1330" s="283"/>
      <c r="P1330" s="283"/>
      <c r="Q1330" s="283"/>
      <c r="R1330" s="283"/>
      <c r="S1330" s="283"/>
      <c r="T1330" s="283"/>
      <c r="U1330" s="283"/>
      <c r="V1330" s="283"/>
      <c r="W1330" s="283"/>
      <c r="X1330" s="283"/>
      <c r="Y1330" s="283"/>
      <c r="Z1330" s="283"/>
      <c r="AA1330" s="283"/>
      <c r="AB1330" s="283"/>
      <c r="AC1330" s="284"/>
      <c r="AE1330" s="805"/>
      <c r="AG1330" s="805"/>
      <c r="AI1330" s="805"/>
      <c r="AK1330" s="300"/>
    </row>
    <row r="1331" spans="4:37" ht="12.75" customHeight="1" outlineLevel="2" x14ac:dyDescent="0.25">
      <c r="D1331" s="142" t="str">
        <f>'Line Items'!D2020</f>
        <v>St Mary Cray - Long Term Charge (Third Reserve Rent)</v>
      </c>
      <c r="E1331" s="106"/>
      <c r="F1331" s="143" t="str">
        <f t="shared" si="64"/>
        <v>£000</v>
      </c>
      <c r="G1331" s="283"/>
      <c r="H1331" s="283"/>
      <c r="I1331" s="283"/>
      <c r="J1331" s="283"/>
      <c r="K1331" s="283"/>
      <c r="L1331" s="283"/>
      <c r="M1331" s="283"/>
      <c r="N1331" s="283"/>
      <c r="O1331" s="283"/>
      <c r="P1331" s="283"/>
      <c r="Q1331" s="283"/>
      <c r="R1331" s="283"/>
      <c r="S1331" s="283"/>
      <c r="T1331" s="283"/>
      <c r="U1331" s="283"/>
      <c r="V1331" s="283"/>
      <c r="W1331" s="283"/>
      <c r="X1331" s="283"/>
      <c r="Y1331" s="283"/>
      <c r="Z1331" s="283"/>
      <c r="AA1331" s="283"/>
      <c r="AB1331" s="283"/>
      <c r="AC1331" s="284"/>
      <c r="AE1331" s="805"/>
      <c r="AG1331" s="805"/>
      <c r="AI1331" s="805"/>
      <c r="AK1331" s="300"/>
    </row>
    <row r="1332" spans="4:37" ht="12.75" customHeight="1" outlineLevel="2" x14ac:dyDescent="0.25">
      <c r="D1332" s="142" t="str">
        <f>'Line Items'!D2021</f>
        <v>Staplehurst - Long Term Charge (Third Reserve Rent)</v>
      </c>
      <c r="E1332" s="106"/>
      <c r="F1332" s="143" t="str">
        <f t="shared" si="64"/>
        <v>£000</v>
      </c>
      <c r="G1332" s="283"/>
      <c r="H1332" s="283"/>
      <c r="I1332" s="283"/>
      <c r="J1332" s="283"/>
      <c r="K1332" s="283"/>
      <c r="L1332" s="283"/>
      <c r="M1332" s="283"/>
      <c r="N1332" s="283"/>
      <c r="O1332" s="283"/>
      <c r="P1332" s="283"/>
      <c r="Q1332" s="283"/>
      <c r="R1332" s="283"/>
      <c r="S1332" s="283"/>
      <c r="T1332" s="283"/>
      <c r="U1332" s="283"/>
      <c r="V1332" s="283"/>
      <c r="W1332" s="283"/>
      <c r="X1332" s="283"/>
      <c r="Y1332" s="283"/>
      <c r="Z1332" s="283"/>
      <c r="AA1332" s="283"/>
      <c r="AB1332" s="283"/>
      <c r="AC1332" s="284"/>
      <c r="AE1332" s="805"/>
      <c r="AG1332" s="805"/>
      <c r="AI1332" s="805"/>
      <c r="AK1332" s="300"/>
    </row>
    <row r="1333" spans="4:37" ht="12.75" customHeight="1" outlineLevel="2" x14ac:dyDescent="0.25">
      <c r="D1333" s="142" t="str">
        <f>'Line Items'!D2022</f>
        <v>Stone Crossing - Long Term Charge (Third Reserve Rent)</v>
      </c>
      <c r="E1333" s="106"/>
      <c r="F1333" s="143" t="str">
        <f t="shared" si="64"/>
        <v>£000</v>
      </c>
      <c r="G1333" s="283"/>
      <c r="H1333" s="283"/>
      <c r="I1333" s="283"/>
      <c r="J1333" s="283"/>
      <c r="K1333" s="283"/>
      <c r="L1333" s="283"/>
      <c r="M1333" s="283"/>
      <c r="N1333" s="283"/>
      <c r="O1333" s="283"/>
      <c r="P1333" s="283"/>
      <c r="Q1333" s="283"/>
      <c r="R1333" s="283"/>
      <c r="S1333" s="283"/>
      <c r="T1333" s="283"/>
      <c r="U1333" s="283"/>
      <c r="V1333" s="283"/>
      <c r="W1333" s="283"/>
      <c r="X1333" s="283"/>
      <c r="Y1333" s="283"/>
      <c r="Z1333" s="283"/>
      <c r="AA1333" s="283"/>
      <c r="AB1333" s="283"/>
      <c r="AC1333" s="284"/>
      <c r="AE1333" s="805"/>
      <c r="AG1333" s="805"/>
      <c r="AI1333" s="805"/>
      <c r="AK1333" s="300"/>
    </row>
    <row r="1334" spans="4:37" ht="12.75" customHeight="1" outlineLevel="2" x14ac:dyDescent="0.25">
      <c r="D1334" s="142" t="str">
        <f>'Line Items'!D2023</f>
        <v>Stonegate - Long Term Charge (Third Reserve Rent)</v>
      </c>
      <c r="E1334" s="106"/>
      <c r="F1334" s="143" t="str">
        <f t="shared" si="64"/>
        <v>£000</v>
      </c>
      <c r="G1334" s="283"/>
      <c r="H1334" s="283"/>
      <c r="I1334" s="283"/>
      <c r="J1334" s="283"/>
      <c r="K1334" s="283"/>
      <c r="L1334" s="283"/>
      <c r="M1334" s="283"/>
      <c r="N1334" s="283"/>
      <c r="O1334" s="283"/>
      <c r="P1334" s="283"/>
      <c r="Q1334" s="283"/>
      <c r="R1334" s="283"/>
      <c r="S1334" s="283"/>
      <c r="T1334" s="283"/>
      <c r="U1334" s="283"/>
      <c r="V1334" s="283"/>
      <c r="W1334" s="283"/>
      <c r="X1334" s="283"/>
      <c r="Y1334" s="283"/>
      <c r="Z1334" s="283"/>
      <c r="AA1334" s="283"/>
      <c r="AB1334" s="283"/>
      <c r="AC1334" s="284"/>
      <c r="AE1334" s="805"/>
      <c r="AG1334" s="805"/>
      <c r="AI1334" s="805"/>
      <c r="AK1334" s="300"/>
    </row>
    <row r="1335" spans="4:37" ht="12.75" customHeight="1" outlineLevel="2" x14ac:dyDescent="0.25">
      <c r="D1335" s="142" t="str">
        <f>'Line Items'!D2024</f>
        <v>Strood - Long Term Charge (Third Reserve Rent)</v>
      </c>
      <c r="E1335" s="106"/>
      <c r="F1335" s="143" t="str">
        <f t="shared" si="64"/>
        <v>£000</v>
      </c>
      <c r="G1335" s="283"/>
      <c r="H1335" s="283"/>
      <c r="I1335" s="283"/>
      <c r="J1335" s="283"/>
      <c r="K1335" s="283"/>
      <c r="L1335" s="283"/>
      <c r="M1335" s="283"/>
      <c r="N1335" s="283"/>
      <c r="O1335" s="283"/>
      <c r="P1335" s="283"/>
      <c r="Q1335" s="283"/>
      <c r="R1335" s="283"/>
      <c r="S1335" s="283"/>
      <c r="T1335" s="283"/>
      <c r="U1335" s="283"/>
      <c r="V1335" s="283"/>
      <c r="W1335" s="283"/>
      <c r="X1335" s="283"/>
      <c r="Y1335" s="283"/>
      <c r="Z1335" s="283"/>
      <c r="AA1335" s="283"/>
      <c r="AB1335" s="283"/>
      <c r="AC1335" s="284"/>
      <c r="AE1335" s="805"/>
      <c r="AG1335" s="805"/>
      <c r="AI1335" s="805"/>
      <c r="AK1335" s="300"/>
    </row>
    <row r="1336" spans="4:37" ht="12.75" customHeight="1" outlineLevel="2" x14ac:dyDescent="0.25">
      <c r="D1336" s="142" t="str">
        <f>'Line Items'!D2025</f>
        <v>Sturry - Long Term Charge (Third Reserve Rent)</v>
      </c>
      <c r="E1336" s="106"/>
      <c r="F1336" s="143" t="str">
        <f t="shared" si="64"/>
        <v>£000</v>
      </c>
      <c r="G1336" s="283"/>
      <c r="H1336" s="283"/>
      <c r="I1336" s="283"/>
      <c r="J1336" s="283"/>
      <c r="K1336" s="283"/>
      <c r="L1336" s="283"/>
      <c r="M1336" s="283"/>
      <c r="N1336" s="283"/>
      <c r="O1336" s="283"/>
      <c r="P1336" s="283"/>
      <c r="Q1336" s="283"/>
      <c r="R1336" s="283"/>
      <c r="S1336" s="283"/>
      <c r="T1336" s="283"/>
      <c r="U1336" s="283"/>
      <c r="V1336" s="283"/>
      <c r="W1336" s="283"/>
      <c r="X1336" s="283"/>
      <c r="Y1336" s="283"/>
      <c r="Z1336" s="283"/>
      <c r="AA1336" s="283"/>
      <c r="AB1336" s="283"/>
      <c r="AC1336" s="284"/>
      <c r="AE1336" s="805"/>
      <c r="AG1336" s="805"/>
      <c r="AI1336" s="805"/>
      <c r="AK1336" s="300"/>
    </row>
    <row r="1337" spans="4:37" ht="12.75" customHeight="1" outlineLevel="2" x14ac:dyDescent="0.25">
      <c r="D1337" s="142" t="str">
        <f>'Line Items'!D2026</f>
        <v>Sundridge Park - Long Term Charge (Third Reserve Rent)</v>
      </c>
      <c r="E1337" s="106"/>
      <c r="F1337" s="143" t="str">
        <f t="shared" si="64"/>
        <v>£000</v>
      </c>
      <c r="G1337" s="283"/>
      <c r="H1337" s="283"/>
      <c r="I1337" s="283"/>
      <c r="J1337" s="283"/>
      <c r="K1337" s="283"/>
      <c r="L1337" s="283"/>
      <c r="M1337" s="283"/>
      <c r="N1337" s="283"/>
      <c r="O1337" s="283"/>
      <c r="P1337" s="283"/>
      <c r="Q1337" s="283"/>
      <c r="R1337" s="283"/>
      <c r="S1337" s="283"/>
      <c r="T1337" s="283"/>
      <c r="U1337" s="283"/>
      <c r="V1337" s="283"/>
      <c r="W1337" s="283"/>
      <c r="X1337" s="283"/>
      <c r="Y1337" s="283"/>
      <c r="Z1337" s="283"/>
      <c r="AA1337" s="283"/>
      <c r="AB1337" s="283"/>
      <c r="AC1337" s="284"/>
      <c r="AE1337" s="805"/>
      <c r="AG1337" s="805"/>
      <c r="AI1337" s="805"/>
      <c r="AK1337" s="300"/>
    </row>
    <row r="1338" spans="4:37" ht="12.75" customHeight="1" outlineLevel="2" x14ac:dyDescent="0.25">
      <c r="D1338" s="142" t="str">
        <f>'Line Items'!D2027</f>
        <v>Swale - Long Term Charge (Third Reserve Rent)</v>
      </c>
      <c r="E1338" s="106"/>
      <c r="F1338" s="143" t="str">
        <f t="shared" si="64"/>
        <v>£000</v>
      </c>
      <c r="G1338" s="283"/>
      <c r="H1338" s="283"/>
      <c r="I1338" s="283"/>
      <c r="J1338" s="283"/>
      <c r="K1338" s="283"/>
      <c r="L1338" s="283"/>
      <c r="M1338" s="283"/>
      <c r="N1338" s="283"/>
      <c r="O1338" s="283"/>
      <c r="P1338" s="283"/>
      <c r="Q1338" s="283"/>
      <c r="R1338" s="283"/>
      <c r="S1338" s="283"/>
      <c r="T1338" s="283"/>
      <c r="U1338" s="283"/>
      <c r="V1338" s="283"/>
      <c r="W1338" s="283"/>
      <c r="X1338" s="283"/>
      <c r="Y1338" s="283"/>
      <c r="Z1338" s="283"/>
      <c r="AA1338" s="283"/>
      <c r="AB1338" s="283"/>
      <c r="AC1338" s="284"/>
      <c r="AE1338" s="805"/>
      <c r="AG1338" s="805"/>
      <c r="AI1338" s="805"/>
      <c r="AK1338" s="300"/>
    </row>
    <row r="1339" spans="4:37" ht="12.75" customHeight="1" outlineLevel="2" x14ac:dyDescent="0.25">
      <c r="D1339" s="142" t="str">
        <f>'Line Items'!D2028</f>
        <v>Swanley - Long Term Charge (Third Reserve Rent)</v>
      </c>
      <c r="E1339" s="106"/>
      <c r="F1339" s="143" t="str">
        <f t="shared" si="64"/>
        <v>£000</v>
      </c>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4"/>
      <c r="AE1339" s="805"/>
      <c r="AG1339" s="805"/>
      <c r="AI1339" s="805"/>
      <c r="AK1339" s="300"/>
    </row>
    <row r="1340" spans="4:37" ht="12.75" customHeight="1" outlineLevel="2" x14ac:dyDescent="0.25">
      <c r="D1340" s="142" t="str">
        <f>'Line Items'!D2029</f>
        <v>Swanscombe - Long Term Charge (Third Reserve Rent)</v>
      </c>
      <c r="E1340" s="106"/>
      <c r="F1340" s="143" t="str">
        <f t="shared" si="64"/>
        <v>£000</v>
      </c>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4"/>
      <c r="AE1340" s="805"/>
      <c r="AG1340" s="805"/>
      <c r="AI1340" s="805"/>
      <c r="AK1340" s="300"/>
    </row>
    <row r="1341" spans="4:37" ht="12.75" customHeight="1" outlineLevel="2" x14ac:dyDescent="0.25">
      <c r="D1341" s="142" t="str">
        <f>'Line Items'!D2030</f>
        <v>Sydenham Hill - Long Term Charge (Third Reserve Rent)</v>
      </c>
      <c r="E1341" s="106"/>
      <c r="F1341" s="143" t="str">
        <f t="shared" si="64"/>
        <v>£000</v>
      </c>
      <c r="G1341" s="283"/>
      <c r="H1341" s="283"/>
      <c r="I1341" s="283"/>
      <c r="J1341" s="283"/>
      <c r="K1341" s="283"/>
      <c r="L1341" s="283"/>
      <c r="M1341" s="283"/>
      <c r="N1341" s="283"/>
      <c r="O1341" s="283"/>
      <c r="P1341" s="283"/>
      <c r="Q1341" s="283"/>
      <c r="R1341" s="283"/>
      <c r="S1341" s="283"/>
      <c r="T1341" s="283"/>
      <c r="U1341" s="283"/>
      <c r="V1341" s="283"/>
      <c r="W1341" s="283"/>
      <c r="X1341" s="283"/>
      <c r="Y1341" s="283"/>
      <c r="Z1341" s="283"/>
      <c r="AA1341" s="283"/>
      <c r="AB1341" s="283"/>
      <c r="AC1341" s="284"/>
      <c r="AE1341" s="805"/>
      <c r="AG1341" s="805"/>
      <c r="AI1341" s="805"/>
      <c r="AK1341" s="300"/>
    </row>
    <row r="1342" spans="4:37" ht="12.75" customHeight="1" outlineLevel="2" x14ac:dyDescent="0.25">
      <c r="D1342" s="142" t="str">
        <f>'Line Items'!D2031</f>
        <v>Teynham - Long Term Charge (Third Reserve Rent)</v>
      </c>
      <c r="E1342" s="106"/>
      <c r="F1342" s="143" t="str">
        <f t="shared" si="64"/>
        <v>£000</v>
      </c>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4"/>
      <c r="AE1342" s="805"/>
      <c r="AG1342" s="805"/>
      <c r="AI1342" s="805"/>
      <c r="AK1342" s="300"/>
    </row>
    <row r="1343" spans="4:37" ht="12.75" customHeight="1" outlineLevel="2" x14ac:dyDescent="0.25">
      <c r="D1343" s="142" t="str">
        <f>'Line Items'!D2032</f>
        <v>Tonbridge - Long Term Charge (Third Reserve Rent)</v>
      </c>
      <c r="E1343" s="106"/>
      <c r="F1343" s="143" t="str">
        <f t="shared" si="64"/>
        <v>£000</v>
      </c>
      <c r="G1343" s="283"/>
      <c r="H1343" s="283"/>
      <c r="I1343" s="283"/>
      <c r="J1343" s="283"/>
      <c r="K1343" s="283"/>
      <c r="L1343" s="283"/>
      <c r="M1343" s="283"/>
      <c r="N1343" s="283"/>
      <c r="O1343" s="283"/>
      <c r="P1343" s="283"/>
      <c r="Q1343" s="283"/>
      <c r="R1343" s="283"/>
      <c r="S1343" s="283"/>
      <c r="T1343" s="283"/>
      <c r="U1343" s="283"/>
      <c r="V1343" s="283"/>
      <c r="W1343" s="283"/>
      <c r="X1343" s="283"/>
      <c r="Y1343" s="283"/>
      <c r="Z1343" s="283"/>
      <c r="AA1343" s="283"/>
      <c r="AB1343" s="283"/>
      <c r="AC1343" s="284"/>
      <c r="AE1343" s="805"/>
      <c r="AG1343" s="805"/>
      <c r="AI1343" s="805"/>
      <c r="AK1343" s="300"/>
    </row>
    <row r="1344" spans="4:37" ht="12.75" customHeight="1" outlineLevel="2" x14ac:dyDescent="0.25">
      <c r="D1344" s="142" t="str">
        <f>'Line Items'!D2033</f>
        <v>Tunbridge Wells - Long Term Charge (Third Reserve Rent)</v>
      </c>
      <c r="E1344" s="106"/>
      <c r="F1344" s="143" t="str">
        <f t="shared" si="64"/>
        <v>£000</v>
      </c>
      <c r="G1344" s="283"/>
      <c r="H1344" s="283"/>
      <c r="I1344" s="283"/>
      <c r="J1344" s="283"/>
      <c r="K1344" s="283"/>
      <c r="L1344" s="283"/>
      <c r="M1344" s="283"/>
      <c r="N1344" s="283"/>
      <c r="O1344" s="283"/>
      <c r="P1344" s="283"/>
      <c r="Q1344" s="283"/>
      <c r="R1344" s="283"/>
      <c r="S1344" s="283"/>
      <c r="T1344" s="283"/>
      <c r="U1344" s="283"/>
      <c r="V1344" s="283"/>
      <c r="W1344" s="283"/>
      <c r="X1344" s="283"/>
      <c r="Y1344" s="283"/>
      <c r="Z1344" s="283"/>
      <c r="AA1344" s="283"/>
      <c r="AB1344" s="283"/>
      <c r="AC1344" s="284"/>
      <c r="AE1344" s="805"/>
      <c r="AG1344" s="805"/>
      <c r="AI1344" s="805"/>
      <c r="AK1344" s="300"/>
    </row>
    <row r="1345" spans="4:37" ht="12.75" customHeight="1" outlineLevel="2" x14ac:dyDescent="0.25">
      <c r="D1345" s="142" t="str">
        <f>'Line Items'!D2034</f>
        <v>Wadhurst - Long Term Charge (Third Reserve Rent)</v>
      </c>
      <c r="E1345" s="106"/>
      <c r="F1345" s="143" t="str">
        <f t="shared" si="64"/>
        <v>£000</v>
      </c>
      <c r="G1345" s="283"/>
      <c r="H1345" s="283"/>
      <c r="I1345" s="283"/>
      <c r="J1345" s="283"/>
      <c r="K1345" s="283"/>
      <c r="L1345" s="283"/>
      <c r="M1345" s="283"/>
      <c r="N1345" s="283"/>
      <c r="O1345" s="283"/>
      <c r="P1345" s="283"/>
      <c r="Q1345" s="283"/>
      <c r="R1345" s="283"/>
      <c r="S1345" s="283"/>
      <c r="T1345" s="283"/>
      <c r="U1345" s="283"/>
      <c r="V1345" s="283"/>
      <c r="W1345" s="283"/>
      <c r="X1345" s="283"/>
      <c r="Y1345" s="283"/>
      <c r="Z1345" s="283"/>
      <c r="AA1345" s="283"/>
      <c r="AB1345" s="283"/>
      <c r="AC1345" s="284"/>
      <c r="AE1345" s="805"/>
      <c r="AG1345" s="805"/>
      <c r="AI1345" s="805"/>
      <c r="AK1345" s="300"/>
    </row>
    <row r="1346" spans="4:37" ht="12.75" customHeight="1" outlineLevel="2" x14ac:dyDescent="0.25">
      <c r="D1346" s="142" t="str">
        <f>'Line Items'!D2035</f>
        <v>Walmer - Long Term Charge (Third Reserve Rent)</v>
      </c>
      <c r="E1346" s="106"/>
      <c r="F1346" s="143" t="str">
        <f t="shared" si="64"/>
        <v>£000</v>
      </c>
      <c r="G1346" s="283"/>
      <c r="H1346" s="283"/>
      <c r="I1346" s="283"/>
      <c r="J1346" s="283"/>
      <c r="K1346" s="283"/>
      <c r="L1346" s="283"/>
      <c r="M1346" s="283"/>
      <c r="N1346" s="283"/>
      <c r="O1346" s="283"/>
      <c r="P1346" s="283"/>
      <c r="Q1346" s="283"/>
      <c r="R1346" s="283"/>
      <c r="S1346" s="283"/>
      <c r="T1346" s="283"/>
      <c r="U1346" s="283"/>
      <c r="V1346" s="283"/>
      <c r="W1346" s="283"/>
      <c r="X1346" s="283"/>
      <c r="Y1346" s="283"/>
      <c r="Z1346" s="283"/>
      <c r="AA1346" s="283"/>
      <c r="AB1346" s="283"/>
      <c r="AC1346" s="284"/>
      <c r="AE1346" s="805"/>
      <c r="AG1346" s="805"/>
      <c r="AI1346" s="805"/>
      <c r="AK1346" s="300"/>
    </row>
    <row r="1347" spans="4:37" ht="12.75" customHeight="1" outlineLevel="2" x14ac:dyDescent="0.25">
      <c r="D1347" s="142" t="str">
        <f>'Line Items'!D2036</f>
        <v>Wateringbury - Long Term Charge (Third Reserve Rent)</v>
      </c>
      <c r="E1347" s="106"/>
      <c r="F1347" s="143" t="str">
        <f t="shared" si="64"/>
        <v>£000</v>
      </c>
      <c r="G1347" s="283"/>
      <c r="H1347" s="283"/>
      <c r="I1347" s="283"/>
      <c r="J1347" s="283"/>
      <c r="K1347" s="283"/>
      <c r="L1347" s="283"/>
      <c r="M1347" s="283"/>
      <c r="N1347" s="283"/>
      <c r="O1347" s="283"/>
      <c r="P1347" s="283"/>
      <c r="Q1347" s="283"/>
      <c r="R1347" s="283"/>
      <c r="S1347" s="283"/>
      <c r="T1347" s="283"/>
      <c r="U1347" s="283"/>
      <c r="V1347" s="283"/>
      <c r="W1347" s="283"/>
      <c r="X1347" s="283"/>
      <c r="Y1347" s="283"/>
      <c r="Z1347" s="283"/>
      <c r="AA1347" s="283"/>
      <c r="AB1347" s="283"/>
      <c r="AC1347" s="284"/>
      <c r="AE1347" s="805"/>
      <c r="AG1347" s="805"/>
      <c r="AI1347" s="805"/>
      <c r="AK1347" s="300"/>
    </row>
    <row r="1348" spans="4:37" ht="12.75" customHeight="1" outlineLevel="3" x14ac:dyDescent="0.25">
      <c r="D1348" s="142" t="str">
        <f>'Line Items'!D2037</f>
        <v>Welling - Long Term Charge (Third Reserve Rent)</v>
      </c>
      <c r="E1348" s="106"/>
      <c r="F1348" s="143" t="str">
        <f t="shared" si="64"/>
        <v>£000</v>
      </c>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4"/>
      <c r="AE1348" s="805"/>
      <c r="AG1348" s="805"/>
      <c r="AI1348" s="805"/>
      <c r="AK1348" s="300"/>
    </row>
    <row r="1349" spans="4:37" ht="12.75" customHeight="1" outlineLevel="3" x14ac:dyDescent="0.25">
      <c r="D1349" s="142" t="str">
        <f>'Line Items'!D2038</f>
        <v>West Dulwich - Long Term Charge (Third Reserve Rent)</v>
      </c>
      <c r="E1349" s="106"/>
      <c r="F1349" s="143" t="str">
        <f t="shared" si="64"/>
        <v>£000</v>
      </c>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4"/>
      <c r="AE1349" s="805"/>
      <c r="AG1349" s="805"/>
      <c r="AI1349" s="805"/>
      <c r="AK1349" s="300"/>
    </row>
    <row r="1350" spans="4:37" ht="12.75" customHeight="1" outlineLevel="3" x14ac:dyDescent="0.25">
      <c r="D1350" s="142" t="str">
        <f>'Line Items'!D2039</f>
        <v>West Malling - Long Term Charge (Third Reserve Rent)</v>
      </c>
      <c r="E1350" s="106"/>
      <c r="F1350" s="143" t="str">
        <f t="shared" si="64"/>
        <v>£000</v>
      </c>
      <c r="G1350" s="283"/>
      <c r="H1350" s="283"/>
      <c r="I1350" s="283"/>
      <c r="J1350" s="283"/>
      <c r="K1350" s="283"/>
      <c r="L1350" s="283"/>
      <c r="M1350" s="283"/>
      <c r="N1350" s="283"/>
      <c r="O1350" s="283"/>
      <c r="P1350" s="283"/>
      <c r="Q1350" s="283"/>
      <c r="R1350" s="283"/>
      <c r="S1350" s="283"/>
      <c r="T1350" s="283"/>
      <c r="U1350" s="283"/>
      <c r="V1350" s="283"/>
      <c r="W1350" s="283"/>
      <c r="X1350" s="283"/>
      <c r="Y1350" s="283"/>
      <c r="Z1350" s="283"/>
      <c r="AA1350" s="283"/>
      <c r="AB1350" s="283"/>
      <c r="AC1350" s="284"/>
      <c r="AE1350" s="805"/>
      <c r="AG1350" s="805"/>
      <c r="AI1350" s="805"/>
      <c r="AK1350" s="300"/>
    </row>
    <row r="1351" spans="4:37" ht="12.75" customHeight="1" outlineLevel="3" x14ac:dyDescent="0.25">
      <c r="D1351" s="142" t="str">
        <f>'Line Items'!D2040</f>
        <v>West St Leonards - Long Term Charge (Third Reserve Rent)</v>
      </c>
      <c r="E1351" s="106"/>
      <c r="F1351" s="143" t="str">
        <f t="shared" si="64"/>
        <v>£000</v>
      </c>
      <c r="G1351" s="283"/>
      <c r="H1351" s="283"/>
      <c r="I1351" s="283"/>
      <c r="J1351" s="283"/>
      <c r="K1351" s="283"/>
      <c r="L1351" s="283"/>
      <c r="M1351" s="283"/>
      <c r="N1351" s="283"/>
      <c r="O1351" s="283"/>
      <c r="P1351" s="283"/>
      <c r="Q1351" s="283"/>
      <c r="R1351" s="283"/>
      <c r="S1351" s="283"/>
      <c r="T1351" s="283"/>
      <c r="U1351" s="283"/>
      <c r="V1351" s="283"/>
      <c r="W1351" s="283"/>
      <c r="X1351" s="283"/>
      <c r="Y1351" s="283"/>
      <c r="Z1351" s="283"/>
      <c r="AA1351" s="283"/>
      <c r="AB1351" s="283"/>
      <c r="AC1351" s="284"/>
      <c r="AE1351" s="805"/>
      <c r="AG1351" s="805"/>
      <c r="AI1351" s="805"/>
      <c r="AK1351" s="300"/>
    </row>
    <row r="1352" spans="4:37" ht="12.75" customHeight="1" outlineLevel="3" x14ac:dyDescent="0.25">
      <c r="D1352" s="142" t="str">
        <f>'Line Items'!D2041</f>
        <v>West Wickham - Long Term Charge (Third Reserve Rent)</v>
      </c>
      <c r="E1352" s="106"/>
      <c r="F1352" s="143" t="str">
        <f t="shared" si="64"/>
        <v>£000</v>
      </c>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4"/>
      <c r="AE1352" s="805"/>
      <c r="AG1352" s="805"/>
      <c r="AI1352" s="805"/>
      <c r="AK1352" s="300"/>
    </row>
    <row r="1353" spans="4:37" ht="12.75" customHeight="1" outlineLevel="3" x14ac:dyDescent="0.25">
      <c r="D1353" s="142" t="str">
        <f>'Line Items'!D2042</f>
        <v>Westcombe Park - Long Term Charge (Third Reserve Rent)</v>
      </c>
      <c r="E1353" s="106"/>
      <c r="F1353" s="143" t="str">
        <f t="shared" si="64"/>
        <v>£000</v>
      </c>
      <c r="G1353" s="283"/>
      <c r="H1353" s="283"/>
      <c r="I1353" s="283"/>
      <c r="J1353" s="283"/>
      <c r="K1353" s="283"/>
      <c r="L1353" s="283"/>
      <c r="M1353" s="283"/>
      <c r="N1353" s="283"/>
      <c r="O1353" s="283"/>
      <c r="P1353" s="283"/>
      <c r="Q1353" s="283"/>
      <c r="R1353" s="283"/>
      <c r="S1353" s="283"/>
      <c r="T1353" s="283"/>
      <c r="U1353" s="283"/>
      <c r="V1353" s="283"/>
      <c r="W1353" s="283"/>
      <c r="X1353" s="283"/>
      <c r="Y1353" s="283"/>
      <c r="Z1353" s="283"/>
      <c r="AA1353" s="283"/>
      <c r="AB1353" s="283"/>
      <c r="AC1353" s="284"/>
      <c r="AE1353" s="805"/>
      <c r="AG1353" s="805"/>
      <c r="AI1353" s="805"/>
      <c r="AK1353" s="300"/>
    </row>
    <row r="1354" spans="4:37" ht="12.75" customHeight="1" outlineLevel="3" x14ac:dyDescent="0.25">
      <c r="D1354" s="142" t="str">
        <f>'Line Items'!D2043</f>
        <v>Westenhanger - Long Term Charge (Third Reserve Rent)</v>
      </c>
      <c r="E1354" s="106"/>
      <c r="F1354" s="143" t="str">
        <f t="shared" si="64"/>
        <v>£000</v>
      </c>
      <c r="G1354" s="283"/>
      <c r="H1354" s="283"/>
      <c r="I1354" s="283"/>
      <c r="J1354" s="283"/>
      <c r="K1354" s="283"/>
      <c r="L1354" s="283"/>
      <c r="M1354" s="283"/>
      <c r="N1354" s="283"/>
      <c r="O1354" s="283"/>
      <c r="P1354" s="283"/>
      <c r="Q1354" s="283"/>
      <c r="R1354" s="283"/>
      <c r="S1354" s="283"/>
      <c r="T1354" s="283"/>
      <c r="U1354" s="283"/>
      <c r="V1354" s="283"/>
      <c r="W1354" s="283"/>
      <c r="X1354" s="283"/>
      <c r="Y1354" s="283"/>
      <c r="Z1354" s="283"/>
      <c r="AA1354" s="283"/>
      <c r="AB1354" s="283"/>
      <c r="AC1354" s="284"/>
      <c r="AE1354" s="805"/>
      <c r="AG1354" s="805"/>
      <c r="AI1354" s="805"/>
      <c r="AK1354" s="300"/>
    </row>
    <row r="1355" spans="4:37" ht="12.75" customHeight="1" outlineLevel="3" x14ac:dyDescent="0.25">
      <c r="D1355" s="142" t="str">
        <f>'Line Items'!D2044</f>
        <v>Westgate-On-Sea - Long Term Charge (Third Reserve Rent)</v>
      </c>
      <c r="E1355" s="106"/>
      <c r="F1355" s="143" t="str">
        <f t="shared" si="64"/>
        <v>£000</v>
      </c>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4"/>
      <c r="AE1355" s="805"/>
      <c r="AG1355" s="805"/>
      <c r="AI1355" s="805"/>
      <c r="AK1355" s="300"/>
    </row>
    <row r="1356" spans="4:37" ht="12.75" customHeight="1" outlineLevel="3" x14ac:dyDescent="0.25">
      <c r="D1356" s="142" t="str">
        <f>'Line Items'!D2045</f>
        <v>Whitstable - Long Term Charge (Third Reserve Rent)</v>
      </c>
      <c r="E1356" s="106"/>
      <c r="F1356" s="143" t="str">
        <f t="shared" si="64"/>
        <v>£000</v>
      </c>
      <c r="G1356" s="283"/>
      <c r="H1356" s="283"/>
      <c r="I1356" s="283"/>
      <c r="J1356" s="283"/>
      <c r="K1356" s="283"/>
      <c r="L1356" s="283"/>
      <c r="M1356" s="283"/>
      <c r="N1356" s="283"/>
      <c r="O1356" s="283"/>
      <c r="P1356" s="283"/>
      <c r="Q1356" s="283"/>
      <c r="R1356" s="283"/>
      <c r="S1356" s="283"/>
      <c r="T1356" s="283"/>
      <c r="U1356" s="283"/>
      <c r="V1356" s="283"/>
      <c r="W1356" s="283"/>
      <c r="X1356" s="283"/>
      <c r="Y1356" s="283"/>
      <c r="Z1356" s="283"/>
      <c r="AA1356" s="283"/>
      <c r="AB1356" s="283"/>
      <c r="AC1356" s="284"/>
      <c r="AE1356" s="805"/>
      <c r="AG1356" s="805"/>
      <c r="AI1356" s="805"/>
      <c r="AK1356" s="300"/>
    </row>
    <row r="1357" spans="4:37" ht="12.75" customHeight="1" outlineLevel="3" x14ac:dyDescent="0.25">
      <c r="D1357" s="142" t="str">
        <f>'Line Items'!D2046</f>
        <v>Woolwich Arsenal - Long Term Charge (Third Reserve Rent)</v>
      </c>
      <c r="E1357" s="106"/>
      <c r="F1357" s="143" t="str">
        <f t="shared" si="64"/>
        <v>£000</v>
      </c>
      <c r="G1357" s="283"/>
      <c r="H1357" s="283"/>
      <c r="I1357" s="283"/>
      <c r="J1357" s="283"/>
      <c r="K1357" s="283"/>
      <c r="L1357" s="283"/>
      <c r="M1357" s="283"/>
      <c r="N1357" s="283"/>
      <c r="O1357" s="283"/>
      <c r="P1357" s="283"/>
      <c r="Q1357" s="283"/>
      <c r="R1357" s="283"/>
      <c r="S1357" s="283"/>
      <c r="T1357" s="283"/>
      <c r="U1357" s="283"/>
      <c r="V1357" s="283"/>
      <c r="W1357" s="283"/>
      <c r="X1357" s="283"/>
      <c r="Y1357" s="283"/>
      <c r="Z1357" s="283"/>
      <c r="AA1357" s="283"/>
      <c r="AB1357" s="283"/>
      <c r="AC1357" s="284"/>
      <c r="AE1357" s="805"/>
      <c r="AG1357" s="805"/>
      <c r="AI1357" s="805"/>
      <c r="AK1357" s="300"/>
    </row>
    <row r="1358" spans="4:37" ht="12.75" customHeight="1" outlineLevel="3" x14ac:dyDescent="0.25">
      <c r="D1358" s="142" t="str">
        <f>'Line Items'!D2047</f>
        <v>Woolwich Dockyard - Long Term Charge (Third Reserve Rent)</v>
      </c>
      <c r="E1358" s="106"/>
      <c r="F1358" s="143" t="str">
        <f t="shared" si="64"/>
        <v>£000</v>
      </c>
      <c r="G1358" s="283"/>
      <c r="H1358" s="283"/>
      <c r="I1358" s="283"/>
      <c r="J1358" s="283"/>
      <c r="K1358" s="283"/>
      <c r="L1358" s="283"/>
      <c r="M1358" s="283"/>
      <c r="N1358" s="283"/>
      <c r="O1358" s="283"/>
      <c r="P1358" s="283"/>
      <c r="Q1358" s="283"/>
      <c r="R1358" s="283"/>
      <c r="S1358" s="283"/>
      <c r="T1358" s="283"/>
      <c r="U1358" s="283"/>
      <c r="V1358" s="283"/>
      <c r="W1358" s="283"/>
      <c r="X1358" s="283"/>
      <c r="Y1358" s="283"/>
      <c r="Z1358" s="283"/>
      <c r="AA1358" s="283"/>
      <c r="AB1358" s="283"/>
      <c r="AC1358" s="284"/>
      <c r="AE1358" s="805"/>
      <c r="AG1358" s="805"/>
      <c r="AI1358" s="805"/>
      <c r="AK1358" s="300"/>
    </row>
    <row r="1359" spans="4:37" ht="12.75" customHeight="1" outlineLevel="3" x14ac:dyDescent="0.25">
      <c r="D1359" s="142" t="str">
        <f>'Line Items'!D2048</f>
        <v>Wye - Long Term Charge (Third Reserve Rent)</v>
      </c>
      <c r="E1359" s="106"/>
      <c r="F1359" s="143" t="str">
        <f t="shared" si="64"/>
        <v>£000</v>
      </c>
      <c r="G1359" s="283"/>
      <c r="H1359" s="283"/>
      <c r="I1359" s="283"/>
      <c r="J1359" s="283"/>
      <c r="K1359" s="283"/>
      <c r="L1359" s="283"/>
      <c r="M1359" s="283"/>
      <c r="N1359" s="283"/>
      <c r="O1359" s="283"/>
      <c r="P1359" s="283"/>
      <c r="Q1359" s="283"/>
      <c r="R1359" s="283"/>
      <c r="S1359" s="283"/>
      <c r="T1359" s="283"/>
      <c r="U1359" s="283"/>
      <c r="V1359" s="283"/>
      <c r="W1359" s="283"/>
      <c r="X1359" s="283"/>
      <c r="Y1359" s="283"/>
      <c r="Z1359" s="283"/>
      <c r="AA1359" s="283"/>
      <c r="AB1359" s="283"/>
      <c r="AC1359" s="284"/>
      <c r="AE1359" s="805"/>
      <c r="AG1359" s="805"/>
      <c r="AI1359" s="805"/>
      <c r="AK1359" s="300"/>
    </row>
    <row r="1360" spans="4:37" ht="12.75" customHeight="1" outlineLevel="3" x14ac:dyDescent="0.25">
      <c r="D1360" s="142" t="str">
        <f>'Line Items'!D2049</f>
        <v>Yalding - Long Term Charge (Third Reserve Rent)</v>
      </c>
      <c r="E1360" s="106"/>
      <c r="F1360" s="143" t="str">
        <f t="shared" si="64"/>
        <v>£000</v>
      </c>
      <c r="G1360" s="283"/>
      <c r="H1360" s="283"/>
      <c r="I1360" s="283"/>
      <c r="J1360" s="283"/>
      <c r="K1360" s="283"/>
      <c r="L1360" s="283"/>
      <c r="M1360" s="283"/>
      <c r="N1360" s="283"/>
      <c r="O1360" s="283"/>
      <c r="P1360" s="283"/>
      <c r="Q1360" s="283"/>
      <c r="R1360" s="283"/>
      <c r="S1360" s="283"/>
      <c r="T1360" s="283"/>
      <c r="U1360" s="283"/>
      <c r="V1360" s="283"/>
      <c r="W1360" s="283"/>
      <c r="X1360" s="283"/>
      <c r="Y1360" s="283"/>
      <c r="Z1360" s="283"/>
      <c r="AA1360" s="283"/>
      <c r="AB1360" s="283"/>
      <c r="AC1360" s="284"/>
      <c r="AE1360" s="805"/>
      <c r="AG1360" s="805"/>
      <c r="AI1360" s="805"/>
      <c r="AK1360" s="300"/>
    </row>
    <row r="1361" spans="4:37" ht="12.75" customHeight="1" outlineLevel="3" x14ac:dyDescent="0.25">
      <c r="D1361" s="142" t="str">
        <f>'Line Items'!D2050</f>
        <v>[SFO Station Line 166] - Long Term Charge (Third Reserve Rent)</v>
      </c>
      <c r="E1361" s="106"/>
      <c r="F1361" s="143" t="str">
        <f t="shared" si="64"/>
        <v>£000</v>
      </c>
      <c r="G1361" s="283"/>
      <c r="H1361" s="283"/>
      <c r="I1361" s="283"/>
      <c r="J1361" s="283"/>
      <c r="K1361" s="283"/>
      <c r="L1361" s="283"/>
      <c r="M1361" s="283"/>
      <c r="N1361" s="283"/>
      <c r="O1361" s="283"/>
      <c r="P1361" s="283"/>
      <c r="Q1361" s="283"/>
      <c r="R1361" s="283"/>
      <c r="S1361" s="283"/>
      <c r="T1361" s="283"/>
      <c r="U1361" s="283"/>
      <c r="V1361" s="283"/>
      <c r="W1361" s="283"/>
      <c r="X1361" s="283"/>
      <c r="Y1361" s="283"/>
      <c r="Z1361" s="283"/>
      <c r="AA1361" s="283"/>
      <c r="AB1361" s="283"/>
      <c r="AC1361" s="284"/>
      <c r="AE1361" s="805"/>
      <c r="AG1361" s="805"/>
      <c r="AI1361" s="805"/>
      <c r="AK1361" s="300"/>
    </row>
    <row r="1362" spans="4:37" ht="12.75" customHeight="1" outlineLevel="3" x14ac:dyDescent="0.25">
      <c r="D1362" s="142" t="str">
        <f>'Line Items'!D2051</f>
        <v>[SFO Station Line 167] - Long Term Charge (Third Reserve Rent)</v>
      </c>
      <c r="E1362" s="106"/>
      <c r="F1362" s="143" t="str">
        <f t="shared" si="64"/>
        <v>£000</v>
      </c>
      <c r="G1362" s="283"/>
      <c r="H1362" s="283"/>
      <c r="I1362" s="283"/>
      <c r="J1362" s="283"/>
      <c r="K1362" s="283"/>
      <c r="L1362" s="283"/>
      <c r="M1362" s="283"/>
      <c r="N1362" s="283"/>
      <c r="O1362" s="283"/>
      <c r="P1362" s="283"/>
      <c r="Q1362" s="283"/>
      <c r="R1362" s="283"/>
      <c r="S1362" s="283"/>
      <c r="T1362" s="283"/>
      <c r="U1362" s="283"/>
      <c r="V1362" s="283"/>
      <c r="W1362" s="283"/>
      <c r="X1362" s="283"/>
      <c r="Y1362" s="283"/>
      <c r="Z1362" s="283"/>
      <c r="AA1362" s="283"/>
      <c r="AB1362" s="283"/>
      <c r="AC1362" s="284"/>
      <c r="AE1362" s="805"/>
      <c r="AG1362" s="805"/>
      <c r="AI1362" s="805"/>
      <c r="AK1362" s="300"/>
    </row>
    <row r="1363" spans="4:37" ht="12.75" customHeight="1" outlineLevel="3" x14ac:dyDescent="0.25">
      <c r="D1363" s="142" t="str">
        <f>'Line Items'!D2052</f>
        <v>[SFO Station Line 168] - Long Term Charge (Third Reserve Rent)</v>
      </c>
      <c r="E1363" s="106"/>
      <c r="F1363" s="143" t="str">
        <f t="shared" si="64"/>
        <v>£000</v>
      </c>
      <c r="G1363" s="283"/>
      <c r="H1363" s="283"/>
      <c r="I1363" s="283"/>
      <c r="J1363" s="283"/>
      <c r="K1363" s="283"/>
      <c r="L1363" s="283"/>
      <c r="M1363" s="283"/>
      <c r="N1363" s="283"/>
      <c r="O1363" s="283"/>
      <c r="P1363" s="283"/>
      <c r="Q1363" s="283"/>
      <c r="R1363" s="283"/>
      <c r="S1363" s="283"/>
      <c r="T1363" s="283"/>
      <c r="U1363" s="283"/>
      <c r="V1363" s="283"/>
      <c r="W1363" s="283"/>
      <c r="X1363" s="283"/>
      <c r="Y1363" s="283"/>
      <c r="Z1363" s="283"/>
      <c r="AA1363" s="283"/>
      <c r="AB1363" s="283"/>
      <c r="AC1363" s="284"/>
      <c r="AE1363" s="805"/>
      <c r="AG1363" s="805"/>
      <c r="AI1363" s="805"/>
      <c r="AK1363" s="300"/>
    </row>
    <row r="1364" spans="4:37" ht="12.75" customHeight="1" outlineLevel="3" x14ac:dyDescent="0.25">
      <c r="D1364" s="142" t="str">
        <f>'Line Items'!D2053</f>
        <v>[SFO Station Line 169] - Long Term Charge (Third Reserve Rent)</v>
      </c>
      <c r="E1364" s="106"/>
      <c r="F1364" s="143" t="str">
        <f t="shared" si="64"/>
        <v>£000</v>
      </c>
      <c r="G1364" s="283"/>
      <c r="H1364" s="283"/>
      <c r="I1364" s="283"/>
      <c r="J1364" s="283"/>
      <c r="K1364" s="283"/>
      <c r="L1364" s="283"/>
      <c r="M1364" s="283"/>
      <c r="N1364" s="283"/>
      <c r="O1364" s="283"/>
      <c r="P1364" s="283"/>
      <c r="Q1364" s="283"/>
      <c r="R1364" s="283"/>
      <c r="S1364" s="283"/>
      <c r="T1364" s="283"/>
      <c r="U1364" s="283"/>
      <c r="V1364" s="283"/>
      <c r="W1364" s="283"/>
      <c r="X1364" s="283"/>
      <c r="Y1364" s="283"/>
      <c r="Z1364" s="283"/>
      <c r="AA1364" s="283"/>
      <c r="AB1364" s="283"/>
      <c r="AC1364" s="284"/>
      <c r="AE1364" s="805"/>
      <c r="AG1364" s="805"/>
      <c r="AI1364" s="805"/>
      <c r="AK1364" s="300"/>
    </row>
    <row r="1365" spans="4:37" ht="12.75" customHeight="1" outlineLevel="3" x14ac:dyDescent="0.25">
      <c r="D1365" s="142" t="str">
        <f>'Line Items'!D2054</f>
        <v>[SFO Station Line 170] - Long Term Charge (Third Reserve Rent)</v>
      </c>
      <c r="E1365" s="106"/>
      <c r="F1365" s="143" t="str">
        <f t="shared" si="64"/>
        <v>£000</v>
      </c>
      <c r="G1365" s="283"/>
      <c r="H1365" s="283"/>
      <c r="I1365" s="283"/>
      <c r="J1365" s="283"/>
      <c r="K1365" s="283"/>
      <c r="L1365" s="283"/>
      <c r="M1365" s="283"/>
      <c r="N1365" s="283"/>
      <c r="O1365" s="283"/>
      <c r="P1365" s="283"/>
      <c r="Q1365" s="283"/>
      <c r="R1365" s="283"/>
      <c r="S1365" s="283"/>
      <c r="T1365" s="283"/>
      <c r="U1365" s="283"/>
      <c r="V1365" s="283"/>
      <c r="W1365" s="283"/>
      <c r="X1365" s="283"/>
      <c r="Y1365" s="283"/>
      <c r="Z1365" s="283"/>
      <c r="AA1365" s="283"/>
      <c r="AB1365" s="283"/>
      <c r="AC1365" s="284"/>
      <c r="AE1365" s="805"/>
      <c r="AG1365" s="805"/>
      <c r="AI1365" s="805"/>
      <c r="AK1365" s="300"/>
    </row>
    <row r="1366" spans="4:37" ht="12.75" customHeight="1" outlineLevel="3" x14ac:dyDescent="0.25">
      <c r="D1366" s="142" t="str">
        <f>'Line Items'!D2055</f>
        <v>[SFO Station Line 171] - Long Term Charge (Third Reserve Rent)</v>
      </c>
      <c r="E1366" s="106"/>
      <c r="F1366" s="143" t="str">
        <f t="shared" si="64"/>
        <v>£000</v>
      </c>
      <c r="G1366" s="283"/>
      <c r="H1366" s="283"/>
      <c r="I1366" s="283"/>
      <c r="J1366" s="283"/>
      <c r="K1366" s="283"/>
      <c r="L1366" s="283"/>
      <c r="M1366" s="283"/>
      <c r="N1366" s="283"/>
      <c r="O1366" s="283"/>
      <c r="P1366" s="283"/>
      <c r="Q1366" s="283"/>
      <c r="R1366" s="283"/>
      <c r="S1366" s="283"/>
      <c r="T1366" s="283"/>
      <c r="U1366" s="283"/>
      <c r="V1366" s="283"/>
      <c r="W1366" s="283"/>
      <c r="X1366" s="283"/>
      <c r="Y1366" s="283"/>
      <c r="Z1366" s="283"/>
      <c r="AA1366" s="283"/>
      <c r="AB1366" s="283"/>
      <c r="AC1366" s="284"/>
      <c r="AE1366" s="805"/>
      <c r="AG1366" s="805"/>
      <c r="AI1366" s="805"/>
      <c r="AK1366" s="300"/>
    </row>
    <row r="1367" spans="4:37" ht="12.75" customHeight="1" outlineLevel="3" x14ac:dyDescent="0.25">
      <c r="D1367" s="142" t="str">
        <f>'Line Items'!D2056</f>
        <v>[SFO Station Line 172] - Long Term Charge (Third Reserve Rent)</v>
      </c>
      <c r="E1367" s="106"/>
      <c r="F1367" s="143" t="str">
        <f t="shared" si="64"/>
        <v>£000</v>
      </c>
      <c r="G1367" s="283"/>
      <c r="H1367" s="283"/>
      <c r="I1367" s="283"/>
      <c r="J1367" s="283"/>
      <c r="K1367" s="283"/>
      <c r="L1367" s="283"/>
      <c r="M1367" s="283"/>
      <c r="N1367" s="283"/>
      <c r="O1367" s="283"/>
      <c r="P1367" s="283"/>
      <c r="Q1367" s="283"/>
      <c r="R1367" s="283"/>
      <c r="S1367" s="283"/>
      <c r="T1367" s="283"/>
      <c r="U1367" s="283"/>
      <c r="V1367" s="283"/>
      <c r="W1367" s="283"/>
      <c r="X1367" s="283"/>
      <c r="Y1367" s="283"/>
      <c r="Z1367" s="283"/>
      <c r="AA1367" s="283"/>
      <c r="AB1367" s="283"/>
      <c r="AC1367" s="284"/>
      <c r="AE1367" s="805"/>
      <c r="AG1367" s="805"/>
      <c r="AI1367" s="805"/>
      <c r="AK1367" s="300"/>
    </row>
    <row r="1368" spans="4:37" ht="12.75" customHeight="1" outlineLevel="3" x14ac:dyDescent="0.25">
      <c r="D1368" s="142" t="str">
        <f>'Line Items'!D2057</f>
        <v>[SFO Station Line 173] - Long Term Charge (Third Reserve Rent)</v>
      </c>
      <c r="E1368" s="106"/>
      <c r="F1368" s="143" t="str">
        <f t="shared" si="64"/>
        <v>£000</v>
      </c>
      <c r="G1368" s="283"/>
      <c r="H1368" s="283"/>
      <c r="I1368" s="283"/>
      <c r="J1368" s="283"/>
      <c r="K1368" s="283"/>
      <c r="L1368" s="283"/>
      <c r="M1368" s="283"/>
      <c r="N1368" s="283"/>
      <c r="O1368" s="283"/>
      <c r="P1368" s="283"/>
      <c r="Q1368" s="283"/>
      <c r="R1368" s="283"/>
      <c r="S1368" s="283"/>
      <c r="T1368" s="283"/>
      <c r="U1368" s="283"/>
      <c r="V1368" s="283"/>
      <c r="W1368" s="283"/>
      <c r="X1368" s="283"/>
      <c r="Y1368" s="283"/>
      <c r="Z1368" s="283"/>
      <c r="AA1368" s="283"/>
      <c r="AB1368" s="283"/>
      <c r="AC1368" s="284"/>
      <c r="AE1368" s="805"/>
      <c r="AG1368" s="805"/>
      <c r="AI1368" s="805"/>
      <c r="AK1368" s="300"/>
    </row>
    <row r="1369" spans="4:37" ht="12.75" customHeight="1" outlineLevel="3" x14ac:dyDescent="0.25">
      <c r="D1369" s="142" t="str">
        <f>'Line Items'!D2058</f>
        <v>[SFO Station Line 174] - Long Term Charge (Third Reserve Rent)</v>
      </c>
      <c r="E1369" s="106"/>
      <c r="F1369" s="143" t="str">
        <f t="shared" si="64"/>
        <v>£000</v>
      </c>
      <c r="G1369" s="283"/>
      <c r="H1369" s="283"/>
      <c r="I1369" s="283"/>
      <c r="J1369" s="283"/>
      <c r="K1369" s="283"/>
      <c r="L1369" s="283"/>
      <c r="M1369" s="283"/>
      <c r="N1369" s="283"/>
      <c r="O1369" s="283"/>
      <c r="P1369" s="283"/>
      <c r="Q1369" s="283"/>
      <c r="R1369" s="283"/>
      <c r="S1369" s="283"/>
      <c r="T1369" s="283"/>
      <c r="U1369" s="283"/>
      <c r="V1369" s="283"/>
      <c r="W1369" s="283"/>
      <c r="X1369" s="283"/>
      <c r="Y1369" s="283"/>
      <c r="Z1369" s="283"/>
      <c r="AA1369" s="283"/>
      <c r="AB1369" s="283"/>
      <c r="AC1369" s="284"/>
      <c r="AE1369" s="805"/>
      <c r="AG1369" s="805"/>
      <c r="AI1369" s="805"/>
      <c r="AK1369" s="300"/>
    </row>
    <row r="1370" spans="4:37" ht="12.75" customHeight="1" outlineLevel="3" x14ac:dyDescent="0.25">
      <c r="D1370" s="142" t="str">
        <f>'Line Items'!D2059</f>
        <v>[SFO Station Line 175] - Long Term Charge (Third Reserve Rent)</v>
      </c>
      <c r="E1370" s="106"/>
      <c r="F1370" s="143" t="str">
        <f t="shared" si="64"/>
        <v>£000</v>
      </c>
      <c r="G1370" s="283"/>
      <c r="H1370" s="283"/>
      <c r="I1370" s="283"/>
      <c r="J1370" s="283"/>
      <c r="K1370" s="283"/>
      <c r="L1370" s="283"/>
      <c r="M1370" s="283"/>
      <c r="N1370" s="283"/>
      <c r="O1370" s="283"/>
      <c r="P1370" s="283"/>
      <c r="Q1370" s="283"/>
      <c r="R1370" s="283"/>
      <c r="S1370" s="283"/>
      <c r="T1370" s="283"/>
      <c r="U1370" s="283"/>
      <c r="V1370" s="283"/>
      <c r="W1370" s="283"/>
      <c r="X1370" s="283"/>
      <c r="Y1370" s="283"/>
      <c r="Z1370" s="283"/>
      <c r="AA1370" s="283"/>
      <c r="AB1370" s="283"/>
      <c r="AC1370" s="284"/>
      <c r="AE1370" s="805"/>
      <c r="AG1370" s="805"/>
      <c r="AI1370" s="805"/>
      <c r="AK1370" s="300"/>
    </row>
    <row r="1371" spans="4:37" ht="12.75" customHeight="1" outlineLevel="3" x14ac:dyDescent="0.25">
      <c r="D1371" s="142" t="str">
        <f>'Line Items'!D2060</f>
        <v>[SFO Station Line 176] - Long Term Charge (Third Reserve Rent)</v>
      </c>
      <c r="E1371" s="106"/>
      <c r="F1371" s="143" t="str">
        <f t="shared" si="64"/>
        <v>£000</v>
      </c>
      <c r="G1371" s="283"/>
      <c r="H1371" s="283"/>
      <c r="I1371" s="283"/>
      <c r="J1371" s="283"/>
      <c r="K1371" s="283"/>
      <c r="L1371" s="283"/>
      <c r="M1371" s="283"/>
      <c r="N1371" s="283"/>
      <c r="O1371" s="283"/>
      <c r="P1371" s="283"/>
      <c r="Q1371" s="283"/>
      <c r="R1371" s="283"/>
      <c r="S1371" s="283"/>
      <c r="T1371" s="283"/>
      <c r="U1371" s="283"/>
      <c r="V1371" s="283"/>
      <c r="W1371" s="283"/>
      <c r="X1371" s="283"/>
      <c r="Y1371" s="283"/>
      <c r="Z1371" s="283"/>
      <c r="AA1371" s="283"/>
      <c r="AB1371" s="283"/>
      <c r="AC1371" s="284"/>
      <c r="AE1371" s="805"/>
      <c r="AG1371" s="805"/>
      <c r="AI1371" s="805"/>
      <c r="AK1371" s="300"/>
    </row>
    <row r="1372" spans="4:37" ht="12.75" customHeight="1" outlineLevel="3" x14ac:dyDescent="0.25">
      <c r="D1372" s="142" t="str">
        <f>'Line Items'!D2061</f>
        <v>[SFO Station Line 177] - Long Term Charge (Third Reserve Rent)</v>
      </c>
      <c r="E1372" s="106"/>
      <c r="F1372" s="143" t="str">
        <f t="shared" si="64"/>
        <v>£000</v>
      </c>
      <c r="G1372" s="283"/>
      <c r="H1372" s="283"/>
      <c r="I1372" s="283"/>
      <c r="J1372" s="283"/>
      <c r="K1372" s="283"/>
      <c r="L1372" s="283"/>
      <c r="M1372" s="283"/>
      <c r="N1372" s="283"/>
      <c r="O1372" s="283"/>
      <c r="P1372" s="283"/>
      <c r="Q1372" s="283"/>
      <c r="R1372" s="283"/>
      <c r="S1372" s="283"/>
      <c r="T1372" s="283"/>
      <c r="U1372" s="283"/>
      <c r="V1372" s="283"/>
      <c r="W1372" s="283"/>
      <c r="X1372" s="283"/>
      <c r="Y1372" s="283"/>
      <c r="Z1372" s="283"/>
      <c r="AA1372" s="283"/>
      <c r="AB1372" s="283"/>
      <c r="AC1372" s="284"/>
      <c r="AE1372" s="805"/>
      <c r="AG1372" s="805"/>
      <c r="AI1372" s="805"/>
      <c r="AK1372" s="300"/>
    </row>
    <row r="1373" spans="4:37" ht="12.75" customHeight="1" outlineLevel="3" x14ac:dyDescent="0.25">
      <c r="D1373" s="142" t="str">
        <f>'Line Items'!D2062</f>
        <v>[SFO Station Line 178] - Long Term Charge (Third Reserve Rent)</v>
      </c>
      <c r="E1373" s="106"/>
      <c r="F1373" s="143" t="str">
        <f t="shared" si="64"/>
        <v>£000</v>
      </c>
      <c r="G1373" s="283"/>
      <c r="H1373" s="283"/>
      <c r="I1373" s="283"/>
      <c r="J1373" s="283"/>
      <c r="K1373" s="283"/>
      <c r="L1373" s="283"/>
      <c r="M1373" s="283"/>
      <c r="N1373" s="283"/>
      <c r="O1373" s="283"/>
      <c r="P1373" s="283"/>
      <c r="Q1373" s="283"/>
      <c r="R1373" s="283"/>
      <c r="S1373" s="283"/>
      <c r="T1373" s="283"/>
      <c r="U1373" s="283"/>
      <c r="V1373" s="283"/>
      <c r="W1373" s="283"/>
      <c r="X1373" s="283"/>
      <c r="Y1373" s="283"/>
      <c r="Z1373" s="283"/>
      <c r="AA1373" s="283"/>
      <c r="AB1373" s="283"/>
      <c r="AC1373" s="284"/>
      <c r="AE1373" s="805"/>
      <c r="AG1373" s="805"/>
      <c r="AI1373" s="805"/>
      <c r="AK1373" s="300"/>
    </row>
    <row r="1374" spans="4:37" ht="12.75" customHeight="1" outlineLevel="3" x14ac:dyDescent="0.25">
      <c r="D1374" s="142" t="str">
        <f>'Line Items'!D2063</f>
        <v>[SFO Station Line 179] - Long Term Charge (Third Reserve Rent)</v>
      </c>
      <c r="E1374" s="106"/>
      <c r="F1374" s="143" t="str">
        <f t="shared" si="64"/>
        <v>£000</v>
      </c>
      <c r="G1374" s="283"/>
      <c r="H1374" s="283"/>
      <c r="I1374" s="283"/>
      <c r="J1374" s="283"/>
      <c r="K1374" s="283"/>
      <c r="L1374" s="283"/>
      <c r="M1374" s="283"/>
      <c r="N1374" s="283"/>
      <c r="O1374" s="283"/>
      <c r="P1374" s="283"/>
      <c r="Q1374" s="283"/>
      <c r="R1374" s="283"/>
      <c r="S1374" s="283"/>
      <c r="T1374" s="283"/>
      <c r="U1374" s="283"/>
      <c r="V1374" s="283"/>
      <c r="W1374" s="283"/>
      <c r="X1374" s="283"/>
      <c r="Y1374" s="283"/>
      <c r="Z1374" s="283"/>
      <c r="AA1374" s="283"/>
      <c r="AB1374" s="283"/>
      <c r="AC1374" s="284"/>
      <c r="AE1374" s="805"/>
      <c r="AG1374" s="805"/>
      <c r="AI1374" s="805"/>
      <c r="AK1374" s="300"/>
    </row>
    <row r="1375" spans="4:37" ht="12.75" customHeight="1" outlineLevel="3" x14ac:dyDescent="0.25">
      <c r="D1375" s="142" t="str">
        <f>'Line Items'!D2064</f>
        <v>[SFO Station Line 180] - Long Term Charge (Third Reserve Rent)</v>
      </c>
      <c r="E1375" s="106"/>
      <c r="F1375" s="143" t="str">
        <f t="shared" si="64"/>
        <v>£000</v>
      </c>
      <c r="G1375" s="283"/>
      <c r="H1375" s="283"/>
      <c r="I1375" s="283"/>
      <c r="J1375" s="283"/>
      <c r="K1375" s="283"/>
      <c r="L1375" s="283"/>
      <c r="M1375" s="283"/>
      <c r="N1375" s="283"/>
      <c r="O1375" s="283"/>
      <c r="P1375" s="283"/>
      <c r="Q1375" s="283"/>
      <c r="R1375" s="283"/>
      <c r="S1375" s="283"/>
      <c r="T1375" s="283"/>
      <c r="U1375" s="283"/>
      <c r="V1375" s="283"/>
      <c r="W1375" s="283"/>
      <c r="X1375" s="283"/>
      <c r="Y1375" s="283"/>
      <c r="Z1375" s="283"/>
      <c r="AA1375" s="283"/>
      <c r="AB1375" s="283"/>
      <c r="AC1375" s="284"/>
      <c r="AE1375" s="805"/>
      <c r="AG1375" s="805"/>
      <c r="AI1375" s="805"/>
      <c r="AK1375" s="300"/>
    </row>
    <row r="1376" spans="4:37" ht="12.75" customHeight="1" outlineLevel="3" x14ac:dyDescent="0.25">
      <c r="D1376" s="142" t="str">
        <f>'Line Items'!D2065</f>
        <v>[SFO Station Line 181] - Long Term Charge (Third Reserve Rent)</v>
      </c>
      <c r="E1376" s="106"/>
      <c r="F1376" s="143" t="str">
        <f t="shared" si="64"/>
        <v>£000</v>
      </c>
      <c r="G1376" s="283"/>
      <c r="H1376" s="283"/>
      <c r="I1376" s="283"/>
      <c r="J1376" s="283"/>
      <c r="K1376" s="283"/>
      <c r="L1376" s="283"/>
      <c r="M1376" s="283"/>
      <c r="N1376" s="283"/>
      <c r="O1376" s="283"/>
      <c r="P1376" s="283"/>
      <c r="Q1376" s="283"/>
      <c r="R1376" s="283"/>
      <c r="S1376" s="283"/>
      <c r="T1376" s="283"/>
      <c r="U1376" s="283"/>
      <c r="V1376" s="283"/>
      <c r="W1376" s="283"/>
      <c r="X1376" s="283"/>
      <c r="Y1376" s="283"/>
      <c r="Z1376" s="283"/>
      <c r="AA1376" s="283"/>
      <c r="AB1376" s="283"/>
      <c r="AC1376" s="284"/>
      <c r="AE1376" s="805"/>
      <c r="AG1376" s="805"/>
      <c r="AI1376" s="805"/>
      <c r="AK1376" s="300"/>
    </row>
    <row r="1377" spans="4:37" ht="12.75" customHeight="1" outlineLevel="3" x14ac:dyDescent="0.25">
      <c r="D1377" s="142" t="str">
        <f>'Line Items'!D2066</f>
        <v>[SFO Station Line 182] - Long Term Charge (Third Reserve Rent)</v>
      </c>
      <c r="E1377" s="106"/>
      <c r="F1377" s="143" t="str">
        <f t="shared" si="64"/>
        <v>£000</v>
      </c>
      <c r="G1377" s="283"/>
      <c r="H1377" s="283"/>
      <c r="I1377" s="283"/>
      <c r="J1377" s="283"/>
      <c r="K1377" s="283"/>
      <c r="L1377" s="283"/>
      <c r="M1377" s="283"/>
      <c r="N1377" s="283"/>
      <c r="O1377" s="283"/>
      <c r="P1377" s="283"/>
      <c r="Q1377" s="283"/>
      <c r="R1377" s="283"/>
      <c r="S1377" s="283"/>
      <c r="T1377" s="283"/>
      <c r="U1377" s="283"/>
      <c r="V1377" s="283"/>
      <c r="W1377" s="283"/>
      <c r="X1377" s="283"/>
      <c r="Y1377" s="283"/>
      <c r="Z1377" s="283"/>
      <c r="AA1377" s="283"/>
      <c r="AB1377" s="283"/>
      <c r="AC1377" s="284"/>
      <c r="AE1377" s="805"/>
      <c r="AG1377" s="805"/>
      <c r="AI1377" s="805"/>
      <c r="AK1377" s="300"/>
    </row>
    <row r="1378" spans="4:37" ht="12.75" customHeight="1" outlineLevel="3" x14ac:dyDescent="0.25">
      <c r="D1378" s="142" t="str">
        <f>'Line Items'!D2067</f>
        <v>[SFO Station Line 183] - Long Term Charge (Third Reserve Rent)</v>
      </c>
      <c r="E1378" s="106"/>
      <c r="F1378" s="143" t="str">
        <f t="shared" si="64"/>
        <v>£000</v>
      </c>
      <c r="G1378" s="283"/>
      <c r="H1378" s="283"/>
      <c r="I1378" s="283"/>
      <c r="J1378" s="283"/>
      <c r="K1378" s="283"/>
      <c r="L1378" s="283"/>
      <c r="M1378" s="283"/>
      <c r="N1378" s="283"/>
      <c r="O1378" s="283"/>
      <c r="P1378" s="283"/>
      <c r="Q1378" s="283"/>
      <c r="R1378" s="283"/>
      <c r="S1378" s="283"/>
      <c r="T1378" s="283"/>
      <c r="U1378" s="283"/>
      <c r="V1378" s="283"/>
      <c r="W1378" s="283"/>
      <c r="X1378" s="283"/>
      <c r="Y1378" s="283"/>
      <c r="Z1378" s="283"/>
      <c r="AA1378" s="283"/>
      <c r="AB1378" s="283"/>
      <c r="AC1378" s="284"/>
      <c r="AE1378" s="805"/>
      <c r="AG1378" s="805"/>
      <c r="AI1378" s="805"/>
      <c r="AK1378" s="300"/>
    </row>
    <row r="1379" spans="4:37" ht="12.75" customHeight="1" outlineLevel="3" x14ac:dyDescent="0.25">
      <c r="D1379" s="142" t="str">
        <f>'Line Items'!D2068</f>
        <v>[SFO Station Line 184] - Long Term Charge (Third Reserve Rent)</v>
      </c>
      <c r="E1379" s="106"/>
      <c r="F1379" s="143" t="str">
        <f t="shared" si="64"/>
        <v>£000</v>
      </c>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4"/>
      <c r="AE1379" s="805"/>
      <c r="AG1379" s="805"/>
      <c r="AI1379" s="805"/>
      <c r="AK1379" s="300"/>
    </row>
    <row r="1380" spans="4:37" ht="12.75" customHeight="1" outlineLevel="3" x14ac:dyDescent="0.25">
      <c r="D1380" s="142" t="str">
        <f>'Line Items'!D2069</f>
        <v>[SFO Station Line 185] - Long Term Charge (Third Reserve Rent)</v>
      </c>
      <c r="E1380" s="106"/>
      <c r="F1380" s="143" t="str">
        <f t="shared" si="64"/>
        <v>£000</v>
      </c>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4"/>
      <c r="AE1380" s="805"/>
      <c r="AG1380" s="805"/>
      <c r="AI1380" s="805"/>
      <c r="AK1380" s="300"/>
    </row>
    <row r="1381" spans="4:37" ht="12.75" customHeight="1" outlineLevel="3" x14ac:dyDescent="0.25">
      <c r="D1381" s="142" t="str">
        <f>'Line Items'!D2070</f>
        <v>[SFO Station Line 186] - Long Term Charge (Third Reserve Rent)</v>
      </c>
      <c r="E1381" s="106"/>
      <c r="F1381" s="143" t="str">
        <f t="shared" si="64"/>
        <v>£000</v>
      </c>
      <c r="G1381" s="283"/>
      <c r="H1381" s="283"/>
      <c r="I1381" s="283"/>
      <c r="J1381" s="283"/>
      <c r="K1381" s="283"/>
      <c r="L1381" s="283"/>
      <c r="M1381" s="283"/>
      <c r="N1381" s="283"/>
      <c r="O1381" s="283"/>
      <c r="P1381" s="283"/>
      <c r="Q1381" s="283"/>
      <c r="R1381" s="283"/>
      <c r="S1381" s="283"/>
      <c r="T1381" s="283"/>
      <c r="U1381" s="283"/>
      <c r="V1381" s="283"/>
      <c r="W1381" s="283"/>
      <c r="X1381" s="283"/>
      <c r="Y1381" s="283"/>
      <c r="Z1381" s="283"/>
      <c r="AA1381" s="283"/>
      <c r="AB1381" s="283"/>
      <c r="AC1381" s="284"/>
      <c r="AE1381" s="805"/>
      <c r="AG1381" s="805"/>
      <c r="AI1381" s="805"/>
      <c r="AK1381" s="300"/>
    </row>
    <row r="1382" spans="4:37" ht="12.75" customHeight="1" outlineLevel="3" x14ac:dyDescent="0.25">
      <c r="D1382" s="142" t="str">
        <f>'Line Items'!D2071</f>
        <v>[SFO Station Line 187] - Long Term Charge (Third Reserve Rent)</v>
      </c>
      <c r="E1382" s="106"/>
      <c r="F1382" s="143" t="str">
        <f t="shared" si="64"/>
        <v>£000</v>
      </c>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4"/>
      <c r="AE1382" s="805"/>
      <c r="AG1382" s="805"/>
      <c r="AI1382" s="805"/>
      <c r="AK1382" s="300"/>
    </row>
    <row r="1383" spans="4:37" ht="12.75" customHeight="1" outlineLevel="3" x14ac:dyDescent="0.25">
      <c r="D1383" s="142" t="str">
        <f>'Line Items'!D2072</f>
        <v>[SFO Station Line 188] - Long Term Charge (Third Reserve Rent)</v>
      </c>
      <c r="E1383" s="106"/>
      <c r="F1383" s="143" t="str">
        <f t="shared" si="64"/>
        <v>£000</v>
      </c>
      <c r="G1383" s="283"/>
      <c r="H1383" s="283"/>
      <c r="I1383" s="283"/>
      <c r="J1383" s="283"/>
      <c r="K1383" s="283"/>
      <c r="L1383" s="283"/>
      <c r="M1383" s="283"/>
      <c r="N1383" s="283"/>
      <c r="O1383" s="283"/>
      <c r="P1383" s="283"/>
      <c r="Q1383" s="283"/>
      <c r="R1383" s="283"/>
      <c r="S1383" s="283"/>
      <c r="T1383" s="283"/>
      <c r="U1383" s="283"/>
      <c r="V1383" s="283"/>
      <c r="W1383" s="283"/>
      <c r="X1383" s="283"/>
      <c r="Y1383" s="283"/>
      <c r="Z1383" s="283"/>
      <c r="AA1383" s="283"/>
      <c r="AB1383" s="283"/>
      <c r="AC1383" s="284"/>
      <c r="AE1383" s="805"/>
      <c r="AG1383" s="805"/>
      <c r="AI1383" s="805"/>
      <c r="AK1383" s="300"/>
    </row>
    <row r="1384" spans="4:37" ht="12.75" customHeight="1" outlineLevel="3" x14ac:dyDescent="0.25">
      <c r="D1384" s="142" t="str">
        <f>'Line Items'!D2073</f>
        <v>[SFO Station Line 189] - Long Term Charge (Third Reserve Rent)</v>
      </c>
      <c r="E1384" s="106"/>
      <c r="F1384" s="143" t="str">
        <f t="shared" si="64"/>
        <v>£000</v>
      </c>
      <c r="G1384" s="283"/>
      <c r="H1384" s="283"/>
      <c r="I1384" s="283"/>
      <c r="J1384" s="283"/>
      <c r="K1384" s="283"/>
      <c r="L1384" s="283"/>
      <c r="M1384" s="283"/>
      <c r="N1384" s="283"/>
      <c r="O1384" s="283"/>
      <c r="P1384" s="283"/>
      <c r="Q1384" s="283"/>
      <c r="R1384" s="283"/>
      <c r="S1384" s="283"/>
      <c r="T1384" s="283"/>
      <c r="U1384" s="283"/>
      <c r="V1384" s="283"/>
      <c r="W1384" s="283"/>
      <c r="X1384" s="283"/>
      <c r="Y1384" s="283"/>
      <c r="Z1384" s="283"/>
      <c r="AA1384" s="283"/>
      <c r="AB1384" s="283"/>
      <c r="AC1384" s="284"/>
      <c r="AE1384" s="805"/>
      <c r="AG1384" s="805"/>
      <c r="AI1384" s="805"/>
      <c r="AK1384" s="300"/>
    </row>
    <row r="1385" spans="4:37" ht="12.75" customHeight="1" outlineLevel="3" x14ac:dyDescent="0.25">
      <c r="D1385" s="142" t="str">
        <f>'Line Items'!D2074</f>
        <v>[SFO Station Line 190] - Long Term Charge (Third Reserve Rent)</v>
      </c>
      <c r="E1385" s="106"/>
      <c r="F1385" s="143" t="str">
        <f t="shared" si="64"/>
        <v>£000</v>
      </c>
      <c r="G1385" s="283"/>
      <c r="H1385" s="283"/>
      <c r="I1385" s="283"/>
      <c r="J1385" s="283"/>
      <c r="K1385" s="283"/>
      <c r="L1385" s="283"/>
      <c r="M1385" s="283"/>
      <c r="N1385" s="283"/>
      <c r="O1385" s="283"/>
      <c r="P1385" s="283"/>
      <c r="Q1385" s="283"/>
      <c r="R1385" s="283"/>
      <c r="S1385" s="283"/>
      <c r="T1385" s="283"/>
      <c r="U1385" s="283"/>
      <c r="V1385" s="283"/>
      <c r="W1385" s="283"/>
      <c r="X1385" s="283"/>
      <c r="Y1385" s="283"/>
      <c r="Z1385" s="283"/>
      <c r="AA1385" s="283"/>
      <c r="AB1385" s="283"/>
      <c r="AC1385" s="284"/>
      <c r="AE1385" s="805"/>
      <c r="AG1385" s="805"/>
      <c r="AI1385" s="805"/>
      <c r="AK1385" s="300"/>
    </row>
    <row r="1386" spans="4:37" ht="12.75" customHeight="1" outlineLevel="3" x14ac:dyDescent="0.25">
      <c r="D1386" s="142" t="str">
        <f>'Line Items'!D2075</f>
        <v>[SFO Station Line 191] - Long Term Charge (Third Reserve Rent)</v>
      </c>
      <c r="E1386" s="106"/>
      <c r="F1386" s="143" t="str">
        <f t="shared" si="64"/>
        <v>£000</v>
      </c>
      <c r="G1386" s="283"/>
      <c r="H1386" s="283"/>
      <c r="I1386" s="283"/>
      <c r="J1386" s="283"/>
      <c r="K1386" s="283"/>
      <c r="L1386" s="283"/>
      <c r="M1386" s="283"/>
      <c r="N1386" s="283"/>
      <c r="O1386" s="283"/>
      <c r="P1386" s="283"/>
      <c r="Q1386" s="283"/>
      <c r="R1386" s="283"/>
      <c r="S1386" s="283"/>
      <c r="T1386" s="283"/>
      <c r="U1386" s="283"/>
      <c r="V1386" s="283"/>
      <c r="W1386" s="283"/>
      <c r="X1386" s="283"/>
      <c r="Y1386" s="283"/>
      <c r="Z1386" s="283"/>
      <c r="AA1386" s="283"/>
      <c r="AB1386" s="283"/>
      <c r="AC1386" s="284"/>
      <c r="AE1386" s="805"/>
      <c r="AG1386" s="805"/>
      <c r="AI1386" s="805"/>
      <c r="AK1386" s="300"/>
    </row>
    <row r="1387" spans="4:37" ht="12.75" customHeight="1" outlineLevel="3" x14ac:dyDescent="0.25">
      <c r="D1387" s="142" t="str">
        <f>'Line Items'!D2076</f>
        <v>[SFO Station Line 192] - Long Term Charge (Third Reserve Rent)</v>
      </c>
      <c r="E1387" s="106"/>
      <c r="F1387" s="143" t="str">
        <f t="shared" si="64"/>
        <v>£000</v>
      </c>
      <c r="G1387" s="283"/>
      <c r="H1387" s="283"/>
      <c r="I1387" s="283"/>
      <c r="J1387" s="283"/>
      <c r="K1387" s="283"/>
      <c r="L1387" s="283"/>
      <c r="M1387" s="283"/>
      <c r="N1387" s="283"/>
      <c r="O1387" s="283"/>
      <c r="P1387" s="283"/>
      <c r="Q1387" s="283"/>
      <c r="R1387" s="283"/>
      <c r="S1387" s="283"/>
      <c r="T1387" s="283"/>
      <c r="U1387" s="283"/>
      <c r="V1387" s="283"/>
      <c r="W1387" s="283"/>
      <c r="X1387" s="283"/>
      <c r="Y1387" s="283"/>
      <c r="Z1387" s="283"/>
      <c r="AA1387" s="283"/>
      <c r="AB1387" s="283"/>
      <c r="AC1387" s="284"/>
      <c r="AE1387" s="805"/>
      <c r="AG1387" s="805"/>
      <c r="AI1387" s="805"/>
      <c r="AK1387" s="300"/>
    </row>
    <row r="1388" spans="4:37" ht="12.75" customHeight="1" outlineLevel="3" x14ac:dyDescent="0.25">
      <c r="D1388" s="142" t="str">
        <f>'Line Items'!D2077</f>
        <v>[SFO Station Line 193] - Long Term Charge (Third Reserve Rent)</v>
      </c>
      <c r="E1388" s="106"/>
      <c r="F1388" s="143" t="str">
        <f t="shared" si="64"/>
        <v>£000</v>
      </c>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4"/>
      <c r="AE1388" s="805"/>
      <c r="AG1388" s="805"/>
      <c r="AI1388" s="805"/>
      <c r="AK1388" s="300"/>
    </row>
    <row r="1389" spans="4:37" ht="12.75" customHeight="1" outlineLevel="3" x14ac:dyDescent="0.25">
      <c r="D1389" s="142" t="str">
        <f>'Line Items'!D2078</f>
        <v>[SFO Station Line 194] - Long Term Charge (Third Reserve Rent)</v>
      </c>
      <c r="E1389" s="106"/>
      <c r="F1389" s="143" t="str">
        <f t="shared" ref="F1389:F1445" si="65">F1388</f>
        <v>£000</v>
      </c>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4"/>
      <c r="AE1389" s="805"/>
      <c r="AG1389" s="805"/>
      <c r="AI1389" s="805"/>
      <c r="AK1389" s="300"/>
    </row>
    <row r="1390" spans="4:37" ht="12.75" customHeight="1" outlineLevel="3" x14ac:dyDescent="0.25">
      <c r="D1390" s="142" t="str">
        <f>'Line Items'!D2079</f>
        <v>[SFO Station Line 195] - Long Term Charge (Third Reserve Rent)</v>
      </c>
      <c r="E1390" s="106"/>
      <c r="F1390" s="143" t="str">
        <f t="shared" si="65"/>
        <v>£000</v>
      </c>
      <c r="G1390" s="283"/>
      <c r="H1390" s="283"/>
      <c r="I1390" s="283"/>
      <c r="J1390" s="283"/>
      <c r="K1390" s="283"/>
      <c r="L1390" s="283"/>
      <c r="M1390" s="283"/>
      <c r="N1390" s="283"/>
      <c r="O1390" s="283"/>
      <c r="P1390" s="283"/>
      <c r="Q1390" s="283"/>
      <c r="R1390" s="283"/>
      <c r="S1390" s="283"/>
      <c r="T1390" s="283"/>
      <c r="U1390" s="283"/>
      <c r="V1390" s="283"/>
      <c r="W1390" s="283"/>
      <c r="X1390" s="283"/>
      <c r="Y1390" s="283"/>
      <c r="Z1390" s="283"/>
      <c r="AA1390" s="283"/>
      <c r="AB1390" s="283"/>
      <c r="AC1390" s="284"/>
      <c r="AE1390" s="805"/>
      <c r="AG1390" s="805"/>
      <c r="AI1390" s="805"/>
      <c r="AK1390" s="300"/>
    </row>
    <row r="1391" spans="4:37" ht="12.75" customHeight="1" outlineLevel="3" x14ac:dyDescent="0.25">
      <c r="D1391" s="142" t="str">
        <f>'Line Items'!D2080</f>
        <v>[SFO Station Line 196] - Long Term Charge (Third Reserve Rent)</v>
      </c>
      <c r="E1391" s="106"/>
      <c r="F1391" s="143" t="str">
        <f t="shared" si="65"/>
        <v>£000</v>
      </c>
      <c r="G1391" s="283"/>
      <c r="H1391" s="283"/>
      <c r="I1391" s="283"/>
      <c r="J1391" s="283"/>
      <c r="K1391" s="283"/>
      <c r="L1391" s="283"/>
      <c r="M1391" s="283"/>
      <c r="N1391" s="283"/>
      <c r="O1391" s="283"/>
      <c r="P1391" s="283"/>
      <c r="Q1391" s="283"/>
      <c r="R1391" s="283"/>
      <c r="S1391" s="283"/>
      <c r="T1391" s="283"/>
      <c r="U1391" s="283"/>
      <c r="V1391" s="283"/>
      <c r="W1391" s="283"/>
      <c r="X1391" s="283"/>
      <c r="Y1391" s="283"/>
      <c r="Z1391" s="283"/>
      <c r="AA1391" s="283"/>
      <c r="AB1391" s="283"/>
      <c r="AC1391" s="284"/>
      <c r="AE1391" s="805"/>
      <c r="AG1391" s="805"/>
      <c r="AI1391" s="805"/>
      <c r="AK1391" s="300"/>
    </row>
    <row r="1392" spans="4:37" ht="12.75" customHeight="1" outlineLevel="3" x14ac:dyDescent="0.25">
      <c r="D1392" s="142" t="str">
        <f>'Line Items'!D2081</f>
        <v>[SFO Station Line 197] - Long Term Charge (Third Reserve Rent)</v>
      </c>
      <c r="E1392" s="106"/>
      <c r="F1392" s="143" t="str">
        <f t="shared" si="65"/>
        <v>£000</v>
      </c>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4"/>
      <c r="AE1392" s="805"/>
      <c r="AG1392" s="805"/>
      <c r="AI1392" s="805"/>
      <c r="AK1392" s="300"/>
    </row>
    <row r="1393" spans="4:37" ht="12.75" customHeight="1" outlineLevel="3" x14ac:dyDescent="0.25">
      <c r="D1393" s="142" t="str">
        <f>'Line Items'!D2082</f>
        <v>[SFO Station Line 198] - Long Term Charge (Third Reserve Rent)</v>
      </c>
      <c r="E1393" s="106"/>
      <c r="F1393" s="143" t="str">
        <f t="shared" si="65"/>
        <v>£000</v>
      </c>
      <c r="G1393" s="283"/>
      <c r="H1393" s="283"/>
      <c r="I1393" s="283"/>
      <c r="J1393" s="283"/>
      <c r="K1393" s="283"/>
      <c r="L1393" s="283"/>
      <c r="M1393" s="283"/>
      <c r="N1393" s="283"/>
      <c r="O1393" s="283"/>
      <c r="P1393" s="283"/>
      <c r="Q1393" s="283"/>
      <c r="R1393" s="283"/>
      <c r="S1393" s="283"/>
      <c r="T1393" s="283"/>
      <c r="U1393" s="283"/>
      <c r="V1393" s="283"/>
      <c r="W1393" s="283"/>
      <c r="X1393" s="283"/>
      <c r="Y1393" s="283"/>
      <c r="Z1393" s="283"/>
      <c r="AA1393" s="283"/>
      <c r="AB1393" s="283"/>
      <c r="AC1393" s="284"/>
      <c r="AE1393" s="805"/>
      <c r="AG1393" s="805"/>
      <c r="AI1393" s="805"/>
      <c r="AK1393" s="300"/>
    </row>
    <row r="1394" spans="4:37" ht="12.75" customHeight="1" outlineLevel="3" x14ac:dyDescent="0.25">
      <c r="D1394" s="142" t="str">
        <f>'Line Items'!D2083</f>
        <v>[SFO Station Line 199] - Long Term Charge (Third Reserve Rent)</v>
      </c>
      <c r="E1394" s="106"/>
      <c r="F1394" s="143" t="str">
        <f t="shared" si="65"/>
        <v>£000</v>
      </c>
      <c r="G1394" s="283"/>
      <c r="H1394" s="283"/>
      <c r="I1394" s="283"/>
      <c r="J1394" s="283"/>
      <c r="K1394" s="283"/>
      <c r="L1394" s="283"/>
      <c r="M1394" s="283"/>
      <c r="N1394" s="283"/>
      <c r="O1394" s="283"/>
      <c r="P1394" s="283"/>
      <c r="Q1394" s="283"/>
      <c r="R1394" s="283"/>
      <c r="S1394" s="283"/>
      <c r="T1394" s="283"/>
      <c r="U1394" s="283"/>
      <c r="V1394" s="283"/>
      <c r="W1394" s="283"/>
      <c r="X1394" s="283"/>
      <c r="Y1394" s="283"/>
      <c r="Z1394" s="283"/>
      <c r="AA1394" s="283"/>
      <c r="AB1394" s="283"/>
      <c r="AC1394" s="284"/>
      <c r="AE1394" s="805"/>
      <c r="AG1394" s="805"/>
      <c r="AI1394" s="805"/>
      <c r="AK1394" s="300"/>
    </row>
    <row r="1395" spans="4:37" ht="12.75" customHeight="1" outlineLevel="3" x14ac:dyDescent="0.25">
      <c r="D1395" s="142" t="str">
        <f>'Line Items'!D2084</f>
        <v>[SFO Station Line 200] - Long Term Charge (Third Reserve Rent)</v>
      </c>
      <c r="E1395" s="106"/>
      <c r="F1395" s="143" t="str">
        <f t="shared" si="65"/>
        <v>£000</v>
      </c>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4"/>
      <c r="AE1395" s="805"/>
      <c r="AG1395" s="805"/>
      <c r="AI1395" s="805"/>
      <c r="AK1395" s="300"/>
    </row>
    <row r="1396" spans="4:37" ht="12.75" customHeight="1" outlineLevel="3" x14ac:dyDescent="0.25">
      <c r="D1396" s="142" t="str">
        <f>'Line Items'!D2085</f>
        <v>[SFO Station Line 201] - Long Term Charge (Third Reserve Rent)</v>
      </c>
      <c r="E1396" s="106"/>
      <c r="F1396" s="143" t="str">
        <f t="shared" si="65"/>
        <v>£000</v>
      </c>
      <c r="G1396" s="283"/>
      <c r="H1396" s="283"/>
      <c r="I1396" s="283"/>
      <c r="J1396" s="283"/>
      <c r="K1396" s="283"/>
      <c r="L1396" s="283"/>
      <c r="M1396" s="283"/>
      <c r="N1396" s="283"/>
      <c r="O1396" s="283"/>
      <c r="P1396" s="283"/>
      <c r="Q1396" s="283"/>
      <c r="R1396" s="283"/>
      <c r="S1396" s="283"/>
      <c r="T1396" s="283"/>
      <c r="U1396" s="283"/>
      <c r="V1396" s="283"/>
      <c r="W1396" s="283"/>
      <c r="X1396" s="283"/>
      <c r="Y1396" s="283"/>
      <c r="Z1396" s="283"/>
      <c r="AA1396" s="283"/>
      <c r="AB1396" s="283"/>
      <c r="AC1396" s="284"/>
      <c r="AE1396" s="805"/>
      <c r="AG1396" s="805"/>
      <c r="AI1396" s="805"/>
      <c r="AK1396" s="300"/>
    </row>
    <row r="1397" spans="4:37" ht="12.75" customHeight="1" outlineLevel="3" x14ac:dyDescent="0.25">
      <c r="D1397" s="142" t="str">
        <f>'Line Items'!D2086</f>
        <v>[SFO Station Line 202] - Long Term Charge (Third Reserve Rent)</v>
      </c>
      <c r="E1397" s="106"/>
      <c r="F1397" s="143" t="str">
        <f t="shared" si="65"/>
        <v>£000</v>
      </c>
      <c r="G1397" s="283"/>
      <c r="H1397" s="283"/>
      <c r="I1397" s="283"/>
      <c r="J1397" s="283"/>
      <c r="K1397" s="283"/>
      <c r="L1397" s="283"/>
      <c r="M1397" s="283"/>
      <c r="N1397" s="283"/>
      <c r="O1397" s="283"/>
      <c r="P1397" s="283"/>
      <c r="Q1397" s="283"/>
      <c r="R1397" s="283"/>
      <c r="S1397" s="283"/>
      <c r="T1397" s="283"/>
      <c r="U1397" s="283"/>
      <c r="V1397" s="283"/>
      <c r="W1397" s="283"/>
      <c r="X1397" s="283"/>
      <c r="Y1397" s="283"/>
      <c r="Z1397" s="283"/>
      <c r="AA1397" s="283"/>
      <c r="AB1397" s="283"/>
      <c r="AC1397" s="284"/>
      <c r="AE1397" s="805"/>
      <c r="AG1397" s="805"/>
      <c r="AI1397" s="805"/>
      <c r="AK1397" s="300"/>
    </row>
    <row r="1398" spans="4:37" ht="12.75" customHeight="1" outlineLevel="3" x14ac:dyDescent="0.25">
      <c r="D1398" s="142" t="str">
        <f>'Line Items'!D2087</f>
        <v>[SFO Station Line 203] - Long Term Charge (Third Reserve Rent)</v>
      </c>
      <c r="E1398" s="106"/>
      <c r="F1398" s="143" t="str">
        <f t="shared" si="65"/>
        <v>£000</v>
      </c>
      <c r="G1398" s="283"/>
      <c r="H1398" s="283"/>
      <c r="I1398" s="283"/>
      <c r="J1398" s="283"/>
      <c r="K1398" s="283"/>
      <c r="L1398" s="283"/>
      <c r="M1398" s="283"/>
      <c r="N1398" s="283"/>
      <c r="O1398" s="283"/>
      <c r="P1398" s="283"/>
      <c r="Q1398" s="283"/>
      <c r="R1398" s="283"/>
      <c r="S1398" s="283"/>
      <c r="T1398" s="283"/>
      <c r="U1398" s="283"/>
      <c r="V1398" s="283"/>
      <c r="W1398" s="283"/>
      <c r="X1398" s="283"/>
      <c r="Y1398" s="283"/>
      <c r="Z1398" s="283"/>
      <c r="AA1398" s="283"/>
      <c r="AB1398" s="283"/>
      <c r="AC1398" s="284"/>
      <c r="AE1398" s="805"/>
      <c r="AG1398" s="805"/>
      <c r="AI1398" s="805"/>
      <c r="AK1398" s="300"/>
    </row>
    <row r="1399" spans="4:37" ht="12.75" customHeight="1" outlineLevel="3" x14ac:dyDescent="0.25">
      <c r="D1399" s="142" t="str">
        <f>'Line Items'!D2088</f>
        <v>[SFO Station Line 204] - Long Term Charge (Third Reserve Rent)</v>
      </c>
      <c r="E1399" s="106"/>
      <c r="F1399" s="143" t="str">
        <f t="shared" si="65"/>
        <v>£000</v>
      </c>
      <c r="G1399" s="283"/>
      <c r="H1399" s="283"/>
      <c r="I1399" s="283"/>
      <c r="J1399" s="283"/>
      <c r="K1399" s="283"/>
      <c r="L1399" s="283"/>
      <c r="M1399" s="283"/>
      <c r="N1399" s="283"/>
      <c r="O1399" s="283"/>
      <c r="P1399" s="283"/>
      <c r="Q1399" s="283"/>
      <c r="R1399" s="283"/>
      <c r="S1399" s="283"/>
      <c r="T1399" s="283"/>
      <c r="U1399" s="283"/>
      <c r="V1399" s="283"/>
      <c r="W1399" s="283"/>
      <c r="X1399" s="283"/>
      <c r="Y1399" s="283"/>
      <c r="Z1399" s="283"/>
      <c r="AA1399" s="283"/>
      <c r="AB1399" s="283"/>
      <c r="AC1399" s="284"/>
      <c r="AE1399" s="805"/>
      <c r="AG1399" s="805"/>
      <c r="AI1399" s="805"/>
      <c r="AK1399" s="300"/>
    </row>
    <row r="1400" spans="4:37" ht="12.75" customHeight="1" outlineLevel="3" x14ac:dyDescent="0.25">
      <c r="D1400" s="142" t="str">
        <f>'Line Items'!D2089</f>
        <v>[SFO Station Line 205] - Long Term Charge (Third Reserve Rent)</v>
      </c>
      <c r="E1400" s="106"/>
      <c r="F1400" s="143" t="str">
        <f t="shared" si="65"/>
        <v>£000</v>
      </c>
      <c r="G1400" s="283"/>
      <c r="H1400" s="283"/>
      <c r="I1400" s="283"/>
      <c r="J1400" s="283"/>
      <c r="K1400" s="283"/>
      <c r="L1400" s="283"/>
      <c r="M1400" s="283"/>
      <c r="N1400" s="283"/>
      <c r="O1400" s="283"/>
      <c r="P1400" s="283"/>
      <c r="Q1400" s="283"/>
      <c r="R1400" s="283"/>
      <c r="S1400" s="283"/>
      <c r="T1400" s="283"/>
      <c r="U1400" s="283"/>
      <c r="V1400" s="283"/>
      <c r="W1400" s="283"/>
      <c r="X1400" s="283"/>
      <c r="Y1400" s="283"/>
      <c r="Z1400" s="283"/>
      <c r="AA1400" s="283"/>
      <c r="AB1400" s="283"/>
      <c r="AC1400" s="284"/>
      <c r="AE1400" s="805"/>
      <c r="AG1400" s="805"/>
      <c r="AI1400" s="805"/>
      <c r="AK1400" s="300"/>
    </row>
    <row r="1401" spans="4:37" ht="12.75" customHeight="1" outlineLevel="3" x14ac:dyDescent="0.25">
      <c r="D1401" s="142" t="str">
        <f>'Line Items'!D2090</f>
        <v>[SFO Station Line 206] - Long Term Charge (Third Reserve Rent)</v>
      </c>
      <c r="E1401" s="106"/>
      <c r="F1401" s="143" t="str">
        <f t="shared" si="65"/>
        <v>£000</v>
      </c>
      <c r="G1401" s="283"/>
      <c r="H1401" s="283"/>
      <c r="I1401" s="283"/>
      <c r="J1401" s="283"/>
      <c r="K1401" s="283"/>
      <c r="L1401" s="283"/>
      <c r="M1401" s="283"/>
      <c r="N1401" s="283"/>
      <c r="O1401" s="283"/>
      <c r="P1401" s="283"/>
      <c r="Q1401" s="283"/>
      <c r="R1401" s="283"/>
      <c r="S1401" s="283"/>
      <c r="T1401" s="283"/>
      <c r="U1401" s="283"/>
      <c r="V1401" s="283"/>
      <c r="W1401" s="283"/>
      <c r="X1401" s="283"/>
      <c r="Y1401" s="283"/>
      <c r="Z1401" s="283"/>
      <c r="AA1401" s="283"/>
      <c r="AB1401" s="283"/>
      <c r="AC1401" s="284"/>
      <c r="AE1401" s="805"/>
      <c r="AG1401" s="805"/>
      <c r="AI1401" s="805"/>
      <c r="AK1401" s="300"/>
    </row>
    <row r="1402" spans="4:37" ht="12.75" customHeight="1" outlineLevel="3" x14ac:dyDescent="0.25">
      <c r="D1402" s="142" t="str">
        <f>'Line Items'!D2091</f>
        <v>[SFO Station Line 207] - Long Term Charge (Third Reserve Rent)</v>
      </c>
      <c r="E1402" s="106"/>
      <c r="F1402" s="143" t="str">
        <f t="shared" si="65"/>
        <v>£000</v>
      </c>
      <c r="G1402" s="283"/>
      <c r="H1402" s="283"/>
      <c r="I1402" s="283"/>
      <c r="J1402" s="283"/>
      <c r="K1402" s="283"/>
      <c r="L1402" s="283"/>
      <c r="M1402" s="283"/>
      <c r="N1402" s="283"/>
      <c r="O1402" s="283"/>
      <c r="P1402" s="283"/>
      <c r="Q1402" s="283"/>
      <c r="R1402" s="283"/>
      <c r="S1402" s="283"/>
      <c r="T1402" s="283"/>
      <c r="U1402" s="283"/>
      <c r="V1402" s="283"/>
      <c r="W1402" s="283"/>
      <c r="X1402" s="283"/>
      <c r="Y1402" s="283"/>
      <c r="Z1402" s="283"/>
      <c r="AA1402" s="283"/>
      <c r="AB1402" s="283"/>
      <c r="AC1402" s="284"/>
      <c r="AE1402" s="805"/>
      <c r="AG1402" s="805"/>
      <c r="AI1402" s="805"/>
      <c r="AK1402" s="300"/>
    </row>
    <row r="1403" spans="4:37" ht="12.75" customHeight="1" outlineLevel="3" x14ac:dyDescent="0.25">
      <c r="D1403" s="142" t="str">
        <f>'Line Items'!D2092</f>
        <v>[SFO Station Line 208] - Long Term Charge (Third Reserve Rent)</v>
      </c>
      <c r="E1403" s="106"/>
      <c r="F1403" s="143" t="str">
        <f t="shared" si="65"/>
        <v>£000</v>
      </c>
      <c r="G1403" s="283"/>
      <c r="H1403" s="283"/>
      <c r="I1403" s="283"/>
      <c r="J1403" s="283"/>
      <c r="K1403" s="283"/>
      <c r="L1403" s="283"/>
      <c r="M1403" s="283"/>
      <c r="N1403" s="283"/>
      <c r="O1403" s="283"/>
      <c r="P1403" s="283"/>
      <c r="Q1403" s="283"/>
      <c r="R1403" s="283"/>
      <c r="S1403" s="283"/>
      <c r="T1403" s="283"/>
      <c r="U1403" s="283"/>
      <c r="V1403" s="283"/>
      <c r="W1403" s="283"/>
      <c r="X1403" s="283"/>
      <c r="Y1403" s="283"/>
      <c r="Z1403" s="283"/>
      <c r="AA1403" s="283"/>
      <c r="AB1403" s="283"/>
      <c r="AC1403" s="284"/>
      <c r="AE1403" s="805"/>
      <c r="AG1403" s="805"/>
      <c r="AI1403" s="805"/>
      <c r="AK1403" s="300"/>
    </row>
    <row r="1404" spans="4:37" ht="12.75" customHeight="1" outlineLevel="3" x14ac:dyDescent="0.25">
      <c r="D1404" s="142" t="str">
        <f>'Line Items'!D2093</f>
        <v>[SFO Station Line 209] - Long Term Charge (Third Reserve Rent)</v>
      </c>
      <c r="E1404" s="106"/>
      <c r="F1404" s="143" t="str">
        <f t="shared" si="65"/>
        <v>£000</v>
      </c>
      <c r="G1404" s="283"/>
      <c r="H1404" s="283"/>
      <c r="I1404" s="283"/>
      <c r="J1404" s="283"/>
      <c r="K1404" s="283"/>
      <c r="L1404" s="283"/>
      <c r="M1404" s="283"/>
      <c r="N1404" s="283"/>
      <c r="O1404" s="283"/>
      <c r="P1404" s="283"/>
      <c r="Q1404" s="283"/>
      <c r="R1404" s="283"/>
      <c r="S1404" s="283"/>
      <c r="T1404" s="283"/>
      <c r="U1404" s="283"/>
      <c r="V1404" s="283"/>
      <c r="W1404" s="283"/>
      <c r="X1404" s="283"/>
      <c r="Y1404" s="283"/>
      <c r="Z1404" s="283"/>
      <c r="AA1404" s="283"/>
      <c r="AB1404" s="283"/>
      <c r="AC1404" s="284"/>
      <c r="AE1404" s="805"/>
      <c r="AG1404" s="805"/>
      <c r="AI1404" s="805"/>
      <c r="AK1404" s="300"/>
    </row>
    <row r="1405" spans="4:37" ht="12.75" customHeight="1" outlineLevel="3" x14ac:dyDescent="0.25">
      <c r="D1405" s="142" t="str">
        <f>'Line Items'!D2094</f>
        <v>[SFO Station Line 210] - Long Term Charge (Third Reserve Rent)</v>
      </c>
      <c r="E1405" s="106"/>
      <c r="F1405" s="143" t="str">
        <f t="shared" si="65"/>
        <v>£000</v>
      </c>
      <c r="G1405" s="283"/>
      <c r="H1405" s="283"/>
      <c r="I1405" s="283"/>
      <c r="J1405" s="283"/>
      <c r="K1405" s="283"/>
      <c r="L1405" s="283"/>
      <c r="M1405" s="283"/>
      <c r="N1405" s="283"/>
      <c r="O1405" s="283"/>
      <c r="P1405" s="283"/>
      <c r="Q1405" s="283"/>
      <c r="R1405" s="283"/>
      <c r="S1405" s="283"/>
      <c r="T1405" s="283"/>
      <c r="U1405" s="283"/>
      <c r="V1405" s="283"/>
      <c r="W1405" s="283"/>
      <c r="X1405" s="283"/>
      <c r="Y1405" s="283"/>
      <c r="Z1405" s="283"/>
      <c r="AA1405" s="283"/>
      <c r="AB1405" s="283"/>
      <c r="AC1405" s="284"/>
      <c r="AE1405" s="805"/>
      <c r="AG1405" s="805"/>
      <c r="AI1405" s="805"/>
      <c r="AK1405" s="300"/>
    </row>
    <row r="1406" spans="4:37" ht="12.75" customHeight="1" outlineLevel="3" x14ac:dyDescent="0.25">
      <c r="D1406" s="142" t="str">
        <f>'Line Items'!D2095</f>
        <v>[SFO Station Line 211] - Long Term Charge (Third Reserve Rent)</v>
      </c>
      <c r="E1406" s="106"/>
      <c r="F1406" s="143" t="str">
        <f t="shared" si="65"/>
        <v>£000</v>
      </c>
      <c r="G1406" s="283"/>
      <c r="H1406" s="283"/>
      <c r="I1406" s="283"/>
      <c r="J1406" s="283"/>
      <c r="K1406" s="283"/>
      <c r="L1406" s="283"/>
      <c r="M1406" s="283"/>
      <c r="N1406" s="283"/>
      <c r="O1406" s="283"/>
      <c r="P1406" s="283"/>
      <c r="Q1406" s="283"/>
      <c r="R1406" s="283"/>
      <c r="S1406" s="283"/>
      <c r="T1406" s="283"/>
      <c r="U1406" s="283"/>
      <c r="V1406" s="283"/>
      <c r="W1406" s="283"/>
      <c r="X1406" s="283"/>
      <c r="Y1406" s="283"/>
      <c r="Z1406" s="283"/>
      <c r="AA1406" s="283"/>
      <c r="AB1406" s="283"/>
      <c r="AC1406" s="284"/>
      <c r="AE1406" s="805"/>
      <c r="AG1406" s="805"/>
      <c r="AI1406" s="805"/>
      <c r="AK1406" s="300"/>
    </row>
    <row r="1407" spans="4:37" ht="12.75" customHeight="1" outlineLevel="3" x14ac:dyDescent="0.25">
      <c r="D1407" s="142" t="str">
        <f>'Line Items'!D2096</f>
        <v>[SFO Station Line 212] - Long Term Charge (Third Reserve Rent)</v>
      </c>
      <c r="E1407" s="106"/>
      <c r="F1407" s="143" t="str">
        <f t="shared" si="65"/>
        <v>£000</v>
      </c>
      <c r="G1407" s="283"/>
      <c r="H1407" s="283"/>
      <c r="I1407" s="283"/>
      <c r="J1407" s="283"/>
      <c r="K1407" s="283"/>
      <c r="L1407" s="283"/>
      <c r="M1407" s="283"/>
      <c r="N1407" s="283"/>
      <c r="O1407" s="283"/>
      <c r="P1407" s="283"/>
      <c r="Q1407" s="283"/>
      <c r="R1407" s="283"/>
      <c r="S1407" s="283"/>
      <c r="T1407" s="283"/>
      <c r="U1407" s="283"/>
      <c r="V1407" s="283"/>
      <c r="W1407" s="283"/>
      <c r="X1407" s="283"/>
      <c r="Y1407" s="283"/>
      <c r="Z1407" s="283"/>
      <c r="AA1407" s="283"/>
      <c r="AB1407" s="283"/>
      <c r="AC1407" s="284"/>
      <c r="AE1407" s="805"/>
      <c r="AG1407" s="805"/>
      <c r="AI1407" s="805"/>
      <c r="AK1407" s="300"/>
    </row>
    <row r="1408" spans="4:37" ht="12.75" customHeight="1" outlineLevel="3" x14ac:dyDescent="0.25">
      <c r="D1408" s="142" t="str">
        <f>'Line Items'!D2097</f>
        <v>[SFO Station Line 213] - Long Term Charge (Third Reserve Rent)</v>
      </c>
      <c r="E1408" s="106"/>
      <c r="F1408" s="143" t="str">
        <f t="shared" si="65"/>
        <v>£000</v>
      </c>
      <c r="G1408" s="283"/>
      <c r="H1408" s="283"/>
      <c r="I1408" s="283"/>
      <c r="J1408" s="283"/>
      <c r="K1408" s="283"/>
      <c r="L1408" s="283"/>
      <c r="M1408" s="283"/>
      <c r="N1408" s="283"/>
      <c r="O1408" s="283"/>
      <c r="P1408" s="283"/>
      <c r="Q1408" s="283"/>
      <c r="R1408" s="283"/>
      <c r="S1408" s="283"/>
      <c r="T1408" s="283"/>
      <c r="U1408" s="283"/>
      <c r="V1408" s="283"/>
      <c r="W1408" s="283"/>
      <c r="X1408" s="283"/>
      <c r="Y1408" s="283"/>
      <c r="Z1408" s="283"/>
      <c r="AA1408" s="283"/>
      <c r="AB1408" s="283"/>
      <c r="AC1408" s="284"/>
      <c r="AE1408" s="805"/>
      <c r="AG1408" s="805"/>
      <c r="AI1408" s="805"/>
      <c r="AK1408" s="300"/>
    </row>
    <row r="1409" spans="4:37" ht="12.75" customHeight="1" outlineLevel="3" x14ac:dyDescent="0.25">
      <c r="D1409" s="142" t="str">
        <f>'Line Items'!D2098</f>
        <v>[SFO Station Line 214] - Long Term Charge (Third Reserve Rent)</v>
      </c>
      <c r="E1409" s="106"/>
      <c r="F1409" s="143" t="str">
        <f t="shared" si="65"/>
        <v>£000</v>
      </c>
      <c r="G1409" s="283"/>
      <c r="H1409" s="283"/>
      <c r="I1409" s="283"/>
      <c r="J1409" s="283"/>
      <c r="K1409" s="283"/>
      <c r="L1409" s="283"/>
      <c r="M1409" s="283"/>
      <c r="N1409" s="283"/>
      <c r="O1409" s="283"/>
      <c r="P1409" s="283"/>
      <c r="Q1409" s="283"/>
      <c r="R1409" s="283"/>
      <c r="S1409" s="283"/>
      <c r="T1409" s="283"/>
      <c r="U1409" s="283"/>
      <c r="V1409" s="283"/>
      <c r="W1409" s="283"/>
      <c r="X1409" s="283"/>
      <c r="Y1409" s="283"/>
      <c r="Z1409" s="283"/>
      <c r="AA1409" s="283"/>
      <c r="AB1409" s="283"/>
      <c r="AC1409" s="284"/>
      <c r="AE1409" s="805"/>
      <c r="AG1409" s="805"/>
      <c r="AI1409" s="805"/>
      <c r="AK1409" s="300"/>
    </row>
    <row r="1410" spans="4:37" ht="12.75" customHeight="1" outlineLevel="3" x14ac:dyDescent="0.25">
      <c r="D1410" s="142" t="str">
        <f>'Line Items'!D2099</f>
        <v>[SFO Station Line 215] - Long Term Charge (Third Reserve Rent)</v>
      </c>
      <c r="E1410" s="106"/>
      <c r="F1410" s="143" t="str">
        <f t="shared" si="65"/>
        <v>£000</v>
      </c>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4"/>
      <c r="AE1410" s="805"/>
      <c r="AG1410" s="805"/>
      <c r="AI1410" s="805"/>
      <c r="AK1410" s="300"/>
    </row>
    <row r="1411" spans="4:37" ht="12.75" customHeight="1" outlineLevel="3" x14ac:dyDescent="0.25">
      <c r="D1411" s="142" t="str">
        <f>'Line Items'!D2100</f>
        <v>[SFO Station Line 216] - Long Term Charge (Third Reserve Rent)</v>
      </c>
      <c r="E1411" s="106"/>
      <c r="F1411" s="143" t="str">
        <f t="shared" si="65"/>
        <v>£000</v>
      </c>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4"/>
      <c r="AE1411" s="805"/>
      <c r="AG1411" s="805"/>
      <c r="AI1411" s="805"/>
      <c r="AK1411" s="300"/>
    </row>
    <row r="1412" spans="4:37" ht="12.75" customHeight="1" outlineLevel="3" x14ac:dyDescent="0.25">
      <c r="D1412" s="142" t="str">
        <f>'Line Items'!D2101</f>
        <v>[SFO Station Line 217] - Long Term Charge (Third Reserve Rent)</v>
      </c>
      <c r="E1412" s="106"/>
      <c r="F1412" s="143" t="str">
        <f t="shared" si="65"/>
        <v>£000</v>
      </c>
      <c r="G1412" s="283"/>
      <c r="H1412" s="283"/>
      <c r="I1412" s="283"/>
      <c r="J1412" s="283"/>
      <c r="K1412" s="283"/>
      <c r="L1412" s="283"/>
      <c r="M1412" s="283"/>
      <c r="N1412" s="283"/>
      <c r="O1412" s="283"/>
      <c r="P1412" s="283"/>
      <c r="Q1412" s="283"/>
      <c r="R1412" s="283"/>
      <c r="S1412" s="283"/>
      <c r="T1412" s="283"/>
      <c r="U1412" s="283"/>
      <c r="V1412" s="283"/>
      <c r="W1412" s="283"/>
      <c r="X1412" s="283"/>
      <c r="Y1412" s="283"/>
      <c r="Z1412" s="283"/>
      <c r="AA1412" s="283"/>
      <c r="AB1412" s="283"/>
      <c r="AC1412" s="284"/>
      <c r="AE1412" s="805"/>
      <c r="AG1412" s="805"/>
      <c r="AI1412" s="805"/>
      <c r="AK1412" s="300"/>
    </row>
    <row r="1413" spans="4:37" ht="12.75" customHeight="1" outlineLevel="3" x14ac:dyDescent="0.25">
      <c r="D1413" s="142" t="str">
        <f>'Line Items'!D2102</f>
        <v>[SFO Station Line 218] - Long Term Charge (Third Reserve Rent)</v>
      </c>
      <c r="E1413" s="106"/>
      <c r="F1413" s="143" t="str">
        <f t="shared" si="65"/>
        <v>£000</v>
      </c>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4"/>
      <c r="AE1413" s="805"/>
      <c r="AG1413" s="805"/>
      <c r="AI1413" s="805"/>
      <c r="AK1413" s="300"/>
    </row>
    <row r="1414" spans="4:37" ht="12.75" customHeight="1" outlineLevel="3" x14ac:dyDescent="0.25">
      <c r="D1414" s="142" t="str">
        <f>'Line Items'!D2103</f>
        <v>[SFO Station Line 219] - Long Term Charge (Third Reserve Rent)</v>
      </c>
      <c r="E1414" s="106"/>
      <c r="F1414" s="143" t="str">
        <f t="shared" si="65"/>
        <v>£000</v>
      </c>
      <c r="G1414" s="283"/>
      <c r="H1414" s="283"/>
      <c r="I1414" s="283"/>
      <c r="J1414" s="283"/>
      <c r="K1414" s="283"/>
      <c r="L1414" s="283"/>
      <c r="M1414" s="283"/>
      <c r="N1414" s="283"/>
      <c r="O1414" s="283"/>
      <c r="P1414" s="283"/>
      <c r="Q1414" s="283"/>
      <c r="R1414" s="283"/>
      <c r="S1414" s="283"/>
      <c r="T1414" s="283"/>
      <c r="U1414" s="283"/>
      <c r="V1414" s="283"/>
      <c r="W1414" s="283"/>
      <c r="X1414" s="283"/>
      <c r="Y1414" s="283"/>
      <c r="Z1414" s="283"/>
      <c r="AA1414" s="283"/>
      <c r="AB1414" s="283"/>
      <c r="AC1414" s="284"/>
      <c r="AE1414" s="805"/>
      <c r="AG1414" s="805"/>
      <c r="AI1414" s="805"/>
      <c r="AK1414" s="300"/>
    </row>
    <row r="1415" spans="4:37" ht="12.75" customHeight="1" outlineLevel="3" x14ac:dyDescent="0.25">
      <c r="D1415" s="142" t="str">
        <f>'Line Items'!D2104</f>
        <v>[SFO Station Line 220] - Long Term Charge (Third Reserve Rent)</v>
      </c>
      <c r="E1415" s="106"/>
      <c r="F1415" s="143" t="str">
        <f t="shared" si="65"/>
        <v>£000</v>
      </c>
      <c r="G1415" s="283"/>
      <c r="H1415" s="283"/>
      <c r="I1415" s="283"/>
      <c r="J1415" s="283"/>
      <c r="K1415" s="283"/>
      <c r="L1415" s="283"/>
      <c r="M1415" s="283"/>
      <c r="N1415" s="283"/>
      <c r="O1415" s="283"/>
      <c r="P1415" s="283"/>
      <c r="Q1415" s="283"/>
      <c r="R1415" s="283"/>
      <c r="S1415" s="283"/>
      <c r="T1415" s="283"/>
      <c r="U1415" s="283"/>
      <c r="V1415" s="283"/>
      <c r="W1415" s="283"/>
      <c r="X1415" s="283"/>
      <c r="Y1415" s="283"/>
      <c r="Z1415" s="283"/>
      <c r="AA1415" s="283"/>
      <c r="AB1415" s="283"/>
      <c r="AC1415" s="284"/>
      <c r="AE1415" s="805"/>
      <c r="AG1415" s="805"/>
      <c r="AI1415" s="805"/>
      <c r="AK1415" s="300"/>
    </row>
    <row r="1416" spans="4:37" ht="12.75" customHeight="1" outlineLevel="3" x14ac:dyDescent="0.25">
      <c r="D1416" s="142" t="str">
        <f>'Line Items'!D2105</f>
        <v>[SFO Station Line 221] - Long Term Charge (Third Reserve Rent)</v>
      </c>
      <c r="E1416" s="106"/>
      <c r="F1416" s="143" t="str">
        <f t="shared" si="65"/>
        <v>£000</v>
      </c>
      <c r="G1416" s="283"/>
      <c r="H1416" s="283"/>
      <c r="I1416" s="283"/>
      <c r="J1416" s="283"/>
      <c r="K1416" s="283"/>
      <c r="L1416" s="283"/>
      <c r="M1416" s="283"/>
      <c r="N1416" s="283"/>
      <c r="O1416" s="283"/>
      <c r="P1416" s="283"/>
      <c r="Q1416" s="283"/>
      <c r="R1416" s="283"/>
      <c r="S1416" s="283"/>
      <c r="T1416" s="283"/>
      <c r="U1416" s="283"/>
      <c r="V1416" s="283"/>
      <c r="W1416" s="283"/>
      <c r="X1416" s="283"/>
      <c r="Y1416" s="283"/>
      <c r="Z1416" s="283"/>
      <c r="AA1416" s="283"/>
      <c r="AB1416" s="283"/>
      <c r="AC1416" s="284"/>
      <c r="AE1416" s="805"/>
      <c r="AG1416" s="805"/>
      <c r="AI1416" s="805"/>
      <c r="AK1416" s="300"/>
    </row>
    <row r="1417" spans="4:37" ht="12.75" customHeight="1" outlineLevel="3" x14ac:dyDescent="0.25">
      <c r="D1417" s="142" t="str">
        <f>'Line Items'!D2106</f>
        <v>[SFO Station Line 222] - Long Term Charge (Third Reserve Rent)</v>
      </c>
      <c r="E1417" s="106"/>
      <c r="F1417" s="143" t="str">
        <f t="shared" si="65"/>
        <v>£000</v>
      </c>
      <c r="G1417" s="283"/>
      <c r="H1417" s="283"/>
      <c r="I1417" s="283"/>
      <c r="J1417" s="283"/>
      <c r="K1417" s="283"/>
      <c r="L1417" s="283"/>
      <c r="M1417" s="283"/>
      <c r="N1417" s="283"/>
      <c r="O1417" s="283"/>
      <c r="P1417" s="283"/>
      <c r="Q1417" s="283"/>
      <c r="R1417" s="283"/>
      <c r="S1417" s="283"/>
      <c r="T1417" s="283"/>
      <c r="U1417" s="283"/>
      <c r="V1417" s="283"/>
      <c r="W1417" s="283"/>
      <c r="X1417" s="283"/>
      <c r="Y1417" s="283"/>
      <c r="Z1417" s="283"/>
      <c r="AA1417" s="283"/>
      <c r="AB1417" s="283"/>
      <c r="AC1417" s="284"/>
      <c r="AE1417" s="805"/>
      <c r="AG1417" s="805"/>
      <c r="AI1417" s="805"/>
      <c r="AK1417" s="300"/>
    </row>
    <row r="1418" spans="4:37" ht="12.75" customHeight="1" outlineLevel="3" x14ac:dyDescent="0.25">
      <c r="D1418" s="142" t="str">
        <f>'Line Items'!D2107</f>
        <v>[SFO Station Line 223] - Long Term Charge (Third Reserve Rent)</v>
      </c>
      <c r="E1418" s="106"/>
      <c r="F1418" s="143" t="str">
        <f t="shared" si="65"/>
        <v>£000</v>
      </c>
      <c r="G1418" s="283"/>
      <c r="H1418" s="283"/>
      <c r="I1418" s="283"/>
      <c r="J1418" s="283"/>
      <c r="K1418" s="283"/>
      <c r="L1418" s="283"/>
      <c r="M1418" s="283"/>
      <c r="N1418" s="283"/>
      <c r="O1418" s="283"/>
      <c r="P1418" s="283"/>
      <c r="Q1418" s="283"/>
      <c r="R1418" s="283"/>
      <c r="S1418" s="283"/>
      <c r="T1418" s="283"/>
      <c r="U1418" s="283"/>
      <c r="V1418" s="283"/>
      <c r="W1418" s="283"/>
      <c r="X1418" s="283"/>
      <c r="Y1418" s="283"/>
      <c r="Z1418" s="283"/>
      <c r="AA1418" s="283"/>
      <c r="AB1418" s="283"/>
      <c r="AC1418" s="284"/>
      <c r="AE1418" s="805"/>
      <c r="AG1418" s="805"/>
      <c r="AI1418" s="805"/>
      <c r="AK1418" s="300"/>
    </row>
    <row r="1419" spans="4:37" ht="12.75" customHeight="1" outlineLevel="3" x14ac:dyDescent="0.25">
      <c r="D1419" s="142" t="str">
        <f>'Line Items'!D2108</f>
        <v>[SFO Station Line 224] - Long Term Charge (Third Reserve Rent)</v>
      </c>
      <c r="E1419" s="106"/>
      <c r="F1419" s="143" t="str">
        <f t="shared" si="65"/>
        <v>£000</v>
      </c>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4"/>
      <c r="AE1419" s="805"/>
      <c r="AG1419" s="805"/>
      <c r="AI1419" s="805"/>
      <c r="AK1419" s="300"/>
    </row>
    <row r="1420" spans="4:37" ht="12.75" customHeight="1" outlineLevel="3" x14ac:dyDescent="0.25">
      <c r="D1420" s="142" t="str">
        <f>'Line Items'!D2109</f>
        <v>[SFO Station Line 225] - Long Term Charge (Third Reserve Rent)</v>
      </c>
      <c r="E1420" s="106"/>
      <c r="F1420" s="143" t="str">
        <f t="shared" si="65"/>
        <v>£000</v>
      </c>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4"/>
      <c r="AE1420" s="805"/>
      <c r="AG1420" s="805"/>
      <c r="AI1420" s="805"/>
      <c r="AK1420" s="300"/>
    </row>
    <row r="1421" spans="4:37" ht="12.75" customHeight="1" outlineLevel="3" x14ac:dyDescent="0.25">
      <c r="D1421" s="142" t="str">
        <f>'Line Items'!D2110</f>
        <v>[SFO Station Line 226] - Long Term Charge (Third Reserve Rent)</v>
      </c>
      <c r="E1421" s="106"/>
      <c r="F1421" s="143" t="str">
        <f t="shared" si="65"/>
        <v>£000</v>
      </c>
      <c r="G1421" s="283"/>
      <c r="H1421" s="283"/>
      <c r="I1421" s="283"/>
      <c r="J1421" s="283"/>
      <c r="K1421" s="283"/>
      <c r="L1421" s="283"/>
      <c r="M1421" s="283"/>
      <c r="N1421" s="283"/>
      <c r="O1421" s="283"/>
      <c r="P1421" s="283"/>
      <c r="Q1421" s="283"/>
      <c r="R1421" s="283"/>
      <c r="S1421" s="283"/>
      <c r="T1421" s="283"/>
      <c r="U1421" s="283"/>
      <c r="V1421" s="283"/>
      <c r="W1421" s="283"/>
      <c r="X1421" s="283"/>
      <c r="Y1421" s="283"/>
      <c r="Z1421" s="283"/>
      <c r="AA1421" s="283"/>
      <c r="AB1421" s="283"/>
      <c r="AC1421" s="284"/>
      <c r="AE1421" s="805"/>
      <c r="AG1421" s="805"/>
      <c r="AI1421" s="805"/>
      <c r="AK1421" s="300"/>
    </row>
    <row r="1422" spans="4:37" ht="12.75" customHeight="1" outlineLevel="3" x14ac:dyDescent="0.25">
      <c r="D1422" s="142" t="str">
        <f>'Line Items'!D2111</f>
        <v>[SFO Station Line 227] - Long Term Charge (Third Reserve Rent)</v>
      </c>
      <c r="E1422" s="106"/>
      <c r="F1422" s="143" t="str">
        <f t="shared" si="65"/>
        <v>£000</v>
      </c>
      <c r="G1422" s="283"/>
      <c r="H1422" s="283"/>
      <c r="I1422" s="283"/>
      <c r="J1422" s="283"/>
      <c r="K1422" s="283"/>
      <c r="L1422" s="283"/>
      <c r="M1422" s="283"/>
      <c r="N1422" s="283"/>
      <c r="O1422" s="283"/>
      <c r="P1422" s="283"/>
      <c r="Q1422" s="283"/>
      <c r="R1422" s="283"/>
      <c r="S1422" s="283"/>
      <c r="T1422" s="283"/>
      <c r="U1422" s="283"/>
      <c r="V1422" s="283"/>
      <c r="W1422" s="283"/>
      <c r="X1422" s="283"/>
      <c r="Y1422" s="283"/>
      <c r="Z1422" s="283"/>
      <c r="AA1422" s="283"/>
      <c r="AB1422" s="283"/>
      <c r="AC1422" s="284"/>
      <c r="AE1422" s="805"/>
      <c r="AG1422" s="805"/>
      <c r="AI1422" s="805"/>
      <c r="AK1422" s="300"/>
    </row>
    <row r="1423" spans="4:37" ht="12.75" customHeight="1" outlineLevel="3" x14ac:dyDescent="0.25">
      <c r="D1423" s="142" t="str">
        <f>'Line Items'!D2112</f>
        <v>[SFO Station Line 228] - Long Term Charge (Third Reserve Rent)</v>
      </c>
      <c r="E1423" s="106"/>
      <c r="F1423" s="143" t="str">
        <f t="shared" si="65"/>
        <v>£000</v>
      </c>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4"/>
      <c r="AE1423" s="805"/>
      <c r="AG1423" s="805"/>
      <c r="AI1423" s="805"/>
      <c r="AK1423" s="300"/>
    </row>
    <row r="1424" spans="4:37" ht="12.75" customHeight="1" outlineLevel="3" x14ac:dyDescent="0.25">
      <c r="D1424" s="142" t="str">
        <f>'Line Items'!D2113</f>
        <v>[SFO Station Line 229] - Long Term Charge (Third Reserve Rent)</v>
      </c>
      <c r="E1424" s="106"/>
      <c r="F1424" s="143" t="str">
        <f t="shared" si="65"/>
        <v>£000</v>
      </c>
      <c r="G1424" s="283"/>
      <c r="H1424" s="283"/>
      <c r="I1424" s="283"/>
      <c r="J1424" s="283"/>
      <c r="K1424" s="283"/>
      <c r="L1424" s="283"/>
      <c r="M1424" s="283"/>
      <c r="N1424" s="283"/>
      <c r="O1424" s="283"/>
      <c r="P1424" s="283"/>
      <c r="Q1424" s="283"/>
      <c r="R1424" s="283"/>
      <c r="S1424" s="283"/>
      <c r="T1424" s="283"/>
      <c r="U1424" s="283"/>
      <c r="V1424" s="283"/>
      <c r="W1424" s="283"/>
      <c r="X1424" s="283"/>
      <c r="Y1424" s="283"/>
      <c r="Z1424" s="283"/>
      <c r="AA1424" s="283"/>
      <c r="AB1424" s="283"/>
      <c r="AC1424" s="284"/>
      <c r="AE1424" s="805"/>
      <c r="AG1424" s="805"/>
      <c r="AI1424" s="805"/>
      <c r="AK1424" s="300"/>
    </row>
    <row r="1425" spans="4:37" ht="12.75" customHeight="1" outlineLevel="3" x14ac:dyDescent="0.25">
      <c r="D1425" s="142" t="str">
        <f>'Line Items'!D2114</f>
        <v>[SFO Station Line 230] - Long Term Charge (Third Reserve Rent)</v>
      </c>
      <c r="E1425" s="106"/>
      <c r="F1425" s="143" t="str">
        <f t="shared" si="65"/>
        <v>£000</v>
      </c>
      <c r="G1425" s="283"/>
      <c r="H1425" s="283"/>
      <c r="I1425" s="283"/>
      <c r="J1425" s="283"/>
      <c r="K1425" s="283"/>
      <c r="L1425" s="283"/>
      <c r="M1425" s="283"/>
      <c r="N1425" s="283"/>
      <c r="O1425" s="283"/>
      <c r="P1425" s="283"/>
      <c r="Q1425" s="283"/>
      <c r="R1425" s="283"/>
      <c r="S1425" s="283"/>
      <c r="T1425" s="283"/>
      <c r="U1425" s="283"/>
      <c r="V1425" s="283"/>
      <c r="W1425" s="283"/>
      <c r="X1425" s="283"/>
      <c r="Y1425" s="283"/>
      <c r="Z1425" s="283"/>
      <c r="AA1425" s="283"/>
      <c r="AB1425" s="283"/>
      <c r="AC1425" s="284"/>
      <c r="AE1425" s="805"/>
      <c r="AG1425" s="805"/>
      <c r="AI1425" s="805"/>
      <c r="AK1425" s="300"/>
    </row>
    <row r="1426" spans="4:37" ht="12.75" customHeight="1" outlineLevel="3" x14ac:dyDescent="0.25">
      <c r="D1426" s="142" t="str">
        <f>'Line Items'!D2115</f>
        <v>[SFO Station Line 231] - Long Term Charge (Third Reserve Rent)</v>
      </c>
      <c r="E1426" s="106"/>
      <c r="F1426" s="143" t="str">
        <f t="shared" si="65"/>
        <v>£000</v>
      </c>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4"/>
      <c r="AE1426" s="805"/>
      <c r="AG1426" s="805"/>
      <c r="AI1426" s="805"/>
      <c r="AK1426" s="300"/>
    </row>
    <row r="1427" spans="4:37" ht="12.75" customHeight="1" outlineLevel="3" x14ac:dyDescent="0.25">
      <c r="D1427" s="142" t="str">
        <f>'Line Items'!D2116</f>
        <v>[SFO Station Line 232] - Long Term Charge (Third Reserve Rent)</v>
      </c>
      <c r="E1427" s="106"/>
      <c r="F1427" s="143" t="str">
        <f t="shared" si="65"/>
        <v>£000</v>
      </c>
      <c r="G1427" s="283"/>
      <c r="H1427" s="283"/>
      <c r="I1427" s="283"/>
      <c r="J1427" s="283"/>
      <c r="K1427" s="283"/>
      <c r="L1427" s="283"/>
      <c r="M1427" s="283"/>
      <c r="N1427" s="283"/>
      <c r="O1427" s="283"/>
      <c r="P1427" s="283"/>
      <c r="Q1427" s="283"/>
      <c r="R1427" s="283"/>
      <c r="S1427" s="283"/>
      <c r="T1427" s="283"/>
      <c r="U1427" s="283"/>
      <c r="V1427" s="283"/>
      <c r="W1427" s="283"/>
      <c r="X1427" s="283"/>
      <c r="Y1427" s="283"/>
      <c r="Z1427" s="283"/>
      <c r="AA1427" s="283"/>
      <c r="AB1427" s="283"/>
      <c r="AC1427" s="284"/>
      <c r="AE1427" s="805"/>
      <c r="AG1427" s="805"/>
      <c r="AI1427" s="805"/>
      <c r="AK1427" s="300"/>
    </row>
    <row r="1428" spans="4:37" ht="12.75" customHeight="1" outlineLevel="3" x14ac:dyDescent="0.25">
      <c r="D1428" s="142" t="str">
        <f>'Line Items'!D2117</f>
        <v>[SFO Station Line 233] - Long Term Charge (Third Reserve Rent)</v>
      </c>
      <c r="E1428" s="106"/>
      <c r="F1428" s="143" t="str">
        <f t="shared" si="65"/>
        <v>£000</v>
      </c>
      <c r="G1428" s="283"/>
      <c r="H1428" s="283"/>
      <c r="I1428" s="283"/>
      <c r="J1428" s="283"/>
      <c r="K1428" s="283"/>
      <c r="L1428" s="283"/>
      <c r="M1428" s="283"/>
      <c r="N1428" s="283"/>
      <c r="O1428" s="283"/>
      <c r="P1428" s="283"/>
      <c r="Q1428" s="283"/>
      <c r="R1428" s="283"/>
      <c r="S1428" s="283"/>
      <c r="T1428" s="283"/>
      <c r="U1428" s="283"/>
      <c r="V1428" s="283"/>
      <c r="W1428" s="283"/>
      <c r="X1428" s="283"/>
      <c r="Y1428" s="283"/>
      <c r="Z1428" s="283"/>
      <c r="AA1428" s="283"/>
      <c r="AB1428" s="283"/>
      <c r="AC1428" s="284"/>
      <c r="AE1428" s="805"/>
      <c r="AG1428" s="805"/>
      <c r="AI1428" s="805"/>
      <c r="AK1428" s="300"/>
    </row>
    <row r="1429" spans="4:37" ht="12.75" customHeight="1" outlineLevel="3" x14ac:dyDescent="0.25">
      <c r="D1429" s="142" t="str">
        <f>'Line Items'!D2118</f>
        <v>[SFO Station Line 234] - Long Term Charge (Third Reserve Rent)</v>
      </c>
      <c r="E1429" s="106"/>
      <c r="F1429" s="143" t="str">
        <f t="shared" si="65"/>
        <v>£000</v>
      </c>
      <c r="G1429" s="283"/>
      <c r="H1429" s="283"/>
      <c r="I1429" s="283"/>
      <c r="J1429" s="283"/>
      <c r="K1429" s="283"/>
      <c r="L1429" s="283"/>
      <c r="M1429" s="283"/>
      <c r="N1429" s="283"/>
      <c r="O1429" s="283"/>
      <c r="P1429" s="283"/>
      <c r="Q1429" s="283"/>
      <c r="R1429" s="283"/>
      <c r="S1429" s="283"/>
      <c r="T1429" s="283"/>
      <c r="U1429" s="283"/>
      <c r="V1429" s="283"/>
      <c r="W1429" s="283"/>
      <c r="X1429" s="283"/>
      <c r="Y1429" s="283"/>
      <c r="Z1429" s="283"/>
      <c r="AA1429" s="283"/>
      <c r="AB1429" s="283"/>
      <c r="AC1429" s="284"/>
      <c r="AE1429" s="805"/>
      <c r="AG1429" s="805"/>
      <c r="AI1429" s="805"/>
      <c r="AK1429" s="300"/>
    </row>
    <row r="1430" spans="4:37" ht="12.75" customHeight="1" outlineLevel="3" x14ac:dyDescent="0.25">
      <c r="D1430" s="142" t="str">
        <f>'Line Items'!D2119</f>
        <v>[SFO Station Line 235] - Long Term Charge (Third Reserve Rent)</v>
      </c>
      <c r="E1430" s="106"/>
      <c r="F1430" s="143" t="str">
        <f t="shared" si="65"/>
        <v>£000</v>
      </c>
      <c r="G1430" s="283"/>
      <c r="H1430" s="283"/>
      <c r="I1430" s="283"/>
      <c r="J1430" s="283"/>
      <c r="K1430" s="283"/>
      <c r="L1430" s="283"/>
      <c r="M1430" s="283"/>
      <c r="N1430" s="283"/>
      <c r="O1430" s="283"/>
      <c r="P1430" s="283"/>
      <c r="Q1430" s="283"/>
      <c r="R1430" s="283"/>
      <c r="S1430" s="283"/>
      <c r="T1430" s="283"/>
      <c r="U1430" s="283"/>
      <c r="V1430" s="283"/>
      <c r="W1430" s="283"/>
      <c r="X1430" s="283"/>
      <c r="Y1430" s="283"/>
      <c r="Z1430" s="283"/>
      <c r="AA1430" s="283"/>
      <c r="AB1430" s="283"/>
      <c r="AC1430" s="284"/>
      <c r="AE1430" s="805"/>
      <c r="AG1430" s="805"/>
      <c r="AI1430" s="805"/>
      <c r="AK1430" s="300"/>
    </row>
    <row r="1431" spans="4:37" ht="12.75" customHeight="1" outlineLevel="3" x14ac:dyDescent="0.25">
      <c r="D1431" s="142" t="str">
        <f>'Line Items'!D2120</f>
        <v>[SFO Station Line 236] - Long Term Charge (Third Reserve Rent)</v>
      </c>
      <c r="E1431" s="106"/>
      <c r="F1431" s="143" t="str">
        <f t="shared" si="65"/>
        <v>£000</v>
      </c>
      <c r="G1431" s="283"/>
      <c r="H1431" s="283"/>
      <c r="I1431" s="283"/>
      <c r="J1431" s="283"/>
      <c r="K1431" s="283"/>
      <c r="L1431" s="283"/>
      <c r="M1431" s="283"/>
      <c r="N1431" s="283"/>
      <c r="O1431" s="283"/>
      <c r="P1431" s="283"/>
      <c r="Q1431" s="283"/>
      <c r="R1431" s="283"/>
      <c r="S1431" s="283"/>
      <c r="T1431" s="283"/>
      <c r="U1431" s="283"/>
      <c r="V1431" s="283"/>
      <c r="W1431" s="283"/>
      <c r="X1431" s="283"/>
      <c r="Y1431" s="283"/>
      <c r="Z1431" s="283"/>
      <c r="AA1431" s="283"/>
      <c r="AB1431" s="283"/>
      <c r="AC1431" s="284"/>
      <c r="AE1431" s="805"/>
      <c r="AG1431" s="805"/>
      <c r="AI1431" s="805"/>
      <c r="AK1431" s="300"/>
    </row>
    <row r="1432" spans="4:37" ht="12.75" customHeight="1" outlineLevel="3" x14ac:dyDescent="0.25">
      <c r="D1432" s="142" t="str">
        <f>'Line Items'!D2121</f>
        <v>[SFO Station Line 237] - Long Term Charge (Third Reserve Rent)</v>
      </c>
      <c r="E1432" s="106"/>
      <c r="F1432" s="143" t="str">
        <f t="shared" si="65"/>
        <v>£000</v>
      </c>
      <c r="G1432" s="283"/>
      <c r="H1432" s="283"/>
      <c r="I1432" s="283"/>
      <c r="J1432" s="283"/>
      <c r="K1432" s="283"/>
      <c r="L1432" s="283"/>
      <c r="M1432" s="283"/>
      <c r="N1432" s="283"/>
      <c r="O1432" s="283"/>
      <c r="P1432" s="283"/>
      <c r="Q1432" s="283"/>
      <c r="R1432" s="283"/>
      <c r="S1432" s="283"/>
      <c r="T1432" s="283"/>
      <c r="U1432" s="283"/>
      <c r="V1432" s="283"/>
      <c r="W1432" s="283"/>
      <c r="X1432" s="283"/>
      <c r="Y1432" s="283"/>
      <c r="Z1432" s="283"/>
      <c r="AA1432" s="283"/>
      <c r="AB1432" s="283"/>
      <c r="AC1432" s="284"/>
      <c r="AE1432" s="805"/>
      <c r="AG1432" s="805"/>
      <c r="AI1432" s="805"/>
      <c r="AK1432" s="300"/>
    </row>
    <row r="1433" spans="4:37" ht="12.75" customHeight="1" outlineLevel="3" x14ac:dyDescent="0.25">
      <c r="D1433" s="142" t="str">
        <f>'Line Items'!D2122</f>
        <v>[SFO Station Line 238] - Long Term Charge (Third Reserve Rent)</v>
      </c>
      <c r="E1433" s="106"/>
      <c r="F1433" s="143" t="str">
        <f t="shared" si="65"/>
        <v>£000</v>
      </c>
      <c r="G1433" s="283"/>
      <c r="H1433" s="283"/>
      <c r="I1433" s="283"/>
      <c r="J1433" s="283"/>
      <c r="K1433" s="283"/>
      <c r="L1433" s="283"/>
      <c r="M1433" s="283"/>
      <c r="N1433" s="283"/>
      <c r="O1433" s="283"/>
      <c r="P1433" s="283"/>
      <c r="Q1433" s="283"/>
      <c r="R1433" s="283"/>
      <c r="S1433" s="283"/>
      <c r="T1433" s="283"/>
      <c r="U1433" s="283"/>
      <c r="V1433" s="283"/>
      <c r="W1433" s="283"/>
      <c r="X1433" s="283"/>
      <c r="Y1433" s="283"/>
      <c r="Z1433" s="283"/>
      <c r="AA1433" s="283"/>
      <c r="AB1433" s="283"/>
      <c r="AC1433" s="284"/>
      <c r="AE1433" s="805"/>
      <c r="AG1433" s="805"/>
      <c r="AI1433" s="805"/>
      <c r="AK1433" s="300"/>
    </row>
    <row r="1434" spans="4:37" ht="12.75" customHeight="1" outlineLevel="3" x14ac:dyDescent="0.25">
      <c r="D1434" s="142" t="str">
        <f>'Line Items'!D2123</f>
        <v>[SFO Station Line 239] - Long Term Charge (Third Reserve Rent)</v>
      </c>
      <c r="E1434" s="106"/>
      <c r="F1434" s="143" t="str">
        <f t="shared" si="65"/>
        <v>£000</v>
      </c>
      <c r="G1434" s="283"/>
      <c r="H1434" s="283"/>
      <c r="I1434" s="283"/>
      <c r="J1434" s="283"/>
      <c r="K1434" s="283"/>
      <c r="L1434" s="283"/>
      <c r="M1434" s="283"/>
      <c r="N1434" s="283"/>
      <c r="O1434" s="283"/>
      <c r="P1434" s="283"/>
      <c r="Q1434" s="283"/>
      <c r="R1434" s="283"/>
      <c r="S1434" s="283"/>
      <c r="T1434" s="283"/>
      <c r="U1434" s="283"/>
      <c r="V1434" s="283"/>
      <c r="W1434" s="283"/>
      <c r="X1434" s="283"/>
      <c r="Y1434" s="283"/>
      <c r="Z1434" s="283"/>
      <c r="AA1434" s="283"/>
      <c r="AB1434" s="283"/>
      <c r="AC1434" s="284"/>
      <c r="AE1434" s="805"/>
      <c r="AG1434" s="805"/>
      <c r="AI1434" s="805"/>
      <c r="AK1434" s="300"/>
    </row>
    <row r="1435" spans="4:37" ht="12.75" customHeight="1" outlineLevel="3" x14ac:dyDescent="0.25">
      <c r="D1435" s="142" t="str">
        <f>'Line Items'!D2124</f>
        <v>[SFO Station Line 240] - Long Term Charge (Third Reserve Rent)</v>
      </c>
      <c r="E1435" s="106"/>
      <c r="F1435" s="143" t="str">
        <f t="shared" si="65"/>
        <v>£000</v>
      </c>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4"/>
      <c r="AE1435" s="805"/>
      <c r="AG1435" s="805"/>
      <c r="AI1435" s="805"/>
      <c r="AK1435" s="300"/>
    </row>
    <row r="1436" spans="4:37" ht="12.75" customHeight="1" outlineLevel="3" x14ac:dyDescent="0.25">
      <c r="D1436" s="142" t="str">
        <f>'Line Items'!D2125</f>
        <v>[SFO Station Line 241] - Long Term Charge (Third Reserve Rent)</v>
      </c>
      <c r="E1436" s="106"/>
      <c r="F1436" s="143" t="str">
        <f t="shared" si="65"/>
        <v>£000</v>
      </c>
      <c r="G1436" s="283"/>
      <c r="H1436" s="283"/>
      <c r="I1436" s="283"/>
      <c r="J1436" s="283"/>
      <c r="K1436" s="283"/>
      <c r="L1436" s="283"/>
      <c r="M1436" s="283"/>
      <c r="N1436" s="283"/>
      <c r="O1436" s="283"/>
      <c r="P1436" s="283"/>
      <c r="Q1436" s="283"/>
      <c r="R1436" s="283"/>
      <c r="S1436" s="283"/>
      <c r="T1436" s="283"/>
      <c r="U1436" s="283"/>
      <c r="V1436" s="283"/>
      <c r="W1436" s="283"/>
      <c r="X1436" s="283"/>
      <c r="Y1436" s="283"/>
      <c r="Z1436" s="283"/>
      <c r="AA1436" s="283"/>
      <c r="AB1436" s="283"/>
      <c r="AC1436" s="284"/>
      <c r="AE1436" s="805"/>
      <c r="AG1436" s="805"/>
      <c r="AI1436" s="805"/>
      <c r="AK1436" s="300"/>
    </row>
    <row r="1437" spans="4:37" ht="12.75" customHeight="1" outlineLevel="3" x14ac:dyDescent="0.25">
      <c r="D1437" s="142" t="str">
        <f>'Line Items'!D2126</f>
        <v>[SFO Station Line 242] - Long Term Charge (Third Reserve Rent)</v>
      </c>
      <c r="E1437" s="106"/>
      <c r="F1437" s="143" t="str">
        <f t="shared" si="65"/>
        <v>£000</v>
      </c>
      <c r="G1437" s="283"/>
      <c r="H1437" s="283"/>
      <c r="I1437" s="283"/>
      <c r="J1437" s="283"/>
      <c r="K1437" s="283"/>
      <c r="L1437" s="283"/>
      <c r="M1437" s="283"/>
      <c r="N1437" s="283"/>
      <c r="O1437" s="283"/>
      <c r="P1437" s="283"/>
      <c r="Q1437" s="283"/>
      <c r="R1437" s="283"/>
      <c r="S1437" s="283"/>
      <c r="T1437" s="283"/>
      <c r="U1437" s="283"/>
      <c r="V1437" s="283"/>
      <c r="W1437" s="283"/>
      <c r="X1437" s="283"/>
      <c r="Y1437" s="283"/>
      <c r="Z1437" s="283"/>
      <c r="AA1437" s="283"/>
      <c r="AB1437" s="283"/>
      <c r="AC1437" s="284"/>
      <c r="AE1437" s="805"/>
      <c r="AG1437" s="805"/>
      <c r="AI1437" s="805"/>
      <c r="AK1437" s="300"/>
    </row>
    <row r="1438" spans="4:37" ht="12.75" customHeight="1" outlineLevel="3" x14ac:dyDescent="0.25">
      <c r="D1438" s="142" t="str">
        <f>'Line Items'!D2127</f>
        <v>[SFO Station Line 243] - Long Term Charge (Third Reserve Rent)</v>
      </c>
      <c r="E1438" s="106"/>
      <c r="F1438" s="143" t="str">
        <f t="shared" si="65"/>
        <v>£000</v>
      </c>
      <c r="G1438" s="283"/>
      <c r="H1438" s="283"/>
      <c r="I1438" s="283"/>
      <c r="J1438" s="283"/>
      <c r="K1438" s="283"/>
      <c r="L1438" s="283"/>
      <c r="M1438" s="283"/>
      <c r="N1438" s="283"/>
      <c r="O1438" s="283"/>
      <c r="P1438" s="283"/>
      <c r="Q1438" s="283"/>
      <c r="R1438" s="283"/>
      <c r="S1438" s="283"/>
      <c r="T1438" s="283"/>
      <c r="U1438" s="283"/>
      <c r="V1438" s="283"/>
      <c r="W1438" s="283"/>
      <c r="X1438" s="283"/>
      <c r="Y1438" s="283"/>
      <c r="Z1438" s="283"/>
      <c r="AA1438" s="283"/>
      <c r="AB1438" s="283"/>
      <c r="AC1438" s="284"/>
      <c r="AE1438" s="805"/>
      <c r="AG1438" s="805"/>
      <c r="AI1438" s="805"/>
      <c r="AK1438" s="300"/>
    </row>
    <row r="1439" spans="4:37" ht="12.75" customHeight="1" outlineLevel="3" x14ac:dyDescent="0.25">
      <c r="D1439" s="142" t="str">
        <f>'Line Items'!D2128</f>
        <v>[SFO Station Line 244] - Long Term Charge (Third Reserve Rent)</v>
      </c>
      <c r="E1439" s="106"/>
      <c r="F1439" s="143" t="str">
        <f t="shared" si="65"/>
        <v>£000</v>
      </c>
      <c r="G1439" s="283"/>
      <c r="H1439" s="283"/>
      <c r="I1439" s="283"/>
      <c r="J1439" s="283"/>
      <c r="K1439" s="283"/>
      <c r="L1439" s="283"/>
      <c r="M1439" s="283"/>
      <c r="N1439" s="283"/>
      <c r="O1439" s="283"/>
      <c r="P1439" s="283"/>
      <c r="Q1439" s="283"/>
      <c r="R1439" s="283"/>
      <c r="S1439" s="283"/>
      <c r="T1439" s="283"/>
      <c r="U1439" s="283"/>
      <c r="V1439" s="283"/>
      <c r="W1439" s="283"/>
      <c r="X1439" s="283"/>
      <c r="Y1439" s="283"/>
      <c r="Z1439" s="283"/>
      <c r="AA1439" s="283"/>
      <c r="AB1439" s="283"/>
      <c r="AC1439" s="284"/>
      <c r="AE1439" s="805"/>
      <c r="AG1439" s="805"/>
      <c r="AI1439" s="805"/>
      <c r="AK1439" s="300"/>
    </row>
    <row r="1440" spans="4:37" ht="12.75" customHeight="1" outlineLevel="3" x14ac:dyDescent="0.25">
      <c r="D1440" s="142" t="str">
        <f>'Line Items'!D2129</f>
        <v>[SFO Station Line 245] - Long Term Charge (Third Reserve Rent)</v>
      </c>
      <c r="E1440" s="106"/>
      <c r="F1440" s="143" t="str">
        <f t="shared" si="65"/>
        <v>£000</v>
      </c>
      <c r="G1440" s="283"/>
      <c r="H1440" s="283"/>
      <c r="I1440" s="283"/>
      <c r="J1440" s="283"/>
      <c r="K1440" s="283"/>
      <c r="L1440" s="283"/>
      <c r="M1440" s="283"/>
      <c r="N1440" s="283"/>
      <c r="O1440" s="283"/>
      <c r="P1440" s="283"/>
      <c r="Q1440" s="283"/>
      <c r="R1440" s="283"/>
      <c r="S1440" s="283"/>
      <c r="T1440" s="283"/>
      <c r="U1440" s="283"/>
      <c r="V1440" s="283"/>
      <c r="W1440" s="283"/>
      <c r="X1440" s="283"/>
      <c r="Y1440" s="283"/>
      <c r="Z1440" s="283"/>
      <c r="AA1440" s="283"/>
      <c r="AB1440" s="283"/>
      <c r="AC1440" s="284"/>
      <c r="AE1440" s="805"/>
      <c r="AG1440" s="805"/>
      <c r="AI1440" s="805"/>
      <c r="AK1440" s="300"/>
    </row>
    <row r="1441" spans="3:37" ht="12.75" customHeight="1" outlineLevel="3" x14ac:dyDescent="0.25">
      <c r="D1441" s="142" t="str">
        <f>'Line Items'!D2130</f>
        <v>[SFO Station Line 246] - Long Term Charge (Third Reserve Rent)</v>
      </c>
      <c r="E1441" s="106"/>
      <c r="F1441" s="143" t="str">
        <f t="shared" si="65"/>
        <v>£000</v>
      </c>
      <c r="G1441" s="283"/>
      <c r="H1441" s="283"/>
      <c r="I1441" s="283"/>
      <c r="J1441" s="283"/>
      <c r="K1441" s="283"/>
      <c r="L1441" s="283"/>
      <c r="M1441" s="283"/>
      <c r="N1441" s="283"/>
      <c r="O1441" s="283"/>
      <c r="P1441" s="283"/>
      <c r="Q1441" s="283"/>
      <c r="R1441" s="283"/>
      <c r="S1441" s="283"/>
      <c r="T1441" s="283"/>
      <c r="U1441" s="283"/>
      <c r="V1441" s="283"/>
      <c r="W1441" s="283"/>
      <c r="X1441" s="283"/>
      <c r="Y1441" s="283"/>
      <c r="Z1441" s="283"/>
      <c r="AA1441" s="283"/>
      <c r="AB1441" s="283"/>
      <c r="AC1441" s="284"/>
      <c r="AE1441" s="805"/>
      <c r="AG1441" s="805"/>
      <c r="AI1441" s="805"/>
      <c r="AK1441" s="300"/>
    </row>
    <row r="1442" spans="3:37" ht="12.75" customHeight="1" outlineLevel="3" x14ac:dyDescent="0.25">
      <c r="D1442" s="142" t="str">
        <f>'Line Items'!D2131</f>
        <v>[SFO Station Line 247] - Long Term Charge (Third Reserve Rent)</v>
      </c>
      <c r="E1442" s="106"/>
      <c r="F1442" s="143" t="str">
        <f t="shared" si="65"/>
        <v>£000</v>
      </c>
      <c r="G1442" s="283"/>
      <c r="H1442" s="283"/>
      <c r="I1442" s="283"/>
      <c r="J1442" s="283"/>
      <c r="K1442" s="283"/>
      <c r="L1442" s="283"/>
      <c r="M1442" s="283"/>
      <c r="N1442" s="283"/>
      <c r="O1442" s="283"/>
      <c r="P1442" s="283"/>
      <c r="Q1442" s="283"/>
      <c r="R1442" s="283"/>
      <c r="S1442" s="283"/>
      <c r="T1442" s="283"/>
      <c r="U1442" s="283"/>
      <c r="V1442" s="283"/>
      <c r="W1442" s="283"/>
      <c r="X1442" s="283"/>
      <c r="Y1442" s="283"/>
      <c r="Z1442" s="283"/>
      <c r="AA1442" s="283"/>
      <c r="AB1442" s="283"/>
      <c r="AC1442" s="284"/>
      <c r="AE1442" s="805"/>
      <c r="AG1442" s="805"/>
      <c r="AI1442" s="805"/>
      <c r="AK1442" s="300"/>
    </row>
    <row r="1443" spans="3:37" ht="12.75" customHeight="1" outlineLevel="3" x14ac:dyDescent="0.25">
      <c r="D1443" s="142" t="str">
        <f>'Line Items'!D2132</f>
        <v>[SFO Station Line 248] - Long Term Charge (Third Reserve Rent)</v>
      </c>
      <c r="E1443" s="106"/>
      <c r="F1443" s="143" t="str">
        <f t="shared" si="65"/>
        <v>£000</v>
      </c>
      <c r="G1443" s="283"/>
      <c r="H1443" s="283"/>
      <c r="I1443" s="283"/>
      <c r="J1443" s="283"/>
      <c r="K1443" s="283"/>
      <c r="L1443" s="283"/>
      <c r="M1443" s="283"/>
      <c r="N1443" s="283"/>
      <c r="O1443" s="283"/>
      <c r="P1443" s="283"/>
      <c r="Q1443" s="283"/>
      <c r="R1443" s="283"/>
      <c r="S1443" s="283"/>
      <c r="T1443" s="283"/>
      <c r="U1443" s="283"/>
      <c r="V1443" s="283"/>
      <c r="W1443" s="283"/>
      <c r="X1443" s="283"/>
      <c r="Y1443" s="283"/>
      <c r="Z1443" s="283"/>
      <c r="AA1443" s="283"/>
      <c r="AB1443" s="283"/>
      <c r="AC1443" s="284"/>
      <c r="AE1443" s="805"/>
      <c r="AG1443" s="805"/>
      <c r="AI1443" s="805"/>
      <c r="AK1443" s="300"/>
    </row>
    <row r="1444" spans="3:37" ht="12.75" customHeight="1" outlineLevel="3" x14ac:dyDescent="0.25">
      <c r="D1444" s="142" t="str">
        <f>'Line Items'!D2133</f>
        <v>[SFO Station Line 249] - Long Term Charge (Third Reserve Rent)</v>
      </c>
      <c r="E1444" s="106"/>
      <c r="F1444" s="143" t="str">
        <f t="shared" si="65"/>
        <v>£000</v>
      </c>
      <c r="G1444" s="283"/>
      <c r="H1444" s="283"/>
      <c r="I1444" s="283"/>
      <c r="J1444" s="283"/>
      <c r="K1444" s="283"/>
      <c r="L1444" s="283"/>
      <c r="M1444" s="283"/>
      <c r="N1444" s="283"/>
      <c r="O1444" s="283"/>
      <c r="P1444" s="283"/>
      <c r="Q1444" s="283"/>
      <c r="R1444" s="283"/>
      <c r="S1444" s="283"/>
      <c r="T1444" s="283"/>
      <c r="U1444" s="283"/>
      <c r="V1444" s="283"/>
      <c r="W1444" s="283"/>
      <c r="X1444" s="283"/>
      <c r="Y1444" s="283"/>
      <c r="Z1444" s="283"/>
      <c r="AA1444" s="283"/>
      <c r="AB1444" s="283"/>
      <c r="AC1444" s="284"/>
      <c r="AE1444" s="805"/>
      <c r="AG1444" s="805"/>
      <c r="AI1444" s="805"/>
      <c r="AK1444" s="300"/>
    </row>
    <row r="1445" spans="3:37" ht="12.75" customHeight="1" outlineLevel="3" x14ac:dyDescent="0.25">
      <c r="D1445" s="113" t="str">
        <f>'Line Items'!D2134</f>
        <v>[SFO Station Line 250] - Long Term Charge (Third Reserve Rent)</v>
      </c>
      <c r="E1445" s="286"/>
      <c r="F1445" s="155" t="str">
        <f t="shared" si="65"/>
        <v>£000</v>
      </c>
      <c r="G1445" s="287"/>
      <c r="H1445" s="287"/>
      <c r="I1445" s="287"/>
      <c r="J1445" s="287"/>
      <c r="K1445" s="287"/>
      <c r="L1445" s="287"/>
      <c r="M1445" s="287"/>
      <c r="N1445" s="287"/>
      <c r="O1445" s="287"/>
      <c r="P1445" s="287"/>
      <c r="Q1445" s="287"/>
      <c r="R1445" s="287"/>
      <c r="S1445" s="287"/>
      <c r="T1445" s="287"/>
      <c r="U1445" s="287"/>
      <c r="V1445" s="287"/>
      <c r="W1445" s="287"/>
      <c r="X1445" s="287"/>
      <c r="Y1445" s="287"/>
      <c r="Z1445" s="287"/>
      <c r="AA1445" s="287"/>
      <c r="AB1445" s="287"/>
      <c r="AC1445" s="288"/>
      <c r="AE1445" s="1058"/>
      <c r="AG1445" s="1058"/>
      <c r="AI1445" s="1058"/>
      <c r="AK1445" s="301"/>
    </row>
    <row r="1446" spans="3:37" ht="12.75" customHeight="1" outlineLevel="2" x14ac:dyDescent="0.25">
      <c r="G1446" s="107"/>
      <c r="H1446" s="107"/>
      <c r="I1446" s="107"/>
      <c r="J1446" s="107"/>
      <c r="K1446" s="107"/>
      <c r="L1446" s="107"/>
      <c r="M1446" s="107"/>
      <c r="N1446" s="107"/>
      <c r="O1446" s="107"/>
      <c r="P1446" s="107"/>
      <c r="Q1446" s="107"/>
      <c r="R1446" s="107"/>
      <c r="S1446" s="107"/>
      <c r="T1446" s="107"/>
      <c r="U1446" s="107"/>
      <c r="V1446" s="107"/>
      <c r="W1446" s="107"/>
      <c r="X1446" s="107"/>
      <c r="Y1446" s="107"/>
      <c r="Z1446" s="107"/>
      <c r="AA1446" s="107"/>
      <c r="AB1446" s="107"/>
      <c r="AC1446" s="107"/>
      <c r="AE1446" s="212"/>
      <c r="AG1446" s="212"/>
      <c r="AH1446" s="212"/>
      <c r="AI1446" s="212"/>
    </row>
    <row r="1447" spans="3:37" ht="12.75" customHeight="1" outlineLevel="2" x14ac:dyDescent="0.25">
      <c r="D1447" s="290" t="str">
        <f>"Total "&amp;C1195</f>
        <v>Total SFO Station Access Long Term Charge (Third Reserve Rent)</v>
      </c>
      <c r="E1447" s="353"/>
      <c r="F1447" s="354" t="str">
        <f>F1445</f>
        <v>£000</v>
      </c>
      <c r="G1447" s="355">
        <f t="shared" ref="G1447:AC1447" si="66">SUM(G1196:G1445)</f>
        <v>0</v>
      </c>
      <c r="H1447" s="355">
        <f t="shared" si="66"/>
        <v>0</v>
      </c>
      <c r="I1447" s="355">
        <f t="shared" si="66"/>
        <v>0</v>
      </c>
      <c r="J1447" s="355">
        <f t="shared" si="66"/>
        <v>0</v>
      </c>
      <c r="K1447" s="355">
        <f t="shared" si="66"/>
        <v>0</v>
      </c>
      <c r="L1447" s="355">
        <f t="shared" si="66"/>
        <v>0</v>
      </c>
      <c r="M1447" s="355">
        <f t="shared" si="66"/>
        <v>0</v>
      </c>
      <c r="N1447" s="355">
        <f t="shared" si="66"/>
        <v>0</v>
      </c>
      <c r="O1447" s="355">
        <f t="shared" si="66"/>
        <v>0</v>
      </c>
      <c r="P1447" s="355">
        <f t="shared" si="66"/>
        <v>0</v>
      </c>
      <c r="Q1447" s="355">
        <f t="shared" si="66"/>
        <v>0</v>
      </c>
      <c r="R1447" s="355">
        <f t="shared" si="66"/>
        <v>0</v>
      </c>
      <c r="S1447" s="355">
        <f t="shared" si="66"/>
        <v>0</v>
      </c>
      <c r="T1447" s="355">
        <f t="shared" si="66"/>
        <v>0</v>
      </c>
      <c r="U1447" s="355">
        <f t="shared" si="66"/>
        <v>0</v>
      </c>
      <c r="V1447" s="355">
        <f t="shared" si="66"/>
        <v>0</v>
      </c>
      <c r="W1447" s="355">
        <f t="shared" si="66"/>
        <v>0</v>
      </c>
      <c r="X1447" s="355">
        <f t="shared" si="66"/>
        <v>0</v>
      </c>
      <c r="Y1447" s="355">
        <f t="shared" si="66"/>
        <v>0</v>
      </c>
      <c r="Z1447" s="355">
        <f t="shared" si="66"/>
        <v>0</v>
      </c>
      <c r="AA1447" s="355">
        <f t="shared" si="66"/>
        <v>0</v>
      </c>
      <c r="AB1447" s="355">
        <f t="shared" si="66"/>
        <v>0</v>
      </c>
      <c r="AC1447" s="294">
        <f t="shared" si="66"/>
        <v>0</v>
      </c>
      <c r="AE1447" s="1062">
        <f>SUM(AE1196:AE1445)</f>
        <v>0</v>
      </c>
      <c r="AG1447" s="1062">
        <f>SUM(AG1196:AG1445)</f>
        <v>0</v>
      </c>
      <c r="AI1447" s="1062">
        <f>SUM(AI1196:AI1445)</f>
        <v>0</v>
      </c>
      <c r="AK1447" s="295"/>
    </row>
    <row r="1448" spans="3:37" ht="12.75" customHeight="1" outlineLevel="1" x14ac:dyDescent="0.25">
      <c r="G1448" s="107"/>
      <c r="H1448" s="107"/>
      <c r="I1448" s="107"/>
      <c r="J1448" s="107"/>
      <c r="K1448" s="107"/>
      <c r="L1448" s="107"/>
      <c r="M1448" s="107"/>
      <c r="N1448" s="107"/>
      <c r="O1448" s="107"/>
      <c r="P1448" s="107"/>
      <c r="Q1448" s="107"/>
      <c r="R1448" s="107"/>
      <c r="S1448" s="107"/>
      <c r="T1448" s="107"/>
      <c r="U1448" s="107"/>
      <c r="V1448" s="107"/>
      <c r="W1448" s="107"/>
      <c r="X1448" s="107"/>
      <c r="Y1448" s="107"/>
      <c r="Z1448" s="107"/>
      <c r="AA1448" s="107"/>
      <c r="AB1448" s="107"/>
      <c r="AC1448" s="107"/>
      <c r="AE1448" s="107"/>
      <c r="AG1448" s="107"/>
      <c r="AI1448" s="107"/>
    </row>
    <row r="1449" spans="3:37" ht="12.75" customHeight="1" outlineLevel="1" x14ac:dyDescent="0.25">
      <c r="C1449" s="76" t="str">
        <f>'Line Items'!C2136</f>
        <v>Station Facility Charges</v>
      </c>
      <c r="G1449" s="107"/>
      <c r="H1449" s="107"/>
      <c r="I1449" s="107"/>
      <c r="J1449" s="107"/>
      <c r="K1449" s="107"/>
      <c r="L1449" s="107"/>
      <c r="M1449" s="107"/>
      <c r="N1449" s="107"/>
      <c r="O1449" s="107"/>
      <c r="P1449" s="107"/>
      <c r="Q1449" s="107"/>
      <c r="R1449" s="107"/>
      <c r="S1449" s="107"/>
      <c r="T1449" s="107"/>
      <c r="U1449" s="107"/>
      <c r="V1449" s="107"/>
      <c r="W1449" s="107"/>
      <c r="X1449" s="107"/>
      <c r="Y1449" s="107"/>
      <c r="Z1449" s="107"/>
      <c r="AA1449" s="107"/>
      <c r="AB1449" s="107"/>
      <c r="AC1449" s="107"/>
      <c r="AE1449" s="107"/>
      <c r="AG1449" s="107"/>
      <c r="AI1449" s="107"/>
    </row>
    <row r="1450" spans="3:37" ht="12.75" customHeight="1" outlineLevel="2" x14ac:dyDescent="0.25">
      <c r="C1450" s="76"/>
      <c r="D1450" s="393" t="str">
        <f>'Line Items'!D2137</f>
        <v>[Station Facility charges Line 1]</v>
      </c>
      <c r="E1450" s="394"/>
      <c r="F1450" s="395" t="s">
        <v>428</v>
      </c>
      <c r="G1450" s="396"/>
      <c r="H1450" s="396"/>
      <c r="I1450" s="396"/>
      <c r="J1450" s="396"/>
      <c r="K1450" s="396"/>
      <c r="L1450" s="396"/>
      <c r="M1450" s="396"/>
      <c r="N1450" s="396"/>
      <c r="O1450" s="396"/>
      <c r="P1450" s="396"/>
      <c r="Q1450" s="396"/>
      <c r="R1450" s="396"/>
      <c r="S1450" s="396"/>
      <c r="T1450" s="396"/>
      <c r="U1450" s="396"/>
      <c r="V1450" s="396"/>
      <c r="W1450" s="396"/>
      <c r="X1450" s="396"/>
      <c r="Y1450" s="396"/>
      <c r="Z1450" s="396"/>
      <c r="AA1450" s="396"/>
      <c r="AB1450" s="396"/>
      <c r="AC1450" s="1055"/>
      <c r="AE1450" s="1057"/>
      <c r="AG1450" s="1057"/>
      <c r="AI1450" s="1057"/>
      <c r="AK1450" s="1081" t="s">
        <v>2949</v>
      </c>
    </row>
    <row r="1451" spans="3:37" ht="12.75" customHeight="1" outlineLevel="2" x14ac:dyDescent="0.25">
      <c r="D1451" s="142" t="str">
        <f>'Line Items'!D2138</f>
        <v>[Station Facility charges Line 2]</v>
      </c>
      <c r="F1451" s="143" t="str">
        <f>F1450</f>
        <v>£000</v>
      </c>
      <c r="G1451" s="283"/>
      <c r="H1451" s="283"/>
      <c r="I1451" s="283"/>
      <c r="J1451" s="283"/>
      <c r="K1451" s="283"/>
      <c r="L1451" s="283"/>
      <c r="M1451" s="283"/>
      <c r="N1451" s="283"/>
      <c r="O1451" s="283"/>
      <c r="P1451" s="283"/>
      <c r="Q1451" s="283"/>
      <c r="R1451" s="283"/>
      <c r="S1451" s="283"/>
      <c r="T1451" s="283"/>
      <c r="U1451" s="283"/>
      <c r="V1451" s="283"/>
      <c r="W1451" s="283"/>
      <c r="X1451" s="283"/>
      <c r="Y1451" s="283"/>
      <c r="Z1451" s="283"/>
      <c r="AA1451" s="283"/>
      <c r="AB1451" s="283"/>
      <c r="AC1451" s="284"/>
      <c r="AE1451" s="805"/>
      <c r="AG1451" s="805"/>
      <c r="AI1451" s="805"/>
      <c r="AK1451" s="300"/>
    </row>
    <row r="1452" spans="3:37" ht="12.75" customHeight="1" outlineLevel="2" x14ac:dyDescent="0.25">
      <c r="D1452" s="142" t="str">
        <f>'Line Items'!D2139</f>
        <v>[Station Facility charges Line 3]</v>
      </c>
      <c r="F1452" s="143" t="str">
        <f t="shared" ref="F1452:F1469" si="67">F1451</f>
        <v>£000</v>
      </c>
      <c r="G1452" s="283"/>
      <c r="H1452" s="283"/>
      <c r="I1452" s="283"/>
      <c r="J1452" s="283"/>
      <c r="K1452" s="283"/>
      <c r="L1452" s="283"/>
      <c r="M1452" s="283"/>
      <c r="N1452" s="283"/>
      <c r="O1452" s="283"/>
      <c r="P1452" s="283"/>
      <c r="Q1452" s="283"/>
      <c r="R1452" s="283"/>
      <c r="S1452" s="283"/>
      <c r="T1452" s="283"/>
      <c r="U1452" s="283"/>
      <c r="V1452" s="283"/>
      <c r="W1452" s="283"/>
      <c r="X1452" s="283"/>
      <c r="Y1452" s="283"/>
      <c r="Z1452" s="283"/>
      <c r="AA1452" s="283"/>
      <c r="AB1452" s="283"/>
      <c r="AC1452" s="284"/>
      <c r="AE1452" s="805"/>
      <c r="AG1452" s="805"/>
      <c r="AI1452" s="805"/>
      <c r="AK1452" s="300"/>
    </row>
    <row r="1453" spans="3:37" ht="12.75" customHeight="1" outlineLevel="2" x14ac:dyDescent="0.25">
      <c r="D1453" s="142" t="str">
        <f>'Line Items'!D2140</f>
        <v>[Station Facility charges Line 4]</v>
      </c>
      <c r="F1453" s="143" t="str">
        <f t="shared" si="67"/>
        <v>£000</v>
      </c>
      <c r="G1453" s="283"/>
      <c r="H1453" s="283"/>
      <c r="I1453" s="283"/>
      <c r="J1453" s="283"/>
      <c r="K1453" s="283"/>
      <c r="L1453" s="283"/>
      <c r="M1453" s="283"/>
      <c r="N1453" s="283"/>
      <c r="O1453" s="283"/>
      <c r="P1453" s="283"/>
      <c r="Q1453" s="283"/>
      <c r="R1453" s="283"/>
      <c r="S1453" s="283"/>
      <c r="T1453" s="283"/>
      <c r="U1453" s="283"/>
      <c r="V1453" s="283"/>
      <c r="W1453" s="283"/>
      <c r="X1453" s="283"/>
      <c r="Y1453" s="283"/>
      <c r="Z1453" s="283"/>
      <c r="AA1453" s="283"/>
      <c r="AB1453" s="283"/>
      <c r="AC1453" s="284"/>
      <c r="AE1453" s="805"/>
      <c r="AG1453" s="805"/>
      <c r="AI1453" s="805"/>
      <c r="AK1453" s="300"/>
    </row>
    <row r="1454" spans="3:37" ht="12.75" customHeight="1" outlineLevel="2" x14ac:dyDescent="0.25">
      <c r="D1454" s="142" t="str">
        <f>'Line Items'!D2141</f>
        <v>[Station Facility charges Line 5]</v>
      </c>
      <c r="F1454" s="143" t="str">
        <f t="shared" si="67"/>
        <v>£000</v>
      </c>
      <c r="G1454" s="283"/>
      <c r="H1454" s="283"/>
      <c r="I1454" s="283"/>
      <c r="J1454" s="283"/>
      <c r="K1454" s="283"/>
      <c r="L1454" s="283"/>
      <c r="M1454" s="283"/>
      <c r="N1454" s="283"/>
      <c r="O1454" s="283"/>
      <c r="P1454" s="283"/>
      <c r="Q1454" s="283"/>
      <c r="R1454" s="283"/>
      <c r="S1454" s="283"/>
      <c r="T1454" s="283"/>
      <c r="U1454" s="283"/>
      <c r="V1454" s="283"/>
      <c r="W1454" s="283"/>
      <c r="X1454" s="283"/>
      <c r="Y1454" s="283"/>
      <c r="Z1454" s="283"/>
      <c r="AA1454" s="283"/>
      <c r="AB1454" s="283"/>
      <c r="AC1454" s="284"/>
      <c r="AE1454" s="805"/>
      <c r="AG1454" s="805"/>
      <c r="AI1454" s="805"/>
      <c r="AK1454" s="300"/>
    </row>
    <row r="1455" spans="3:37" ht="12.75" customHeight="1" outlineLevel="2" x14ac:dyDescent="0.25">
      <c r="D1455" s="142" t="str">
        <f>'Line Items'!D2142</f>
        <v>[Station Facility charges Line 6]</v>
      </c>
      <c r="F1455" s="143" t="str">
        <f t="shared" si="67"/>
        <v>£000</v>
      </c>
      <c r="G1455" s="283"/>
      <c r="H1455" s="283"/>
      <c r="I1455" s="283"/>
      <c r="J1455" s="283"/>
      <c r="K1455" s="283"/>
      <c r="L1455" s="283"/>
      <c r="M1455" s="283"/>
      <c r="N1455" s="283"/>
      <c r="O1455" s="283"/>
      <c r="P1455" s="283"/>
      <c r="Q1455" s="283"/>
      <c r="R1455" s="283"/>
      <c r="S1455" s="283"/>
      <c r="T1455" s="283"/>
      <c r="U1455" s="283"/>
      <c r="V1455" s="283"/>
      <c r="W1455" s="283"/>
      <c r="X1455" s="283"/>
      <c r="Y1455" s="283"/>
      <c r="Z1455" s="283"/>
      <c r="AA1455" s="283"/>
      <c r="AB1455" s="283"/>
      <c r="AC1455" s="284"/>
      <c r="AE1455" s="805"/>
      <c r="AG1455" s="805"/>
      <c r="AI1455" s="805"/>
      <c r="AK1455" s="300"/>
    </row>
    <row r="1456" spans="3:37" ht="12.75" customHeight="1" outlineLevel="2" x14ac:dyDescent="0.25">
      <c r="D1456" s="142" t="str">
        <f>'Line Items'!D2143</f>
        <v>[Station Facility charges Line 7]</v>
      </c>
      <c r="F1456" s="143" t="str">
        <f t="shared" si="67"/>
        <v>£000</v>
      </c>
      <c r="G1456" s="283"/>
      <c r="H1456" s="283"/>
      <c r="I1456" s="283"/>
      <c r="J1456" s="283"/>
      <c r="K1456" s="283"/>
      <c r="L1456" s="283"/>
      <c r="M1456" s="283"/>
      <c r="N1456" s="283"/>
      <c r="O1456" s="283"/>
      <c r="P1456" s="283"/>
      <c r="Q1456" s="283"/>
      <c r="R1456" s="283"/>
      <c r="S1456" s="283"/>
      <c r="T1456" s="283"/>
      <c r="U1456" s="283"/>
      <c r="V1456" s="283"/>
      <c r="W1456" s="283"/>
      <c r="X1456" s="283"/>
      <c r="Y1456" s="283"/>
      <c r="Z1456" s="283"/>
      <c r="AA1456" s="283"/>
      <c r="AB1456" s="283"/>
      <c r="AC1456" s="284"/>
      <c r="AE1456" s="805"/>
      <c r="AG1456" s="805"/>
      <c r="AI1456" s="805"/>
      <c r="AK1456" s="300"/>
    </row>
    <row r="1457" spans="4:37" ht="12.75" customHeight="1" outlineLevel="2" x14ac:dyDescent="0.25">
      <c r="D1457" s="142" t="str">
        <f>'Line Items'!D2144</f>
        <v>[Station Facility charges Line 8]</v>
      </c>
      <c r="F1457" s="143" t="str">
        <f t="shared" si="67"/>
        <v>£000</v>
      </c>
      <c r="G1457" s="283"/>
      <c r="H1457" s="283"/>
      <c r="I1457" s="283"/>
      <c r="J1457" s="283"/>
      <c r="K1457" s="283"/>
      <c r="L1457" s="283"/>
      <c r="M1457" s="283"/>
      <c r="N1457" s="283"/>
      <c r="O1457" s="283"/>
      <c r="P1457" s="283"/>
      <c r="Q1457" s="283"/>
      <c r="R1457" s="283"/>
      <c r="S1457" s="283"/>
      <c r="T1457" s="283"/>
      <c r="U1457" s="283"/>
      <c r="V1457" s="283"/>
      <c r="W1457" s="283"/>
      <c r="X1457" s="283"/>
      <c r="Y1457" s="283"/>
      <c r="Z1457" s="283"/>
      <c r="AA1457" s="283"/>
      <c r="AB1457" s="283"/>
      <c r="AC1457" s="284"/>
      <c r="AE1457" s="805"/>
      <c r="AG1457" s="805"/>
      <c r="AI1457" s="805"/>
      <c r="AK1457" s="300"/>
    </row>
    <row r="1458" spans="4:37" ht="12.75" customHeight="1" outlineLevel="2" x14ac:dyDescent="0.25">
      <c r="D1458" s="142" t="str">
        <f>'Line Items'!D2145</f>
        <v>[Station Facility charges Line 9]</v>
      </c>
      <c r="F1458" s="143" t="str">
        <f t="shared" si="67"/>
        <v>£000</v>
      </c>
      <c r="G1458" s="283"/>
      <c r="H1458" s="283"/>
      <c r="I1458" s="283"/>
      <c r="J1458" s="283"/>
      <c r="K1458" s="283"/>
      <c r="L1458" s="283"/>
      <c r="M1458" s="283"/>
      <c r="N1458" s="283"/>
      <c r="O1458" s="283"/>
      <c r="P1458" s="283"/>
      <c r="Q1458" s="283"/>
      <c r="R1458" s="283"/>
      <c r="S1458" s="283"/>
      <c r="T1458" s="283"/>
      <c r="U1458" s="283"/>
      <c r="V1458" s="283"/>
      <c r="W1458" s="283"/>
      <c r="X1458" s="283"/>
      <c r="Y1458" s="283"/>
      <c r="Z1458" s="283"/>
      <c r="AA1458" s="283"/>
      <c r="AB1458" s="283"/>
      <c r="AC1458" s="284"/>
      <c r="AE1458" s="805"/>
      <c r="AG1458" s="805"/>
      <c r="AI1458" s="805"/>
      <c r="AK1458" s="300"/>
    </row>
    <row r="1459" spans="4:37" ht="12.75" customHeight="1" outlineLevel="2" x14ac:dyDescent="0.25">
      <c r="D1459" s="142" t="str">
        <f>'Line Items'!D2146</f>
        <v>[Station Facility charges Line 10]</v>
      </c>
      <c r="F1459" s="143" t="str">
        <f t="shared" si="67"/>
        <v>£000</v>
      </c>
      <c r="G1459" s="283"/>
      <c r="H1459" s="283"/>
      <c r="I1459" s="283"/>
      <c r="J1459" s="283"/>
      <c r="K1459" s="283"/>
      <c r="L1459" s="283"/>
      <c r="M1459" s="283"/>
      <c r="N1459" s="283"/>
      <c r="O1459" s="283"/>
      <c r="P1459" s="283"/>
      <c r="Q1459" s="283"/>
      <c r="R1459" s="283"/>
      <c r="S1459" s="283"/>
      <c r="T1459" s="283"/>
      <c r="U1459" s="283"/>
      <c r="V1459" s="283"/>
      <c r="W1459" s="283"/>
      <c r="X1459" s="283"/>
      <c r="Y1459" s="283"/>
      <c r="Z1459" s="283"/>
      <c r="AA1459" s="283"/>
      <c r="AB1459" s="283"/>
      <c r="AC1459" s="284"/>
      <c r="AE1459" s="805"/>
      <c r="AG1459" s="805"/>
      <c r="AI1459" s="805"/>
      <c r="AK1459" s="300"/>
    </row>
    <row r="1460" spans="4:37" ht="12.75" customHeight="1" outlineLevel="2" x14ac:dyDescent="0.25">
      <c r="D1460" s="142" t="str">
        <f>'Line Items'!D2147</f>
        <v>[Station Facility charges Line 11]</v>
      </c>
      <c r="F1460" s="143" t="str">
        <f t="shared" si="67"/>
        <v>£000</v>
      </c>
      <c r="G1460" s="283"/>
      <c r="H1460" s="283"/>
      <c r="I1460" s="283"/>
      <c r="J1460" s="283"/>
      <c r="K1460" s="283"/>
      <c r="L1460" s="283"/>
      <c r="M1460" s="283"/>
      <c r="N1460" s="283"/>
      <c r="O1460" s="283"/>
      <c r="P1460" s="283"/>
      <c r="Q1460" s="283"/>
      <c r="R1460" s="283"/>
      <c r="S1460" s="283"/>
      <c r="T1460" s="283"/>
      <c r="U1460" s="283"/>
      <c r="V1460" s="283"/>
      <c r="W1460" s="283"/>
      <c r="X1460" s="283"/>
      <c r="Y1460" s="283"/>
      <c r="Z1460" s="283"/>
      <c r="AA1460" s="283"/>
      <c r="AB1460" s="283"/>
      <c r="AC1460" s="284"/>
      <c r="AE1460" s="805"/>
      <c r="AG1460" s="805"/>
      <c r="AI1460" s="805"/>
      <c r="AK1460" s="300"/>
    </row>
    <row r="1461" spans="4:37" ht="12.75" customHeight="1" outlineLevel="2" x14ac:dyDescent="0.25">
      <c r="D1461" s="142" t="str">
        <f>'Line Items'!D2148</f>
        <v>[Station Facility charges Line 12]</v>
      </c>
      <c r="F1461" s="143" t="str">
        <f t="shared" si="67"/>
        <v>£000</v>
      </c>
      <c r="G1461" s="283"/>
      <c r="H1461" s="283"/>
      <c r="I1461" s="283"/>
      <c r="J1461" s="283"/>
      <c r="K1461" s="283"/>
      <c r="L1461" s="283"/>
      <c r="M1461" s="283"/>
      <c r="N1461" s="283"/>
      <c r="O1461" s="283"/>
      <c r="P1461" s="283"/>
      <c r="Q1461" s="283"/>
      <c r="R1461" s="283"/>
      <c r="S1461" s="283"/>
      <c r="T1461" s="283"/>
      <c r="U1461" s="283"/>
      <c r="V1461" s="283"/>
      <c r="W1461" s="283"/>
      <c r="X1461" s="283"/>
      <c r="Y1461" s="283"/>
      <c r="Z1461" s="283"/>
      <c r="AA1461" s="283"/>
      <c r="AB1461" s="283"/>
      <c r="AC1461" s="284"/>
      <c r="AE1461" s="805"/>
      <c r="AG1461" s="805"/>
      <c r="AI1461" s="805"/>
      <c r="AK1461" s="300"/>
    </row>
    <row r="1462" spans="4:37" ht="12.75" customHeight="1" outlineLevel="2" x14ac:dyDescent="0.25">
      <c r="D1462" s="142" t="str">
        <f>'Line Items'!D2149</f>
        <v>[Station Facility charges Line 13]</v>
      </c>
      <c r="F1462" s="143" t="str">
        <f t="shared" si="67"/>
        <v>£000</v>
      </c>
      <c r="G1462" s="283"/>
      <c r="H1462" s="283"/>
      <c r="I1462" s="283"/>
      <c r="J1462" s="283"/>
      <c r="K1462" s="283"/>
      <c r="L1462" s="283"/>
      <c r="M1462" s="283"/>
      <c r="N1462" s="283"/>
      <c r="O1462" s="283"/>
      <c r="P1462" s="283"/>
      <c r="Q1462" s="283"/>
      <c r="R1462" s="283"/>
      <c r="S1462" s="283"/>
      <c r="T1462" s="283"/>
      <c r="U1462" s="283"/>
      <c r="V1462" s="283"/>
      <c r="W1462" s="283"/>
      <c r="X1462" s="283"/>
      <c r="Y1462" s="283"/>
      <c r="Z1462" s="283"/>
      <c r="AA1462" s="283"/>
      <c r="AB1462" s="283"/>
      <c r="AC1462" s="284"/>
      <c r="AE1462" s="805"/>
      <c r="AG1462" s="805"/>
      <c r="AI1462" s="805"/>
      <c r="AK1462" s="300"/>
    </row>
    <row r="1463" spans="4:37" ht="12.75" customHeight="1" outlineLevel="2" x14ac:dyDescent="0.25">
      <c r="D1463" s="142" t="str">
        <f>'Line Items'!D2150</f>
        <v>[Station Facility charges Line 14]</v>
      </c>
      <c r="F1463" s="143" t="str">
        <f t="shared" si="67"/>
        <v>£000</v>
      </c>
      <c r="G1463" s="283"/>
      <c r="H1463" s="283"/>
      <c r="I1463" s="283"/>
      <c r="J1463" s="283"/>
      <c r="K1463" s="283"/>
      <c r="L1463" s="283"/>
      <c r="M1463" s="283"/>
      <c r="N1463" s="283"/>
      <c r="O1463" s="283"/>
      <c r="P1463" s="283"/>
      <c r="Q1463" s="283"/>
      <c r="R1463" s="283"/>
      <c r="S1463" s="283"/>
      <c r="T1463" s="283"/>
      <c r="U1463" s="283"/>
      <c r="V1463" s="283"/>
      <c r="W1463" s="283"/>
      <c r="X1463" s="283"/>
      <c r="Y1463" s="283"/>
      <c r="Z1463" s="283"/>
      <c r="AA1463" s="283"/>
      <c r="AB1463" s="283"/>
      <c r="AC1463" s="284"/>
      <c r="AE1463" s="805"/>
      <c r="AG1463" s="805"/>
      <c r="AI1463" s="805"/>
      <c r="AK1463" s="300"/>
    </row>
    <row r="1464" spans="4:37" ht="12.75" customHeight="1" outlineLevel="2" x14ac:dyDescent="0.25">
      <c r="D1464" s="142" t="str">
        <f>'Line Items'!D2151</f>
        <v>[Station Facility charges Line 15]</v>
      </c>
      <c r="F1464" s="143" t="str">
        <f t="shared" si="67"/>
        <v>£000</v>
      </c>
      <c r="G1464" s="283"/>
      <c r="H1464" s="283"/>
      <c r="I1464" s="283"/>
      <c r="J1464" s="283"/>
      <c r="K1464" s="283"/>
      <c r="L1464" s="283"/>
      <c r="M1464" s="283"/>
      <c r="N1464" s="283"/>
      <c r="O1464" s="283"/>
      <c r="P1464" s="283"/>
      <c r="Q1464" s="283"/>
      <c r="R1464" s="283"/>
      <c r="S1464" s="283"/>
      <c r="T1464" s="283"/>
      <c r="U1464" s="283"/>
      <c r="V1464" s="283"/>
      <c r="W1464" s="283"/>
      <c r="X1464" s="283"/>
      <c r="Y1464" s="283"/>
      <c r="Z1464" s="283"/>
      <c r="AA1464" s="283"/>
      <c r="AB1464" s="283"/>
      <c r="AC1464" s="284"/>
      <c r="AE1464" s="805"/>
      <c r="AG1464" s="805"/>
      <c r="AI1464" s="805"/>
      <c r="AK1464" s="300"/>
    </row>
    <row r="1465" spans="4:37" ht="12.75" customHeight="1" outlineLevel="2" x14ac:dyDescent="0.25">
      <c r="D1465" s="142" t="str">
        <f>'Line Items'!D2152</f>
        <v>[Station Facility charges Line 16]</v>
      </c>
      <c r="F1465" s="143" t="str">
        <f t="shared" si="67"/>
        <v>£000</v>
      </c>
      <c r="G1465" s="283"/>
      <c r="H1465" s="283"/>
      <c r="I1465" s="283"/>
      <c r="J1465" s="283"/>
      <c r="K1465" s="283"/>
      <c r="L1465" s="283"/>
      <c r="M1465" s="283"/>
      <c r="N1465" s="283"/>
      <c r="O1465" s="283"/>
      <c r="P1465" s="283"/>
      <c r="Q1465" s="283"/>
      <c r="R1465" s="283"/>
      <c r="S1465" s="283"/>
      <c r="T1465" s="283"/>
      <c r="U1465" s="283"/>
      <c r="V1465" s="283"/>
      <c r="W1465" s="283"/>
      <c r="X1465" s="283"/>
      <c r="Y1465" s="283"/>
      <c r="Z1465" s="283"/>
      <c r="AA1465" s="283"/>
      <c r="AB1465" s="283"/>
      <c r="AC1465" s="284"/>
      <c r="AE1465" s="805"/>
      <c r="AG1465" s="805"/>
      <c r="AI1465" s="805"/>
      <c r="AK1465" s="300"/>
    </row>
    <row r="1466" spans="4:37" ht="12.75" customHeight="1" outlineLevel="2" x14ac:dyDescent="0.25">
      <c r="D1466" s="142" t="str">
        <f>'Line Items'!D2153</f>
        <v>[Station Facility charges Line 17]</v>
      </c>
      <c r="F1466" s="143" t="str">
        <f t="shared" si="67"/>
        <v>£000</v>
      </c>
      <c r="G1466" s="283"/>
      <c r="H1466" s="283"/>
      <c r="I1466" s="283"/>
      <c r="J1466" s="283"/>
      <c r="K1466" s="283"/>
      <c r="L1466" s="283"/>
      <c r="M1466" s="283"/>
      <c r="N1466" s="283"/>
      <c r="O1466" s="283"/>
      <c r="P1466" s="283"/>
      <c r="Q1466" s="283"/>
      <c r="R1466" s="283"/>
      <c r="S1466" s="283"/>
      <c r="T1466" s="283"/>
      <c r="U1466" s="283"/>
      <c r="V1466" s="283"/>
      <c r="W1466" s="283"/>
      <c r="X1466" s="283"/>
      <c r="Y1466" s="283"/>
      <c r="Z1466" s="283"/>
      <c r="AA1466" s="283"/>
      <c r="AB1466" s="283"/>
      <c r="AC1466" s="284"/>
      <c r="AE1466" s="805"/>
      <c r="AG1466" s="805"/>
      <c r="AI1466" s="805"/>
      <c r="AK1466" s="300"/>
    </row>
    <row r="1467" spans="4:37" ht="12.75" customHeight="1" outlineLevel="2" x14ac:dyDescent="0.25">
      <c r="D1467" s="142" t="str">
        <f>'Line Items'!D2154</f>
        <v>[Station Facility charges Line 18]</v>
      </c>
      <c r="F1467" s="143" t="str">
        <f t="shared" si="67"/>
        <v>£000</v>
      </c>
      <c r="G1467" s="283"/>
      <c r="H1467" s="283"/>
      <c r="I1467" s="283"/>
      <c r="J1467" s="283"/>
      <c r="K1467" s="283"/>
      <c r="L1467" s="283"/>
      <c r="M1467" s="283"/>
      <c r="N1467" s="283"/>
      <c r="O1467" s="283"/>
      <c r="P1467" s="283"/>
      <c r="Q1467" s="283"/>
      <c r="R1467" s="283"/>
      <c r="S1467" s="283"/>
      <c r="T1467" s="283"/>
      <c r="U1467" s="283"/>
      <c r="V1467" s="283"/>
      <c r="W1467" s="283"/>
      <c r="X1467" s="283"/>
      <c r="Y1467" s="283"/>
      <c r="Z1467" s="283"/>
      <c r="AA1467" s="283"/>
      <c r="AB1467" s="283"/>
      <c r="AC1467" s="284"/>
      <c r="AE1467" s="805"/>
      <c r="AG1467" s="805"/>
      <c r="AI1467" s="805"/>
      <c r="AK1467" s="300"/>
    </row>
    <row r="1468" spans="4:37" ht="12.75" customHeight="1" outlineLevel="2" x14ac:dyDescent="0.25">
      <c r="D1468" s="142" t="str">
        <f>'Line Items'!D2155</f>
        <v>[Station Facility charges Line 19]</v>
      </c>
      <c r="F1468" s="143" t="str">
        <f t="shared" si="67"/>
        <v>£000</v>
      </c>
      <c r="G1468" s="283"/>
      <c r="H1468" s="283"/>
      <c r="I1468" s="283"/>
      <c r="J1468" s="283"/>
      <c r="K1468" s="283"/>
      <c r="L1468" s="283"/>
      <c r="M1468" s="283"/>
      <c r="N1468" s="283"/>
      <c r="O1468" s="283"/>
      <c r="P1468" s="283"/>
      <c r="Q1468" s="283"/>
      <c r="R1468" s="283"/>
      <c r="S1468" s="283"/>
      <c r="T1468" s="283"/>
      <c r="U1468" s="283"/>
      <c r="V1468" s="283"/>
      <c r="W1468" s="283"/>
      <c r="X1468" s="283"/>
      <c r="Y1468" s="283"/>
      <c r="Z1468" s="283"/>
      <c r="AA1468" s="283"/>
      <c r="AB1468" s="283"/>
      <c r="AC1468" s="284"/>
      <c r="AE1468" s="805"/>
      <c r="AG1468" s="805"/>
      <c r="AI1468" s="805"/>
      <c r="AK1468" s="300"/>
    </row>
    <row r="1469" spans="4:37" ht="12.75" customHeight="1" outlineLevel="2" x14ac:dyDescent="0.25">
      <c r="D1469" s="113" t="str">
        <f>'Line Items'!D2156</f>
        <v>[Station Facility charges Line 20]</v>
      </c>
      <c r="E1469" s="286"/>
      <c r="F1469" s="155" t="str">
        <f t="shared" si="67"/>
        <v>£000</v>
      </c>
      <c r="G1469" s="287"/>
      <c r="H1469" s="287"/>
      <c r="I1469" s="287"/>
      <c r="J1469" s="287"/>
      <c r="K1469" s="287"/>
      <c r="L1469" s="287"/>
      <c r="M1469" s="287"/>
      <c r="N1469" s="287"/>
      <c r="O1469" s="287"/>
      <c r="P1469" s="287"/>
      <c r="Q1469" s="287"/>
      <c r="R1469" s="287"/>
      <c r="S1469" s="287"/>
      <c r="T1469" s="287"/>
      <c r="U1469" s="287"/>
      <c r="V1469" s="287"/>
      <c r="W1469" s="287"/>
      <c r="X1469" s="287"/>
      <c r="Y1469" s="287"/>
      <c r="Z1469" s="287"/>
      <c r="AA1469" s="287"/>
      <c r="AB1469" s="287"/>
      <c r="AC1469" s="288"/>
      <c r="AE1469" s="1058"/>
      <c r="AG1469" s="1058"/>
      <c r="AI1469" s="1058"/>
      <c r="AK1469" s="301"/>
    </row>
    <row r="1470" spans="4:37" ht="12.75" customHeight="1" outlineLevel="2" x14ac:dyDescent="0.25">
      <c r="G1470" s="107"/>
      <c r="H1470" s="107"/>
      <c r="I1470" s="107"/>
      <c r="J1470" s="107"/>
      <c r="K1470" s="107"/>
      <c r="L1470" s="107"/>
      <c r="M1470" s="107"/>
      <c r="N1470" s="107"/>
      <c r="O1470" s="107"/>
      <c r="P1470" s="107"/>
      <c r="Q1470" s="107"/>
      <c r="R1470" s="107"/>
      <c r="S1470" s="107"/>
      <c r="T1470" s="107"/>
      <c r="U1470" s="107"/>
      <c r="V1470" s="107"/>
      <c r="W1470" s="107"/>
      <c r="X1470" s="107"/>
      <c r="Y1470" s="107"/>
      <c r="Z1470" s="107"/>
      <c r="AA1470" s="107"/>
      <c r="AB1470" s="107"/>
      <c r="AC1470" s="107"/>
      <c r="AE1470" s="212"/>
      <c r="AG1470" s="212"/>
      <c r="AH1470" s="212"/>
      <c r="AI1470" s="212"/>
    </row>
    <row r="1471" spans="4:37" ht="12.75" customHeight="1" outlineLevel="2" x14ac:dyDescent="0.25">
      <c r="D1471" s="290" t="str">
        <f>"Total "&amp;C1449</f>
        <v>Total Station Facility Charges</v>
      </c>
      <c r="E1471" s="353"/>
      <c r="F1471" s="354" t="str">
        <f>F1469</f>
        <v>£000</v>
      </c>
      <c r="G1471" s="355">
        <f>SUM(G1450:G1469)</f>
        <v>0</v>
      </c>
      <c r="H1471" s="355">
        <f t="shared" ref="H1471:AC1471" si="68">SUM(H1450:H1469)</f>
        <v>0</v>
      </c>
      <c r="I1471" s="355">
        <f t="shared" si="68"/>
        <v>0</v>
      </c>
      <c r="J1471" s="355">
        <f t="shared" si="68"/>
        <v>0</v>
      </c>
      <c r="K1471" s="355">
        <f t="shared" si="68"/>
        <v>0</v>
      </c>
      <c r="L1471" s="355">
        <f t="shared" si="68"/>
        <v>0</v>
      </c>
      <c r="M1471" s="355">
        <f t="shared" si="68"/>
        <v>0</v>
      </c>
      <c r="N1471" s="355">
        <f t="shared" si="68"/>
        <v>0</v>
      </c>
      <c r="O1471" s="355">
        <f t="shared" si="68"/>
        <v>0</v>
      </c>
      <c r="P1471" s="355">
        <f t="shared" si="68"/>
        <v>0</v>
      </c>
      <c r="Q1471" s="355">
        <f t="shared" si="68"/>
        <v>0</v>
      </c>
      <c r="R1471" s="355">
        <f t="shared" si="68"/>
        <v>0</v>
      </c>
      <c r="S1471" s="355">
        <f t="shared" si="68"/>
        <v>0</v>
      </c>
      <c r="T1471" s="355">
        <f t="shared" si="68"/>
        <v>0</v>
      </c>
      <c r="U1471" s="355">
        <f t="shared" si="68"/>
        <v>0</v>
      </c>
      <c r="V1471" s="355">
        <f t="shared" si="68"/>
        <v>0</v>
      </c>
      <c r="W1471" s="355">
        <f t="shared" si="68"/>
        <v>0</v>
      </c>
      <c r="X1471" s="355">
        <f t="shared" si="68"/>
        <v>0</v>
      </c>
      <c r="Y1471" s="355">
        <f t="shared" si="68"/>
        <v>0</v>
      </c>
      <c r="Z1471" s="355">
        <f t="shared" si="68"/>
        <v>0</v>
      </c>
      <c r="AA1471" s="355">
        <f t="shared" si="68"/>
        <v>0</v>
      </c>
      <c r="AB1471" s="355">
        <f t="shared" si="68"/>
        <v>0</v>
      </c>
      <c r="AC1471" s="294">
        <f t="shared" si="68"/>
        <v>0</v>
      </c>
      <c r="AE1471" s="1062">
        <f t="shared" ref="AE1471:AI1471" si="69">SUM(AE1450:AE1469)</f>
        <v>0</v>
      </c>
      <c r="AG1471" s="1062">
        <f t="shared" si="69"/>
        <v>0</v>
      </c>
      <c r="AI1471" s="1062">
        <f t="shared" si="69"/>
        <v>0</v>
      </c>
      <c r="AK1471" s="295"/>
    </row>
    <row r="1472" spans="4:37" ht="12.75" customHeight="1" outlineLevel="1" x14ac:dyDescent="0.25">
      <c r="G1472" s="107"/>
      <c r="H1472" s="107"/>
      <c r="I1472" s="107"/>
      <c r="J1472" s="107"/>
      <c r="K1472" s="107"/>
      <c r="L1472" s="107"/>
      <c r="M1472" s="107"/>
      <c r="N1472" s="107"/>
      <c r="O1472" s="107"/>
      <c r="P1472" s="107"/>
      <c r="Q1472" s="107"/>
      <c r="R1472" s="107"/>
      <c r="S1472" s="107"/>
      <c r="T1472" s="107"/>
      <c r="U1472" s="107"/>
      <c r="V1472" s="107"/>
      <c r="W1472" s="107"/>
      <c r="X1472" s="107"/>
      <c r="Y1472" s="107"/>
      <c r="Z1472" s="107"/>
      <c r="AA1472" s="107"/>
      <c r="AB1472" s="107"/>
      <c r="AC1472" s="107"/>
      <c r="AE1472" s="107"/>
      <c r="AG1472" s="107"/>
      <c r="AI1472" s="107"/>
    </row>
    <row r="1473" spans="3:37" ht="12.75" customHeight="1" outlineLevel="1" x14ac:dyDescent="0.25">
      <c r="C1473" s="200" t="str">
        <f>'Line Items'!C2159</f>
        <v>Independent Station Access Long Term Charge</v>
      </c>
      <c r="G1473" s="107"/>
      <c r="H1473" s="107"/>
      <c r="I1473" s="107"/>
      <c r="J1473" s="107"/>
      <c r="K1473" s="107"/>
      <c r="L1473" s="107"/>
      <c r="M1473" s="107"/>
      <c r="N1473" s="107"/>
      <c r="O1473" s="107"/>
      <c r="P1473" s="107"/>
      <c r="Q1473" s="107"/>
      <c r="R1473" s="107"/>
      <c r="S1473" s="107"/>
      <c r="T1473" s="107"/>
      <c r="U1473" s="107"/>
      <c r="V1473" s="107"/>
      <c r="W1473" s="107"/>
      <c r="X1473" s="107"/>
      <c r="Y1473" s="107"/>
      <c r="Z1473" s="107"/>
      <c r="AA1473" s="107"/>
      <c r="AB1473" s="107"/>
      <c r="AC1473" s="107"/>
      <c r="AE1473" s="107"/>
      <c r="AG1473" s="107"/>
      <c r="AI1473" s="107"/>
    </row>
    <row r="1474" spans="3:37" ht="12.75" customHeight="1" outlineLevel="1" x14ac:dyDescent="0.25">
      <c r="D1474" s="393" t="str">
        <f>'Line Items'!D2160</f>
        <v>London Bridge - Long Term Charge</v>
      </c>
      <c r="E1474" s="394"/>
      <c r="F1474" s="395" t="s">
        <v>428</v>
      </c>
      <c r="G1474" s="396"/>
      <c r="H1474" s="396"/>
      <c r="I1474" s="396"/>
      <c r="J1474" s="396"/>
      <c r="K1474" s="396"/>
      <c r="L1474" s="396"/>
      <c r="M1474" s="396"/>
      <c r="N1474" s="396"/>
      <c r="O1474" s="396"/>
      <c r="P1474" s="396"/>
      <c r="Q1474" s="396"/>
      <c r="R1474" s="396"/>
      <c r="S1474" s="396"/>
      <c r="T1474" s="396"/>
      <c r="U1474" s="396"/>
      <c r="V1474" s="396"/>
      <c r="W1474" s="396"/>
      <c r="X1474" s="396"/>
      <c r="Y1474" s="396"/>
      <c r="Z1474" s="396"/>
      <c r="AA1474" s="396"/>
      <c r="AB1474" s="396"/>
      <c r="AC1474" s="397"/>
      <c r="AE1474" s="1057"/>
      <c r="AG1474" s="1057"/>
      <c r="AI1474" s="1057"/>
      <c r="AK1474" s="378" t="s">
        <v>535</v>
      </c>
    </row>
    <row r="1475" spans="3:37" ht="12.75" customHeight="1" outlineLevel="1" x14ac:dyDescent="0.25">
      <c r="D1475" s="142" t="str">
        <f>'Line Items'!D2161</f>
        <v>London Charing Cross - Long Term Charge</v>
      </c>
      <c r="E1475" s="106"/>
      <c r="F1475" s="143" t="str">
        <f t="shared" ref="F1475:F1483" si="70">F1474</f>
        <v>£000</v>
      </c>
      <c r="G1475" s="283"/>
      <c r="H1475" s="283"/>
      <c r="I1475" s="283"/>
      <c r="J1475" s="283"/>
      <c r="K1475" s="283"/>
      <c r="L1475" s="283"/>
      <c r="M1475" s="283"/>
      <c r="N1475" s="283"/>
      <c r="O1475" s="283"/>
      <c r="P1475" s="283"/>
      <c r="Q1475" s="283"/>
      <c r="R1475" s="283"/>
      <c r="S1475" s="283"/>
      <c r="T1475" s="283"/>
      <c r="U1475" s="283"/>
      <c r="V1475" s="283"/>
      <c r="W1475" s="283"/>
      <c r="X1475" s="283"/>
      <c r="Y1475" s="283"/>
      <c r="Z1475" s="283"/>
      <c r="AA1475" s="283"/>
      <c r="AB1475" s="283"/>
      <c r="AC1475" s="284"/>
      <c r="AE1475" s="805"/>
      <c r="AG1475" s="805"/>
      <c r="AI1475" s="805"/>
      <c r="AK1475" s="300"/>
    </row>
    <row r="1476" spans="3:37" ht="12.75" customHeight="1" outlineLevel="1" x14ac:dyDescent="0.25">
      <c r="D1476" s="142" t="str">
        <f>'Line Items'!D2162</f>
        <v>London Cannon Street - Long Term Charge</v>
      </c>
      <c r="E1476" s="106"/>
      <c r="F1476" s="143" t="str">
        <f t="shared" si="70"/>
        <v>£000</v>
      </c>
      <c r="G1476" s="283"/>
      <c r="H1476" s="283"/>
      <c r="I1476" s="283"/>
      <c r="J1476" s="283"/>
      <c r="K1476" s="283"/>
      <c r="L1476" s="283"/>
      <c r="M1476" s="283"/>
      <c r="N1476" s="283"/>
      <c r="O1476" s="283"/>
      <c r="P1476" s="283"/>
      <c r="Q1476" s="283"/>
      <c r="R1476" s="283"/>
      <c r="S1476" s="283"/>
      <c r="T1476" s="283"/>
      <c r="U1476" s="283"/>
      <c r="V1476" s="283"/>
      <c r="W1476" s="283"/>
      <c r="X1476" s="283"/>
      <c r="Y1476" s="283"/>
      <c r="Z1476" s="283"/>
      <c r="AA1476" s="283"/>
      <c r="AB1476" s="283"/>
      <c r="AC1476" s="284"/>
      <c r="AE1476" s="805"/>
      <c r="AG1476" s="805"/>
      <c r="AI1476" s="805"/>
      <c r="AK1476" s="300"/>
    </row>
    <row r="1477" spans="3:37" ht="12.75" customHeight="1" outlineLevel="1" x14ac:dyDescent="0.25">
      <c r="D1477" s="142" t="str">
        <f>'Line Items'!D2163</f>
        <v>London Victoria - Long Term Charge</v>
      </c>
      <c r="E1477" s="106"/>
      <c r="F1477" s="143" t="str">
        <f t="shared" si="70"/>
        <v>£000</v>
      </c>
      <c r="G1477" s="283"/>
      <c r="H1477" s="283"/>
      <c r="I1477" s="283"/>
      <c r="J1477" s="283"/>
      <c r="K1477" s="283"/>
      <c r="L1477" s="283"/>
      <c r="M1477" s="283"/>
      <c r="N1477" s="283"/>
      <c r="O1477" s="283"/>
      <c r="P1477" s="283"/>
      <c r="Q1477" s="283"/>
      <c r="R1477" s="283"/>
      <c r="S1477" s="283"/>
      <c r="T1477" s="283"/>
      <c r="U1477" s="283"/>
      <c r="V1477" s="283"/>
      <c r="W1477" s="283"/>
      <c r="X1477" s="283"/>
      <c r="Y1477" s="283"/>
      <c r="Z1477" s="283"/>
      <c r="AA1477" s="283"/>
      <c r="AB1477" s="283"/>
      <c r="AC1477" s="284"/>
      <c r="AE1477" s="805"/>
      <c r="AG1477" s="805"/>
      <c r="AI1477" s="805"/>
      <c r="AK1477" s="300"/>
    </row>
    <row r="1478" spans="3:37" ht="12.75" customHeight="1" outlineLevel="1" x14ac:dyDescent="0.25">
      <c r="D1478" s="142" t="str">
        <f>'Line Items'!D2164</f>
        <v>Ebbsfleet International - Long Term Charge</v>
      </c>
      <c r="E1478" s="106"/>
      <c r="F1478" s="143" t="str">
        <f t="shared" si="70"/>
        <v>£000</v>
      </c>
      <c r="G1478" s="283"/>
      <c r="H1478" s="283"/>
      <c r="I1478" s="283"/>
      <c r="J1478" s="283"/>
      <c r="K1478" s="283"/>
      <c r="L1478" s="283"/>
      <c r="M1478" s="283"/>
      <c r="N1478" s="283"/>
      <c r="O1478" s="283"/>
      <c r="P1478" s="283"/>
      <c r="Q1478" s="283"/>
      <c r="R1478" s="283"/>
      <c r="S1478" s="283"/>
      <c r="T1478" s="283"/>
      <c r="U1478" s="283"/>
      <c r="V1478" s="283"/>
      <c r="W1478" s="283"/>
      <c r="X1478" s="283"/>
      <c r="Y1478" s="283"/>
      <c r="Z1478" s="283"/>
      <c r="AA1478" s="283"/>
      <c r="AB1478" s="283"/>
      <c r="AC1478" s="284"/>
      <c r="AE1478" s="805"/>
      <c r="AG1478" s="805"/>
      <c r="AI1478" s="805"/>
      <c r="AK1478" s="300"/>
    </row>
    <row r="1479" spans="3:37" ht="12.75" customHeight="1" outlineLevel="1" x14ac:dyDescent="0.25">
      <c r="D1479" s="142" t="str">
        <f>'Line Items'!D2165</f>
        <v>Stratford International - Long Term Charge</v>
      </c>
      <c r="E1479" s="106"/>
      <c r="F1479" s="143" t="str">
        <f t="shared" si="70"/>
        <v>£000</v>
      </c>
      <c r="G1479" s="283"/>
      <c r="H1479" s="283"/>
      <c r="I1479" s="283"/>
      <c r="J1479" s="283"/>
      <c r="K1479" s="283"/>
      <c r="L1479" s="283"/>
      <c r="M1479" s="283"/>
      <c r="N1479" s="283"/>
      <c r="O1479" s="283"/>
      <c r="P1479" s="283"/>
      <c r="Q1479" s="283"/>
      <c r="R1479" s="283"/>
      <c r="S1479" s="283"/>
      <c r="T1479" s="283"/>
      <c r="U1479" s="283"/>
      <c r="V1479" s="283"/>
      <c r="W1479" s="283"/>
      <c r="X1479" s="283"/>
      <c r="Y1479" s="283"/>
      <c r="Z1479" s="283"/>
      <c r="AA1479" s="283"/>
      <c r="AB1479" s="283"/>
      <c r="AC1479" s="284"/>
      <c r="AE1479" s="805"/>
      <c r="AG1479" s="805"/>
      <c r="AI1479" s="805"/>
      <c r="AK1479" s="300"/>
    </row>
    <row r="1480" spans="3:37" ht="12.75" customHeight="1" outlineLevel="1" x14ac:dyDescent="0.25">
      <c r="D1480" s="142" t="str">
        <f>'Line Items'!D2166</f>
        <v>St Pancras International - Long Term Charge</v>
      </c>
      <c r="E1480" s="106"/>
      <c r="F1480" s="143" t="str">
        <f t="shared" si="70"/>
        <v>£000</v>
      </c>
      <c r="G1480" s="283"/>
      <c r="H1480" s="283"/>
      <c r="I1480" s="283"/>
      <c r="J1480" s="283"/>
      <c r="K1480" s="283"/>
      <c r="L1480" s="283"/>
      <c r="M1480" s="283"/>
      <c r="N1480" s="283"/>
      <c r="O1480" s="283"/>
      <c r="P1480" s="283"/>
      <c r="Q1480" s="283"/>
      <c r="R1480" s="283"/>
      <c r="S1480" s="283"/>
      <c r="T1480" s="283"/>
      <c r="U1480" s="283"/>
      <c r="V1480" s="283"/>
      <c r="W1480" s="283"/>
      <c r="X1480" s="283"/>
      <c r="Y1480" s="283"/>
      <c r="Z1480" s="283"/>
      <c r="AA1480" s="283"/>
      <c r="AB1480" s="283"/>
      <c r="AC1480" s="284"/>
      <c r="AE1480" s="805"/>
      <c r="AG1480" s="805"/>
      <c r="AI1480" s="805"/>
      <c r="AK1480" s="300"/>
    </row>
    <row r="1481" spans="3:37" ht="12.75" customHeight="1" outlineLevel="2" x14ac:dyDescent="0.25">
      <c r="D1481" s="142" t="str">
        <f>'Line Items'!D2167</f>
        <v>[Independent Station Access Line 8] - Long Term Charge</v>
      </c>
      <c r="E1481" s="106"/>
      <c r="F1481" s="143" t="str">
        <f t="shared" si="70"/>
        <v>£000</v>
      </c>
      <c r="G1481" s="283"/>
      <c r="H1481" s="283"/>
      <c r="I1481" s="283"/>
      <c r="J1481" s="283"/>
      <c r="K1481" s="283"/>
      <c r="L1481" s="283"/>
      <c r="M1481" s="283"/>
      <c r="N1481" s="283"/>
      <c r="O1481" s="283"/>
      <c r="P1481" s="283"/>
      <c r="Q1481" s="283"/>
      <c r="R1481" s="283"/>
      <c r="S1481" s="283"/>
      <c r="T1481" s="283"/>
      <c r="U1481" s="283"/>
      <c r="V1481" s="283"/>
      <c r="W1481" s="283"/>
      <c r="X1481" s="283"/>
      <c r="Y1481" s="283"/>
      <c r="Z1481" s="283"/>
      <c r="AA1481" s="283"/>
      <c r="AB1481" s="283"/>
      <c r="AC1481" s="284"/>
      <c r="AE1481" s="805"/>
      <c r="AG1481" s="805"/>
      <c r="AI1481" s="805"/>
      <c r="AK1481" s="300"/>
    </row>
    <row r="1482" spans="3:37" ht="12.75" customHeight="1" outlineLevel="2" x14ac:dyDescent="0.25">
      <c r="D1482" s="142" t="str">
        <f>'Line Items'!D2168</f>
        <v>[Independent Station Access Line 9] - Long Term Charge</v>
      </c>
      <c r="E1482" s="106"/>
      <c r="F1482" s="143" t="str">
        <f t="shared" si="70"/>
        <v>£000</v>
      </c>
      <c r="G1482" s="283"/>
      <c r="H1482" s="283"/>
      <c r="I1482" s="283"/>
      <c r="J1482" s="283"/>
      <c r="K1482" s="283"/>
      <c r="L1482" s="283"/>
      <c r="M1482" s="283"/>
      <c r="N1482" s="283"/>
      <c r="O1482" s="283"/>
      <c r="P1482" s="283"/>
      <c r="Q1482" s="283"/>
      <c r="R1482" s="283"/>
      <c r="S1482" s="283"/>
      <c r="T1482" s="283"/>
      <c r="U1482" s="283"/>
      <c r="V1482" s="283"/>
      <c r="W1482" s="283"/>
      <c r="X1482" s="283"/>
      <c r="Y1482" s="283"/>
      <c r="Z1482" s="283"/>
      <c r="AA1482" s="283"/>
      <c r="AB1482" s="283"/>
      <c r="AC1482" s="284"/>
      <c r="AE1482" s="805"/>
      <c r="AG1482" s="805"/>
      <c r="AI1482" s="805"/>
      <c r="AK1482" s="300"/>
    </row>
    <row r="1483" spans="3:37" ht="12.75" customHeight="1" outlineLevel="2" x14ac:dyDescent="0.25">
      <c r="D1483" s="113" t="str">
        <f>'Line Items'!D2169</f>
        <v>[Independent Station Access Line 10] - Long Term Charge</v>
      </c>
      <c r="E1483" s="286"/>
      <c r="F1483" s="155" t="str">
        <f t="shared" si="70"/>
        <v>£000</v>
      </c>
      <c r="G1483" s="287"/>
      <c r="H1483" s="287"/>
      <c r="I1483" s="287"/>
      <c r="J1483" s="287"/>
      <c r="K1483" s="287"/>
      <c r="L1483" s="287"/>
      <c r="M1483" s="287"/>
      <c r="N1483" s="287"/>
      <c r="O1483" s="287"/>
      <c r="P1483" s="287"/>
      <c r="Q1483" s="287"/>
      <c r="R1483" s="287"/>
      <c r="S1483" s="287"/>
      <c r="T1483" s="287"/>
      <c r="U1483" s="287"/>
      <c r="V1483" s="287"/>
      <c r="W1483" s="287"/>
      <c r="X1483" s="287"/>
      <c r="Y1483" s="287"/>
      <c r="Z1483" s="287"/>
      <c r="AA1483" s="287"/>
      <c r="AB1483" s="287"/>
      <c r="AC1483" s="288"/>
      <c r="AE1483" s="1058"/>
      <c r="AG1483" s="1058"/>
      <c r="AI1483" s="1058"/>
      <c r="AK1483" s="301"/>
    </row>
    <row r="1484" spans="3:37" ht="12.75" customHeight="1" outlineLevel="1" x14ac:dyDescent="0.25">
      <c r="G1484" s="107"/>
      <c r="H1484" s="107"/>
      <c r="I1484" s="107"/>
      <c r="J1484" s="107"/>
      <c r="K1484" s="107"/>
      <c r="L1484" s="107"/>
      <c r="M1484" s="107"/>
      <c r="N1484" s="107"/>
      <c r="O1484" s="107"/>
      <c r="P1484" s="107"/>
      <c r="Q1484" s="107"/>
      <c r="R1484" s="107"/>
      <c r="S1484" s="107"/>
      <c r="T1484" s="107"/>
      <c r="U1484" s="107"/>
      <c r="V1484" s="107"/>
      <c r="W1484" s="107"/>
      <c r="X1484" s="107"/>
      <c r="Y1484" s="107"/>
      <c r="Z1484" s="107"/>
      <c r="AA1484" s="107"/>
      <c r="AB1484" s="107"/>
      <c r="AC1484" s="107"/>
      <c r="AE1484" s="212"/>
      <c r="AG1484" s="212"/>
      <c r="AH1484" s="212"/>
      <c r="AI1484" s="212"/>
    </row>
    <row r="1485" spans="3:37" ht="12.75" customHeight="1" outlineLevel="1" x14ac:dyDescent="0.25">
      <c r="D1485" s="290" t="str">
        <f>"Total "&amp;C1473</f>
        <v>Total Independent Station Access Long Term Charge</v>
      </c>
      <c r="E1485" s="353"/>
      <c r="F1485" s="354" t="str">
        <f>F1483</f>
        <v>£000</v>
      </c>
      <c r="G1485" s="355">
        <f t="shared" ref="G1485:AC1485" si="71">SUM(G1474:G1483)</f>
        <v>0</v>
      </c>
      <c r="H1485" s="355">
        <f t="shared" si="71"/>
        <v>0</v>
      </c>
      <c r="I1485" s="355">
        <f t="shared" si="71"/>
        <v>0</v>
      </c>
      <c r="J1485" s="355">
        <f t="shared" si="71"/>
        <v>0</v>
      </c>
      <c r="K1485" s="355">
        <f t="shared" si="71"/>
        <v>0</v>
      </c>
      <c r="L1485" s="355">
        <f t="shared" si="71"/>
        <v>0</v>
      </c>
      <c r="M1485" s="355">
        <f t="shared" si="71"/>
        <v>0</v>
      </c>
      <c r="N1485" s="355">
        <f t="shared" si="71"/>
        <v>0</v>
      </c>
      <c r="O1485" s="355">
        <f t="shared" si="71"/>
        <v>0</v>
      </c>
      <c r="P1485" s="355">
        <f t="shared" si="71"/>
        <v>0</v>
      </c>
      <c r="Q1485" s="355">
        <f t="shared" si="71"/>
        <v>0</v>
      </c>
      <c r="R1485" s="355">
        <f t="shared" si="71"/>
        <v>0</v>
      </c>
      <c r="S1485" s="355">
        <f t="shared" si="71"/>
        <v>0</v>
      </c>
      <c r="T1485" s="355">
        <f t="shared" si="71"/>
        <v>0</v>
      </c>
      <c r="U1485" s="355">
        <f t="shared" si="71"/>
        <v>0</v>
      </c>
      <c r="V1485" s="355">
        <f t="shared" si="71"/>
        <v>0</v>
      </c>
      <c r="W1485" s="355">
        <f t="shared" si="71"/>
        <v>0</v>
      </c>
      <c r="X1485" s="355">
        <f t="shared" si="71"/>
        <v>0</v>
      </c>
      <c r="Y1485" s="355">
        <f t="shared" si="71"/>
        <v>0</v>
      </c>
      <c r="Z1485" s="355">
        <f t="shared" si="71"/>
        <v>0</v>
      </c>
      <c r="AA1485" s="355">
        <f t="shared" si="71"/>
        <v>0</v>
      </c>
      <c r="AB1485" s="355">
        <f t="shared" si="71"/>
        <v>0</v>
      </c>
      <c r="AC1485" s="294">
        <f t="shared" si="71"/>
        <v>0</v>
      </c>
      <c r="AE1485" s="1062">
        <f>SUM(AE1474:AE1483)</f>
        <v>0</v>
      </c>
      <c r="AG1485" s="1062">
        <f>SUM(AG1474:AG1483)</f>
        <v>0</v>
      </c>
      <c r="AI1485" s="1062">
        <f>SUM(AI1474:AI1483)</f>
        <v>0</v>
      </c>
      <c r="AK1485" s="295"/>
    </row>
    <row r="1486" spans="3:37" ht="12.75" customHeight="1" outlineLevel="1" x14ac:dyDescent="0.25">
      <c r="G1486" s="107"/>
      <c r="H1486" s="107"/>
      <c r="I1486" s="107"/>
      <c r="J1486" s="107"/>
      <c r="K1486" s="107"/>
      <c r="L1486" s="107"/>
      <c r="M1486" s="107"/>
      <c r="N1486" s="107"/>
      <c r="O1486" s="107"/>
      <c r="P1486" s="107"/>
      <c r="Q1486" s="107"/>
      <c r="R1486" s="107"/>
      <c r="S1486" s="107"/>
      <c r="T1486" s="107"/>
      <c r="U1486" s="107"/>
      <c r="V1486" s="107"/>
      <c r="W1486" s="107"/>
      <c r="X1486" s="107"/>
      <c r="Y1486" s="107"/>
      <c r="Z1486" s="107"/>
      <c r="AA1486" s="107"/>
      <c r="AB1486" s="107"/>
      <c r="AC1486" s="107"/>
      <c r="AE1486" s="107"/>
      <c r="AG1486" s="107"/>
      <c r="AI1486" s="107"/>
    </row>
    <row r="1487" spans="3:37" ht="12.75" customHeight="1" outlineLevel="1" x14ac:dyDescent="0.25">
      <c r="C1487" s="200" t="str">
        <f>'Line Items'!C2171</f>
        <v>Independent Station Access Qualifying Expenditure</v>
      </c>
      <c r="G1487" s="107"/>
      <c r="H1487" s="107"/>
      <c r="I1487" s="107"/>
      <c r="J1487" s="107"/>
      <c r="K1487" s="107"/>
      <c r="L1487" s="107"/>
      <c r="M1487" s="107"/>
      <c r="N1487" s="107"/>
      <c r="O1487" s="107"/>
      <c r="P1487" s="107"/>
      <c r="Q1487" s="107"/>
      <c r="R1487" s="107"/>
      <c r="S1487" s="107"/>
      <c r="T1487" s="107"/>
      <c r="U1487" s="107"/>
      <c r="V1487" s="107"/>
      <c r="W1487" s="107"/>
      <c r="X1487" s="107"/>
      <c r="Y1487" s="107"/>
      <c r="Z1487" s="107"/>
      <c r="AA1487" s="107"/>
      <c r="AB1487" s="107"/>
      <c r="AC1487" s="107"/>
      <c r="AE1487" s="107"/>
      <c r="AG1487" s="107"/>
      <c r="AI1487" s="107"/>
    </row>
    <row r="1488" spans="3:37" ht="12.75" customHeight="1" outlineLevel="1" x14ac:dyDescent="0.25">
      <c r="D1488" s="393" t="str">
        <f>'Line Items'!D2172</f>
        <v>London Bridge - Qualifying Expenditure</v>
      </c>
      <c r="E1488" s="394"/>
      <c r="F1488" s="395" t="s">
        <v>428</v>
      </c>
      <c r="G1488" s="396"/>
      <c r="H1488" s="396"/>
      <c r="I1488" s="396"/>
      <c r="J1488" s="396"/>
      <c r="K1488" s="396"/>
      <c r="L1488" s="396"/>
      <c r="M1488" s="396"/>
      <c r="N1488" s="396"/>
      <c r="O1488" s="396"/>
      <c r="P1488" s="396"/>
      <c r="Q1488" s="396"/>
      <c r="R1488" s="396"/>
      <c r="S1488" s="396"/>
      <c r="T1488" s="396"/>
      <c r="U1488" s="396"/>
      <c r="V1488" s="396"/>
      <c r="W1488" s="396"/>
      <c r="X1488" s="396"/>
      <c r="Y1488" s="396"/>
      <c r="Z1488" s="396"/>
      <c r="AA1488" s="396"/>
      <c r="AB1488" s="396"/>
      <c r="AC1488" s="397"/>
      <c r="AE1488" s="1057"/>
      <c r="AG1488" s="1057"/>
      <c r="AI1488" s="1057"/>
      <c r="AK1488" s="378" t="s">
        <v>536</v>
      </c>
    </row>
    <row r="1489" spans="3:37" ht="12.75" customHeight="1" outlineLevel="1" x14ac:dyDescent="0.25">
      <c r="D1489" s="142" t="str">
        <f>'Line Items'!D2173</f>
        <v>London Charing Cross - Qualifying Expenditure</v>
      </c>
      <c r="E1489" s="106"/>
      <c r="F1489" s="143" t="str">
        <f t="shared" ref="F1489:F1497" si="72">F1488</f>
        <v>£000</v>
      </c>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4"/>
      <c r="AE1489" s="805"/>
      <c r="AG1489" s="805"/>
      <c r="AI1489" s="805"/>
      <c r="AK1489" s="300"/>
    </row>
    <row r="1490" spans="3:37" ht="12.75" customHeight="1" outlineLevel="1" x14ac:dyDescent="0.25">
      <c r="D1490" s="142" t="str">
        <f>'Line Items'!D2174</f>
        <v>London Cannon Street - Qualifying Expenditure</v>
      </c>
      <c r="E1490" s="106"/>
      <c r="F1490" s="143" t="str">
        <f t="shared" si="72"/>
        <v>£000</v>
      </c>
      <c r="G1490" s="283"/>
      <c r="H1490" s="283"/>
      <c r="I1490" s="283"/>
      <c r="J1490" s="283"/>
      <c r="K1490" s="283"/>
      <c r="L1490" s="283"/>
      <c r="M1490" s="283"/>
      <c r="N1490" s="283"/>
      <c r="O1490" s="283"/>
      <c r="P1490" s="283"/>
      <c r="Q1490" s="283"/>
      <c r="R1490" s="283"/>
      <c r="S1490" s="283"/>
      <c r="T1490" s="283"/>
      <c r="U1490" s="283"/>
      <c r="V1490" s="283"/>
      <c r="W1490" s="283"/>
      <c r="X1490" s="283"/>
      <c r="Y1490" s="283"/>
      <c r="Z1490" s="283"/>
      <c r="AA1490" s="283"/>
      <c r="AB1490" s="283"/>
      <c r="AC1490" s="284"/>
      <c r="AE1490" s="805"/>
      <c r="AG1490" s="805"/>
      <c r="AI1490" s="805"/>
      <c r="AK1490" s="300"/>
    </row>
    <row r="1491" spans="3:37" ht="12.75" customHeight="1" outlineLevel="1" x14ac:dyDescent="0.25">
      <c r="D1491" s="142" t="str">
        <f>'Line Items'!D2175</f>
        <v>London Victoria - Qualifying Expenditure</v>
      </c>
      <c r="E1491" s="106"/>
      <c r="F1491" s="143" t="str">
        <f t="shared" si="72"/>
        <v>£000</v>
      </c>
      <c r="G1491" s="283"/>
      <c r="H1491" s="283"/>
      <c r="I1491" s="283"/>
      <c r="J1491" s="283"/>
      <c r="K1491" s="283"/>
      <c r="L1491" s="283"/>
      <c r="M1491" s="283"/>
      <c r="N1491" s="283"/>
      <c r="O1491" s="283"/>
      <c r="P1491" s="283"/>
      <c r="Q1491" s="283"/>
      <c r="R1491" s="283"/>
      <c r="S1491" s="283"/>
      <c r="T1491" s="283"/>
      <c r="U1491" s="283"/>
      <c r="V1491" s="283"/>
      <c r="W1491" s="283"/>
      <c r="X1491" s="283"/>
      <c r="Y1491" s="283"/>
      <c r="Z1491" s="283"/>
      <c r="AA1491" s="283"/>
      <c r="AB1491" s="283"/>
      <c r="AC1491" s="284"/>
      <c r="AE1491" s="805"/>
      <c r="AG1491" s="805"/>
      <c r="AI1491" s="805"/>
      <c r="AK1491" s="300"/>
    </row>
    <row r="1492" spans="3:37" ht="12.75" customHeight="1" outlineLevel="1" x14ac:dyDescent="0.25">
      <c r="D1492" s="142" t="str">
        <f>'Line Items'!D2176</f>
        <v>Ebbsfleet International - Qualifying Expenditure</v>
      </c>
      <c r="E1492" s="106"/>
      <c r="F1492" s="143" t="str">
        <f t="shared" si="72"/>
        <v>£000</v>
      </c>
      <c r="G1492" s="283"/>
      <c r="H1492" s="283"/>
      <c r="I1492" s="283"/>
      <c r="J1492" s="283"/>
      <c r="K1492" s="283"/>
      <c r="L1492" s="283"/>
      <c r="M1492" s="283"/>
      <c r="N1492" s="283"/>
      <c r="O1492" s="283"/>
      <c r="P1492" s="283"/>
      <c r="Q1492" s="283"/>
      <c r="R1492" s="283"/>
      <c r="S1492" s="283"/>
      <c r="T1492" s="283"/>
      <c r="U1492" s="283"/>
      <c r="V1492" s="283"/>
      <c r="W1492" s="283"/>
      <c r="X1492" s="283"/>
      <c r="Y1492" s="283"/>
      <c r="Z1492" s="283"/>
      <c r="AA1492" s="283"/>
      <c r="AB1492" s="283"/>
      <c r="AC1492" s="284"/>
      <c r="AE1492" s="805"/>
      <c r="AG1492" s="805"/>
      <c r="AI1492" s="805"/>
      <c r="AK1492" s="300"/>
    </row>
    <row r="1493" spans="3:37" ht="12.75" customHeight="1" outlineLevel="1" x14ac:dyDescent="0.25">
      <c r="D1493" s="142" t="str">
        <f>'Line Items'!D2177</f>
        <v>Stratford International - Qualifying Expenditure</v>
      </c>
      <c r="E1493" s="106"/>
      <c r="F1493" s="143" t="str">
        <f t="shared" si="72"/>
        <v>£000</v>
      </c>
      <c r="G1493" s="283"/>
      <c r="H1493" s="283"/>
      <c r="I1493" s="283"/>
      <c r="J1493" s="283"/>
      <c r="K1493" s="283"/>
      <c r="L1493" s="283"/>
      <c r="M1493" s="283"/>
      <c r="N1493" s="283"/>
      <c r="O1493" s="283"/>
      <c r="P1493" s="283"/>
      <c r="Q1493" s="283"/>
      <c r="R1493" s="283"/>
      <c r="S1493" s="283"/>
      <c r="T1493" s="283"/>
      <c r="U1493" s="283"/>
      <c r="V1493" s="283"/>
      <c r="W1493" s="283"/>
      <c r="X1493" s="283"/>
      <c r="Y1493" s="283"/>
      <c r="Z1493" s="283"/>
      <c r="AA1493" s="283"/>
      <c r="AB1493" s="283"/>
      <c r="AC1493" s="284"/>
      <c r="AE1493" s="805"/>
      <c r="AG1493" s="805"/>
      <c r="AI1493" s="805"/>
      <c r="AK1493" s="300"/>
    </row>
    <row r="1494" spans="3:37" ht="12.75" customHeight="1" outlineLevel="1" x14ac:dyDescent="0.25">
      <c r="D1494" s="142" t="str">
        <f>'Line Items'!D2178</f>
        <v>St Pancras International - Qualifying Expenditure</v>
      </c>
      <c r="E1494" s="106"/>
      <c r="F1494" s="143" t="str">
        <f t="shared" si="72"/>
        <v>£000</v>
      </c>
      <c r="G1494" s="283"/>
      <c r="H1494" s="283"/>
      <c r="I1494" s="283"/>
      <c r="J1494" s="283"/>
      <c r="K1494" s="283"/>
      <c r="L1494" s="283"/>
      <c r="M1494" s="283"/>
      <c r="N1494" s="283"/>
      <c r="O1494" s="283"/>
      <c r="P1494" s="283"/>
      <c r="Q1494" s="283"/>
      <c r="R1494" s="283"/>
      <c r="S1494" s="283"/>
      <c r="T1494" s="283"/>
      <c r="U1494" s="283"/>
      <c r="V1494" s="283"/>
      <c r="W1494" s="283"/>
      <c r="X1494" s="283"/>
      <c r="Y1494" s="283"/>
      <c r="Z1494" s="283"/>
      <c r="AA1494" s="283"/>
      <c r="AB1494" s="283"/>
      <c r="AC1494" s="284"/>
      <c r="AE1494" s="805"/>
      <c r="AG1494" s="805"/>
      <c r="AI1494" s="805"/>
      <c r="AK1494" s="300"/>
    </row>
    <row r="1495" spans="3:37" ht="12.75" customHeight="1" outlineLevel="2" x14ac:dyDescent="0.25">
      <c r="D1495" s="142" t="str">
        <f>'Line Items'!D2179</f>
        <v>[Independent Station Access Line 8] - Qualifying Expenditure</v>
      </c>
      <c r="E1495" s="106"/>
      <c r="F1495" s="143" t="str">
        <f t="shared" si="72"/>
        <v>£000</v>
      </c>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4"/>
      <c r="AE1495" s="805"/>
      <c r="AG1495" s="805"/>
      <c r="AI1495" s="805"/>
      <c r="AK1495" s="300"/>
    </row>
    <row r="1496" spans="3:37" ht="12.75" customHeight="1" outlineLevel="2" x14ac:dyDescent="0.25">
      <c r="D1496" s="142" t="str">
        <f>'Line Items'!D2180</f>
        <v>[Independent Station Access Line 9] - Qualifying Expenditure</v>
      </c>
      <c r="E1496" s="106"/>
      <c r="F1496" s="143" t="str">
        <f t="shared" si="72"/>
        <v>£000</v>
      </c>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4"/>
      <c r="AE1496" s="805"/>
      <c r="AG1496" s="805"/>
      <c r="AI1496" s="805"/>
      <c r="AK1496" s="300"/>
    </row>
    <row r="1497" spans="3:37" ht="12.75" customHeight="1" outlineLevel="2" x14ac:dyDescent="0.25">
      <c r="D1497" s="113" t="str">
        <f>'Line Items'!D2181</f>
        <v>[Independent Station Access Line 10] - Qualifying Expenditure</v>
      </c>
      <c r="E1497" s="286"/>
      <c r="F1497" s="155" t="str">
        <f t="shared" si="72"/>
        <v>£000</v>
      </c>
      <c r="G1497" s="287"/>
      <c r="H1497" s="287"/>
      <c r="I1497" s="287"/>
      <c r="J1497" s="287"/>
      <c r="K1497" s="287"/>
      <c r="L1497" s="287"/>
      <c r="M1497" s="287"/>
      <c r="N1497" s="287"/>
      <c r="O1497" s="287"/>
      <c r="P1497" s="287"/>
      <c r="Q1497" s="287"/>
      <c r="R1497" s="287"/>
      <c r="S1497" s="287"/>
      <c r="T1497" s="287"/>
      <c r="U1497" s="287"/>
      <c r="V1497" s="287"/>
      <c r="W1497" s="287"/>
      <c r="X1497" s="287"/>
      <c r="Y1497" s="287"/>
      <c r="Z1497" s="287"/>
      <c r="AA1497" s="287"/>
      <c r="AB1497" s="287"/>
      <c r="AC1497" s="288"/>
      <c r="AE1497" s="1058"/>
      <c r="AG1497" s="1058"/>
      <c r="AI1497" s="1058"/>
      <c r="AK1497" s="301"/>
    </row>
    <row r="1498" spans="3:37" ht="12.75" customHeight="1" outlineLevel="1" x14ac:dyDescent="0.25">
      <c r="G1498" s="107"/>
      <c r="H1498" s="107"/>
      <c r="I1498" s="107"/>
      <c r="J1498" s="107"/>
      <c r="K1498" s="107"/>
      <c r="L1498" s="107"/>
      <c r="M1498" s="107"/>
      <c r="N1498" s="107"/>
      <c r="O1498" s="107"/>
      <c r="P1498" s="107"/>
      <c r="Q1498" s="107"/>
      <c r="R1498" s="107"/>
      <c r="S1498" s="107"/>
      <c r="T1498" s="107"/>
      <c r="U1498" s="107"/>
      <c r="V1498" s="107"/>
      <c r="W1498" s="107"/>
      <c r="X1498" s="107"/>
      <c r="Y1498" s="107"/>
      <c r="Z1498" s="107"/>
      <c r="AA1498" s="107"/>
      <c r="AB1498" s="107"/>
      <c r="AC1498" s="107"/>
      <c r="AE1498" s="212"/>
      <c r="AG1498" s="212"/>
      <c r="AH1498" s="212"/>
      <c r="AI1498" s="212"/>
    </row>
    <row r="1499" spans="3:37" ht="12.75" customHeight="1" outlineLevel="1" x14ac:dyDescent="0.25">
      <c r="D1499" s="290" t="str">
        <f>"Total "&amp;C1487</f>
        <v>Total Independent Station Access Qualifying Expenditure</v>
      </c>
      <c r="E1499" s="353"/>
      <c r="F1499" s="354" t="str">
        <f>F1497</f>
        <v>£000</v>
      </c>
      <c r="G1499" s="355">
        <f t="shared" ref="G1499:AC1499" si="73">SUM(G1488:G1497)</f>
        <v>0</v>
      </c>
      <c r="H1499" s="355">
        <f t="shared" si="73"/>
        <v>0</v>
      </c>
      <c r="I1499" s="355">
        <f t="shared" si="73"/>
        <v>0</v>
      </c>
      <c r="J1499" s="355">
        <f t="shared" si="73"/>
        <v>0</v>
      </c>
      <c r="K1499" s="355">
        <f t="shared" si="73"/>
        <v>0</v>
      </c>
      <c r="L1499" s="355">
        <f t="shared" si="73"/>
        <v>0</v>
      </c>
      <c r="M1499" s="355">
        <f t="shared" si="73"/>
        <v>0</v>
      </c>
      <c r="N1499" s="355">
        <f t="shared" si="73"/>
        <v>0</v>
      </c>
      <c r="O1499" s="355">
        <f t="shared" si="73"/>
        <v>0</v>
      </c>
      <c r="P1499" s="355">
        <f t="shared" si="73"/>
        <v>0</v>
      </c>
      <c r="Q1499" s="355">
        <f t="shared" si="73"/>
        <v>0</v>
      </c>
      <c r="R1499" s="355">
        <f t="shared" si="73"/>
        <v>0</v>
      </c>
      <c r="S1499" s="355">
        <f t="shared" si="73"/>
        <v>0</v>
      </c>
      <c r="T1499" s="355">
        <f t="shared" si="73"/>
        <v>0</v>
      </c>
      <c r="U1499" s="355">
        <f t="shared" si="73"/>
        <v>0</v>
      </c>
      <c r="V1499" s="355">
        <f t="shared" si="73"/>
        <v>0</v>
      </c>
      <c r="W1499" s="355">
        <f t="shared" si="73"/>
        <v>0</v>
      </c>
      <c r="X1499" s="355">
        <f t="shared" si="73"/>
        <v>0</v>
      </c>
      <c r="Y1499" s="355">
        <f t="shared" si="73"/>
        <v>0</v>
      </c>
      <c r="Z1499" s="355">
        <f t="shared" si="73"/>
        <v>0</v>
      </c>
      <c r="AA1499" s="355">
        <f t="shared" si="73"/>
        <v>0</v>
      </c>
      <c r="AB1499" s="355">
        <f t="shared" si="73"/>
        <v>0</v>
      </c>
      <c r="AC1499" s="294">
        <f t="shared" si="73"/>
        <v>0</v>
      </c>
      <c r="AE1499" s="1062">
        <f>SUM(AE1488:AE1497)</f>
        <v>0</v>
      </c>
      <c r="AG1499" s="1062">
        <f>SUM(AG1488:AG1497)</f>
        <v>0</v>
      </c>
      <c r="AI1499" s="1062">
        <f>SUM(AI1488:AI1497)</f>
        <v>0</v>
      </c>
      <c r="AK1499" s="295"/>
    </row>
    <row r="1500" spans="3:37" ht="12.75" customHeight="1" outlineLevel="1" x14ac:dyDescent="0.25">
      <c r="G1500" s="107"/>
      <c r="H1500" s="107"/>
      <c r="I1500" s="107"/>
      <c r="J1500" s="107"/>
      <c r="K1500" s="107"/>
      <c r="L1500" s="107"/>
      <c r="M1500" s="107"/>
      <c r="N1500" s="107"/>
      <c r="O1500" s="107"/>
      <c r="P1500" s="107"/>
      <c r="Q1500" s="107"/>
      <c r="R1500" s="107"/>
      <c r="S1500" s="107"/>
      <c r="T1500" s="107"/>
      <c r="U1500" s="107"/>
      <c r="V1500" s="107"/>
      <c r="W1500" s="107"/>
      <c r="X1500" s="107"/>
      <c r="Y1500" s="107"/>
      <c r="Z1500" s="107"/>
      <c r="AA1500" s="107"/>
      <c r="AB1500" s="107"/>
      <c r="AC1500" s="107"/>
      <c r="AE1500" s="107"/>
      <c r="AG1500" s="107"/>
      <c r="AI1500" s="107"/>
    </row>
    <row r="1501" spans="3:37" ht="12.75" customHeight="1" outlineLevel="1" x14ac:dyDescent="0.25">
      <c r="C1501" s="217" t="str">
        <f>'Line Items'!C2184</f>
        <v>Depot Access Charges</v>
      </c>
      <c r="G1501" s="107"/>
      <c r="H1501" s="107"/>
      <c r="I1501" s="107"/>
      <c r="J1501" s="107"/>
      <c r="K1501" s="107"/>
      <c r="L1501" s="107"/>
      <c r="M1501" s="107"/>
      <c r="N1501" s="107"/>
      <c r="O1501" s="107"/>
      <c r="P1501" s="107"/>
      <c r="Q1501" s="107"/>
      <c r="R1501" s="107"/>
      <c r="S1501" s="107"/>
      <c r="T1501" s="107"/>
      <c r="U1501" s="107"/>
      <c r="V1501" s="107"/>
      <c r="W1501" s="107"/>
      <c r="X1501" s="107"/>
      <c r="Y1501" s="107"/>
      <c r="Z1501" s="107"/>
      <c r="AA1501" s="107"/>
      <c r="AB1501" s="107"/>
      <c r="AC1501" s="107"/>
      <c r="AE1501" s="107"/>
      <c r="AG1501" s="107"/>
      <c r="AI1501" s="107"/>
    </row>
    <row r="1502" spans="3:37" ht="12.75" customHeight="1" outlineLevel="1" x14ac:dyDescent="0.25">
      <c r="D1502" s="393" t="str">
        <f>'Line Items'!D2185</f>
        <v>Ashford Newtown - Depot Access Charges</v>
      </c>
      <c r="E1502" s="394"/>
      <c r="F1502" s="395" t="s">
        <v>428</v>
      </c>
      <c r="G1502" s="396"/>
      <c r="H1502" s="396"/>
      <c r="I1502" s="396"/>
      <c r="J1502" s="396"/>
      <c r="K1502" s="396"/>
      <c r="L1502" s="396"/>
      <c r="M1502" s="396"/>
      <c r="N1502" s="396"/>
      <c r="O1502" s="396"/>
      <c r="P1502" s="396"/>
      <c r="Q1502" s="396"/>
      <c r="R1502" s="396"/>
      <c r="S1502" s="396"/>
      <c r="T1502" s="396"/>
      <c r="U1502" s="396"/>
      <c r="V1502" s="396"/>
      <c r="W1502" s="396"/>
      <c r="X1502" s="396"/>
      <c r="Y1502" s="396"/>
      <c r="Z1502" s="396"/>
      <c r="AA1502" s="396"/>
      <c r="AB1502" s="396"/>
      <c r="AC1502" s="397"/>
      <c r="AE1502" s="1057"/>
      <c r="AG1502" s="1057"/>
      <c r="AI1502" s="1057"/>
      <c r="AK1502" s="378"/>
    </row>
    <row r="1503" spans="3:37" ht="12.75" customHeight="1" outlineLevel="1" x14ac:dyDescent="0.25">
      <c r="D1503" s="142" t="str">
        <f>'Line Items'!D2186</f>
        <v>Gillingham (Kent) - Depot Access Charges</v>
      </c>
      <c r="E1503" s="106"/>
      <c r="F1503" s="143" t="str">
        <f t="shared" ref="F1503:F1520" si="74">F1502</f>
        <v>£000</v>
      </c>
      <c r="G1503" s="283"/>
      <c r="H1503" s="283"/>
      <c r="I1503" s="283"/>
      <c r="J1503" s="283"/>
      <c r="K1503" s="283"/>
      <c r="L1503" s="283"/>
      <c r="M1503" s="283"/>
      <c r="N1503" s="283"/>
      <c r="O1503" s="283"/>
      <c r="P1503" s="283"/>
      <c r="Q1503" s="283"/>
      <c r="R1503" s="283"/>
      <c r="S1503" s="283"/>
      <c r="T1503" s="283"/>
      <c r="U1503" s="283"/>
      <c r="V1503" s="283"/>
      <c r="W1503" s="283"/>
      <c r="X1503" s="283"/>
      <c r="Y1503" s="283"/>
      <c r="Z1503" s="283"/>
      <c r="AA1503" s="283"/>
      <c r="AB1503" s="283"/>
      <c r="AC1503" s="284"/>
      <c r="AE1503" s="805"/>
      <c r="AG1503" s="805"/>
      <c r="AI1503" s="805"/>
      <c r="AK1503" s="300"/>
    </row>
    <row r="1504" spans="3:37" ht="12.75" customHeight="1" outlineLevel="1" x14ac:dyDescent="0.25">
      <c r="D1504" s="142" t="str">
        <f>'Line Items'!D2187</f>
        <v>Grove Park - Depot Access Charges</v>
      </c>
      <c r="E1504" s="106"/>
      <c r="F1504" s="143" t="str">
        <f t="shared" si="74"/>
        <v>£000</v>
      </c>
      <c r="G1504" s="283"/>
      <c r="H1504" s="283"/>
      <c r="I1504" s="283"/>
      <c r="J1504" s="283"/>
      <c r="K1504" s="283"/>
      <c r="L1504" s="283"/>
      <c r="M1504" s="283"/>
      <c r="N1504" s="283"/>
      <c r="O1504" s="283"/>
      <c r="P1504" s="283"/>
      <c r="Q1504" s="283"/>
      <c r="R1504" s="283"/>
      <c r="S1504" s="283"/>
      <c r="T1504" s="283"/>
      <c r="U1504" s="283"/>
      <c r="V1504" s="283"/>
      <c r="W1504" s="283"/>
      <c r="X1504" s="283"/>
      <c r="Y1504" s="283"/>
      <c r="Z1504" s="283"/>
      <c r="AA1504" s="283"/>
      <c r="AB1504" s="283"/>
      <c r="AC1504" s="284"/>
      <c r="AE1504" s="805"/>
      <c r="AG1504" s="805"/>
      <c r="AI1504" s="805"/>
      <c r="AK1504" s="300"/>
    </row>
    <row r="1505" spans="4:37" ht="12.75" customHeight="1" outlineLevel="1" x14ac:dyDescent="0.25">
      <c r="D1505" s="142" t="str">
        <f>'Line Items'!D2188</f>
        <v>London Victoria (Grosvenor Road) - Depot Access Charges</v>
      </c>
      <c r="E1505" s="106"/>
      <c r="F1505" s="143" t="str">
        <f t="shared" si="74"/>
        <v>£000</v>
      </c>
      <c r="G1505" s="283"/>
      <c r="H1505" s="283"/>
      <c r="I1505" s="283"/>
      <c r="J1505" s="283"/>
      <c r="K1505" s="283"/>
      <c r="L1505" s="283"/>
      <c r="M1505" s="283"/>
      <c r="N1505" s="283"/>
      <c r="O1505" s="283"/>
      <c r="P1505" s="283"/>
      <c r="Q1505" s="283"/>
      <c r="R1505" s="283"/>
      <c r="S1505" s="283"/>
      <c r="T1505" s="283"/>
      <c r="U1505" s="283"/>
      <c r="V1505" s="283"/>
      <c r="W1505" s="283"/>
      <c r="X1505" s="283"/>
      <c r="Y1505" s="283"/>
      <c r="Z1505" s="283"/>
      <c r="AA1505" s="283"/>
      <c r="AB1505" s="283"/>
      <c r="AC1505" s="284"/>
      <c r="AE1505" s="805"/>
      <c r="AG1505" s="805"/>
      <c r="AI1505" s="805"/>
      <c r="AK1505" s="300"/>
    </row>
    <row r="1506" spans="4:37" ht="12.75" customHeight="1" outlineLevel="1" x14ac:dyDescent="0.25">
      <c r="D1506" s="142" t="str">
        <f>'Line Items'!D2189</f>
        <v>Orpington - Depot Access Charges</v>
      </c>
      <c r="E1506" s="106"/>
      <c r="F1506" s="143" t="str">
        <f t="shared" si="74"/>
        <v>£000</v>
      </c>
      <c r="G1506" s="283"/>
      <c r="H1506" s="283"/>
      <c r="I1506" s="283"/>
      <c r="J1506" s="283"/>
      <c r="K1506" s="283"/>
      <c r="L1506" s="283"/>
      <c r="M1506" s="283"/>
      <c r="N1506" s="283"/>
      <c r="O1506" s="283"/>
      <c r="P1506" s="283"/>
      <c r="Q1506" s="283"/>
      <c r="R1506" s="283"/>
      <c r="S1506" s="283"/>
      <c r="T1506" s="283"/>
      <c r="U1506" s="283"/>
      <c r="V1506" s="283"/>
      <c r="W1506" s="283"/>
      <c r="X1506" s="283"/>
      <c r="Y1506" s="283"/>
      <c r="Z1506" s="283"/>
      <c r="AA1506" s="283"/>
      <c r="AB1506" s="283"/>
      <c r="AC1506" s="284"/>
      <c r="AE1506" s="805"/>
      <c r="AG1506" s="805"/>
      <c r="AI1506" s="805"/>
      <c r="AK1506" s="300"/>
    </row>
    <row r="1507" spans="4:37" ht="12.75" customHeight="1" outlineLevel="1" x14ac:dyDescent="0.25">
      <c r="D1507" s="142" t="str">
        <f>'Line Items'!D2190</f>
        <v>Ramsgate - Depot Access Charges</v>
      </c>
      <c r="E1507" s="106"/>
      <c r="F1507" s="143" t="str">
        <f t="shared" si="74"/>
        <v>£000</v>
      </c>
      <c r="G1507" s="283"/>
      <c r="H1507" s="283"/>
      <c r="I1507" s="283"/>
      <c r="J1507" s="283"/>
      <c r="K1507" s="283"/>
      <c r="L1507" s="283"/>
      <c r="M1507" s="283"/>
      <c r="N1507" s="283"/>
      <c r="O1507" s="283"/>
      <c r="P1507" s="283"/>
      <c r="Q1507" s="283"/>
      <c r="R1507" s="283"/>
      <c r="S1507" s="283"/>
      <c r="T1507" s="283"/>
      <c r="U1507" s="283"/>
      <c r="V1507" s="283"/>
      <c r="W1507" s="283"/>
      <c r="X1507" s="283"/>
      <c r="Y1507" s="283"/>
      <c r="Z1507" s="283"/>
      <c r="AA1507" s="283"/>
      <c r="AB1507" s="283"/>
      <c r="AC1507" s="284"/>
      <c r="AE1507" s="805"/>
      <c r="AG1507" s="805"/>
      <c r="AI1507" s="805"/>
      <c r="AK1507" s="300"/>
    </row>
    <row r="1508" spans="4:37" ht="12.75" customHeight="1" outlineLevel="1" x14ac:dyDescent="0.25">
      <c r="D1508" s="142" t="str">
        <f>'Line Items'!D2191</f>
        <v>Slade Green - Depot Access Charges</v>
      </c>
      <c r="E1508" s="106"/>
      <c r="F1508" s="143" t="str">
        <f t="shared" si="74"/>
        <v>£000</v>
      </c>
      <c r="G1508" s="283"/>
      <c r="H1508" s="283"/>
      <c r="I1508" s="283"/>
      <c r="J1508" s="283"/>
      <c r="K1508" s="283"/>
      <c r="L1508" s="283"/>
      <c r="M1508" s="283"/>
      <c r="N1508" s="283"/>
      <c r="O1508" s="283"/>
      <c r="P1508" s="283"/>
      <c r="Q1508" s="283"/>
      <c r="R1508" s="283"/>
      <c r="S1508" s="283"/>
      <c r="T1508" s="283"/>
      <c r="U1508" s="283"/>
      <c r="V1508" s="283"/>
      <c r="W1508" s="283"/>
      <c r="X1508" s="283"/>
      <c r="Y1508" s="283"/>
      <c r="Z1508" s="283"/>
      <c r="AA1508" s="283"/>
      <c r="AB1508" s="283"/>
      <c r="AC1508" s="284"/>
      <c r="AE1508" s="805"/>
      <c r="AG1508" s="805"/>
      <c r="AI1508" s="805"/>
      <c r="AK1508" s="300"/>
    </row>
    <row r="1509" spans="4:37" ht="12.75" customHeight="1" outlineLevel="1" x14ac:dyDescent="0.25">
      <c r="D1509" s="142" t="str">
        <f>'Line Items'!D2192</f>
        <v>St Leonards - Depot Access Charges</v>
      </c>
      <c r="E1509" s="106"/>
      <c r="F1509" s="143" t="str">
        <f t="shared" si="74"/>
        <v>£000</v>
      </c>
      <c r="G1509" s="283"/>
      <c r="H1509" s="283"/>
      <c r="I1509" s="283"/>
      <c r="J1509" s="283"/>
      <c r="K1509" s="283"/>
      <c r="L1509" s="283"/>
      <c r="M1509" s="283"/>
      <c r="N1509" s="283"/>
      <c r="O1509" s="283"/>
      <c r="P1509" s="283"/>
      <c r="Q1509" s="283"/>
      <c r="R1509" s="283"/>
      <c r="S1509" s="283"/>
      <c r="T1509" s="283"/>
      <c r="U1509" s="283"/>
      <c r="V1509" s="283"/>
      <c r="W1509" s="283"/>
      <c r="X1509" s="283"/>
      <c r="Y1509" s="283"/>
      <c r="Z1509" s="283"/>
      <c r="AA1509" s="283"/>
      <c r="AB1509" s="283"/>
      <c r="AC1509" s="284"/>
      <c r="AE1509" s="805"/>
      <c r="AG1509" s="805"/>
      <c r="AI1509" s="805"/>
      <c r="AK1509" s="300"/>
    </row>
    <row r="1510" spans="4:37" ht="12.75" customHeight="1" outlineLevel="1" x14ac:dyDescent="0.25">
      <c r="D1510" s="142" t="str">
        <f>'Line Items'!D2193</f>
        <v>Ashford Property &amp; Equipment Rent</v>
      </c>
      <c r="E1510" s="106"/>
      <c r="F1510" s="143" t="str">
        <f t="shared" si="74"/>
        <v>£000</v>
      </c>
      <c r="G1510" s="283"/>
      <c r="H1510" s="283"/>
      <c r="I1510" s="283"/>
      <c r="J1510" s="283"/>
      <c r="K1510" s="283"/>
      <c r="L1510" s="283"/>
      <c r="M1510" s="283"/>
      <c r="N1510" s="283"/>
      <c r="O1510" s="283"/>
      <c r="P1510" s="283"/>
      <c r="Q1510" s="283"/>
      <c r="R1510" s="283"/>
      <c r="S1510" s="283"/>
      <c r="T1510" s="283"/>
      <c r="U1510" s="283"/>
      <c r="V1510" s="283"/>
      <c r="W1510" s="283"/>
      <c r="X1510" s="283"/>
      <c r="Y1510" s="283"/>
      <c r="Z1510" s="283"/>
      <c r="AA1510" s="283"/>
      <c r="AB1510" s="283"/>
      <c r="AC1510" s="284"/>
      <c r="AE1510" s="805"/>
      <c r="AG1510" s="805"/>
      <c r="AI1510" s="805"/>
      <c r="AK1510" s="300"/>
    </row>
    <row r="1511" spans="4:37" ht="12.75" customHeight="1" outlineLevel="1" x14ac:dyDescent="0.25">
      <c r="D1511" s="142" t="str">
        <f>'Line Items'!D2194</f>
        <v>Ramsgate Property &amp; Equipment Rent</v>
      </c>
      <c r="E1511" s="106"/>
      <c r="F1511" s="143" t="str">
        <f t="shared" si="74"/>
        <v>£000</v>
      </c>
      <c r="G1511" s="283"/>
      <c r="H1511" s="283"/>
      <c r="I1511" s="283"/>
      <c r="J1511" s="283"/>
      <c r="K1511" s="283"/>
      <c r="L1511" s="283"/>
      <c r="M1511" s="283"/>
      <c r="N1511" s="283"/>
      <c r="O1511" s="283"/>
      <c r="P1511" s="283"/>
      <c r="Q1511" s="283"/>
      <c r="R1511" s="283"/>
      <c r="S1511" s="283"/>
      <c r="T1511" s="283"/>
      <c r="U1511" s="283"/>
      <c r="V1511" s="283"/>
      <c r="W1511" s="283"/>
      <c r="X1511" s="283"/>
      <c r="Y1511" s="283"/>
      <c r="Z1511" s="283"/>
      <c r="AA1511" s="283"/>
      <c r="AB1511" s="283"/>
      <c r="AC1511" s="284"/>
      <c r="AE1511" s="805"/>
      <c r="AG1511" s="805"/>
      <c r="AI1511" s="805"/>
      <c r="AK1511" s="300"/>
    </row>
    <row r="1512" spans="4:37" ht="12.75" customHeight="1" outlineLevel="1" x14ac:dyDescent="0.25">
      <c r="D1512" s="142" t="str">
        <f>'Line Items'!D2195</f>
        <v>Ashford License Fee</v>
      </c>
      <c r="E1512" s="106"/>
      <c r="F1512" s="143" t="str">
        <f t="shared" si="74"/>
        <v>£000</v>
      </c>
      <c r="G1512" s="283"/>
      <c r="H1512" s="283"/>
      <c r="I1512" s="283"/>
      <c r="J1512" s="283"/>
      <c r="K1512" s="283"/>
      <c r="L1512" s="283"/>
      <c r="M1512" s="283"/>
      <c r="N1512" s="283"/>
      <c r="O1512" s="283"/>
      <c r="P1512" s="283"/>
      <c r="Q1512" s="283"/>
      <c r="R1512" s="283"/>
      <c r="S1512" s="283"/>
      <c r="T1512" s="283"/>
      <c r="U1512" s="283"/>
      <c r="V1512" s="283"/>
      <c r="W1512" s="283"/>
      <c r="X1512" s="283"/>
      <c r="Y1512" s="283"/>
      <c r="Z1512" s="283"/>
      <c r="AA1512" s="283"/>
      <c r="AB1512" s="283"/>
      <c r="AC1512" s="284"/>
      <c r="AE1512" s="805"/>
      <c r="AG1512" s="805"/>
      <c r="AI1512" s="805"/>
      <c r="AK1512" s="300"/>
    </row>
    <row r="1513" spans="4:37" ht="12.75" customHeight="1" outlineLevel="1" x14ac:dyDescent="0.25">
      <c r="D1513" s="142" t="str">
        <f>'Line Items'!D2196</f>
        <v>Ashford - Depot Access Agreement</v>
      </c>
      <c r="E1513" s="106"/>
      <c r="F1513" s="143" t="str">
        <f t="shared" si="74"/>
        <v>£000</v>
      </c>
      <c r="G1513" s="283"/>
      <c r="H1513" s="283"/>
      <c r="I1513" s="283"/>
      <c r="J1513" s="283"/>
      <c r="K1513" s="283"/>
      <c r="L1513" s="283"/>
      <c r="M1513" s="283"/>
      <c r="N1513" s="283"/>
      <c r="O1513" s="283"/>
      <c r="P1513" s="283"/>
      <c r="Q1513" s="283"/>
      <c r="R1513" s="283"/>
      <c r="S1513" s="283"/>
      <c r="T1513" s="283"/>
      <c r="U1513" s="283"/>
      <c r="V1513" s="283"/>
      <c r="W1513" s="283"/>
      <c r="X1513" s="283"/>
      <c r="Y1513" s="283"/>
      <c r="Z1513" s="283"/>
      <c r="AA1513" s="283"/>
      <c r="AB1513" s="283"/>
      <c r="AC1513" s="284"/>
      <c r="AE1513" s="805"/>
      <c r="AG1513" s="805"/>
      <c r="AI1513" s="805"/>
      <c r="AK1513" s="300"/>
    </row>
    <row r="1514" spans="4:37" ht="12.75" customHeight="1" outlineLevel="1" x14ac:dyDescent="0.25">
      <c r="D1514" s="142" t="str">
        <f>'Line Items'!D2197</f>
        <v>Ramsgate - Mobile Wheel Lathe</v>
      </c>
      <c r="E1514" s="106"/>
      <c r="F1514" s="143" t="str">
        <f t="shared" si="74"/>
        <v>£000</v>
      </c>
      <c r="G1514" s="283"/>
      <c r="H1514" s="283"/>
      <c r="I1514" s="283"/>
      <c r="J1514" s="283"/>
      <c r="K1514" s="283"/>
      <c r="L1514" s="283"/>
      <c r="M1514" s="283"/>
      <c r="N1514" s="283"/>
      <c r="O1514" s="283"/>
      <c r="P1514" s="283"/>
      <c r="Q1514" s="283"/>
      <c r="R1514" s="283"/>
      <c r="S1514" s="283"/>
      <c r="T1514" s="283"/>
      <c r="U1514" s="283"/>
      <c r="V1514" s="283"/>
      <c r="W1514" s="283"/>
      <c r="X1514" s="283"/>
      <c r="Y1514" s="283"/>
      <c r="Z1514" s="283"/>
      <c r="AA1514" s="283"/>
      <c r="AB1514" s="283"/>
      <c r="AC1514" s="284"/>
      <c r="AE1514" s="805"/>
      <c r="AG1514" s="805"/>
      <c r="AI1514" s="805"/>
      <c r="AK1514" s="300"/>
    </row>
    <row r="1515" spans="4:37" ht="12.75" customHeight="1" outlineLevel="1" x14ac:dyDescent="0.25">
      <c r="D1515" s="142" t="str">
        <f>'Line Items'!D2198</f>
        <v>Connection Charges</v>
      </c>
      <c r="E1515" s="106"/>
      <c r="F1515" s="143" t="str">
        <f t="shared" si="74"/>
        <v>£000</v>
      </c>
      <c r="G1515" s="283"/>
      <c r="H1515" s="283"/>
      <c r="I1515" s="283"/>
      <c r="J1515" s="283"/>
      <c r="K1515" s="283"/>
      <c r="L1515" s="283"/>
      <c r="M1515" s="283"/>
      <c r="N1515" s="283"/>
      <c r="O1515" s="283"/>
      <c r="P1515" s="283"/>
      <c r="Q1515" s="283"/>
      <c r="R1515" s="283"/>
      <c r="S1515" s="283"/>
      <c r="T1515" s="283"/>
      <c r="U1515" s="283"/>
      <c r="V1515" s="283"/>
      <c r="W1515" s="283"/>
      <c r="X1515" s="283"/>
      <c r="Y1515" s="283"/>
      <c r="Z1515" s="283"/>
      <c r="AA1515" s="283"/>
      <c r="AB1515" s="283"/>
      <c r="AC1515" s="284"/>
      <c r="AE1515" s="805"/>
      <c r="AG1515" s="805"/>
      <c r="AI1515" s="805"/>
      <c r="AK1515" s="300"/>
    </row>
    <row r="1516" spans="4:37" ht="12.75" customHeight="1" outlineLevel="1" x14ac:dyDescent="0.25">
      <c r="D1516" s="142" t="str">
        <f>'Line Items'!D2199</f>
        <v>[Depot Access Charges - Line 15]</v>
      </c>
      <c r="E1516" s="106"/>
      <c r="F1516" s="143" t="str">
        <f t="shared" si="74"/>
        <v>£000</v>
      </c>
      <c r="G1516" s="283"/>
      <c r="H1516" s="283"/>
      <c r="I1516" s="283"/>
      <c r="J1516" s="283"/>
      <c r="K1516" s="283"/>
      <c r="L1516" s="283"/>
      <c r="M1516" s="283"/>
      <c r="N1516" s="283"/>
      <c r="O1516" s="283"/>
      <c r="P1516" s="283"/>
      <c r="Q1516" s="283"/>
      <c r="R1516" s="283"/>
      <c r="S1516" s="283"/>
      <c r="T1516" s="283"/>
      <c r="U1516" s="283"/>
      <c r="V1516" s="283"/>
      <c r="W1516" s="283"/>
      <c r="X1516" s="283"/>
      <c r="Y1516" s="283"/>
      <c r="Z1516" s="283"/>
      <c r="AA1516" s="283"/>
      <c r="AB1516" s="283"/>
      <c r="AC1516" s="284"/>
      <c r="AE1516" s="805"/>
      <c r="AG1516" s="805"/>
      <c r="AI1516" s="805"/>
      <c r="AK1516" s="300"/>
    </row>
    <row r="1517" spans="4:37" ht="12.75" customHeight="1" outlineLevel="1" x14ac:dyDescent="0.25">
      <c r="D1517" s="142" t="str">
        <f>'Line Items'!D2200</f>
        <v>[Depot Access Charges - Line 16]</v>
      </c>
      <c r="E1517" s="106"/>
      <c r="F1517" s="143" t="str">
        <f t="shared" si="74"/>
        <v>£000</v>
      </c>
      <c r="G1517" s="283"/>
      <c r="H1517" s="283"/>
      <c r="I1517" s="283"/>
      <c r="J1517" s="283"/>
      <c r="K1517" s="283"/>
      <c r="L1517" s="283"/>
      <c r="M1517" s="283"/>
      <c r="N1517" s="283"/>
      <c r="O1517" s="283"/>
      <c r="P1517" s="283"/>
      <c r="Q1517" s="283"/>
      <c r="R1517" s="283"/>
      <c r="S1517" s="283"/>
      <c r="T1517" s="283"/>
      <c r="U1517" s="283"/>
      <c r="V1517" s="283"/>
      <c r="W1517" s="283"/>
      <c r="X1517" s="283"/>
      <c r="Y1517" s="283"/>
      <c r="Z1517" s="283"/>
      <c r="AA1517" s="283"/>
      <c r="AB1517" s="283"/>
      <c r="AC1517" s="284"/>
      <c r="AE1517" s="805"/>
      <c r="AG1517" s="805"/>
      <c r="AI1517" s="805"/>
      <c r="AK1517" s="300"/>
    </row>
    <row r="1518" spans="4:37" ht="12.75" customHeight="1" outlineLevel="1" x14ac:dyDescent="0.25">
      <c r="D1518" s="142" t="str">
        <f>'Line Items'!D2201</f>
        <v>[Depot Access Charges - Line 17]</v>
      </c>
      <c r="E1518" s="106"/>
      <c r="F1518" s="143" t="str">
        <f t="shared" si="74"/>
        <v>£000</v>
      </c>
      <c r="G1518" s="283"/>
      <c r="H1518" s="283"/>
      <c r="I1518" s="283"/>
      <c r="J1518" s="283"/>
      <c r="K1518" s="283"/>
      <c r="L1518" s="283"/>
      <c r="M1518" s="283"/>
      <c r="N1518" s="283"/>
      <c r="O1518" s="283"/>
      <c r="P1518" s="283"/>
      <c r="Q1518" s="283"/>
      <c r="R1518" s="283"/>
      <c r="S1518" s="283"/>
      <c r="T1518" s="283"/>
      <c r="U1518" s="283"/>
      <c r="V1518" s="283"/>
      <c r="W1518" s="283"/>
      <c r="X1518" s="283"/>
      <c r="Y1518" s="283"/>
      <c r="Z1518" s="283"/>
      <c r="AA1518" s="283"/>
      <c r="AB1518" s="283"/>
      <c r="AC1518" s="284"/>
      <c r="AE1518" s="805"/>
      <c r="AG1518" s="805"/>
      <c r="AI1518" s="805"/>
      <c r="AK1518" s="300"/>
    </row>
    <row r="1519" spans="4:37" ht="12.75" customHeight="1" outlineLevel="1" x14ac:dyDescent="0.25">
      <c r="D1519" s="142" t="str">
        <f>'Line Items'!D2202</f>
        <v>[Depot Access Charges - Line 18]</v>
      </c>
      <c r="E1519" s="106"/>
      <c r="F1519" s="143" t="str">
        <f t="shared" si="74"/>
        <v>£000</v>
      </c>
      <c r="G1519" s="283"/>
      <c r="H1519" s="283"/>
      <c r="I1519" s="283"/>
      <c r="J1519" s="283"/>
      <c r="K1519" s="283"/>
      <c r="L1519" s="283"/>
      <c r="M1519" s="283"/>
      <c r="N1519" s="283"/>
      <c r="O1519" s="283"/>
      <c r="P1519" s="283"/>
      <c r="Q1519" s="283"/>
      <c r="R1519" s="283"/>
      <c r="S1519" s="283"/>
      <c r="T1519" s="283"/>
      <c r="U1519" s="283"/>
      <c r="V1519" s="283"/>
      <c r="W1519" s="283"/>
      <c r="X1519" s="283"/>
      <c r="Y1519" s="283"/>
      <c r="Z1519" s="283"/>
      <c r="AA1519" s="283"/>
      <c r="AB1519" s="283"/>
      <c r="AC1519" s="284"/>
      <c r="AE1519" s="805"/>
      <c r="AG1519" s="805"/>
      <c r="AI1519" s="805"/>
      <c r="AK1519" s="300"/>
    </row>
    <row r="1520" spans="4:37" ht="12.75" customHeight="1" outlineLevel="1" x14ac:dyDescent="0.25">
      <c r="D1520" s="142" t="str">
        <f>'Line Items'!D2203</f>
        <v>[Depot Access Charges - Line 19]</v>
      </c>
      <c r="E1520" s="106"/>
      <c r="F1520" s="143" t="str">
        <f t="shared" si="74"/>
        <v>£000</v>
      </c>
      <c r="G1520" s="283"/>
      <c r="H1520" s="283"/>
      <c r="I1520" s="283"/>
      <c r="J1520" s="283"/>
      <c r="K1520" s="283"/>
      <c r="L1520" s="283"/>
      <c r="M1520" s="283"/>
      <c r="N1520" s="283"/>
      <c r="O1520" s="283"/>
      <c r="P1520" s="283"/>
      <c r="Q1520" s="283"/>
      <c r="R1520" s="283"/>
      <c r="S1520" s="283"/>
      <c r="T1520" s="283"/>
      <c r="U1520" s="283"/>
      <c r="V1520" s="283"/>
      <c r="W1520" s="283"/>
      <c r="X1520" s="283"/>
      <c r="Y1520" s="283"/>
      <c r="Z1520" s="283"/>
      <c r="AA1520" s="283"/>
      <c r="AB1520" s="283"/>
      <c r="AC1520" s="284"/>
      <c r="AE1520" s="805"/>
      <c r="AG1520" s="805"/>
      <c r="AI1520" s="805"/>
      <c r="AK1520" s="300"/>
    </row>
    <row r="1521" spans="2:37" ht="12.75" customHeight="1" outlineLevel="1" x14ac:dyDescent="0.25">
      <c r="D1521" s="113" t="str">
        <f>'Line Items'!D2204</f>
        <v>[Depot Access Charges - Line 20]</v>
      </c>
      <c r="E1521" s="286"/>
      <c r="F1521" s="155" t="str">
        <f>F1515</f>
        <v>£000</v>
      </c>
      <c r="G1521" s="287"/>
      <c r="H1521" s="287"/>
      <c r="I1521" s="287"/>
      <c r="J1521" s="287"/>
      <c r="K1521" s="287"/>
      <c r="L1521" s="287"/>
      <c r="M1521" s="287"/>
      <c r="N1521" s="287"/>
      <c r="O1521" s="287"/>
      <c r="P1521" s="287"/>
      <c r="Q1521" s="287"/>
      <c r="R1521" s="287"/>
      <c r="S1521" s="287"/>
      <c r="T1521" s="287"/>
      <c r="U1521" s="287"/>
      <c r="V1521" s="287"/>
      <c r="W1521" s="287"/>
      <c r="X1521" s="287"/>
      <c r="Y1521" s="287"/>
      <c r="Z1521" s="287"/>
      <c r="AA1521" s="287"/>
      <c r="AB1521" s="287"/>
      <c r="AC1521" s="288"/>
      <c r="AE1521" s="1058"/>
      <c r="AG1521" s="1058"/>
      <c r="AI1521" s="1058"/>
      <c r="AK1521" s="301"/>
    </row>
    <row r="1522" spans="2:37" ht="12.75" customHeight="1" outlineLevel="1" x14ac:dyDescent="0.25">
      <c r="G1522" s="107"/>
      <c r="H1522" s="107"/>
      <c r="I1522" s="107"/>
      <c r="J1522" s="107"/>
      <c r="K1522" s="107"/>
      <c r="L1522" s="107"/>
      <c r="M1522" s="107"/>
      <c r="N1522" s="107"/>
      <c r="O1522" s="107"/>
      <c r="P1522" s="107"/>
      <c r="Q1522" s="107"/>
      <c r="R1522" s="107"/>
      <c r="S1522" s="107"/>
      <c r="T1522" s="107"/>
      <c r="U1522" s="107"/>
      <c r="V1522" s="107"/>
      <c r="W1522" s="107"/>
      <c r="X1522" s="107"/>
      <c r="Y1522" s="107"/>
      <c r="Z1522" s="107"/>
      <c r="AA1522" s="107"/>
      <c r="AB1522" s="107"/>
      <c r="AC1522" s="107"/>
      <c r="AE1522" s="212"/>
      <c r="AG1522" s="212"/>
      <c r="AH1522" s="212"/>
      <c r="AI1522" s="212"/>
    </row>
    <row r="1523" spans="2:37" ht="12.75" customHeight="1" outlineLevel="1" x14ac:dyDescent="0.25">
      <c r="D1523" s="290" t="str">
        <f>"Total "&amp;C1501</f>
        <v>Total Depot Access Charges</v>
      </c>
      <c r="E1523" s="353"/>
      <c r="F1523" s="354" t="str">
        <f>F1521</f>
        <v>£000</v>
      </c>
      <c r="G1523" s="355">
        <f t="shared" ref="G1523:AC1523" si="75">SUM(G1502:G1521)</f>
        <v>0</v>
      </c>
      <c r="H1523" s="355">
        <f t="shared" si="75"/>
        <v>0</v>
      </c>
      <c r="I1523" s="355">
        <f t="shared" si="75"/>
        <v>0</v>
      </c>
      <c r="J1523" s="355">
        <f t="shared" si="75"/>
        <v>0</v>
      </c>
      <c r="K1523" s="355">
        <f t="shared" si="75"/>
        <v>0</v>
      </c>
      <c r="L1523" s="355">
        <f t="shared" si="75"/>
        <v>0</v>
      </c>
      <c r="M1523" s="355">
        <f t="shared" si="75"/>
        <v>0</v>
      </c>
      <c r="N1523" s="355">
        <f t="shared" si="75"/>
        <v>0</v>
      </c>
      <c r="O1523" s="355">
        <f t="shared" si="75"/>
        <v>0</v>
      </c>
      <c r="P1523" s="355">
        <f t="shared" si="75"/>
        <v>0</v>
      </c>
      <c r="Q1523" s="355">
        <f t="shared" si="75"/>
        <v>0</v>
      </c>
      <c r="R1523" s="355">
        <f t="shared" si="75"/>
        <v>0</v>
      </c>
      <c r="S1523" s="355">
        <f t="shared" si="75"/>
        <v>0</v>
      </c>
      <c r="T1523" s="355">
        <f t="shared" si="75"/>
        <v>0</v>
      </c>
      <c r="U1523" s="355">
        <f t="shared" si="75"/>
        <v>0</v>
      </c>
      <c r="V1523" s="355">
        <f t="shared" si="75"/>
        <v>0</v>
      </c>
      <c r="W1523" s="355">
        <f t="shared" si="75"/>
        <v>0</v>
      </c>
      <c r="X1523" s="355">
        <f t="shared" si="75"/>
        <v>0</v>
      </c>
      <c r="Y1523" s="355">
        <f t="shared" si="75"/>
        <v>0</v>
      </c>
      <c r="Z1523" s="355">
        <f t="shared" si="75"/>
        <v>0</v>
      </c>
      <c r="AA1523" s="355">
        <f t="shared" si="75"/>
        <v>0</v>
      </c>
      <c r="AB1523" s="355">
        <f t="shared" si="75"/>
        <v>0</v>
      </c>
      <c r="AC1523" s="294">
        <f t="shared" si="75"/>
        <v>0</v>
      </c>
      <c r="AE1523" s="1062">
        <f>SUM(AE1502:AE1521)</f>
        <v>0</v>
      </c>
      <c r="AG1523" s="1062">
        <f>SUM(AG1502:AG1521)</f>
        <v>0</v>
      </c>
      <c r="AI1523" s="1062">
        <f>SUM(AI1502:AI1521)</f>
        <v>0</v>
      </c>
      <c r="AK1523" s="295"/>
    </row>
    <row r="1524" spans="2:37" x14ac:dyDescent="0.25">
      <c r="G1524" s="107"/>
      <c r="H1524" s="107"/>
      <c r="I1524" s="107"/>
      <c r="J1524" s="107"/>
      <c r="K1524" s="107"/>
      <c r="L1524" s="107"/>
      <c r="M1524" s="107"/>
      <c r="N1524" s="107"/>
      <c r="O1524" s="107"/>
      <c r="P1524" s="107"/>
      <c r="Q1524" s="107"/>
      <c r="R1524" s="107"/>
      <c r="S1524" s="107"/>
      <c r="T1524" s="107"/>
      <c r="U1524" s="107"/>
      <c r="V1524" s="107"/>
      <c r="W1524" s="107"/>
      <c r="X1524" s="107"/>
      <c r="Y1524" s="107"/>
      <c r="Z1524" s="107"/>
      <c r="AA1524" s="107"/>
      <c r="AB1524" s="107"/>
      <c r="AC1524" s="107"/>
      <c r="AE1524" s="107"/>
      <c r="AG1524" s="107"/>
      <c r="AI1524" s="107"/>
    </row>
    <row r="1525" spans="2:37" x14ac:dyDescent="0.25">
      <c r="B1525" s="381" t="str">
        <f>'Line Items'!B2206</f>
        <v>Other Infrastructure Charges</v>
      </c>
      <c r="C1525" s="381"/>
      <c r="D1525" s="360"/>
      <c r="E1525" s="360"/>
      <c r="F1525" s="381"/>
      <c r="G1525" s="383"/>
      <c r="H1525" s="383"/>
      <c r="I1525" s="383"/>
      <c r="J1525" s="383"/>
      <c r="K1525" s="383"/>
      <c r="L1525" s="383"/>
      <c r="M1525" s="383"/>
      <c r="N1525" s="383"/>
      <c r="O1525" s="383"/>
      <c r="P1525" s="383"/>
      <c r="Q1525" s="383"/>
      <c r="R1525" s="383"/>
      <c r="S1525" s="383"/>
      <c r="T1525" s="383"/>
      <c r="U1525" s="383"/>
      <c r="V1525" s="383"/>
      <c r="W1525" s="383"/>
      <c r="X1525" s="383"/>
      <c r="Y1525" s="383"/>
      <c r="Z1525" s="383"/>
      <c r="AA1525" s="383"/>
      <c r="AB1525" s="383"/>
      <c r="AC1525" s="383"/>
      <c r="AD1525" s="381"/>
      <c r="AE1525" s="383"/>
      <c r="AF1525" s="381"/>
      <c r="AG1525" s="383"/>
      <c r="AH1525" s="381"/>
      <c r="AI1525" s="383"/>
      <c r="AJ1525" s="381"/>
      <c r="AK1525" s="381"/>
    </row>
    <row r="1526" spans="2:37" ht="12.75" customHeight="1" outlineLevel="1" x14ac:dyDescent="0.25">
      <c r="G1526" s="107"/>
      <c r="H1526" s="107"/>
      <c r="I1526" s="107"/>
      <c r="J1526" s="107"/>
      <c r="K1526" s="107"/>
      <c r="L1526" s="107"/>
      <c r="M1526" s="107"/>
      <c r="N1526" s="107"/>
      <c r="O1526" s="107"/>
      <c r="P1526" s="107"/>
      <c r="Q1526" s="107"/>
      <c r="R1526" s="107"/>
      <c r="S1526" s="107"/>
      <c r="T1526" s="107"/>
      <c r="U1526" s="107"/>
      <c r="V1526" s="107"/>
      <c r="W1526" s="107"/>
      <c r="X1526" s="107"/>
      <c r="Y1526" s="107"/>
      <c r="Z1526" s="107"/>
      <c r="AA1526" s="107"/>
      <c r="AB1526" s="107"/>
      <c r="AC1526" s="107"/>
      <c r="AE1526" s="107"/>
      <c r="AG1526" s="107"/>
      <c r="AI1526" s="107"/>
    </row>
    <row r="1527" spans="2:37" ht="12.75" customHeight="1" outlineLevel="1" x14ac:dyDescent="0.25">
      <c r="C1527" s="217" t="str">
        <f>'Line Items'!C2208</f>
        <v>Network Disruption</v>
      </c>
      <c r="G1527" s="107"/>
      <c r="H1527" s="107"/>
      <c r="I1527" s="107"/>
      <c r="J1527" s="107"/>
      <c r="K1527" s="107"/>
      <c r="L1527" s="107"/>
      <c r="M1527" s="107"/>
      <c r="N1527" s="107"/>
      <c r="O1527" s="107"/>
      <c r="P1527" s="107"/>
      <c r="Q1527" s="107"/>
      <c r="R1527" s="107"/>
      <c r="S1527" s="107"/>
      <c r="T1527" s="107"/>
      <c r="U1527" s="107"/>
      <c r="V1527" s="107"/>
      <c r="W1527" s="107"/>
      <c r="X1527" s="107"/>
      <c r="Y1527" s="107"/>
      <c r="Z1527" s="107"/>
      <c r="AA1527" s="107"/>
      <c r="AB1527" s="107"/>
      <c r="AC1527" s="107"/>
      <c r="AE1527" s="107"/>
      <c r="AG1527" s="107"/>
      <c r="AI1527" s="107"/>
    </row>
    <row r="1528" spans="2:37" ht="12.75" customHeight="1" outlineLevel="1" x14ac:dyDescent="0.25">
      <c r="D1528" s="393" t="str">
        <f>'Line Items'!D2209</f>
        <v>Schedule 4 Access Charge Supplement</v>
      </c>
      <c r="E1528" s="394"/>
      <c r="F1528" s="395" t="s">
        <v>428</v>
      </c>
      <c r="G1528" s="398"/>
      <c r="H1528" s="396"/>
      <c r="I1528" s="396"/>
      <c r="J1528" s="396"/>
      <c r="K1528" s="396"/>
      <c r="L1528" s="396"/>
      <c r="M1528" s="396"/>
      <c r="N1528" s="396"/>
      <c r="O1528" s="396"/>
      <c r="P1528" s="396"/>
      <c r="Q1528" s="396"/>
      <c r="R1528" s="396"/>
      <c r="S1528" s="396"/>
      <c r="T1528" s="396"/>
      <c r="U1528" s="396"/>
      <c r="V1528" s="396"/>
      <c r="W1528" s="396"/>
      <c r="X1528" s="396"/>
      <c r="Y1528" s="396"/>
      <c r="Z1528" s="396"/>
      <c r="AA1528" s="396"/>
      <c r="AB1528" s="396"/>
      <c r="AC1528" s="397"/>
      <c r="AE1528" s="1057"/>
      <c r="AG1528" s="1057"/>
      <c r="AI1528" s="1057"/>
      <c r="AK1528" s="378"/>
    </row>
    <row r="1529" spans="2:37" ht="12.75" customHeight="1" outlineLevel="1" x14ac:dyDescent="0.25">
      <c r="D1529" s="142" t="str">
        <f>'Line Items'!D2210</f>
        <v xml:space="preserve">Schedule 4 Compensation Income - Revenue </v>
      </c>
      <c r="E1529" s="106"/>
      <c r="F1529" s="143" t="str">
        <f t="shared" ref="F1529:F1537" si="76">F1528</f>
        <v>£000</v>
      </c>
      <c r="G1529" s="283"/>
      <c r="H1529" s="283"/>
      <c r="I1529" s="283"/>
      <c r="J1529" s="283"/>
      <c r="K1529" s="283"/>
      <c r="L1529" s="283"/>
      <c r="M1529" s="283"/>
      <c r="N1529" s="283"/>
      <c r="O1529" s="283"/>
      <c r="P1529" s="283"/>
      <c r="Q1529" s="283"/>
      <c r="R1529" s="283"/>
      <c r="S1529" s="283"/>
      <c r="T1529" s="283"/>
      <c r="U1529" s="283"/>
      <c r="V1529" s="283"/>
      <c r="W1529" s="283"/>
      <c r="X1529" s="283"/>
      <c r="Y1529" s="283"/>
      <c r="Z1529" s="283"/>
      <c r="AA1529" s="283"/>
      <c r="AB1529" s="283"/>
      <c r="AC1529" s="284"/>
      <c r="AE1529" s="805"/>
      <c r="AG1529" s="805"/>
      <c r="AI1529" s="805"/>
      <c r="AK1529" s="300"/>
    </row>
    <row r="1530" spans="2:37" ht="12.75" customHeight="1" outlineLevel="1" x14ac:dyDescent="0.25">
      <c r="D1530" s="142" t="str">
        <f>'Line Items'!D2211</f>
        <v xml:space="preserve">Schedule 4 Compensation Income – Estimated Bus Mileage </v>
      </c>
      <c r="E1530" s="106"/>
      <c r="F1530" s="143" t="str">
        <f t="shared" si="76"/>
        <v>£000</v>
      </c>
      <c r="G1530" s="283"/>
      <c r="H1530" s="283"/>
      <c r="I1530" s="283"/>
      <c r="J1530" s="283"/>
      <c r="K1530" s="283"/>
      <c r="L1530" s="283"/>
      <c r="M1530" s="283"/>
      <c r="N1530" s="283"/>
      <c r="O1530" s="283"/>
      <c r="P1530" s="283"/>
      <c r="Q1530" s="283"/>
      <c r="R1530" s="283"/>
      <c r="S1530" s="283"/>
      <c r="T1530" s="283"/>
      <c r="U1530" s="283"/>
      <c r="V1530" s="283"/>
      <c r="W1530" s="283"/>
      <c r="X1530" s="283"/>
      <c r="Y1530" s="283"/>
      <c r="Z1530" s="283"/>
      <c r="AA1530" s="283"/>
      <c r="AB1530" s="283"/>
      <c r="AC1530" s="284"/>
      <c r="AE1530" s="805"/>
      <c r="AG1530" s="805"/>
      <c r="AI1530" s="805"/>
      <c r="AK1530" s="300"/>
    </row>
    <row r="1531" spans="2:37" ht="12.75" customHeight="1" outlineLevel="1" x14ac:dyDescent="0.25">
      <c r="D1531" s="142" t="str">
        <f>'Line Items'!D2212</f>
        <v>Schedule 4 Compensation Income – Train Mileage Compensation Offset</v>
      </c>
      <c r="E1531" s="106"/>
      <c r="F1531" s="143" t="str">
        <f t="shared" si="76"/>
        <v>£000</v>
      </c>
      <c r="G1531" s="283"/>
      <c r="H1531" s="283"/>
      <c r="I1531" s="283"/>
      <c r="J1531" s="283"/>
      <c r="K1531" s="283"/>
      <c r="L1531" s="283"/>
      <c r="M1531" s="283"/>
      <c r="N1531" s="283"/>
      <c r="O1531" s="283"/>
      <c r="P1531" s="283"/>
      <c r="Q1531" s="283"/>
      <c r="R1531" s="283"/>
      <c r="S1531" s="283"/>
      <c r="T1531" s="283"/>
      <c r="U1531" s="283"/>
      <c r="V1531" s="283"/>
      <c r="W1531" s="283"/>
      <c r="X1531" s="283"/>
      <c r="Y1531" s="283"/>
      <c r="Z1531" s="283"/>
      <c r="AA1531" s="283"/>
      <c r="AB1531" s="283"/>
      <c r="AC1531" s="284"/>
      <c r="AE1531" s="805"/>
      <c r="AG1531" s="805"/>
      <c r="AI1531" s="805"/>
      <c r="AK1531" s="300"/>
    </row>
    <row r="1532" spans="2:37" ht="12.75" customHeight="1" outlineLevel="1" x14ac:dyDescent="0.25">
      <c r="D1532" s="142" t="str">
        <f>'Line Items'!D2213</f>
        <v>Severe Disruption Income under TAA</v>
      </c>
      <c r="E1532" s="106"/>
      <c r="F1532" s="143" t="str">
        <f t="shared" si="76"/>
        <v>£000</v>
      </c>
      <c r="G1532" s="283"/>
      <c r="H1532" s="283"/>
      <c r="I1532" s="283"/>
      <c r="J1532" s="283"/>
      <c r="K1532" s="283"/>
      <c r="L1532" s="283"/>
      <c r="M1532" s="283"/>
      <c r="N1532" s="283"/>
      <c r="O1532" s="283"/>
      <c r="P1532" s="283"/>
      <c r="Q1532" s="283"/>
      <c r="R1532" s="283"/>
      <c r="S1532" s="283"/>
      <c r="T1532" s="283"/>
      <c r="U1532" s="283"/>
      <c r="V1532" s="283"/>
      <c r="W1532" s="283"/>
      <c r="X1532" s="283"/>
      <c r="Y1532" s="283"/>
      <c r="Z1532" s="283"/>
      <c r="AA1532" s="283"/>
      <c r="AB1532" s="283"/>
      <c r="AC1532" s="284"/>
      <c r="AE1532" s="805"/>
      <c r="AG1532" s="805"/>
      <c r="AI1532" s="805"/>
      <c r="AK1532" s="300"/>
    </row>
    <row r="1533" spans="2:37" ht="12.75" customHeight="1" outlineLevel="1" x14ac:dyDescent="0.25">
      <c r="D1533" s="142" t="str">
        <f>'Line Items'!D2214</f>
        <v>HS1 Restrictions of Use Compensation</v>
      </c>
      <c r="E1533" s="106"/>
      <c r="F1533" s="143" t="str">
        <f t="shared" si="76"/>
        <v>£000</v>
      </c>
      <c r="G1533" s="283"/>
      <c r="H1533" s="283"/>
      <c r="I1533" s="283"/>
      <c r="J1533" s="283"/>
      <c r="K1533" s="283"/>
      <c r="L1533" s="283"/>
      <c r="M1533" s="283"/>
      <c r="N1533" s="283"/>
      <c r="O1533" s="283"/>
      <c r="P1533" s="283"/>
      <c r="Q1533" s="283"/>
      <c r="R1533" s="283"/>
      <c r="S1533" s="283"/>
      <c r="T1533" s="283"/>
      <c r="U1533" s="283"/>
      <c r="V1533" s="283"/>
      <c r="W1533" s="283"/>
      <c r="X1533" s="283"/>
      <c r="Y1533" s="283"/>
      <c r="Z1533" s="283"/>
      <c r="AA1533" s="283"/>
      <c r="AB1533" s="283"/>
      <c r="AC1533" s="284"/>
      <c r="AE1533" s="805"/>
      <c r="AG1533" s="805"/>
      <c r="AI1533" s="805"/>
      <c r="AK1533" s="300"/>
    </row>
    <row r="1534" spans="2:37" ht="12.75" customHeight="1" outlineLevel="1" x14ac:dyDescent="0.25">
      <c r="D1534" s="142" t="str">
        <f>'Line Items'!D2215</f>
        <v>[Network Disruption - Line 7]</v>
      </c>
      <c r="E1534" s="106"/>
      <c r="F1534" s="143" t="str">
        <f t="shared" si="76"/>
        <v>£000</v>
      </c>
      <c r="G1534" s="283"/>
      <c r="H1534" s="283"/>
      <c r="I1534" s="283"/>
      <c r="J1534" s="283"/>
      <c r="K1534" s="283"/>
      <c r="L1534" s="283"/>
      <c r="M1534" s="283"/>
      <c r="N1534" s="283"/>
      <c r="O1534" s="283"/>
      <c r="P1534" s="283"/>
      <c r="Q1534" s="283"/>
      <c r="R1534" s="283"/>
      <c r="S1534" s="283"/>
      <c r="T1534" s="283"/>
      <c r="U1534" s="283"/>
      <c r="V1534" s="283"/>
      <c r="W1534" s="283"/>
      <c r="X1534" s="283"/>
      <c r="Y1534" s="283"/>
      <c r="Z1534" s="283"/>
      <c r="AA1534" s="283"/>
      <c r="AB1534" s="283"/>
      <c r="AC1534" s="284"/>
      <c r="AE1534" s="805"/>
      <c r="AG1534" s="805"/>
      <c r="AI1534" s="805"/>
      <c r="AK1534" s="300"/>
    </row>
    <row r="1535" spans="2:37" ht="12.75" customHeight="1" outlineLevel="1" x14ac:dyDescent="0.25">
      <c r="D1535" s="142" t="str">
        <f>'Line Items'!D2216</f>
        <v>[Network Disruption - Line 8]</v>
      </c>
      <c r="E1535" s="106"/>
      <c r="F1535" s="143" t="str">
        <f t="shared" si="76"/>
        <v>£000</v>
      </c>
      <c r="G1535" s="283"/>
      <c r="H1535" s="283"/>
      <c r="I1535" s="283"/>
      <c r="J1535" s="283"/>
      <c r="K1535" s="283"/>
      <c r="L1535" s="283"/>
      <c r="M1535" s="283"/>
      <c r="N1535" s="283"/>
      <c r="O1535" s="283"/>
      <c r="P1535" s="283"/>
      <c r="Q1535" s="283"/>
      <c r="R1535" s="283"/>
      <c r="S1535" s="283"/>
      <c r="T1535" s="283"/>
      <c r="U1535" s="283"/>
      <c r="V1535" s="283"/>
      <c r="W1535" s="283"/>
      <c r="X1535" s="283"/>
      <c r="Y1535" s="283"/>
      <c r="Z1535" s="283"/>
      <c r="AA1535" s="283"/>
      <c r="AB1535" s="283"/>
      <c r="AC1535" s="284"/>
      <c r="AE1535" s="805"/>
      <c r="AG1535" s="805"/>
      <c r="AI1535" s="805"/>
      <c r="AK1535" s="300"/>
    </row>
    <row r="1536" spans="2:37" ht="12.75" customHeight="1" outlineLevel="1" x14ac:dyDescent="0.25">
      <c r="D1536" s="142" t="str">
        <f>'Line Items'!D2217</f>
        <v>[Network Disruption - Line 9]</v>
      </c>
      <c r="E1536" s="106"/>
      <c r="F1536" s="143" t="str">
        <f t="shared" si="76"/>
        <v>£000</v>
      </c>
      <c r="G1536" s="283"/>
      <c r="H1536" s="283"/>
      <c r="I1536" s="283"/>
      <c r="J1536" s="283"/>
      <c r="K1536" s="283"/>
      <c r="L1536" s="283"/>
      <c r="M1536" s="283"/>
      <c r="N1536" s="283"/>
      <c r="O1536" s="283"/>
      <c r="P1536" s="283"/>
      <c r="Q1536" s="283"/>
      <c r="R1536" s="283"/>
      <c r="S1536" s="283"/>
      <c r="T1536" s="283"/>
      <c r="U1536" s="283"/>
      <c r="V1536" s="283"/>
      <c r="W1536" s="283"/>
      <c r="X1536" s="283"/>
      <c r="Y1536" s="283"/>
      <c r="Z1536" s="283"/>
      <c r="AA1536" s="283"/>
      <c r="AB1536" s="283"/>
      <c r="AC1536" s="284"/>
      <c r="AE1536" s="805"/>
      <c r="AG1536" s="805"/>
      <c r="AI1536" s="805"/>
      <c r="AK1536" s="300"/>
    </row>
    <row r="1537" spans="3:37" ht="12.75" customHeight="1" outlineLevel="1" x14ac:dyDescent="0.25">
      <c r="D1537" s="113" t="str">
        <f>'Line Items'!D2218</f>
        <v>[Network Disruption - Line 10]</v>
      </c>
      <c r="E1537" s="286"/>
      <c r="F1537" s="155" t="str">
        <f t="shared" si="76"/>
        <v>£000</v>
      </c>
      <c r="G1537" s="287"/>
      <c r="H1537" s="287"/>
      <c r="I1537" s="287"/>
      <c r="J1537" s="287"/>
      <c r="K1537" s="287"/>
      <c r="L1537" s="287"/>
      <c r="M1537" s="287"/>
      <c r="N1537" s="287"/>
      <c r="O1537" s="287"/>
      <c r="P1537" s="287"/>
      <c r="Q1537" s="287"/>
      <c r="R1537" s="287"/>
      <c r="S1537" s="287"/>
      <c r="T1537" s="287"/>
      <c r="U1537" s="287"/>
      <c r="V1537" s="287"/>
      <c r="W1537" s="287"/>
      <c r="X1537" s="287"/>
      <c r="Y1537" s="287"/>
      <c r="Z1537" s="287"/>
      <c r="AA1537" s="287"/>
      <c r="AB1537" s="287"/>
      <c r="AC1537" s="288"/>
      <c r="AE1537" s="1058"/>
      <c r="AG1537" s="1058"/>
      <c r="AI1537" s="1058"/>
      <c r="AK1537" s="301"/>
    </row>
    <row r="1538" spans="3:37" ht="12.75" customHeight="1" outlineLevel="1" x14ac:dyDescent="0.25">
      <c r="G1538" s="107"/>
      <c r="H1538" s="107"/>
      <c r="I1538" s="107"/>
      <c r="J1538" s="107"/>
      <c r="K1538" s="107"/>
      <c r="L1538" s="107"/>
      <c r="M1538" s="107"/>
      <c r="N1538" s="107"/>
      <c r="O1538" s="107"/>
      <c r="P1538" s="107"/>
      <c r="Q1538" s="107"/>
      <c r="R1538" s="107"/>
      <c r="S1538" s="107"/>
      <c r="T1538" s="107"/>
      <c r="U1538" s="107"/>
      <c r="V1538" s="107"/>
      <c r="W1538" s="107"/>
      <c r="X1538" s="107"/>
      <c r="Y1538" s="107"/>
      <c r="Z1538" s="107"/>
      <c r="AA1538" s="107"/>
      <c r="AB1538" s="107"/>
      <c r="AC1538" s="107"/>
      <c r="AE1538" s="212"/>
      <c r="AG1538" s="212"/>
      <c r="AH1538" s="212"/>
      <c r="AI1538" s="212"/>
    </row>
    <row r="1539" spans="3:37" ht="12.75" customHeight="1" outlineLevel="1" x14ac:dyDescent="0.25">
      <c r="D1539" s="290" t="str">
        <f>"Total "&amp;C1527</f>
        <v>Total Network Disruption</v>
      </c>
      <c r="E1539" s="353"/>
      <c r="F1539" s="354" t="str">
        <f>F1537</f>
        <v>£000</v>
      </c>
      <c r="G1539" s="355">
        <f t="shared" ref="G1539:AC1539" si="77">SUM(G1528:G1537)</f>
        <v>0</v>
      </c>
      <c r="H1539" s="355">
        <f t="shared" si="77"/>
        <v>0</v>
      </c>
      <c r="I1539" s="355">
        <f t="shared" si="77"/>
        <v>0</v>
      </c>
      <c r="J1539" s="355">
        <f t="shared" si="77"/>
        <v>0</v>
      </c>
      <c r="K1539" s="355">
        <f t="shared" si="77"/>
        <v>0</v>
      </c>
      <c r="L1539" s="355">
        <f t="shared" si="77"/>
        <v>0</v>
      </c>
      <c r="M1539" s="355">
        <f t="shared" si="77"/>
        <v>0</v>
      </c>
      <c r="N1539" s="355">
        <f t="shared" si="77"/>
        <v>0</v>
      </c>
      <c r="O1539" s="355">
        <f t="shared" si="77"/>
        <v>0</v>
      </c>
      <c r="P1539" s="355">
        <f t="shared" si="77"/>
        <v>0</v>
      </c>
      <c r="Q1539" s="355">
        <f t="shared" si="77"/>
        <v>0</v>
      </c>
      <c r="R1539" s="355">
        <f t="shared" si="77"/>
        <v>0</v>
      </c>
      <c r="S1539" s="355">
        <f t="shared" si="77"/>
        <v>0</v>
      </c>
      <c r="T1539" s="355">
        <f t="shared" si="77"/>
        <v>0</v>
      </c>
      <c r="U1539" s="355">
        <f t="shared" si="77"/>
        <v>0</v>
      </c>
      <c r="V1539" s="355">
        <f t="shared" si="77"/>
        <v>0</v>
      </c>
      <c r="W1539" s="355">
        <f t="shared" si="77"/>
        <v>0</v>
      </c>
      <c r="X1539" s="355">
        <f t="shared" si="77"/>
        <v>0</v>
      </c>
      <c r="Y1539" s="355">
        <f t="shared" si="77"/>
        <v>0</v>
      </c>
      <c r="Z1539" s="355">
        <f t="shared" si="77"/>
        <v>0</v>
      </c>
      <c r="AA1539" s="355">
        <f t="shared" si="77"/>
        <v>0</v>
      </c>
      <c r="AB1539" s="355">
        <f t="shared" si="77"/>
        <v>0</v>
      </c>
      <c r="AC1539" s="294">
        <f t="shared" si="77"/>
        <v>0</v>
      </c>
      <c r="AE1539" s="1062">
        <f>SUM(AE1528:AE1537)</f>
        <v>0</v>
      </c>
      <c r="AG1539" s="1062">
        <f>SUM(AG1528:AG1537)</f>
        <v>0</v>
      </c>
      <c r="AI1539" s="1062">
        <f>SUM(AI1528:AI1537)</f>
        <v>0</v>
      </c>
      <c r="AK1539" s="295"/>
    </row>
    <row r="1540" spans="3:37" ht="12.75" customHeight="1" outlineLevel="1" x14ac:dyDescent="0.25">
      <c r="G1540" s="107"/>
      <c r="H1540" s="107"/>
      <c r="I1540" s="107"/>
      <c r="J1540" s="107"/>
      <c r="K1540" s="107"/>
      <c r="L1540" s="107"/>
      <c r="M1540" s="107"/>
      <c r="N1540" s="107"/>
      <c r="O1540" s="107"/>
      <c r="P1540" s="107"/>
      <c r="Q1540" s="107"/>
      <c r="R1540" s="107"/>
      <c r="S1540" s="107"/>
      <c r="T1540" s="107"/>
      <c r="U1540" s="107"/>
      <c r="V1540" s="107"/>
      <c r="W1540" s="107"/>
      <c r="X1540" s="107"/>
      <c r="Y1540" s="107"/>
      <c r="Z1540" s="107"/>
      <c r="AA1540" s="107"/>
      <c r="AB1540" s="107"/>
      <c r="AC1540" s="107"/>
      <c r="AE1540" s="107"/>
      <c r="AG1540" s="107"/>
      <c r="AI1540" s="107"/>
    </row>
    <row r="1541" spans="3:37" ht="12.75" customHeight="1" outlineLevel="1" x14ac:dyDescent="0.25">
      <c r="C1541" s="200" t="str">
        <f>'Line Items'!C2220</f>
        <v>Misc Network Rail Charges</v>
      </c>
      <c r="G1541" s="107"/>
      <c r="H1541" s="107"/>
      <c r="I1541" s="107"/>
      <c r="J1541" s="107"/>
      <c r="K1541" s="107"/>
      <c r="L1541" s="107"/>
      <c r="M1541" s="107"/>
      <c r="N1541" s="107"/>
      <c r="O1541" s="107"/>
      <c r="P1541" s="107"/>
      <c r="Q1541" s="107"/>
      <c r="R1541" s="107"/>
      <c r="S1541" s="107"/>
      <c r="T1541" s="107"/>
      <c r="U1541" s="107"/>
      <c r="V1541" s="107"/>
      <c r="W1541" s="107"/>
      <c r="X1541" s="107"/>
      <c r="Y1541" s="107"/>
      <c r="Z1541" s="107"/>
      <c r="AA1541" s="107"/>
      <c r="AB1541" s="107"/>
      <c r="AC1541" s="107"/>
      <c r="AE1541" s="107"/>
      <c r="AG1541" s="107"/>
      <c r="AI1541" s="107"/>
    </row>
    <row r="1542" spans="3:37" ht="12.75" customHeight="1" outlineLevel="1" x14ac:dyDescent="0.25">
      <c r="D1542" s="393" t="str">
        <f>'Line Items'!D2221</f>
        <v>RSSB Safety Charge</v>
      </c>
      <c r="E1542" s="394"/>
      <c r="F1542" s="395" t="s">
        <v>428</v>
      </c>
      <c r="G1542" s="396"/>
      <c r="H1542" s="396"/>
      <c r="I1542" s="396"/>
      <c r="J1542" s="396"/>
      <c r="K1542" s="396"/>
      <c r="L1542" s="396"/>
      <c r="M1542" s="396"/>
      <c r="N1542" s="396"/>
      <c r="O1542" s="396"/>
      <c r="P1542" s="396"/>
      <c r="Q1542" s="396"/>
      <c r="R1542" s="396"/>
      <c r="S1542" s="396"/>
      <c r="T1542" s="396"/>
      <c r="U1542" s="396"/>
      <c r="V1542" s="396"/>
      <c r="W1542" s="396"/>
      <c r="X1542" s="396"/>
      <c r="Y1542" s="396"/>
      <c r="Z1542" s="396"/>
      <c r="AA1542" s="396"/>
      <c r="AB1542" s="396"/>
      <c r="AC1542" s="397"/>
      <c r="AE1542" s="1057"/>
      <c r="AG1542" s="1057"/>
      <c r="AI1542" s="1057"/>
      <c r="AK1542" s="378"/>
    </row>
    <row r="1543" spans="3:37" ht="12.75" customHeight="1" outlineLevel="1" x14ac:dyDescent="0.25">
      <c r="D1543" s="142" t="str">
        <f>'Line Items'!D2222</f>
        <v>Minor Works</v>
      </c>
      <c r="E1543" s="106"/>
      <c r="F1543" s="143" t="str">
        <f>F1542</f>
        <v>£000</v>
      </c>
      <c r="G1543" s="283"/>
      <c r="H1543" s="283"/>
      <c r="I1543" s="283"/>
      <c r="J1543" s="283"/>
      <c r="K1543" s="283"/>
      <c r="L1543" s="283"/>
      <c r="M1543" s="283"/>
      <c r="N1543" s="283"/>
      <c r="O1543" s="283"/>
      <c r="P1543" s="283"/>
      <c r="Q1543" s="283"/>
      <c r="R1543" s="283"/>
      <c r="S1543" s="283"/>
      <c r="T1543" s="283"/>
      <c r="U1543" s="283"/>
      <c r="V1543" s="283"/>
      <c r="W1543" s="283"/>
      <c r="X1543" s="283"/>
      <c r="Y1543" s="283"/>
      <c r="Z1543" s="283"/>
      <c r="AA1543" s="283"/>
      <c r="AB1543" s="283"/>
      <c r="AC1543" s="284"/>
      <c r="AE1543" s="805"/>
      <c r="AG1543" s="805"/>
      <c r="AI1543" s="805"/>
      <c r="AK1543" s="300"/>
    </row>
    <row r="1544" spans="3:37" ht="12.75" customHeight="1" outlineLevel="1" x14ac:dyDescent="0.25">
      <c r="D1544" s="142" t="str">
        <f>'Line Items'!D2223</f>
        <v>Other Network Rail Charges (&lt;£250k p.a.)</v>
      </c>
      <c r="E1544" s="106"/>
      <c r="F1544" s="143" t="str">
        <f>F1543</f>
        <v>£000</v>
      </c>
      <c r="G1544" s="283"/>
      <c r="H1544" s="283"/>
      <c r="I1544" s="283"/>
      <c r="J1544" s="283"/>
      <c r="K1544" s="283"/>
      <c r="L1544" s="283"/>
      <c r="M1544" s="283"/>
      <c r="N1544" s="283"/>
      <c r="O1544" s="283"/>
      <c r="P1544" s="283"/>
      <c r="Q1544" s="283"/>
      <c r="R1544" s="283"/>
      <c r="S1544" s="283"/>
      <c r="T1544" s="283"/>
      <c r="U1544" s="283"/>
      <c r="V1544" s="283"/>
      <c r="W1544" s="283"/>
      <c r="X1544" s="283"/>
      <c r="Y1544" s="283"/>
      <c r="Z1544" s="283"/>
      <c r="AA1544" s="283"/>
      <c r="AB1544" s="283"/>
      <c r="AC1544" s="284"/>
      <c r="AE1544" s="805"/>
      <c r="AG1544" s="805"/>
      <c r="AI1544" s="805"/>
      <c r="AK1544" s="300" t="s">
        <v>537</v>
      </c>
    </row>
    <row r="1545" spans="3:37" ht="12.75" customHeight="1" outlineLevel="1" x14ac:dyDescent="0.25">
      <c r="D1545" s="142" t="str">
        <f>'Line Items'!D2224</f>
        <v>[Misc Network Rail Charges - Line 4]</v>
      </c>
      <c r="E1545" s="106"/>
      <c r="F1545" s="143" t="str">
        <f>F1544</f>
        <v>£000</v>
      </c>
      <c r="G1545" s="283"/>
      <c r="H1545" s="283"/>
      <c r="I1545" s="283"/>
      <c r="J1545" s="283"/>
      <c r="K1545" s="283"/>
      <c r="L1545" s="283"/>
      <c r="M1545" s="283"/>
      <c r="N1545" s="283"/>
      <c r="O1545" s="283"/>
      <c r="P1545" s="283"/>
      <c r="Q1545" s="283"/>
      <c r="R1545" s="283"/>
      <c r="S1545" s="283"/>
      <c r="T1545" s="283"/>
      <c r="U1545" s="283"/>
      <c r="V1545" s="283"/>
      <c r="W1545" s="283"/>
      <c r="X1545" s="283"/>
      <c r="Y1545" s="283"/>
      <c r="Z1545" s="283"/>
      <c r="AA1545" s="283"/>
      <c r="AB1545" s="283"/>
      <c r="AC1545" s="284"/>
      <c r="AE1545" s="805"/>
      <c r="AG1545" s="805"/>
      <c r="AI1545" s="805"/>
      <c r="AK1545" s="300"/>
    </row>
    <row r="1546" spans="3:37" ht="12.75" customHeight="1" outlineLevel="1" x14ac:dyDescent="0.25">
      <c r="D1546" s="113" t="str">
        <f>'Line Items'!D2225</f>
        <v>[Misc Network Rail Charges - Line 5]</v>
      </c>
      <c r="E1546" s="286"/>
      <c r="F1546" s="155" t="str">
        <f>F1545</f>
        <v>£000</v>
      </c>
      <c r="G1546" s="287"/>
      <c r="H1546" s="287"/>
      <c r="I1546" s="287"/>
      <c r="J1546" s="287"/>
      <c r="K1546" s="287"/>
      <c r="L1546" s="287"/>
      <c r="M1546" s="287"/>
      <c r="N1546" s="287"/>
      <c r="O1546" s="287"/>
      <c r="P1546" s="287"/>
      <c r="Q1546" s="287"/>
      <c r="R1546" s="287"/>
      <c r="S1546" s="287"/>
      <c r="T1546" s="287"/>
      <c r="U1546" s="287"/>
      <c r="V1546" s="287"/>
      <c r="W1546" s="287"/>
      <c r="X1546" s="287"/>
      <c r="Y1546" s="287"/>
      <c r="Z1546" s="287"/>
      <c r="AA1546" s="287"/>
      <c r="AB1546" s="287"/>
      <c r="AC1546" s="288"/>
      <c r="AE1546" s="1058"/>
      <c r="AG1546" s="1058"/>
      <c r="AI1546" s="1058"/>
      <c r="AK1546" s="357"/>
    </row>
    <row r="1547" spans="3:37" ht="12.75" customHeight="1" outlineLevel="1" x14ac:dyDescent="0.25">
      <c r="G1547" s="107"/>
      <c r="H1547" s="107"/>
      <c r="I1547" s="107"/>
      <c r="J1547" s="107"/>
      <c r="K1547" s="107"/>
      <c r="L1547" s="107"/>
      <c r="M1547" s="107"/>
      <c r="N1547" s="107"/>
      <c r="O1547" s="107"/>
      <c r="P1547" s="107"/>
      <c r="Q1547" s="107"/>
      <c r="R1547" s="107"/>
      <c r="S1547" s="107"/>
      <c r="T1547" s="107"/>
      <c r="U1547" s="107"/>
      <c r="V1547" s="107"/>
      <c r="W1547" s="107"/>
      <c r="X1547" s="107"/>
      <c r="Y1547" s="107"/>
      <c r="Z1547" s="107"/>
      <c r="AA1547" s="107"/>
      <c r="AB1547" s="107"/>
      <c r="AC1547" s="107"/>
      <c r="AE1547" s="212"/>
      <c r="AG1547" s="212"/>
      <c r="AH1547" s="212"/>
      <c r="AI1547" s="212"/>
    </row>
    <row r="1548" spans="3:37" ht="12.75" customHeight="1" outlineLevel="1" x14ac:dyDescent="0.25">
      <c r="D1548" s="290" t="str">
        <f>C1541</f>
        <v>Misc Network Rail Charges</v>
      </c>
      <c r="E1548" s="353"/>
      <c r="F1548" s="354" t="str">
        <f>F1546</f>
        <v>£000</v>
      </c>
      <c r="G1548" s="355">
        <f t="shared" ref="G1548:AC1548" si="78">SUM(G1542:G1546)</f>
        <v>0</v>
      </c>
      <c r="H1548" s="355">
        <f t="shared" si="78"/>
        <v>0</v>
      </c>
      <c r="I1548" s="355">
        <f t="shared" si="78"/>
        <v>0</v>
      </c>
      <c r="J1548" s="355">
        <f t="shared" si="78"/>
        <v>0</v>
      </c>
      <c r="K1548" s="355">
        <f t="shared" si="78"/>
        <v>0</v>
      </c>
      <c r="L1548" s="355">
        <f t="shared" si="78"/>
        <v>0</v>
      </c>
      <c r="M1548" s="355">
        <f t="shared" si="78"/>
        <v>0</v>
      </c>
      <c r="N1548" s="355">
        <f t="shared" si="78"/>
        <v>0</v>
      </c>
      <c r="O1548" s="355">
        <f t="shared" si="78"/>
        <v>0</v>
      </c>
      <c r="P1548" s="355">
        <f t="shared" si="78"/>
        <v>0</v>
      </c>
      <c r="Q1548" s="355">
        <f t="shared" si="78"/>
        <v>0</v>
      </c>
      <c r="R1548" s="355">
        <f t="shared" si="78"/>
        <v>0</v>
      </c>
      <c r="S1548" s="355">
        <f t="shared" si="78"/>
        <v>0</v>
      </c>
      <c r="T1548" s="355">
        <f t="shared" si="78"/>
        <v>0</v>
      </c>
      <c r="U1548" s="355">
        <f t="shared" si="78"/>
        <v>0</v>
      </c>
      <c r="V1548" s="355">
        <f t="shared" si="78"/>
        <v>0</v>
      </c>
      <c r="W1548" s="355">
        <f t="shared" si="78"/>
        <v>0</v>
      </c>
      <c r="X1548" s="355">
        <f t="shared" si="78"/>
        <v>0</v>
      </c>
      <c r="Y1548" s="355">
        <f t="shared" si="78"/>
        <v>0</v>
      </c>
      <c r="Z1548" s="355">
        <f t="shared" si="78"/>
        <v>0</v>
      </c>
      <c r="AA1548" s="355">
        <f t="shared" si="78"/>
        <v>0</v>
      </c>
      <c r="AB1548" s="355">
        <f t="shared" si="78"/>
        <v>0</v>
      </c>
      <c r="AC1548" s="294">
        <f t="shared" si="78"/>
        <v>0</v>
      </c>
      <c r="AE1548" s="1062">
        <f>SUM(AE1542:AE1546)</f>
        <v>0</v>
      </c>
      <c r="AG1548" s="1062">
        <f>SUM(AG1542:AG1546)</f>
        <v>0</v>
      </c>
      <c r="AI1548" s="1062">
        <f>SUM(AI1542:AI1546)</f>
        <v>0</v>
      </c>
      <c r="AK1548" s="295"/>
    </row>
    <row r="1549" spans="3:37" ht="12.75" customHeight="1" outlineLevel="1" x14ac:dyDescent="0.25">
      <c r="G1549" s="107"/>
      <c r="H1549" s="107"/>
      <c r="I1549" s="107"/>
      <c r="J1549" s="107"/>
      <c r="K1549" s="107"/>
      <c r="L1549" s="107"/>
      <c r="M1549" s="107"/>
      <c r="N1549" s="107"/>
      <c r="O1549" s="107"/>
      <c r="P1549" s="107"/>
      <c r="Q1549" s="107"/>
      <c r="R1549" s="107"/>
      <c r="S1549" s="107"/>
      <c r="T1549" s="107"/>
      <c r="U1549" s="107"/>
      <c r="V1549" s="107"/>
      <c r="W1549" s="107"/>
      <c r="X1549" s="107"/>
      <c r="Y1549" s="107"/>
      <c r="Z1549" s="107"/>
      <c r="AA1549" s="107"/>
      <c r="AB1549" s="107"/>
      <c r="AC1549" s="107"/>
      <c r="AE1549" s="107"/>
      <c r="AG1549" s="107"/>
      <c r="AI1549" s="107"/>
    </row>
    <row r="1550" spans="3:37" ht="12.75" customHeight="1" outlineLevel="1" x14ac:dyDescent="0.25">
      <c r="C1550" s="217" t="str">
        <f>'Line Items'!C2227</f>
        <v>Other Annualised Capex Charges</v>
      </c>
      <c r="G1550" s="107"/>
      <c r="H1550" s="107"/>
      <c r="I1550" s="107"/>
      <c r="J1550" s="107"/>
      <c r="K1550" s="107"/>
      <c r="L1550" s="107"/>
      <c r="M1550" s="107"/>
      <c r="N1550" s="107"/>
      <c r="O1550" s="107"/>
      <c r="P1550" s="107"/>
      <c r="Q1550" s="107"/>
      <c r="R1550" s="107"/>
      <c r="S1550" s="107"/>
      <c r="T1550" s="107"/>
      <c r="U1550" s="107"/>
      <c r="V1550" s="107"/>
      <c r="W1550" s="107"/>
      <c r="X1550" s="107"/>
      <c r="Y1550" s="107"/>
      <c r="Z1550" s="107"/>
      <c r="AA1550" s="107"/>
      <c r="AB1550" s="107"/>
      <c r="AC1550" s="107"/>
      <c r="AE1550" s="107"/>
      <c r="AG1550" s="107"/>
      <c r="AI1550" s="107"/>
    </row>
    <row r="1551" spans="3:37" ht="12.75" customHeight="1" outlineLevel="1" x14ac:dyDescent="0.25">
      <c r="D1551" s="393" t="str">
        <f>'Line Items'!D2228</f>
        <v>[Other Annualised Capex Charges Line 1]</v>
      </c>
      <c r="E1551" s="394"/>
      <c r="F1551" s="395" t="s">
        <v>428</v>
      </c>
      <c r="G1551" s="396"/>
      <c r="H1551" s="396"/>
      <c r="I1551" s="396"/>
      <c r="J1551" s="396"/>
      <c r="K1551" s="396"/>
      <c r="L1551" s="396"/>
      <c r="M1551" s="396"/>
      <c r="N1551" s="396"/>
      <c r="O1551" s="396"/>
      <c r="P1551" s="396"/>
      <c r="Q1551" s="396"/>
      <c r="R1551" s="396"/>
      <c r="S1551" s="396"/>
      <c r="T1551" s="396"/>
      <c r="U1551" s="396"/>
      <c r="V1551" s="396"/>
      <c r="W1551" s="396"/>
      <c r="X1551" s="396"/>
      <c r="Y1551" s="396"/>
      <c r="Z1551" s="396"/>
      <c r="AA1551" s="396"/>
      <c r="AB1551" s="396"/>
      <c r="AC1551" s="397"/>
      <c r="AE1551" s="1057"/>
      <c r="AG1551" s="1057"/>
      <c r="AI1551" s="1057"/>
      <c r="AK1551" s="378"/>
    </row>
    <row r="1552" spans="3:37" ht="12.75" customHeight="1" outlineLevel="1" x14ac:dyDescent="0.25">
      <c r="D1552" s="142" t="str">
        <f>'Line Items'!D2229</f>
        <v>[Other Annualised Capex Charges Line 2]</v>
      </c>
      <c r="E1552" s="106"/>
      <c r="F1552" s="143" t="str">
        <f>F1551</f>
        <v>£000</v>
      </c>
      <c r="G1552" s="283"/>
      <c r="H1552" s="283"/>
      <c r="I1552" s="283"/>
      <c r="J1552" s="283"/>
      <c r="K1552" s="283"/>
      <c r="L1552" s="283"/>
      <c r="M1552" s="283"/>
      <c r="N1552" s="283"/>
      <c r="O1552" s="283"/>
      <c r="P1552" s="283"/>
      <c r="Q1552" s="283"/>
      <c r="R1552" s="283"/>
      <c r="S1552" s="283"/>
      <c r="T1552" s="283"/>
      <c r="U1552" s="283"/>
      <c r="V1552" s="283"/>
      <c r="W1552" s="283"/>
      <c r="X1552" s="283"/>
      <c r="Y1552" s="283"/>
      <c r="Z1552" s="283"/>
      <c r="AA1552" s="283"/>
      <c r="AB1552" s="283"/>
      <c r="AC1552" s="284"/>
      <c r="AE1552" s="805"/>
      <c r="AG1552" s="805"/>
      <c r="AI1552" s="805"/>
      <c r="AK1552" s="300"/>
    </row>
    <row r="1553" spans="3:37" ht="12.75" customHeight="1" outlineLevel="1" x14ac:dyDescent="0.25">
      <c r="D1553" s="142" t="str">
        <f>'Line Items'!D2230</f>
        <v>[Other Annualised Capex Charges Line 3]</v>
      </c>
      <c r="E1553" s="106"/>
      <c r="F1553" s="143" t="str">
        <f>F1552</f>
        <v>£000</v>
      </c>
      <c r="G1553" s="283"/>
      <c r="H1553" s="283"/>
      <c r="I1553" s="283"/>
      <c r="J1553" s="283"/>
      <c r="K1553" s="283"/>
      <c r="L1553" s="283"/>
      <c r="M1553" s="283"/>
      <c r="N1553" s="283"/>
      <c r="O1553" s="283"/>
      <c r="P1553" s="283"/>
      <c r="Q1553" s="283"/>
      <c r="R1553" s="283"/>
      <c r="S1553" s="283"/>
      <c r="T1553" s="283"/>
      <c r="U1553" s="283"/>
      <c r="V1553" s="283"/>
      <c r="W1553" s="283"/>
      <c r="X1553" s="283"/>
      <c r="Y1553" s="283"/>
      <c r="Z1553" s="283"/>
      <c r="AA1553" s="283"/>
      <c r="AB1553" s="283"/>
      <c r="AC1553" s="284"/>
      <c r="AE1553" s="805"/>
      <c r="AG1553" s="805"/>
      <c r="AI1553" s="805"/>
      <c r="AK1553" s="300"/>
    </row>
    <row r="1554" spans="3:37" ht="12.75" customHeight="1" outlineLevel="1" x14ac:dyDescent="0.25">
      <c r="D1554" s="142" t="str">
        <f>'Line Items'!D2231</f>
        <v>[Other Annualised Capex Charges Line 4]</v>
      </c>
      <c r="E1554" s="106"/>
      <c r="F1554" s="143" t="str">
        <f>F1553</f>
        <v>£000</v>
      </c>
      <c r="G1554" s="283"/>
      <c r="H1554" s="283"/>
      <c r="I1554" s="283"/>
      <c r="J1554" s="283"/>
      <c r="K1554" s="283"/>
      <c r="L1554" s="283"/>
      <c r="M1554" s="283"/>
      <c r="N1554" s="283"/>
      <c r="O1554" s="283"/>
      <c r="P1554" s="283"/>
      <c r="Q1554" s="283"/>
      <c r="R1554" s="283"/>
      <c r="S1554" s="283"/>
      <c r="T1554" s="283"/>
      <c r="U1554" s="283"/>
      <c r="V1554" s="283"/>
      <c r="W1554" s="283"/>
      <c r="X1554" s="283"/>
      <c r="Y1554" s="283"/>
      <c r="Z1554" s="283"/>
      <c r="AA1554" s="283"/>
      <c r="AB1554" s="283"/>
      <c r="AC1554" s="284"/>
      <c r="AE1554" s="805"/>
      <c r="AG1554" s="805"/>
      <c r="AI1554" s="805"/>
      <c r="AK1554" s="300"/>
    </row>
    <row r="1555" spans="3:37" ht="12.75" customHeight="1" outlineLevel="1" x14ac:dyDescent="0.25">
      <c r="D1555" s="113" t="str">
        <f>'Line Items'!D2232</f>
        <v>[Other Annualised Capex Charges Line 5]</v>
      </c>
      <c r="E1555" s="286"/>
      <c r="F1555" s="155" t="str">
        <f>F1554</f>
        <v>£000</v>
      </c>
      <c r="G1555" s="287"/>
      <c r="H1555" s="287"/>
      <c r="I1555" s="287"/>
      <c r="J1555" s="287"/>
      <c r="K1555" s="287"/>
      <c r="L1555" s="287"/>
      <c r="M1555" s="287"/>
      <c r="N1555" s="287"/>
      <c r="O1555" s="287"/>
      <c r="P1555" s="287"/>
      <c r="Q1555" s="287"/>
      <c r="R1555" s="287"/>
      <c r="S1555" s="287"/>
      <c r="T1555" s="287"/>
      <c r="U1555" s="287"/>
      <c r="V1555" s="287"/>
      <c r="W1555" s="287"/>
      <c r="X1555" s="287"/>
      <c r="Y1555" s="287"/>
      <c r="Z1555" s="287"/>
      <c r="AA1555" s="287"/>
      <c r="AB1555" s="287"/>
      <c r="AC1555" s="288"/>
      <c r="AE1555" s="1058"/>
      <c r="AG1555" s="1058"/>
      <c r="AI1555" s="1058"/>
      <c r="AK1555" s="301"/>
    </row>
    <row r="1556" spans="3:37" ht="12.75" customHeight="1" outlineLevel="1" x14ac:dyDescent="0.25">
      <c r="G1556" s="107"/>
      <c r="H1556" s="107"/>
      <c r="I1556" s="107"/>
      <c r="J1556" s="107"/>
      <c r="K1556" s="107"/>
      <c r="L1556" s="107"/>
      <c r="M1556" s="107"/>
      <c r="N1556" s="107"/>
      <c r="O1556" s="107"/>
      <c r="P1556" s="107"/>
      <c r="Q1556" s="107"/>
      <c r="R1556" s="107"/>
      <c r="S1556" s="107"/>
      <c r="T1556" s="107"/>
      <c r="U1556" s="107"/>
      <c r="V1556" s="107"/>
      <c r="W1556" s="107"/>
      <c r="X1556" s="107"/>
      <c r="Y1556" s="107"/>
      <c r="Z1556" s="107"/>
      <c r="AA1556" s="107"/>
      <c r="AB1556" s="107"/>
      <c r="AC1556" s="107"/>
      <c r="AE1556" s="212"/>
      <c r="AG1556" s="212"/>
      <c r="AH1556" s="212"/>
      <c r="AI1556" s="212"/>
    </row>
    <row r="1557" spans="3:37" ht="12.75" customHeight="1" outlineLevel="1" x14ac:dyDescent="0.25">
      <c r="D1557" s="290" t="str">
        <f>C1550</f>
        <v>Other Annualised Capex Charges</v>
      </c>
      <c r="E1557" s="353"/>
      <c r="F1557" s="354" t="str">
        <f>F1555</f>
        <v>£000</v>
      </c>
      <c r="G1557" s="355">
        <f t="shared" ref="G1557:AC1557" si="79">SUM(G1551:G1555)</f>
        <v>0</v>
      </c>
      <c r="H1557" s="355">
        <f t="shared" si="79"/>
        <v>0</v>
      </c>
      <c r="I1557" s="355">
        <f t="shared" si="79"/>
        <v>0</v>
      </c>
      <c r="J1557" s="355">
        <f t="shared" si="79"/>
        <v>0</v>
      </c>
      <c r="K1557" s="355">
        <f t="shared" si="79"/>
        <v>0</v>
      </c>
      <c r="L1557" s="355">
        <f t="shared" si="79"/>
        <v>0</v>
      </c>
      <c r="M1557" s="355">
        <f t="shared" si="79"/>
        <v>0</v>
      </c>
      <c r="N1557" s="355">
        <f t="shared" si="79"/>
        <v>0</v>
      </c>
      <c r="O1557" s="355">
        <f t="shared" si="79"/>
        <v>0</v>
      </c>
      <c r="P1557" s="355">
        <f t="shared" si="79"/>
        <v>0</v>
      </c>
      <c r="Q1557" s="355">
        <f t="shared" si="79"/>
        <v>0</v>
      </c>
      <c r="R1557" s="355">
        <f t="shared" si="79"/>
        <v>0</v>
      </c>
      <c r="S1557" s="355">
        <f t="shared" si="79"/>
        <v>0</v>
      </c>
      <c r="T1557" s="355">
        <f t="shared" si="79"/>
        <v>0</v>
      </c>
      <c r="U1557" s="355">
        <f t="shared" si="79"/>
        <v>0</v>
      </c>
      <c r="V1557" s="355">
        <f t="shared" si="79"/>
        <v>0</v>
      </c>
      <c r="W1557" s="355">
        <f t="shared" si="79"/>
        <v>0</v>
      </c>
      <c r="X1557" s="355">
        <f t="shared" si="79"/>
        <v>0</v>
      </c>
      <c r="Y1557" s="355">
        <f t="shared" si="79"/>
        <v>0</v>
      </c>
      <c r="Z1557" s="355">
        <f t="shared" si="79"/>
        <v>0</v>
      </c>
      <c r="AA1557" s="355">
        <f t="shared" si="79"/>
        <v>0</v>
      </c>
      <c r="AB1557" s="355">
        <f t="shared" si="79"/>
        <v>0</v>
      </c>
      <c r="AC1557" s="294">
        <f t="shared" si="79"/>
        <v>0</v>
      </c>
      <c r="AE1557" s="1062">
        <f>SUM(AE1551:AE1555)</f>
        <v>0</v>
      </c>
      <c r="AG1557" s="1062">
        <f>SUM(AG1551:AG1555)</f>
        <v>0</v>
      </c>
      <c r="AI1557" s="1062">
        <f>SUM(AI1551:AI1555)</f>
        <v>0</v>
      </c>
      <c r="AK1557" s="295"/>
    </row>
    <row r="1558" spans="3:37" ht="12.75" customHeight="1" outlineLevel="1" x14ac:dyDescent="0.25">
      <c r="G1558" s="107"/>
      <c r="H1558" s="107"/>
      <c r="I1558" s="107"/>
      <c r="J1558" s="107"/>
      <c r="K1558" s="107"/>
      <c r="L1558" s="107"/>
      <c r="M1558" s="107"/>
      <c r="N1558" s="107"/>
      <c r="O1558" s="107"/>
      <c r="P1558" s="107"/>
      <c r="Q1558" s="107"/>
      <c r="R1558" s="107"/>
      <c r="S1558" s="107"/>
      <c r="T1558" s="107"/>
      <c r="U1558" s="107"/>
      <c r="V1558" s="107"/>
      <c r="W1558" s="107"/>
      <c r="X1558" s="107"/>
      <c r="Y1558" s="107"/>
      <c r="Z1558" s="107"/>
      <c r="AA1558" s="107"/>
      <c r="AB1558" s="107"/>
      <c r="AC1558" s="107"/>
      <c r="AE1558" s="107"/>
      <c r="AG1558" s="107"/>
      <c r="AI1558" s="107"/>
    </row>
    <row r="1559" spans="3:37" ht="12.75" customHeight="1" outlineLevel="1" x14ac:dyDescent="0.25">
      <c r="C1559" s="200" t="str">
        <f>'Line Items'!C2234</f>
        <v>HS1 Charges</v>
      </c>
      <c r="G1559" s="107"/>
      <c r="H1559" s="107"/>
      <c r="I1559" s="107"/>
      <c r="J1559" s="107"/>
      <c r="K1559" s="107"/>
      <c r="L1559" s="107"/>
      <c r="M1559" s="107"/>
      <c r="N1559" s="107"/>
      <c r="O1559" s="107"/>
      <c r="P1559" s="107"/>
      <c r="Q1559" s="107"/>
      <c r="R1559" s="107"/>
      <c r="S1559" s="107"/>
      <c r="T1559" s="107"/>
      <c r="U1559" s="107"/>
      <c r="V1559" s="107"/>
      <c r="W1559" s="107"/>
      <c r="X1559" s="107"/>
      <c r="Y1559" s="107"/>
      <c r="Z1559" s="107"/>
      <c r="AA1559" s="107"/>
      <c r="AB1559" s="107"/>
      <c r="AC1559" s="107"/>
      <c r="AE1559" s="107"/>
      <c r="AG1559" s="107"/>
      <c r="AI1559" s="107"/>
    </row>
    <row r="1560" spans="3:37" ht="12.75" customHeight="1" outlineLevel="1" x14ac:dyDescent="0.25">
      <c r="D1560" s="393" t="str">
        <f>'Line Items'!D2235</f>
        <v>IRC Charge</v>
      </c>
      <c r="E1560" s="394"/>
      <c r="F1560" s="395" t="s">
        <v>428</v>
      </c>
      <c r="G1560" s="396"/>
      <c r="H1560" s="396"/>
      <c r="I1560" s="396"/>
      <c r="J1560" s="396"/>
      <c r="K1560" s="396"/>
      <c r="L1560" s="396"/>
      <c r="M1560" s="396"/>
      <c r="N1560" s="396"/>
      <c r="O1560" s="396"/>
      <c r="P1560" s="396"/>
      <c r="Q1560" s="396"/>
      <c r="R1560" s="396"/>
      <c r="S1560" s="396"/>
      <c r="T1560" s="396"/>
      <c r="U1560" s="396"/>
      <c r="V1560" s="396"/>
      <c r="W1560" s="396"/>
      <c r="X1560" s="396"/>
      <c r="Y1560" s="396"/>
      <c r="Z1560" s="396"/>
      <c r="AA1560" s="396"/>
      <c r="AB1560" s="396"/>
      <c r="AC1560" s="397"/>
      <c r="AE1560" s="1057"/>
      <c r="AG1560" s="1057"/>
      <c r="AI1560" s="1057"/>
      <c r="AK1560" s="378"/>
    </row>
    <row r="1561" spans="3:37" ht="12.75" customHeight="1" outlineLevel="1" x14ac:dyDescent="0.25">
      <c r="D1561" s="142" t="str">
        <f>'Line Items'!D2236</f>
        <v>Additional IRC</v>
      </c>
      <c r="E1561" s="106"/>
      <c r="F1561" s="143" t="str">
        <f>F1560</f>
        <v>£000</v>
      </c>
      <c r="G1561" s="283"/>
      <c r="H1561" s="283"/>
      <c r="I1561" s="283"/>
      <c r="J1561" s="283"/>
      <c r="K1561" s="283"/>
      <c r="L1561" s="283"/>
      <c r="M1561" s="283"/>
      <c r="N1561" s="283"/>
      <c r="O1561" s="283"/>
      <c r="P1561" s="283"/>
      <c r="Q1561" s="283"/>
      <c r="R1561" s="283"/>
      <c r="S1561" s="283"/>
      <c r="T1561" s="283"/>
      <c r="U1561" s="283"/>
      <c r="V1561" s="283"/>
      <c r="W1561" s="283"/>
      <c r="X1561" s="283"/>
      <c r="Y1561" s="283"/>
      <c r="Z1561" s="283"/>
      <c r="AA1561" s="283"/>
      <c r="AB1561" s="283"/>
      <c r="AC1561" s="284"/>
      <c r="AE1561" s="805"/>
      <c r="AG1561" s="805"/>
      <c r="AI1561" s="805"/>
      <c r="AK1561" s="300"/>
    </row>
    <row r="1562" spans="3:37" ht="12.75" customHeight="1" outlineLevel="1" x14ac:dyDescent="0.25">
      <c r="D1562" s="142" t="str">
        <f>'Line Items'!D2237</f>
        <v>OMRC Charge</v>
      </c>
      <c r="E1562" s="106"/>
      <c r="F1562" s="143" t="str">
        <f>F1561</f>
        <v>£000</v>
      </c>
      <c r="G1562" s="283"/>
      <c r="H1562" s="283"/>
      <c r="I1562" s="283"/>
      <c r="J1562" s="283"/>
      <c r="K1562" s="283"/>
      <c r="L1562" s="283"/>
      <c r="M1562" s="283"/>
      <c r="N1562" s="283"/>
      <c r="O1562" s="283"/>
      <c r="P1562" s="283"/>
      <c r="Q1562" s="283"/>
      <c r="R1562" s="283"/>
      <c r="S1562" s="283"/>
      <c r="T1562" s="283"/>
      <c r="U1562" s="283"/>
      <c r="V1562" s="283"/>
      <c r="W1562" s="283"/>
      <c r="X1562" s="283"/>
      <c r="Y1562" s="283"/>
      <c r="Z1562" s="283"/>
      <c r="AA1562" s="283"/>
      <c r="AB1562" s="283"/>
      <c r="AC1562" s="284"/>
      <c r="AE1562" s="805"/>
      <c r="AG1562" s="805"/>
      <c r="AI1562" s="805"/>
      <c r="AK1562" s="300"/>
    </row>
    <row r="1563" spans="3:37" ht="12.75" customHeight="1" outlineLevel="1" x14ac:dyDescent="0.25">
      <c r="D1563" s="142" t="str">
        <f>'Line Items'!D2238</f>
        <v>CRC Charge</v>
      </c>
      <c r="E1563" s="106"/>
      <c r="F1563" s="143" t="str">
        <f>F1562</f>
        <v>£000</v>
      </c>
      <c r="G1563" s="283"/>
      <c r="H1563" s="283"/>
      <c r="I1563" s="283"/>
      <c r="J1563" s="283"/>
      <c r="K1563" s="283"/>
      <c r="L1563" s="283"/>
      <c r="M1563" s="283"/>
      <c r="N1563" s="283"/>
      <c r="O1563" s="283"/>
      <c r="P1563" s="283"/>
      <c r="Q1563" s="283"/>
      <c r="R1563" s="283"/>
      <c r="S1563" s="283"/>
      <c r="T1563" s="283"/>
      <c r="U1563" s="283"/>
      <c r="V1563" s="283"/>
      <c r="W1563" s="283"/>
      <c r="X1563" s="283"/>
      <c r="Y1563" s="283"/>
      <c r="Z1563" s="283"/>
      <c r="AA1563" s="283"/>
      <c r="AB1563" s="283"/>
      <c r="AC1563" s="284"/>
      <c r="AE1563" s="805"/>
      <c r="AG1563" s="805"/>
      <c r="AI1563" s="805"/>
      <c r="AK1563" s="300"/>
    </row>
    <row r="1564" spans="3:37" ht="12.75" customHeight="1" outlineLevel="1" x14ac:dyDescent="0.25">
      <c r="D1564" s="142" t="str">
        <f>'Line Items'!D2239</f>
        <v>EC4T - HS1</v>
      </c>
      <c r="E1564" s="106"/>
      <c r="F1564" s="143" t="str">
        <f t="shared" ref="F1564:F1568" si="80">F1563</f>
        <v>£000</v>
      </c>
      <c r="G1564" s="283"/>
      <c r="H1564" s="283"/>
      <c r="I1564" s="283"/>
      <c r="J1564" s="283"/>
      <c r="K1564" s="283"/>
      <c r="L1564" s="283"/>
      <c r="M1564" s="283"/>
      <c r="N1564" s="283"/>
      <c r="O1564" s="283"/>
      <c r="P1564" s="283"/>
      <c r="Q1564" s="283"/>
      <c r="R1564" s="283"/>
      <c r="S1564" s="283"/>
      <c r="T1564" s="283"/>
      <c r="U1564" s="283"/>
      <c r="V1564" s="283"/>
      <c r="W1564" s="283"/>
      <c r="X1564" s="283"/>
      <c r="Y1564" s="283"/>
      <c r="Z1564" s="283"/>
      <c r="AA1564" s="283"/>
      <c r="AB1564" s="283"/>
      <c r="AC1564" s="284"/>
      <c r="AE1564" s="805"/>
      <c r="AG1564" s="805"/>
      <c r="AI1564" s="805"/>
      <c r="AK1564" s="300"/>
    </row>
    <row r="1565" spans="3:37" ht="12.75" customHeight="1" outlineLevel="1" x14ac:dyDescent="0.25">
      <c r="D1565" s="142" t="str">
        <f>'Line Items'!D2240</f>
        <v>IRC Wash-Up</v>
      </c>
      <c r="E1565" s="106"/>
      <c r="F1565" s="143" t="str">
        <f t="shared" si="80"/>
        <v>£000</v>
      </c>
      <c r="G1565" s="283"/>
      <c r="H1565" s="283"/>
      <c r="I1565" s="283"/>
      <c r="J1565" s="283"/>
      <c r="K1565" s="283"/>
      <c r="L1565" s="283"/>
      <c r="M1565" s="283"/>
      <c r="N1565" s="283"/>
      <c r="O1565" s="283"/>
      <c r="P1565" s="283"/>
      <c r="Q1565" s="283"/>
      <c r="R1565" s="283"/>
      <c r="S1565" s="283"/>
      <c r="T1565" s="283"/>
      <c r="U1565" s="283"/>
      <c r="V1565" s="283"/>
      <c r="W1565" s="283"/>
      <c r="X1565" s="283"/>
      <c r="Y1565" s="283"/>
      <c r="Z1565" s="283"/>
      <c r="AA1565" s="283"/>
      <c r="AB1565" s="283"/>
      <c r="AC1565" s="284"/>
      <c r="AE1565" s="805"/>
      <c r="AG1565" s="805"/>
      <c r="AI1565" s="805"/>
      <c r="AK1565" s="300"/>
    </row>
    <row r="1566" spans="3:37" ht="12.75" customHeight="1" outlineLevel="1" x14ac:dyDescent="0.25">
      <c r="D1566" s="142" t="str">
        <f>'Line Items'!D2241</f>
        <v>OMRC Wash-Up</v>
      </c>
      <c r="E1566" s="106"/>
      <c r="F1566" s="143" t="str">
        <f t="shared" si="80"/>
        <v>£000</v>
      </c>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4"/>
      <c r="AE1566" s="805"/>
      <c r="AG1566" s="805"/>
      <c r="AI1566" s="805"/>
      <c r="AK1566" s="300"/>
    </row>
    <row r="1567" spans="3:37" ht="12.75" customHeight="1" outlineLevel="1" x14ac:dyDescent="0.25">
      <c r="D1567" s="142" t="str">
        <f>'Line Items'!D2242</f>
        <v>Other HS1 Charges</v>
      </c>
      <c r="E1567" s="106"/>
      <c r="F1567" s="143" t="str">
        <f t="shared" si="80"/>
        <v>£000</v>
      </c>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4"/>
      <c r="AE1567" s="805"/>
      <c r="AG1567" s="805"/>
      <c r="AI1567" s="805"/>
      <c r="AK1567" s="300"/>
    </row>
    <row r="1568" spans="3:37" ht="12.75" customHeight="1" outlineLevel="1" x14ac:dyDescent="0.25">
      <c r="D1568" s="142" t="str">
        <f>'Line Items'!D2243</f>
        <v>[HS1 Charges Line 9]</v>
      </c>
      <c r="E1568" s="106"/>
      <c r="F1568" s="143" t="str">
        <f t="shared" si="80"/>
        <v>£000</v>
      </c>
      <c r="G1568" s="283"/>
      <c r="H1568" s="283"/>
      <c r="I1568" s="283"/>
      <c r="J1568" s="283"/>
      <c r="K1568" s="283"/>
      <c r="L1568" s="283"/>
      <c r="M1568" s="283"/>
      <c r="N1568" s="283"/>
      <c r="O1568" s="283"/>
      <c r="P1568" s="283"/>
      <c r="Q1568" s="283"/>
      <c r="R1568" s="283"/>
      <c r="S1568" s="283"/>
      <c r="T1568" s="283"/>
      <c r="U1568" s="283"/>
      <c r="V1568" s="283"/>
      <c r="W1568" s="283"/>
      <c r="X1568" s="283"/>
      <c r="Y1568" s="283"/>
      <c r="Z1568" s="283"/>
      <c r="AA1568" s="283"/>
      <c r="AB1568" s="283"/>
      <c r="AC1568" s="284"/>
      <c r="AE1568" s="805"/>
      <c r="AG1568" s="805"/>
      <c r="AI1568" s="805"/>
      <c r="AK1568" s="300"/>
    </row>
    <row r="1569" spans="2:37" ht="12.75" customHeight="1" outlineLevel="1" x14ac:dyDescent="0.25">
      <c r="D1569" s="113" t="str">
        <f>'Line Items'!D2244</f>
        <v>[HS1 Charges Line 10]</v>
      </c>
      <c r="E1569" s="286"/>
      <c r="F1569" s="155" t="str">
        <f>F1563</f>
        <v>£000</v>
      </c>
      <c r="G1569" s="287"/>
      <c r="H1569" s="287"/>
      <c r="I1569" s="287"/>
      <c r="J1569" s="287"/>
      <c r="K1569" s="287"/>
      <c r="L1569" s="287"/>
      <c r="M1569" s="287"/>
      <c r="N1569" s="287"/>
      <c r="O1569" s="287"/>
      <c r="P1569" s="287"/>
      <c r="Q1569" s="287"/>
      <c r="R1569" s="287"/>
      <c r="S1569" s="287"/>
      <c r="T1569" s="287"/>
      <c r="U1569" s="287"/>
      <c r="V1569" s="287"/>
      <c r="W1569" s="287"/>
      <c r="X1569" s="287"/>
      <c r="Y1569" s="287"/>
      <c r="Z1569" s="287"/>
      <c r="AA1569" s="287"/>
      <c r="AB1569" s="287"/>
      <c r="AC1569" s="288"/>
      <c r="AE1569" s="1058"/>
      <c r="AG1569" s="1058"/>
      <c r="AI1569" s="1058"/>
      <c r="AK1569" s="301"/>
    </row>
    <row r="1570" spans="2:37" ht="12.75" customHeight="1" outlineLevel="1" x14ac:dyDescent="0.25">
      <c r="G1570" s="107"/>
      <c r="H1570" s="107"/>
      <c r="I1570" s="107"/>
      <c r="J1570" s="107"/>
      <c r="K1570" s="107"/>
      <c r="L1570" s="107"/>
      <c r="M1570" s="107"/>
      <c r="N1570" s="107"/>
      <c r="O1570" s="107"/>
      <c r="P1570" s="107"/>
      <c r="Q1570" s="107"/>
      <c r="R1570" s="107"/>
      <c r="S1570" s="107"/>
      <c r="T1570" s="107"/>
      <c r="U1570" s="107"/>
      <c r="V1570" s="107"/>
      <c r="W1570" s="107"/>
      <c r="X1570" s="107"/>
      <c r="Y1570" s="107"/>
      <c r="Z1570" s="107"/>
      <c r="AA1570" s="107"/>
      <c r="AB1570" s="107"/>
      <c r="AC1570" s="107"/>
      <c r="AE1570" s="212"/>
      <c r="AG1570" s="212"/>
      <c r="AH1570" s="212"/>
      <c r="AI1570" s="212"/>
    </row>
    <row r="1571" spans="2:37" ht="12.75" customHeight="1" outlineLevel="1" x14ac:dyDescent="0.25">
      <c r="D1571" s="290" t="str">
        <f>C1559</f>
        <v>HS1 Charges</v>
      </c>
      <c r="E1571" s="353"/>
      <c r="F1571" s="354" t="str">
        <f>F1569</f>
        <v>£000</v>
      </c>
      <c r="G1571" s="355">
        <f t="shared" ref="G1571:AC1571" si="81">SUM(G1560:G1569)</f>
        <v>0</v>
      </c>
      <c r="H1571" s="355">
        <f t="shared" si="81"/>
        <v>0</v>
      </c>
      <c r="I1571" s="355">
        <f t="shared" si="81"/>
        <v>0</v>
      </c>
      <c r="J1571" s="355">
        <f t="shared" si="81"/>
        <v>0</v>
      </c>
      <c r="K1571" s="355">
        <f t="shared" si="81"/>
        <v>0</v>
      </c>
      <c r="L1571" s="355">
        <f t="shared" si="81"/>
        <v>0</v>
      </c>
      <c r="M1571" s="355">
        <f t="shared" si="81"/>
        <v>0</v>
      </c>
      <c r="N1571" s="355">
        <f t="shared" si="81"/>
        <v>0</v>
      </c>
      <c r="O1571" s="355">
        <f t="shared" si="81"/>
        <v>0</v>
      </c>
      <c r="P1571" s="355">
        <f t="shared" si="81"/>
        <v>0</v>
      </c>
      <c r="Q1571" s="355">
        <f t="shared" si="81"/>
        <v>0</v>
      </c>
      <c r="R1571" s="355">
        <f t="shared" si="81"/>
        <v>0</v>
      </c>
      <c r="S1571" s="355">
        <f t="shared" si="81"/>
        <v>0</v>
      </c>
      <c r="T1571" s="355">
        <f t="shared" si="81"/>
        <v>0</v>
      </c>
      <c r="U1571" s="355">
        <f t="shared" si="81"/>
        <v>0</v>
      </c>
      <c r="V1571" s="355">
        <f t="shared" si="81"/>
        <v>0</v>
      </c>
      <c r="W1571" s="355">
        <f t="shared" si="81"/>
        <v>0</v>
      </c>
      <c r="X1571" s="355">
        <f t="shared" si="81"/>
        <v>0</v>
      </c>
      <c r="Y1571" s="355">
        <f t="shared" si="81"/>
        <v>0</v>
      </c>
      <c r="Z1571" s="355">
        <f t="shared" si="81"/>
        <v>0</v>
      </c>
      <c r="AA1571" s="355">
        <f t="shared" si="81"/>
        <v>0</v>
      </c>
      <c r="AB1571" s="355">
        <f t="shared" si="81"/>
        <v>0</v>
      </c>
      <c r="AC1571" s="294">
        <f t="shared" si="81"/>
        <v>0</v>
      </c>
      <c r="AE1571" s="1062">
        <f>SUM(AE1560:AE1569)</f>
        <v>0</v>
      </c>
      <c r="AG1571" s="1062">
        <f>SUM(AG1560:AG1569)</f>
        <v>0</v>
      </c>
      <c r="AI1571" s="1062">
        <f>SUM(AI1560:AI1569)</f>
        <v>0</v>
      </c>
      <c r="AK1571" s="295"/>
    </row>
    <row r="1572" spans="2:37" x14ac:dyDescent="0.25">
      <c r="G1572" s="107"/>
      <c r="H1572" s="107"/>
      <c r="I1572" s="107"/>
      <c r="J1572" s="107"/>
      <c r="K1572" s="107"/>
      <c r="L1572" s="107"/>
      <c r="M1572" s="107"/>
      <c r="N1572" s="107"/>
      <c r="O1572" s="107"/>
      <c r="P1572" s="107"/>
      <c r="Q1572" s="107"/>
      <c r="R1572" s="107"/>
      <c r="S1572" s="107"/>
      <c r="T1572" s="107"/>
      <c r="U1572" s="107"/>
      <c r="V1572" s="107"/>
      <c r="W1572" s="107"/>
      <c r="X1572" s="107"/>
      <c r="Y1572" s="107"/>
      <c r="Z1572" s="107"/>
      <c r="AA1572" s="107"/>
      <c r="AB1572" s="107"/>
      <c r="AC1572" s="107"/>
      <c r="AE1572" s="107"/>
      <c r="AG1572" s="107"/>
      <c r="AI1572" s="107"/>
    </row>
    <row r="1573" spans="2:37" x14ac:dyDescent="0.25">
      <c r="G1573" s="107"/>
      <c r="H1573" s="107"/>
      <c r="I1573" s="107"/>
      <c r="J1573" s="107"/>
      <c r="K1573" s="107"/>
      <c r="L1573" s="107"/>
      <c r="M1573" s="107"/>
      <c r="N1573" s="107"/>
      <c r="O1573" s="107"/>
      <c r="P1573" s="107"/>
      <c r="Q1573" s="107"/>
      <c r="R1573" s="107"/>
      <c r="S1573" s="107"/>
      <c r="T1573" s="107"/>
      <c r="U1573" s="107"/>
      <c r="V1573" s="107"/>
      <c r="W1573" s="107"/>
      <c r="X1573" s="107"/>
      <c r="Y1573" s="107"/>
      <c r="Z1573" s="107"/>
      <c r="AA1573" s="107"/>
      <c r="AB1573" s="107"/>
      <c r="AC1573" s="107"/>
      <c r="AE1573" s="107"/>
      <c r="AG1573" s="107"/>
      <c r="AI1573" s="107"/>
    </row>
    <row r="1574" spans="2:37" ht="16.5" x14ac:dyDescent="0.25">
      <c r="B1574" s="11" t="str">
        <f>'Line Items'!B2246</f>
        <v>ROSCO Funded Infrastructure (Spare)</v>
      </c>
      <c r="C1574" s="11"/>
      <c r="D1574" s="11"/>
      <c r="E1574" s="11"/>
      <c r="F1574" s="11"/>
      <c r="G1574" s="311"/>
      <c r="H1574" s="311"/>
      <c r="I1574" s="311"/>
      <c r="J1574" s="311"/>
      <c r="K1574" s="311"/>
      <c r="L1574" s="311"/>
      <c r="M1574" s="311"/>
      <c r="N1574" s="311"/>
      <c r="O1574" s="311"/>
      <c r="P1574" s="311"/>
      <c r="Q1574" s="311"/>
      <c r="R1574" s="311"/>
      <c r="S1574" s="311"/>
      <c r="T1574" s="311"/>
      <c r="U1574" s="311"/>
      <c r="V1574" s="311"/>
      <c r="W1574" s="311"/>
      <c r="X1574" s="311"/>
      <c r="Y1574" s="311"/>
      <c r="Z1574" s="311"/>
      <c r="AA1574" s="311"/>
      <c r="AB1574" s="311"/>
      <c r="AC1574" s="311"/>
      <c r="AD1574" s="11"/>
      <c r="AE1574" s="311"/>
      <c r="AF1574" s="11"/>
      <c r="AG1574" s="311"/>
      <c r="AH1574" s="11"/>
      <c r="AI1574" s="311"/>
      <c r="AJ1574" s="11"/>
      <c r="AK1574" s="11"/>
    </row>
    <row r="1575" spans="2:37" ht="12.75" customHeight="1" outlineLevel="1" x14ac:dyDescent="0.25">
      <c r="G1575" s="107"/>
      <c r="H1575" s="107"/>
      <c r="I1575" s="107"/>
      <c r="J1575" s="107"/>
      <c r="K1575" s="107"/>
      <c r="L1575" s="107"/>
      <c r="M1575" s="107"/>
      <c r="N1575" s="107"/>
      <c r="O1575" s="107"/>
      <c r="P1575" s="107"/>
      <c r="Q1575" s="107"/>
      <c r="R1575" s="107"/>
      <c r="S1575" s="107"/>
      <c r="T1575" s="107"/>
      <c r="U1575" s="107"/>
      <c r="V1575" s="107"/>
      <c r="W1575" s="107"/>
      <c r="X1575" s="107"/>
      <c r="Y1575" s="107"/>
      <c r="Z1575" s="107"/>
      <c r="AA1575" s="107"/>
      <c r="AB1575" s="107"/>
      <c r="AC1575" s="107"/>
      <c r="AE1575" s="107"/>
      <c r="AG1575" s="107"/>
      <c r="AI1575" s="107"/>
    </row>
    <row r="1576" spans="2:37" ht="12.75" customHeight="1" outlineLevel="1" x14ac:dyDescent="0.25">
      <c r="D1576" s="393" t="str">
        <f>'Line Items'!D2248</f>
        <v>[ROSCO Funded Infrastructure (Spare) Line 1]</v>
      </c>
      <c r="E1576" s="394"/>
      <c r="F1576" s="395" t="s">
        <v>428</v>
      </c>
      <c r="G1576" s="396"/>
      <c r="H1576" s="396"/>
      <c r="I1576" s="396"/>
      <c r="J1576" s="396"/>
      <c r="K1576" s="396"/>
      <c r="L1576" s="396"/>
      <c r="M1576" s="396"/>
      <c r="N1576" s="396"/>
      <c r="O1576" s="396"/>
      <c r="P1576" s="396"/>
      <c r="Q1576" s="396"/>
      <c r="R1576" s="396"/>
      <c r="S1576" s="396"/>
      <c r="T1576" s="396"/>
      <c r="U1576" s="396"/>
      <c r="V1576" s="396"/>
      <c r="W1576" s="396"/>
      <c r="X1576" s="396"/>
      <c r="Y1576" s="396"/>
      <c r="Z1576" s="396"/>
      <c r="AA1576" s="396"/>
      <c r="AB1576" s="396"/>
      <c r="AC1576" s="397"/>
      <c r="AE1576" s="1057"/>
      <c r="AG1576" s="1057"/>
      <c r="AI1576" s="1057"/>
      <c r="AK1576" s="378"/>
    </row>
    <row r="1577" spans="2:37" ht="12.75" customHeight="1" outlineLevel="1" x14ac:dyDescent="0.25">
      <c r="D1577" s="142" t="str">
        <f>'Line Items'!D2249</f>
        <v>[ROSCO Funded Infrastructure (Spare) Line 2]</v>
      </c>
      <c r="E1577" s="106"/>
      <c r="F1577" s="143" t="str">
        <f>F1576</f>
        <v>£000</v>
      </c>
      <c r="G1577" s="283"/>
      <c r="H1577" s="283"/>
      <c r="I1577" s="283"/>
      <c r="J1577" s="283"/>
      <c r="K1577" s="283"/>
      <c r="L1577" s="283"/>
      <c r="M1577" s="283"/>
      <c r="N1577" s="283"/>
      <c r="O1577" s="283"/>
      <c r="P1577" s="283"/>
      <c r="Q1577" s="283"/>
      <c r="R1577" s="283"/>
      <c r="S1577" s="283"/>
      <c r="T1577" s="283"/>
      <c r="U1577" s="283"/>
      <c r="V1577" s="283"/>
      <c r="W1577" s="283"/>
      <c r="X1577" s="283"/>
      <c r="Y1577" s="283"/>
      <c r="Z1577" s="283"/>
      <c r="AA1577" s="283"/>
      <c r="AB1577" s="283"/>
      <c r="AC1577" s="284"/>
      <c r="AE1577" s="805"/>
      <c r="AG1577" s="805"/>
      <c r="AI1577" s="805"/>
      <c r="AK1577" s="300"/>
    </row>
    <row r="1578" spans="2:37" ht="12.75" customHeight="1" outlineLevel="1" x14ac:dyDescent="0.25">
      <c r="D1578" s="142" t="str">
        <f>'Line Items'!D2250</f>
        <v>[ROSCO Funded Infrastructure (Spare) Line 3]</v>
      </c>
      <c r="E1578" s="106"/>
      <c r="F1578" s="143" t="str">
        <f>F1577</f>
        <v>£000</v>
      </c>
      <c r="G1578" s="283"/>
      <c r="H1578" s="283"/>
      <c r="I1578" s="283"/>
      <c r="J1578" s="283"/>
      <c r="K1578" s="283"/>
      <c r="L1578" s="283"/>
      <c r="M1578" s="283"/>
      <c r="N1578" s="283"/>
      <c r="O1578" s="283"/>
      <c r="P1578" s="283"/>
      <c r="Q1578" s="283"/>
      <c r="R1578" s="283"/>
      <c r="S1578" s="283"/>
      <c r="T1578" s="283"/>
      <c r="U1578" s="283"/>
      <c r="V1578" s="283"/>
      <c r="W1578" s="283"/>
      <c r="X1578" s="283"/>
      <c r="Y1578" s="283"/>
      <c r="Z1578" s="283"/>
      <c r="AA1578" s="283"/>
      <c r="AB1578" s="283"/>
      <c r="AC1578" s="284"/>
      <c r="AE1578" s="805"/>
      <c r="AG1578" s="805"/>
      <c r="AI1578" s="805"/>
      <c r="AK1578" s="300"/>
    </row>
    <row r="1579" spans="2:37" ht="12.75" customHeight="1" outlineLevel="1" x14ac:dyDescent="0.25">
      <c r="D1579" s="142" t="str">
        <f>'Line Items'!D2251</f>
        <v>[ROSCO Funded Infrastructure (Spare) Line 4]</v>
      </c>
      <c r="E1579" s="106"/>
      <c r="F1579" s="143" t="str">
        <f>F1578</f>
        <v>£000</v>
      </c>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4"/>
      <c r="AE1579" s="805"/>
      <c r="AG1579" s="805"/>
      <c r="AI1579" s="805"/>
      <c r="AK1579" s="300"/>
    </row>
    <row r="1580" spans="2:37" ht="12.75" customHeight="1" outlineLevel="1" x14ac:dyDescent="0.25">
      <c r="D1580" s="113" t="str">
        <f>'Line Items'!D2252</f>
        <v>[ROSCO Funded Infrastructure (Spare) Line 5]</v>
      </c>
      <c r="E1580" s="286"/>
      <c r="F1580" s="155" t="str">
        <f>F1579</f>
        <v>£000</v>
      </c>
      <c r="G1580" s="287"/>
      <c r="H1580" s="287"/>
      <c r="I1580" s="287"/>
      <c r="J1580" s="287"/>
      <c r="K1580" s="287"/>
      <c r="L1580" s="287"/>
      <c r="M1580" s="287"/>
      <c r="N1580" s="287"/>
      <c r="O1580" s="287"/>
      <c r="P1580" s="287"/>
      <c r="Q1580" s="287"/>
      <c r="R1580" s="287"/>
      <c r="S1580" s="287"/>
      <c r="T1580" s="287"/>
      <c r="U1580" s="287"/>
      <c r="V1580" s="287"/>
      <c r="W1580" s="287"/>
      <c r="X1580" s="287"/>
      <c r="Y1580" s="287"/>
      <c r="Z1580" s="287"/>
      <c r="AA1580" s="287"/>
      <c r="AB1580" s="287"/>
      <c r="AC1580" s="288"/>
      <c r="AE1580" s="1058"/>
      <c r="AG1580" s="1058"/>
      <c r="AI1580" s="1058"/>
      <c r="AK1580" s="301"/>
    </row>
    <row r="1581" spans="2:37" ht="12.75" customHeight="1" outlineLevel="1" x14ac:dyDescent="0.25">
      <c r="G1581" s="107"/>
      <c r="H1581" s="107"/>
      <c r="I1581" s="107"/>
      <c r="J1581" s="107"/>
      <c r="K1581" s="107"/>
      <c r="L1581" s="107"/>
      <c r="M1581" s="107"/>
      <c r="N1581" s="107"/>
      <c r="O1581" s="107"/>
      <c r="P1581" s="107"/>
      <c r="Q1581" s="107"/>
      <c r="R1581" s="107"/>
      <c r="S1581" s="107"/>
      <c r="T1581" s="107"/>
      <c r="U1581" s="107"/>
      <c r="V1581" s="107"/>
      <c r="W1581" s="107"/>
      <c r="X1581" s="107"/>
      <c r="Y1581" s="107"/>
      <c r="Z1581" s="107"/>
      <c r="AA1581" s="107"/>
      <c r="AB1581" s="107"/>
      <c r="AC1581" s="107"/>
      <c r="AE1581" s="212"/>
      <c r="AG1581" s="212"/>
      <c r="AH1581" s="212"/>
      <c r="AI1581" s="212"/>
    </row>
    <row r="1582" spans="2:37" ht="12.75" customHeight="1" outlineLevel="1" x14ac:dyDescent="0.25">
      <c r="D1582" s="290" t="str">
        <f>B1574</f>
        <v>ROSCO Funded Infrastructure (Spare)</v>
      </c>
      <c r="E1582" s="353"/>
      <c r="F1582" s="354" t="str">
        <f>F1580</f>
        <v>£000</v>
      </c>
      <c r="G1582" s="355">
        <f t="shared" ref="G1582:AC1582" si="82">SUM(G1576:G1580)</f>
        <v>0</v>
      </c>
      <c r="H1582" s="355">
        <f t="shared" si="82"/>
        <v>0</v>
      </c>
      <c r="I1582" s="355">
        <f t="shared" si="82"/>
        <v>0</v>
      </c>
      <c r="J1582" s="355">
        <f t="shared" si="82"/>
        <v>0</v>
      </c>
      <c r="K1582" s="355">
        <f t="shared" si="82"/>
        <v>0</v>
      </c>
      <c r="L1582" s="355">
        <f t="shared" si="82"/>
        <v>0</v>
      </c>
      <c r="M1582" s="355">
        <f t="shared" si="82"/>
        <v>0</v>
      </c>
      <c r="N1582" s="355">
        <f t="shared" si="82"/>
        <v>0</v>
      </c>
      <c r="O1582" s="355">
        <f t="shared" si="82"/>
        <v>0</v>
      </c>
      <c r="P1582" s="355">
        <f t="shared" si="82"/>
        <v>0</v>
      </c>
      <c r="Q1582" s="355">
        <f t="shared" si="82"/>
        <v>0</v>
      </c>
      <c r="R1582" s="355">
        <f t="shared" si="82"/>
        <v>0</v>
      </c>
      <c r="S1582" s="355">
        <f t="shared" si="82"/>
        <v>0</v>
      </c>
      <c r="T1582" s="355">
        <f t="shared" si="82"/>
        <v>0</v>
      </c>
      <c r="U1582" s="355">
        <f t="shared" si="82"/>
        <v>0</v>
      </c>
      <c r="V1582" s="355">
        <f t="shared" si="82"/>
        <v>0</v>
      </c>
      <c r="W1582" s="355">
        <f t="shared" si="82"/>
        <v>0</v>
      </c>
      <c r="X1582" s="355">
        <f t="shared" si="82"/>
        <v>0</v>
      </c>
      <c r="Y1582" s="355">
        <f t="shared" si="82"/>
        <v>0</v>
      </c>
      <c r="Z1582" s="355">
        <f t="shared" si="82"/>
        <v>0</v>
      </c>
      <c r="AA1582" s="355">
        <f t="shared" si="82"/>
        <v>0</v>
      </c>
      <c r="AB1582" s="355">
        <f t="shared" si="82"/>
        <v>0</v>
      </c>
      <c r="AC1582" s="294">
        <f t="shared" si="82"/>
        <v>0</v>
      </c>
      <c r="AE1582" s="1062">
        <f>SUM(AE1576:AE1580)</f>
        <v>0</v>
      </c>
      <c r="AG1582" s="1062">
        <f>SUM(AG1576:AG1580)</f>
        <v>0</v>
      </c>
      <c r="AI1582" s="1062">
        <f>SUM(AI1576:AI1580)</f>
        <v>0</v>
      </c>
      <c r="AK1582" s="295"/>
    </row>
    <row r="1583" spans="2:37" x14ac:dyDescent="0.25">
      <c r="G1583" s="107"/>
      <c r="H1583" s="107"/>
      <c r="I1583" s="107"/>
      <c r="J1583" s="107"/>
      <c r="K1583" s="107"/>
      <c r="L1583" s="107"/>
      <c r="M1583" s="107"/>
      <c r="N1583" s="107"/>
      <c r="O1583" s="107"/>
      <c r="P1583" s="107"/>
      <c r="Q1583" s="107"/>
      <c r="R1583" s="107"/>
      <c r="S1583" s="107"/>
      <c r="T1583" s="107"/>
      <c r="U1583" s="107"/>
      <c r="V1583" s="107"/>
      <c r="W1583" s="107"/>
      <c r="X1583" s="107"/>
      <c r="Y1583" s="107"/>
      <c r="Z1583" s="107"/>
      <c r="AA1583" s="107"/>
      <c r="AB1583" s="107"/>
      <c r="AC1583" s="107"/>
      <c r="AE1583" s="107"/>
      <c r="AG1583" s="107"/>
      <c r="AI1583" s="107"/>
    </row>
    <row r="1584" spans="2:37" x14ac:dyDescent="0.25">
      <c r="G1584" s="107"/>
      <c r="H1584" s="107"/>
      <c r="I1584" s="107"/>
      <c r="J1584" s="107"/>
      <c r="K1584" s="107"/>
      <c r="L1584" s="107"/>
      <c r="M1584" s="107"/>
      <c r="N1584" s="107"/>
      <c r="O1584" s="107"/>
      <c r="P1584" s="107"/>
      <c r="Q1584" s="107"/>
      <c r="R1584" s="107"/>
      <c r="S1584" s="107"/>
      <c r="T1584" s="107"/>
      <c r="U1584" s="107"/>
      <c r="V1584" s="107"/>
      <c r="W1584" s="107"/>
      <c r="X1584" s="107"/>
      <c r="Y1584" s="107"/>
      <c r="Z1584" s="107"/>
      <c r="AA1584" s="107"/>
      <c r="AB1584" s="107"/>
      <c r="AC1584" s="107"/>
      <c r="AE1584" s="107"/>
      <c r="AG1584" s="107"/>
      <c r="AI1584" s="107"/>
    </row>
    <row r="1585" spans="2:37" ht="16.5" x14ac:dyDescent="0.25">
      <c r="B1585" s="11" t="str">
        <f>'Line Items'!B2254</f>
        <v>Privately Funded Infrastructure (Spare)</v>
      </c>
      <c r="C1585" s="11"/>
      <c r="D1585" s="11"/>
      <c r="E1585" s="11"/>
      <c r="F1585" s="11"/>
      <c r="G1585" s="311"/>
      <c r="H1585" s="311"/>
      <c r="I1585" s="311"/>
      <c r="J1585" s="311"/>
      <c r="K1585" s="311"/>
      <c r="L1585" s="311"/>
      <c r="M1585" s="311"/>
      <c r="N1585" s="311"/>
      <c r="O1585" s="311"/>
      <c r="P1585" s="311"/>
      <c r="Q1585" s="311"/>
      <c r="R1585" s="311"/>
      <c r="S1585" s="311"/>
      <c r="T1585" s="311"/>
      <c r="U1585" s="311"/>
      <c r="V1585" s="311"/>
      <c r="W1585" s="311"/>
      <c r="X1585" s="311"/>
      <c r="Y1585" s="311"/>
      <c r="Z1585" s="311"/>
      <c r="AA1585" s="311"/>
      <c r="AB1585" s="311"/>
      <c r="AC1585" s="311"/>
      <c r="AD1585" s="11"/>
      <c r="AE1585" s="311"/>
      <c r="AF1585" s="11"/>
      <c r="AG1585" s="311"/>
      <c r="AH1585" s="11"/>
      <c r="AI1585" s="311"/>
      <c r="AJ1585" s="11"/>
      <c r="AK1585" s="11"/>
    </row>
    <row r="1586" spans="2:37" ht="12.75" customHeight="1" outlineLevel="1" x14ac:dyDescent="0.25">
      <c r="G1586" s="107"/>
      <c r="H1586" s="107"/>
      <c r="I1586" s="107"/>
      <c r="J1586" s="107"/>
      <c r="K1586" s="107"/>
      <c r="L1586" s="107"/>
      <c r="M1586" s="107"/>
      <c r="N1586" s="107"/>
      <c r="O1586" s="107"/>
      <c r="P1586" s="107"/>
      <c r="Q1586" s="107"/>
      <c r="R1586" s="107"/>
      <c r="S1586" s="107"/>
      <c r="T1586" s="107"/>
      <c r="U1586" s="107"/>
      <c r="V1586" s="107"/>
      <c r="W1586" s="107"/>
      <c r="X1586" s="107"/>
      <c r="Y1586" s="107"/>
      <c r="Z1586" s="107"/>
      <c r="AA1586" s="107"/>
      <c r="AB1586" s="107"/>
      <c r="AC1586" s="107"/>
      <c r="AE1586" s="107"/>
      <c r="AG1586" s="107"/>
      <c r="AI1586" s="107"/>
    </row>
    <row r="1587" spans="2:37" ht="12.75" customHeight="1" outlineLevel="1" x14ac:dyDescent="0.25">
      <c r="D1587" s="393" t="str">
        <f>'Line Items'!D2256</f>
        <v>[Privately Funded Infrastructure (Spare) Line 1]</v>
      </c>
      <c r="E1587" s="394"/>
      <c r="F1587" s="395" t="s">
        <v>428</v>
      </c>
      <c r="G1587" s="396"/>
      <c r="H1587" s="396"/>
      <c r="I1587" s="396"/>
      <c r="J1587" s="396"/>
      <c r="K1587" s="396"/>
      <c r="L1587" s="396"/>
      <c r="M1587" s="396"/>
      <c r="N1587" s="396"/>
      <c r="O1587" s="396"/>
      <c r="P1587" s="396"/>
      <c r="Q1587" s="396"/>
      <c r="R1587" s="396"/>
      <c r="S1587" s="396"/>
      <c r="T1587" s="396"/>
      <c r="U1587" s="396"/>
      <c r="V1587" s="396"/>
      <c r="W1587" s="396"/>
      <c r="X1587" s="396"/>
      <c r="Y1587" s="396"/>
      <c r="Z1587" s="396"/>
      <c r="AA1587" s="396"/>
      <c r="AB1587" s="396"/>
      <c r="AC1587" s="397"/>
      <c r="AE1587" s="1057"/>
      <c r="AG1587" s="1057"/>
      <c r="AI1587" s="1057"/>
      <c r="AK1587" s="378"/>
    </row>
    <row r="1588" spans="2:37" ht="12.75" customHeight="1" outlineLevel="1" x14ac:dyDescent="0.25">
      <c r="D1588" s="142" t="str">
        <f>'Line Items'!D2257</f>
        <v>[Privately Funded Infrastructure (Spare) Line 2]</v>
      </c>
      <c r="E1588" s="106"/>
      <c r="F1588" s="143" t="str">
        <f>F1587</f>
        <v>£000</v>
      </c>
      <c r="G1588" s="283"/>
      <c r="H1588" s="283"/>
      <c r="I1588" s="283"/>
      <c r="J1588" s="283"/>
      <c r="K1588" s="283"/>
      <c r="L1588" s="283"/>
      <c r="M1588" s="283"/>
      <c r="N1588" s="283"/>
      <c r="O1588" s="283"/>
      <c r="P1588" s="283"/>
      <c r="Q1588" s="283"/>
      <c r="R1588" s="283"/>
      <c r="S1588" s="283"/>
      <c r="T1588" s="283"/>
      <c r="U1588" s="283"/>
      <c r="V1588" s="283"/>
      <c r="W1588" s="283"/>
      <c r="X1588" s="283"/>
      <c r="Y1588" s="283"/>
      <c r="Z1588" s="283"/>
      <c r="AA1588" s="283"/>
      <c r="AB1588" s="283"/>
      <c r="AC1588" s="284"/>
      <c r="AE1588" s="805"/>
      <c r="AG1588" s="805"/>
      <c r="AI1588" s="805"/>
      <c r="AK1588" s="300"/>
    </row>
    <row r="1589" spans="2:37" ht="12.75" customHeight="1" outlineLevel="1" x14ac:dyDescent="0.25">
      <c r="D1589" s="142" t="str">
        <f>'Line Items'!D2258</f>
        <v>[Privately Funded Infrastructure (Spare) Line 3]</v>
      </c>
      <c r="E1589" s="106"/>
      <c r="F1589" s="143" t="str">
        <f>F1588</f>
        <v>£000</v>
      </c>
      <c r="G1589" s="283"/>
      <c r="H1589" s="283"/>
      <c r="I1589" s="283"/>
      <c r="J1589" s="283"/>
      <c r="K1589" s="283"/>
      <c r="L1589" s="283"/>
      <c r="M1589" s="283"/>
      <c r="N1589" s="283"/>
      <c r="O1589" s="283"/>
      <c r="P1589" s="283"/>
      <c r="Q1589" s="283"/>
      <c r="R1589" s="283"/>
      <c r="S1589" s="283"/>
      <c r="T1589" s="283"/>
      <c r="U1589" s="283"/>
      <c r="V1589" s="283"/>
      <c r="W1589" s="283"/>
      <c r="X1589" s="283"/>
      <c r="Y1589" s="283"/>
      <c r="Z1589" s="283"/>
      <c r="AA1589" s="283"/>
      <c r="AB1589" s="283"/>
      <c r="AC1589" s="284"/>
      <c r="AE1589" s="805"/>
      <c r="AG1589" s="805"/>
      <c r="AI1589" s="805"/>
      <c r="AK1589" s="300"/>
    </row>
    <row r="1590" spans="2:37" ht="12.75" customHeight="1" outlineLevel="1" x14ac:dyDescent="0.25">
      <c r="D1590" s="142" t="str">
        <f>'Line Items'!D2259</f>
        <v>[Privately Funded Infrastructure (Spare) Line 4]</v>
      </c>
      <c r="E1590" s="106"/>
      <c r="F1590" s="143" t="str">
        <f>F1589</f>
        <v>£000</v>
      </c>
      <c r="G1590" s="283"/>
      <c r="H1590" s="283"/>
      <c r="I1590" s="283"/>
      <c r="J1590" s="283"/>
      <c r="K1590" s="283"/>
      <c r="L1590" s="283"/>
      <c r="M1590" s="283"/>
      <c r="N1590" s="283"/>
      <c r="O1590" s="283"/>
      <c r="P1590" s="283"/>
      <c r="Q1590" s="283"/>
      <c r="R1590" s="283"/>
      <c r="S1590" s="283"/>
      <c r="T1590" s="283"/>
      <c r="U1590" s="283"/>
      <c r="V1590" s="283"/>
      <c r="W1590" s="283"/>
      <c r="X1590" s="283"/>
      <c r="Y1590" s="283"/>
      <c r="Z1590" s="283"/>
      <c r="AA1590" s="283"/>
      <c r="AB1590" s="283"/>
      <c r="AC1590" s="284"/>
      <c r="AE1590" s="805"/>
      <c r="AG1590" s="805"/>
      <c r="AI1590" s="805"/>
      <c r="AK1590" s="300"/>
    </row>
    <row r="1591" spans="2:37" ht="12.75" customHeight="1" outlineLevel="1" x14ac:dyDescent="0.25">
      <c r="D1591" s="113" t="str">
        <f>'Line Items'!D2260</f>
        <v>[Privately Funded Infrastructure (Spare) Line 5]</v>
      </c>
      <c r="E1591" s="286"/>
      <c r="F1591" s="155" t="str">
        <f>F1590</f>
        <v>£000</v>
      </c>
      <c r="G1591" s="287"/>
      <c r="H1591" s="287"/>
      <c r="I1591" s="287"/>
      <c r="J1591" s="287"/>
      <c r="K1591" s="287"/>
      <c r="L1591" s="287"/>
      <c r="M1591" s="287"/>
      <c r="N1591" s="287"/>
      <c r="O1591" s="287"/>
      <c r="P1591" s="287"/>
      <c r="Q1591" s="287"/>
      <c r="R1591" s="287"/>
      <c r="S1591" s="287"/>
      <c r="T1591" s="287"/>
      <c r="U1591" s="287"/>
      <c r="V1591" s="287"/>
      <c r="W1591" s="287"/>
      <c r="X1591" s="287"/>
      <c r="Y1591" s="287"/>
      <c r="Z1591" s="287"/>
      <c r="AA1591" s="287"/>
      <c r="AB1591" s="287"/>
      <c r="AC1591" s="288"/>
      <c r="AE1591" s="1058"/>
      <c r="AG1591" s="1058"/>
      <c r="AI1591" s="1058"/>
      <c r="AK1591" s="301"/>
    </row>
    <row r="1592" spans="2:37" ht="12.75" customHeight="1" outlineLevel="1" x14ac:dyDescent="0.25">
      <c r="G1592" s="107"/>
      <c r="H1592" s="107"/>
      <c r="I1592" s="107"/>
      <c r="J1592" s="107"/>
      <c r="K1592" s="107"/>
      <c r="L1592" s="107"/>
      <c r="M1592" s="107"/>
      <c r="N1592" s="107"/>
      <c r="O1592" s="107"/>
      <c r="P1592" s="107"/>
      <c r="Q1592" s="107"/>
      <c r="R1592" s="107"/>
      <c r="S1592" s="107"/>
      <c r="T1592" s="107"/>
      <c r="U1592" s="107"/>
      <c r="V1592" s="107"/>
      <c r="W1592" s="107"/>
      <c r="X1592" s="107"/>
      <c r="Y1592" s="107"/>
      <c r="Z1592" s="107"/>
      <c r="AA1592" s="107"/>
      <c r="AB1592" s="107"/>
      <c r="AC1592" s="107"/>
      <c r="AE1592" s="212"/>
      <c r="AG1592" s="212"/>
      <c r="AH1592" s="212"/>
      <c r="AI1592" s="212"/>
    </row>
    <row r="1593" spans="2:37" ht="12.75" customHeight="1" outlineLevel="1" x14ac:dyDescent="0.25">
      <c r="D1593" s="290" t="str">
        <f>B1585</f>
        <v>Privately Funded Infrastructure (Spare)</v>
      </c>
      <c r="E1593" s="353"/>
      <c r="F1593" s="354" t="str">
        <f>F1591</f>
        <v>£000</v>
      </c>
      <c r="G1593" s="355">
        <f t="shared" ref="G1593:AC1593" si="83">SUM(G1587:G1591)</f>
        <v>0</v>
      </c>
      <c r="H1593" s="355">
        <f t="shared" si="83"/>
        <v>0</v>
      </c>
      <c r="I1593" s="355">
        <f t="shared" si="83"/>
        <v>0</v>
      </c>
      <c r="J1593" s="355">
        <f t="shared" si="83"/>
        <v>0</v>
      </c>
      <c r="K1593" s="355">
        <f t="shared" si="83"/>
        <v>0</v>
      </c>
      <c r="L1593" s="355">
        <f t="shared" si="83"/>
        <v>0</v>
      </c>
      <c r="M1593" s="355">
        <f t="shared" si="83"/>
        <v>0</v>
      </c>
      <c r="N1593" s="355">
        <f t="shared" si="83"/>
        <v>0</v>
      </c>
      <c r="O1593" s="355">
        <f t="shared" si="83"/>
        <v>0</v>
      </c>
      <c r="P1593" s="355">
        <f t="shared" si="83"/>
        <v>0</v>
      </c>
      <c r="Q1593" s="355">
        <f t="shared" si="83"/>
        <v>0</v>
      </c>
      <c r="R1593" s="355">
        <f t="shared" si="83"/>
        <v>0</v>
      </c>
      <c r="S1593" s="355">
        <f t="shared" si="83"/>
        <v>0</v>
      </c>
      <c r="T1593" s="355">
        <f t="shared" si="83"/>
        <v>0</v>
      </c>
      <c r="U1593" s="355">
        <f t="shared" si="83"/>
        <v>0</v>
      </c>
      <c r="V1593" s="355">
        <f t="shared" si="83"/>
        <v>0</v>
      </c>
      <c r="W1593" s="355">
        <f t="shared" si="83"/>
        <v>0</v>
      </c>
      <c r="X1593" s="355">
        <f t="shared" si="83"/>
        <v>0</v>
      </c>
      <c r="Y1593" s="355">
        <f t="shared" si="83"/>
        <v>0</v>
      </c>
      <c r="Z1593" s="355">
        <f t="shared" si="83"/>
        <v>0</v>
      </c>
      <c r="AA1593" s="355">
        <f t="shared" si="83"/>
        <v>0</v>
      </c>
      <c r="AB1593" s="355">
        <f t="shared" si="83"/>
        <v>0</v>
      </c>
      <c r="AC1593" s="294">
        <f t="shared" si="83"/>
        <v>0</v>
      </c>
      <c r="AE1593" s="1062">
        <f>SUM(AE1587:AE1591)</f>
        <v>0</v>
      </c>
      <c r="AG1593" s="1062">
        <f>SUM(AG1587:AG1591)</f>
        <v>0</v>
      </c>
      <c r="AI1593" s="1062">
        <f>SUM(AI1587:AI1591)</f>
        <v>0</v>
      </c>
      <c r="AK1593" s="295"/>
    </row>
    <row r="1594" spans="2:37" x14ac:dyDescent="0.25">
      <c r="G1594" s="107"/>
      <c r="H1594" s="107"/>
      <c r="I1594" s="107"/>
      <c r="J1594" s="107"/>
      <c r="K1594" s="107"/>
      <c r="L1594" s="107"/>
      <c r="M1594" s="107"/>
      <c r="N1594" s="107"/>
      <c r="O1594" s="107"/>
      <c r="P1594" s="107"/>
      <c r="Q1594" s="107"/>
      <c r="R1594" s="107"/>
      <c r="S1594" s="107"/>
      <c r="T1594" s="107"/>
      <c r="U1594" s="107"/>
      <c r="V1594" s="107"/>
      <c r="W1594" s="107"/>
      <c r="X1594" s="107"/>
      <c r="Y1594" s="107"/>
      <c r="Z1594" s="107"/>
      <c r="AA1594" s="107"/>
      <c r="AB1594" s="107"/>
      <c r="AC1594" s="107"/>
      <c r="AE1594" s="107"/>
      <c r="AG1594" s="107"/>
      <c r="AI1594" s="107"/>
    </row>
    <row r="1595" spans="2:37" x14ac:dyDescent="0.25">
      <c r="G1595" s="107"/>
      <c r="H1595" s="107"/>
      <c r="I1595" s="107"/>
      <c r="J1595" s="107"/>
      <c r="K1595" s="107"/>
      <c r="L1595" s="107"/>
      <c r="M1595" s="107"/>
      <c r="N1595" s="107"/>
      <c r="O1595" s="107"/>
      <c r="P1595" s="107"/>
      <c r="Q1595" s="107"/>
      <c r="R1595" s="107"/>
      <c r="S1595" s="107"/>
      <c r="T1595" s="107"/>
      <c r="U1595" s="107"/>
      <c r="V1595" s="107"/>
      <c r="W1595" s="107"/>
      <c r="X1595" s="107"/>
      <c r="Y1595" s="107"/>
      <c r="Z1595" s="107"/>
      <c r="AA1595" s="107"/>
      <c r="AB1595" s="107"/>
      <c r="AC1595" s="107"/>
      <c r="AE1595" s="107"/>
      <c r="AG1595" s="107"/>
      <c r="AI1595" s="107"/>
    </row>
    <row r="1596" spans="2:37" ht="16.5" x14ac:dyDescent="0.25">
      <c r="B1596" s="11" t="str">
        <f>'Line Items'!B2262</f>
        <v>Other Funded Infrastructure (Spare)</v>
      </c>
      <c r="C1596" s="11"/>
      <c r="D1596" s="11"/>
      <c r="E1596" s="11"/>
      <c r="F1596" s="11"/>
      <c r="G1596" s="311"/>
      <c r="H1596" s="311"/>
      <c r="I1596" s="311"/>
      <c r="J1596" s="311"/>
      <c r="K1596" s="311"/>
      <c r="L1596" s="311"/>
      <c r="M1596" s="311"/>
      <c r="N1596" s="311"/>
      <c r="O1596" s="311"/>
      <c r="P1596" s="311"/>
      <c r="Q1596" s="311"/>
      <c r="R1596" s="311"/>
      <c r="S1596" s="311"/>
      <c r="T1596" s="311"/>
      <c r="U1596" s="311"/>
      <c r="V1596" s="311"/>
      <c r="W1596" s="311"/>
      <c r="X1596" s="311"/>
      <c r="Y1596" s="311"/>
      <c r="Z1596" s="311"/>
      <c r="AA1596" s="311"/>
      <c r="AB1596" s="311"/>
      <c r="AC1596" s="311"/>
      <c r="AD1596" s="11"/>
      <c r="AE1596" s="311"/>
      <c r="AF1596" s="11"/>
      <c r="AG1596" s="311"/>
      <c r="AH1596" s="11"/>
      <c r="AI1596" s="311"/>
      <c r="AJ1596" s="11"/>
      <c r="AK1596" s="11"/>
    </row>
    <row r="1597" spans="2:37" ht="12.75" customHeight="1" outlineLevel="1" x14ac:dyDescent="0.25">
      <c r="G1597" s="107"/>
      <c r="H1597" s="107"/>
      <c r="I1597" s="107"/>
      <c r="J1597" s="107"/>
      <c r="K1597" s="107"/>
      <c r="L1597" s="107"/>
      <c r="M1597" s="107"/>
      <c r="N1597" s="107"/>
      <c r="O1597" s="107"/>
      <c r="P1597" s="107"/>
      <c r="Q1597" s="107"/>
      <c r="R1597" s="107"/>
      <c r="S1597" s="107"/>
      <c r="T1597" s="107"/>
      <c r="U1597" s="107"/>
      <c r="V1597" s="107"/>
      <c r="W1597" s="107"/>
      <c r="X1597" s="107"/>
      <c r="Y1597" s="107"/>
      <c r="Z1597" s="107"/>
      <c r="AA1597" s="107"/>
      <c r="AB1597" s="107"/>
      <c r="AC1597" s="107"/>
      <c r="AE1597" s="107"/>
      <c r="AG1597" s="107"/>
      <c r="AI1597" s="107"/>
    </row>
    <row r="1598" spans="2:37" ht="12.75" customHeight="1" outlineLevel="1" x14ac:dyDescent="0.25">
      <c r="D1598" s="393" t="str">
        <f>'Line Items'!D2264</f>
        <v>[Other Funded Infrastructure (Spare) Line 1]</v>
      </c>
      <c r="E1598" s="394"/>
      <c r="F1598" s="395" t="s">
        <v>428</v>
      </c>
      <c r="G1598" s="396"/>
      <c r="H1598" s="396"/>
      <c r="I1598" s="396"/>
      <c r="J1598" s="396"/>
      <c r="K1598" s="396"/>
      <c r="L1598" s="396"/>
      <c r="M1598" s="396"/>
      <c r="N1598" s="396"/>
      <c r="O1598" s="396"/>
      <c r="P1598" s="396"/>
      <c r="Q1598" s="396"/>
      <c r="R1598" s="396"/>
      <c r="S1598" s="396"/>
      <c r="T1598" s="396"/>
      <c r="U1598" s="396"/>
      <c r="V1598" s="396"/>
      <c r="W1598" s="396"/>
      <c r="X1598" s="396"/>
      <c r="Y1598" s="396"/>
      <c r="Z1598" s="396"/>
      <c r="AA1598" s="396"/>
      <c r="AB1598" s="396"/>
      <c r="AC1598" s="397"/>
      <c r="AE1598" s="1057"/>
      <c r="AG1598" s="1057"/>
      <c r="AI1598" s="1057"/>
      <c r="AK1598" s="378"/>
    </row>
    <row r="1599" spans="2:37" ht="12.75" customHeight="1" outlineLevel="1" x14ac:dyDescent="0.25">
      <c r="D1599" s="142" t="str">
        <f>'Line Items'!D2265</f>
        <v>[Other Funded Infrastructure (Spare) Line 2]</v>
      </c>
      <c r="E1599" s="106"/>
      <c r="F1599" s="143" t="str">
        <f>F1598</f>
        <v>£000</v>
      </c>
      <c r="G1599" s="283"/>
      <c r="H1599" s="283"/>
      <c r="I1599" s="283"/>
      <c r="J1599" s="283"/>
      <c r="K1599" s="283"/>
      <c r="L1599" s="283"/>
      <c r="M1599" s="283"/>
      <c r="N1599" s="283"/>
      <c r="O1599" s="283"/>
      <c r="P1599" s="283"/>
      <c r="Q1599" s="283"/>
      <c r="R1599" s="283"/>
      <c r="S1599" s="283"/>
      <c r="T1599" s="283"/>
      <c r="U1599" s="283"/>
      <c r="V1599" s="283"/>
      <c r="W1599" s="283"/>
      <c r="X1599" s="283"/>
      <c r="Y1599" s="283"/>
      <c r="Z1599" s="283"/>
      <c r="AA1599" s="283"/>
      <c r="AB1599" s="283"/>
      <c r="AC1599" s="284"/>
      <c r="AE1599" s="805"/>
      <c r="AG1599" s="805"/>
      <c r="AI1599" s="805"/>
      <c r="AK1599" s="300"/>
    </row>
    <row r="1600" spans="2:37" ht="12.75" customHeight="1" outlineLevel="1" x14ac:dyDescent="0.25">
      <c r="D1600" s="142" t="str">
        <f>'Line Items'!D2266</f>
        <v>[Other Funded Infrastructure (Spare) Line 3]</v>
      </c>
      <c r="E1600" s="106"/>
      <c r="F1600" s="143" t="str">
        <f>F1599</f>
        <v>£000</v>
      </c>
      <c r="G1600" s="283"/>
      <c r="H1600" s="283"/>
      <c r="I1600" s="283"/>
      <c r="J1600" s="283"/>
      <c r="K1600" s="283"/>
      <c r="L1600" s="283"/>
      <c r="M1600" s="283"/>
      <c r="N1600" s="283"/>
      <c r="O1600" s="283"/>
      <c r="P1600" s="283"/>
      <c r="Q1600" s="283"/>
      <c r="R1600" s="283"/>
      <c r="S1600" s="283"/>
      <c r="T1600" s="283"/>
      <c r="U1600" s="283"/>
      <c r="V1600" s="283"/>
      <c r="W1600" s="283"/>
      <c r="X1600" s="283"/>
      <c r="Y1600" s="283"/>
      <c r="Z1600" s="283"/>
      <c r="AA1600" s="283"/>
      <c r="AB1600" s="283"/>
      <c r="AC1600" s="284"/>
      <c r="AE1600" s="805"/>
      <c r="AG1600" s="805"/>
      <c r="AI1600" s="805"/>
      <c r="AK1600" s="300"/>
    </row>
    <row r="1601" spans="2:37" ht="12.75" customHeight="1" outlineLevel="1" x14ac:dyDescent="0.25">
      <c r="D1601" s="142" t="str">
        <f>'Line Items'!D2267</f>
        <v>[Other Funded Infrastructure (Spare) Line 4]</v>
      </c>
      <c r="E1601" s="106"/>
      <c r="F1601" s="143" t="str">
        <f>F1600</f>
        <v>£000</v>
      </c>
      <c r="G1601" s="283"/>
      <c r="H1601" s="283"/>
      <c r="I1601" s="283"/>
      <c r="J1601" s="283"/>
      <c r="K1601" s="283"/>
      <c r="L1601" s="283"/>
      <c r="M1601" s="283"/>
      <c r="N1601" s="283"/>
      <c r="O1601" s="283"/>
      <c r="P1601" s="283"/>
      <c r="Q1601" s="283"/>
      <c r="R1601" s="283"/>
      <c r="S1601" s="283"/>
      <c r="T1601" s="283"/>
      <c r="U1601" s="283"/>
      <c r="V1601" s="283"/>
      <c r="W1601" s="283"/>
      <c r="X1601" s="283"/>
      <c r="Y1601" s="283"/>
      <c r="Z1601" s="283"/>
      <c r="AA1601" s="283"/>
      <c r="AB1601" s="283"/>
      <c r="AC1601" s="284"/>
      <c r="AE1601" s="805"/>
      <c r="AG1601" s="805"/>
      <c r="AI1601" s="805"/>
      <c r="AK1601" s="300"/>
    </row>
    <row r="1602" spans="2:37" ht="12.75" customHeight="1" outlineLevel="1" x14ac:dyDescent="0.25">
      <c r="D1602" s="113" t="str">
        <f>'Line Items'!D2268</f>
        <v>[Other Funded Infrastructure (Spare) Line 5]</v>
      </c>
      <c r="E1602" s="286"/>
      <c r="F1602" s="155" t="str">
        <f>F1601</f>
        <v>£000</v>
      </c>
      <c r="G1602" s="287"/>
      <c r="H1602" s="287"/>
      <c r="I1602" s="287"/>
      <c r="J1602" s="287"/>
      <c r="K1602" s="287"/>
      <c r="L1602" s="287"/>
      <c r="M1602" s="287"/>
      <c r="N1602" s="287"/>
      <c r="O1602" s="287"/>
      <c r="P1602" s="287"/>
      <c r="Q1602" s="287"/>
      <c r="R1602" s="287"/>
      <c r="S1602" s="287"/>
      <c r="T1602" s="287"/>
      <c r="U1602" s="287"/>
      <c r="V1602" s="287"/>
      <c r="W1602" s="287"/>
      <c r="X1602" s="287"/>
      <c r="Y1602" s="287"/>
      <c r="Z1602" s="287"/>
      <c r="AA1602" s="287"/>
      <c r="AB1602" s="287"/>
      <c r="AC1602" s="288"/>
      <c r="AE1602" s="1058"/>
      <c r="AG1602" s="1058"/>
      <c r="AI1602" s="1058"/>
      <c r="AK1602" s="301"/>
    </row>
    <row r="1603" spans="2:37" ht="12.75" customHeight="1" outlineLevel="1" x14ac:dyDescent="0.25">
      <c r="G1603" s="107"/>
      <c r="H1603" s="107"/>
      <c r="I1603" s="107"/>
      <c r="J1603" s="107"/>
      <c r="K1603" s="107"/>
      <c r="L1603" s="107"/>
      <c r="M1603" s="107"/>
      <c r="N1603" s="107"/>
      <c r="O1603" s="107"/>
      <c r="P1603" s="107"/>
      <c r="Q1603" s="107"/>
      <c r="R1603" s="107"/>
      <c r="S1603" s="107"/>
      <c r="T1603" s="107"/>
      <c r="U1603" s="107"/>
      <c r="V1603" s="107"/>
      <c r="W1603" s="107"/>
      <c r="X1603" s="107"/>
      <c r="Y1603" s="107"/>
      <c r="Z1603" s="107"/>
      <c r="AA1603" s="107"/>
      <c r="AB1603" s="107"/>
      <c r="AC1603" s="107"/>
      <c r="AE1603" s="212"/>
      <c r="AG1603" s="212"/>
      <c r="AH1603" s="212"/>
      <c r="AI1603" s="212"/>
    </row>
    <row r="1604" spans="2:37" ht="12.75" customHeight="1" outlineLevel="1" x14ac:dyDescent="0.25">
      <c r="D1604" s="290" t="str">
        <f>B1596</f>
        <v>Other Funded Infrastructure (Spare)</v>
      </c>
      <c r="E1604" s="353"/>
      <c r="F1604" s="354" t="str">
        <f>F1602</f>
        <v>£000</v>
      </c>
      <c r="G1604" s="355">
        <f t="shared" ref="G1604:AC1604" si="84">SUM(G1598:G1602)</f>
        <v>0</v>
      </c>
      <c r="H1604" s="355">
        <f t="shared" si="84"/>
        <v>0</v>
      </c>
      <c r="I1604" s="355">
        <f t="shared" si="84"/>
        <v>0</v>
      </c>
      <c r="J1604" s="355">
        <f t="shared" si="84"/>
        <v>0</v>
      </c>
      <c r="K1604" s="355">
        <f t="shared" si="84"/>
        <v>0</v>
      </c>
      <c r="L1604" s="355">
        <f t="shared" si="84"/>
        <v>0</v>
      </c>
      <c r="M1604" s="355">
        <f t="shared" si="84"/>
        <v>0</v>
      </c>
      <c r="N1604" s="355">
        <f t="shared" si="84"/>
        <v>0</v>
      </c>
      <c r="O1604" s="355">
        <f t="shared" si="84"/>
        <v>0</v>
      </c>
      <c r="P1604" s="355">
        <f t="shared" si="84"/>
        <v>0</v>
      </c>
      <c r="Q1604" s="355">
        <f t="shared" si="84"/>
        <v>0</v>
      </c>
      <c r="R1604" s="355">
        <f t="shared" si="84"/>
        <v>0</v>
      </c>
      <c r="S1604" s="355">
        <f t="shared" si="84"/>
        <v>0</v>
      </c>
      <c r="T1604" s="355">
        <f t="shared" si="84"/>
        <v>0</v>
      </c>
      <c r="U1604" s="355">
        <f t="shared" si="84"/>
        <v>0</v>
      </c>
      <c r="V1604" s="355">
        <f t="shared" si="84"/>
        <v>0</v>
      </c>
      <c r="W1604" s="355">
        <f t="shared" si="84"/>
        <v>0</v>
      </c>
      <c r="X1604" s="355">
        <f t="shared" si="84"/>
        <v>0</v>
      </c>
      <c r="Y1604" s="355">
        <f t="shared" si="84"/>
        <v>0</v>
      </c>
      <c r="Z1604" s="355">
        <f t="shared" si="84"/>
        <v>0</v>
      </c>
      <c r="AA1604" s="355">
        <f t="shared" si="84"/>
        <v>0</v>
      </c>
      <c r="AB1604" s="355">
        <f t="shared" si="84"/>
        <v>0</v>
      </c>
      <c r="AC1604" s="294">
        <f t="shared" si="84"/>
        <v>0</v>
      </c>
      <c r="AE1604" s="1062">
        <f>SUM(AE1598:AE1602)</f>
        <v>0</v>
      </c>
      <c r="AG1604" s="1062">
        <f>SUM(AG1598:AG1602)</f>
        <v>0</v>
      </c>
      <c r="AI1604" s="1062">
        <f>SUM(AI1598:AI1602)</f>
        <v>0</v>
      </c>
      <c r="AK1604" s="295"/>
    </row>
    <row r="1605" spans="2:37" x14ac:dyDescent="0.25">
      <c r="G1605" s="107"/>
      <c r="H1605" s="107"/>
      <c r="I1605" s="107"/>
      <c r="J1605" s="107"/>
      <c r="K1605" s="107"/>
      <c r="L1605" s="107"/>
      <c r="M1605" s="107"/>
      <c r="N1605" s="107"/>
      <c r="O1605" s="107"/>
      <c r="P1605" s="107"/>
      <c r="Q1605" s="107"/>
      <c r="R1605" s="107"/>
      <c r="S1605" s="107"/>
      <c r="T1605" s="107"/>
      <c r="U1605" s="107"/>
      <c r="V1605" s="107"/>
      <c r="W1605" s="107"/>
      <c r="X1605" s="107"/>
      <c r="Y1605" s="107"/>
      <c r="Z1605" s="107"/>
      <c r="AA1605" s="107"/>
      <c r="AB1605" s="107"/>
      <c r="AC1605" s="107"/>
      <c r="AE1605" s="107"/>
      <c r="AG1605" s="107"/>
      <c r="AI1605" s="107"/>
    </row>
    <row r="1606" spans="2:37" x14ac:dyDescent="0.25">
      <c r="G1606" s="107"/>
      <c r="H1606" s="107"/>
      <c r="I1606" s="107"/>
      <c r="J1606" s="107"/>
      <c r="K1606" s="107"/>
      <c r="L1606" s="107"/>
      <c r="M1606" s="107"/>
      <c r="N1606" s="107"/>
      <c r="O1606" s="107"/>
      <c r="P1606" s="107"/>
      <c r="Q1606" s="107"/>
      <c r="R1606" s="107"/>
      <c r="S1606" s="107"/>
      <c r="T1606" s="107"/>
      <c r="U1606" s="107"/>
      <c r="V1606" s="107"/>
      <c r="W1606" s="107"/>
      <c r="X1606" s="107"/>
      <c r="Y1606" s="107"/>
      <c r="Z1606" s="107"/>
      <c r="AA1606" s="107"/>
      <c r="AB1606" s="107"/>
      <c r="AC1606" s="107"/>
      <c r="AE1606" s="107"/>
      <c r="AG1606" s="107"/>
      <c r="AI1606" s="107"/>
    </row>
    <row r="1607" spans="2:37" ht="16.5" x14ac:dyDescent="0.25">
      <c r="B1607" s="11" t="s">
        <v>538</v>
      </c>
      <c r="C1607" s="11"/>
      <c r="D1607" s="11"/>
      <c r="E1607" s="11"/>
      <c r="F1607" s="11"/>
      <c r="G1607" s="311"/>
      <c r="H1607" s="311"/>
      <c r="I1607" s="311"/>
      <c r="J1607" s="311"/>
      <c r="K1607" s="311"/>
      <c r="L1607" s="311"/>
      <c r="M1607" s="311"/>
      <c r="N1607" s="311"/>
      <c r="O1607" s="311"/>
      <c r="P1607" s="311"/>
      <c r="Q1607" s="311"/>
      <c r="R1607" s="311"/>
      <c r="S1607" s="311"/>
      <c r="T1607" s="311"/>
      <c r="U1607" s="311"/>
      <c r="V1607" s="311"/>
      <c r="W1607" s="311"/>
      <c r="X1607" s="311"/>
      <c r="Y1607" s="311"/>
      <c r="Z1607" s="311"/>
      <c r="AA1607" s="311"/>
      <c r="AB1607" s="311"/>
      <c r="AC1607" s="311"/>
      <c r="AD1607" s="11"/>
      <c r="AE1607" s="311"/>
      <c r="AF1607" s="11"/>
      <c r="AG1607" s="311"/>
      <c r="AH1607" s="11"/>
      <c r="AI1607" s="311"/>
      <c r="AJ1607" s="11"/>
      <c r="AK1607" s="11"/>
    </row>
    <row r="1608" spans="2:37" ht="12.75" customHeight="1" outlineLevel="1" x14ac:dyDescent="0.25">
      <c r="G1608" s="107"/>
      <c r="H1608" s="107"/>
      <c r="I1608" s="107"/>
      <c r="J1608" s="107"/>
      <c r="K1608" s="107"/>
      <c r="L1608" s="107"/>
      <c r="M1608" s="107"/>
      <c r="N1608" s="107"/>
      <c r="O1608" s="107"/>
      <c r="P1608" s="107"/>
      <c r="Q1608" s="107"/>
      <c r="R1608" s="107"/>
      <c r="S1608" s="107"/>
      <c r="T1608" s="107"/>
      <c r="U1608" s="107"/>
      <c r="V1608" s="107"/>
      <c r="W1608" s="107"/>
      <c r="X1608" s="107"/>
      <c r="Y1608" s="107"/>
      <c r="Z1608" s="107"/>
      <c r="AA1608" s="107"/>
      <c r="AB1608" s="107"/>
      <c r="AC1608" s="107"/>
      <c r="AE1608" s="107"/>
      <c r="AG1608" s="107"/>
      <c r="AI1608" s="107"/>
    </row>
    <row r="1609" spans="2:37" ht="12.75" customHeight="1" outlineLevel="1" x14ac:dyDescent="0.25">
      <c r="D1609" s="393" t="str">
        <f>B15</f>
        <v>Secondary Station Access Charges</v>
      </c>
      <c r="E1609" s="394"/>
      <c r="F1609" s="399" t="str">
        <f>F169</f>
        <v>£000</v>
      </c>
      <c r="G1609" s="400">
        <f t="shared" ref="G1609:AC1609" si="85">SUM(G169,G323)</f>
        <v>0</v>
      </c>
      <c r="H1609" s="400">
        <f t="shared" si="85"/>
        <v>0</v>
      </c>
      <c r="I1609" s="400">
        <f t="shared" si="85"/>
        <v>0</v>
      </c>
      <c r="J1609" s="400">
        <f t="shared" si="85"/>
        <v>0</v>
      </c>
      <c r="K1609" s="400">
        <f t="shared" si="85"/>
        <v>0</v>
      </c>
      <c r="L1609" s="400">
        <f t="shared" si="85"/>
        <v>0</v>
      </c>
      <c r="M1609" s="400">
        <f t="shared" si="85"/>
        <v>0</v>
      </c>
      <c r="N1609" s="400">
        <f t="shared" si="85"/>
        <v>0</v>
      </c>
      <c r="O1609" s="400">
        <f t="shared" si="85"/>
        <v>0</v>
      </c>
      <c r="P1609" s="400">
        <f t="shared" si="85"/>
        <v>0</v>
      </c>
      <c r="Q1609" s="400">
        <f t="shared" si="85"/>
        <v>0</v>
      </c>
      <c r="R1609" s="400">
        <f t="shared" si="85"/>
        <v>0</v>
      </c>
      <c r="S1609" s="400">
        <f t="shared" si="85"/>
        <v>0</v>
      </c>
      <c r="T1609" s="400">
        <f t="shared" si="85"/>
        <v>0</v>
      </c>
      <c r="U1609" s="400">
        <f t="shared" si="85"/>
        <v>0</v>
      </c>
      <c r="V1609" s="400">
        <f t="shared" si="85"/>
        <v>0</v>
      </c>
      <c r="W1609" s="400">
        <f t="shared" si="85"/>
        <v>0</v>
      </c>
      <c r="X1609" s="400">
        <f t="shared" si="85"/>
        <v>0</v>
      </c>
      <c r="Y1609" s="400">
        <f t="shared" si="85"/>
        <v>0</v>
      </c>
      <c r="Z1609" s="400">
        <f t="shared" si="85"/>
        <v>0</v>
      </c>
      <c r="AA1609" s="400">
        <f t="shared" si="85"/>
        <v>0</v>
      </c>
      <c r="AB1609" s="400">
        <f t="shared" si="85"/>
        <v>0</v>
      </c>
      <c r="AC1609" s="401">
        <f t="shared" si="85"/>
        <v>0</v>
      </c>
      <c r="AE1609" s="1057">
        <f>SUM(AE169,AE323)</f>
        <v>0</v>
      </c>
      <c r="AG1609" s="1057">
        <f>SUM(AG169,AG323)</f>
        <v>0</v>
      </c>
      <c r="AI1609" s="1057">
        <f>SUM(AI169,AI323)</f>
        <v>0</v>
      </c>
      <c r="AK1609" s="378"/>
    </row>
    <row r="1610" spans="2:37" ht="12.75" customHeight="1" outlineLevel="1" x14ac:dyDescent="0.25">
      <c r="D1610" s="142" t="str">
        <f>B329</f>
        <v>Fixed Track Access Charge</v>
      </c>
      <c r="E1610" s="106"/>
      <c r="F1610" s="143" t="str">
        <f t="shared" ref="F1610:AC1610" si="86">F335</f>
        <v>£000</v>
      </c>
      <c r="G1610" s="107">
        <f t="shared" si="86"/>
        <v>0</v>
      </c>
      <c r="H1610" s="107">
        <f t="shared" si="86"/>
        <v>0</v>
      </c>
      <c r="I1610" s="107">
        <f t="shared" si="86"/>
        <v>0</v>
      </c>
      <c r="J1610" s="107">
        <f t="shared" si="86"/>
        <v>0</v>
      </c>
      <c r="K1610" s="107">
        <f t="shared" si="86"/>
        <v>0</v>
      </c>
      <c r="L1610" s="107">
        <f t="shared" si="86"/>
        <v>0</v>
      </c>
      <c r="M1610" s="107">
        <f t="shared" si="86"/>
        <v>0</v>
      </c>
      <c r="N1610" s="107">
        <f t="shared" si="86"/>
        <v>0</v>
      </c>
      <c r="O1610" s="107">
        <f t="shared" si="86"/>
        <v>0</v>
      </c>
      <c r="P1610" s="107">
        <f t="shared" si="86"/>
        <v>0</v>
      </c>
      <c r="Q1610" s="107">
        <f t="shared" si="86"/>
        <v>0</v>
      </c>
      <c r="R1610" s="107">
        <f t="shared" si="86"/>
        <v>0</v>
      </c>
      <c r="S1610" s="107">
        <f t="shared" si="86"/>
        <v>0</v>
      </c>
      <c r="T1610" s="107">
        <f t="shared" si="86"/>
        <v>0</v>
      </c>
      <c r="U1610" s="107">
        <f t="shared" si="86"/>
        <v>0</v>
      </c>
      <c r="V1610" s="107">
        <f t="shared" si="86"/>
        <v>0</v>
      </c>
      <c r="W1610" s="107">
        <f t="shared" si="86"/>
        <v>0</v>
      </c>
      <c r="X1610" s="107">
        <f t="shared" si="86"/>
        <v>0</v>
      </c>
      <c r="Y1610" s="107">
        <f t="shared" si="86"/>
        <v>0</v>
      </c>
      <c r="Z1610" s="107">
        <f t="shared" si="86"/>
        <v>0</v>
      </c>
      <c r="AA1610" s="107">
        <f t="shared" si="86"/>
        <v>0</v>
      </c>
      <c r="AB1610" s="107">
        <f t="shared" si="86"/>
        <v>0</v>
      </c>
      <c r="AC1610" s="108">
        <f t="shared" si="86"/>
        <v>0</v>
      </c>
      <c r="AE1610" s="805">
        <f>AE335</f>
        <v>0</v>
      </c>
      <c r="AG1610" s="805">
        <f>AG335</f>
        <v>0</v>
      </c>
      <c r="AI1610" s="805">
        <f>AI335</f>
        <v>0</v>
      </c>
      <c r="AK1610" s="300"/>
    </row>
    <row r="1611" spans="2:37" ht="12.75" customHeight="1" outlineLevel="1" x14ac:dyDescent="0.25">
      <c r="D1611" s="142" t="str">
        <f>B337</f>
        <v>Variable Usage Charges</v>
      </c>
      <c r="E1611" s="106"/>
      <c r="F1611" s="143" t="str">
        <f t="shared" ref="F1611:AC1611" si="87">F463</f>
        <v>£000</v>
      </c>
      <c r="G1611" s="107">
        <f t="shared" si="87"/>
        <v>0</v>
      </c>
      <c r="H1611" s="107">
        <f t="shared" si="87"/>
        <v>0</v>
      </c>
      <c r="I1611" s="107">
        <f t="shared" si="87"/>
        <v>0</v>
      </c>
      <c r="J1611" s="107">
        <f t="shared" si="87"/>
        <v>0</v>
      </c>
      <c r="K1611" s="107">
        <f t="shared" si="87"/>
        <v>0</v>
      </c>
      <c r="L1611" s="107">
        <f t="shared" si="87"/>
        <v>0</v>
      </c>
      <c r="M1611" s="107">
        <f t="shared" si="87"/>
        <v>0</v>
      </c>
      <c r="N1611" s="107">
        <f t="shared" si="87"/>
        <v>0</v>
      </c>
      <c r="O1611" s="107">
        <f t="shared" si="87"/>
        <v>0</v>
      </c>
      <c r="P1611" s="107">
        <f t="shared" si="87"/>
        <v>0</v>
      </c>
      <c r="Q1611" s="107">
        <f t="shared" si="87"/>
        <v>0</v>
      </c>
      <c r="R1611" s="107">
        <f t="shared" si="87"/>
        <v>0</v>
      </c>
      <c r="S1611" s="107">
        <f t="shared" si="87"/>
        <v>0</v>
      </c>
      <c r="T1611" s="107">
        <f t="shared" si="87"/>
        <v>0</v>
      </c>
      <c r="U1611" s="107">
        <f t="shared" si="87"/>
        <v>0</v>
      </c>
      <c r="V1611" s="107">
        <f t="shared" si="87"/>
        <v>0</v>
      </c>
      <c r="W1611" s="107">
        <f t="shared" si="87"/>
        <v>0</v>
      </c>
      <c r="X1611" s="107">
        <f t="shared" si="87"/>
        <v>0</v>
      </c>
      <c r="Y1611" s="107">
        <f t="shared" si="87"/>
        <v>0</v>
      </c>
      <c r="Z1611" s="107">
        <f t="shared" si="87"/>
        <v>0</v>
      </c>
      <c r="AA1611" s="107">
        <f t="shared" si="87"/>
        <v>0</v>
      </c>
      <c r="AB1611" s="107">
        <f t="shared" si="87"/>
        <v>0</v>
      </c>
      <c r="AC1611" s="108">
        <f t="shared" si="87"/>
        <v>0</v>
      </c>
      <c r="AE1611" s="805">
        <f>AE463</f>
        <v>0</v>
      </c>
      <c r="AG1611" s="805">
        <f>AG463</f>
        <v>0</v>
      </c>
      <c r="AI1611" s="805">
        <f>AI463</f>
        <v>0</v>
      </c>
      <c r="AK1611" s="300"/>
    </row>
    <row r="1612" spans="2:37" ht="12.75" customHeight="1" outlineLevel="1" x14ac:dyDescent="0.25">
      <c r="D1612" s="142" t="str">
        <f>B465</f>
        <v>Electric Current for Traction</v>
      </c>
      <c r="E1612" s="106"/>
      <c r="F1612" s="143" t="str">
        <f t="shared" ref="F1612:AC1612" si="88">F594</f>
        <v>£000</v>
      </c>
      <c r="G1612" s="107">
        <f t="shared" si="88"/>
        <v>0</v>
      </c>
      <c r="H1612" s="107">
        <f t="shared" si="88"/>
        <v>0</v>
      </c>
      <c r="I1612" s="107">
        <f t="shared" si="88"/>
        <v>0</v>
      </c>
      <c r="J1612" s="107">
        <f t="shared" si="88"/>
        <v>0</v>
      </c>
      <c r="K1612" s="107">
        <f t="shared" si="88"/>
        <v>0</v>
      </c>
      <c r="L1612" s="107">
        <f t="shared" si="88"/>
        <v>0</v>
      </c>
      <c r="M1612" s="107">
        <f t="shared" si="88"/>
        <v>0</v>
      </c>
      <c r="N1612" s="107">
        <f t="shared" si="88"/>
        <v>0</v>
      </c>
      <c r="O1612" s="107">
        <f t="shared" si="88"/>
        <v>0</v>
      </c>
      <c r="P1612" s="107">
        <f t="shared" si="88"/>
        <v>0</v>
      </c>
      <c r="Q1612" s="107">
        <f t="shared" si="88"/>
        <v>0</v>
      </c>
      <c r="R1612" s="107">
        <f t="shared" si="88"/>
        <v>0</v>
      </c>
      <c r="S1612" s="107">
        <f t="shared" si="88"/>
        <v>0</v>
      </c>
      <c r="T1612" s="107">
        <f t="shared" si="88"/>
        <v>0</v>
      </c>
      <c r="U1612" s="107">
        <f t="shared" si="88"/>
        <v>0</v>
      </c>
      <c r="V1612" s="107">
        <f t="shared" si="88"/>
        <v>0</v>
      </c>
      <c r="W1612" s="107">
        <f t="shared" si="88"/>
        <v>0</v>
      </c>
      <c r="X1612" s="107">
        <f t="shared" si="88"/>
        <v>0</v>
      </c>
      <c r="Y1612" s="107">
        <f t="shared" si="88"/>
        <v>0</v>
      </c>
      <c r="Z1612" s="107">
        <f t="shared" si="88"/>
        <v>0</v>
      </c>
      <c r="AA1612" s="107">
        <f t="shared" si="88"/>
        <v>0</v>
      </c>
      <c r="AB1612" s="107">
        <f t="shared" si="88"/>
        <v>0</v>
      </c>
      <c r="AC1612" s="108">
        <f t="shared" si="88"/>
        <v>0</v>
      </c>
      <c r="AE1612" s="805">
        <f>AE594</f>
        <v>0</v>
      </c>
      <c r="AG1612" s="805">
        <f>AG594</f>
        <v>0</v>
      </c>
      <c r="AI1612" s="805">
        <f>AI594</f>
        <v>0</v>
      </c>
      <c r="AK1612" s="300"/>
    </row>
    <row r="1613" spans="2:37" ht="12.75" customHeight="1" outlineLevel="1" x14ac:dyDescent="0.25">
      <c r="D1613" s="142" t="str">
        <f>B596</f>
        <v>Electrification Asset Usage Charge</v>
      </c>
      <c r="E1613" s="106"/>
      <c r="F1613" s="143" t="str">
        <f t="shared" ref="F1613:AC1613" si="89">F606</f>
        <v>£000</v>
      </c>
      <c r="G1613" s="107">
        <f t="shared" si="89"/>
        <v>0</v>
      </c>
      <c r="H1613" s="107">
        <f t="shared" si="89"/>
        <v>0</v>
      </c>
      <c r="I1613" s="107">
        <f t="shared" si="89"/>
        <v>0</v>
      </c>
      <c r="J1613" s="107">
        <f t="shared" si="89"/>
        <v>0</v>
      </c>
      <c r="K1613" s="107">
        <f t="shared" si="89"/>
        <v>0</v>
      </c>
      <c r="L1613" s="107">
        <f t="shared" si="89"/>
        <v>0</v>
      </c>
      <c r="M1613" s="107">
        <f t="shared" si="89"/>
        <v>0</v>
      </c>
      <c r="N1613" s="107">
        <f t="shared" si="89"/>
        <v>0</v>
      </c>
      <c r="O1613" s="107">
        <f t="shared" si="89"/>
        <v>0</v>
      </c>
      <c r="P1613" s="107">
        <f t="shared" si="89"/>
        <v>0</v>
      </c>
      <c r="Q1613" s="107">
        <f t="shared" si="89"/>
        <v>0</v>
      </c>
      <c r="R1613" s="107">
        <f t="shared" si="89"/>
        <v>0</v>
      </c>
      <c r="S1613" s="107">
        <f t="shared" si="89"/>
        <v>0</v>
      </c>
      <c r="T1613" s="107">
        <f t="shared" si="89"/>
        <v>0</v>
      </c>
      <c r="U1613" s="107">
        <f t="shared" si="89"/>
        <v>0</v>
      </c>
      <c r="V1613" s="107">
        <f t="shared" si="89"/>
        <v>0</v>
      </c>
      <c r="W1613" s="107">
        <f t="shared" si="89"/>
        <v>0</v>
      </c>
      <c r="X1613" s="107">
        <f t="shared" si="89"/>
        <v>0</v>
      </c>
      <c r="Y1613" s="107">
        <f t="shared" si="89"/>
        <v>0</v>
      </c>
      <c r="Z1613" s="107">
        <f t="shared" si="89"/>
        <v>0</v>
      </c>
      <c r="AA1613" s="107">
        <f t="shared" si="89"/>
        <v>0</v>
      </c>
      <c r="AB1613" s="107">
        <f t="shared" si="89"/>
        <v>0</v>
      </c>
      <c r="AC1613" s="108">
        <f t="shared" si="89"/>
        <v>0</v>
      </c>
      <c r="AE1613" s="805">
        <f>AE606</f>
        <v>0</v>
      </c>
      <c r="AG1613" s="805">
        <f>AG606</f>
        <v>0</v>
      </c>
      <c r="AI1613" s="805">
        <f>AI606</f>
        <v>0</v>
      </c>
      <c r="AK1613" s="300"/>
    </row>
    <row r="1614" spans="2:37" ht="12.75" customHeight="1" outlineLevel="1" x14ac:dyDescent="0.25">
      <c r="D1614" s="142" t="str">
        <f>B609</f>
        <v>Capacity Charges</v>
      </c>
      <c r="E1614" s="106"/>
      <c r="F1614" s="143" t="str">
        <f t="shared" ref="F1614:AC1614" si="90">F929</f>
        <v>£000</v>
      </c>
      <c r="G1614" s="107">
        <f t="shared" si="90"/>
        <v>0</v>
      </c>
      <c r="H1614" s="107">
        <f t="shared" si="90"/>
        <v>0</v>
      </c>
      <c r="I1614" s="107">
        <f>I929</f>
        <v>0</v>
      </c>
      <c r="J1614" s="107">
        <f t="shared" si="90"/>
        <v>0</v>
      </c>
      <c r="K1614" s="107">
        <f t="shared" si="90"/>
        <v>0</v>
      </c>
      <c r="L1614" s="107">
        <f t="shared" si="90"/>
        <v>0</v>
      </c>
      <c r="M1614" s="107">
        <f t="shared" si="90"/>
        <v>0</v>
      </c>
      <c r="N1614" s="107">
        <f t="shared" si="90"/>
        <v>0</v>
      </c>
      <c r="O1614" s="107">
        <f t="shared" si="90"/>
        <v>0</v>
      </c>
      <c r="P1614" s="107">
        <f t="shared" si="90"/>
        <v>0</v>
      </c>
      <c r="Q1614" s="107">
        <f t="shared" si="90"/>
        <v>0</v>
      </c>
      <c r="R1614" s="107">
        <f t="shared" si="90"/>
        <v>0</v>
      </c>
      <c r="S1614" s="107">
        <f t="shared" si="90"/>
        <v>0</v>
      </c>
      <c r="T1614" s="107">
        <f t="shared" si="90"/>
        <v>0</v>
      </c>
      <c r="U1614" s="107">
        <f t="shared" si="90"/>
        <v>0</v>
      </c>
      <c r="V1614" s="107">
        <f t="shared" si="90"/>
        <v>0</v>
      </c>
      <c r="W1614" s="107">
        <f t="shared" si="90"/>
        <v>0</v>
      </c>
      <c r="X1614" s="107">
        <f t="shared" si="90"/>
        <v>0</v>
      </c>
      <c r="Y1614" s="107">
        <f t="shared" si="90"/>
        <v>0</v>
      </c>
      <c r="Z1614" s="107">
        <f t="shared" si="90"/>
        <v>0</v>
      </c>
      <c r="AA1614" s="107">
        <f t="shared" si="90"/>
        <v>0</v>
      </c>
      <c r="AB1614" s="107">
        <f t="shared" si="90"/>
        <v>0</v>
      </c>
      <c r="AC1614" s="108">
        <f t="shared" si="90"/>
        <v>0</v>
      </c>
      <c r="AE1614" s="805">
        <f>AE929</f>
        <v>0</v>
      </c>
      <c r="AG1614" s="805">
        <f>AG929</f>
        <v>0</v>
      </c>
      <c r="AI1614" s="805">
        <f>AI929</f>
        <v>0</v>
      </c>
      <c r="AK1614" s="300"/>
    </row>
    <row r="1615" spans="2:37" ht="12.75" customHeight="1" outlineLevel="1" x14ac:dyDescent="0.25">
      <c r="D1615" s="142" t="str">
        <f>B932</f>
        <v>Station &amp; Depot Access Charges</v>
      </c>
      <c r="E1615" s="106"/>
      <c r="F1615" s="143" t="str">
        <f>F1523</f>
        <v>£000</v>
      </c>
      <c r="G1615" s="107">
        <f t="shared" ref="G1615:AC1615" si="91">SUM(G1193,G1447,G1471,G1485,G1499,G1523)</f>
        <v>0</v>
      </c>
      <c r="H1615" s="107">
        <f t="shared" si="91"/>
        <v>0</v>
      </c>
      <c r="I1615" s="107">
        <f t="shared" si="91"/>
        <v>0</v>
      </c>
      <c r="J1615" s="107">
        <f t="shared" si="91"/>
        <v>0</v>
      </c>
      <c r="K1615" s="107">
        <f t="shared" si="91"/>
        <v>0</v>
      </c>
      <c r="L1615" s="107">
        <f t="shared" si="91"/>
        <v>0</v>
      </c>
      <c r="M1615" s="107">
        <f t="shared" si="91"/>
        <v>0</v>
      </c>
      <c r="N1615" s="107">
        <f t="shared" si="91"/>
        <v>0</v>
      </c>
      <c r="O1615" s="107">
        <f t="shared" si="91"/>
        <v>0</v>
      </c>
      <c r="P1615" s="107">
        <f t="shared" si="91"/>
        <v>0</v>
      </c>
      <c r="Q1615" s="107">
        <f t="shared" si="91"/>
        <v>0</v>
      </c>
      <c r="R1615" s="107">
        <f t="shared" si="91"/>
        <v>0</v>
      </c>
      <c r="S1615" s="107">
        <f t="shared" si="91"/>
        <v>0</v>
      </c>
      <c r="T1615" s="107">
        <f t="shared" si="91"/>
        <v>0</v>
      </c>
      <c r="U1615" s="107">
        <f t="shared" si="91"/>
        <v>0</v>
      </c>
      <c r="V1615" s="107">
        <f t="shared" si="91"/>
        <v>0</v>
      </c>
      <c r="W1615" s="107">
        <f t="shared" si="91"/>
        <v>0</v>
      </c>
      <c r="X1615" s="107">
        <f t="shared" si="91"/>
        <v>0</v>
      </c>
      <c r="Y1615" s="107">
        <f t="shared" si="91"/>
        <v>0</v>
      </c>
      <c r="Z1615" s="107">
        <f t="shared" si="91"/>
        <v>0</v>
      </c>
      <c r="AA1615" s="107">
        <f t="shared" si="91"/>
        <v>0</v>
      </c>
      <c r="AB1615" s="107">
        <f t="shared" si="91"/>
        <v>0</v>
      </c>
      <c r="AC1615" s="108">
        <f t="shared" si="91"/>
        <v>0</v>
      </c>
      <c r="AE1615" s="805">
        <f>SUM(AE1193,AE1447,AE1471,AE1485,AE1499,AE1523)</f>
        <v>0</v>
      </c>
      <c r="AG1615" s="805">
        <f>SUM(AG1193,AG1447,AG1471,AG1485,AG1499,AG1523)</f>
        <v>0</v>
      </c>
      <c r="AI1615" s="805">
        <f>SUM(AI1193,AI1447,AI1471,AI1485,AI1499,AI1523)</f>
        <v>0</v>
      </c>
      <c r="AK1615" s="300"/>
    </row>
    <row r="1616" spans="2:37" ht="12.75" customHeight="1" outlineLevel="1" x14ac:dyDescent="0.25">
      <c r="D1616" s="142" t="str">
        <f>B1525</f>
        <v>Other Infrastructure Charges</v>
      </c>
      <c r="E1616" s="106"/>
      <c r="F1616" s="143" t="str">
        <f>F1557</f>
        <v>£000</v>
      </c>
      <c r="G1616" s="107">
        <f t="shared" ref="G1616:AC1616" si="92">SUM(G1539,G1548,G1557,G1571)</f>
        <v>0</v>
      </c>
      <c r="H1616" s="107">
        <f t="shared" si="92"/>
        <v>0</v>
      </c>
      <c r="I1616" s="107">
        <f t="shared" si="92"/>
        <v>0</v>
      </c>
      <c r="J1616" s="107">
        <f t="shared" si="92"/>
        <v>0</v>
      </c>
      <c r="K1616" s="107">
        <f t="shared" si="92"/>
        <v>0</v>
      </c>
      <c r="L1616" s="107">
        <f t="shared" si="92"/>
        <v>0</v>
      </c>
      <c r="M1616" s="107">
        <f t="shared" si="92"/>
        <v>0</v>
      </c>
      <c r="N1616" s="107">
        <f t="shared" si="92"/>
        <v>0</v>
      </c>
      <c r="O1616" s="107">
        <f t="shared" si="92"/>
        <v>0</v>
      </c>
      <c r="P1616" s="107">
        <f t="shared" si="92"/>
        <v>0</v>
      </c>
      <c r="Q1616" s="107">
        <f t="shared" si="92"/>
        <v>0</v>
      </c>
      <c r="R1616" s="107">
        <f t="shared" si="92"/>
        <v>0</v>
      </c>
      <c r="S1616" s="107">
        <f t="shared" si="92"/>
        <v>0</v>
      </c>
      <c r="T1616" s="107">
        <f t="shared" si="92"/>
        <v>0</v>
      </c>
      <c r="U1616" s="107">
        <f t="shared" si="92"/>
        <v>0</v>
      </c>
      <c r="V1616" s="107">
        <f t="shared" si="92"/>
        <v>0</v>
      </c>
      <c r="W1616" s="107">
        <f t="shared" si="92"/>
        <v>0</v>
      </c>
      <c r="X1616" s="107">
        <f t="shared" si="92"/>
        <v>0</v>
      </c>
      <c r="Y1616" s="107">
        <f t="shared" si="92"/>
        <v>0</v>
      </c>
      <c r="Z1616" s="107">
        <f t="shared" si="92"/>
        <v>0</v>
      </c>
      <c r="AA1616" s="107">
        <f t="shared" si="92"/>
        <v>0</v>
      </c>
      <c r="AB1616" s="107">
        <f t="shared" si="92"/>
        <v>0</v>
      </c>
      <c r="AC1616" s="108">
        <f t="shared" si="92"/>
        <v>0</v>
      </c>
      <c r="AE1616" s="805">
        <f>SUM(AE1539,AE1548,AE1557,AE1571)</f>
        <v>0</v>
      </c>
      <c r="AG1616" s="805">
        <f>SUM(AG1539,AG1548,AG1557,AG1571)</f>
        <v>0</v>
      </c>
      <c r="AI1616" s="805">
        <f>SUM(AI1539,AI1548,AI1557,AI1571)</f>
        <v>0</v>
      </c>
      <c r="AK1616" s="300"/>
    </row>
    <row r="1617" spans="2:37" ht="12.75" customHeight="1" outlineLevel="1" x14ac:dyDescent="0.25">
      <c r="D1617" s="142" t="str">
        <f>B1574</f>
        <v>ROSCO Funded Infrastructure (Spare)</v>
      </c>
      <c r="E1617" s="106"/>
      <c r="F1617" s="143" t="str">
        <f t="shared" ref="F1617:AC1617" si="93">F1582</f>
        <v>£000</v>
      </c>
      <c r="G1617" s="107">
        <f t="shared" si="93"/>
        <v>0</v>
      </c>
      <c r="H1617" s="107">
        <f t="shared" si="93"/>
        <v>0</v>
      </c>
      <c r="I1617" s="107">
        <f t="shared" si="93"/>
        <v>0</v>
      </c>
      <c r="J1617" s="107">
        <f t="shared" si="93"/>
        <v>0</v>
      </c>
      <c r="K1617" s="107">
        <f t="shared" si="93"/>
        <v>0</v>
      </c>
      <c r="L1617" s="107">
        <f t="shared" si="93"/>
        <v>0</v>
      </c>
      <c r="M1617" s="107">
        <f t="shared" si="93"/>
        <v>0</v>
      </c>
      <c r="N1617" s="107">
        <f t="shared" si="93"/>
        <v>0</v>
      </c>
      <c r="O1617" s="107">
        <f t="shared" si="93"/>
        <v>0</v>
      </c>
      <c r="P1617" s="107">
        <f t="shared" si="93"/>
        <v>0</v>
      </c>
      <c r="Q1617" s="107">
        <f t="shared" si="93"/>
        <v>0</v>
      </c>
      <c r="R1617" s="107">
        <f t="shared" si="93"/>
        <v>0</v>
      </c>
      <c r="S1617" s="107">
        <f t="shared" si="93"/>
        <v>0</v>
      </c>
      <c r="T1617" s="107">
        <f t="shared" si="93"/>
        <v>0</v>
      </c>
      <c r="U1617" s="107">
        <f t="shared" si="93"/>
        <v>0</v>
      </c>
      <c r="V1617" s="107">
        <f t="shared" si="93"/>
        <v>0</v>
      </c>
      <c r="W1617" s="107">
        <f t="shared" si="93"/>
        <v>0</v>
      </c>
      <c r="X1617" s="107">
        <f t="shared" si="93"/>
        <v>0</v>
      </c>
      <c r="Y1617" s="107">
        <f t="shared" si="93"/>
        <v>0</v>
      </c>
      <c r="Z1617" s="107">
        <f t="shared" si="93"/>
        <v>0</v>
      </c>
      <c r="AA1617" s="107">
        <f t="shared" si="93"/>
        <v>0</v>
      </c>
      <c r="AB1617" s="107">
        <f t="shared" si="93"/>
        <v>0</v>
      </c>
      <c r="AC1617" s="108">
        <f t="shared" si="93"/>
        <v>0</v>
      </c>
      <c r="AE1617" s="805">
        <f>AE1582</f>
        <v>0</v>
      </c>
      <c r="AG1617" s="805">
        <f>AG1582</f>
        <v>0</v>
      </c>
      <c r="AI1617" s="805">
        <f>AI1582</f>
        <v>0</v>
      </c>
      <c r="AK1617" s="300"/>
    </row>
    <row r="1618" spans="2:37" ht="12.75" customHeight="1" outlineLevel="1" x14ac:dyDescent="0.25">
      <c r="D1618" s="142" t="str">
        <f>B1585</f>
        <v>Privately Funded Infrastructure (Spare)</v>
      </c>
      <c r="E1618" s="106"/>
      <c r="F1618" s="143" t="str">
        <f t="shared" ref="F1618:AC1618" si="94">F1593</f>
        <v>£000</v>
      </c>
      <c r="G1618" s="107">
        <f t="shared" si="94"/>
        <v>0</v>
      </c>
      <c r="H1618" s="107">
        <f t="shared" si="94"/>
        <v>0</v>
      </c>
      <c r="I1618" s="107">
        <f t="shared" si="94"/>
        <v>0</v>
      </c>
      <c r="J1618" s="107">
        <f t="shared" si="94"/>
        <v>0</v>
      </c>
      <c r="K1618" s="107">
        <f t="shared" si="94"/>
        <v>0</v>
      </c>
      <c r="L1618" s="107">
        <f t="shared" si="94"/>
        <v>0</v>
      </c>
      <c r="M1618" s="107">
        <f t="shared" si="94"/>
        <v>0</v>
      </c>
      <c r="N1618" s="107">
        <f t="shared" si="94"/>
        <v>0</v>
      </c>
      <c r="O1618" s="107">
        <f t="shared" si="94"/>
        <v>0</v>
      </c>
      <c r="P1618" s="107">
        <f t="shared" si="94"/>
        <v>0</v>
      </c>
      <c r="Q1618" s="107">
        <f t="shared" si="94"/>
        <v>0</v>
      </c>
      <c r="R1618" s="107">
        <f t="shared" si="94"/>
        <v>0</v>
      </c>
      <c r="S1618" s="107">
        <f t="shared" si="94"/>
        <v>0</v>
      </c>
      <c r="T1618" s="107">
        <f t="shared" si="94"/>
        <v>0</v>
      </c>
      <c r="U1618" s="107">
        <f t="shared" si="94"/>
        <v>0</v>
      </c>
      <c r="V1618" s="107">
        <f t="shared" si="94"/>
        <v>0</v>
      </c>
      <c r="W1618" s="107">
        <f t="shared" si="94"/>
        <v>0</v>
      </c>
      <c r="X1618" s="107">
        <f t="shared" si="94"/>
        <v>0</v>
      </c>
      <c r="Y1618" s="107">
        <f t="shared" si="94"/>
        <v>0</v>
      </c>
      <c r="Z1618" s="107">
        <f t="shared" si="94"/>
        <v>0</v>
      </c>
      <c r="AA1618" s="107">
        <f t="shared" si="94"/>
        <v>0</v>
      </c>
      <c r="AB1618" s="107">
        <f t="shared" si="94"/>
        <v>0</v>
      </c>
      <c r="AC1618" s="108">
        <f t="shared" si="94"/>
        <v>0</v>
      </c>
      <c r="AE1618" s="805">
        <f>AE1593</f>
        <v>0</v>
      </c>
      <c r="AG1618" s="805">
        <f>AG1593</f>
        <v>0</v>
      </c>
      <c r="AI1618" s="805">
        <f>AI1593</f>
        <v>0</v>
      </c>
      <c r="AK1618" s="300"/>
    </row>
    <row r="1619" spans="2:37" ht="12.75" customHeight="1" outlineLevel="1" x14ac:dyDescent="0.25">
      <c r="D1619" s="113" t="str">
        <f>B1596</f>
        <v>Other Funded Infrastructure (Spare)</v>
      </c>
      <c r="E1619" s="286"/>
      <c r="F1619" s="155" t="str">
        <f t="shared" ref="F1619:AC1619" si="95">F1604</f>
        <v>£000</v>
      </c>
      <c r="G1619" s="115">
        <f t="shared" si="95"/>
        <v>0</v>
      </c>
      <c r="H1619" s="115">
        <f t="shared" si="95"/>
        <v>0</v>
      </c>
      <c r="I1619" s="115">
        <f t="shared" si="95"/>
        <v>0</v>
      </c>
      <c r="J1619" s="115">
        <f t="shared" si="95"/>
        <v>0</v>
      </c>
      <c r="K1619" s="115">
        <f t="shared" si="95"/>
        <v>0</v>
      </c>
      <c r="L1619" s="115">
        <f t="shared" si="95"/>
        <v>0</v>
      </c>
      <c r="M1619" s="115">
        <f t="shared" si="95"/>
        <v>0</v>
      </c>
      <c r="N1619" s="115">
        <f t="shared" si="95"/>
        <v>0</v>
      </c>
      <c r="O1619" s="115">
        <f t="shared" si="95"/>
        <v>0</v>
      </c>
      <c r="P1619" s="115">
        <f t="shared" si="95"/>
        <v>0</v>
      </c>
      <c r="Q1619" s="115">
        <f t="shared" si="95"/>
        <v>0</v>
      </c>
      <c r="R1619" s="115">
        <f t="shared" si="95"/>
        <v>0</v>
      </c>
      <c r="S1619" s="115">
        <f t="shared" si="95"/>
        <v>0</v>
      </c>
      <c r="T1619" s="115">
        <f t="shared" si="95"/>
        <v>0</v>
      </c>
      <c r="U1619" s="115">
        <f t="shared" si="95"/>
        <v>0</v>
      </c>
      <c r="V1619" s="115">
        <f t="shared" si="95"/>
        <v>0</v>
      </c>
      <c r="W1619" s="115">
        <f t="shared" si="95"/>
        <v>0</v>
      </c>
      <c r="X1619" s="115">
        <f t="shared" si="95"/>
        <v>0</v>
      </c>
      <c r="Y1619" s="115">
        <f t="shared" si="95"/>
        <v>0</v>
      </c>
      <c r="Z1619" s="115">
        <f t="shared" si="95"/>
        <v>0</v>
      </c>
      <c r="AA1619" s="115">
        <f t="shared" si="95"/>
        <v>0</v>
      </c>
      <c r="AB1619" s="115">
        <f t="shared" si="95"/>
        <v>0</v>
      </c>
      <c r="AC1619" s="116">
        <f t="shared" si="95"/>
        <v>0</v>
      </c>
      <c r="AE1619" s="1058">
        <f>AE1604</f>
        <v>0</v>
      </c>
      <c r="AG1619" s="1058">
        <f>AG1604</f>
        <v>0</v>
      </c>
      <c r="AI1619" s="1058">
        <f>AI1604</f>
        <v>0</v>
      </c>
      <c r="AK1619" s="301"/>
    </row>
    <row r="1620" spans="2:37" ht="12.75" customHeight="1" outlineLevel="1" x14ac:dyDescent="0.25">
      <c r="G1620" s="107"/>
      <c r="H1620" s="107"/>
      <c r="I1620" s="107"/>
      <c r="J1620" s="107"/>
      <c r="K1620" s="107"/>
      <c r="L1620" s="107"/>
      <c r="M1620" s="107"/>
      <c r="N1620" s="107"/>
      <c r="O1620" s="107"/>
      <c r="P1620" s="107"/>
      <c r="Q1620" s="107"/>
      <c r="R1620" s="107"/>
      <c r="S1620" s="107"/>
      <c r="T1620" s="107"/>
      <c r="U1620" s="107"/>
      <c r="V1620" s="107"/>
      <c r="W1620" s="107"/>
      <c r="X1620" s="107"/>
      <c r="Y1620" s="107"/>
      <c r="Z1620" s="107"/>
      <c r="AA1620" s="107"/>
      <c r="AB1620" s="107"/>
      <c r="AC1620" s="107"/>
      <c r="AE1620" s="212"/>
      <c r="AG1620" s="212"/>
      <c r="AH1620" s="212"/>
      <c r="AI1620" s="212"/>
    </row>
    <row r="1621" spans="2:37" ht="12.75" customHeight="1" outlineLevel="1" x14ac:dyDescent="0.25">
      <c r="D1621" s="290" t="str">
        <f>B1607</f>
        <v>Total Infrastructure Charges</v>
      </c>
      <c r="E1621" s="353"/>
      <c r="F1621" s="354" t="str">
        <f>F1619</f>
        <v>£000</v>
      </c>
      <c r="G1621" s="355">
        <f t="shared" ref="G1621:AC1621" si="96">SUM(G1609:G1619)</f>
        <v>0</v>
      </c>
      <c r="H1621" s="355">
        <f t="shared" si="96"/>
        <v>0</v>
      </c>
      <c r="I1621" s="355">
        <f t="shared" si="96"/>
        <v>0</v>
      </c>
      <c r="J1621" s="355">
        <f t="shared" si="96"/>
        <v>0</v>
      </c>
      <c r="K1621" s="355">
        <f t="shared" si="96"/>
        <v>0</v>
      </c>
      <c r="L1621" s="355">
        <f t="shared" si="96"/>
        <v>0</v>
      </c>
      <c r="M1621" s="355">
        <f t="shared" si="96"/>
        <v>0</v>
      </c>
      <c r="N1621" s="355">
        <f t="shared" si="96"/>
        <v>0</v>
      </c>
      <c r="O1621" s="355">
        <f t="shared" si="96"/>
        <v>0</v>
      </c>
      <c r="P1621" s="355">
        <f t="shared" si="96"/>
        <v>0</v>
      </c>
      <c r="Q1621" s="355">
        <f t="shared" si="96"/>
        <v>0</v>
      </c>
      <c r="R1621" s="355">
        <f t="shared" si="96"/>
        <v>0</v>
      </c>
      <c r="S1621" s="355">
        <f t="shared" si="96"/>
        <v>0</v>
      </c>
      <c r="T1621" s="355">
        <f t="shared" si="96"/>
        <v>0</v>
      </c>
      <c r="U1621" s="355">
        <f t="shared" si="96"/>
        <v>0</v>
      </c>
      <c r="V1621" s="355">
        <f t="shared" si="96"/>
        <v>0</v>
      </c>
      <c r="W1621" s="355">
        <f t="shared" si="96"/>
        <v>0</v>
      </c>
      <c r="X1621" s="355">
        <f t="shared" si="96"/>
        <v>0</v>
      </c>
      <c r="Y1621" s="355">
        <f t="shared" si="96"/>
        <v>0</v>
      </c>
      <c r="Z1621" s="355">
        <f t="shared" si="96"/>
        <v>0</v>
      </c>
      <c r="AA1621" s="355">
        <f t="shared" si="96"/>
        <v>0</v>
      </c>
      <c r="AB1621" s="355">
        <f t="shared" si="96"/>
        <v>0</v>
      </c>
      <c r="AC1621" s="294">
        <f t="shared" si="96"/>
        <v>0</v>
      </c>
      <c r="AE1621" s="1062">
        <f>SUM(AE1609:AE1619)</f>
        <v>0</v>
      </c>
      <c r="AG1621" s="1062">
        <f>SUM(AG1609:AG1619)</f>
        <v>0</v>
      </c>
      <c r="AI1621" s="1062">
        <f>SUM(AI1609:AI1619)</f>
        <v>0</v>
      </c>
      <c r="AK1621" s="295"/>
    </row>
    <row r="1622" spans="2:37" x14ac:dyDescent="0.25">
      <c r="G1622" s="107"/>
      <c r="H1622" s="107"/>
      <c r="I1622" s="107"/>
      <c r="J1622" s="107"/>
      <c r="K1622" s="107"/>
      <c r="L1622" s="107"/>
      <c r="M1622" s="107"/>
      <c r="N1622" s="107"/>
      <c r="O1622" s="107"/>
      <c r="P1622" s="107"/>
      <c r="Q1622" s="107"/>
      <c r="R1622" s="107"/>
      <c r="S1622" s="107"/>
      <c r="T1622" s="107"/>
      <c r="U1622" s="107"/>
      <c r="V1622" s="107"/>
      <c r="W1622" s="107"/>
      <c r="X1622" s="107"/>
      <c r="Y1622" s="107"/>
      <c r="Z1622" s="107"/>
      <c r="AA1622" s="107"/>
      <c r="AB1622" s="107"/>
      <c r="AC1622" s="107"/>
      <c r="AE1622" s="107"/>
      <c r="AG1622" s="107"/>
      <c r="AI1622" s="107"/>
    </row>
    <row r="1623" spans="2:37" x14ac:dyDescent="0.25">
      <c r="G1623" s="107"/>
      <c r="H1623" s="107"/>
      <c r="I1623" s="107"/>
      <c r="J1623" s="107"/>
      <c r="K1623" s="107"/>
      <c r="L1623" s="107"/>
      <c r="M1623" s="107"/>
      <c r="N1623" s="107"/>
      <c r="O1623" s="107"/>
      <c r="P1623" s="107"/>
      <c r="Q1623" s="107"/>
      <c r="R1623" s="107"/>
      <c r="S1623" s="107"/>
      <c r="T1623" s="107"/>
      <c r="U1623" s="107"/>
      <c r="V1623" s="107"/>
      <c r="W1623" s="107"/>
      <c r="X1623" s="107"/>
      <c r="Y1623" s="107"/>
      <c r="Z1623" s="107"/>
      <c r="AA1623" s="107"/>
      <c r="AB1623" s="107"/>
      <c r="AC1623" s="107"/>
      <c r="AE1623" s="107"/>
      <c r="AG1623" s="107"/>
      <c r="AI1623" s="107"/>
    </row>
    <row r="1624" spans="2:37" ht="16.5" x14ac:dyDescent="0.25">
      <c r="B1624" s="11" t="s">
        <v>539</v>
      </c>
      <c r="C1624" s="11"/>
      <c r="D1624" s="11"/>
      <c r="E1624" s="11"/>
      <c r="F1624" s="11"/>
      <c r="G1624" s="311"/>
      <c r="H1624" s="311"/>
      <c r="I1624" s="311"/>
      <c r="J1624" s="311"/>
      <c r="K1624" s="311"/>
      <c r="L1624" s="311"/>
      <c r="M1624" s="311"/>
      <c r="N1624" s="311"/>
      <c r="O1624" s="311"/>
      <c r="P1624" s="311"/>
      <c r="Q1624" s="311"/>
      <c r="R1624" s="311"/>
      <c r="S1624" s="311"/>
      <c r="T1624" s="311"/>
      <c r="U1624" s="311"/>
      <c r="V1624" s="311"/>
      <c r="W1624" s="311"/>
      <c r="X1624" s="311"/>
      <c r="Y1624" s="311"/>
      <c r="Z1624" s="311"/>
      <c r="AA1624" s="311"/>
      <c r="AB1624" s="311"/>
      <c r="AC1624" s="311"/>
      <c r="AD1624" s="11"/>
      <c r="AE1624" s="311"/>
      <c r="AF1624" s="11"/>
      <c r="AG1624" s="311"/>
      <c r="AH1624" s="11"/>
      <c r="AI1624" s="311"/>
      <c r="AJ1624" s="11"/>
      <c r="AK1624" s="11"/>
    </row>
    <row r="1625" spans="2:37" ht="12.75" customHeight="1" outlineLevel="1" x14ac:dyDescent="0.25">
      <c r="G1625" s="107"/>
      <c r="H1625" s="107"/>
      <c r="I1625" s="107"/>
      <c r="J1625" s="107"/>
      <c r="K1625" s="107"/>
      <c r="L1625" s="107"/>
      <c r="M1625" s="107"/>
      <c r="N1625" s="107"/>
      <c r="O1625" s="107"/>
      <c r="P1625" s="107"/>
      <c r="Q1625" s="107"/>
      <c r="R1625" s="107"/>
      <c r="S1625" s="107"/>
      <c r="T1625" s="107"/>
      <c r="U1625" s="107"/>
      <c r="V1625" s="107"/>
      <c r="W1625" s="107"/>
      <c r="X1625" s="107"/>
      <c r="Y1625" s="107"/>
      <c r="Z1625" s="107"/>
      <c r="AA1625" s="107"/>
      <c r="AB1625" s="107"/>
      <c r="AC1625" s="107"/>
      <c r="AE1625" s="107"/>
      <c r="AG1625" s="107"/>
      <c r="AI1625" s="107"/>
    </row>
    <row r="1626" spans="2:37" ht="12.75" customHeight="1" outlineLevel="1" x14ac:dyDescent="0.25">
      <c r="D1626" s="393" t="str">
        <f>'Line Items'!D2272</f>
        <v>[Exceptionals (Spare) Line 1]</v>
      </c>
      <c r="E1626" s="394"/>
      <c r="F1626" s="395" t="s">
        <v>428</v>
      </c>
      <c r="G1626" s="396"/>
      <c r="H1626" s="396"/>
      <c r="I1626" s="396"/>
      <c r="J1626" s="396"/>
      <c r="K1626" s="396"/>
      <c r="L1626" s="396"/>
      <c r="M1626" s="396"/>
      <c r="N1626" s="396"/>
      <c r="O1626" s="396"/>
      <c r="P1626" s="396"/>
      <c r="Q1626" s="396"/>
      <c r="R1626" s="396"/>
      <c r="S1626" s="396"/>
      <c r="T1626" s="396"/>
      <c r="U1626" s="396"/>
      <c r="V1626" s="396"/>
      <c r="W1626" s="396"/>
      <c r="X1626" s="396"/>
      <c r="Y1626" s="396"/>
      <c r="Z1626" s="396"/>
      <c r="AA1626" s="396"/>
      <c r="AB1626" s="396"/>
      <c r="AC1626" s="397"/>
      <c r="AE1626" s="1057"/>
      <c r="AG1626" s="1057"/>
      <c r="AI1626" s="1057"/>
      <c r="AK1626" s="378"/>
    </row>
    <row r="1627" spans="2:37" ht="12.75" customHeight="1" outlineLevel="1" x14ac:dyDescent="0.25">
      <c r="D1627" s="142" t="str">
        <f>'Line Items'!D2273</f>
        <v>[Exceptionals (Spare) Line 2]</v>
      </c>
      <c r="E1627" s="106"/>
      <c r="F1627" s="143" t="str">
        <f>F1626</f>
        <v>£000</v>
      </c>
      <c r="G1627" s="283"/>
      <c r="H1627" s="283"/>
      <c r="I1627" s="283"/>
      <c r="J1627" s="283"/>
      <c r="K1627" s="283"/>
      <c r="L1627" s="283"/>
      <c r="M1627" s="283"/>
      <c r="N1627" s="283"/>
      <c r="O1627" s="283"/>
      <c r="P1627" s="283"/>
      <c r="Q1627" s="283"/>
      <c r="R1627" s="283"/>
      <c r="S1627" s="283"/>
      <c r="T1627" s="283"/>
      <c r="U1627" s="283"/>
      <c r="V1627" s="283"/>
      <c r="W1627" s="283"/>
      <c r="X1627" s="283"/>
      <c r="Y1627" s="283"/>
      <c r="Z1627" s="283"/>
      <c r="AA1627" s="283"/>
      <c r="AB1627" s="283"/>
      <c r="AC1627" s="284"/>
      <c r="AE1627" s="805"/>
      <c r="AG1627" s="805"/>
      <c r="AI1627" s="805"/>
      <c r="AK1627" s="300"/>
    </row>
    <row r="1628" spans="2:37" ht="12.75" customHeight="1" outlineLevel="1" x14ac:dyDescent="0.25">
      <c r="D1628" s="142" t="str">
        <f>'Line Items'!D2274</f>
        <v>[Exceptionals (Spare) Line 3]</v>
      </c>
      <c r="E1628" s="106"/>
      <c r="F1628" s="143" t="str">
        <f>F1627</f>
        <v>£000</v>
      </c>
      <c r="G1628" s="283"/>
      <c r="H1628" s="283"/>
      <c r="I1628" s="283"/>
      <c r="J1628" s="283"/>
      <c r="K1628" s="283"/>
      <c r="L1628" s="283"/>
      <c r="M1628" s="283"/>
      <c r="N1628" s="283"/>
      <c r="O1628" s="283"/>
      <c r="P1628" s="283"/>
      <c r="Q1628" s="283"/>
      <c r="R1628" s="283"/>
      <c r="S1628" s="283"/>
      <c r="T1628" s="283"/>
      <c r="U1628" s="283"/>
      <c r="V1628" s="283"/>
      <c r="W1628" s="283"/>
      <c r="X1628" s="283"/>
      <c r="Y1628" s="283"/>
      <c r="Z1628" s="283"/>
      <c r="AA1628" s="283"/>
      <c r="AB1628" s="283"/>
      <c r="AC1628" s="284"/>
      <c r="AE1628" s="805"/>
      <c r="AG1628" s="805"/>
      <c r="AI1628" s="805"/>
      <c r="AK1628" s="300"/>
    </row>
    <row r="1629" spans="2:37" ht="12.75" customHeight="1" outlineLevel="1" x14ac:dyDescent="0.25">
      <c r="D1629" s="142" t="str">
        <f>'Line Items'!D2275</f>
        <v>[Exceptionals (Spare) Line 4]</v>
      </c>
      <c r="E1629" s="106"/>
      <c r="F1629" s="143" t="str">
        <f>F1628</f>
        <v>£000</v>
      </c>
      <c r="G1629" s="283"/>
      <c r="H1629" s="283"/>
      <c r="I1629" s="283"/>
      <c r="J1629" s="283"/>
      <c r="K1629" s="283"/>
      <c r="L1629" s="283"/>
      <c r="M1629" s="283"/>
      <c r="N1629" s="283"/>
      <c r="O1629" s="283"/>
      <c r="P1629" s="283"/>
      <c r="Q1629" s="283"/>
      <c r="R1629" s="283"/>
      <c r="S1629" s="283"/>
      <c r="T1629" s="283"/>
      <c r="U1629" s="283"/>
      <c r="V1629" s="283"/>
      <c r="W1629" s="283"/>
      <c r="X1629" s="283"/>
      <c r="Y1629" s="283"/>
      <c r="Z1629" s="283"/>
      <c r="AA1629" s="283"/>
      <c r="AB1629" s="283"/>
      <c r="AC1629" s="284"/>
      <c r="AE1629" s="805"/>
      <c r="AG1629" s="805"/>
      <c r="AI1629" s="805"/>
      <c r="AK1629" s="300"/>
    </row>
    <row r="1630" spans="2:37" ht="12.75" customHeight="1" outlineLevel="1" x14ac:dyDescent="0.25">
      <c r="D1630" s="113" t="str">
        <f>'Line Items'!D2276</f>
        <v>[Exceptionals (Spare) Line 5]</v>
      </c>
      <c r="E1630" s="286"/>
      <c r="F1630" s="155" t="str">
        <f>F1626</f>
        <v>£000</v>
      </c>
      <c r="G1630" s="331"/>
      <c r="H1630" s="287"/>
      <c r="I1630" s="287"/>
      <c r="J1630" s="287"/>
      <c r="K1630" s="287"/>
      <c r="L1630" s="287"/>
      <c r="M1630" s="287"/>
      <c r="N1630" s="287"/>
      <c r="O1630" s="287"/>
      <c r="P1630" s="287"/>
      <c r="Q1630" s="287"/>
      <c r="R1630" s="287"/>
      <c r="S1630" s="287"/>
      <c r="T1630" s="287"/>
      <c r="U1630" s="287"/>
      <c r="V1630" s="287"/>
      <c r="W1630" s="287"/>
      <c r="X1630" s="287"/>
      <c r="Y1630" s="287"/>
      <c r="Z1630" s="287"/>
      <c r="AA1630" s="287"/>
      <c r="AB1630" s="287"/>
      <c r="AC1630" s="288"/>
      <c r="AE1630" s="1058"/>
      <c r="AG1630" s="1058"/>
      <c r="AI1630" s="1058"/>
      <c r="AK1630" s="301"/>
    </row>
    <row r="1631" spans="2:37" ht="12.75" customHeight="1" outlineLevel="1" x14ac:dyDescent="0.25">
      <c r="G1631" s="107"/>
      <c r="H1631" s="107"/>
      <c r="I1631" s="107"/>
      <c r="J1631" s="107"/>
      <c r="K1631" s="107"/>
      <c r="L1631" s="107"/>
      <c r="M1631" s="107"/>
      <c r="N1631" s="107"/>
      <c r="O1631" s="107"/>
      <c r="P1631" s="107"/>
      <c r="Q1631" s="107"/>
      <c r="R1631" s="107"/>
      <c r="S1631" s="107"/>
      <c r="T1631" s="107"/>
      <c r="U1631" s="107"/>
      <c r="V1631" s="107"/>
      <c r="W1631" s="107"/>
      <c r="X1631" s="107"/>
      <c r="Y1631" s="107"/>
      <c r="Z1631" s="107"/>
      <c r="AA1631" s="107"/>
      <c r="AB1631" s="107"/>
      <c r="AC1631" s="107"/>
      <c r="AE1631" s="212"/>
      <c r="AG1631" s="212"/>
      <c r="AH1631" s="212"/>
      <c r="AI1631" s="212"/>
    </row>
    <row r="1632" spans="2:37" ht="12.75" customHeight="1" outlineLevel="1" x14ac:dyDescent="0.25">
      <c r="D1632" s="290" t="str">
        <f>"Total "&amp;B1624</f>
        <v>Total Exceptional Items</v>
      </c>
      <c r="E1632" s="353"/>
      <c r="F1632" s="354" t="str">
        <f>F1630</f>
        <v>£000</v>
      </c>
      <c r="G1632" s="355">
        <f t="shared" ref="G1632:AC1632" si="97">SUM(G1626:G1630)</f>
        <v>0</v>
      </c>
      <c r="H1632" s="355">
        <f t="shared" si="97"/>
        <v>0</v>
      </c>
      <c r="I1632" s="355">
        <f t="shared" si="97"/>
        <v>0</v>
      </c>
      <c r="J1632" s="355">
        <f t="shared" si="97"/>
        <v>0</v>
      </c>
      <c r="K1632" s="355">
        <f t="shared" si="97"/>
        <v>0</v>
      </c>
      <c r="L1632" s="355">
        <f t="shared" si="97"/>
        <v>0</v>
      </c>
      <c r="M1632" s="355">
        <f t="shared" si="97"/>
        <v>0</v>
      </c>
      <c r="N1632" s="355">
        <f t="shared" si="97"/>
        <v>0</v>
      </c>
      <c r="O1632" s="355">
        <f t="shared" si="97"/>
        <v>0</v>
      </c>
      <c r="P1632" s="355">
        <f t="shared" si="97"/>
        <v>0</v>
      </c>
      <c r="Q1632" s="355">
        <f t="shared" si="97"/>
        <v>0</v>
      </c>
      <c r="R1632" s="355">
        <f t="shared" si="97"/>
        <v>0</v>
      </c>
      <c r="S1632" s="355">
        <f t="shared" si="97"/>
        <v>0</v>
      </c>
      <c r="T1632" s="355">
        <f t="shared" si="97"/>
        <v>0</v>
      </c>
      <c r="U1632" s="355">
        <f t="shared" si="97"/>
        <v>0</v>
      </c>
      <c r="V1632" s="355">
        <f t="shared" si="97"/>
        <v>0</v>
      </c>
      <c r="W1632" s="355">
        <f t="shared" si="97"/>
        <v>0</v>
      </c>
      <c r="X1632" s="355">
        <f t="shared" si="97"/>
        <v>0</v>
      </c>
      <c r="Y1632" s="355">
        <f t="shared" si="97"/>
        <v>0</v>
      </c>
      <c r="Z1632" s="355">
        <f t="shared" si="97"/>
        <v>0</v>
      </c>
      <c r="AA1632" s="355">
        <f t="shared" si="97"/>
        <v>0</v>
      </c>
      <c r="AB1632" s="355">
        <f t="shared" si="97"/>
        <v>0</v>
      </c>
      <c r="AC1632" s="294">
        <f t="shared" si="97"/>
        <v>0</v>
      </c>
      <c r="AE1632" s="1062">
        <f>SUM(AE1626:AE1630)</f>
        <v>0</v>
      </c>
      <c r="AG1632" s="1062">
        <f>SUM(AG1626:AG1630)</f>
        <v>0</v>
      </c>
      <c r="AI1632" s="1062">
        <f>SUM(AI1626:AI1630)</f>
        <v>0</v>
      </c>
      <c r="AK1632" s="295"/>
    </row>
    <row r="1633" spans="2:37" x14ac:dyDescent="0.25">
      <c r="G1633" s="107"/>
      <c r="H1633" s="107"/>
      <c r="I1633" s="107"/>
      <c r="J1633" s="107"/>
      <c r="K1633" s="107"/>
      <c r="L1633" s="107"/>
      <c r="M1633" s="107"/>
      <c r="N1633" s="107"/>
      <c r="O1633" s="107"/>
      <c r="P1633" s="107"/>
      <c r="Q1633" s="107"/>
      <c r="R1633" s="107"/>
      <c r="S1633" s="107"/>
      <c r="T1633" s="107"/>
      <c r="U1633" s="107"/>
      <c r="V1633" s="107"/>
      <c r="W1633" s="107"/>
      <c r="X1633" s="107"/>
      <c r="Y1633" s="107"/>
      <c r="Z1633" s="107"/>
      <c r="AA1633" s="107"/>
      <c r="AB1633" s="107"/>
      <c r="AC1633" s="107"/>
      <c r="AE1633" s="107"/>
      <c r="AG1633" s="107"/>
      <c r="AI1633" s="107"/>
    </row>
    <row r="1634" spans="2:37" x14ac:dyDescent="0.25">
      <c r="G1634" s="107"/>
      <c r="H1634" s="107"/>
      <c r="I1634" s="107"/>
      <c r="J1634" s="107"/>
      <c r="K1634" s="107"/>
      <c r="L1634" s="107"/>
      <c r="M1634" s="107"/>
      <c r="N1634" s="107"/>
      <c r="O1634" s="107"/>
      <c r="P1634" s="107"/>
      <c r="Q1634" s="107"/>
      <c r="R1634" s="107"/>
      <c r="S1634" s="107"/>
      <c r="T1634" s="107"/>
      <c r="U1634" s="107"/>
      <c r="V1634" s="107"/>
      <c r="W1634" s="107"/>
      <c r="X1634" s="107"/>
      <c r="Y1634" s="107"/>
      <c r="Z1634" s="107"/>
      <c r="AA1634" s="107"/>
      <c r="AB1634" s="107"/>
      <c r="AC1634" s="107"/>
      <c r="AE1634" s="107"/>
      <c r="AG1634" s="107"/>
      <c r="AI1634" s="107"/>
    </row>
    <row r="1635" spans="2:37" ht="16.5" x14ac:dyDescent="0.25">
      <c r="B1635" s="11" t="s">
        <v>540</v>
      </c>
      <c r="C1635" s="11"/>
      <c r="D1635" s="11"/>
      <c r="E1635" s="11"/>
      <c r="F1635" s="11"/>
      <c r="G1635" s="311"/>
      <c r="H1635" s="311"/>
      <c r="I1635" s="311"/>
      <c r="J1635" s="311"/>
      <c r="K1635" s="311"/>
      <c r="L1635" s="311"/>
      <c r="M1635" s="311"/>
      <c r="N1635" s="311"/>
      <c r="O1635" s="311"/>
      <c r="P1635" s="311"/>
      <c r="Q1635" s="311"/>
      <c r="R1635" s="311"/>
      <c r="S1635" s="311"/>
      <c r="T1635" s="311"/>
      <c r="U1635" s="311"/>
      <c r="V1635" s="311"/>
      <c r="W1635" s="311"/>
      <c r="X1635" s="311"/>
      <c r="Y1635" s="311"/>
      <c r="Z1635" s="311"/>
      <c r="AA1635" s="311"/>
      <c r="AB1635" s="311"/>
      <c r="AC1635" s="311"/>
      <c r="AD1635" s="11"/>
      <c r="AE1635" s="311"/>
      <c r="AF1635" s="11"/>
      <c r="AG1635" s="311"/>
      <c r="AH1635" s="11"/>
      <c r="AI1635" s="311"/>
      <c r="AJ1635" s="11"/>
      <c r="AK1635" s="11"/>
    </row>
    <row r="1636" spans="2:37" ht="12.75" customHeight="1" outlineLevel="1" x14ac:dyDescent="0.25">
      <c r="G1636" s="107"/>
      <c r="H1636" s="107"/>
      <c r="I1636" s="107"/>
      <c r="J1636" s="107"/>
      <c r="K1636" s="107"/>
      <c r="L1636" s="107"/>
      <c r="M1636" s="107"/>
      <c r="N1636" s="107"/>
      <c r="O1636" s="107"/>
      <c r="P1636" s="107"/>
      <c r="Q1636" s="107"/>
      <c r="R1636" s="107"/>
      <c r="S1636" s="107"/>
      <c r="T1636" s="107"/>
      <c r="U1636" s="107"/>
      <c r="V1636" s="107"/>
      <c r="W1636" s="107"/>
      <c r="X1636" s="107"/>
      <c r="Y1636" s="107"/>
      <c r="Z1636" s="107"/>
      <c r="AA1636" s="107"/>
      <c r="AB1636" s="107"/>
      <c r="AC1636" s="107"/>
      <c r="AE1636" s="107"/>
      <c r="AG1636" s="107"/>
      <c r="AI1636" s="107"/>
    </row>
    <row r="1637" spans="2:37" ht="12.75" customHeight="1" outlineLevel="1" x14ac:dyDescent="0.25">
      <c r="D1637" s="393" t="str">
        <f>'Line Items'!D2280</f>
        <v>[Contingencies (Spare) Line 1]</v>
      </c>
      <c r="E1637" s="394"/>
      <c r="F1637" s="395" t="s">
        <v>428</v>
      </c>
      <c r="G1637" s="398"/>
      <c r="H1637" s="396"/>
      <c r="I1637" s="396"/>
      <c r="J1637" s="396"/>
      <c r="K1637" s="396"/>
      <c r="L1637" s="396"/>
      <c r="M1637" s="396"/>
      <c r="N1637" s="396"/>
      <c r="O1637" s="396"/>
      <c r="P1637" s="396"/>
      <c r="Q1637" s="396"/>
      <c r="R1637" s="396"/>
      <c r="S1637" s="396"/>
      <c r="T1637" s="396"/>
      <c r="U1637" s="396"/>
      <c r="V1637" s="396"/>
      <c r="W1637" s="396"/>
      <c r="X1637" s="396"/>
      <c r="Y1637" s="396"/>
      <c r="Z1637" s="396"/>
      <c r="AA1637" s="396"/>
      <c r="AB1637" s="396"/>
      <c r="AC1637" s="397"/>
      <c r="AE1637" s="1057"/>
      <c r="AG1637" s="1057"/>
      <c r="AI1637" s="1057"/>
      <c r="AK1637" s="378"/>
    </row>
    <row r="1638" spans="2:37" ht="12.75" customHeight="1" outlineLevel="1" x14ac:dyDescent="0.25">
      <c r="D1638" s="142" t="str">
        <f>'Line Items'!D2281</f>
        <v>[Contingencies (Spare) Line 2]</v>
      </c>
      <c r="E1638" s="106"/>
      <c r="F1638" s="143" t="str">
        <f>F1637</f>
        <v>£000</v>
      </c>
      <c r="G1638" s="283"/>
      <c r="H1638" s="283"/>
      <c r="I1638" s="283"/>
      <c r="J1638" s="283"/>
      <c r="K1638" s="283"/>
      <c r="L1638" s="283"/>
      <c r="M1638" s="283"/>
      <c r="N1638" s="283"/>
      <c r="O1638" s="283"/>
      <c r="P1638" s="283"/>
      <c r="Q1638" s="283"/>
      <c r="R1638" s="283"/>
      <c r="S1638" s="283"/>
      <c r="T1638" s="283"/>
      <c r="U1638" s="283"/>
      <c r="V1638" s="283"/>
      <c r="W1638" s="283"/>
      <c r="X1638" s="283"/>
      <c r="Y1638" s="283"/>
      <c r="Z1638" s="283"/>
      <c r="AA1638" s="283"/>
      <c r="AB1638" s="283"/>
      <c r="AC1638" s="284"/>
      <c r="AE1638" s="805"/>
      <c r="AG1638" s="805"/>
      <c r="AI1638" s="805"/>
      <c r="AK1638" s="300"/>
    </row>
    <row r="1639" spans="2:37" ht="12.75" customHeight="1" outlineLevel="1" x14ac:dyDescent="0.25">
      <c r="D1639" s="142" t="str">
        <f>'Line Items'!D2282</f>
        <v>[Contingencies (Spare) Line 3]</v>
      </c>
      <c r="E1639" s="106"/>
      <c r="F1639" s="143" t="str">
        <f>F1638</f>
        <v>£000</v>
      </c>
      <c r="G1639" s="283"/>
      <c r="H1639" s="283"/>
      <c r="I1639" s="283"/>
      <c r="J1639" s="283"/>
      <c r="K1639" s="283"/>
      <c r="L1639" s="283"/>
      <c r="M1639" s="283"/>
      <c r="N1639" s="283"/>
      <c r="O1639" s="283"/>
      <c r="P1639" s="283"/>
      <c r="Q1639" s="283"/>
      <c r="R1639" s="283"/>
      <c r="S1639" s="283"/>
      <c r="T1639" s="283"/>
      <c r="U1639" s="283"/>
      <c r="V1639" s="283"/>
      <c r="W1639" s="283"/>
      <c r="X1639" s="283"/>
      <c r="Y1639" s="283"/>
      <c r="Z1639" s="283"/>
      <c r="AA1639" s="283"/>
      <c r="AB1639" s="283"/>
      <c r="AC1639" s="284"/>
      <c r="AE1639" s="805"/>
      <c r="AG1639" s="805"/>
      <c r="AI1639" s="805"/>
      <c r="AK1639" s="300"/>
    </row>
    <row r="1640" spans="2:37" ht="12.75" customHeight="1" outlineLevel="1" x14ac:dyDescent="0.25">
      <c r="D1640" s="142" t="str">
        <f>'Line Items'!D2283</f>
        <v>[Contingencies (Spare) Line 4]</v>
      </c>
      <c r="E1640" s="106"/>
      <c r="F1640" s="143" t="str">
        <f>F1639</f>
        <v>£000</v>
      </c>
      <c r="G1640" s="283"/>
      <c r="H1640" s="283"/>
      <c r="I1640" s="283"/>
      <c r="J1640" s="283"/>
      <c r="K1640" s="283"/>
      <c r="L1640" s="283"/>
      <c r="M1640" s="283"/>
      <c r="N1640" s="283"/>
      <c r="O1640" s="283"/>
      <c r="P1640" s="283"/>
      <c r="Q1640" s="283"/>
      <c r="R1640" s="283"/>
      <c r="S1640" s="283"/>
      <c r="T1640" s="283"/>
      <c r="U1640" s="283"/>
      <c r="V1640" s="283"/>
      <c r="W1640" s="283"/>
      <c r="X1640" s="283"/>
      <c r="Y1640" s="283"/>
      <c r="Z1640" s="283"/>
      <c r="AA1640" s="283"/>
      <c r="AB1640" s="283"/>
      <c r="AC1640" s="284"/>
      <c r="AE1640" s="805"/>
      <c r="AG1640" s="805"/>
      <c r="AI1640" s="805"/>
      <c r="AK1640" s="300"/>
    </row>
    <row r="1641" spans="2:37" ht="12.75" customHeight="1" outlineLevel="1" x14ac:dyDescent="0.25">
      <c r="D1641" s="113" t="str">
        <f>'Line Items'!D2284</f>
        <v>[Contingencies (Spare) Line 5]</v>
      </c>
      <c r="E1641" s="286"/>
      <c r="F1641" s="155" t="str">
        <f>F1637</f>
        <v>£000</v>
      </c>
      <c r="G1641" s="287"/>
      <c r="H1641" s="287"/>
      <c r="I1641" s="287"/>
      <c r="J1641" s="287"/>
      <c r="K1641" s="287"/>
      <c r="L1641" s="287"/>
      <c r="M1641" s="287"/>
      <c r="N1641" s="287"/>
      <c r="O1641" s="287"/>
      <c r="P1641" s="287"/>
      <c r="Q1641" s="287"/>
      <c r="R1641" s="287"/>
      <c r="S1641" s="287"/>
      <c r="T1641" s="287"/>
      <c r="U1641" s="287"/>
      <c r="V1641" s="287"/>
      <c r="W1641" s="287"/>
      <c r="X1641" s="287"/>
      <c r="Y1641" s="287"/>
      <c r="Z1641" s="287"/>
      <c r="AA1641" s="287"/>
      <c r="AB1641" s="287"/>
      <c r="AC1641" s="288"/>
      <c r="AE1641" s="1058"/>
      <c r="AG1641" s="1058"/>
      <c r="AI1641" s="1058"/>
      <c r="AK1641" s="301"/>
    </row>
    <row r="1642" spans="2:37" ht="12.75" customHeight="1" outlineLevel="1" x14ac:dyDescent="0.25">
      <c r="G1642" s="107"/>
      <c r="H1642" s="107"/>
      <c r="I1642" s="107"/>
      <c r="J1642" s="107"/>
      <c r="K1642" s="107"/>
      <c r="L1642" s="107"/>
      <c r="M1642" s="107"/>
      <c r="N1642" s="107"/>
      <c r="O1642" s="107"/>
      <c r="P1642" s="107"/>
      <c r="Q1642" s="107"/>
      <c r="R1642" s="107"/>
      <c r="S1642" s="107"/>
      <c r="T1642" s="107"/>
      <c r="U1642" s="107"/>
      <c r="V1642" s="107"/>
      <c r="W1642" s="107"/>
      <c r="X1642" s="107"/>
      <c r="Y1642" s="107"/>
      <c r="Z1642" s="107"/>
      <c r="AA1642" s="107"/>
      <c r="AB1642" s="107"/>
      <c r="AC1642" s="107"/>
      <c r="AE1642" s="212"/>
      <c r="AG1642" s="212"/>
      <c r="AH1642" s="212"/>
      <c r="AI1642" s="212"/>
    </row>
    <row r="1643" spans="2:37" ht="12.75" customHeight="1" outlineLevel="1" x14ac:dyDescent="0.25">
      <c r="D1643" s="290" t="str">
        <f>"Total "&amp;B1635</f>
        <v>Total Contingency Costs</v>
      </c>
      <c r="E1643" s="353"/>
      <c r="F1643" s="354" t="str">
        <f>F1641</f>
        <v>£000</v>
      </c>
      <c r="G1643" s="355">
        <f t="shared" ref="G1643:AC1643" si="98">SUM(G1637:G1641)</f>
        <v>0</v>
      </c>
      <c r="H1643" s="355">
        <f t="shared" si="98"/>
        <v>0</v>
      </c>
      <c r="I1643" s="355">
        <f t="shared" si="98"/>
        <v>0</v>
      </c>
      <c r="J1643" s="355">
        <f t="shared" si="98"/>
        <v>0</v>
      </c>
      <c r="K1643" s="355">
        <f t="shared" si="98"/>
        <v>0</v>
      </c>
      <c r="L1643" s="355">
        <f t="shared" si="98"/>
        <v>0</v>
      </c>
      <c r="M1643" s="355">
        <f t="shared" si="98"/>
        <v>0</v>
      </c>
      <c r="N1643" s="355">
        <f t="shared" si="98"/>
        <v>0</v>
      </c>
      <c r="O1643" s="355">
        <f t="shared" si="98"/>
        <v>0</v>
      </c>
      <c r="P1643" s="355">
        <f t="shared" si="98"/>
        <v>0</v>
      </c>
      <c r="Q1643" s="355">
        <f t="shared" si="98"/>
        <v>0</v>
      </c>
      <c r="R1643" s="355">
        <f t="shared" si="98"/>
        <v>0</v>
      </c>
      <c r="S1643" s="355">
        <f t="shared" si="98"/>
        <v>0</v>
      </c>
      <c r="T1643" s="355">
        <f t="shared" si="98"/>
        <v>0</v>
      </c>
      <c r="U1643" s="355">
        <f t="shared" si="98"/>
        <v>0</v>
      </c>
      <c r="V1643" s="355">
        <f t="shared" si="98"/>
        <v>0</v>
      </c>
      <c r="W1643" s="355">
        <f t="shared" si="98"/>
        <v>0</v>
      </c>
      <c r="X1643" s="355">
        <f t="shared" si="98"/>
        <v>0</v>
      </c>
      <c r="Y1643" s="355">
        <f t="shared" si="98"/>
        <v>0</v>
      </c>
      <c r="Z1643" s="355">
        <f t="shared" si="98"/>
        <v>0</v>
      </c>
      <c r="AA1643" s="355">
        <f t="shared" si="98"/>
        <v>0</v>
      </c>
      <c r="AB1643" s="355">
        <f t="shared" si="98"/>
        <v>0</v>
      </c>
      <c r="AC1643" s="294">
        <f t="shared" si="98"/>
        <v>0</v>
      </c>
      <c r="AE1643" s="1062">
        <f>SUM(AE1637:AE1641)</f>
        <v>0</v>
      </c>
      <c r="AG1643" s="1062">
        <f>SUM(AG1637:AG1641)</f>
        <v>0</v>
      </c>
      <c r="AI1643" s="1062">
        <f>SUM(AI1637:AI1641)</f>
        <v>0</v>
      </c>
      <c r="AK1643" s="295"/>
    </row>
    <row r="1646" spans="2:37" ht="16.5" x14ac:dyDescent="0.25">
      <c r="B1646" s="11" t="s">
        <v>25</v>
      </c>
      <c r="C1646" s="11"/>
      <c r="D1646" s="11"/>
      <c r="E1646" s="11"/>
      <c r="F1646" s="11"/>
      <c r="G1646" s="11"/>
      <c r="H1646" s="11"/>
      <c r="I1646" s="11"/>
      <c r="J1646" s="11"/>
      <c r="K1646" s="11"/>
      <c r="L1646" s="11"/>
      <c r="M1646" s="11"/>
      <c r="N1646" s="11"/>
      <c r="O1646" s="11"/>
      <c r="P1646" s="11"/>
      <c r="Q1646" s="11"/>
      <c r="R1646" s="11"/>
      <c r="S1646" s="11"/>
      <c r="T1646" s="11"/>
      <c r="U1646" s="11"/>
      <c r="V1646" s="11"/>
      <c r="W1646" s="11"/>
      <c r="X1646" s="11"/>
      <c r="Y1646" s="11"/>
      <c r="Z1646" s="11"/>
      <c r="AA1646" s="11"/>
      <c r="AB1646" s="11"/>
      <c r="AC1646" s="11"/>
      <c r="AD1646" s="11"/>
      <c r="AE1646" s="11"/>
      <c r="AF1646" s="11"/>
      <c r="AG1646" s="11"/>
      <c r="AH1646" s="11"/>
      <c r="AI1646" s="11"/>
      <c r="AJ1646" s="11"/>
      <c r="AK1646" s="11"/>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0" fitToHeight="99" orientation="landscape" r:id="rId1"/>
  <rowBreaks count="11" manualBreakCount="11">
    <brk id="400" max="16383" man="1"/>
    <brk id="531" max="16383" man="1"/>
    <brk id="661" max="16383" man="1"/>
    <brk id="766" max="16383" man="1"/>
    <brk id="874" max="16383" man="1"/>
    <brk id="939" max="16383" man="1"/>
    <brk id="1065" max="16383" man="1"/>
    <brk id="1194" max="16383" man="1"/>
    <brk id="1310" max="16383" man="1"/>
    <brk id="1419" max="16383" man="1"/>
    <brk id="1573" max="16383" man="1"/>
  </rowBreaks>
  <ignoredErrors>
    <ignoredError sqref="F18 F172 F331 F402 F533 F603 F822 F876 F942 F1196 F1450 F1474 F1488 F1502 F1528 F1542 F1551 F1560 F1576 F1587 F1598 F1626 F1637"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autoPageBreaks="0"/>
  </sheetPr>
  <dimension ref="B2:AM315"/>
  <sheetViews>
    <sheetView showGridLines="0" zoomScale="70" zoomScaleNormal="70" zoomScaleSheetLayoutView="70" workbookViewId="0">
      <pane xSplit="6" ySplit="12" topLeftCell="G13" activePane="bottomRight" state="frozen"/>
      <selection pane="topRight"/>
      <selection pane="bottomLeft"/>
      <selection pane="bottomRight"/>
    </sheetView>
  </sheetViews>
  <sheetFormatPr defaultColWidth="9.140625" defaultRowHeight="15" outlineLevelRow="1" outlineLevelCol="1" x14ac:dyDescent="0.25"/>
  <cols>
    <col min="1" max="1" width="2.85546875" style="9" customWidth="1"/>
    <col min="2" max="3" width="3.140625" style="9" customWidth="1"/>
    <col min="4" max="4" width="33.7109375" style="9" customWidth="1"/>
    <col min="5" max="5" width="22" style="9" customWidth="1"/>
    <col min="6" max="6" width="10.7109375" style="9" customWidth="1"/>
    <col min="7" max="22" width="11.42578125" style="9" customWidth="1"/>
    <col min="23" max="29" width="11.42578125" style="9" customWidth="1" outlineLevel="1"/>
    <col min="30" max="30" width="3.85546875" style="9" customWidth="1"/>
    <col min="31" max="31" width="11.42578125" style="9" customWidth="1" outlineLevel="1"/>
    <col min="32" max="32" width="3.85546875" style="9" customWidth="1" outlineLevel="1"/>
    <col min="33" max="33" width="11.42578125" style="9" customWidth="1" outlineLevel="1"/>
    <col min="34" max="34" width="3.85546875" style="9" customWidth="1" outlineLevel="1"/>
    <col min="35" max="35" width="11.42578125" style="9" customWidth="1" outlineLevel="1"/>
    <col min="36" max="36" width="3.85546875" style="9" customWidth="1" outlineLevel="1"/>
    <col min="37" max="37" width="92.85546875" style="9" customWidth="1"/>
    <col min="38" max="39" width="9.140625" style="212"/>
    <col min="40" max="16384" width="9.140625" style="9"/>
  </cols>
  <sheetData>
    <row r="2" spans="2:37" x14ac:dyDescent="0.25">
      <c r="B2" s="7" t="str">
        <f>'Template Cover'!B2</f>
        <v>Owner:</v>
      </c>
      <c r="C2" s="8"/>
      <c r="D2" s="8"/>
      <c r="E2" s="8"/>
      <c r="F2" s="8"/>
      <c r="G2" s="8" t="str">
        <f>Owner</f>
        <v>Department for Transport</v>
      </c>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2:37" x14ac:dyDescent="0.25">
      <c r="B3" s="7" t="str">
        <f>'Template Cover'!B3</f>
        <v>Project:</v>
      </c>
      <c r="C3" s="8"/>
      <c r="D3" s="8"/>
      <c r="E3" s="8"/>
      <c r="F3" s="8"/>
      <c r="G3" s="8" t="str">
        <f>Project</f>
        <v>South Eastern Franchise</v>
      </c>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2:37" x14ac:dyDescent="0.25">
      <c r="B4" s="7" t="str">
        <f>'Template Cover'!B4</f>
        <v>Sheet:</v>
      </c>
      <c r="C4" s="8"/>
      <c r="D4" s="8"/>
      <c r="E4" s="8"/>
      <c r="F4" s="8"/>
      <c r="G4" s="8" t="str">
        <f ca="1">MID(CELL("filename",$A$1),FIND("]",CELL("filename",$A$1))+1,99)</f>
        <v>Performance</v>
      </c>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row>
    <row r="5" spans="2:37" x14ac:dyDescent="0.25">
      <c r="B5" s="7" t="str">
        <f>'Template Cover'!B5</f>
        <v>Version:</v>
      </c>
      <c r="C5" s="8"/>
      <c r="D5" s="8"/>
      <c r="E5" s="8"/>
      <c r="F5" s="8"/>
      <c r="G5" s="8">
        <f>Version</f>
        <v>1</v>
      </c>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row>
    <row r="6" spans="2:37" x14ac:dyDescent="0.25">
      <c r="B6" s="7" t="str">
        <f>'Template Cover'!B6</f>
        <v>Date:</v>
      </c>
      <c r="C6" s="10"/>
      <c r="D6" s="10"/>
      <c r="E6" s="10"/>
      <c r="F6" s="10"/>
      <c r="G6" s="10">
        <f ca="1">TODAY()</f>
        <v>43067</v>
      </c>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row>
    <row r="7" spans="2:37" x14ac:dyDescent="0.25">
      <c r="B7" s="7" t="str">
        <f>'Template Cover'!B7</f>
        <v>Filename:</v>
      </c>
      <c r="C7" s="8"/>
      <c r="D7" s="8"/>
      <c r="E7" s="8"/>
      <c r="F7" s="8"/>
      <c r="G7" s="8" t="str">
        <f ca="1">LEFT(CELL("FILENAME",$A$1),FIND("]",CELL("FILENAME",$A$1)))</f>
        <v>G:\AFP\RailGrpAll\FRP\002 Projects\009 South Eastern\0004 Finance\10_ITT\Financial Model Template\[SEF Financial Templates v4.01.xlsx]</v>
      </c>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row>
    <row r="9" spans="2:37" ht="25.5" x14ac:dyDescent="0.25">
      <c r="D9" s="1090" t="str">
        <f>RN_Switch</f>
        <v>Nominal</v>
      </c>
      <c r="E9" s="1091"/>
      <c r="F9" s="1102" t="s">
        <v>72</v>
      </c>
      <c r="G9" s="131" t="str">
        <f>Timeline!G29</f>
        <v>Blank</v>
      </c>
      <c r="H9" s="131" t="str">
        <f>Timeline!H29</f>
        <v>Blank</v>
      </c>
      <c r="I9" s="131" t="str">
        <f>Timeline!I29</f>
        <v>Year -3</v>
      </c>
      <c r="J9" s="131" t="str">
        <f>Timeline!J29</f>
        <v>Year -2</v>
      </c>
      <c r="K9" s="131" t="str">
        <f>Timeline!K29</f>
        <v>Year -1</v>
      </c>
      <c r="L9" s="131" t="str">
        <f>Timeline!L29</f>
        <v>Year 0</v>
      </c>
      <c r="M9" s="131" t="str">
        <f>Timeline!M29</f>
        <v>Year 1</v>
      </c>
      <c r="N9" s="131" t="str">
        <f>Timeline!N29</f>
        <v>Year 2</v>
      </c>
      <c r="O9" s="131" t="str">
        <f>Timeline!O29</f>
        <v>Year 3</v>
      </c>
      <c r="P9" s="131" t="str">
        <f>Timeline!P29</f>
        <v>Year 4</v>
      </c>
      <c r="Q9" s="131" t="str">
        <f>Timeline!Q29</f>
        <v>Year 5</v>
      </c>
      <c r="R9" s="131" t="str">
        <f>Timeline!R29</f>
        <v>Year 6</v>
      </c>
      <c r="S9" s="131" t="str">
        <f>Timeline!S29</f>
        <v>Year 7</v>
      </c>
      <c r="T9" s="131" t="str">
        <f>Timeline!T29</f>
        <v>Year 8</v>
      </c>
      <c r="U9" s="131" t="str">
        <f>Timeline!U29</f>
        <v>Year 9</v>
      </c>
      <c r="V9" s="131" t="str">
        <f>Timeline!V29</f>
        <v>Year 10</v>
      </c>
      <c r="W9" s="131" t="str">
        <f>Timeline!W29</f>
        <v>Year 11</v>
      </c>
      <c r="X9" s="131" t="str">
        <f>Timeline!X29</f>
        <v>Year 12</v>
      </c>
      <c r="Y9" s="131" t="str">
        <f>Timeline!Y29</f>
        <v>Year 13</v>
      </c>
      <c r="Z9" s="131" t="str">
        <f>Timeline!Z29</f>
        <v>Year 14</v>
      </c>
      <c r="AA9" s="131" t="str">
        <f>Timeline!AA29</f>
        <v>Year 15</v>
      </c>
      <c r="AB9" s="131" t="str">
        <f>Timeline!AB29</f>
        <v>Year 16</v>
      </c>
      <c r="AC9" s="131" t="str">
        <f>Timeline!AC29</f>
        <v>Year 17</v>
      </c>
      <c r="AE9" s="131" t="str">
        <f>Timeline!AE29</f>
        <v>Year 17 (Not Used)</v>
      </c>
      <c r="AG9" s="131" t="str">
        <f>Timeline!AG29</f>
        <v>Year 17 (Not Used)</v>
      </c>
      <c r="AI9" s="131" t="str">
        <f>Timeline!AI29</f>
        <v>Year 17 (Not Used)</v>
      </c>
      <c r="AK9" s="1102" t="s">
        <v>425</v>
      </c>
    </row>
    <row r="10" spans="2:37" ht="25.5" x14ac:dyDescent="0.25">
      <c r="D10" s="1103" t="str">
        <f>Option_Switch</f>
        <v>Base Model</v>
      </c>
      <c r="E10" s="1104"/>
      <c r="F10" s="1088"/>
      <c r="G10" s="131" t="str">
        <f>Timeline!G30</f>
        <v>For Bidder Use</v>
      </c>
      <c r="H10" s="131" t="str">
        <f>Timeline!H30</f>
        <v>For Bidder Use</v>
      </c>
      <c r="I10" s="131" t="str">
        <f>Timeline!I30</f>
        <v>Actual</v>
      </c>
      <c r="J10" s="131" t="str">
        <f>Timeline!J30</f>
        <v>Actual</v>
      </c>
      <c r="K10" s="131" t="str">
        <f>Timeline!K30</f>
        <v>Forecast</v>
      </c>
      <c r="L10" s="131" t="str">
        <f>Timeline!L30</f>
        <v>Forecast</v>
      </c>
      <c r="M10" s="131" t="str">
        <f>Timeline!M30</f>
        <v>Core</v>
      </c>
      <c r="N10" s="131" t="str">
        <f>Timeline!N30</f>
        <v>Core</v>
      </c>
      <c r="O10" s="131" t="str">
        <f>Timeline!O30</f>
        <v>Core</v>
      </c>
      <c r="P10" s="131" t="str">
        <f>Timeline!P30</f>
        <v>Core</v>
      </c>
      <c r="Q10" s="131" t="str">
        <f>Timeline!Q30</f>
        <v>Core</v>
      </c>
      <c r="R10" s="131" t="str">
        <f>Timeline!R30</f>
        <v>Core</v>
      </c>
      <c r="S10" s="131" t="str">
        <f>Timeline!S30</f>
        <v>Core</v>
      </c>
      <c r="T10" s="131" t="str">
        <f>Timeline!T30</f>
        <v>Core</v>
      </c>
      <c r="U10" s="131" t="str">
        <f>Timeline!U30</f>
        <v>Extension</v>
      </c>
      <c r="V10" s="131" t="str">
        <f>Timeline!V30</f>
        <v>Not Used</v>
      </c>
      <c r="W10" s="131" t="str">
        <f>Timeline!W30</f>
        <v>Not Used</v>
      </c>
      <c r="X10" s="131" t="str">
        <f>Timeline!X30</f>
        <v>Not Used</v>
      </c>
      <c r="Y10" s="131" t="str">
        <f>Timeline!Y30</f>
        <v>Not Used</v>
      </c>
      <c r="Z10" s="131" t="str">
        <f>Timeline!Z30</f>
        <v>Not Used</v>
      </c>
      <c r="AA10" s="131" t="str">
        <f>Timeline!AA30</f>
        <v>Not Used</v>
      </c>
      <c r="AB10" s="131" t="str">
        <f>Timeline!AB30</f>
        <v>Not Used</v>
      </c>
      <c r="AC10" s="131" t="str">
        <f>Timeline!AC30</f>
        <v>Not Used</v>
      </c>
      <c r="AE10" s="131" t="str">
        <f>Timeline!AE30</f>
        <v>Not used</v>
      </c>
      <c r="AG10" s="131" t="str">
        <f>Timeline!AG30</f>
        <v>Not Used</v>
      </c>
      <c r="AI10" s="131" t="str">
        <f>Timeline!AI30</f>
        <v>Not Used</v>
      </c>
      <c r="AK10" s="1093"/>
    </row>
    <row r="11" spans="2:37" x14ac:dyDescent="0.25">
      <c r="D11" s="1099"/>
      <c r="E11" s="1098"/>
      <c r="F11" s="1089" t="s">
        <v>72</v>
      </c>
      <c r="G11" s="132" t="str">
        <f>IF(Timeline!G31="","",Timeline!G31)</f>
        <v/>
      </c>
      <c r="H11" s="132" t="str">
        <f>IF(Timeline!H31="","",Timeline!H31)</f>
        <v/>
      </c>
      <c r="I11" s="132">
        <f>IF(Timeline!I31="","",Timeline!I31)</f>
        <v>42460</v>
      </c>
      <c r="J11" s="132">
        <f>IF(Timeline!J31="","",Timeline!J31)</f>
        <v>42825</v>
      </c>
      <c r="K11" s="132">
        <f>IF(Timeline!K31="","",Timeline!K31)</f>
        <v>43190</v>
      </c>
      <c r="L11" s="132">
        <f>IF(Timeline!L31="","",Timeline!L31)</f>
        <v>43555</v>
      </c>
      <c r="M11" s="132">
        <f>IF(Timeline!M31="","",Timeline!M31)</f>
        <v>43921</v>
      </c>
      <c r="N11" s="132">
        <f>IF(Timeline!N31="","",Timeline!N31)</f>
        <v>44286</v>
      </c>
      <c r="O11" s="132">
        <f>IF(Timeline!O31="","",Timeline!O31)</f>
        <v>44651</v>
      </c>
      <c r="P11" s="132">
        <f>IF(Timeline!P31="","",Timeline!P31)</f>
        <v>45016</v>
      </c>
      <c r="Q11" s="132">
        <f>IF(Timeline!Q31="","",Timeline!Q31)</f>
        <v>45382</v>
      </c>
      <c r="R11" s="132">
        <f>IF(Timeline!R31="","",Timeline!R31)</f>
        <v>45747</v>
      </c>
      <c r="S11" s="132">
        <f>IF(Timeline!S31="","",Timeline!S31)</f>
        <v>46112</v>
      </c>
      <c r="T11" s="132">
        <f>IF(Timeline!T31="","",Timeline!T31)</f>
        <v>46477</v>
      </c>
      <c r="U11" s="132">
        <f>IF(Timeline!U31="","",Timeline!U31)</f>
        <v>46843</v>
      </c>
      <c r="V11" s="132">
        <f>IF(Timeline!V31="","",Timeline!V31)</f>
        <v>47208</v>
      </c>
      <c r="W11" s="132">
        <f>IF(Timeline!W31="","",Timeline!W31)</f>
        <v>47573</v>
      </c>
      <c r="X11" s="132">
        <f>IF(Timeline!X31="","",Timeline!X31)</f>
        <v>47938</v>
      </c>
      <c r="Y11" s="132">
        <f>IF(Timeline!Y31="","",Timeline!Y31)</f>
        <v>48304</v>
      </c>
      <c r="Z11" s="132">
        <f>IF(Timeline!Z31="","",Timeline!Z31)</f>
        <v>48669</v>
      </c>
      <c r="AA11" s="132">
        <f>IF(Timeline!AA31="","",Timeline!AA31)</f>
        <v>49034</v>
      </c>
      <c r="AB11" s="132">
        <f>IF(Timeline!AB31="","",Timeline!AB31)</f>
        <v>49399</v>
      </c>
      <c r="AC11" s="132">
        <f>IF(Timeline!AC31="","",Timeline!AC31)</f>
        <v>49765</v>
      </c>
      <c r="AE11" s="132">
        <f>IF(Timeline!AE31="","",Timeline!AE31)</f>
        <v>49765</v>
      </c>
      <c r="AG11" s="132">
        <f>IF(Timeline!AG31="","",Timeline!AG31)</f>
        <v>49765</v>
      </c>
      <c r="AI11" s="132">
        <f>IF(Timeline!AI31="","",Timeline!AI31)</f>
        <v>49765</v>
      </c>
      <c r="AK11" s="1094"/>
    </row>
    <row r="13" spans="2:37" ht="16.5" x14ac:dyDescent="0.25">
      <c r="B13" s="11" t="s">
        <v>541</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row>
    <row r="15" spans="2:37" x14ac:dyDescent="0.25">
      <c r="B15" s="381" t="s">
        <v>542</v>
      </c>
      <c r="C15" s="381"/>
      <c r="D15" s="360"/>
      <c r="E15" s="360"/>
      <c r="F15" s="381"/>
      <c r="G15" s="381"/>
      <c r="H15" s="381"/>
      <c r="I15" s="381"/>
      <c r="J15" s="381"/>
      <c r="K15" s="381"/>
      <c r="L15" s="381"/>
      <c r="M15" s="381"/>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381"/>
    </row>
    <row r="16" spans="2:37" ht="12.75" customHeight="1" outlineLevel="1" x14ac:dyDescent="0.25"/>
    <row r="17" spans="3:37" ht="12.75" customHeight="1" outlineLevel="1" x14ac:dyDescent="0.25">
      <c r="C17" s="200" t="str">
        <f>B$15&amp;": TOC Peak"</f>
        <v>Average Minutes Lateness: TOC Peak</v>
      </c>
    </row>
    <row r="18" spans="3:37" ht="12.75" customHeight="1" outlineLevel="1" x14ac:dyDescent="0.25">
      <c r="D18" s="393" t="str">
        <f>'Line Items'!D2291</f>
        <v>HU01 - Kent Mainline Off-Peak</v>
      </c>
      <c r="E18" s="394"/>
      <c r="F18" s="395" t="s">
        <v>543</v>
      </c>
      <c r="G18" s="402"/>
      <c r="H18" s="402"/>
      <c r="I18" s="402"/>
      <c r="J18" s="402"/>
      <c r="K18" s="402"/>
      <c r="L18" s="402"/>
      <c r="M18" s="402"/>
      <c r="N18" s="402"/>
      <c r="O18" s="402"/>
      <c r="P18" s="402"/>
      <c r="Q18" s="402"/>
      <c r="R18" s="402"/>
      <c r="S18" s="402"/>
      <c r="T18" s="402"/>
      <c r="U18" s="402"/>
      <c r="V18" s="402"/>
      <c r="W18" s="402"/>
      <c r="X18" s="402"/>
      <c r="Y18" s="402"/>
      <c r="Z18" s="402"/>
      <c r="AA18" s="402"/>
      <c r="AB18" s="402"/>
      <c r="AC18" s="403"/>
      <c r="AD18" s="123"/>
      <c r="AE18" s="1057"/>
      <c r="AF18" s="123"/>
      <c r="AG18" s="1057"/>
      <c r="AI18" s="1057"/>
      <c r="AK18" s="378"/>
    </row>
    <row r="19" spans="3:37" ht="12.75" customHeight="1" outlineLevel="1" x14ac:dyDescent="0.25">
      <c r="D19" s="142" t="str">
        <f>'Line Items'!D2292</f>
        <v>HU02 - Kent Metro Off-Peak</v>
      </c>
      <c r="E19" s="106"/>
      <c r="F19" s="143" t="str">
        <f t="shared" ref="F19:F37" si="0">F18</f>
        <v>Mins</v>
      </c>
      <c r="G19" s="404"/>
      <c r="H19" s="404"/>
      <c r="I19" s="404"/>
      <c r="J19" s="404"/>
      <c r="K19" s="404"/>
      <c r="L19" s="404"/>
      <c r="M19" s="404"/>
      <c r="N19" s="404"/>
      <c r="O19" s="404"/>
      <c r="P19" s="404"/>
      <c r="Q19" s="404"/>
      <c r="R19" s="404"/>
      <c r="S19" s="404"/>
      <c r="T19" s="404"/>
      <c r="U19" s="404"/>
      <c r="V19" s="404"/>
      <c r="W19" s="404"/>
      <c r="X19" s="404"/>
      <c r="Y19" s="404"/>
      <c r="Z19" s="404"/>
      <c r="AA19" s="404"/>
      <c r="AB19" s="404"/>
      <c r="AC19" s="405"/>
      <c r="AD19" s="123"/>
      <c r="AE19" s="805"/>
      <c r="AF19" s="123"/>
      <c r="AG19" s="805"/>
      <c r="AI19" s="805"/>
      <c r="AK19" s="285"/>
    </row>
    <row r="20" spans="3:37" ht="12.75" customHeight="1" outlineLevel="1" x14ac:dyDescent="0.25">
      <c r="D20" s="142" t="str">
        <f>'Line Items'!D2293</f>
        <v>HU03 - Kent Rural</v>
      </c>
      <c r="E20" s="106"/>
      <c r="F20" s="143" t="str">
        <f t="shared" si="0"/>
        <v>Mins</v>
      </c>
      <c r="G20" s="404"/>
      <c r="H20" s="404"/>
      <c r="I20" s="404"/>
      <c r="J20" s="404"/>
      <c r="K20" s="404"/>
      <c r="L20" s="404"/>
      <c r="M20" s="404"/>
      <c r="N20" s="404"/>
      <c r="O20" s="404"/>
      <c r="P20" s="404"/>
      <c r="Q20" s="404"/>
      <c r="R20" s="404"/>
      <c r="S20" s="404"/>
      <c r="T20" s="404"/>
      <c r="U20" s="404"/>
      <c r="V20" s="404"/>
      <c r="W20" s="404"/>
      <c r="X20" s="404"/>
      <c r="Y20" s="404"/>
      <c r="Z20" s="404"/>
      <c r="AA20" s="404"/>
      <c r="AB20" s="404"/>
      <c r="AC20" s="405"/>
      <c r="AD20" s="123"/>
      <c r="AE20" s="805"/>
      <c r="AF20" s="123"/>
      <c r="AG20" s="805"/>
      <c r="AI20" s="805"/>
      <c r="AK20" s="300"/>
    </row>
    <row r="21" spans="3:37" ht="12.75" customHeight="1" outlineLevel="1" x14ac:dyDescent="0.25">
      <c r="D21" s="142" t="str">
        <f>'Line Items'!D2294</f>
        <v>HU04 - Kent Mainline Peak</v>
      </c>
      <c r="E21" s="106"/>
      <c r="F21" s="143" t="str">
        <f t="shared" si="0"/>
        <v>Mins</v>
      </c>
      <c r="G21" s="404"/>
      <c r="H21" s="404"/>
      <c r="I21" s="404"/>
      <c r="J21" s="404"/>
      <c r="K21" s="404"/>
      <c r="L21" s="404"/>
      <c r="M21" s="404"/>
      <c r="N21" s="404"/>
      <c r="O21" s="404"/>
      <c r="P21" s="404"/>
      <c r="Q21" s="404"/>
      <c r="R21" s="404"/>
      <c r="S21" s="404"/>
      <c r="T21" s="404"/>
      <c r="U21" s="404"/>
      <c r="V21" s="404"/>
      <c r="W21" s="404"/>
      <c r="X21" s="404"/>
      <c r="Y21" s="404"/>
      <c r="Z21" s="404"/>
      <c r="AA21" s="404"/>
      <c r="AB21" s="404"/>
      <c r="AC21" s="405"/>
      <c r="AD21" s="123"/>
      <c r="AE21" s="805"/>
      <c r="AF21" s="123"/>
      <c r="AG21" s="805"/>
      <c r="AI21" s="805"/>
      <c r="AK21" s="300"/>
    </row>
    <row r="22" spans="3:37" ht="12.75" customHeight="1" outlineLevel="1" x14ac:dyDescent="0.25">
      <c r="D22" s="142" t="str">
        <f>'Line Items'!D2295</f>
        <v>HU05 - Kent Metro Peak</v>
      </c>
      <c r="E22" s="106"/>
      <c r="F22" s="143" t="str">
        <f t="shared" si="0"/>
        <v>Mins</v>
      </c>
      <c r="G22" s="404"/>
      <c r="H22" s="404"/>
      <c r="I22" s="404"/>
      <c r="J22" s="404"/>
      <c r="K22" s="404"/>
      <c r="L22" s="404"/>
      <c r="M22" s="404"/>
      <c r="N22" s="404"/>
      <c r="O22" s="404"/>
      <c r="P22" s="404"/>
      <c r="Q22" s="404"/>
      <c r="R22" s="404"/>
      <c r="S22" s="404"/>
      <c r="T22" s="404"/>
      <c r="U22" s="404"/>
      <c r="V22" s="404"/>
      <c r="W22" s="404"/>
      <c r="X22" s="404"/>
      <c r="Y22" s="404"/>
      <c r="Z22" s="404"/>
      <c r="AA22" s="404"/>
      <c r="AB22" s="404"/>
      <c r="AC22" s="405"/>
      <c r="AD22" s="123"/>
      <c r="AE22" s="805"/>
      <c r="AF22" s="123"/>
      <c r="AG22" s="805"/>
      <c r="AI22" s="805"/>
      <c r="AK22" s="300"/>
    </row>
    <row r="23" spans="3:37" ht="12.75" customHeight="1" outlineLevel="1" x14ac:dyDescent="0.25">
      <c r="D23" s="142" t="str">
        <f>'Line Items'!D2296</f>
        <v>HU06 - Kent High Speed Peak</v>
      </c>
      <c r="E23" s="106"/>
      <c r="F23" s="143" t="str">
        <f t="shared" si="0"/>
        <v>Mins</v>
      </c>
      <c r="G23" s="404"/>
      <c r="H23" s="404"/>
      <c r="I23" s="404"/>
      <c r="J23" s="404"/>
      <c r="K23" s="404"/>
      <c r="L23" s="404"/>
      <c r="M23" s="404"/>
      <c r="N23" s="404"/>
      <c r="O23" s="404"/>
      <c r="P23" s="404"/>
      <c r="Q23" s="404"/>
      <c r="R23" s="404"/>
      <c r="S23" s="404"/>
      <c r="T23" s="404"/>
      <c r="U23" s="404"/>
      <c r="V23" s="404"/>
      <c r="W23" s="404"/>
      <c r="X23" s="404"/>
      <c r="Y23" s="404"/>
      <c r="Z23" s="404"/>
      <c r="AA23" s="404"/>
      <c r="AB23" s="404"/>
      <c r="AC23" s="405"/>
      <c r="AD23" s="123"/>
      <c r="AE23" s="805"/>
      <c r="AF23" s="123"/>
      <c r="AG23" s="805"/>
      <c r="AI23" s="805"/>
      <c r="AK23" s="300"/>
    </row>
    <row r="24" spans="3:37" ht="12.75" customHeight="1" outlineLevel="1" x14ac:dyDescent="0.25">
      <c r="D24" s="142" t="str">
        <f>'Line Items'!D2297</f>
        <v>HU07 - Kent High Speed Off Peak</v>
      </c>
      <c r="E24" s="106"/>
      <c r="F24" s="143" t="str">
        <f t="shared" si="0"/>
        <v>Mins</v>
      </c>
      <c r="G24" s="404"/>
      <c r="H24" s="404"/>
      <c r="I24" s="404"/>
      <c r="J24" s="404"/>
      <c r="K24" s="404"/>
      <c r="L24" s="404"/>
      <c r="M24" s="404"/>
      <c r="N24" s="404"/>
      <c r="O24" s="404"/>
      <c r="P24" s="404"/>
      <c r="Q24" s="404"/>
      <c r="R24" s="404"/>
      <c r="S24" s="404"/>
      <c r="T24" s="404"/>
      <c r="U24" s="404"/>
      <c r="V24" s="404"/>
      <c r="W24" s="404"/>
      <c r="X24" s="404"/>
      <c r="Y24" s="404"/>
      <c r="Z24" s="404"/>
      <c r="AA24" s="404"/>
      <c r="AB24" s="404"/>
      <c r="AC24" s="405"/>
      <c r="AD24" s="123"/>
      <c r="AE24" s="805"/>
      <c r="AF24" s="123"/>
      <c r="AG24" s="805"/>
      <c r="AI24" s="805"/>
      <c r="AK24" s="300"/>
    </row>
    <row r="25" spans="3:37" ht="12.75" customHeight="1" outlineLevel="1" x14ac:dyDescent="0.25">
      <c r="D25" s="142" t="str">
        <f>'Line Items'!D2298</f>
        <v>[Schedule 8 Performance Service Groups Line 8]</v>
      </c>
      <c r="E25" s="106"/>
      <c r="F25" s="143" t="str">
        <f t="shared" si="0"/>
        <v>Mins</v>
      </c>
      <c r="G25" s="404"/>
      <c r="H25" s="404"/>
      <c r="I25" s="404"/>
      <c r="J25" s="404"/>
      <c r="K25" s="404"/>
      <c r="L25" s="404"/>
      <c r="M25" s="404"/>
      <c r="N25" s="404"/>
      <c r="O25" s="404"/>
      <c r="P25" s="404"/>
      <c r="Q25" s="404"/>
      <c r="R25" s="404"/>
      <c r="S25" s="404"/>
      <c r="T25" s="404"/>
      <c r="U25" s="404"/>
      <c r="V25" s="404"/>
      <c r="W25" s="404"/>
      <c r="X25" s="404"/>
      <c r="Y25" s="404"/>
      <c r="Z25" s="404"/>
      <c r="AA25" s="404"/>
      <c r="AB25" s="404"/>
      <c r="AC25" s="405"/>
      <c r="AD25" s="123"/>
      <c r="AE25" s="805"/>
      <c r="AF25" s="123"/>
      <c r="AG25" s="805"/>
      <c r="AI25" s="805"/>
      <c r="AK25" s="300"/>
    </row>
    <row r="26" spans="3:37" ht="12.75" customHeight="1" outlineLevel="1" x14ac:dyDescent="0.25">
      <c r="D26" s="142" t="str">
        <f>'Line Items'!D2299</f>
        <v>[Schedule 8 Performance Service Groups Line 9]</v>
      </c>
      <c r="E26" s="106"/>
      <c r="F26" s="143" t="str">
        <f t="shared" si="0"/>
        <v>Mins</v>
      </c>
      <c r="G26" s="404"/>
      <c r="H26" s="404"/>
      <c r="I26" s="404"/>
      <c r="J26" s="404"/>
      <c r="K26" s="404"/>
      <c r="L26" s="404"/>
      <c r="M26" s="404"/>
      <c r="N26" s="404"/>
      <c r="O26" s="404"/>
      <c r="P26" s="404"/>
      <c r="Q26" s="404"/>
      <c r="R26" s="404"/>
      <c r="S26" s="404"/>
      <c r="T26" s="404"/>
      <c r="U26" s="404"/>
      <c r="V26" s="404"/>
      <c r="W26" s="404"/>
      <c r="X26" s="404"/>
      <c r="Y26" s="404"/>
      <c r="Z26" s="404"/>
      <c r="AA26" s="404"/>
      <c r="AB26" s="404"/>
      <c r="AC26" s="405"/>
      <c r="AD26" s="123"/>
      <c r="AE26" s="805"/>
      <c r="AF26" s="123"/>
      <c r="AG26" s="805"/>
      <c r="AI26" s="805"/>
      <c r="AK26" s="300"/>
    </row>
    <row r="27" spans="3:37" ht="12.75" customHeight="1" outlineLevel="1" x14ac:dyDescent="0.25">
      <c r="D27" s="142" t="str">
        <f>'Line Items'!D2300</f>
        <v>[Schedule 8 Performance Service Groups Line 10]</v>
      </c>
      <c r="E27" s="106"/>
      <c r="F27" s="143" t="str">
        <f t="shared" si="0"/>
        <v>Mins</v>
      </c>
      <c r="G27" s="404"/>
      <c r="H27" s="404"/>
      <c r="I27" s="404"/>
      <c r="J27" s="404"/>
      <c r="K27" s="404"/>
      <c r="L27" s="404"/>
      <c r="M27" s="404"/>
      <c r="N27" s="404"/>
      <c r="O27" s="404"/>
      <c r="P27" s="404"/>
      <c r="Q27" s="404"/>
      <c r="R27" s="404"/>
      <c r="S27" s="404"/>
      <c r="T27" s="404"/>
      <c r="U27" s="404"/>
      <c r="V27" s="404"/>
      <c r="W27" s="404"/>
      <c r="X27" s="404"/>
      <c r="Y27" s="404"/>
      <c r="Z27" s="404"/>
      <c r="AA27" s="404"/>
      <c r="AB27" s="404"/>
      <c r="AC27" s="405"/>
      <c r="AD27" s="123"/>
      <c r="AE27" s="805"/>
      <c r="AF27" s="123"/>
      <c r="AG27" s="805"/>
      <c r="AI27" s="805"/>
      <c r="AK27" s="300"/>
    </row>
    <row r="28" spans="3:37" ht="12.75" customHeight="1" outlineLevel="1" x14ac:dyDescent="0.25">
      <c r="D28" s="142" t="str">
        <f>'Line Items'!D2301</f>
        <v>[Schedule 8 Performance Service Groups Line 11]</v>
      </c>
      <c r="E28" s="106"/>
      <c r="F28" s="143" t="str">
        <f t="shared" si="0"/>
        <v>Mins</v>
      </c>
      <c r="G28" s="404"/>
      <c r="H28" s="404"/>
      <c r="I28" s="404"/>
      <c r="J28" s="404"/>
      <c r="K28" s="404"/>
      <c r="L28" s="404"/>
      <c r="M28" s="404"/>
      <c r="N28" s="404"/>
      <c r="O28" s="404"/>
      <c r="P28" s="404"/>
      <c r="Q28" s="404"/>
      <c r="R28" s="404"/>
      <c r="S28" s="404"/>
      <c r="T28" s="404"/>
      <c r="U28" s="404"/>
      <c r="V28" s="404"/>
      <c r="W28" s="404"/>
      <c r="X28" s="404"/>
      <c r="Y28" s="404"/>
      <c r="Z28" s="404"/>
      <c r="AA28" s="404"/>
      <c r="AB28" s="404"/>
      <c r="AC28" s="405"/>
      <c r="AD28" s="123"/>
      <c r="AE28" s="805"/>
      <c r="AF28" s="123"/>
      <c r="AG28" s="805"/>
      <c r="AI28" s="805"/>
      <c r="AK28" s="300"/>
    </row>
    <row r="29" spans="3:37" ht="12.75" customHeight="1" outlineLevel="1" x14ac:dyDescent="0.25">
      <c r="D29" s="142" t="str">
        <f>'Line Items'!D2302</f>
        <v>[Schedule 8 Performance Service Groups Line 12]</v>
      </c>
      <c r="E29" s="106"/>
      <c r="F29" s="143" t="str">
        <f t="shared" si="0"/>
        <v>Mins</v>
      </c>
      <c r="G29" s="404"/>
      <c r="H29" s="404"/>
      <c r="I29" s="404"/>
      <c r="J29" s="404"/>
      <c r="K29" s="404"/>
      <c r="L29" s="404"/>
      <c r="M29" s="404"/>
      <c r="N29" s="404"/>
      <c r="O29" s="404"/>
      <c r="P29" s="404"/>
      <c r="Q29" s="404"/>
      <c r="R29" s="404"/>
      <c r="S29" s="404"/>
      <c r="T29" s="404"/>
      <c r="U29" s="404"/>
      <c r="V29" s="404"/>
      <c r="W29" s="404"/>
      <c r="X29" s="404"/>
      <c r="Y29" s="404"/>
      <c r="Z29" s="404"/>
      <c r="AA29" s="404"/>
      <c r="AB29" s="404"/>
      <c r="AC29" s="405"/>
      <c r="AD29" s="123"/>
      <c r="AE29" s="805"/>
      <c r="AF29" s="123"/>
      <c r="AG29" s="805"/>
      <c r="AI29" s="805"/>
      <c r="AK29" s="300"/>
    </row>
    <row r="30" spans="3:37" ht="12.75" customHeight="1" outlineLevel="1" x14ac:dyDescent="0.25">
      <c r="D30" s="142" t="str">
        <f>'Line Items'!D2303</f>
        <v>[Schedule 8 Performance Service Groups Line 13]</v>
      </c>
      <c r="E30" s="106"/>
      <c r="F30" s="143" t="str">
        <f t="shared" si="0"/>
        <v>Mins</v>
      </c>
      <c r="G30" s="404"/>
      <c r="H30" s="404"/>
      <c r="I30" s="404"/>
      <c r="J30" s="404"/>
      <c r="K30" s="404"/>
      <c r="L30" s="404"/>
      <c r="M30" s="404"/>
      <c r="N30" s="404"/>
      <c r="O30" s="404"/>
      <c r="P30" s="404"/>
      <c r="Q30" s="404"/>
      <c r="R30" s="404"/>
      <c r="S30" s="404"/>
      <c r="T30" s="404"/>
      <c r="U30" s="404"/>
      <c r="V30" s="404"/>
      <c r="W30" s="404"/>
      <c r="X30" s="404"/>
      <c r="Y30" s="404"/>
      <c r="Z30" s="404"/>
      <c r="AA30" s="404"/>
      <c r="AB30" s="404"/>
      <c r="AC30" s="405"/>
      <c r="AD30" s="123"/>
      <c r="AE30" s="805"/>
      <c r="AF30" s="123"/>
      <c r="AG30" s="805"/>
      <c r="AI30" s="805"/>
      <c r="AK30" s="300"/>
    </row>
    <row r="31" spans="3:37" ht="12.75" customHeight="1" outlineLevel="1" x14ac:dyDescent="0.25">
      <c r="D31" s="142" t="str">
        <f>'Line Items'!D2304</f>
        <v>[Schedule 8 Performance Service Groups Line 14]</v>
      </c>
      <c r="E31" s="106"/>
      <c r="F31" s="143" t="str">
        <f t="shared" si="0"/>
        <v>Mins</v>
      </c>
      <c r="G31" s="404"/>
      <c r="H31" s="404"/>
      <c r="I31" s="404"/>
      <c r="J31" s="404"/>
      <c r="K31" s="404"/>
      <c r="L31" s="404"/>
      <c r="M31" s="404"/>
      <c r="N31" s="404"/>
      <c r="O31" s="404"/>
      <c r="P31" s="404"/>
      <c r="Q31" s="404"/>
      <c r="R31" s="404"/>
      <c r="S31" s="404"/>
      <c r="T31" s="404"/>
      <c r="U31" s="404"/>
      <c r="V31" s="404"/>
      <c r="W31" s="404"/>
      <c r="X31" s="404"/>
      <c r="Y31" s="404"/>
      <c r="Z31" s="404"/>
      <c r="AA31" s="404"/>
      <c r="AB31" s="404"/>
      <c r="AC31" s="405"/>
      <c r="AD31" s="123"/>
      <c r="AE31" s="805"/>
      <c r="AF31" s="123"/>
      <c r="AG31" s="805"/>
      <c r="AI31" s="805"/>
      <c r="AK31" s="300"/>
    </row>
    <row r="32" spans="3:37" ht="12.75" customHeight="1" outlineLevel="1" x14ac:dyDescent="0.25">
      <c r="D32" s="142" t="str">
        <f>'Line Items'!D2305</f>
        <v>[Schedule 8 Performance Service Groups Line 15]</v>
      </c>
      <c r="E32" s="106"/>
      <c r="F32" s="143" t="str">
        <f t="shared" si="0"/>
        <v>Mins</v>
      </c>
      <c r="G32" s="404"/>
      <c r="H32" s="404"/>
      <c r="I32" s="404"/>
      <c r="J32" s="404"/>
      <c r="K32" s="404"/>
      <c r="L32" s="404"/>
      <c r="M32" s="404"/>
      <c r="N32" s="404"/>
      <c r="O32" s="404"/>
      <c r="P32" s="404"/>
      <c r="Q32" s="404"/>
      <c r="R32" s="404"/>
      <c r="S32" s="404"/>
      <c r="T32" s="404"/>
      <c r="U32" s="404"/>
      <c r="V32" s="404"/>
      <c r="W32" s="404"/>
      <c r="X32" s="404"/>
      <c r="Y32" s="404"/>
      <c r="Z32" s="404"/>
      <c r="AA32" s="404"/>
      <c r="AB32" s="404"/>
      <c r="AC32" s="405"/>
      <c r="AD32" s="123"/>
      <c r="AE32" s="805"/>
      <c r="AF32" s="123"/>
      <c r="AG32" s="805"/>
      <c r="AI32" s="805"/>
      <c r="AK32" s="300"/>
    </row>
    <row r="33" spans="3:37" ht="12.75" customHeight="1" outlineLevel="1" x14ac:dyDescent="0.25">
      <c r="D33" s="142" t="str">
        <f>'Line Items'!D2306</f>
        <v>[Schedule 8 Performance Service Groups Line 16]</v>
      </c>
      <c r="E33" s="106"/>
      <c r="F33" s="143" t="str">
        <f t="shared" si="0"/>
        <v>Mins</v>
      </c>
      <c r="G33" s="404"/>
      <c r="H33" s="404"/>
      <c r="I33" s="404"/>
      <c r="J33" s="404"/>
      <c r="K33" s="404"/>
      <c r="L33" s="404"/>
      <c r="M33" s="404"/>
      <c r="N33" s="404"/>
      <c r="O33" s="404"/>
      <c r="P33" s="404"/>
      <c r="Q33" s="404"/>
      <c r="R33" s="404"/>
      <c r="S33" s="404"/>
      <c r="T33" s="404"/>
      <c r="U33" s="404"/>
      <c r="V33" s="404"/>
      <c r="W33" s="404"/>
      <c r="X33" s="404"/>
      <c r="Y33" s="404"/>
      <c r="Z33" s="404"/>
      <c r="AA33" s="404"/>
      <c r="AB33" s="404"/>
      <c r="AC33" s="405"/>
      <c r="AD33" s="123"/>
      <c r="AE33" s="805"/>
      <c r="AF33" s="123"/>
      <c r="AG33" s="805"/>
      <c r="AI33" s="805"/>
      <c r="AK33" s="300"/>
    </row>
    <row r="34" spans="3:37" ht="12.75" customHeight="1" outlineLevel="1" x14ac:dyDescent="0.25">
      <c r="D34" s="142" t="str">
        <f>'Line Items'!D2307</f>
        <v>[Schedule 8 Performance Service Groups Line 17]</v>
      </c>
      <c r="E34" s="106"/>
      <c r="F34" s="143" t="str">
        <f t="shared" si="0"/>
        <v>Mins</v>
      </c>
      <c r="G34" s="404"/>
      <c r="H34" s="404"/>
      <c r="I34" s="404"/>
      <c r="J34" s="404"/>
      <c r="K34" s="404"/>
      <c r="L34" s="404"/>
      <c r="M34" s="404"/>
      <c r="N34" s="404"/>
      <c r="O34" s="404"/>
      <c r="P34" s="404"/>
      <c r="Q34" s="404"/>
      <c r="R34" s="404"/>
      <c r="S34" s="404"/>
      <c r="T34" s="404"/>
      <c r="U34" s="404"/>
      <c r="V34" s="404"/>
      <c r="W34" s="404"/>
      <c r="X34" s="404"/>
      <c r="Y34" s="404"/>
      <c r="Z34" s="404"/>
      <c r="AA34" s="404"/>
      <c r="AB34" s="404"/>
      <c r="AC34" s="405"/>
      <c r="AD34" s="123"/>
      <c r="AE34" s="805"/>
      <c r="AF34" s="123"/>
      <c r="AG34" s="805"/>
      <c r="AI34" s="805"/>
      <c r="AK34" s="300"/>
    </row>
    <row r="35" spans="3:37" ht="12.75" customHeight="1" outlineLevel="1" x14ac:dyDescent="0.25">
      <c r="D35" s="142" t="str">
        <f>'Line Items'!D2308</f>
        <v>[Schedule 8 Performance Service Groups Line 18]</v>
      </c>
      <c r="E35" s="106"/>
      <c r="F35" s="143" t="str">
        <f t="shared" si="0"/>
        <v>Mins</v>
      </c>
      <c r="G35" s="404"/>
      <c r="H35" s="404"/>
      <c r="I35" s="404"/>
      <c r="J35" s="404"/>
      <c r="K35" s="404"/>
      <c r="L35" s="404"/>
      <c r="M35" s="404"/>
      <c r="N35" s="404"/>
      <c r="O35" s="404"/>
      <c r="P35" s="404"/>
      <c r="Q35" s="404"/>
      <c r="R35" s="404"/>
      <c r="S35" s="404"/>
      <c r="T35" s="404"/>
      <c r="U35" s="404"/>
      <c r="V35" s="404"/>
      <c r="W35" s="404"/>
      <c r="X35" s="404"/>
      <c r="Y35" s="404"/>
      <c r="Z35" s="404"/>
      <c r="AA35" s="404"/>
      <c r="AB35" s="404"/>
      <c r="AC35" s="405"/>
      <c r="AD35" s="123"/>
      <c r="AE35" s="805"/>
      <c r="AF35" s="123"/>
      <c r="AG35" s="805"/>
      <c r="AI35" s="805"/>
      <c r="AK35" s="300"/>
    </row>
    <row r="36" spans="3:37" ht="12.75" customHeight="1" outlineLevel="1" x14ac:dyDescent="0.25">
      <c r="D36" s="142" t="str">
        <f>'Line Items'!D2309</f>
        <v>[Schedule 8 Performance Service Groups Line 19]</v>
      </c>
      <c r="E36" s="106"/>
      <c r="F36" s="143" t="str">
        <f t="shared" si="0"/>
        <v>Mins</v>
      </c>
      <c r="G36" s="404"/>
      <c r="H36" s="404"/>
      <c r="I36" s="404"/>
      <c r="J36" s="404"/>
      <c r="K36" s="404"/>
      <c r="L36" s="404"/>
      <c r="M36" s="404"/>
      <c r="N36" s="404"/>
      <c r="O36" s="404"/>
      <c r="P36" s="404"/>
      <c r="Q36" s="404"/>
      <c r="R36" s="404"/>
      <c r="S36" s="404"/>
      <c r="T36" s="404"/>
      <c r="U36" s="404"/>
      <c r="V36" s="404"/>
      <c r="W36" s="404"/>
      <c r="X36" s="404"/>
      <c r="Y36" s="404"/>
      <c r="Z36" s="404"/>
      <c r="AA36" s="404"/>
      <c r="AB36" s="404"/>
      <c r="AC36" s="405"/>
      <c r="AD36" s="123"/>
      <c r="AE36" s="805"/>
      <c r="AF36" s="123"/>
      <c r="AG36" s="805"/>
      <c r="AI36" s="805"/>
      <c r="AK36" s="300"/>
    </row>
    <row r="37" spans="3:37" ht="12.75" customHeight="1" outlineLevel="1" x14ac:dyDescent="0.25">
      <c r="D37" s="113" t="str">
        <f>'Line Items'!D2310</f>
        <v>[Schedule 8 Performance Service Groups Line 20]</v>
      </c>
      <c r="E37" s="286"/>
      <c r="F37" s="155" t="str">
        <f t="shared" si="0"/>
        <v>Mins</v>
      </c>
      <c r="G37" s="406"/>
      <c r="H37" s="406"/>
      <c r="I37" s="406"/>
      <c r="J37" s="406"/>
      <c r="K37" s="406"/>
      <c r="L37" s="406"/>
      <c r="M37" s="406"/>
      <c r="N37" s="406"/>
      <c r="O37" s="406"/>
      <c r="P37" s="406"/>
      <c r="Q37" s="406"/>
      <c r="R37" s="406"/>
      <c r="S37" s="406"/>
      <c r="T37" s="406"/>
      <c r="U37" s="406"/>
      <c r="V37" s="406"/>
      <c r="W37" s="406"/>
      <c r="X37" s="406"/>
      <c r="Y37" s="406"/>
      <c r="Z37" s="406"/>
      <c r="AA37" s="406"/>
      <c r="AB37" s="406"/>
      <c r="AC37" s="407"/>
      <c r="AD37" s="123"/>
      <c r="AE37" s="1058"/>
      <c r="AF37" s="123"/>
      <c r="AG37" s="1058"/>
      <c r="AI37" s="1058"/>
      <c r="AK37" s="301"/>
    </row>
    <row r="38" spans="3:37" ht="12.75" customHeight="1" outlineLevel="1" x14ac:dyDescent="0.25">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E38" s="107"/>
      <c r="AG38" s="107"/>
      <c r="AI38" s="107"/>
    </row>
    <row r="39" spans="3:37" ht="12.75" customHeight="1" outlineLevel="1" x14ac:dyDescent="0.25">
      <c r="C39" s="200" t="str">
        <f>B$15&amp;": NR Peak"</f>
        <v>Average Minutes Lateness: NR Peak</v>
      </c>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E39" s="107"/>
      <c r="AG39" s="107"/>
      <c r="AI39" s="107"/>
    </row>
    <row r="40" spans="3:37" ht="12.75" customHeight="1" outlineLevel="1" x14ac:dyDescent="0.25">
      <c r="D40" s="393" t="str">
        <f t="shared" ref="D40:D59" si="1">D18</f>
        <v>HU01 - Kent Mainline Off-Peak</v>
      </c>
      <c r="E40" s="394"/>
      <c r="F40" s="399" t="str">
        <f t="shared" ref="F40:F59" si="2">F18</f>
        <v>Mins</v>
      </c>
      <c r="G40" s="402"/>
      <c r="H40" s="402"/>
      <c r="I40" s="402"/>
      <c r="J40" s="402"/>
      <c r="K40" s="402"/>
      <c r="L40" s="402"/>
      <c r="M40" s="402"/>
      <c r="N40" s="402"/>
      <c r="O40" s="402"/>
      <c r="P40" s="402"/>
      <c r="Q40" s="402"/>
      <c r="R40" s="402"/>
      <c r="S40" s="402"/>
      <c r="T40" s="402"/>
      <c r="U40" s="402"/>
      <c r="V40" s="402"/>
      <c r="W40" s="402"/>
      <c r="X40" s="402"/>
      <c r="Y40" s="402"/>
      <c r="Z40" s="402"/>
      <c r="AA40" s="402"/>
      <c r="AB40" s="402"/>
      <c r="AC40" s="403"/>
      <c r="AD40" s="123"/>
      <c r="AE40" s="1057"/>
      <c r="AF40" s="123"/>
      <c r="AG40" s="1057"/>
      <c r="AI40" s="1057"/>
      <c r="AK40" s="408"/>
    </row>
    <row r="41" spans="3:37" ht="12.75" customHeight="1" outlineLevel="1" x14ac:dyDescent="0.25">
      <c r="D41" s="142" t="str">
        <f t="shared" si="1"/>
        <v>HU02 - Kent Metro Off-Peak</v>
      </c>
      <c r="E41" s="106"/>
      <c r="F41" s="143" t="str">
        <f t="shared" si="2"/>
        <v>Mins</v>
      </c>
      <c r="G41" s="404"/>
      <c r="H41" s="404"/>
      <c r="I41" s="404"/>
      <c r="J41" s="404"/>
      <c r="K41" s="404"/>
      <c r="L41" s="404"/>
      <c r="M41" s="404"/>
      <c r="N41" s="404"/>
      <c r="O41" s="404"/>
      <c r="P41" s="404"/>
      <c r="Q41" s="404"/>
      <c r="R41" s="404"/>
      <c r="S41" s="404"/>
      <c r="T41" s="404"/>
      <c r="U41" s="404"/>
      <c r="V41" s="404"/>
      <c r="W41" s="404"/>
      <c r="X41" s="404"/>
      <c r="Y41" s="404"/>
      <c r="Z41" s="404"/>
      <c r="AA41" s="404"/>
      <c r="AB41" s="404"/>
      <c r="AC41" s="405"/>
      <c r="AD41" s="123"/>
      <c r="AE41" s="805"/>
      <c r="AF41" s="123"/>
      <c r="AG41" s="805"/>
      <c r="AI41" s="805"/>
      <c r="AK41" s="285"/>
    </row>
    <row r="42" spans="3:37" ht="12.75" customHeight="1" outlineLevel="1" x14ac:dyDescent="0.25">
      <c r="D42" s="142" t="str">
        <f t="shared" si="1"/>
        <v>HU03 - Kent Rural</v>
      </c>
      <c r="E42" s="106"/>
      <c r="F42" s="143" t="str">
        <f t="shared" si="2"/>
        <v>Mins</v>
      </c>
      <c r="G42" s="404"/>
      <c r="H42" s="404"/>
      <c r="I42" s="404"/>
      <c r="J42" s="404"/>
      <c r="K42" s="404"/>
      <c r="L42" s="404"/>
      <c r="M42" s="404"/>
      <c r="N42" s="404"/>
      <c r="O42" s="404"/>
      <c r="P42" s="404"/>
      <c r="Q42" s="404"/>
      <c r="R42" s="404"/>
      <c r="S42" s="404"/>
      <c r="T42" s="404"/>
      <c r="U42" s="404"/>
      <c r="V42" s="404"/>
      <c r="W42" s="404"/>
      <c r="X42" s="404"/>
      <c r="Y42" s="404"/>
      <c r="Z42" s="404"/>
      <c r="AA42" s="404"/>
      <c r="AB42" s="404"/>
      <c r="AC42" s="405"/>
      <c r="AD42" s="123"/>
      <c r="AE42" s="805"/>
      <c r="AF42" s="123"/>
      <c r="AG42" s="805"/>
      <c r="AI42" s="805"/>
      <c r="AK42" s="300"/>
    </row>
    <row r="43" spans="3:37" ht="12.75" customHeight="1" outlineLevel="1" x14ac:dyDescent="0.25">
      <c r="D43" s="142" t="str">
        <f t="shared" si="1"/>
        <v>HU04 - Kent Mainline Peak</v>
      </c>
      <c r="E43" s="106"/>
      <c r="F43" s="143" t="str">
        <f t="shared" si="2"/>
        <v>Mins</v>
      </c>
      <c r="G43" s="404"/>
      <c r="H43" s="404"/>
      <c r="I43" s="404"/>
      <c r="J43" s="404"/>
      <c r="K43" s="404"/>
      <c r="L43" s="404"/>
      <c r="M43" s="404"/>
      <c r="N43" s="404"/>
      <c r="O43" s="404"/>
      <c r="P43" s="404"/>
      <c r="Q43" s="404"/>
      <c r="R43" s="404"/>
      <c r="S43" s="404"/>
      <c r="T43" s="404"/>
      <c r="U43" s="404"/>
      <c r="V43" s="404"/>
      <c r="W43" s="404"/>
      <c r="X43" s="404"/>
      <c r="Y43" s="404"/>
      <c r="Z43" s="404"/>
      <c r="AA43" s="404"/>
      <c r="AB43" s="404"/>
      <c r="AC43" s="405"/>
      <c r="AD43" s="123"/>
      <c r="AE43" s="805"/>
      <c r="AF43" s="123"/>
      <c r="AG43" s="805"/>
      <c r="AI43" s="805"/>
      <c r="AK43" s="300"/>
    </row>
    <row r="44" spans="3:37" ht="12.75" customHeight="1" outlineLevel="1" x14ac:dyDescent="0.25">
      <c r="D44" s="142" t="str">
        <f t="shared" si="1"/>
        <v>HU05 - Kent Metro Peak</v>
      </c>
      <c r="E44" s="106"/>
      <c r="F44" s="143" t="str">
        <f t="shared" si="2"/>
        <v>Mins</v>
      </c>
      <c r="G44" s="404"/>
      <c r="H44" s="404"/>
      <c r="I44" s="404"/>
      <c r="J44" s="404"/>
      <c r="K44" s="404"/>
      <c r="L44" s="404"/>
      <c r="M44" s="404"/>
      <c r="N44" s="404"/>
      <c r="O44" s="404"/>
      <c r="P44" s="404"/>
      <c r="Q44" s="404"/>
      <c r="R44" s="404"/>
      <c r="S44" s="404"/>
      <c r="T44" s="404"/>
      <c r="U44" s="404"/>
      <c r="V44" s="404"/>
      <c r="W44" s="404"/>
      <c r="X44" s="404"/>
      <c r="Y44" s="404"/>
      <c r="Z44" s="404"/>
      <c r="AA44" s="404"/>
      <c r="AB44" s="404"/>
      <c r="AC44" s="405"/>
      <c r="AD44" s="123"/>
      <c r="AE44" s="805"/>
      <c r="AF44" s="123"/>
      <c r="AG44" s="805"/>
      <c r="AI44" s="805"/>
      <c r="AK44" s="300"/>
    </row>
    <row r="45" spans="3:37" ht="12.75" customHeight="1" outlineLevel="1" x14ac:dyDescent="0.25">
      <c r="D45" s="142" t="str">
        <f t="shared" si="1"/>
        <v>HU06 - Kent High Speed Peak</v>
      </c>
      <c r="E45" s="106"/>
      <c r="F45" s="143" t="str">
        <f t="shared" si="2"/>
        <v>Mins</v>
      </c>
      <c r="G45" s="404"/>
      <c r="H45" s="404"/>
      <c r="I45" s="404"/>
      <c r="J45" s="404"/>
      <c r="K45" s="404"/>
      <c r="L45" s="404"/>
      <c r="M45" s="404"/>
      <c r="N45" s="404"/>
      <c r="O45" s="404"/>
      <c r="P45" s="404"/>
      <c r="Q45" s="404"/>
      <c r="R45" s="404"/>
      <c r="S45" s="404"/>
      <c r="T45" s="404"/>
      <c r="U45" s="404"/>
      <c r="V45" s="404"/>
      <c r="W45" s="404"/>
      <c r="X45" s="404"/>
      <c r="Y45" s="404"/>
      <c r="Z45" s="404"/>
      <c r="AA45" s="404"/>
      <c r="AB45" s="404"/>
      <c r="AC45" s="405"/>
      <c r="AD45" s="123"/>
      <c r="AE45" s="805"/>
      <c r="AF45" s="123"/>
      <c r="AG45" s="805"/>
      <c r="AI45" s="805"/>
      <c r="AK45" s="300"/>
    </row>
    <row r="46" spans="3:37" ht="12.75" customHeight="1" outlineLevel="1" x14ac:dyDescent="0.25">
      <c r="D46" s="142" t="str">
        <f t="shared" si="1"/>
        <v>HU07 - Kent High Speed Off Peak</v>
      </c>
      <c r="E46" s="106"/>
      <c r="F46" s="143" t="str">
        <f t="shared" si="2"/>
        <v>Mins</v>
      </c>
      <c r="G46" s="404"/>
      <c r="H46" s="404"/>
      <c r="I46" s="404"/>
      <c r="J46" s="404"/>
      <c r="K46" s="404"/>
      <c r="L46" s="404"/>
      <c r="M46" s="404"/>
      <c r="N46" s="404"/>
      <c r="O46" s="404"/>
      <c r="P46" s="404"/>
      <c r="Q46" s="404"/>
      <c r="R46" s="404"/>
      <c r="S46" s="404"/>
      <c r="T46" s="404"/>
      <c r="U46" s="404"/>
      <c r="V46" s="404"/>
      <c r="W46" s="404"/>
      <c r="X46" s="404"/>
      <c r="Y46" s="404"/>
      <c r="Z46" s="404"/>
      <c r="AA46" s="404"/>
      <c r="AB46" s="404"/>
      <c r="AC46" s="405"/>
      <c r="AD46" s="123"/>
      <c r="AE46" s="805"/>
      <c r="AF46" s="123"/>
      <c r="AG46" s="805"/>
      <c r="AI46" s="805"/>
      <c r="AK46" s="300"/>
    </row>
    <row r="47" spans="3:37" ht="12.75" customHeight="1" outlineLevel="1" x14ac:dyDescent="0.25">
      <c r="D47" s="142" t="str">
        <f t="shared" si="1"/>
        <v>[Schedule 8 Performance Service Groups Line 8]</v>
      </c>
      <c r="E47" s="106"/>
      <c r="F47" s="143" t="str">
        <f t="shared" si="2"/>
        <v>Mins</v>
      </c>
      <c r="G47" s="404"/>
      <c r="H47" s="404"/>
      <c r="I47" s="404"/>
      <c r="J47" s="404"/>
      <c r="K47" s="404"/>
      <c r="L47" s="404"/>
      <c r="M47" s="404"/>
      <c r="N47" s="404"/>
      <c r="O47" s="404"/>
      <c r="P47" s="404"/>
      <c r="Q47" s="404"/>
      <c r="R47" s="404"/>
      <c r="S47" s="404"/>
      <c r="T47" s="404"/>
      <c r="U47" s="404"/>
      <c r="V47" s="404"/>
      <c r="W47" s="404"/>
      <c r="X47" s="404"/>
      <c r="Y47" s="404"/>
      <c r="Z47" s="404"/>
      <c r="AA47" s="404"/>
      <c r="AB47" s="404"/>
      <c r="AC47" s="405"/>
      <c r="AD47" s="123"/>
      <c r="AE47" s="805"/>
      <c r="AF47" s="123"/>
      <c r="AG47" s="805"/>
      <c r="AI47" s="805"/>
      <c r="AK47" s="300"/>
    </row>
    <row r="48" spans="3:37" ht="12.75" customHeight="1" outlineLevel="1" x14ac:dyDescent="0.25">
      <c r="D48" s="142" t="str">
        <f t="shared" si="1"/>
        <v>[Schedule 8 Performance Service Groups Line 9]</v>
      </c>
      <c r="E48" s="106"/>
      <c r="F48" s="143" t="str">
        <f t="shared" si="2"/>
        <v>Mins</v>
      </c>
      <c r="G48" s="404"/>
      <c r="H48" s="404"/>
      <c r="I48" s="404"/>
      <c r="J48" s="404"/>
      <c r="K48" s="404"/>
      <c r="L48" s="404"/>
      <c r="M48" s="404"/>
      <c r="N48" s="404"/>
      <c r="O48" s="404"/>
      <c r="P48" s="404"/>
      <c r="Q48" s="404"/>
      <c r="R48" s="404"/>
      <c r="S48" s="404"/>
      <c r="T48" s="404"/>
      <c r="U48" s="404"/>
      <c r="V48" s="404"/>
      <c r="W48" s="404"/>
      <c r="X48" s="404"/>
      <c r="Y48" s="404"/>
      <c r="Z48" s="404"/>
      <c r="AA48" s="404"/>
      <c r="AB48" s="404"/>
      <c r="AC48" s="405"/>
      <c r="AD48" s="123"/>
      <c r="AE48" s="805"/>
      <c r="AF48" s="123"/>
      <c r="AG48" s="805"/>
      <c r="AI48" s="805"/>
      <c r="AK48" s="300"/>
    </row>
    <row r="49" spans="3:37" ht="12.75" customHeight="1" outlineLevel="1" x14ac:dyDescent="0.25">
      <c r="D49" s="142" t="str">
        <f t="shared" si="1"/>
        <v>[Schedule 8 Performance Service Groups Line 10]</v>
      </c>
      <c r="E49" s="106"/>
      <c r="F49" s="143" t="str">
        <f t="shared" si="2"/>
        <v>Mins</v>
      </c>
      <c r="G49" s="404"/>
      <c r="H49" s="404"/>
      <c r="I49" s="404"/>
      <c r="J49" s="404"/>
      <c r="K49" s="404"/>
      <c r="L49" s="404"/>
      <c r="M49" s="404"/>
      <c r="N49" s="404"/>
      <c r="O49" s="404"/>
      <c r="P49" s="404"/>
      <c r="Q49" s="404"/>
      <c r="R49" s="404"/>
      <c r="S49" s="404"/>
      <c r="T49" s="404"/>
      <c r="U49" s="404"/>
      <c r="V49" s="404"/>
      <c r="W49" s="404"/>
      <c r="X49" s="404"/>
      <c r="Y49" s="404"/>
      <c r="Z49" s="404"/>
      <c r="AA49" s="404"/>
      <c r="AB49" s="404"/>
      <c r="AC49" s="405"/>
      <c r="AD49" s="123"/>
      <c r="AE49" s="805"/>
      <c r="AF49" s="123"/>
      <c r="AG49" s="805"/>
      <c r="AI49" s="805"/>
      <c r="AK49" s="300"/>
    </row>
    <row r="50" spans="3:37" ht="12.75" customHeight="1" outlineLevel="1" x14ac:dyDescent="0.25">
      <c r="D50" s="142" t="str">
        <f t="shared" si="1"/>
        <v>[Schedule 8 Performance Service Groups Line 11]</v>
      </c>
      <c r="E50" s="106"/>
      <c r="F50" s="143" t="str">
        <f t="shared" si="2"/>
        <v>Mins</v>
      </c>
      <c r="G50" s="404"/>
      <c r="H50" s="404"/>
      <c r="I50" s="404"/>
      <c r="J50" s="404"/>
      <c r="K50" s="404"/>
      <c r="L50" s="404"/>
      <c r="M50" s="404"/>
      <c r="N50" s="404"/>
      <c r="O50" s="404"/>
      <c r="P50" s="404"/>
      <c r="Q50" s="404"/>
      <c r="R50" s="404"/>
      <c r="S50" s="404"/>
      <c r="T50" s="404"/>
      <c r="U50" s="404"/>
      <c r="V50" s="404"/>
      <c r="W50" s="404"/>
      <c r="X50" s="404"/>
      <c r="Y50" s="404"/>
      <c r="Z50" s="404"/>
      <c r="AA50" s="404"/>
      <c r="AB50" s="404"/>
      <c r="AC50" s="405"/>
      <c r="AD50" s="123"/>
      <c r="AE50" s="805"/>
      <c r="AF50" s="123"/>
      <c r="AG50" s="805"/>
      <c r="AI50" s="805"/>
      <c r="AK50" s="300"/>
    </row>
    <row r="51" spans="3:37" ht="12.75" customHeight="1" outlineLevel="1" x14ac:dyDescent="0.25">
      <c r="D51" s="142" t="str">
        <f t="shared" si="1"/>
        <v>[Schedule 8 Performance Service Groups Line 12]</v>
      </c>
      <c r="E51" s="106"/>
      <c r="F51" s="143" t="str">
        <f t="shared" si="2"/>
        <v>Mins</v>
      </c>
      <c r="G51" s="404"/>
      <c r="H51" s="404"/>
      <c r="I51" s="404"/>
      <c r="J51" s="404"/>
      <c r="K51" s="404"/>
      <c r="L51" s="404"/>
      <c r="M51" s="404"/>
      <c r="N51" s="404"/>
      <c r="O51" s="404"/>
      <c r="P51" s="404"/>
      <c r="Q51" s="404"/>
      <c r="R51" s="404"/>
      <c r="S51" s="404"/>
      <c r="T51" s="404"/>
      <c r="U51" s="404"/>
      <c r="V51" s="404"/>
      <c r="W51" s="404"/>
      <c r="X51" s="404"/>
      <c r="Y51" s="404"/>
      <c r="Z51" s="404"/>
      <c r="AA51" s="404"/>
      <c r="AB51" s="404"/>
      <c r="AC51" s="405"/>
      <c r="AD51" s="123"/>
      <c r="AE51" s="805"/>
      <c r="AF51" s="123"/>
      <c r="AG51" s="805"/>
      <c r="AI51" s="805"/>
      <c r="AK51" s="285"/>
    </row>
    <row r="52" spans="3:37" ht="12.75" customHeight="1" outlineLevel="1" x14ac:dyDescent="0.25">
      <c r="D52" s="142" t="str">
        <f t="shared" si="1"/>
        <v>[Schedule 8 Performance Service Groups Line 13]</v>
      </c>
      <c r="E52" s="106"/>
      <c r="F52" s="143" t="str">
        <f t="shared" si="2"/>
        <v>Mins</v>
      </c>
      <c r="G52" s="404"/>
      <c r="H52" s="404"/>
      <c r="I52" s="404"/>
      <c r="J52" s="404"/>
      <c r="K52" s="404"/>
      <c r="L52" s="404"/>
      <c r="M52" s="404"/>
      <c r="N52" s="404"/>
      <c r="O52" s="404"/>
      <c r="P52" s="404"/>
      <c r="Q52" s="404"/>
      <c r="R52" s="404"/>
      <c r="S52" s="404"/>
      <c r="T52" s="404"/>
      <c r="U52" s="404"/>
      <c r="V52" s="404"/>
      <c r="W52" s="404"/>
      <c r="X52" s="404"/>
      <c r="Y52" s="404"/>
      <c r="Z52" s="404"/>
      <c r="AA52" s="404"/>
      <c r="AB52" s="404"/>
      <c r="AC52" s="405"/>
      <c r="AD52" s="123"/>
      <c r="AE52" s="805"/>
      <c r="AF52" s="123"/>
      <c r="AG52" s="805"/>
      <c r="AI52" s="805"/>
      <c r="AK52" s="300"/>
    </row>
    <row r="53" spans="3:37" ht="12.75" customHeight="1" outlineLevel="1" x14ac:dyDescent="0.25">
      <c r="D53" s="142" t="str">
        <f t="shared" si="1"/>
        <v>[Schedule 8 Performance Service Groups Line 14]</v>
      </c>
      <c r="E53" s="106"/>
      <c r="F53" s="143" t="str">
        <f t="shared" si="2"/>
        <v>Mins</v>
      </c>
      <c r="G53" s="404"/>
      <c r="H53" s="404"/>
      <c r="I53" s="404"/>
      <c r="J53" s="404"/>
      <c r="K53" s="404"/>
      <c r="L53" s="404"/>
      <c r="M53" s="404"/>
      <c r="N53" s="404"/>
      <c r="O53" s="404"/>
      <c r="P53" s="404"/>
      <c r="Q53" s="404"/>
      <c r="R53" s="404"/>
      <c r="S53" s="404"/>
      <c r="T53" s="404"/>
      <c r="U53" s="404"/>
      <c r="V53" s="404"/>
      <c r="W53" s="404"/>
      <c r="X53" s="404"/>
      <c r="Y53" s="404"/>
      <c r="Z53" s="404"/>
      <c r="AA53" s="404"/>
      <c r="AB53" s="404"/>
      <c r="AC53" s="405"/>
      <c r="AD53" s="123"/>
      <c r="AE53" s="805"/>
      <c r="AF53" s="123"/>
      <c r="AG53" s="805"/>
      <c r="AI53" s="805"/>
      <c r="AK53" s="300"/>
    </row>
    <row r="54" spans="3:37" ht="12.75" customHeight="1" outlineLevel="1" x14ac:dyDescent="0.25">
      <c r="D54" s="142" t="str">
        <f t="shared" si="1"/>
        <v>[Schedule 8 Performance Service Groups Line 15]</v>
      </c>
      <c r="E54" s="106"/>
      <c r="F54" s="143" t="str">
        <f t="shared" si="2"/>
        <v>Mins</v>
      </c>
      <c r="G54" s="404"/>
      <c r="H54" s="404"/>
      <c r="I54" s="404"/>
      <c r="J54" s="404"/>
      <c r="K54" s="404"/>
      <c r="L54" s="404"/>
      <c r="M54" s="404"/>
      <c r="N54" s="404"/>
      <c r="O54" s="404"/>
      <c r="P54" s="404"/>
      <c r="Q54" s="404"/>
      <c r="R54" s="404"/>
      <c r="S54" s="404"/>
      <c r="T54" s="404"/>
      <c r="U54" s="404"/>
      <c r="V54" s="404"/>
      <c r="W54" s="404"/>
      <c r="X54" s="404"/>
      <c r="Y54" s="404"/>
      <c r="Z54" s="404"/>
      <c r="AA54" s="404"/>
      <c r="AB54" s="404"/>
      <c r="AC54" s="405"/>
      <c r="AD54" s="123"/>
      <c r="AE54" s="805"/>
      <c r="AF54" s="123"/>
      <c r="AG54" s="805"/>
      <c r="AI54" s="805"/>
      <c r="AK54" s="300"/>
    </row>
    <row r="55" spans="3:37" ht="12.75" customHeight="1" outlineLevel="1" x14ac:dyDescent="0.25">
      <c r="D55" s="142" t="str">
        <f t="shared" si="1"/>
        <v>[Schedule 8 Performance Service Groups Line 16]</v>
      </c>
      <c r="E55" s="106"/>
      <c r="F55" s="143" t="str">
        <f t="shared" si="2"/>
        <v>Mins</v>
      </c>
      <c r="G55" s="404"/>
      <c r="H55" s="404"/>
      <c r="I55" s="404"/>
      <c r="J55" s="404"/>
      <c r="K55" s="404"/>
      <c r="L55" s="404"/>
      <c r="M55" s="404"/>
      <c r="N55" s="404"/>
      <c r="O55" s="404"/>
      <c r="P55" s="404"/>
      <c r="Q55" s="404"/>
      <c r="R55" s="404"/>
      <c r="S55" s="404"/>
      <c r="T55" s="404"/>
      <c r="U55" s="404"/>
      <c r="V55" s="404"/>
      <c r="W55" s="404"/>
      <c r="X55" s="404"/>
      <c r="Y55" s="404"/>
      <c r="Z55" s="404"/>
      <c r="AA55" s="404"/>
      <c r="AB55" s="404"/>
      <c r="AC55" s="405"/>
      <c r="AD55" s="123"/>
      <c r="AE55" s="805"/>
      <c r="AF55" s="123"/>
      <c r="AG55" s="805"/>
      <c r="AI55" s="805"/>
      <c r="AK55" s="300"/>
    </row>
    <row r="56" spans="3:37" ht="12.75" customHeight="1" outlineLevel="1" x14ac:dyDescent="0.25">
      <c r="D56" s="142" t="str">
        <f t="shared" si="1"/>
        <v>[Schedule 8 Performance Service Groups Line 17]</v>
      </c>
      <c r="E56" s="106"/>
      <c r="F56" s="143" t="str">
        <f t="shared" si="2"/>
        <v>Mins</v>
      </c>
      <c r="G56" s="404"/>
      <c r="H56" s="404"/>
      <c r="I56" s="404"/>
      <c r="J56" s="404"/>
      <c r="K56" s="404"/>
      <c r="L56" s="404"/>
      <c r="M56" s="404"/>
      <c r="N56" s="404"/>
      <c r="O56" s="404"/>
      <c r="P56" s="404"/>
      <c r="Q56" s="404"/>
      <c r="R56" s="404"/>
      <c r="S56" s="404"/>
      <c r="T56" s="404"/>
      <c r="U56" s="404"/>
      <c r="V56" s="404"/>
      <c r="W56" s="404"/>
      <c r="X56" s="404"/>
      <c r="Y56" s="404"/>
      <c r="Z56" s="404"/>
      <c r="AA56" s="404"/>
      <c r="AB56" s="404"/>
      <c r="AC56" s="405"/>
      <c r="AD56" s="123"/>
      <c r="AE56" s="805"/>
      <c r="AF56" s="123"/>
      <c r="AG56" s="805"/>
      <c r="AI56" s="805"/>
      <c r="AK56" s="300"/>
    </row>
    <row r="57" spans="3:37" ht="12.75" customHeight="1" outlineLevel="1" x14ac:dyDescent="0.25">
      <c r="D57" s="142" t="str">
        <f t="shared" si="1"/>
        <v>[Schedule 8 Performance Service Groups Line 18]</v>
      </c>
      <c r="E57" s="106"/>
      <c r="F57" s="143" t="str">
        <f t="shared" si="2"/>
        <v>Mins</v>
      </c>
      <c r="G57" s="404"/>
      <c r="H57" s="404"/>
      <c r="I57" s="404"/>
      <c r="J57" s="404"/>
      <c r="K57" s="404"/>
      <c r="L57" s="404"/>
      <c r="M57" s="404"/>
      <c r="N57" s="404"/>
      <c r="O57" s="404"/>
      <c r="P57" s="404"/>
      <c r="Q57" s="404"/>
      <c r="R57" s="404"/>
      <c r="S57" s="404"/>
      <c r="T57" s="404"/>
      <c r="U57" s="404"/>
      <c r="V57" s="404"/>
      <c r="W57" s="404"/>
      <c r="X57" s="404"/>
      <c r="Y57" s="404"/>
      <c r="Z57" s="404"/>
      <c r="AA57" s="404"/>
      <c r="AB57" s="404"/>
      <c r="AC57" s="405"/>
      <c r="AD57" s="123"/>
      <c r="AE57" s="805"/>
      <c r="AF57" s="123"/>
      <c r="AG57" s="805"/>
      <c r="AI57" s="805"/>
      <c r="AK57" s="300"/>
    </row>
    <row r="58" spans="3:37" ht="12.75" customHeight="1" outlineLevel="1" x14ac:dyDescent="0.25">
      <c r="D58" s="142" t="str">
        <f t="shared" si="1"/>
        <v>[Schedule 8 Performance Service Groups Line 19]</v>
      </c>
      <c r="E58" s="106"/>
      <c r="F58" s="143" t="str">
        <f t="shared" si="2"/>
        <v>Mins</v>
      </c>
      <c r="G58" s="404"/>
      <c r="H58" s="404"/>
      <c r="I58" s="404"/>
      <c r="J58" s="404"/>
      <c r="K58" s="404"/>
      <c r="L58" s="404"/>
      <c r="M58" s="404"/>
      <c r="N58" s="404"/>
      <c r="O58" s="404"/>
      <c r="P58" s="404"/>
      <c r="Q58" s="404"/>
      <c r="R58" s="404"/>
      <c r="S58" s="404"/>
      <c r="T58" s="404"/>
      <c r="U58" s="404"/>
      <c r="V58" s="404"/>
      <c r="W58" s="404"/>
      <c r="X58" s="404"/>
      <c r="Y58" s="404"/>
      <c r="Z58" s="404"/>
      <c r="AA58" s="404"/>
      <c r="AB58" s="404"/>
      <c r="AC58" s="405"/>
      <c r="AD58" s="123"/>
      <c r="AE58" s="805"/>
      <c r="AF58" s="123"/>
      <c r="AG58" s="805"/>
      <c r="AI58" s="805"/>
      <c r="AK58" s="300"/>
    </row>
    <row r="59" spans="3:37" ht="12.75" customHeight="1" outlineLevel="1" x14ac:dyDescent="0.25">
      <c r="D59" s="113" t="str">
        <f t="shared" si="1"/>
        <v>[Schedule 8 Performance Service Groups Line 20]</v>
      </c>
      <c r="E59" s="286"/>
      <c r="F59" s="155" t="str">
        <f t="shared" si="2"/>
        <v>Mins</v>
      </c>
      <c r="G59" s="406"/>
      <c r="H59" s="406"/>
      <c r="I59" s="406"/>
      <c r="J59" s="406"/>
      <c r="K59" s="406"/>
      <c r="L59" s="406"/>
      <c r="M59" s="406"/>
      <c r="N59" s="406"/>
      <c r="O59" s="406"/>
      <c r="P59" s="406"/>
      <c r="Q59" s="406"/>
      <c r="R59" s="406"/>
      <c r="S59" s="406"/>
      <c r="T59" s="406"/>
      <c r="U59" s="406"/>
      <c r="V59" s="406"/>
      <c r="W59" s="406"/>
      <c r="X59" s="406"/>
      <c r="Y59" s="406"/>
      <c r="Z59" s="406"/>
      <c r="AA59" s="406"/>
      <c r="AB59" s="406"/>
      <c r="AC59" s="407"/>
      <c r="AD59" s="123"/>
      <c r="AE59" s="1058"/>
      <c r="AF59" s="123"/>
      <c r="AG59" s="1058"/>
      <c r="AI59" s="1058"/>
      <c r="AK59" s="320"/>
    </row>
    <row r="60" spans="3:37" ht="12.75" customHeight="1" outlineLevel="1" x14ac:dyDescent="0.25">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E60" s="107"/>
      <c r="AG60" s="107"/>
      <c r="AI60" s="107"/>
    </row>
    <row r="61" spans="3:37" ht="12.75" customHeight="1" outlineLevel="1" x14ac:dyDescent="0.25">
      <c r="C61" s="200" t="str">
        <f>B$15&amp;": TOC Off Peak"</f>
        <v>Average Minutes Lateness: TOC Off Peak</v>
      </c>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E61" s="107"/>
      <c r="AG61" s="107"/>
      <c r="AI61" s="107"/>
    </row>
    <row r="62" spans="3:37" ht="12.75" customHeight="1" outlineLevel="1" x14ac:dyDescent="0.25">
      <c r="D62" s="393" t="str">
        <f t="shared" ref="D62:D81" si="3">D18</f>
        <v>HU01 - Kent Mainline Off-Peak</v>
      </c>
      <c r="E62" s="394"/>
      <c r="F62" s="399" t="str">
        <f t="shared" ref="F62:F81" si="4">F18</f>
        <v>Mins</v>
      </c>
      <c r="G62" s="402"/>
      <c r="H62" s="402"/>
      <c r="I62" s="402"/>
      <c r="J62" s="402"/>
      <c r="K62" s="402"/>
      <c r="L62" s="402"/>
      <c r="M62" s="402"/>
      <c r="N62" s="402"/>
      <c r="O62" s="402"/>
      <c r="P62" s="402"/>
      <c r="Q62" s="402"/>
      <c r="R62" s="402"/>
      <c r="S62" s="402"/>
      <c r="T62" s="402"/>
      <c r="U62" s="402"/>
      <c r="V62" s="402"/>
      <c r="W62" s="402"/>
      <c r="X62" s="402"/>
      <c r="Y62" s="402"/>
      <c r="Z62" s="402"/>
      <c r="AA62" s="402"/>
      <c r="AB62" s="402"/>
      <c r="AC62" s="403"/>
      <c r="AD62" s="123"/>
      <c r="AE62" s="1057"/>
      <c r="AF62" s="123"/>
      <c r="AG62" s="1057"/>
      <c r="AI62" s="1057"/>
      <c r="AK62" s="408"/>
    </row>
    <row r="63" spans="3:37" ht="12.75" customHeight="1" outlineLevel="1" x14ac:dyDescent="0.25">
      <c r="D63" s="142" t="str">
        <f t="shared" si="3"/>
        <v>HU02 - Kent Metro Off-Peak</v>
      </c>
      <c r="E63" s="106"/>
      <c r="F63" s="143" t="str">
        <f t="shared" si="4"/>
        <v>Mins</v>
      </c>
      <c r="G63" s="404"/>
      <c r="H63" s="404"/>
      <c r="I63" s="404"/>
      <c r="J63" s="404"/>
      <c r="K63" s="404"/>
      <c r="L63" s="404"/>
      <c r="M63" s="404"/>
      <c r="N63" s="404"/>
      <c r="O63" s="404"/>
      <c r="P63" s="404"/>
      <c r="Q63" s="404"/>
      <c r="R63" s="404"/>
      <c r="S63" s="404"/>
      <c r="T63" s="404"/>
      <c r="U63" s="404"/>
      <c r="V63" s="404"/>
      <c r="W63" s="404"/>
      <c r="X63" s="404"/>
      <c r="Y63" s="404"/>
      <c r="Z63" s="404"/>
      <c r="AA63" s="404"/>
      <c r="AB63" s="404"/>
      <c r="AC63" s="405"/>
      <c r="AD63" s="123"/>
      <c r="AE63" s="805"/>
      <c r="AF63" s="123"/>
      <c r="AG63" s="805"/>
      <c r="AI63" s="805"/>
      <c r="AK63" s="285"/>
    </row>
    <row r="64" spans="3:37" ht="12.75" customHeight="1" outlineLevel="1" x14ac:dyDescent="0.25">
      <c r="D64" s="142" t="str">
        <f t="shared" si="3"/>
        <v>HU03 - Kent Rural</v>
      </c>
      <c r="E64" s="106"/>
      <c r="F64" s="143" t="str">
        <f t="shared" si="4"/>
        <v>Mins</v>
      </c>
      <c r="G64" s="404"/>
      <c r="H64" s="404"/>
      <c r="I64" s="404"/>
      <c r="J64" s="404"/>
      <c r="K64" s="404"/>
      <c r="L64" s="404"/>
      <c r="M64" s="404"/>
      <c r="N64" s="404"/>
      <c r="O64" s="404"/>
      <c r="P64" s="404"/>
      <c r="Q64" s="404"/>
      <c r="R64" s="404"/>
      <c r="S64" s="404"/>
      <c r="T64" s="404"/>
      <c r="U64" s="404"/>
      <c r="V64" s="404"/>
      <c r="W64" s="404"/>
      <c r="X64" s="404"/>
      <c r="Y64" s="404"/>
      <c r="Z64" s="404"/>
      <c r="AA64" s="404"/>
      <c r="AB64" s="404"/>
      <c r="AC64" s="405"/>
      <c r="AD64" s="123"/>
      <c r="AE64" s="805"/>
      <c r="AF64" s="123"/>
      <c r="AG64" s="805"/>
      <c r="AI64" s="805"/>
      <c r="AK64" s="300"/>
    </row>
    <row r="65" spans="4:37" ht="12.75" customHeight="1" outlineLevel="1" x14ac:dyDescent="0.25">
      <c r="D65" s="142" t="str">
        <f t="shared" si="3"/>
        <v>HU04 - Kent Mainline Peak</v>
      </c>
      <c r="E65" s="106"/>
      <c r="F65" s="143" t="str">
        <f t="shared" si="4"/>
        <v>Mins</v>
      </c>
      <c r="G65" s="404"/>
      <c r="H65" s="404"/>
      <c r="I65" s="404"/>
      <c r="J65" s="404"/>
      <c r="K65" s="404"/>
      <c r="L65" s="404"/>
      <c r="M65" s="404"/>
      <c r="N65" s="404"/>
      <c r="O65" s="404"/>
      <c r="P65" s="404"/>
      <c r="Q65" s="404"/>
      <c r="R65" s="404"/>
      <c r="S65" s="404"/>
      <c r="T65" s="404"/>
      <c r="U65" s="404"/>
      <c r="V65" s="404"/>
      <c r="W65" s="404"/>
      <c r="X65" s="404"/>
      <c r="Y65" s="404"/>
      <c r="Z65" s="404"/>
      <c r="AA65" s="404"/>
      <c r="AB65" s="404"/>
      <c r="AC65" s="405"/>
      <c r="AD65" s="123"/>
      <c r="AE65" s="805"/>
      <c r="AF65" s="123"/>
      <c r="AG65" s="805"/>
      <c r="AI65" s="805"/>
      <c r="AK65" s="300"/>
    </row>
    <row r="66" spans="4:37" ht="12.75" customHeight="1" outlineLevel="1" x14ac:dyDescent="0.25">
      <c r="D66" s="142" t="str">
        <f t="shared" si="3"/>
        <v>HU05 - Kent Metro Peak</v>
      </c>
      <c r="E66" s="106"/>
      <c r="F66" s="143" t="str">
        <f t="shared" si="4"/>
        <v>Mins</v>
      </c>
      <c r="G66" s="404"/>
      <c r="H66" s="404"/>
      <c r="I66" s="404"/>
      <c r="J66" s="404"/>
      <c r="K66" s="404"/>
      <c r="L66" s="404"/>
      <c r="M66" s="404"/>
      <c r="N66" s="404"/>
      <c r="O66" s="404"/>
      <c r="P66" s="404"/>
      <c r="Q66" s="404"/>
      <c r="R66" s="404"/>
      <c r="S66" s="404"/>
      <c r="T66" s="404"/>
      <c r="U66" s="404"/>
      <c r="V66" s="404"/>
      <c r="W66" s="404"/>
      <c r="X66" s="404"/>
      <c r="Y66" s="404"/>
      <c r="Z66" s="404"/>
      <c r="AA66" s="404"/>
      <c r="AB66" s="404"/>
      <c r="AC66" s="405"/>
      <c r="AD66" s="123"/>
      <c r="AE66" s="805"/>
      <c r="AF66" s="123"/>
      <c r="AG66" s="805"/>
      <c r="AI66" s="805"/>
      <c r="AK66" s="300"/>
    </row>
    <row r="67" spans="4:37" ht="12.75" customHeight="1" outlineLevel="1" x14ac:dyDescent="0.25">
      <c r="D67" s="142" t="str">
        <f t="shared" si="3"/>
        <v>HU06 - Kent High Speed Peak</v>
      </c>
      <c r="E67" s="106"/>
      <c r="F67" s="143" t="str">
        <f t="shared" si="4"/>
        <v>Mins</v>
      </c>
      <c r="G67" s="404"/>
      <c r="H67" s="404"/>
      <c r="I67" s="404"/>
      <c r="J67" s="404"/>
      <c r="K67" s="404"/>
      <c r="L67" s="404"/>
      <c r="M67" s="404"/>
      <c r="N67" s="404"/>
      <c r="O67" s="404"/>
      <c r="P67" s="404"/>
      <c r="Q67" s="404"/>
      <c r="R67" s="404"/>
      <c r="S67" s="404"/>
      <c r="T67" s="404"/>
      <c r="U67" s="404"/>
      <c r="V67" s="404"/>
      <c r="W67" s="404"/>
      <c r="X67" s="404"/>
      <c r="Y67" s="404"/>
      <c r="Z67" s="404"/>
      <c r="AA67" s="404"/>
      <c r="AB67" s="404"/>
      <c r="AC67" s="405"/>
      <c r="AD67" s="123"/>
      <c r="AE67" s="805"/>
      <c r="AF67" s="123"/>
      <c r="AG67" s="805"/>
      <c r="AI67" s="805"/>
      <c r="AK67" s="300"/>
    </row>
    <row r="68" spans="4:37" ht="12.75" customHeight="1" outlineLevel="1" x14ac:dyDescent="0.25">
      <c r="D68" s="142" t="str">
        <f t="shared" si="3"/>
        <v>HU07 - Kent High Speed Off Peak</v>
      </c>
      <c r="E68" s="106"/>
      <c r="F68" s="143" t="str">
        <f t="shared" si="4"/>
        <v>Mins</v>
      </c>
      <c r="G68" s="404"/>
      <c r="H68" s="404"/>
      <c r="I68" s="404"/>
      <c r="J68" s="404"/>
      <c r="K68" s="404"/>
      <c r="L68" s="404"/>
      <c r="M68" s="404"/>
      <c r="N68" s="404"/>
      <c r="O68" s="404"/>
      <c r="P68" s="404"/>
      <c r="Q68" s="404"/>
      <c r="R68" s="404"/>
      <c r="S68" s="404"/>
      <c r="T68" s="404"/>
      <c r="U68" s="404"/>
      <c r="V68" s="404"/>
      <c r="W68" s="404"/>
      <c r="X68" s="404"/>
      <c r="Y68" s="404"/>
      <c r="Z68" s="404"/>
      <c r="AA68" s="404"/>
      <c r="AB68" s="404"/>
      <c r="AC68" s="405"/>
      <c r="AD68" s="123"/>
      <c r="AE68" s="805"/>
      <c r="AF68" s="123"/>
      <c r="AG68" s="805"/>
      <c r="AI68" s="805"/>
      <c r="AK68" s="300"/>
    </row>
    <row r="69" spans="4:37" ht="12.75" customHeight="1" outlineLevel="1" x14ac:dyDescent="0.25">
      <c r="D69" s="142" t="str">
        <f t="shared" si="3"/>
        <v>[Schedule 8 Performance Service Groups Line 8]</v>
      </c>
      <c r="E69" s="106"/>
      <c r="F69" s="143" t="str">
        <f t="shared" si="4"/>
        <v>Mins</v>
      </c>
      <c r="G69" s="404"/>
      <c r="H69" s="404"/>
      <c r="I69" s="404"/>
      <c r="J69" s="404"/>
      <c r="K69" s="404"/>
      <c r="L69" s="404"/>
      <c r="M69" s="404"/>
      <c r="N69" s="404"/>
      <c r="O69" s="404"/>
      <c r="P69" s="404"/>
      <c r="Q69" s="404"/>
      <c r="R69" s="404"/>
      <c r="S69" s="404"/>
      <c r="T69" s="404"/>
      <c r="U69" s="404"/>
      <c r="V69" s="404"/>
      <c r="W69" s="404"/>
      <c r="X69" s="404"/>
      <c r="Y69" s="404"/>
      <c r="Z69" s="404"/>
      <c r="AA69" s="404"/>
      <c r="AB69" s="404"/>
      <c r="AC69" s="405"/>
      <c r="AD69" s="123"/>
      <c r="AE69" s="805"/>
      <c r="AF69" s="123"/>
      <c r="AG69" s="805"/>
      <c r="AI69" s="805"/>
      <c r="AK69" s="300"/>
    </row>
    <row r="70" spans="4:37" ht="12.75" customHeight="1" outlineLevel="1" x14ac:dyDescent="0.25">
      <c r="D70" s="142" t="str">
        <f t="shared" si="3"/>
        <v>[Schedule 8 Performance Service Groups Line 9]</v>
      </c>
      <c r="E70" s="106"/>
      <c r="F70" s="143" t="str">
        <f t="shared" si="4"/>
        <v>Mins</v>
      </c>
      <c r="G70" s="404"/>
      <c r="H70" s="404"/>
      <c r="I70" s="404"/>
      <c r="J70" s="404"/>
      <c r="K70" s="404"/>
      <c r="L70" s="404"/>
      <c r="M70" s="404"/>
      <c r="N70" s="404"/>
      <c r="O70" s="404"/>
      <c r="P70" s="404"/>
      <c r="Q70" s="404"/>
      <c r="R70" s="404"/>
      <c r="S70" s="404"/>
      <c r="T70" s="404"/>
      <c r="U70" s="404"/>
      <c r="V70" s="404"/>
      <c r="W70" s="404"/>
      <c r="X70" s="404"/>
      <c r="Y70" s="404"/>
      <c r="Z70" s="404"/>
      <c r="AA70" s="404"/>
      <c r="AB70" s="404"/>
      <c r="AC70" s="405"/>
      <c r="AD70" s="123"/>
      <c r="AE70" s="805"/>
      <c r="AF70" s="123"/>
      <c r="AG70" s="805"/>
      <c r="AI70" s="805"/>
      <c r="AK70" s="300"/>
    </row>
    <row r="71" spans="4:37" ht="12.75" customHeight="1" outlineLevel="1" x14ac:dyDescent="0.25">
      <c r="D71" s="142" t="str">
        <f t="shared" si="3"/>
        <v>[Schedule 8 Performance Service Groups Line 10]</v>
      </c>
      <c r="E71" s="106"/>
      <c r="F71" s="143" t="str">
        <f t="shared" si="4"/>
        <v>Mins</v>
      </c>
      <c r="G71" s="404"/>
      <c r="H71" s="404"/>
      <c r="I71" s="404"/>
      <c r="J71" s="404"/>
      <c r="K71" s="404"/>
      <c r="L71" s="404"/>
      <c r="M71" s="404"/>
      <c r="N71" s="404"/>
      <c r="O71" s="404"/>
      <c r="P71" s="404"/>
      <c r="Q71" s="404"/>
      <c r="R71" s="404"/>
      <c r="S71" s="404"/>
      <c r="T71" s="404"/>
      <c r="U71" s="404"/>
      <c r="V71" s="404"/>
      <c r="W71" s="404"/>
      <c r="X71" s="404"/>
      <c r="Y71" s="404"/>
      <c r="Z71" s="404"/>
      <c r="AA71" s="404"/>
      <c r="AB71" s="404"/>
      <c r="AC71" s="405"/>
      <c r="AD71" s="123"/>
      <c r="AE71" s="805"/>
      <c r="AF71" s="123"/>
      <c r="AG71" s="805"/>
      <c r="AI71" s="805"/>
      <c r="AK71" s="300"/>
    </row>
    <row r="72" spans="4:37" ht="12.75" customHeight="1" outlineLevel="1" x14ac:dyDescent="0.25">
      <c r="D72" s="142" t="str">
        <f t="shared" si="3"/>
        <v>[Schedule 8 Performance Service Groups Line 11]</v>
      </c>
      <c r="E72" s="106"/>
      <c r="F72" s="143" t="str">
        <f t="shared" si="4"/>
        <v>Mins</v>
      </c>
      <c r="G72" s="404"/>
      <c r="H72" s="404"/>
      <c r="I72" s="404"/>
      <c r="J72" s="404"/>
      <c r="K72" s="404"/>
      <c r="L72" s="404"/>
      <c r="M72" s="404"/>
      <c r="N72" s="404"/>
      <c r="O72" s="404"/>
      <c r="P72" s="404"/>
      <c r="Q72" s="404"/>
      <c r="R72" s="404"/>
      <c r="S72" s="404"/>
      <c r="T72" s="404"/>
      <c r="U72" s="404"/>
      <c r="V72" s="404"/>
      <c r="W72" s="404"/>
      <c r="X72" s="404"/>
      <c r="Y72" s="404"/>
      <c r="Z72" s="404"/>
      <c r="AA72" s="404"/>
      <c r="AB72" s="404"/>
      <c r="AC72" s="405"/>
      <c r="AD72" s="123"/>
      <c r="AE72" s="805"/>
      <c r="AF72" s="123"/>
      <c r="AG72" s="805"/>
      <c r="AI72" s="805"/>
      <c r="AK72" s="300"/>
    </row>
    <row r="73" spans="4:37" ht="12.75" customHeight="1" outlineLevel="1" x14ac:dyDescent="0.25">
      <c r="D73" s="142" t="str">
        <f t="shared" si="3"/>
        <v>[Schedule 8 Performance Service Groups Line 12]</v>
      </c>
      <c r="E73" s="106"/>
      <c r="F73" s="143" t="str">
        <f t="shared" si="4"/>
        <v>Mins</v>
      </c>
      <c r="G73" s="404"/>
      <c r="H73" s="404"/>
      <c r="I73" s="404"/>
      <c r="J73" s="404"/>
      <c r="K73" s="404"/>
      <c r="L73" s="404"/>
      <c r="M73" s="404"/>
      <c r="N73" s="404"/>
      <c r="O73" s="404"/>
      <c r="P73" s="404"/>
      <c r="Q73" s="404"/>
      <c r="R73" s="404"/>
      <c r="S73" s="404"/>
      <c r="T73" s="404"/>
      <c r="U73" s="404"/>
      <c r="V73" s="404"/>
      <c r="W73" s="404"/>
      <c r="X73" s="404"/>
      <c r="Y73" s="404"/>
      <c r="Z73" s="404"/>
      <c r="AA73" s="404"/>
      <c r="AB73" s="404"/>
      <c r="AC73" s="405"/>
      <c r="AD73" s="123"/>
      <c r="AE73" s="805"/>
      <c r="AF73" s="123"/>
      <c r="AG73" s="805"/>
      <c r="AI73" s="805"/>
      <c r="AK73" s="285"/>
    </row>
    <row r="74" spans="4:37" ht="12.75" customHeight="1" outlineLevel="1" x14ac:dyDescent="0.25">
      <c r="D74" s="142" t="str">
        <f t="shared" si="3"/>
        <v>[Schedule 8 Performance Service Groups Line 13]</v>
      </c>
      <c r="E74" s="106"/>
      <c r="F74" s="143" t="str">
        <f t="shared" si="4"/>
        <v>Mins</v>
      </c>
      <c r="G74" s="404"/>
      <c r="H74" s="404"/>
      <c r="I74" s="404"/>
      <c r="J74" s="404"/>
      <c r="K74" s="404"/>
      <c r="L74" s="404"/>
      <c r="M74" s="404"/>
      <c r="N74" s="404"/>
      <c r="O74" s="404"/>
      <c r="P74" s="404"/>
      <c r="Q74" s="404"/>
      <c r="R74" s="404"/>
      <c r="S74" s="404"/>
      <c r="T74" s="404"/>
      <c r="U74" s="404"/>
      <c r="V74" s="404"/>
      <c r="W74" s="404"/>
      <c r="X74" s="404"/>
      <c r="Y74" s="404"/>
      <c r="Z74" s="404"/>
      <c r="AA74" s="404"/>
      <c r="AB74" s="404"/>
      <c r="AC74" s="405"/>
      <c r="AD74" s="123"/>
      <c r="AE74" s="805"/>
      <c r="AF74" s="123"/>
      <c r="AG74" s="805"/>
      <c r="AI74" s="805"/>
      <c r="AK74" s="300"/>
    </row>
    <row r="75" spans="4:37" ht="12.75" customHeight="1" outlineLevel="1" x14ac:dyDescent="0.25">
      <c r="D75" s="142" t="str">
        <f t="shared" si="3"/>
        <v>[Schedule 8 Performance Service Groups Line 14]</v>
      </c>
      <c r="E75" s="106"/>
      <c r="F75" s="143" t="str">
        <f t="shared" si="4"/>
        <v>Mins</v>
      </c>
      <c r="G75" s="404"/>
      <c r="H75" s="404"/>
      <c r="I75" s="404"/>
      <c r="J75" s="404"/>
      <c r="K75" s="404"/>
      <c r="L75" s="404"/>
      <c r="M75" s="404"/>
      <c r="N75" s="404"/>
      <c r="O75" s="404"/>
      <c r="P75" s="404"/>
      <c r="Q75" s="404"/>
      <c r="R75" s="404"/>
      <c r="S75" s="404"/>
      <c r="T75" s="404"/>
      <c r="U75" s="404"/>
      <c r="V75" s="404"/>
      <c r="W75" s="404"/>
      <c r="X75" s="404"/>
      <c r="Y75" s="404"/>
      <c r="Z75" s="404"/>
      <c r="AA75" s="404"/>
      <c r="AB75" s="404"/>
      <c r="AC75" s="405"/>
      <c r="AD75" s="123"/>
      <c r="AE75" s="805"/>
      <c r="AF75" s="123"/>
      <c r="AG75" s="805"/>
      <c r="AI75" s="805"/>
      <c r="AK75" s="300"/>
    </row>
    <row r="76" spans="4:37" ht="12.75" customHeight="1" outlineLevel="1" x14ac:dyDescent="0.25">
      <c r="D76" s="142" t="str">
        <f t="shared" si="3"/>
        <v>[Schedule 8 Performance Service Groups Line 15]</v>
      </c>
      <c r="E76" s="106"/>
      <c r="F76" s="143" t="str">
        <f t="shared" si="4"/>
        <v>Mins</v>
      </c>
      <c r="G76" s="404"/>
      <c r="H76" s="404"/>
      <c r="I76" s="404"/>
      <c r="J76" s="404"/>
      <c r="K76" s="404"/>
      <c r="L76" s="404"/>
      <c r="M76" s="404"/>
      <c r="N76" s="404"/>
      <c r="O76" s="404"/>
      <c r="P76" s="404"/>
      <c r="Q76" s="404"/>
      <c r="R76" s="404"/>
      <c r="S76" s="404"/>
      <c r="T76" s="404"/>
      <c r="U76" s="404"/>
      <c r="V76" s="404"/>
      <c r="W76" s="404"/>
      <c r="X76" s="404"/>
      <c r="Y76" s="404"/>
      <c r="Z76" s="404"/>
      <c r="AA76" s="404"/>
      <c r="AB76" s="404"/>
      <c r="AC76" s="405"/>
      <c r="AD76" s="123"/>
      <c r="AE76" s="805"/>
      <c r="AF76" s="123"/>
      <c r="AG76" s="805"/>
      <c r="AI76" s="805"/>
      <c r="AK76" s="300"/>
    </row>
    <row r="77" spans="4:37" ht="12.75" customHeight="1" outlineLevel="1" x14ac:dyDescent="0.25">
      <c r="D77" s="142" t="str">
        <f t="shared" si="3"/>
        <v>[Schedule 8 Performance Service Groups Line 16]</v>
      </c>
      <c r="E77" s="106"/>
      <c r="F77" s="143" t="str">
        <f t="shared" si="4"/>
        <v>Mins</v>
      </c>
      <c r="G77" s="404"/>
      <c r="H77" s="404"/>
      <c r="I77" s="404"/>
      <c r="J77" s="404"/>
      <c r="K77" s="404"/>
      <c r="L77" s="404"/>
      <c r="M77" s="404"/>
      <c r="N77" s="404"/>
      <c r="O77" s="404"/>
      <c r="P77" s="404"/>
      <c r="Q77" s="404"/>
      <c r="R77" s="404"/>
      <c r="S77" s="404"/>
      <c r="T77" s="404"/>
      <c r="U77" s="404"/>
      <c r="V77" s="404"/>
      <c r="W77" s="404"/>
      <c r="X77" s="404"/>
      <c r="Y77" s="404"/>
      <c r="Z77" s="404"/>
      <c r="AA77" s="404"/>
      <c r="AB77" s="404"/>
      <c r="AC77" s="405"/>
      <c r="AD77" s="123"/>
      <c r="AE77" s="805"/>
      <c r="AF77" s="123"/>
      <c r="AG77" s="805"/>
      <c r="AI77" s="805"/>
      <c r="AK77" s="300"/>
    </row>
    <row r="78" spans="4:37" ht="12.75" customHeight="1" outlineLevel="1" x14ac:dyDescent="0.25">
      <c r="D78" s="142" t="str">
        <f t="shared" si="3"/>
        <v>[Schedule 8 Performance Service Groups Line 17]</v>
      </c>
      <c r="E78" s="106"/>
      <c r="F78" s="143" t="str">
        <f t="shared" si="4"/>
        <v>Mins</v>
      </c>
      <c r="G78" s="404"/>
      <c r="H78" s="404"/>
      <c r="I78" s="404"/>
      <c r="J78" s="404"/>
      <c r="K78" s="404"/>
      <c r="L78" s="404"/>
      <c r="M78" s="404"/>
      <c r="N78" s="404"/>
      <c r="O78" s="404"/>
      <c r="P78" s="404"/>
      <c r="Q78" s="404"/>
      <c r="R78" s="404"/>
      <c r="S78" s="404"/>
      <c r="T78" s="404"/>
      <c r="U78" s="404"/>
      <c r="V78" s="404"/>
      <c r="W78" s="404"/>
      <c r="X78" s="404"/>
      <c r="Y78" s="404"/>
      <c r="Z78" s="404"/>
      <c r="AA78" s="404"/>
      <c r="AB78" s="404"/>
      <c r="AC78" s="405"/>
      <c r="AD78" s="123"/>
      <c r="AE78" s="805"/>
      <c r="AF78" s="123"/>
      <c r="AG78" s="805"/>
      <c r="AI78" s="805"/>
      <c r="AK78" s="300"/>
    </row>
    <row r="79" spans="4:37" ht="12.75" customHeight="1" outlineLevel="1" x14ac:dyDescent="0.25">
      <c r="D79" s="142" t="str">
        <f t="shared" si="3"/>
        <v>[Schedule 8 Performance Service Groups Line 18]</v>
      </c>
      <c r="E79" s="106"/>
      <c r="F79" s="143" t="str">
        <f t="shared" si="4"/>
        <v>Mins</v>
      </c>
      <c r="G79" s="404"/>
      <c r="H79" s="404"/>
      <c r="I79" s="404"/>
      <c r="J79" s="404"/>
      <c r="K79" s="404"/>
      <c r="L79" s="404"/>
      <c r="M79" s="404"/>
      <c r="N79" s="404"/>
      <c r="O79" s="404"/>
      <c r="P79" s="404"/>
      <c r="Q79" s="404"/>
      <c r="R79" s="404"/>
      <c r="S79" s="404"/>
      <c r="T79" s="404"/>
      <c r="U79" s="404"/>
      <c r="V79" s="404"/>
      <c r="W79" s="404"/>
      <c r="X79" s="404"/>
      <c r="Y79" s="404"/>
      <c r="Z79" s="404"/>
      <c r="AA79" s="404"/>
      <c r="AB79" s="404"/>
      <c r="AC79" s="405"/>
      <c r="AD79" s="123"/>
      <c r="AE79" s="805"/>
      <c r="AF79" s="123"/>
      <c r="AG79" s="805"/>
      <c r="AI79" s="805"/>
      <c r="AK79" s="300"/>
    </row>
    <row r="80" spans="4:37" ht="12.75" customHeight="1" outlineLevel="1" x14ac:dyDescent="0.25">
      <c r="D80" s="142" t="str">
        <f t="shared" si="3"/>
        <v>[Schedule 8 Performance Service Groups Line 19]</v>
      </c>
      <c r="E80" s="106"/>
      <c r="F80" s="143" t="str">
        <f t="shared" si="4"/>
        <v>Mins</v>
      </c>
      <c r="G80" s="404"/>
      <c r="H80" s="404"/>
      <c r="I80" s="404"/>
      <c r="J80" s="404"/>
      <c r="K80" s="404"/>
      <c r="L80" s="404"/>
      <c r="M80" s="404"/>
      <c r="N80" s="404"/>
      <c r="O80" s="404"/>
      <c r="P80" s="404"/>
      <c r="Q80" s="404"/>
      <c r="R80" s="404"/>
      <c r="S80" s="404"/>
      <c r="T80" s="404"/>
      <c r="U80" s="404"/>
      <c r="V80" s="404"/>
      <c r="W80" s="404"/>
      <c r="X80" s="404"/>
      <c r="Y80" s="404"/>
      <c r="Z80" s="404"/>
      <c r="AA80" s="404"/>
      <c r="AB80" s="404"/>
      <c r="AC80" s="405"/>
      <c r="AD80" s="123"/>
      <c r="AE80" s="805"/>
      <c r="AF80" s="123"/>
      <c r="AG80" s="805"/>
      <c r="AI80" s="805"/>
      <c r="AK80" s="300"/>
    </row>
    <row r="81" spans="3:37" ht="12.75" customHeight="1" outlineLevel="1" x14ac:dyDescent="0.25">
      <c r="D81" s="113" t="str">
        <f t="shared" si="3"/>
        <v>[Schedule 8 Performance Service Groups Line 20]</v>
      </c>
      <c r="E81" s="286"/>
      <c r="F81" s="155" t="str">
        <f t="shared" si="4"/>
        <v>Mins</v>
      </c>
      <c r="G81" s="406"/>
      <c r="H81" s="406"/>
      <c r="I81" s="406"/>
      <c r="J81" s="406"/>
      <c r="K81" s="406"/>
      <c r="L81" s="406"/>
      <c r="M81" s="406"/>
      <c r="N81" s="406"/>
      <c r="O81" s="406"/>
      <c r="P81" s="406"/>
      <c r="Q81" s="406"/>
      <c r="R81" s="406"/>
      <c r="S81" s="406"/>
      <c r="T81" s="406"/>
      <c r="U81" s="406"/>
      <c r="V81" s="406"/>
      <c r="W81" s="406"/>
      <c r="X81" s="406"/>
      <c r="Y81" s="406"/>
      <c r="Z81" s="406"/>
      <c r="AA81" s="406"/>
      <c r="AB81" s="406"/>
      <c r="AC81" s="407"/>
      <c r="AD81" s="123"/>
      <c r="AE81" s="1058"/>
      <c r="AF81" s="123"/>
      <c r="AG81" s="1058"/>
      <c r="AI81" s="1058"/>
      <c r="AK81" s="320"/>
    </row>
    <row r="82" spans="3:37" ht="12.75" customHeight="1" outlineLevel="1" x14ac:dyDescent="0.25">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E82" s="107"/>
      <c r="AG82" s="107"/>
      <c r="AI82" s="107"/>
    </row>
    <row r="83" spans="3:37" ht="12.75" customHeight="1" outlineLevel="1" x14ac:dyDescent="0.25">
      <c r="C83" s="200" t="str">
        <f>B$15&amp;": NR Off Peak"</f>
        <v>Average Minutes Lateness: NR Off Peak</v>
      </c>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E83" s="107"/>
      <c r="AG83" s="107"/>
      <c r="AI83" s="107"/>
    </row>
    <row r="84" spans="3:37" ht="12.75" customHeight="1" outlineLevel="1" x14ac:dyDescent="0.25">
      <c r="D84" s="393" t="str">
        <f t="shared" ref="D84:D103" si="5">D18</f>
        <v>HU01 - Kent Mainline Off-Peak</v>
      </c>
      <c r="E84" s="394"/>
      <c r="F84" s="399" t="str">
        <f t="shared" ref="F84:F103" si="6">F18</f>
        <v>Mins</v>
      </c>
      <c r="G84" s="402"/>
      <c r="H84" s="402"/>
      <c r="I84" s="402"/>
      <c r="J84" s="402"/>
      <c r="K84" s="402"/>
      <c r="L84" s="402"/>
      <c r="M84" s="402"/>
      <c r="N84" s="402"/>
      <c r="O84" s="402"/>
      <c r="P84" s="402"/>
      <c r="Q84" s="402"/>
      <c r="R84" s="402"/>
      <c r="S84" s="402"/>
      <c r="T84" s="402"/>
      <c r="U84" s="402"/>
      <c r="V84" s="402"/>
      <c r="W84" s="402"/>
      <c r="X84" s="402"/>
      <c r="Y84" s="402"/>
      <c r="Z84" s="402"/>
      <c r="AA84" s="402"/>
      <c r="AB84" s="402"/>
      <c r="AC84" s="403"/>
      <c r="AD84" s="123"/>
      <c r="AE84" s="1057"/>
      <c r="AF84" s="123"/>
      <c r="AG84" s="1057"/>
      <c r="AI84" s="1057"/>
      <c r="AK84" s="408"/>
    </row>
    <row r="85" spans="3:37" ht="12.75" customHeight="1" outlineLevel="1" x14ac:dyDescent="0.25">
      <c r="D85" s="142" t="str">
        <f t="shared" si="5"/>
        <v>HU02 - Kent Metro Off-Peak</v>
      </c>
      <c r="E85" s="106"/>
      <c r="F85" s="143" t="str">
        <f t="shared" si="6"/>
        <v>Mins</v>
      </c>
      <c r="G85" s="404"/>
      <c r="H85" s="404"/>
      <c r="I85" s="404"/>
      <c r="J85" s="404"/>
      <c r="K85" s="404"/>
      <c r="L85" s="404"/>
      <c r="M85" s="404"/>
      <c r="N85" s="404"/>
      <c r="O85" s="404"/>
      <c r="P85" s="404"/>
      <c r="Q85" s="404"/>
      <c r="R85" s="404"/>
      <c r="S85" s="404"/>
      <c r="T85" s="404"/>
      <c r="U85" s="404"/>
      <c r="V85" s="404"/>
      <c r="W85" s="404"/>
      <c r="X85" s="404"/>
      <c r="Y85" s="404"/>
      <c r="Z85" s="404"/>
      <c r="AA85" s="404"/>
      <c r="AB85" s="404"/>
      <c r="AC85" s="405"/>
      <c r="AD85" s="123"/>
      <c r="AE85" s="805"/>
      <c r="AF85" s="123"/>
      <c r="AG85" s="805"/>
      <c r="AI85" s="805"/>
      <c r="AK85" s="285"/>
    </row>
    <row r="86" spans="3:37" ht="12.75" customHeight="1" outlineLevel="1" x14ac:dyDescent="0.25">
      <c r="D86" s="142" t="str">
        <f t="shared" si="5"/>
        <v>HU03 - Kent Rural</v>
      </c>
      <c r="E86" s="106"/>
      <c r="F86" s="143" t="str">
        <f t="shared" si="6"/>
        <v>Mins</v>
      </c>
      <c r="G86" s="404"/>
      <c r="H86" s="404"/>
      <c r="I86" s="404"/>
      <c r="J86" s="404"/>
      <c r="K86" s="404"/>
      <c r="L86" s="404"/>
      <c r="M86" s="404"/>
      <c r="N86" s="404"/>
      <c r="O86" s="404"/>
      <c r="P86" s="404"/>
      <c r="Q86" s="404"/>
      <c r="R86" s="404"/>
      <c r="S86" s="404"/>
      <c r="T86" s="404"/>
      <c r="U86" s="404"/>
      <c r="V86" s="404"/>
      <c r="W86" s="404"/>
      <c r="X86" s="404"/>
      <c r="Y86" s="404"/>
      <c r="Z86" s="404"/>
      <c r="AA86" s="404"/>
      <c r="AB86" s="404"/>
      <c r="AC86" s="405"/>
      <c r="AD86" s="123"/>
      <c r="AE86" s="805"/>
      <c r="AF86" s="123"/>
      <c r="AG86" s="805"/>
      <c r="AI86" s="805"/>
      <c r="AK86" s="300"/>
    </row>
    <row r="87" spans="3:37" ht="12.75" customHeight="1" outlineLevel="1" x14ac:dyDescent="0.25">
      <c r="D87" s="142" t="str">
        <f t="shared" si="5"/>
        <v>HU04 - Kent Mainline Peak</v>
      </c>
      <c r="E87" s="106"/>
      <c r="F87" s="143" t="str">
        <f t="shared" si="6"/>
        <v>Mins</v>
      </c>
      <c r="G87" s="404"/>
      <c r="H87" s="404"/>
      <c r="I87" s="404"/>
      <c r="J87" s="404"/>
      <c r="K87" s="404"/>
      <c r="L87" s="404"/>
      <c r="M87" s="404"/>
      <c r="N87" s="404"/>
      <c r="O87" s="404"/>
      <c r="P87" s="404"/>
      <c r="Q87" s="404"/>
      <c r="R87" s="404"/>
      <c r="S87" s="404"/>
      <c r="T87" s="404"/>
      <c r="U87" s="404"/>
      <c r="V87" s="404"/>
      <c r="W87" s="404"/>
      <c r="X87" s="404"/>
      <c r="Y87" s="404"/>
      <c r="Z87" s="404"/>
      <c r="AA87" s="404"/>
      <c r="AB87" s="404"/>
      <c r="AC87" s="405"/>
      <c r="AD87" s="123"/>
      <c r="AE87" s="805"/>
      <c r="AF87" s="123"/>
      <c r="AG87" s="805"/>
      <c r="AI87" s="805"/>
      <c r="AK87" s="300"/>
    </row>
    <row r="88" spans="3:37" ht="12.75" customHeight="1" outlineLevel="1" x14ac:dyDescent="0.25">
      <c r="D88" s="142" t="str">
        <f t="shared" si="5"/>
        <v>HU05 - Kent Metro Peak</v>
      </c>
      <c r="E88" s="106"/>
      <c r="F88" s="143" t="str">
        <f t="shared" si="6"/>
        <v>Mins</v>
      </c>
      <c r="G88" s="404"/>
      <c r="H88" s="404"/>
      <c r="I88" s="404"/>
      <c r="J88" s="404"/>
      <c r="K88" s="404"/>
      <c r="L88" s="404"/>
      <c r="M88" s="404"/>
      <c r="N88" s="404"/>
      <c r="O88" s="404"/>
      <c r="P88" s="404"/>
      <c r="Q88" s="404"/>
      <c r="R88" s="404"/>
      <c r="S88" s="404"/>
      <c r="T88" s="404"/>
      <c r="U88" s="404"/>
      <c r="V88" s="404"/>
      <c r="W88" s="404"/>
      <c r="X88" s="404"/>
      <c r="Y88" s="404"/>
      <c r="Z88" s="404"/>
      <c r="AA88" s="404"/>
      <c r="AB88" s="404"/>
      <c r="AC88" s="405"/>
      <c r="AD88" s="123"/>
      <c r="AE88" s="805"/>
      <c r="AF88" s="123"/>
      <c r="AG88" s="805"/>
      <c r="AI88" s="805"/>
      <c r="AK88" s="300"/>
    </row>
    <row r="89" spans="3:37" ht="12.75" customHeight="1" outlineLevel="1" x14ac:dyDescent="0.25">
      <c r="D89" s="142" t="str">
        <f t="shared" si="5"/>
        <v>HU06 - Kent High Speed Peak</v>
      </c>
      <c r="E89" s="106"/>
      <c r="F89" s="143" t="str">
        <f t="shared" si="6"/>
        <v>Mins</v>
      </c>
      <c r="G89" s="404"/>
      <c r="H89" s="404"/>
      <c r="I89" s="404"/>
      <c r="J89" s="404"/>
      <c r="K89" s="404"/>
      <c r="L89" s="404"/>
      <c r="M89" s="404"/>
      <c r="N89" s="404"/>
      <c r="O89" s="404"/>
      <c r="P89" s="404"/>
      <c r="Q89" s="404"/>
      <c r="R89" s="404"/>
      <c r="S89" s="404"/>
      <c r="T89" s="404"/>
      <c r="U89" s="404"/>
      <c r="V89" s="404"/>
      <c r="W89" s="404"/>
      <c r="X89" s="404"/>
      <c r="Y89" s="404"/>
      <c r="Z89" s="404"/>
      <c r="AA89" s="404"/>
      <c r="AB89" s="404"/>
      <c r="AC89" s="405"/>
      <c r="AD89" s="123"/>
      <c r="AE89" s="805"/>
      <c r="AF89" s="123"/>
      <c r="AG89" s="805"/>
      <c r="AI89" s="805"/>
      <c r="AK89" s="300"/>
    </row>
    <row r="90" spans="3:37" ht="12.75" customHeight="1" outlineLevel="1" x14ac:dyDescent="0.25">
      <c r="D90" s="142" t="str">
        <f t="shared" si="5"/>
        <v>HU07 - Kent High Speed Off Peak</v>
      </c>
      <c r="E90" s="106"/>
      <c r="F90" s="143" t="str">
        <f t="shared" si="6"/>
        <v>Mins</v>
      </c>
      <c r="G90" s="404"/>
      <c r="H90" s="404"/>
      <c r="I90" s="404"/>
      <c r="J90" s="404"/>
      <c r="K90" s="404"/>
      <c r="L90" s="404"/>
      <c r="M90" s="404"/>
      <c r="N90" s="404"/>
      <c r="O90" s="404"/>
      <c r="P90" s="404"/>
      <c r="Q90" s="404"/>
      <c r="R90" s="404"/>
      <c r="S90" s="404"/>
      <c r="T90" s="404"/>
      <c r="U90" s="404"/>
      <c r="V90" s="404"/>
      <c r="W90" s="404"/>
      <c r="X90" s="404"/>
      <c r="Y90" s="404"/>
      <c r="Z90" s="404"/>
      <c r="AA90" s="404"/>
      <c r="AB90" s="404"/>
      <c r="AC90" s="405"/>
      <c r="AD90" s="123"/>
      <c r="AE90" s="805"/>
      <c r="AF90" s="123"/>
      <c r="AG90" s="805"/>
      <c r="AI90" s="805"/>
      <c r="AK90" s="300"/>
    </row>
    <row r="91" spans="3:37" ht="12.75" customHeight="1" outlineLevel="1" x14ac:dyDescent="0.25">
      <c r="D91" s="142" t="str">
        <f t="shared" si="5"/>
        <v>[Schedule 8 Performance Service Groups Line 8]</v>
      </c>
      <c r="E91" s="106"/>
      <c r="F91" s="143" t="str">
        <f t="shared" si="6"/>
        <v>Mins</v>
      </c>
      <c r="G91" s="404"/>
      <c r="H91" s="404"/>
      <c r="I91" s="404"/>
      <c r="J91" s="404"/>
      <c r="K91" s="404"/>
      <c r="L91" s="404"/>
      <c r="M91" s="404"/>
      <c r="N91" s="404"/>
      <c r="O91" s="404"/>
      <c r="P91" s="404"/>
      <c r="Q91" s="404"/>
      <c r="R91" s="404"/>
      <c r="S91" s="404"/>
      <c r="T91" s="404"/>
      <c r="U91" s="404"/>
      <c r="V91" s="404"/>
      <c r="W91" s="404"/>
      <c r="X91" s="404"/>
      <c r="Y91" s="404"/>
      <c r="Z91" s="404"/>
      <c r="AA91" s="404"/>
      <c r="AB91" s="404"/>
      <c r="AC91" s="405"/>
      <c r="AD91" s="123"/>
      <c r="AE91" s="805"/>
      <c r="AF91" s="123"/>
      <c r="AG91" s="805"/>
      <c r="AI91" s="805"/>
      <c r="AK91" s="300"/>
    </row>
    <row r="92" spans="3:37" ht="12.75" customHeight="1" outlineLevel="1" x14ac:dyDescent="0.25">
      <c r="D92" s="142" t="str">
        <f t="shared" si="5"/>
        <v>[Schedule 8 Performance Service Groups Line 9]</v>
      </c>
      <c r="E92" s="106"/>
      <c r="F92" s="143" t="str">
        <f t="shared" si="6"/>
        <v>Mins</v>
      </c>
      <c r="G92" s="404"/>
      <c r="H92" s="404"/>
      <c r="I92" s="404"/>
      <c r="J92" s="404"/>
      <c r="K92" s="404"/>
      <c r="L92" s="404"/>
      <c r="M92" s="404"/>
      <c r="N92" s="404"/>
      <c r="O92" s="404"/>
      <c r="P92" s="404"/>
      <c r="Q92" s="404"/>
      <c r="R92" s="404"/>
      <c r="S92" s="404"/>
      <c r="T92" s="404"/>
      <c r="U92" s="404"/>
      <c r="V92" s="404"/>
      <c r="W92" s="404"/>
      <c r="X92" s="404"/>
      <c r="Y92" s="404"/>
      <c r="Z92" s="404"/>
      <c r="AA92" s="404"/>
      <c r="AB92" s="404"/>
      <c r="AC92" s="405"/>
      <c r="AD92" s="123"/>
      <c r="AE92" s="805"/>
      <c r="AF92" s="123"/>
      <c r="AG92" s="805"/>
      <c r="AI92" s="805"/>
      <c r="AK92" s="300"/>
    </row>
    <row r="93" spans="3:37" ht="12.75" customHeight="1" outlineLevel="1" x14ac:dyDescent="0.25">
      <c r="D93" s="142" t="str">
        <f t="shared" si="5"/>
        <v>[Schedule 8 Performance Service Groups Line 10]</v>
      </c>
      <c r="E93" s="106"/>
      <c r="F93" s="143" t="str">
        <f t="shared" si="6"/>
        <v>Mins</v>
      </c>
      <c r="G93" s="404"/>
      <c r="H93" s="404"/>
      <c r="I93" s="404"/>
      <c r="J93" s="404"/>
      <c r="K93" s="404"/>
      <c r="L93" s="404"/>
      <c r="M93" s="404"/>
      <c r="N93" s="404"/>
      <c r="O93" s="404"/>
      <c r="P93" s="404"/>
      <c r="Q93" s="404"/>
      <c r="R93" s="404"/>
      <c r="S93" s="404"/>
      <c r="T93" s="404"/>
      <c r="U93" s="404"/>
      <c r="V93" s="404"/>
      <c r="W93" s="404"/>
      <c r="X93" s="404"/>
      <c r="Y93" s="404"/>
      <c r="Z93" s="404"/>
      <c r="AA93" s="404"/>
      <c r="AB93" s="404"/>
      <c r="AC93" s="405"/>
      <c r="AD93" s="123"/>
      <c r="AE93" s="805"/>
      <c r="AF93" s="123"/>
      <c r="AG93" s="805"/>
      <c r="AI93" s="805"/>
      <c r="AK93" s="300"/>
    </row>
    <row r="94" spans="3:37" ht="12.75" customHeight="1" outlineLevel="1" x14ac:dyDescent="0.25">
      <c r="D94" s="142" t="str">
        <f t="shared" si="5"/>
        <v>[Schedule 8 Performance Service Groups Line 11]</v>
      </c>
      <c r="E94" s="106"/>
      <c r="F94" s="143" t="str">
        <f t="shared" si="6"/>
        <v>Mins</v>
      </c>
      <c r="G94" s="404"/>
      <c r="H94" s="404"/>
      <c r="I94" s="404"/>
      <c r="J94" s="404"/>
      <c r="K94" s="404"/>
      <c r="L94" s="404"/>
      <c r="M94" s="404"/>
      <c r="N94" s="404"/>
      <c r="O94" s="404"/>
      <c r="P94" s="404"/>
      <c r="Q94" s="404"/>
      <c r="R94" s="404"/>
      <c r="S94" s="404"/>
      <c r="T94" s="404"/>
      <c r="U94" s="404"/>
      <c r="V94" s="404"/>
      <c r="W94" s="404"/>
      <c r="X94" s="404"/>
      <c r="Y94" s="404"/>
      <c r="Z94" s="404"/>
      <c r="AA94" s="404"/>
      <c r="AB94" s="404"/>
      <c r="AC94" s="405"/>
      <c r="AD94" s="123"/>
      <c r="AE94" s="805"/>
      <c r="AF94" s="123"/>
      <c r="AG94" s="805"/>
      <c r="AI94" s="805"/>
      <c r="AK94" s="300"/>
    </row>
    <row r="95" spans="3:37" ht="12.75" customHeight="1" outlineLevel="1" x14ac:dyDescent="0.25">
      <c r="D95" s="142" t="str">
        <f t="shared" si="5"/>
        <v>[Schedule 8 Performance Service Groups Line 12]</v>
      </c>
      <c r="E95" s="106"/>
      <c r="F95" s="143" t="str">
        <f t="shared" si="6"/>
        <v>Mins</v>
      </c>
      <c r="G95" s="404"/>
      <c r="H95" s="404"/>
      <c r="I95" s="404"/>
      <c r="J95" s="404"/>
      <c r="K95" s="404"/>
      <c r="L95" s="404"/>
      <c r="M95" s="404"/>
      <c r="N95" s="404"/>
      <c r="O95" s="404"/>
      <c r="P95" s="404"/>
      <c r="Q95" s="404"/>
      <c r="R95" s="404"/>
      <c r="S95" s="404"/>
      <c r="T95" s="404"/>
      <c r="U95" s="404"/>
      <c r="V95" s="404"/>
      <c r="W95" s="404"/>
      <c r="X95" s="404"/>
      <c r="Y95" s="404"/>
      <c r="Z95" s="404"/>
      <c r="AA95" s="404"/>
      <c r="AB95" s="404"/>
      <c r="AC95" s="405"/>
      <c r="AD95" s="123"/>
      <c r="AE95" s="805"/>
      <c r="AF95" s="123"/>
      <c r="AG95" s="805"/>
      <c r="AI95" s="805"/>
      <c r="AK95" s="285"/>
    </row>
    <row r="96" spans="3:37" ht="12.75" customHeight="1" outlineLevel="1" x14ac:dyDescent="0.25">
      <c r="D96" s="142" t="str">
        <f t="shared" si="5"/>
        <v>[Schedule 8 Performance Service Groups Line 13]</v>
      </c>
      <c r="E96" s="106"/>
      <c r="F96" s="143" t="str">
        <f t="shared" si="6"/>
        <v>Mins</v>
      </c>
      <c r="G96" s="404"/>
      <c r="H96" s="404"/>
      <c r="I96" s="404"/>
      <c r="J96" s="404"/>
      <c r="K96" s="404"/>
      <c r="L96" s="404"/>
      <c r="M96" s="404"/>
      <c r="N96" s="404"/>
      <c r="O96" s="404"/>
      <c r="P96" s="404"/>
      <c r="Q96" s="404"/>
      <c r="R96" s="404"/>
      <c r="S96" s="404"/>
      <c r="T96" s="404"/>
      <c r="U96" s="404"/>
      <c r="V96" s="404"/>
      <c r="W96" s="404"/>
      <c r="X96" s="404"/>
      <c r="Y96" s="404"/>
      <c r="Z96" s="404"/>
      <c r="AA96" s="404"/>
      <c r="AB96" s="404"/>
      <c r="AC96" s="405"/>
      <c r="AD96" s="123"/>
      <c r="AE96" s="805"/>
      <c r="AF96" s="123"/>
      <c r="AG96" s="805"/>
      <c r="AI96" s="805"/>
      <c r="AK96" s="300"/>
    </row>
    <row r="97" spans="2:37" ht="12.75" customHeight="1" outlineLevel="1" x14ac:dyDescent="0.25">
      <c r="D97" s="142" t="str">
        <f t="shared" si="5"/>
        <v>[Schedule 8 Performance Service Groups Line 14]</v>
      </c>
      <c r="E97" s="106"/>
      <c r="F97" s="143" t="str">
        <f t="shared" si="6"/>
        <v>Mins</v>
      </c>
      <c r="G97" s="404"/>
      <c r="H97" s="404"/>
      <c r="I97" s="404"/>
      <c r="J97" s="404"/>
      <c r="K97" s="404"/>
      <c r="L97" s="404"/>
      <c r="M97" s="404"/>
      <c r="N97" s="404"/>
      <c r="O97" s="404"/>
      <c r="P97" s="404"/>
      <c r="Q97" s="404"/>
      <c r="R97" s="404"/>
      <c r="S97" s="404"/>
      <c r="T97" s="404"/>
      <c r="U97" s="404"/>
      <c r="V97" s="404"/>
      <c r="W97" s="404"/>
      <c r="X97" s="404"/>
      <c r="Y97" s="404"/>
      <c r="Z97" s="404"/>
      <c r="AA97" s="404"/>
      <c r="AB97" s="404"/>
      <c r="AC97" s="405"/>
      <c r="AD97" s="123"/>
      <c r="AE97" s="805"/>
      <c r="AF97" s="123"/>
      <c r="AG97" s="805"/>
      <c r="AI97" s="805"/>
      <c r="AK97" s="300"/>
    </row>
    <row r="98" spans="2:37" ht="12.75" customHeight="1" outlineLevel="1" x14ac:dyDescent="0.25">
      <c r="D98" s="142" t="str">
        <f t="shared" si="5"/>
        <v>[Schedule 8 Performance Service Groups Line 15]</v>
      </c>
      <c r="E98" s="106"/>
      <c r="F98" s="143" t="str">
        <f t="shared" si="6"/>
        <v>Mins</v>
      </c>
      <c r="G98" s="404"/>
      <c r="H98" s="404"/>
      <c r="I98" s="404"/>
      <c r="J98" s="404"/>
      <c r="K98" s="404"/>
      <c r="L98" s="404"/>
      <c r="M98" s="404"/>
      <c r="N98" s="404"/>
      <c r="O98" s="404"/>
      <c r="P98" s="404"/>
      <c r="Q98" s="404"/>
      <c r="R98" s="404"/>
      <c r="S98" s="404"/>
      <c r="T98" s="404"/>
      <c r="U98" s="404"/>
      <c r="V98" s="404"/>
      <c r="W98" s="404"/>
      <c r="X98" s="404"/>
      <c r="Y98" s="404"/>
      <c r="Z98" s="404"/>
      <c r="AA98" s="404"/>
      <c r="AB98" s="404"/>
      <c r="AC98" s="405"/>
      <c r="AD98" s="123"/>
      <c r="AE98" s="805"/>
      <c r="AF98" s="123"/>
      <c r="AG98" s="805"/>
      <c r="AI98" s="805"/>
      <c r="AK98" s="300"/>
    </row>
    <row r="99" spans="2:37" ht="12.75" customHeight="1" outlineLevel="1" x14ac:dyDescent="0.25">
      <c r="D99" s="142" t="str">
        <f t="shared" si="5"/>
        <v>[Schedule 8 Performance Service Groups Line 16]</v>
      </c>
      <c r="E99" s="106"/>
      <c r="F99" s="143" t="str">
        <f t="shared" si="6"/>
        <v>Mins</v>
      </c>
      <c r="G99" s="404"/>
      <c r="H99" s="404"/>
      <c r="I99" s="404"/>
      <c r="J99" s="404"/>
      <c r="K99" s="404"/>
      <c r="L99" s="404"/>
      <c r="M99" s="404"/>
      <c r="N99" s="404"/>
      <c r="O99" s="404"/>
      <c r="P99" s="404"/>
      <c r="Q99" s="404"/>
      <c r="R99" s="404"/>
      <c r="S99" s="404"/>
      <c r="T99" s="404"/>
      <c r="U99" s="404"/>
      <c r="V99" s="404"/>
      <c r="W99" s="404"/>
      <c r="X99" s="404"/>
      <c r="Y99" s="404"/>
      <c r="Z99" s="404"/>
      <c r="AA99" s="404"/>
      <c r="AB99" s="404"/>
      <c r="AC99" s="405"/>
      <c r="AD99" s="123"/>
      <c r="AE99" s="805"/>
      <c r="AF99" s="123"/>
      <c r="AG99" s="805"/>
      <c r="AI99" s="805"/>
      <c r="AK99" s="300"/>
    </row>
    <row r="100" spans="2:37" ht="12.75" customHeight="1" outlineLevel="1" x14ac:dyDescent="0.25">
      <c r="D100" s="142" t="str">
        <f t="shared" si="5"/>
        <v>[Schedule 8 Performance Service Groups Line 17]</v>
      </c>
      <c r="E100" s="106"/>
      <c r="F100" s="143" t="str">
        <f t="shared" si="6"/>
        <v>Mins</v>
      </c>
      <c r="G100" s="404"/>
      <c r="H100" s="404"/>
      <c r="I100" s="404"/>
      <c r="J100" s="404"/>
      <c r="K100" s="404"/>
      <c r="L100" s="404"/>
      <c r="M100" s="404"/>
      <c r="N100" s="404"/>
      <c r="O100" s="404"/>
      <c r="P100" s="404"/>
      <c r="Q100" s="404"/>
      <c r="R100" s="404"/>
      <c r="S100" s="404"/>
      <c r="T100" s="404"/>
      <c r="U100" s="404"/>
      <c r="V100" s="404"/>
      <c r="W100" s="404"/>
      <c r="X100" s="404"/>
      <c r="Y100" s="404"/>
      <c r="Z100" s="404"/>
      <c r="AA100" s="404"/>
      <c r="AB100" s="404"/>
      <c r="AC100" s="405"/>
      <c r="AD100" s="123"/>
      <c r="AE100" s="805"/>
      <c r="AF100" s="123"/>
      <c r="AG100" s="805"/>
      <c r="AI100" s="805"/>
      <c r="AK100" s="300"/>
    </row>
    <row r="101" spans="2:37" ht="12.75" customHeight="1" outlineLevel="1" x14ac:dyDescent="0.25">
      <c r="D101" s="142" t="str">
        <f t="shared" si="5"/>
        <v>[Schedule 8 Performance Service Groups Line 18]</v>
      </c>
      <c r="E101" s="106"/>
      <c r="F101" s="143" t="str">
        <f t="shared" si="6"/>
        <v>Mins</v>
      </c>
      <c r="G101" s="404"/>
      <c r="H101" s="404"/>
      <c r="I101" s="404"/>
      <c r="J101" s="404"/>
      <c r="K101" s="404"/>
      <c r="L101" s="404"/>
      <c r="M101" s="404"/>
      <c r="N101" s="404"/>
      <c r="O101" s="404"/>
      <c r="P101" s="404"/>
      <c r="Q101" s="404"/>
      <c r="R101" s="404"/>
      <c r="S101" s="404"/>
      <c r="T101" s="404"/>
      <c r="U101" s="404"/>
      <c r="V101" s="404"/>
      <c r="W101" s="404"/>
      <c r="X101" s="404"/>
      <c r="Y101" s="404"/>
      <c r="Z101" s="404"/>
      <c r="AA101" s="404"/>
      <c r="AB101" s="404"/>
      <c r="AC101" s="405"/>
      <c r="AD101" s="123"/>
      <c r="AE101" s="805"/>
      <c r="AF101" s="123"/>
      <c r="AG101" s="805"/>
      <c r="AI101" s="805"/>
      <c r="AK101" s="300"/>
    </row>
    <row r="102" spans="2:37" ht="12.75" customHeight="1" outlineLevel="1" x14ac:dyDescent="0.25">
      <c r="D102" s="142" t="str">
        <f t="shared" si="5"/>
        <v>[Schedule 8 Performance Service Groups Line 19]</v>
      </c>
      <c r="E102" s="106"/>
      <c r="F102" s="143" t="str">
        <f t="shared" si="6"/>
        <v>Mins</v>
      </c>
      <c r="G102" s="404"/>
      <c r="H102" s="404"/>
      <c r="I102" s="404"/>
      <c r="J102" s="404"/>
      <c r="K102" s="404"/>
      <c r="L102" s="404"/>
      <c r="M102" s="404"/>
      <c r="N102" s="404"/>
      <c r="O102" s="404"/>
      <c r="P102" s="404"/>
      <c r="Q102" s="404"/>
      <c r="R102" s="404"/>
      <c r="S102" s="404"/>
      <c r="T102" s="404"/>
      <c r="U102" s="404"/>
      <c r="V102" s="404"/>
      <c r="W102" s="404"/>
      <c r="X102" s="404"/>
      <c r="Y102" s="404"/>
      <c r="Z102" s="404"/>
      <c r="AA102" s="404"/>
      <c r="AB102" s="404"/>
      <c r="AC102" s="405"/>
      <c r="AD102" s="123"/>
      <c r="AE102" s="805"/>
      <c r="AF102" s="123"/>
      <c r="AG102" s="805"/>
      <c r="AI102" s="805"/>
      <c r="AK102" s="300"/>
    </row>
    <row r="103" spans="2:37" ht="12.75" customHeight="1" outlineLevel="1" x14ac:dyDescent="0.25">
      <c r="D103" s="113" t="str">
        <f t="shared" si="5"/>
        <v>[Schedule 8 Performance Service Groups Line 20]</v>
      </c>
      <c r="E103" s="286"/>
      <c r="F103" s="155" t="str">
        <f t="shared" si="6"/>
        <v>Mins</v>
      </c>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c r="AC103" s="407"/>
      <c r="AD103" s="123"/>
      <c r="AE103" s="1058"/>
      <c r="AF103" s="123"/>
      <c r="AG103" s="1058"/>
      <c r="AI103" s="1058"/>
      <c r="AK103" s="320"/>
    </row>
    <row r="104" spans="2:37" x14ac:dyDescent="0.25">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E104" s="107"/>
      <c r="AG104" s="107"/>
      <c r="AI104" s="107"/>
    </row>
    <row r="105" spans="2:37" x14ac:dyDescent="0.25">
      <c r="B105" s="381" t="s">
        <v>544</v>
      </c>
      <c r="C105" s="381"/>
      <c r="D105" s="360"/>
      <c r="E105" s="360"/>
      <c r="F105" s="381"/>
      <c r="G105" s="383"/>
      <c r="H105" s="383"/>
      <c r="I105" s="383"/>
      <c r="J105" s="383"/>
      <c r="K105" s="383"/>
      <c r="L105" s="383"/>
      <c r="M105" s="383"/>
      <c r="N105" s="383"/>
      <c r="O105" s="383"/>
      <c r="P105" s="383"/>
      <c r="Q105" s="383"/>
      <c r="R105" s="383"/>
      <c r="S105" s="383"/>
      <c r="T105" s="383"/>
      <c r="U105" s="383"/>
      <c r="V105" s="383"/>
      <c r="W105" s="383"/>
      <c r="X105" s="383"/>
      <c r="Y105" s="383"/>
      <c r="Z105" s="383"/>
      <c r="AA105" s="383"/>
      <c r="AB105" s="383"/>
      <c r="AC105" s="383"/>
      <c r="AD105" s="381"/>
      <c r="AE105" s="383"/>
      <c r="AF105" s="381"/>
      <c r="AG105" s="383"/>
      <c r="AH105" s="381"/>
      <c r="AI105" s="383"/>
      <c r="AJ105" s="381"/>
      <c r="AK105" s="381"/>
    </row>
    <row r="106" spans="2:37" ht="12.75" customHeight="1" outlineLevel="1" x14ac:dyDescent="0.25">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E106" s="107"/>
      <c r="AG106" s="107"/>
      <c r="AI106" s="107"/>
    </row>
    <row r="107" spans="2:37" ht="12.75" customHeight="1" outlineLevel="1" x14ac:dyDescent="0.25">
      <c r="C107" s="200" t="str">
        <f>B$105&amp;": TOC Peak"</f>
        <v>Schedule 8 Payments: TOC Peak</v>
      </c>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E107" s="107"/>
      <c r="AG107" s="107"/>
      <c r="AI107" s="107"/>
    </row>
    <row r="108" spans="2:37" ht="12.75" customHeight="1" outlineLevel="1" x14ac:dyDescent="0.25">
      <c r="D108" s="393" t="str">
        <f t="shared" ref="D108:D127" si="7">D18</f>
        <v>HU01 - Kent Mainline Off-Peak</v>
      </c>
      <c r="E108" s="394"/>
      <c r="F108" s="409" t="s">
        <v>428</v>
      </c>
      <c r="G108" s="396"/>
      <c r="H108" s="396"/>
      <c r="I108" s="396"/>
      <c r="J108" s="396"/>
      <c r="K108" s="396"/>
      <c r="L108" s="396"/>
      <c r="M108" s="396"/>
      <c r="N108" s="396"/>
      <c r="O108" s="396"/>
      <c r="P108" s="396"/>
      <c r="Q108" s="396"/>
      <c r="R108" s="396"/>
      <c r="S108" s="396"/>
      <c r="T108" s="396"/>
      <c r="U108" s="396"/>
      <c r="V108" s="396"/>
      <c r="W108" s="396"/>
      <c r="X108" s="396"/>
      <c r="Y108" s="396"/>
      <c r="Z108" s="396"/>
      <c r="AA108" s="396"/>
      <c r="AB108" s="396"/>
      <c r="AC108" s="397"/>
      <c r="AE108" s="1057"/>
      <c r="AG108" s="1057"/>
      <c r="AI108" s="1057"/>
      <c r="AK108" s="408"/>
    </row>
    <row r="109" spans="2:37" ht="12.75" customHeight="1" outlineLevel="1" x14ac:dyDescent="0.25">
      <c r="D109" s="142" t="str">
        <f t="shared" si="7"/>
        <v>HU02 - Kent Metro Off-Peak</v>
      </c>
      <c r="E109" s="106"/>
      <c r="F109" s="143" t="str">
        <f t="shared" ref="F109:F127" si="8">F108</f>
        <v>£000</v>
      </c>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4"/>
      <c r="AE109" s="805"/>
      <c r="AG109" s="805"/>
      <c r="AI109" s="805"/>
      <c r="AK109" s="285"/>
    </row>
    <row r="110" spans="2:37" ht="12.75" customHeight="1" outlineLevel="1" x14ac:dyDescent="0.25">
      <c r="D110" s="142" t="str">
        <f t="shared" si="7"/>
        <v>HU03 - Kent Rural</v>
      </c>
      <c r="E110" s="106"/>
      <c r="F110" s="143" t="str">
        <f t="shared" si="8"/>
        <v>£000</v>
      </c>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4"/>
      <c r="AE110" s="805"/>
      <c r="AG110" s="805"/>
      <c r="AI110" s="805"/>
      <c r="AK110" s="300"/>
    </row>
    <row r="111" spans="2:37" ht="12.75" customHeight="1" outlineLevel="1" x14ac:dyDescent="0.25">
      <c r="D111" s="142" t="str">
        <f t="shared" si="7"/>
        <v>HU04 - Kent Mainline Peak</v>
      </c>
      <c r="E111" s="106"/>
      <c r="F111" s="143" t="str">
        <f t="shared" si="8"/>
        <v>£000</v>
      </c>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4"/>
      <c r="AE111" s="805"/>
      <c r="AG111" s="805"/>
      <c r="AI111" s="805"/>
      <c r="AK111" s="300"/>
    </row>
    <row r="112" spans="2:37" ht="12.75" customHeight="1" outlineLevel="1" x14ac:dyDescent="0.25">
      <c r="D112" s="142" t="str">
        <f t="shared" si="7"/>
        <v>HU05 - Kent Metro Peak</v>
      </c>
      <c r="E112" s="106"/>
      <c r="F112" s="143" t="str">
        <f t="shared" si="8"/>
        <v>£000</v>
      </c>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4"/>
      <c r="AE112" s="805"/>
      <c r="AG112" s="805"/>
      <c r="AI112" s="805"/>
      <c r="AK112" s="300"/>
    </row>
    <row r="113" spans="4:37" ht="12.75" customHeight="1" outlineLevel="1" x14ac:dyDescent="0.25">
      <c r="D113" s="142" t="str">
        <f t="shared" si="7"/>
        <v>HU06 - Kent High Speed Peak</v>
      </c>
      <c r="E113" s="106"/>
      <c r="F113" s="143" t="str">
        <f t="shared" si="8"/>
        <v>£000</v>
      </c>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4"/>
      <c r="AE113" s="805"/>
      <c r="AG113" s="805"/>
      <c r="AI113" s="805"/>
      <c r="AK113" s="300"/>
    </row>
    <row r="114" spans="4:37" ht="12.75" customHeight="1" outlineLevel="1" x14ac:dyDescent="0.25">
      <c r="D114" s="142" t="str">
        <f t="shared" si="7"/>
        <v>HU07 - Kent High Speed Off Peak</v>
      </c>
      <c r="E114" s="106"/>
      <c r="F114" s="143" t="str">
        <f t="shared" si="8"/>
        <v>£000</v>
      </c>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4"/>
      <c r="AE114" s="805"/>
      <c r="AG114" s="805"/>
      <c r="AI114" s="805"/>
      <c r="AK114" s="300"/>
    </row>
    <row r="115" spans="4:37" ht="12.75" customHeight="1" outlineLevel="1" x14ac:dyDescent="0.25">
      <c r="D115" s="142" t="str">
        <f t="shared" si="7"/>
        <v>[Schedule 8 Performance Service Groups Line 8]</v>
      </c>
      <c r="E115" s="106"/>
      <c r="F115" s="143" t="str">
        <f t="shared" si="8"/>
        <v>£000</v>
      </c>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4"/>
      <c r="AE115" s="805"/>
      <c r="AG115" s="805"/>
      <c r="AI115" s="805"/>
      <c r="AK115" s="300"/>
    </row>
    <row r="116" spans="4:37" ht="12.75" customHeight="1" outlineLevel="1" x14ac:dyDescent="0.25">
      <c r="D116" s="142" t="str">
        <f t="shared" si="7"/>
        <v>[Schedule 8 Performance Service Groups Line 9]</v>
      </c>
      <c r="E116" s="106"/>
      <c r="F116" s="143" t="str">
        <f t="shared" si="8"/>
        <v>£000</v>
      </c>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4"/>
      <c r="AE116" s="805"/>
      <c r="AG116" s="805"/>
      <c r="AI116" s="805"/>
      <c r="AK116" s="300"/>
    </row>
    <row r="117" spans="4:37" ht="12.75" customHeight="1" outlineLevel="1" x14ac:dyDescent="0.25">
      <c r="D117" s="142" t="str">
        <f t="shared" si="7"/>
        <v>[Schedule 8 Performance Service Groups Line 10]</v>
      </c>
      <c r="E117" s="106"/>
      <c r="F117" s="143" t="str">
        <f t="shared" si="8"/>
        <v>£000</v>
      </c>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4"/>
      <c r="AE117" s="805"/>
      <c r="AG117" s="805"/>
      <c r="AI117" s="805"/>
      <c r="AK117" s="300"/>
    </row>
    <row r="118" spans="4:37" ht="12.75" customHeight="1" outlineLevel="1" x14ac:dyDescent="0.25">
      <c r="D118" s="142" t="str">
        <f t="shared" si="7"/>
        <v>[Schedule 8 Performance Service Groups Line 11]</v>
      </c>
      <c r="E118" s="106"/>
      <c r="F118" s="143" t="str">
        <f t="shared" si="8"/>
        <v>£000</v>
      </c>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4"/>
      <c r="AE118" s="805"/>
      <c r="AG118" s="805"/>
      <c r="AI118" s="805"/>
      <c r="AK118" s="300"/>
    </row>
    <row r="119" spans="4:37" ht="12.75" customHeight="1" outlineLevel="1" x14ac:dyDescent="0.25">
      <c r="D119" s="142" t="str">
        <f t="shared" si="7"/>
        <v>[Schedule 8 Performance Service Groups Line 12]</v>
      </c>
      <c r="E119" s="106"/>
      <c r="F119" s="143" t="str">
        <f t="shared" si="8"/>
        <v>£000</v>
      </c>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4"/>
      <c r="AE119" s="805"/>
      <c r="AG119" s="805"/>
      <c r="AI119" s="805"/>
      <c r="AK119" s="285"/>
    </row>
    <row r="120" spans="4:37" ht="12.75" customHeight="1" outlineLevel="1" x14ac:dyDescent="0.25">
      <c r="D120" s="142" t="str">
        <f t="shared" si="7"/>
        <v>[Schedule 8 Performance Service Groups Line 13]</v>
      </c>
      <c r="E120" s="106"/>
      <c r="F120" s="143" t="str">
        <f t="shared" si="8"/>
        <v>£000</v>
      </c>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4"/>
      <c r="AE120" s="805"/>
      <c r="AG120" s="805"/>
      <c r="AI120" s="805"/>
      <c r="AK120" s="300"/>
    </row>
    <row r="121" spans="4:37" ht="12.75" customHeight="1" outlineLevel="1" x14ac:dyDescent="0.25">
      <c r="D121" s="142" t="str">
        <f t="shared" si="7"/>
        <v>[Schedule 8 Performance Service Groups Line 14]</v>
      </c>
      <c r="E121" s="106"/>
      <c r="F121" s="143" t="str">
        <f t="shared" si="8"/>
        <v>£000</v>
      </c>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4"/>
      <c r="AE121" s="805"/>
      <c r="AG121" s="805"/>
      <c r="AI121" s="805"/>
      <c r="AK121" s="300"/>
    </row>
    <row r="122" spans="4:37" ht="12.75" customHeight="1" outlineLevel="1" x14ac:dyDescent="0.25">
      <c r="D122" s="142" t="str">
        <f t="shared" si="7"/>
        <v>[Schedule 8 Performance Service Groups Line 15]</v>
      </c>
      <c r="E122" s="106"/>
      <c r="F122" s="143" t="str">
        <f t="shared" si="8"/>
        <v>£000</v>
      </c>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4"/>
      <c r="AE122" s="805"/>
      <c r="AG122" s="805"/>
      <c r="AI122" s="805"/>
      <c r="AK122" s="300"/>
    </row>
    <row r="123" spans="4:37" ht="12.75" customHeight="1" outlineLevel="1" x14ac:dyDescent="0.25">
      <c r="D123" s="142" t="str">
        <f t="shared" si="7"/>
        <v>[Schedule 8 Performance Service Groups Line 16]</v>
      </c>
      <c r="E123" s="106"/>
      <c r="F123" s="143" t="str">
        <f t="shared" si="8"/>
        <v>£000</v>
      </c>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4"/>
      <c r="AE123" s="805"/>
      <c r="AG123" s="805"/>
      <c r="AI123" s="805"/>
      <c r="AK123" s="300"/>
    </row>
    <row r="124" spans="4:37" ht="12.75" customHeight="1" outlineLevel="1" x14ac:dyDescent="0.25">
      <c r="D124" s="142" t="str">
        <f t="shared" si="7"/>
        <v>[Schedule 8 Performance Service Groups Line 17]</v>
      </c>
      <c r="E124" s="106"/>
      <c r="F124" s="143" t="str">
        <f t="shared" si="8"/>
        <v>£000</v>
      </c>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4"/>
      <c r="AE124" s="805"/>
      <c r="AG124" s="805"/>
      <c r="AI124" s="805"/>
      <c r="AK124" s="300"/>
    </row>
    <row r="125" spans="4:37" ht="12.75" customHeight="1" outlineLevel="1" x14ac:dyDescent="0.25">
      <c r="D125" s="142" t="str">
        <f t="shared" si="7"/>
        <v>[Schedule 8 Performance Service Groups Line 18]</v>
      </c>
      <c r="E125" s="106"/>
      <c r="F125" s="143" t="str">
        <f t="shared" si="8"/>
        <v>£000</v>
      </c>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4"/>
      <c r="AE125" s="805"/>
      <c r="AG125" s="805"/>
      <c r="AI125" s="805"/>
      <c r="AK125" s="300"/>
    </row>
    <row r="126" spans="4:37" ht="12.75" customHeight="1" outlineLevel="1" x14ac:dyDescent="0.25">
      <c r="D126" s="142" t="str">
        <f t="shared" si="7"/>
        <v>[Schedule 8 Performance Service Groups Line 19]</v>
      </c>
      <c r="E126" s="106"/>
      <c r="F126" s="143" t="str">
        <f t="shared" si="8"/>
        <v>£000</v>
      </c>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4"/>
      <c r="AE126" s="805"/>
      <c r="AG126" s="805"/>
      <c r="AI126" s="805"/>
      <c r="AK126" s="300"/>
    </row>
    <row r="127" spans="4:37" ht="12.75" customHeight="1" outlineLevel="1" x14ac:dyDescent="0.25">
      <c r="D127" s="113" t="str">
        <f t="shared" si="7"/>
        <v>[Schedule 8 Performance Service Groups Line 20]</v>
      </c>
      <c r="E127" s="286"/>
      <c r="F127" s="155" t="str">
        <f t="shared" si="8"/>
        <v>£000</v>
      </c>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8"/>
      <c r="AE127" s="1058"/>
      <c r="AG127" s="1058"/>
      <c r="AI127" s="1058"/>
      <c r="AK127" s="320"/>
    </row>
    <row r="128" spans="4:37" ht="12.75" customHeight="1" outlineLevel="1" x14ac:dyDescent="0.25">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E128" s="107"/>
      <c r="AG128" s="107"/>
      <c r="AI128" s="107"/>
    </row>
    <row r="129" spans="3:37" ht="12.75" customHeight="1" outlineLevel="1" x14ac:dyDescent="0.25">
      <c r="D129" s="410" t="str">
        <f>C107</f>
        <v>Schedule 8 Payments: TOC Peak</v>
      </c>
      <c r="E129" s="411"/>
      <c r="F129" s="412" t="str">
        <f>F127</f>
        <v>£000</v>
      </c>
      <c r="G129" s="413">
        <f t="shared" ref="G129:AC129" si="9">SUM(G108:G127)</f>
        <v>0</v>
      </c>
      <c r="H129" s="413">
        <f t="shared" si="9"/>
        <v>0</v>
      </c>
      <c r="I129" s="413">
        <f t="shared" si="9"/>
        <v>0</v>
      </c>
      <c r="J129" s="413">
        <f t="shared" si="9"/>
        <v>0</v>
      </c>
      <c r="K129" s="413">
        <f t="shared" si="9"/>
        <v>0</v>
      </c>
      <c r="L129" s="413">
        <f t="shared" si="9"/>
        <v>0</v>
      </c>
      <c r="M129" s="413">
        <f t="shared" si="9"/>
        <v>0</v>
      </c>
      <c r="N129" s="413">
        <f t="shared" si="9"/>
        <v>0</v>
      </c>
      <c r="O129" s="413">
        <f t="shared" si="9"/>
        <v>0</v>
      </c>
      <c r="P129" s="413">
        <f t="shared" si="9"/>
        <v>0</v>
      </c>
      <c r="Q129" s="413">
        <f t="shared" si="9"/>
        <v>0</v>
      </c>
      <c r="R129" s="413">
        <f t="shared" si="9"/>
        <v>0</v>
      </c>
      <c r="S129" s="413">
        <f t="shared" si="9"/>
        <v>0</v>
      </c>
      <c r="T129" s="413">
        <f t="shared" si="9"/>
        <v>0</v>
      </c>
      <c r="U129" s="413">
        <f t="shared" si="9"/>
        <v>0</v>
      </c>
      <c r="V129" s="413">
        <f t="shared" si="9"/>
        <v>0</v>
      </c>
      <c r="W129" s="413">
        <f t="shared" si="9"/>
        <v>0</v>
      </c>
      <c r="X129" s="413">
        <f t="shared" si="9"/>
        <v>0</v>
      </c>
      <c r="Y129" s="413">
        <f t="shared" si="9"/>
        <v>0</v>
      </c>
      <c r="Z129" s="413">
        <f t="shared" si="9"/>
        <v>0</v>
      </c>
      <c r="AA129" s="413">
        <f t="shared" si="9"/>
        <v>0</v>
      </c>
      <c r="AB129" s="413">
        <f t="shared" si="9"/>
        <v>0</v>
      </c>
      <c r="AC129" s="414">
        <f t="shared" si="9"/>
        <v>0</v>
      </c>
      <c r="AE129" s="1062">
        <f>SUM(AE108:AE127)</f>
        <v>0</v>
      </c>
      <c r="AG129" s="1062">
        <f>SUM(AG108:AG127)</f>
        <v>0</v>
      </c>
      <c r="AI129" s="1062">
        <f>SUM(AI108:AI127)</f>
        <v>0</v>
      </c>
      <c r="AK129" s="295"/>
    </row>
    <row r="130" spans="3:37" ht="12.75" customHeight="1" outlineLevel="1" x14ac:dyDescent="0.25">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E130" s="107"/>
      <c r="AG130" s="107"/>
      <c r="AI130" s="107"/>
    </row>
    <row r="131" spans="3:37" ht="12.75" customHeight="1" outlineLevel="1" x14ac:dyDescent="0.25">
      <c r="C131" s="200" t="str">
        <f>B$105&amp;": NR Peak"</f>
        <v>Schedule 8 Payments: NR Peak</v>
      </c>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E131" s="107"/>
      <c r="AG131" s="107"/>
      <c r="AI131" s="107"/>
    </row>
    <row r="132" spans="3:37" ht="12.75" customHeight="1" outlineLevel="1" x14ac:dyDescent="0.25">
      <c r="D132" s="415" t="str">
        <f t="shared" ref="D132:D151" si="10">D108</f>
        <v>HU01 - Kent Mainline Off-Peak</v>
      </c>
      <c r="E132" s="312"/>
      <c r="F132" s="316" t="str">
        <f t="shared" ref="F132:F151" si="11">F108</f>
        <v>£000</v>
      </c>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32"/>
      <c r="AE132" s="1057"/>
      <c r="AG132" s="1057"/>
      <c r="AI132" s="1057"/>
      <c r="AK132" s="416"/>
    </row>
    <row r="133" spans="3:37" ht="12.75" customHeight="1" outlineLevel="1" x14ac:dyDescent="0.25">
      <c r="D133" s="142" t="str">
        <f t="shared" si="10"/>
        <v>HU02 - Kent Metro Off-Peak</v>
      </c>
      <c r="E133" s="106"/>
      <c r="F133" s="143" t="str">
        <f t="shared" si="11"/>
        <v>£000</v>
      </c>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4"/>
      <c r="AE133" s="805"/>
      <c r="AG133" s="805"/>
      <c r="AI133" s="805"/>
      <c r="AK133" s="285"/>
    </row>
    <row r="134" spans="3:37" ht="12.75" customHeight="1" outlineLevel="1" x14ac:dyDescent="0.25">
      <c r="D134" s="142" t="str">
        <f t="shared" si="10"/>
        <v>HU03 - Kent Rural</v>
      </c>
      <c r="E134" s="106"/>
      <c r="F134" s="143" t="str">
        <f t="shared" si="11"/>
        <v>£000</v>
      </c>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4"/>
      <c r="AE134" s="805"/>
      <c r="AG134" s="805"/>
      <c r="AI134" s="805"/>
      <c r="AK134" s="300"/>
    </row>
    <row r="135" spans="3:37" ht="12.75" customHeight="1" outlineLevel="1" x14ac:dyDescent="0.25">
      <c r="D135" s="142" t="str">
        <f t="shared" si="10"/>
        <v>HU04 - Kent Mainline Peak</v>
      </c>
      <c r="E135" s="106"/>
      <c r="F135" s="143" t="str">
        <f t="shared" si="11"/>
        <v>£000</v>
      </c>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4"/>
      <c r="AE135" s="805"/>
      <c r="AG135" s="805"/>
      <c r="AI135" s="805"/>
      <c r="AK135" s="300"/>
    </row>
    <row r="136" spans="3:37" ht="12.75" customHeight="1" outlineLevel="1" x14ac:dyDescent="0.25">
      <c r="D136" s="142" t="str">
        <f t="shared" si="10"/>
        <v>HU05 - Kent Metro Peak</v>
      </c>
      <c r="E136" s="106"/>
      <c r="F136" s="143" t="str">
        <f t="shared" si="11"/>
        <v>£000</v>
      </c>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4"/>
      <c r="AE136" s="805"/>
      <c r="AG136" s="805"/>
      <c r="AI136" s="805"/>
      <c r="AK136" s="300"/>
    </row>
    <row r="137" spans="3:37" ht="12.75" customHeight="1" outlineLevel="1" x14ac:dyDescent="0.25">
      <c r="D137" s="142" t="str">
        <f t="shared" si="10"/>
        <v>HU06 - Kent High Speed Peak</v>
      </c>
      <c r="E137" s="106"/>
      <c r="F137" s="143" t="str">
        <f t="shared" si="11"/>
        <v>£000</v>
      </c>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4"/>
      <c r="AE137" s="805"/>
      <c r="AG137" s="805"/>
      <c r="AI137" s="805"/>
      <c r="AK137" s="300"/>
    </row>
    <row r="138" spans="3:37" ht="12.75" customHeight="1" outlineLevel="1" x14ac:dyDescent="0.25">
      <c r="D138" s="142" t="str">
        <f t="shared" si="10"/>
        <v>HU07 - Kent High Speed Off Peak</v>
      </c>
      <c r="E138" s="106"/>
      <c r="F138" s="143" t="str">
        <f t="shared" si="11"/>
        <v>£000</v>
      </c>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4"/>
      <c r="AE138" s="805"/>
      <c r="AG138" s="805"/>
      <c r="AI138" s="805"/>
      <c r="AK138" s="300"/>
    </row>
    <row r="139" spans="3:37" ht="12.75" customHeight="1" outlineLevel="1" x14ac:dyDescent="0.25">
      <c r="D139" s="142" t="str">
        <f t="shared" si="10"/>
        <v>[Schedule 8 Performance Service Groups Line 8]</v>
      </c>
      <c r="E139" s="106"/>
      <c r="F139" s="143" t="str">
        <f t="shared" si="11"/>
        <v>£000</v>
      </c>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4"/>
      <c r="AE139" s="805"/>
      <c r="AG139" s="805"/>
      <c r="AI139" s="805"/>
      <c r="AK139" s="300"/>
    </row>
    <row r="140" spans="3:37" ht="12.75" customHeight="1" outlineLevel="1" x14ac:dyDescent="0.25">
      <c r="D140" s="142" t="str">
        <f t="shared" si="10"/>
        <v>[Schedule 8 Performance Service Groups Line 9]</v>
      </c>
      <c r="E140" s="106"/>
      <c r="F140" s="143" t="str">
        <f t="shared" si="11"/>
        <v>£000</v>
      </c>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4"/>
      <c r="AE140" s="805"/>
      <c r="AG140" s="805"/>
      <c r="AI140" s="805"/>
      <c r="AK140" s="300"/>
    </row>
    <row r="141" spans="3:37" ht="12.75" customHeight="1" outlineLevel="1" x14ac:dyDescent="0.25">
      <c r="D141" s="142" t="str">
        <f t="shared" si="10"/>
        <v>[Schedule 8 Performance Service Groups Line 10]</v>
      </c>
      <c r="E141" s="106"/>
      <c r="F141" s="143" t="str">
        <f t="shared" si="11"/>
        <v>£000</v>
      </c>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4"/>
      <c r="AE141" s="805"/>
      <c r="AG141" s="805"/>
      <c r="AI141" s="805"/>
      <c r="AK141" s="300"/>
    </row>
    <row r="142" spans="3:37" ht="12.75" customHeight="1" outlineLevel="1" x14ac:dyDescent="0.25">
      <c r="D142" s="142" t="str">
        <f t="shared" si="10"/>
        <v>[Schedule 8 Performance Service Groups Line 11]</v>
      </c>
      <c r="E142" s="106"/>
      <c r="F142" s="143" t="str">
        <f t="shared" si="11"/>
        <v>£000</v>
      </c>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84"/>
      <c r="AE142" s="805"/>
      <c r="AG142" s="805"/>
      <c r="AI142" s="805"/>
      <c r="AK142" s="300"/>
    </row>
    <row r="143" spans="3:37" ht="12.75" customHeight="1" outlineLevel="1" x14ac:dyDescent="0.25">
      <c r="D143" s="142" t="str">
        <f t="shared" si="10"/>
        <v>[Schedule 8 Performance Service Groups Line 12]</v>
      </c>
      <c r="E143" s="106"/>
      <c r="F143" s="143" t="str">
        <f t="shared" si="11"/>
        <v>£000</v>
      </c>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4"/>
      <c r="AE143" s="805"/>
      <c r="AG143" s="805"/>
      <c r="AI143" s="805"/>
      <c r="AK143" s="285"/>
    </row>
    <row r="144" spans="3:37" ht="12.75" customHeight="1" outlineLevel="1" x14ac:dyDescent="0.25">
      <c r="D144" s="142" t="str">
        <f t="shared" si="10"/>
        <v>[Schedule 8 Performance Service Groups Line 13]</v>
      </c>
      <c r="E144" s="106"/>
      <c r="F144" s="143" t="str">
        <f t="shared" si="11"/>
        <v>£000</v>
      </c>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4"/>
      <c r="AE144" s="805"/>
      <c r="AG144" s="805"/>
      <c r="AI144" s="805"/>
      <c r="AK144" s="300"/>
    </row>
    <row r="145" spans="3:37" ht="12.75" customHeight="1" outlineLevel="1" x14ac:dyDescent="0.25">
      <c r="D145" s="142" t="str">
        <f t="shared" si="10"/>
        <v>[Schedule 8 Performance Service Groups Line 14]</v>
      </c>
      <c r="E145" s="106"/>
      <c r="F145" s="143" t="str">
        <f t="shared" si="11"/>
        <v>£000</v>
      </c>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4"/>
      <c r="AE145" s="805"/>
      <c r="AG145" s="805"/>
      <c r="AI145" s="805"/>
      <c r="AK145" s="300"/>
    </row>
    <row r="146" spans="3:37" ht="12.75" customHeight="1" outlineLevel="1" x14ac:dyDescent="0.25">
      <c r="D146" s="142" t="str">
        <f t="shared" si="10"/>
        <v>[Schedule 8 Performance Service Groups Line 15]</v>
      </c>
      <c r="E146" s="106"/>
      <c r="F146" s="143" t="str">
        <f t="shared" si="11"/>
        <v>£000</v>
      </c>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4"/>
      <c r="AE146" s="805"/>
      <c r="AG146" s="805"/>
      <c r="AI146" s="805"/>
      <c r="AK146" s="300"/>
    </row>
    <row r="147" spans="3:37" ht="12.75" customHeight="1" outlineLevel="1" x14ac:dyDescent="0.25">
      <c r="D147" s="142" t="str">
        <f t="shared" si="10"/>
        <v>[Schedule 8 Performance Service Groups Line 16]</v>
      </c>
      <c r="E147" s="106"/>
      <c r="F147" s="143" t="str">
        <f t="shared" si="11"/>
        <v>£000</v>
      </c>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4"/>
      <c r="AE147" s="805"/>
      <c r="AG147" s="805"/>
      <c r="AI147" s="805"/>
      <c r="AK147" s="300"/>
    </row>
    <row r="148" spans="3:37" ht="12.75" customHeight="1" outlineLevel="1" x14ac:dyDescent="0.25">
      <c r="D148" s="142" t="str">
        <f t="shared" si="10"/>
        <v>[Schedule 8 Performance Service Groups Line 17]</v>
      </c>
      <c r="E148" s="106"/>
      <c r="F148" s="143" t="str">
        <f t="shared" si="11"/>
        <v>£000</v>
      </c>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4"/>
      <c r="AE148" s="805"/>
      <c r="AG148" s="805"/>
      <c r="AI148" s="805"/>
      <c r="AK148" s="300"/>
    </row>
    <row r="149" spans="3:37" ht="12.75" customHeight="1" outlineLevel="1" x14ac:dyDescent="0.25">
      <c r="D149" s="142" t="str">
        <f t="shared" si="10"/>
        <v>[Schedule 8 Performance Service Groups Line 18]</v>
      </c>
      <c r="E149" s="106"/>
      <c r="F149" s="143" t="str">
        <f t="shared" si="11"/>
        <v>£000</v>
      </c>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4"/>
      <c r="AE149" s="805"/>
      <c r="AG149" s="805"/>
      <c r="AI149" s="805"/>
      <c r="AK149" s="300"/>
    </row>
    <row r="150" spans="3:37" ht="12.75" customHeight="1" outlineLevel="1" x14ac:dyDescent="0.25">
      <c r="D150" s="142" t="str">
        <f t="shared" si="10"/>
        <v>[Schedule 8 Performance Service Groups Line 19]</v>
      </c>
      <c r="E150" s="106"/>
      <c r="F150" s="143" t="str">
        <f t="shared" si="11"/>
        <v>£000</v>
      </c>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4"/>
      <c r="AE150" s="805"/>
      <c r="AG150" s="805"/>
      <c r="AI150" s="805"/>
      <c r="AK150" s="300"/>
    </row>
    <row r="151" spans="3:37" ht="12.75" customHeight="1" outlineLevel="1" x14ac:dyDescent="0.25">
      <c r="D151" s="113" t="str">
        <f t="shared" si="10"/>
        <v>[Schedule 8 Performance Service Groups Line 20]</v>
      </c>
      <c r="E151" s="286"/>
      <c r="F151" s="155" t="str">
        <f t="shared" si="11"/>
        <v>£000</v>
      </c>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8"/>
      <c r="AE151" s="1058"/>
      <c r="AG151" s="1058"/>
      <c r="AI151" s="1058"/>
      <c r="AK151" s="320"/>
    </row>
    <row r="152" spans="3:37" ht="12.75" customHeight="1" outlineLevel="1" x14ac:dyDescent="0.25">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E152" s="107"/>
      <c r="AG152" s="107"/>
      <c r="AI152" s="107"/>
    </row>
    <row r="153" spans="3:37" ht="12.75" customHeight="1" outlineLevel="1" x14ac:dyDescent="0.25">
      <c r="D153" s="410" t="str">
        <f>C131</f>
        <v>Schedule 8 Payments: NR Peak</v>
      </c>
      <c r="E153" s="411"/>
      <c r="F153" s="412" t="str">
        <f>F151</f>
        <v>£000</v>
      </c>
      <c r="G153" s="413">
        <f t="shared" ref="G153:AC153" si="12">SUM(G132:G151)</f>
        <v>0</v>
      </c>
      <c r="H153" s="413">
        <f t="shared" si="12"/>
        <v>0</v>
      </c>
      <c r="I153" s="413">
        <f t="shared" si="12"/>
        <v>0</v>
      </c>
      <c r="J153" s="413">
        <f t="shared" si="12"/>
        <v>0</v>
      </c>
      <c r="K153" s="413">
        <f t="shared" si="12"/>
        <v>0</v>
      </c>
      <c r="L153" s="413">
        <f t="shared" si="12"/>
        <v>0</v>
      </c>
      <c r="M153" s="413">
        <f t="shared" si="12"/>
        <v>0</v>
      </c>
      <c r="N153" s="413">
        <f t="shared" si="12"/>
        <v>0</v>
      </c>
      <c r="O153" s="413">
        <f t="shared" si="12"/>
        <v>0</v>
      </c>
      <c r="P153" s="413">
        <f t="shared" si="12"/>
        <v>0</v>
      </c>
      <c r="Q153" s="413">
        <f t="shared" si="12"/>
        <v>0</v>
      </c>
      <c r="R153" s="413">
        <f t="shared" si="12"/>
        <v>0</v>
      </c>
      <c r="S153" s="413">
        <f t="shared" si="12"/>
        <v>0</v>
      </c>
      <c r="T153" s="413">
        <f t="shared" si="12"/>
        <v>0</v>
      </c>
      <c r="U153" s="413">
        <f t="shared" si="12"/>
        <v>0</v>
      </c>
      <c r="V153" s="413">
        <f t="shared" si="12"/>
        <v>0</v>
      </c>
      <c r="W153" s="413">
        <f t="shared" si="12"/>
        <v>0</v>
      </c>
      <c r="X153" s="413">
        <f t="shared" si="12"/>
        <v>0</v>
      </c>
      <c r="Y153" s="413">
        <f t="shared" si="12"/>
        <v>0</v>
      </c>
      <c r="Z153" s="413">
        <f t="shared" si="12"/>
        <v>0</v>
      </c>
      <c r="AA153" s="413">
        <f t="shared" si="12"/>
        <v>0</v>
      </c>
      <c r="AB153" s="413">
        <f t="shared" si="12"/>
        <v>0</v>
      </c>
      <c r="AC153" s="414">
        <f t="shared" si="12"/>
        <v>0</v>
      </c>
      <c r="AE153" s="1062">
        <f>SUM(AE132:AE151)</f>
        <v>0</v>
      </c>
      <c r="AG153" s="1062">
        <f>SUM(AG132:AG151)</f>
        <v>0</v>
      </c>
      <c r="AI153" s="1062">
        <f>SUM(AI132:AI151)</f>
        <v>0</v>
      </c>
      <c r="AK153" s="295"/>
    </row>
    <row r="154" spans="3:37" ht="12.75" customHeight="1" outlineLevel="1" x14ac:dyDescent="0.25">
      <c r="G154" s="107"/>
      <c r="H154" s="107"/>
      <c r="I154" s="107"/>
      <c r="J154" s="107"/>
      <c r="K154" s="107"/>
      <c r="L154" s="107"/>
      <c r="M154" s="107"/>
      <c r="N154" s="107"/>
      <c r="O154" s="107"/>
      <c r="P154" s="107"/>
      <c r="Q154" s="107"/>
      <c r="R154" s="107"/>
      <c r="S154" s="107"/>
      <c r="T154" s="107"/>
      <c r="U154" s="107"/>
      <c r="V154" s="107"/>
      <c r="W154" s="107"/>
      <c r="X154" s="107"/>
      <c r="Y154" s="107"/>
      <c r="Z154" s="107"/>
      <c r="AA154" s="107"/>
      <c r="AB154" s="107"/>
      <c r="AC154" s="107"/>
      <c r="AE154" s="107"/>
      <c r="AG154" s="107"/>
      <c r="AI154" s="107"/>
    </row>
    <row r="155" spans="3:37" ht="12.75" customHeight="1" outlineLevel="1" x14ac:dyDescent="0.25">
      <c r="C155" s="200" t="str">
        <f>B$105&amp;": TOC Off Peak"</f>
        <v>Schedule 8 Payments: TOC Off Peak</v>
      </c>
      <c r="G155" s="107"/>
      <c r="H155" s="107"/>
      <c r="I155" s="107"/>
      <c r="J155" s="107"/>
      <c r="K155" s="107"/>
      <c r="L155" s="107"/>
      <c r="M155" s="107"/>
      <c r="N155" s="107"/>
      <c r="O155" s="107"/>
      <c r="P155" s="107"/>
      <c r="Q155" s="107"/>
      <c r="R155" s="107"/>
      <c r="S155" s="107"/>
      <c r="T155" s="107"/>
      <c r="U155" s="107"/>
      <c r="V155" s="107"/>
      <c r="W155" s="107"/>
      <c r="X155" s="107"/>
      <c r="Y155" s="107"/>
      <c r="Z155" s="107"/>
      <c r="AA155" s="107"/>
      <c r="AB155" s="107"/>
      <c r="AC155" s="107"/>
      <c r="AE155" s="107"/>
      <c r="AG155" s="107"/>
      <c r="AI155" s="107"/>
    </row>
    <row r="156" spans="3:37" ht="12.75" customHeight="1" outlineLevel="1" x14ac:dyDescent="0.25">
      <c r="D156" s="415" t="str">
        <f t="shared" ref="D156:D175" si="13">D108</f>
        <v>HU01 - Kent Mainline Off-Peak</v>
      </c>
      <c r="E156" s="312"/>
      <c r="F156" s="316" t="str">
        <f t="shared" ref="F156:F175" si="14">F108</f>
        <v>£000</v>
      </c>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32"/>
      <c r="AE156" s="1057"/>
      <c r="AG156" s="1057"/>
      <c r="AI156" s="1057"/>
      <c r="AK156" s="416"/>
    </row>
    <row r="157" spans="3:37" ht="12.75" customHeight="1" outlineLevel="1" x14ac:dyDescent="0.25">
      <c r="D157" s="142" t="str">
        <f t="shared" si="13"/>
        <v>HU02 - Kent Metro Off-Peak</v>
      </c>
      <c r="E157" s="106"/>
      <c r="F157" s="143" t="str">
        <f t="shared" si="14"/>
        <v>£000</v>
      </c>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4"/>
      <c r="AE157" s="805"/>
      <c r="AG157" s="805"/>
      <c r="AI157" s="805"/>
      <c r="AK157" s="285"/>
    </row>
    <row r="158" spans="3:37" ht="12.75" customHeight="1" outlineLevel="1" x14ac:dyDescent="0.25">
      <c r="D158" s="142" t="str">
        <f t="shared" si="13"/>
        <v>HU03 - Kent Rural</v>
      </c>
      <c r="E158" s="106"/>
      <c r="F158" s="143" t="str">
        <f t="shared" si="14"/>
        <v>£000</v>
      </c>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4"/>
      <c r="AE158" s="805"/>
      <c r="AG158" s="805"/>
      <c r="AI158" s="805"/>
      <c r="AK158" s="300"/>
    </row>
    <row r="159" spans="3:37" ht="12.75" customHeight="1" outlineLevel="1" x14ac:dyDescent="0.25">
      <c r="D159" s="142" t="str">
        <f t="shared" si="13"/>
        <v>HU04 - Kent Mainline Peak</v>
      </c>
      <c r="E159" s="106"/>
      <c r="F159" s="143" t="str">
        <f t="shared" si="14"/>
        <v>£000</v>
      </c>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4"/>
      <c r="AE159" s="805"/>
      <c r="AG159" s="805"/>
      <c r="AI159" s="805"/>
      <c r="AK159" s="300"/>
    </row>
    <row r="160" spans="3:37" ht="12.75" customHeight="1" outlineLevel="1" x14ac:dyDescent="0.25">
      <c r="D160" s="142" t="str">
        <f t="shared" si="13"/>
        <v>HU05 - Kent Metro Peak</v>
      </c>
      <c r="E160" s="106"/>
      <c r="F160" s="143" t="str">
        <f t="shared" si="14"/>
        <v>£000</v>
      </c>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4"/>
      <c r="AE160" s="805"/>
      <c r="AG160" s="805"/>
      <c r="AI160" s="805"/>
      <c r="AK160" s="300"/>
    </row>
    <row r="161" spans="4:37" ht="12.75" customHeight="1" outlineLevel="1" x14ac:dyDescent="0.25">
      <c r="D161" s="142" t="str">
        <f t="shared" si="13"/>
        <v>HU06 - Kent High Speed Peak</v>
      </c>
      <c r="E161" s="106"/>
      <c r="F161" s="143" t="str">
        <f t="shared" si="14"/>
        <v>£000</v>
      </c>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4"/>
      <c r="AE161" s="805"/>
      <c r="AG161" s="805"/>
      <c r="AI161" s="805"/>
      <c r="AK161" s="300"/>
    </row>
    <row r="162" spans="4:37" ht="12.75" customHeight="1" outlineLevel="1" x14ac:dyDescent="0.25">
      <c r="D162" s="142" t="str">
        <f t="shared" si="13"/>
        <v>HU07 - Kent High Speed Off Peak</v>
      </c>
      <c r="E162" s="106"/>
      <c r="F162" s="143" t="str">
        <f t="shared" si="14"/>
        <v>£000</v>
      </c>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4"/>
      <c r="AE162" s="805"/>
      <c r="AG162" s="805"/>
      <c r="AI162" s="805"/>
      <c r="AK162" s="300"/>
    </row>
    <row r="163" spans="4:37" ht="12.75" customHeight="1" outlineLevel="1" x14ac:dyDescent="0.25">
      <c r="D163" s="142" t="str">
        <f t="shared" si="13"/>
        <v>[Schedule 8 Performance Service Groups Line 8]</v>
      </c>
      <c r="E163" s="106"/>
      <c r="F163" s="143" t="str">
        <f t="shared" si="14"/>
        <v>£000</v>
      </c>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4"/>
      <c r="AE163" s="805"/>
      <c r="AG163" s="805"/>
      <c r="AI163" s="805"/>
      <c r="AK163" s="300"/>
    </row>
    <row r="164" spans="4:37" ht="12.75" customHeight="1" outlineLevel="1" x14ac:dyDescent="0.25">
      <c r="D164" s="142" t="str">
        <f t="shared" si="13"/>
        <v>[Schedule 8 Performance Service Groups Line 9]</v>
      </c>
      <c r="E164" s="106"/>
      <c r="F164" s="143" t="str">
        <f t="shared" si="14"/>
        <v>£000</v>
      </c>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4"/>
      <c r="AE164" s="805"/>
      <c r="AG164" s="805"/>
      <c r="AI164" s="805"/>
      <c r="AK164" s="300"/>
    </row>
    <row r="165" spans="4:37" ht="12.75" customHeight="1" outlineLevel="1" x14ac:dyDescent="0.25">
      <c r="D165" s="142" t="str">
        <f t="shared" si="13"/>
        <v>[Schedule 8 Performance Service Groups Line 10]</v>
      </c>
      <c r="E165" s="106"/>
      <c r="F165" s="143" t="str">
        <f t="shared" si="14"/>
        <v>£000</v>
      </c>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4"/>
      <c r="AE165" s="805"/>
      <c r="AG165" s="805"/>
      <c r="AI165" s="805"/>
      <c r="AK165" s="300"/>
    </row>
    <row r="166" spans="4:37" ht="12.75" customHeight="1" outlineLevel="1" x14ac:dyDescent="0.25">
      <c r="D166" s="142" t="str">
        <f t="shared" si="13"/>
        <v>[Schedule 8 Performance Service Groups Line 11]</v>
      </c>
      <c r="E166" s="106"/>
      <c r="F166" s="143" t="str">
        <f t="shared" si="14"/>
        <v>£000</v>
      </c>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4"/>
      <c r="AE166" s="805"/>
      <c r="AG166" s="805"/>
      <c r="AI166" s="805"/>
      <c r="AK166" s="300"/>
    </row>
    <row r="167" spans="4:37" ht="12.75" customHeight="1" outlineLevel="1" x14ac:dyDescent="0.25">
      <c r="D167" s="142" t="str">
        <f t="shared" si="13"/>
        <v>[Schedule 8 Performance Service Groups Line 12]</v>
      </c>
      <c r="E167" s="106"/>
      <c r="F167" s="143" t="str">
        <f t="shared" si="14"/>
        <v>£000</v>
      </c>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4"/>
      <c r="AE167" s="805"/>
      <c r="AG167" s="805"/>
      <c r="AI167" s="805"/>
      <c r="AK167" s="285"/>
    </row>
    <row r="168" spans="4:37" ht="12.75" customHeight="1" outlineLevel="1" x14ac:dyDescent="0.25">
      <c r="D168" s="142" t="str">
        <f t="shared" si="13"/>
        <v>[Schedule 8 Performance Service Groups Line 13]</v>
      </c>
      <c r="E168" s="106"/>
      <c r="F168" s="143" t="str">
        <f t="shared" si="14"/>
        <v>£000</v>
      </c>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4"/>
      <c r="AE168" s="805"/>
      <c r="AG168" s="805"/>
      <c r="AI168" s="805"/>
      <c r="AK168" s="300"/>
    </row>
    <row r="169" spans="4:37" ht="12.75" customHeight="1" outlineLevel="1" x14ac:dyDescent="0.25">
      <c r="D169" s="142" t="str">
        <f t="shared" si="13"/>
        <v>[Schedule 8 Performance Service Groups Line 14]</v>
      </c>
      <c r="E169" s="106"/>
      <c r="F169" s="143" t="str">
        <f t="shared" si="14"/>
        <v>£000</v>
      </c>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4"/>
      <c r="AE169" s="805"/>
      <c r="AG169" s="805"/>
      <c r="AI169" s="805"/>
      <c r="AK169" s="300"/>
    </row>
    <row r="170" spans="4:37" ht="12.75" customHeight="1" outlineLevel="1" x14ac:dyDescent="0.25">
      <c r="D170" s="142" t="str">
        <f t="shared" si="13"/>
        <v>[Schedule 8 Performance Service Groups Line 15]</v>
      </c>
      <c r="E170" s="106"/>
      <c r="F170" s="143" t="str">
        <f t="shared" si="14"/>
        <v>£000</v>
      </c>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4"/>
      <c r="AE170" s="805"/>
      <c r="AG170" s="805"/>
      <c r="AI170" s="805"/>
      <c r="AK170" s="300"/>
    </row>
    <row r="171" spans="4:37" ht="12.75" customHeight="1" outlineLevel="1" x14ac:dyDescent="0.25">
      <c r="D171" s="142" t="str">
        <f t="shared" si="13"/>
        <v>[Schedule 8 Performance Service Groups Line 16]</v>
      </c>
      <c r="E171" s="106"/>
      <c r="F171" s="143" t="str">
        <f t="shared" si="14"/>
        <v>£000</v>
      </c>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4"/>
      <c r="AE171" s="805"/>
      <c r="AG171" s="805"/>
      <c r="AI171" s="805"/>
      <c r="AK171" s="300"/>
    </row>
    <row r="172" spans="4:37" ht="12.75" customHeight="1" outlineLevel="1" x14ac:dyDescent="0.25">
      <c r="D172" s="142" t="str">
        <f t="shared" si="13"/>
        <v>[Schedule 8 Performance Service Groups Line 17]</v>
      </c>
      <c r="E172" s="106"/>
      <c r="F172" s="143" t="str">
        <f t="shared" si="14"/>
        <v>£000</v>
      </c>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4"/>
      <c r="AE172" s="805"/>
      <c r="AG172" s="805"/>
      <c r="AI172" s="805"/>
      <c r="AK172" s="300"/>
    </row>
    <row r="173" spans="4:37" ht="12.75" customHeight="1" outlineLevel="1" x14ac:dyDescent="0.25">
      <c r="D173" s="142" t="str">
        <f t="shared" si="13"/>
        <v>[Schedule 8 Performance Service Groups Line 18]</v>
      </c>
      <c r="E173" s="106"/>
      <c r="F173" s="143" t="str">
        <f t="shared" si="14"/>
        <v>£000</v>
      </c>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4"/>
      <c r="AE173" s="805"/>
      <c r="AG173" s="805"/>
      <c r="AI173" s="805"/>
      <c r="AK173" s="300"/>
    </row>
    <row r="174" spans="4:37" ht="12.75" customHeight="1" outlineLevel="1" x14ac:dyDescent="0.25">
      <c r="D174" s="142" t="str">
        <f t="shared" si="13"/>
        <v>[Schedule 8 Performance Service Groups Line 19]</v>
      </c>
      <c r="E174" s="106"/>
      <c r="F174" s="143" t="str">
        <f t="shared" si="14"/>
        <v>£000</v>
      </c>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4"/>
      <c r="AE174" s="805"/>
      <c r="AG174" s="805"/>
      <c r="AI174" s="805"/>
      <c r="AK174" s="300"/>
    </row>
    <row r="175" spans="4:37" ht="12.75" customHeight="1" outlineLevel="1" x14ac:dyDescent="0.25">
      <c r="D175" s="113" t="str">
        <f t="shared" si="13"/>
        <v>[Schedule 8 Performance Service Groups Line 20]</v>
      </c>
      <c r="E175" s="286"/>
      <c r="F175" s="155" t="str">
        <f t="shared" si="14"/>
        <v>£000</v>
      </c>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8"/>
      <c r="AE175" s="1058"/>
      <c r="AG175" s="1058"/>
      <c r="AI175" s="1058"/>
      <c r="AK175" s="320"/>
    </row>
    <row r="176" spans="4:37" ht="12.75" customHeight="1" outlineLevel="1" x14ac:dyDescent="0.25">
      <c r="G176" s="107"/>
      <c r="H176" s="107"/>
      <c r="I176" s="107"/>
      <c r="J176" s="107"/>
      <c r="K176" s="107"/>
      <c r="L176" s="107"/>
      <c r="M176" s="107"/>
      <c r="N176" s="107"/>
      <c r="O176" s="107"/>
      <c r="P176" s="107"/>
      <c r="Q176" s="107"/>
      <c r="R176" s="107"/>
      <c r="S176" s="107"/>
      <c r="T176" s="107"/>
      <c r="U176" s="107"/>
      <c r="V176" s="107"/>
      <c r="W176" s="107"/>
      <c r="X176" s="107"/>
      <c r="Y176" s="107"/>
      <c r="Z176" s="107"/>
      <c r="AA176" s="107"/>
      <c r="AB176" s="107"/>
      <c r="AC176" s="107"/>
      <c r="AE176" s="107"/>
      <c r="AG176" s="107"/>
      <c r="AI176" s="107"/>
    </row>
    <row r="177" spans="3:37" ht="12.75" customHeight="1" outlineLevel="1" x14ac:dyDescent="0.25">
      <c r="D177" s="410" t="str">
        <f>C155</f>
        <v>Schedule 8 Payments: TOC Off Peak</v>
      </c>
      <c r="E177" s="411"/>
      <c r="F177" s="412" t="str">
        <f>F175</f>
        <v>£000</v>
      </c>
      <c r="G177" s="413">
        <f t="shared" ref="G177:AC177" si="15">SUM(G156:G175)</f>
        <v>0</v>
      </c>
      <c r="H177" s="413">
        <f t="shared" si="15"/>
        <v>0</v>
      </c>
      <c r="I177" s="413">
        <f t="shared" si="15"/>
        <v>0</v>
      </c>
      <c r="J177" s="413">
        <f t="shared" si="15"/>
        <v>0</v>
      </c>
      <c r="K177" s="413">
        <f t="shared" si="15"/>
        <v>0</v>
      </c>
      <c r="L177" s="413">
        <f t="shared" si="15"/>
        <v>0</v>
      </c>
      <c r="M177" s="413">
        <f t="shared" si="15"/>
        <v>0</v>
      </c>
      <c r="N177" s="413">
        <f t="shared" si="15"/>
        <v>0</v>
      </c>
      <c r="O177" s="413">
        <f t="shared" si="15"/>
        <v>0</v>
      </c>
      <c r="P177" s="413">
        <f t="shared" si="15"/>
        <v>0</v>
      </c>
      <c r="Q177" s="413">
        <f t="shared" si="15"/>
        <v>0</v>
      </c>
      <c r="R177" s="413">
        <f t="shared" si="15"/>
        <v>0</v>
      </c>
      <c r="S177" s="413">
        <f t="shared" si="15"/>
        <v>0</v>
      </c>
      <c r="T177" s="413">
        <f t="shared" si="15"/>
        <v>0</v>
      </c>
      <c r="U177" s="413">
        <f t="shared" si="15"/>
        <v>0</v>
      </c>
      <c r="V177" s="413">
        <f t="shared" si="15"/>
        <v>0</v>
      </c>
      <c r="W177" s="413">
        <f t="shared" si="15"/>
        <v>0</v>
      </c>
      <c r="X177" s="413">
        <f t="shared" si="15"/>
        <v>0</v>
      </c>
      <c r="Y177" s="413">
        <f t="shared" si="15"/>
        <v>0</v>
      </c>
      <c r="Z177" s="413">
        <f t="shared" si="15"/>
        <v>0</v>
      </c>
      <c r="AA177" s="413">
        <f t="shared" si="15"/>
        <v>0</v>
      </c>
      <c r="AB177" s="413">
        <f t="shared" si="15"/>
        <v>0</v>
      </c>
      <c r="AC177" s="414">
        <f t="shared" si="15"/>
        <v>0</v>
      </c>
      <c r="AE177" s="1062">
        <f>SUM(AE156:AE175)</f>
        <v>0</v>
      </c>
      <c r="AG177" s="1062">
        <f>SUM(AG156:AG175)</f>
        <v>0</v>
      </c>
      <c r="AI177" s="1062">
        <f>SUM(AI156:AI175)</f>
        <v>0</v>
      </c>
      <c r="AK177" s="295"/>
    </row>
    <row r="178" spans="3:37" ht="12.75" customHeight="1" outlineLevel="1" x14ac:dyDescent="0.25">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7"/>
      <c r="AC178" s="107"/>
      <c r="AE178" s="107"/>
      <c r="AG178" s="107"/>
      <c r="AI178" s="107"/>
    </row>
    <row r="179" spans="3:37" ht="12.75" customHeight="1" outlineLevel="1" x14ac:dyDescent="0.25">
      <c r="C179" s="200" t="str">
        <f>B$105&amp;": NR Off Peak"</f>
        <v>Schedule 8 Payments: NR Off Peak</v>
      </c>
      <c r="G179" s="107"/>
      <c r="H179" s="107"/>
      <c r="I179" s="107"/>
      <c r="J179" s="107"/>
      <c r="K179" s="107"/>
      <c r="L179" s="107"/>
      <c r="M179" s="107"/>
      <c r="N179" s="107"/>
      <c r="O179" s="107"/>
      <c r="P179" s="107"/>
      <c r="Q179" s="107"/>
      <c r="R179" s="107"/>
      <c r="S179" s="107"/>
      <c r="T179" s="107"/>
      <c r="U179" s="107"/>
      <c r="V179" s="107"/>
      <c r="W179" s="107"/>
      <c r="X179" s="107"/>
      <c r="Y179" s="107"/>
      <c r="Z179" s="107"/>
      <c r="AA179" s="107"/>
      <c r="AB179" s="107"/>
      <c r="AC179" s="107"/>
      <c r="AE179" s="107"/>
      <c r="AG179" s="107"/>
      <c r="AI179" s="107"/>
    </row>
    <row r="180" spans="3:37" ht="12.75" customHeight="1" outlineLevel="1" x14ac:dyDescent="0.25">
      <c r="D180" s="415" t="str">
        <f t="shared" ref="D180:D199" si="16">D108</f>
        <v>HU01 - Kent Mainline Off-Peak</v>
      </c>
      <c r="E180" s="312"/>
      <c r="F180" s="316" t="str">
        <f t="shared" ref="F180:F199" si="17">F108</f>
        <v>£000</v>
      </c>
      <c r="G180" s="314"/>
      <c r="H180" s="314"/>
      <c r="I180" s="314"/>
      <c r="J180" s="314"/>
      <c r="K180" s="314"/>
      <c r="L180" s="314"/>
      <c r="M180" s="314"/>
      <c r="N180" s="314"/>
      <c r="O180" s="314"/>
      <c r="P180" s="314"/>
      <c r="Q180" s="314"/>
      <c r="R180" s="314"/>
      <c r="S180" s="314"/>
      <c r="T180" s="314"/>
      <c r="U180" s="314"/>
      <c r="V180" s="314"/>
      <c r="W180" s="314"/>
      <c r="X180" s="314"/>
      <c r="Y180" s="314"/>
      <c r="Z180" s="314"/>
      <c r="AA180" s="314"/>
      <c r="AB180" s="314"/>
      <c r="AC180" s="332"/>
      <c r="AE180" s="1057"/>
      <c r="AG180" s="1057"/>
      <c r="AI180" s="1057"/>
      <c r="AK180" s="416"/>
    </row>
    <row r="181" spans="3:37" ht="12.75" customHeight="1" outlineLevel="1" x14ac:dyDescent="0.25">
      <c r="D181" s="142" t="str">
        <f t="shared" si="16"/>
        <v>HU02 - Kent Metro Off-Peak</v>
      </c>
      <c r="E181" s="106"/>
      <c r="F181" s="143" t="str">
        <f t="shared" si="17"/>
        <v>£000</v>
      </c>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4"/>
      <c r="AE181" s="805"/>
      <c r="AG181" s="805"/>
      <c r="AI181" s="805"/>
      <c r="AK181" s="285"/>
    </row>
    <row r="182" spans="3:37" ht="12.75" customHeight="1" outlineLevel="1" x14ac:dyDescent="0.25">
      <c r="D182" s="142" t="str">
        <f t="shared" si="16"/>
        <v>HU03 - Kent Rural</v>
      </c>
      <c r="E182" s="106"/>
      <c r="F182" s="143" t="str">
        <f t="shared" si="17"/>
        <v>£000</v>
      </c>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4"/>
      <c r="AE182" s="805"/>
      <c r="AG182" s="805"/>
      <c r="AI182" s="805"/>
      <c r="AK182" s="300"/>
    </row>
    <row r="183" spans="3:37" ht="12.75" customHeight="1" outlineLevel="1" x14ac:dyDescent="0.25">
      <c r="D183" s="142" t="str">
        <f t="shared" si="16"/>
        <v>HU04 - Kent Mainline Peak</v>
      </c>
      <c r="E183" s="106"/>
      <c r="F183" s="143" t="str">
        <f t="shared" si="17"/>
        <v>£000</v>
      </c>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4"/>
      <c r="AE183" s="805"/>
      <c r="AG183" s="805"/>
      <c r="AI183" s="805"/>
      <c r="AK183" s="300"/>
    </row>
    <row r="184" spans="3:37" ht="12.75" customHeight="1" outlineLevel="1" x14ac:dyDescent="0.25">
      <c r="D184" s="142" t="str">
        <f t="shared" si="16"/>
        <v>HU05 - Kent Metro Peak</v>
      </c>
      <c r="E184" s="106"/>
      <c r="F184" s="143" t="str">
        <f t="shared" si="17"/>
        <v>£000</v>
      </c>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4"/>
      <c r="AE184" s="805"/>
      <c r="AG184" s="805"/>
      <c r="AI184" s="805"/>
      <c r="AK184" s="300"/>
    </row>
    <row r="185" spans="3:37" ht="12.75" customHeight="1" outlineLevel="1" x14ac:dyDescent="0.25">
      <c r="D185" s="142" t="str">
        <f t="shared" si="16"/>
        <v>HU06 - Kent High Speed Peak</v>
      </c>
      <c r="E185" s="106"/>
      <c r="F185" s="143" t="str">
        <f t="shared" si="17"/>
        <v>£000</v>
      </c>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4"/>
      <c r="AE185" s="805"/>
      <c r="AG185" s="805"/>
      <c r="AI185" s="805"/>
      <c r="AK185" s="300"/>
    </row>
    <row r="186" spans="3:37" ht="12.75" customHeight="1" outlineLevel="1" x14ac:dyDescent="0.25">
      <c r="D186" s="142" t="str">
        <f t="shared" si="16"/>
        <v>HU07 - Kent High Speed Off Peak</v>
      </c>
      <c r="E186" s="106"/>
      <c r="F186" s="143" t="str">
        <f t="shared" si="17"/>
        <v>£000</v>
      </c>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4"/>
      <c r="AE186" s="805"/>
      <c r="AG186" s="805"/>
      <c r="AI186" s="805"/>
      <c r="AK186" s="300"/>
    </row>
    <row r="187" spans="3:37" ht="12.75" customHeight="1" outlineLevel="1" x14ac:dyDescent="0.25">
      <c r="D187" s="142" t="str">
        <f t="shared" si="16"/>
        <v>[Schedule 8 Performance Service Groups Line 8]</v>
      </c>
      <c r="E187" s="106"/>
      <c r="F187" s="143" t="str">
        <f t="shared" si="17"/>
        <v>£000</v>
      </c>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4"/>
      <c r="AE187" s="805"/>
      <c r="AG187" s="805"/>
      <c r="AI187" s="805"/>
      <c r="AK187" s="300"/>
    </row>
    <row r="188" spans="3:37" ht="12.75" customHeight="1" outlineLevel="1" x14ac:dyDescent="0.25">
      <c r="D188" s="142" t="str">
        <f t="shared" si="16"/>
        <v>[Schedule 8 Performance Service Groups Line 9]</v>
      </c>
      <c r="E188" s="106"/>
      <c r="F188" s="143" t="str">
        <f t="shared" si="17"/>
        <v>£000</v>
      </c>
      <c r="G188" s="283"/>
      <c r="H188" s="283"/>
      <c r="I188" s="283"/>
      <c r="J188" s="283"/>
      <c r="K188" s="283"/>
      <c r="L188" s="283"/>
      <c r="M188" s="283"/>
      <c r="N188" s="283"/>
      <c r="O188" s="283"/>
      <c r="P188" s="283"/>
      <c r="Q188" s="283"/>
      <c r="R188" s="283"/>
      <c r="S188" s="283"/>
      <c r="T188" s="283"/>
      <c r="U188" s="283"/>
      <c r="V188" s="283"/>
      <c r="W188" s="283"/>
      <c r="X188" s="283"/>
      <c r="Y188" s="283"/>
      <c r="Z188" s="283"/>
      <c r="AA188" s="283"/>
      <c r="AB188" s="283"/>
      <c r="AC188" s="284"/>
      <c r="AE188" s="805"/>
      <c r="AG188" s="805"/>
      <c r="AI188" s="805"/>
      <c r="AK188" s="300"/>
    </row>
    <row r="189" spans="3:37" ht="12.75" customHeight="1" outlineLevel="1" x14ac:dyDescent="0.25">
      <c r="D189" s="142" t="str">
        <f t="shared" si="16"/>
        <v>[Schedule 8 Performance Service Groups Line 10]</v>
      </c>
      <c r="E189" s="106"/>
      <c r="F189" s="143" t="str">
        <f t="shared" si="17"/>
        <v>£000</v>
      </c>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4"/>
      <c r="AE189" s="805"/>
      <c r="AG189" s="805"/>
      <c r="AI189" s="805"/>
      <c r="AK189" s="300"/>
    </row>
    <row r="190" spans="3:37" ht="12.75" customHeight="1" outlineLevel="1" x14ac:dyDescent="0.25">
      <c r="D190" s="142" t="str">
        <f t="shared" si="16"/>
        <v>[Schedule 8 Performance Service Groups Line 11]</v>
      </c>
      <c r="E190" s="106"/>
      <c r="F190" s="143" t="str">
        <f t="shared" si="17"/>
        <v>£000</v>
      </c>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4"/>
      <c r="AE190" s="805"/>
      <c r="AG190" s="805"/>
      <c r="AI190" s="805"/>
      <c r="AK190" s="300"/>
    </row>
    <row r="191" spans="3:37" ht="12.75" customHeight="1" outlineLevel="1" x14ac:dyDescent="0.25">
      <c r="D191" s="142" t="str">
        <f t="shared" si="16"/>
        <v>[Schedule 8 Performance Service Groups Line 12]</v>
      </c>
      <c r="E191" s="106"/>
      <c r="F191" s="143" t="str">
        <f t="shared" si="17"/>
        <v>£000</v>
      </c>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4"/>
      <c r="AE191" s="805"/>
      <c r="AG191" s="805"/>
      <c r="AI191" s="805"/>
      <c r="AK191" s="285"/>
    </row>
    <row r="192" spans="3:37" ht="12.75" customHeight="1" outlineLevel="1" x14ac:dyDescent="0.25">
      <c r="D192" s="142" t="str">
        <f t="shared" si="16"/>
        <v>[Schedule 8 Performance Service Groups Line 13]</v>
      </c>
      <c r="E192" s="106"/>
      <c r="F192" s="143" t="str">
        <f t="shared" si="17"/>
        <v>£000</v>
      </c>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4"/>
      <c r="AE192" s="805"/>
      <c r="AG192" s="805"/>
      <c r="AI192" s="805"/>
      <c r="AK192" s="300"/>
    </row>
    <row r="193" spans="3:37" ht="12.75" customHeight="1" outlineLevel="1" x14ac:dyDescent="0.25">
      <c r="D193" s="142" t="str">
        <f t="shared" si="16"/>
        <v>[Schedule 8 Performance Service Groups Line 14]</v>
      </c>
      <c r="E193" s="106"/>
      <c r="F193" s="143" t="str">
        <f t="shared" si="17"/>
        <v>£000</v>
      </c>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4"/>
      <c r="AE193" s="805"/>
      <c r="AG193" s="805"/>
      <c r="AI193" s="805"/>
      <c r="AK193" s="300"/>
    </row>
    <row r="194" spans="3:37" ht="12.75" customHeight="1" outlineLevel="1" x14ac:dyDescent="0.25">
      <c r="D194" s="142" t="str">
        <f t="shared" si="16"/>
        <v>[Schedule 8 Performance Service Groups Line 15]</v>
      </c>
      <c r="E194" s="106"/>
      <c r="F194" s="143" t="str">
        <f t="shared" si="17"/>
        <v>£000</v>
      </c>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4"/>
      <c r="AE194" s="805"/>
      <c r="AG194" s="805"/>
      <c r="AI194" s="805"/>
      <c r="AK194" s="300"/>
    </row>
    <row r="195" spans="3:37" ht="12.75" customHeight="1" outlineLevel="1" x14ac:dyDescent="0.25">
      <c r="D195" s="142" t="str">
        <f t="shared" si="16"/>
        <v>[Schedule 8 Performance Service Groups Line 16]</v>
      </c>
      <c r="E195" s="106"/>
      <c r="F195" s="143" t="str">
        <f t="shared" si="17"/>
        <v>£000</v>
      </c>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4"/>
      <c r="AE195" s="805"/>
      <c r="AG195" s="805"/>
      <c r="AI195" s="805"/>
      <c r="AK195" s="300"/>
    </row>
    <row r="196" spans="3:37" ht="12.75" customHeight="1" outlineLevel="1" x14ac:dyDescent="0.25">
      <c r="D196" s="142" t="str">
        <f t="shared" si="16"/>
        <v>[Schedule 8 Performance Service Groups Line 17]</v>
      </c>
      <c r="E196" s="106"/>
      <c r="F196" s="143" t="str">
        <f t="shared" si="17"/>
        <v>£000</v>
      </c>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4"/>
      <c r="AE196" s="805"/>
      <c r="AG196" s="805"/>
      <c r="AI196" s="805"/>
      <c r="AK196" s="300"/>
    </row>
    <row r="197" spans="3:37" ht="12.75" customHeight="1" outlineLevel="1" x14ac:dyDescent="0.25">
      <c r="D197" s="142" t="str">
        <f t="shared" si="16"/>
        <v>[Schedule 8 Performance Service Groups Line 18]</v>
      </c>
      <c r="E197" s="106"/>
      <c r="F197" s="143" t="str">
        <f t="shared" si="17"/>
        <v>£000</v>
      </c>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4"/>
      <c r="AE197" s="805"/>
      <c r="AG197" s="805"/>
      <c r="AI197" s="805"/>
      <c r="AK197" s="300"/>
    </row>
    <row r="198" spans="3:37" ht="12.75" customHeight="1" outlineLevel="1" x14ac:dyDescent="0.25">
      <c r="D198" s="142" t="str">
        <f t="shared" si="16"/>
        <v>[Schedule 8 Performance Service Groups Line 19]</v>
      </c>
      <c r="E198" s="106"/>
      <c r="F198" s="143" t="str">
        <f t="shared" si="17"/>
        <v>£000</v>
      </c>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4"/>
      <c r="AE198" s="805"/>
      <c r="AG198" s="805"/>
      <c r="AI198" s="805"/>
      <c r="AK198" s="300"/>
    </row>
    <row r="199" spans="3:37" ht="12.75" customHeight="1" outlineLevel="1" x14ac:dyDescent="0.25">
      <c r="D199" s="113" t="str">
        <f t="shared" si="16"/>
        <v>[Schedule 8 Performance Service Groups Line 20]</v>
      </c>
      <c r="E199" s="286"/>
      <c r="F199" s="155" t="str">
        <f t="shared" si="17"/>
        <v>£000</v>
      </c>
      <c r="G199" s="287"/>
      <c r="H199" s="287"/>
      <c r="I199" s="287"/>
      <c r="J199" s="287"/>
      <c r="K199" s="287"/>
      <c r="L199" s="287"/>
      <c r="M199" s="287"/>
      <c r="N199" s="287"/>
      <c r="O199" s="287"/>
      <c r="P199" s="287"/>
      <c r="Q199" s="287"/>
      <c r="R199" s="287"/>
      <c r="S199" s="287"/>
      <c r="T199" s="287"/>
      <c r="U199" s="287"/>
      <c r="V199" s="287"/>
      <c r="W199" s="287"/>
      <c r="X199" s="287"/>
      <c r="Y199" s="287"/>
      <c r="Z199" s="287"/>
      <c r="AA199" s="287"/>
      <c r="AB199" s="287"/>
      <c r="AC199" s="288"/>
      <c r="AE199" s="1058"/>
      <c r="AG199" s="1058"/>
      <c r="AI199" s="1058"/>
      <c r="AK199" s="320"/>
    </row>
    <row r="200" spans="3:37" ht="12.75" customHeight="1" outlineLevel="1" x14ac:dyDescent="0.25">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E200" s="107"/>
      <c r="AG200" s="107"/>
      <c r="AI200" s="107"/>
    </row>
    <row r="201" spans="3:37" ht="12.75" customHeight="1" outlineLevel="1" x14ac:dyDescent="0.25">
      <c r="D201" s="410" t="str">
        <f>C179</f>
        <v>Schedule 8 Payments: NR Off Peak</v>
      </c>
      <c r="E201" s="411"/>
      <c r="F201" s="412" t="str">
        <f>F199</f>
        <v>£000</v>
      </c>
      <c r="G201" s="413">
        <f t="shared" ref="G201:AC201" si="18">SUM(G180:G199)</f>
        <v>0</v>
      </c>
      <c r="H201" s="413">
        <f t="shared" si="18"/>
        <v>0</v>
      </c>
      <c r="I201" s="413">
        <f t="shared" si="18"/>
        <v>0</v>
      </c>
      <c r="J201" s="413">
        <f t="shared" si="18"/>
        <v>0</v>
      </c>
      <c r="K201" s="413">
        <f t="shared" si="18"/>
        <v>0</v>
      </c>
      <c r="L201" s="413">
        <f t="shared" si="18"/>
        <v>0</v>
      </c>
      <c r="M201" s="413">
        <f t="shared" si="18"/>
        <v>0</v>
      </c>
      <c r="N201" s="413">
        <f t="shared" si="18"/>
        <v>0</v>
      </c>
      <c r="O201" s="413">
        <f t="shared" si="18"/>
        <v>0</v>
      </c>
      <c r="P201" s="413">
        <f t="shared" si="18"/>
        <v>0</v>
      </c>
      <c r="Q201" s="413">
        <f t="shared" si="18"/>
        <v>0</v>
      </c>
      <c r="R201" s="413">
        <f t="shared" si="18"/>
        <v>0</v>
      </c>
      <c r="S201" s="413">
        <f t="shared" si="18"/>
        <v>0</v>
      </c>
      <c r="T201" s="413">
        <f t="shared" si="18"/>
        <v>0</v>
      </c>
      <c r="U201" s="413">
        <f t="shared" si="18"/>
        <v>0</v>
      </c>
      <c r="V201" s="413">
        <f t="shared" si="18"/>
        <v>0</v>
      </c>
      <c r="W201" s="413">
        <f t="shared" si="18"/>
        <v>0</v>
      </c>
      <c r="X201" s="413">
        <f t="shared" si="18"/>
        <v>0</v>
      </c>
      <c r="Y201" s="413">
        <f t="shared" si="18"/>
        <v>0</v>
      </c>
      <c r="Z201" s="413">
        <f t="shared" si="18"/>
        <v>0</v>
      </c>
      <c r="AA201" s="413">
        <f t="shared" si="18"/>
        <v>0</v>
      </c>
      <c r="AB201" s="413">
        <f t="shared" si="18"/>
        <v>0</v>
      </c>
      <c r="AC201" s="414">
        <f t="shared" si="18"/>
        <v>0</v>
      </c>
      <c r="AE201" s="1062">
        <f>SUM(AE180:AE199)</f>
        <v>0</v>
      </c>
      <c r="AG201" s="1062">
        <f>SUM(AG180:AG199)</f>
        <v>0</v>
      </c>
      <c r="AI201" s="1062">
        <f>SUM(AI180:AI199)</f>
        <v>0</v>
      </c>
      <c r="AK201" s="295"/>
    </row>
    <row r="202" spans="3:37" ht="12.75" customHeight="1" outlineLevel="1" x14ac:dyDescent="0.25">
      <c r="G202" s="107"/>
      <c r="H202" s="107"/>
      <c r="I202" s="107"/>
      <c r="J202" s="107"/>
      <c r="K202" s="107"/>
      <c r="L202" s="107"/>
      <c r="M202" s="107"/>
      <c r="N202" s="107"/>
      <c r="O202" s="107"/>
      <c r="P202" s="107"/>
      <c r="Q202" s="107"/>
      <c r="R202" s="107"/>
      <c r="S202" s="107"/>
      <c r="T202" s="107"/>
      <c r="U202" s="107"/>
      <c r="V202" s="107"/>
      <c r="W202" s="107"/>
      <c r="X202" s="107"/>
      <c r="Y202" s="107"/>
      <c r="Z202" s="107"/>
      <c r="AA202" s="107"/>
      <c r="AB202" s="107"/>
      <c r="AC202" s="107"/>
      <c r="AE202" s="107"/>
      <c r="AG202" s="107"/>
      <c r="AI202" s="107"/>
    </row>
    <row r="203" spans="3:37" ht="12.75" customHeight="1" outlineLevel="1" x14ac:dyDescent="0.25">
      <c r="C203" s="200" t="s">
        <v>545</v>
      </c>
      <c r="G203" s="107"/>
      <c r="H203" s="107"/>
      <c r="I203" s="107"/>
      <c r="J203" s="107"/>
      <c r="K203" s="107"/>
      <c r="L203" s="107"/>
      <c r="M203" s="107"/>
      <c r="N203" s="107"/>
      <c r="O203" s="107"/>
      <c r="P203" s="107"/>
      <c r="Q203" s="107"/>
      <c r="R203" s="107"/>
      <c r="S203" s="107"/>
      <c r="T203" s="107"/>
      <c r="U203" s="107"/>
      <c r="V203" s="107"/>
      <c r="W203" s="107"/>
      <c r="X203" s="107"/>
      <c r="Y203" s="107"/>
      <c r="Z203" s="107"/>
      <c r="AA203" s="107"/>
      <c r="AB203" s="107"/>
      <c r="AC203" s="107"/>
      <c r="AE203" s="107"/>
      <c r="AG203" s="107"/>
      <c r="AI203" s="107"/>
    </row>
    <row r="204" spans="3:37" ht="12.75" customHeight="1" outlineLevel="1" x14ac:dyDescent="0.25">
      <c r="D204" s="415" t="str">
        <f>D129</f>
        <v>Schedule 8 Payments: TOC Peak</v>
      </c>
      <c r="E204" s="312"/>
      <c r="F204" s="316" t="str">
        <f t="shared" ref="F204:AC204" si="19">F129</f>
        <v>£000</v>
      </c>
      <c r="G204" s="317">
        <f t="shared" si="19"/>
        <v>0</v>
      </c>
      <c r="H204" s="317">
        <f t="shared" si="19"/>
        <v>0</v>
      </c>
      <c r="I204" s="317">
        <f t="shared" si="19"/>
        <v>0</v>
      </c>
      <c r="J204" s="317">
        <f t="shared" si="19"/>
        <v>0</v>
      </c>
      <c r="K204" s="317">
        <f t="shared" si="19"/>
        <v>0</v>
      </c>
      <c r="L204" s="317">
        <f t="shared" si="19"/>
        <v>0</v>
      </c>
      <c r="M204" s="317">
        <f t="shared" si="19"/>
        <v>0</v>
      </c>
      <c r="N204" s="317">
        <f t="shared" si="19"/>
        <v>0</v>
      </c>
      <c r="O204" s="317">
        <f t="shared" si="19"/>
        <v>0</v>
      </c>
      <c r="P204" s="317">
        <f t="shared" si="19"/>
        <v>0</v>
      </c>
      <c r="Q204" s="317">
        <f t="shared" si="19"/>
        <v>0</v>
      </c>
      <c r="R204" s="317">
        <f t="shared" si="19"/>
        <v>0</v>
      </c>
      <c r="S204" s="317">
        <f t="shared" si="19"/>
        <v>0</v>
      </c>
      <c r="T204" s="317">
        <f t="shared" si="19"/>
        <v>0</v>
      </c>
      <c r="U204" s="317">
        <f t="shared" si="19"/>
        <v>0</v>
      </c>
      <c r="V204" s="317">
        <f t="shared" si="19"/>
        <v>0</v>
      </c>
      <c r="W204" s="317">
        <f t="shared" si="19"/>
        <v>0</v>
      </c>
      <c r="X204" s="317">
        <f t="shared" si="19"/>
        <v>0</v>
      </c>
      <c r="Y204" s="317">
        <f t="shared" si="19"/>
        <v>0</v>
      </c>
      <c r="Z204" s="317">
        <f t="shared" si="19"/>
        <v>0</v>
      </c>
      <c r="AA204" s="317">
        <f t="shared" si="19"/>
        <v>0</v>
      </c>
      <c r="AB204" s="317">
        <f t="shared" si="19"/>
        <v>0</v>
      </c>
      <c r="AC204" s="358">
        <f t="shared" si="19"/>
        <v>0</v>
      </c>
      <c r="AE204" s="1057">
        <f>AE129</f>
        <v>0</v>
      </c>
      <c r="AG204" s="1057">
        <f>AG129</f>
        <v>0</v>
      </c>
      <c r="AI204" s="1057">
        <f>AI129</f>
        <v>0</v>
      </c>
      <c r="AK204" s="417"/>
    </row>
    <row r="205" spans="3:37" ht="12.75" customHeight="1" outlineLevel="1" x14ac:dyDescent="0.25">
      <c r="D205" s="142" t="str">
        <f>D153</f>
        <v>Schedule 8 Payments: NR Peak</v>
      </c>
      <c r="E205" s="106"/>
      <c r="F205" s="143" t="str">
        <f t="shared" ref="F205:AC205" si="20">F153</f>
        <v>£000</v>
      </c>
      <c r="G205" s="107">
        <f t="shared" si="20"/>
        <v>0</v>
      </c>
      <c r="H205" s="107">
        <f t="shared" si="20"/>
        <v>0</v>
      </c>
      <c r="I205" s="107">
        <f t="shared" si="20"/>
        <v>0</v>
      </c>
      <c r="J205" s="107">
        <f t="shared" si="20"/>
        <v>0</v>
      </c>
      <c r="K205" s="107">
        <f t="shared" si="20"/>
        <v>0</v>
      </c>
      <c r="L205" s="107">
        <f t="shared" si="20"/>
        <v>0</v>
      </c>
      <c r="M205" s="107">
        <f t="shared" si="20"/>
        <v>0</v>
      </c>
      <c r="N205" s="107">
        <f t="shared" si="20"/>
        <v>0</v>
      </c>
      <c r="O205" s="107">
        <f t="shared" si="20"/>
        <v>0</v>
      </c>
      <c r="P205" s="107">
        <f t="shared" si="20"/>
        <v>0</v>
      </c>
      <c r="Q205" s="107">
        <f t="shared" si="20"/>
        <v>0</v>
      </c>
      <c r="R205" s="107">
        <f t="shared" si="20"/>
        <v>0</v>
      </c>
      <c r="S205" s="107">
        <f t="shared" si="20"/>
        <v>0</v>
      </c>
      <c r="T205" s="107">
        <f t="shared" si="20"/>
        <v>0</v>
      </c>
      <c r="U205" s="107">
        <f t="shared" si="20"/>
        <v>0</v>
      </c>
      <c r="V205" s="107">
        <f t="shared" si="20"/>
        <v>0</v>
      </c>
      <c r="W205" s="107">
        <f t="shared" si="20"/>
        <v>0</v>
      </c>
      <c r="X205" s="107">
        <f t="shared" si="20"/>
        <v>0</v>
      </c>
      <c r="Y205" s="107">
        <f t="shared" si="20"/>
        <v>0</v>
      </c>
      <c r="Z205" s="107">
        <f t="shared" si="20"/>
        <v>0</v>
      </c>
      <c r="AA205" s="107">
        <f t="shared" si="20"/>
        <v>0</v>
      </c>
      <c r="AB205" s="107">
        <f t="shared" si="20"/>
        <v>0</v>
      </c>
      <c r="AC205" s="108">
        <f t="shared" si="20"/>
        <v>0</v>
      </c>
      <c r="AE205" s="805">
        <f>AE153</f>
        <v>0</v>
      </c>
      <c r="AG205" s="805">
        <f>AG153</f>
        <v>0</v>
      </c>
      <c r="AI205" s="805">
        <f>AI153</f>
        <v>0</v>
      </c>
      <c r="AK205" s="300"/>
    </row>
    <row r="206" spans="3:37" ht="12.75" customHeight="1" outlineLevel="1" x14ac:dyDescent="0.25">
      <c r="D206" s="142" t="str">
        <f>D177</f>
        <v>Schedule 8 Payments: TOC Off Peak</v>
      </c>
      <c r="E206" s="106"/>
      <c r="F206" s="143" t="str">
        <f t="shared" ref="F206:AC206" si="21">F177</f>
        <v>£000</v>
      </c>
      <c r="G206" s="107">
        <f t="shared" si="21"/>
        <v>0</v>
      </c>
      <c r="H206" s="107">
        <f t="shared" si="21"/>
        <v>0</v>
      </c>
      <c r="I206" s="107">
        <f t="shared" si="21"/>
        <v>0</v>
      </c>
      <c r="J206" s="107">
        <f t="shared" si="21"/>
        <v>0</v>
      </c>
      <c r="K206" s="107">
        <f t="shared" si="21"/>
        <v>0</v>
      </c>
      <c r="L206" s="107">
        <f t="shared" si="21"/>
        <v>0</v>
      </c>
      <c r="M206" s="107">
        <f t="shared" si="21"/>
        <v>0</v>
      </c>
      <c r="N206" s="107">
        <f t="shared" si="21"/>
        <v>0</v>
      </c>
      <c r="O206" s="107">
        <f t="shared" si="21"/>
        <v>0</v>
      </c>
      <c r="P206" s="107">
        <f t="shared" si="21"/>
        <v>0</v>
      </c>
      <c r="Q206" s="107">
        <f t="shared" si="21"/>
        <v>0</v>
      </c>
      <c r="R206" s="107">
        <f t="shared" si="21"/>
        <v>0</v>
      </c>
      <c r="S206" s="107">
        <f t="shared" si="21"/>
        <v>0</v>
      </c>
      <c r="T206" s="107">
        <f t="shared" si="21"/>
        <v>0</v>
      </c>
      <c r="U206" s="107">
        <f t="shared" si="21"/>
        <v>0</v>
      </c>
      <c r="V206" s="107">
        <f t="shared" si="21"/>
        <v>0</v>
      </c>
      <c r="W206" s="107">
        <f t="shared" si="21"/>
        <v>0</v>
      </c>
      <c r="X206" s="107">
        <f t="shared" si="21"/>
        <v>0</v>
      </c>
      <c r="Y206" s="107">
        <f t="shared" si="21"/>
        <v>0</v>
      </c>
      <c r="Z206" s="107">
        <f t="shared" si="21"/>
        <v>0</v>
      </c>
      <c r="AA206" s="107">
        <f t="shared" si="21"/>
        <v>0</v>
      </c>
      <c r="AB206" s="107">
        <f t="shared" si="21"/>
        <v>0</v>
      </c>
      <c r="AC206" s="108">
        <f t="shared" si="21"/>
        <v>0</v>
      </c>
      <c r="AE206" s="805">
        <f>AE177</f>
        <v>0</v>
      </c>
      <c r="AG206" s="805">
        <f>AG177</f>
        <v>0</v>
      </c>
      <c r="AI206" s="805">
        <f>AI177</f>
        <v>0</v>
      </c>
      <c r="AK206" s="300"/>
    </row>
    <row r="207" spans="3:37" ht="12.75" customHeight="1" outlineLevel="1" x14ac:dyDescent="0.25">
      <c r="D207" s="113" t="str">
        <f>D201</f>
        <v>Schedule 8 Payments: NR Off Peak</v>
      </c>
      <c r="E207" s="286"/>
      <c r="F207" s="155" t="str">
        <f t="shared" ref="F207:AC207" si="22">F201</f>
        <v>£000</v>
      </c>
      <c r="G207" s="115">
        <f t="shared" si="22"/>
        <v>0</v>
      </c>
      <c r="H207" s="115">
        <f t="shared" si="22"/>
        <v>0</v>
      </c>
      <c r="I207" s="115">
        <f t="shared" si="22"/>
        <v>0</v>
      </c>
      <c r="J207" s="115">
        <f t="shared" si="22"/>
        <v>0</v>
      </c>
      <c r="K207" s="115">
        <f t="shared" si="22"/>
        <v>0</v>
      </c>
      <c r="L207" s="115">
        <f t="shared" si="22"/>
        <v>0</v>
      </c>
      <c r="M207" s="115">
        <f t="shared" si="22"/>
        <v>0</v>
      </c>
      <c r="N207" s="115">
        <f t="shared" si="22"/>
        <v>0</v>
      </c>
      <c r="O207" s="115">
        <f t="shared" si="22"/>
        <v>0</v>
      </c>
      <c r="P207" s="115">
        <f t="shared" si="22"/>
        <v>0</v>
      </c>
      <c r="Q207" s="115">
        <f t="shared" si="22"/>
        <v>0</v>
      </c>
      <c r="R207" s="115">
        <f t="shared" si="22"/>
        <v>0</v>
      </c>
      <c r="S207" s="115">
        <f t="shared" si="22"/>
        <v>0</v>
      </c>
      <c r="T207" s="115">
        <f t="shared" si="22"/>
        <v>0</v>
      </c>
      <c r="U207" s="115">
        <f t="shared" si="22"/>
        <v>0</v>
      </c>
      <c r="V207" s="115">
        <f t="shared" si="22"/>
        <v>0</v>
      </c>
      <c r="W207" s="115">
        <f t="shared" si="22"/>
        <v>0</v>
      </c>
      <c r="X207" s="115">
        <f t="shared" si="22"/>
        <v>0</v>
      </c>
      <c r="Y207" s="115">
        <f t="shared" si="22"/>
        <v>0</v>
      </c>
      <c r="Z207" s="115">
        <f t="shared" si="22"/>
        <v>0</v>
      </c>
      <c r="AA207" s="115">
        <f t="shared" si="22"/>
        <v>0</v>
      </c>
      <c r="AB207" s="115">
        <f t="shared" si="22"/>
        <v>0</v>
      </c>
      <c r="AC207" s="116">
        <f t="shared" si="22"/>
        <v>0</v>
      </c>
      <c r="AE207" s="1058">
        <f>AE201</f>
        <v>0</v>
      </c>
      <c r="AG207" s="1058">
        <f>AG201</f>
        <v>0</v>
      </c>
      <c r="AI207" s="1058">
        <f>AI201</f>
        <v>0</v>
      </c>
      <c r="AK207" s="301"/>
    </row>
    <row r="208" spans="3:37" ht="12.75" customHeight="1" outlineLevel="1" x14ac:dyDescent="0.25">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E208" s="107"/>
      <c r="AG208" s="107"/>
      <c r="AI208" s="107"/>
    </row>
    <row r="209" spans="2:37" ht="12.75" customHeight="1" outlineLevel="1" x14ac:dyDescent="0.25">
      <c r="D209" s="410" t="str">
        <f>C203</f>
        <v>Total Schedule 8 Payments</v>
      </c>
      <c r="E209" s="411"/>
      <c r="F209" s="412" t="str">
        <f>F207</f>
        <v>£000</v>
      </c>
      <c r="G209" s="413">
        <f t="shared" ref="G209:AC209" si="23">SUM(G204:G207)</f>
        <v>0</v>
      </c>
      <c r="H209" s="413">
        <f t="shared" si="23"/>
        <v>0</v>
      </c>
      <c r="I209" s="413">
        <f t="shared" si="23"/>
        <v>0</v>
      </c>
      <c r="J209" s="413">
        <f t="shared" si="23"/>
        <v>0</v>
      </c>
      <c r="K209" s="413">
        <f t="shared" si="23"/>
        <v>0</v>
      </c>
      <c r="L209" s="413">
        <f t="shared" si="23"/>
        <v>0</v>
      </c>
      <c r="M209" s="413">
        <f t="shared" si="23"/>
        <v>0</v>
      </c>
      <c r="N209" s="413">
        <f t="shared" si="23"/>
        <v>0</v>
      </c>
      <c r="O209" s="413">
        <f t="shared" si="23"/>
        <v>0</v>
      </c>
      <c r="P209" s="413">
        <f t="shared" si="23"/>
        <v>0</v>
      </c>
      <c r="Q209" s="413">
        <f t="shared" si="23"/>
        <v>0</v>
      </c>
      <c r="R209" s="413">
        <f t="shared" si="23"/>
        <v>0</v>
      </c>
      <c r="S209" s="413">
        <f t="shared" si="23"/>
        <v>0</v>
      </c>
      <c r="T209" s="413">
        <f t="shared" si="23"/>
        <v>0</v>
      </c>
      <c r="U209" s="413">
        <f t="shared" si="23"/>
        <v>0</v>
      </c>
      <c r="V209" s="413">
        <f t="shared" si="23"/>
        <v>0</v>
      </c>
      <c r="W209" s="413">
        <f t="shared" si="23"/>
        <v>0</v>
      </c>
      <c r="X209" s="413">
        <f t="shared" si="23"/>
        <v>0</v>
      </c>
      <c r="Y209" s="413">
        <f t="shared" si="23"/>
        <v>0</v>
      </c>
      <c r="Z209" s="413">
        <f t="shared" si="23"/>
        <v>0</v>
      </c>
      <c r="AA209" s="413">
        <f t="shared" si="23"/>
        <v>0</v>
      </c>
      <c r="AB209" s="413">
        <f t="shared" si="23"/>
        <v>0</v>
      </c>
      <c r="AC209" s="414">
        <f t="shared" si="23"/>
        <v>0</v>
      </c>
      <c r="AE209" s="1062">
        <f>SUM(AE204:AE207)</f>
        <v>0</v>
      </c>
      <c r="AG209" s="1062">
        <f>SUM(AG204:AG207)</f>
        <v>0</v>
      </c>
      <c r="AI209" s="1062">
        <f>SUM(AI204:AI207)</f>
        <v>0</v>
      </c>
      <c r="AK209" s="295"/>
    </row>
    <row r="210" spans="2:37" x14ac:dyDescent="0.25">
      <c r="G210" s="107"/>
      <c r="H210" s="107"/>
      <c r="I210" s="107"/>
      <c r="J210" s="107"/>
      <c r="K210" s="107"/>
      <c r="L210" s="107"/>
      <c r="M210" s="107"/>
      <c r="N210" s="107"/>
      <c r="O210" s="107"/>
      <c r="P210" s="107"/>
      <c r="Q210" s="107"/>
      <c r="R210" s="107"/>
      <c r="S210" s="107"/>
      <c r="T210" s="107"/>
      <c r="U210" s="107"/>
      <c r="V210" s="107"/>
      <c r="W210" s="107"/>
      <c r="X210" s="107"/>
      <c r="Y210" s="107"/>
      <c r="Z210" s="107"/>
      <c r="AA210" s="107"/>
      <c r="AB210" s="107"/>
      <c r="AC210" s="107"/>
      <c r="AE210" s="107"/>
      <c r="AG210" s="107"/>
      <c r="AI210" s="107"/>
    </row>
    <row r="211" spans="2:37" x14ac:dyDescent="0.25">
      <c r="G211" s="107"/>
      <c r="H211" s="107"/>
      <c r="I211" s="107"/>
      <c r="J211" s="107"/>
      <c r="K211" s="107"/>
      <c r="L211" s="107"/>
      <c r="M211" s="107"/>
      <c r="N211" s="107"/>
      <c r="O211" s="107"/>
      <c r="P211" s="107"/>
      <c r="Q211" s="107"/>
      <c r="R211" s="107"/>
      <c r="S211" s="107"/>
      <c r="T211" s="107"/>
      <c r="U211" s="107"/>
      <c r="V211" s="107"/>
      <c r="W211" s="107"/>
      <c r="X211" s="107"/>
      <c r="Y211" s="107"/>
      <c r="Z211" s="107"/>
      <c r="AA211" s="107"/>
      <c r="AB211" s="107"/>
      <c r="AC211" s="107"/>
      <c r="AE211" s="107"/>
      <c r="AG211" s="107"/>
      <c r="AI211" s="107"/>
    </row>
    <row r="212" spans="2:37" ht="16.5" x14ac:dyDescent="0.25">
      <c r="B212" s="11" t="str">
        <f>'Line Items'!B2312</f>
        <v>Other Performance Measures</v>
      </c>
      <c r="C212" s="11"/>
      <c r="D212" s="11"/>
      <c r="E212" s="11"/>
      <c r="F212" s="11"/>
      <c r="G212" s="311"/>
      <c r="H212" s="311"/>
      <c r="I212" s="311"/>
      <c r="J212" s="311"/>
      <c r="K212" s="311"/>
      <c r="L212" s="311"/>
      <c r="M212" s="311"/>
      <c r="N212" s="311"/>
      <c r="O212" s="311"/>
      <c r="P212" s="311"/>
      <c r="Q212" s="311"/>
      <c r="R212" s="311"/>
      <c r="S212" s="311"/>
      <c r="T212" s="311"/>
      <c r="U212" s="311"/>
      <c r="V212" s="311"/>
      <c r="W212" s="311"/>
      <c r="X212" s="311"/>
      <c r="Y212" s="311"/>
      <c r="Z212" s="311"/>
      <c r="AA212" s="311"/>
      <c r="AB212" s="311"/>
      <c r="AC212" s="311"/>
      <c r="AD212" s="11"/>
      <c r="AE212" s="311"/>
      <c r="AF212" s="11"/>
      <c r="AG212" s="311"/>
      <c r="AH212" s="11"/>
      <c r="AI212" s="311"/>
      <c r="AJ212" s="11"/>
      <c r="AK212" s="11"/>
    </row>
    <row r="213" spans="2:37" ht="12.75" customHeight="1" x14ac:dyDescent="0.25">
      <c r="G213" s="107"/>
      <c r="H213" s="107"/>
      <c r="I213" s="107"/>
      <c r="J213" s="107"/>
      <c r="K213" s="107"/>
      <c r="L213" s="107"/>
      <c r="M213" s="107"/>
      <c r="N213" s="107"/>
      <c r="O213" s="107"/>
      <c r="P213" s="107"/>
      <c r="Q213" s="107"/>
      <c r="R213" s="107"/>
      <c r="S213" s="107"/>
      <c r="T213" s="107"/>
      <c r="U213" s="107"/>
      <c r="V213" s="107"/>
      <c r="W213" s="107"/>
      <c r="X213" s="107"/>
      <c r="Y213" s="107"/>
      <c r="Z213" s="107"/>
      <c r="AA213" s="107"/>
      <c r="AB213" s="107"/>
      <c r="AC213" s="107"/>
      <c r="AE213" s="107"/>
      <c r="AG213" s="107"/>
      <c r="AI213" s="107"/>
    </row>
    <row r="214" spans="2:37" x14ac:dyDescent="0.25">
      <c r="B214" s="381" t="s">
        <v>546</v>
      </c>
      <c r="C214" s="381"/>
      <c r="D214" s="360"/>
      <c r="E214" s="360"/>
      <c r="F214" s="381"/>
      <c r="G214" s="383"/>
      <c r="H214" s="383"/>
      <c r="I214" s="383"/>
      <c r="J214" s="383"/>
      <c r="K214" s="383"/>
      <c r="L214" s="383"/>
      <c r="M214" s="383"/>
      <c r="N214" s="383"/>
      <c r="O214" s="383"/>
      <c r="P214" s="383"/>
      <c r="Q214" s="383"/>
      <c r="R214" s="383"/>
      <c r="S214" s="383"/>
      <c r="T214" s="383"/>
      <c r="U214" s="383"/>
      <c r="V214" s="383"/>
      <c r="W214" s="383"/>
      <c r="X214" s="383"/>
      <c r="Y214" s="383"/>
      <c r="Z214" s="383"/>
      <c r="AA214" s="383"/>
      <c r="AB214" s="383"/>
      <c r="AC214" s="383"/>
      <c r="AD214" s="381"/>
      <c r="AE214" s="383"/>
      <c r="AF214" s="381"/>
      <c r="AG214" s="383"/>
      <c r="AH214" s="381"/>
      <c r="AI214" s="383"/>
      <c r="AJ214" s="381"/>
      <c r="AK214" s="381"/>
    </row>
    <row r="215" spans="2:37" ht="12.75" customHeight="1" outlineLevel="1" x14ac:dyDescent="0.25">
      <c r="G215" s="107"/>
      <c r="H215" s="107"/>
      <c r="I215" s="107"/>
      <c r="J215" s="107"/>
      <c r="K215" s="107"/>
      <c r="L215" s="107"/>
      <c r="M215" s="107"/>
      <c r="N215" s="107"/>
      <c r="O215" s="107"/>
      <c r="P215" s="107"/>
      <c r="Q215" s="107"/>
      <c r="R215" s="107"/>
      <c r="S215" s="107"/>
      <c r="T215" s="107"/>
      <c r="U215" s="107"/>
      <c r="V215" s="107"/>
      <c r="W215" s="107"/>
      <c r="X215" s="107"/>
      <c r="Y215" s="107"/>
      <c r="Z215" s="107"/>
      <c r="AA215" s="107"/>
      <c r="AB215" s="107"/>
      <c r="AC215" s="107"/>
      <c r="AE215" s="107"/>
      <c r="AG215" s="107"/>
      <c r="AI215" s="107"/>
    </row>
    <row r="216" spans="2:37" ht="12.75" customHeight="1" outlineLevel="1" x14ac:dyDescent="0.25">
      <c r="C216" s="200" t="s">
        <v>547</v>
      </c>
      <c r="G216" s="107"/>
      <c r="H216" s="107"/>
      <c r="I216" s="107"/>
      <c r="J216" s="107"/>
      <c r="K216" s="107"/>
      <c r="L216" s="107"/>
      <c r="M216" s="107"/>
      <c r="N216" s="107"/>
      <c r="O216" s="107"/>
      <c r="P216" s="107"/>
      <c r="Q216" s="107"/>
      <c r="R216" s="107"/>
      <c r="S216" s="107"/>
      <c r="T216" s="107"/>
      <c r="U216" s="107"/>
      <c r="V216" s="107"/>
      <c r="W216" s="107"/>
      <c r="X216" s="107"/>
      <c r="Y216" s="107"/>
      <c r="Z216" s="107"/>
      <c r="AA216" s="107"/>
      <c r="AB216" s="107"/>
      <c r="AC216" s="107"/>
      <c r="AE216" s="107"/>
      <c r="AG216" s="107"/>
      <c r="AI216" s="107"/>
    </row>
    <row r="217" spans="2:37" ht="12.75" customHeight="1" outlineLevel="1" x14ac:dyDescent="0.25">
      <c r="D217" s="393" t="str">
        <f>'Line Items'!D2315</f>
        <v>Schedule 7.1 - TOC Minute Delay Performance Sum</v>
      </c>
      <c r="E217" s="394"/>
      <c r="F217" s="395" t="s">
        <v>428</v>
      </c>
      <c r="G217" s="396"/>
      <c r="H217" s="396"/>
      <c r="I217" s="396"/>
      <c r="J217" s="396"/>
      <c r="K217" s="396"/>
      <c r="L217" s="396"/>
      <c r="M217" s="396"/>
      <c r="N217" s="396"/>
      <c r="O217" s="396"/>
      <c r="P217" s="396"/>
      <c r="Q217" s="396"/>
      <c r="R217" s="396"/>
      <c r="S217" s="396"/>
      <c r="T217" s="396"/>
      <c r="U217" s="396"/>
      <c r="V217" s="396"/>
      <c r="W217" s="396"/>
      <c r="X217" s="396"/>
      <c r="Y217" s="396"/>
      <c r="Z217" s="396"/>
      <c r="AA217" s="396"/>
      <c r="AB217" s="396"/>
      <c r="AC217" s="397"/>
      <c r="AE217" s="1057"/>
      <c r="AG217" s="1057"/>
      <c r="AI217" s="1057"/>
      <c r="AK217" s="378"/>
    </row>
    <row r="218" spans="2:37" ht="12.75" customHeight="1" outlineLevel="1" x14ac:dyDescent="0.25">
      <c r="D218" s="142" t="str">
        <f>'Line Items'!D2316</f>
        <v>Schedule 7.1 - Cancellations Performance Sum</v>
      </c>
      <c r="E218" s="106"/>
      <c r="F218" s="143" t="str">
        <f t="shared" ref="F218:F259" si="24">F217</f>
        <v>£000</v>
      </c>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4"/>
      <c r="AE218" s="805"/>
      <c r="AG218" s="805"/>
      <c r="AI218" s="805"/>
      <c r="AK218" s="300"/>
    </row>
    <row r="219" spans="2:37" ht="12.75" customHeight="1" outlineLevel="1" x14ac:dyDescent="0.25">
      <c r="D219" s="142" t="str">
        <f>'Line Items'!D2317</f>
        <v>Schedule 7.1 - Short Formation Performance Sum</v>
      </c>
      <c r="E219" s="106"/>
      <c r="F219" s="143" t="str">
        <f t="shared" si="24"/>
        <v>£000</v>
      </c>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4"/>
      <c r="AE219" s="805"/>
      <c r="AG219" s="805"/>
      <c r="AI219" s="805"/>
      <c r="AK219" s="300"/>
    </row>
    <row r="220" spans="2:37" ht="12.75" customHeight="1" outlineLevel="1" x14ac:dyDescent="0.25">
      <c r="D220" s="142" t="str">
        <f>'Line Items'!D2318</f>
        <v>Schedule 7.1 - T-3 Performance Sum</v>
      </c>
      <c r="E220" s="106"/>
      <c r="F220" s="143" t="str">
        <f t="shared" si="24"/>
        <v>£000</v>
      </c>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4"/>
      <c r="AE220" s="805"/>
      <c r="AG220" s="805"/>
      <c r="AI220" s="805"/>
      <c r="AK220" s="300"/>
    </row>
    <row r="221" spans="2:37" ht="12.75" customHeight="1" outlineLevel="1" x14ac:dyDescent="0.25">
      <c r="D221" s="142" t="str">
        <f>'Line Items'!D2319</f>
        <v>Schedule 7.1 - T-15 Performance Sum</v>
      </c>
      <c r="E221" s="106"/>
      <c r="F221" s="143" t="str">
        <f t="shared" si="24"/>
        <v>£000</v>
      </c>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4"/>
      <c r="AE221" s="805"/>
      <c r="AG221" s="805"/>
      <c r="AI221" s="805"/>
      <c r="AK221" s="300"/>
    </row>
    <row r="222" spans="2:37" ht="12.75" customHeight="1" outlineLevel="1" x14ac:dyDescent="0.25">
      <c r="D222" s="142" t="str">
        <f>'Line Items'!D2320</f>
        <v>Schedule 7.1 - All Cancellations Performance Sum</v>
      </c>
      <c r="E222" s="106"/>
      <c r="F222" s="143" t="str">
        <f t="shared" si="24"/>
        <v>£000</v>
      </c>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4"/>
      <c r="AE222" s="805"/>
      <c r="AG222" s="805"/>
      <c r="AI222" s="805"/>
      <c r="AK222" s="300"/>
    </row>
    <row r="223" spans="2:37" ht="12.75" customHeight="1" outlineLevel="1" x14ac:dyDescent="0.25">
      <c r="D223" s="142" t="str">
        <f>'Line Items'!D2321</f>
        <v>[FA Schedule 7.1 Performance Regime Line 7]</v>
      </c>
      <c r="E223" s="106"/>
      <c r="F223" s="143" t="str">
        <f t="shared" si="24"/>
        <v>£000</v>
      </c>
      <c r="G223" s="283"/>
      <c r="H223" s="283"/>
      <c r="I223" s="283"/>
      <c r="J223" s="283"/>
      <c r="K223" s="283"/>
      <c r="L223" s="283"/>
      <c r="M223" s="283"/>
      <c r="N223" s="283"/>
      <c r="O223" s="283"/>
      <c r="P223" s="283"/>
      <c r="Q223" s="283"/>
      <c r="R223" s="283"/>
      <c r="S223" s="283"/>
      <c r="T223" s="283"/>
      <c r="U223" s="283"/>
      <c r="V223" s="283"/>
      <c r="W223" s="283"/>
      <c r="X223" s="283"/>
      <c r="Y223" s="283"/>
      <c r="Z223" s="283"/>
      <c r="AA223" s="283"/>
      <c r="AB223" s="283"/>
      <c r="AC223" s="284"/>
      <c r="AE223" s="805"/>
      <c r="AG223" s="805"/>
      <c r="AI223" s="805"/>
      <c r="AK223" s="300"/>
    </row>
    <row r="224" spans="2:37" ht="12.75" customHeight="1" outlineLevel="1" x14ac:dyDescent="0.25">
      <c r="D224" s="113" t="str">
        <f>'Line Items'!D2322</f>
        <v>[FA Schedule 7.1 Performance Regime Line 8]</v>
      </c>
      <c r="E224" s="286"/>
      <c r="F224" s="155" t="str">
        <f t="shared" si="24"/>
        <v>£000</v>
      </c>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8"/>
      <c r="AE224" s="1058"/>
      <c r="AG224" s="1058"/>
      <c r="AI224" s="1058"/>
      <c r="AK224" s="320"/>
    </row>
    <row r="225" spans="3:37" ht="12.75" customHeight="1" outlineLevel="1" x14ac:dyDescent="0.25">
      <c r="G225" s="107"/>
      <c r="H225" s="107"/>
      <c r="I225" s="107"/>
      <c r="J225" s="107"/>
      <c r="K225" s="107"/>
      <c r="L225" s="107"/>
      <c r="M225" s="107"/>
      <c r="N225" s="107"/>
      <c r="O225" s="107"/>
      <c r="P225" s="107"/>
      <c r="Q225" s="107"/>
      <c r="R225" s="107"/>
      <c r="S225" s="107"/>
      <c r="T225" s="107"/>
      <c r="U225" s="107"/>
      <c r="V225" s="107"/>
      <c r="W225" s="107"/>
      <c r="X225" s="107"/>
      <c r="Y225" s="107"/>
      <c r="Z225" s="107"/>
      <c r="AA225" s="107"/>
      <c r="AB225" s="107"/>
      <c r="AC225" s="107"/>
      <c r="AE225" s="107"/>
      <c r="AG225" s="107"/>
      <c r="AI225" s="107"/>
    </row>
    <row r="226" spans="3:37" ht="12.75" customHeight="1" outlineLevel="1" x14ac:dyDescent="0.25">
      <c r="D226" s="410" t="str">
        <f>C216</f>
        <v>Schedule 7.1 Payments</v>
      </c>
      <c r="E226" s="411"/>
      <c r="F226" s="412" t="str">
        <f>F224</f>
        <v>£000</v>
      </c>
      <c r="G226" s="413">
        <f>SUM(G217:G224)</f>
        <v>0</v>
      </c>
      <c r="H226" s="413">
        <f t="shared" ref="H226:AI226" si="25">SUM(H217:H224)</f>
        <v>0</v>
      </c>
      <c r="I226" s="413">
        <f t="shared" si="25"/>
        <v>0</v>
      </c>
      <c r="J226" s="413">
        <f t="shared" si="25"/>
        <v>0</v>
      </c>
      <c r="K226" s="413">
        <f t="shared" si="25"/>
        <v>0</v>
      </c>
      <c r="L226" s="413">
        <f t="shared" si="25"/>
        <v>0</v>
      </c>
      <c r="M226" s="413">
        <f t="shared" si="25"/>
        <v>0</v>
      </c>
      <c r="N226" s="413">
        <f t="shared" si="25"/>
        <v>0</v>
      </c>
      <c r="O226" s="413">
        <f t="shared" si="25"/>
        <v>0</v>
      </c>
      <c r="P226" s="413">
        <f t="shared" si="25"/>
        <v>0</v>
      </c>
      <c r="Q226" s="413">
        <f t="shared" si="25"/>
        <v>0</v>
      </c>
      <c r="R226" s="413">
        <f t="shared" si="25"/>
        <v>0</v>
      </c>
      <c r="S226" s="413">
        <f t="shared" si="25"/>
        <v>0</v>
      </c>
      <c r="T226" s="413">
        <f t="shared" si="25"/>
        <v>0</v>
      </c>
      <c r="U226" s="413">
        <f t="shared" si="25"/>
        <v>0</v>
      </c>
      <c r="V226" s="413">
        <f t="shared" si="25"/>
        <v>0</v>
      </c>
      <c r="W226" s="413">
        <f t="shared" si="25"/>
        <v>0</v>
      </c>
      <c r="X226" s="413">
        <f t="shared" si="25"/>
        <v>0</v>
      </c>
      <c r="Y226" s="413">
        <f t="shared" si="25"/>
        <v>0</v>
      </c>
      <c r="Z226" s="413">
        <f t="shared" si="25"/>
        <v>0</v>
      </c>
      <c r="AA226" s="413">
        <f t="shared" si="25"/>
        <v>0</v>
      </c>
      <c r="AB226" s="413">
        <f t="shared" si="25"/>
        <v>0</v>
      </c>
      <c r="AC226" s="414">
        <f t="shared" si="25"/>
        <v>0</v>
      </c>
      <c r="AE226" s="1062">
        <f t="shared" si="25"/>
        <v>0</v>
      </c>
      <c r="AG226" s="1062">
        <f t="shared" si="25"/>
        <v>0</v>
      </c>
      <c r="AI226" s="1062">
        <f t="shared" si="25"/>
        <v>0</v>
      </c>
      <c r="AK226" s="295"/>
    </row>
    <row r="227" spans="3:37" ht="12.75" customHeight="1" outlineLevel="1" x14ac:dyDescent="0.25">
      <c r="G227" s="107"/>
      <c r="H227" s="107"/>
      <c r="I227" s="107"/>
      <c r="J227" s="107"/>
      <c r="K227" s="107"/>
      <c r="L227" s="107"/>
      <c r="M227" s="107"/>
      <c r="N227" s="107"/>
      <c r="O227" s="107"/>
      <c r="P227" s="107"/>
      <c r="Q227" s="107"/>
      <c r="R227" s="107"/>
      <c r="S227" s="107"/>
      <c r="T227" s="107"/>
      <c r="U227" s="107"/>
      <c r="V227" s="107"/>
      <c r="W227" s="107"/>
      <c r="X227" s="107"/>
      <c r="Y227" s="107"/>
      <c r="Z227" s="107"/>
      <c r="AA227" s="107"/>
      <c r="AB227" s="107"/>
      <c r="AC227" s="107"/>
      <c r="AE227" s="107"/>
      <c r="AG227" s="107"/>
      <c r="AI227" s="107"/>
    </row>
    <row r="228" spans="3:37" ht="12.75" customHeight="1" outlineLevel="1" x14ac:dyDescent="0.25">
      <c r="C228" s="200" t="s">
        <v>548</v>
      </c>
      <c r="G228" s="107"/>
      <c r="H228" s="107"/>
      <c r="I228" s="107"/>
      <c r="J228" s="107"/>
      <c r="K228" s="107"/>
      <c r="L228" s="107"/>
      <c r="M228" s="107"/>
      <c r="N228" s="107"/>
      <c r="O228" s="107"/>
      <c r="P228" s="107"/>
      <c r="Q228" s="107"/>
      <c r="R228" s="107"/>
      <c r="S228" s="107"/>
      <c r="T228" s="107"/>
      <c r="U228" s="107"/>
      <c r="V228" s="107"/>
      <c r="W228" s="107"/>
      <c r="X228" s="107"/>
      <c r="Y228" s="107"/>
      <c r="Z228" s="107"/>
      <c r="AA228" s="107"/>
      <c r="AB228" s="107"/>
      <c r="AC228" s="107"/>
      <c r="AE228" s="107"/>
      <c r="AG228" s="107"/>
      <c r="AI228" s="107"/>
    </row>
    <row r="229" spans="3:37" ht="12.75" customHeight="1" outlineLevel="1" x14ac:dyDescent="0.25">
      <c r="D229" s="415" t="str">
        <f>'Line Items'!D2325</f>
        <v>Schedule 7.2 - Stations</v>
      </c>
      <c r="E229" s="312"/>
      <c r="F229" s="313" t="s">
        <v>428</v>
      </c>
      <c r="G229" s="314"/>
      <c r="H229" s="314"/>
      <c r="I229" s="314"/>
      <c r="J229" s="314"/>
      <c r="K229" s="314"/>
      <c r="L229" s="314"/>
      <c r="M229" s="314"/>
      <c r="N229" s="314"/>
      <c r="O229" s="314"/>
      <c r="P229" s="314"/>
      <c r="Q229" s="314"/>
      <c r="R229" s="314"/>
      <c r="S229" s="314"/>
      <c r="T229" s="314"/>
      <c r="U229" s="314"/>
      <c r="V229" s="314"/>
      <c r="W229" s="314"/>
      <c r="X229" s="314"/>
      <c r="Y229" s="314"/>
      <c r="Z229" s="314"/>
      <c r="AA229" s="314"/>
      <c r="AB229" s="314"/>
      <c r="AC229" s="332"/>
      <c r="AE229" s="1057"/>
      <c r="AG229" s="1057"/>
      <c r="AI229" s="1057"/>
      <c r="AK229" s="417"/>
    </row>
    <row r="230" spans="3:37" ht="12.75" customHeight="1" outlineLevel="1" x14ac:dyDescent="0.25">
      <c r="D230" s="142" t="str">
        <f>'Line Items'!D2326</f>
        <v>Schedule 7.2 - Train</v>
      </c>
      <c r="E230" s="106"/>
      <c r="F230" s="143" t="str">
        <f t="shared" si="24"/>
        <v>£000</v>
      </c>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4"/>
      <c r="AE230" s="805"/>
      <c r="AG230" s="805"/>
      <c r="AI230" s="805"/>
      <c r="AK230" s="300"/>
    </row>
    <row r="231" spans="3:37" ht="12.75" customHeight="1" outlineLevel="1" x14ac:dyDescent="0.25">
      <c r="D231" s="142" t="str">
        <f>'Line Items'!D2327</f>
        <v>Schedule 7.2 - Customer Service</v>
      </c>
      <c r="E231" s="106"/>
      <c r="F231" s="143" t="str">
        <f t="shared" si="24"/>
        <v>£000</v>
      </c>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4"/>
      <c r="AE231" s="805"/>
      <c r="AG231" s="805"/>
      <c r="AI231" s="805"/>
      <c r="AK231" s="300"/>
    </row>
    <row r="232" spans="3:37" ht="12.75" customHeight="1" outlineLevel="1" x14ac:dyDescent="0.25">
      <c r="D232" s="142" t="str">
        <f>'Line Items'!D2328</f>
        <v>Schedule 7.2 - Dealing with Delays</v>
      </c>
      <c r="E232" s="106"/>
      <c r="F232" s="143" t="str">
        <f t="shared" si="24"/>
        <v>£000</v>
      </c>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4"/>
      <c r="AE232" s="805"/>
      <c r="AG232" s="805"/>
      <c r="AI232" s="805"/>
      <c r="AK232" s="300"/>
    </row>
    <row r="233" spans="3:37" ht="12.75" customHeight="1" outlineLevel="1" x14ac:dyDescent="0.25">
      <c r="D233" s="142" t="str">
        <f>'Line Items'!D2329</f>
        <v>[FA Schedule 7.2 Performance Regime Line 5]</v>
      </c>
      <c r="E233" s="106"/>
      <c r="F233" s="143" t="str">
        <f t="shared" si="24"/>
        <v>£000</v>
      </c>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4"/>
      <c r="AE233" s="805"/>
      <c r="AG233" s="805"/>
      <c r="AI233" s="805"/>
      <c r="AK233" s="300"/>
    </row>
    <row r="234" spans="3:37" ht="12.75" customHeight="1" outlineLevel="1" x14ac:dyDescent="0.25">
      <c r="D234" s="113" t="str">
        <f>'Line Items'!D2330</f>
        <v>[FA Schedule 7.2 Performance Regime Line 6]</v>
      </c>
      <c r="E234" s="286"/>
      <c r="F234" s="155" t="str">
        <f t="shared" si="24"/>
        <v>£000</v>
      </c>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8"/>
      <c r="AE234" s="1058"/>
      <c r="AG234" s="1058"/>
      <c r="AI234" s="1058"/>
      <c r="AK234" s="320"/>
    </row>
    <row r="235" spans="3:37" ht="12.75" customHeight="1" outlineLevel="1" x14ac:dyDescent="0.25">
      <c r="G235" s="107"/>
      <c r="H235" s="107"/>
      <c r="I235" s="107"/>
      <c r="J235" s="107"/>
      <c r="K235" s="107"/>
      <c r="L235" s="107"/>
      <c r="M235" s="107"/>
      <c r="N235" s="107"/>
      <c r="O235" s="107"/>
      <c r="P235" s="107"/>
      <c r="Q235" s="107"/>
      <c r="R235" s="107"/>
      <c r="S235" s="107"/>
      <c r="T235" s="107"/>
      <c r="U235" s="107"/>
      <c r="V235" s="107"/>
      <c r="W235" s="107"/>
      <c r="X235" s="107"/>
      <c r="Y235" s="107"/>
      <c r="Z235" s="107"/>
      <c r="AA235" s="107"/>
      <c r="AB235" s="107"/>
      <c r="AC235" s="107"/>
      <c r="AE235" s="107"/>
      <c r="AG235" s="107"/>
      <c r="AI235" s="107"/>
    </row>
    <row r="236" spans="3:37" ht="12.75" customHeight="1" outlineLevel="1" x14ac:dyDescent="0.25">
      <c r="D236" s="290" t="str">
        <f>C228</f>
        <v>Schedule 7.2 Payments</v>
      </c>
      <c r="E236" s="411"/>
      <c r="F236" s="412" t="str">
        <f>F234</f>
        <v>£000</v>
      </c>
      <c r="G236" s="413">
        <f>SUM(G229:G234)</f>
        <v>0</v>
      </c>
      <c r="H236" s="413">
        <f t="shared" ref="H236:AC236" si="26">SUM(H229:H234)</f>
        <v>0</v>
      </c>
      <c r="I236" s="413">
        <f t="shared" si="26"/>
        <v>0</v>
      </c>
      <c r="J236" s="413">
        <f t="shared" si="26"/>
        <v>0</v>
      </c>
      <c r="K236" s="413">
        <f t="shared" si="26"/>
        <v>0</v>
      </c>
      <c r="L236" s="413">
        <f t="shared" si="26"/>
        <v>0</v>
      </c>
      <c r="M236" s="413">
        <f t="shared" si="26"/>
        <v>0</v>
      </c>
      <c r="N236" s="413">
        <f t="shared" si="26"/>
        <v>0</v>
      </c>
      <c r="O236" s="413">
        <f t="shared" si="26"/>
        <v>0</v>
      </c>
      <c r="P236" s="413">
        <f t="shared" si="26"/>
        <v>0</v>
      </c>
      <c r="Q236" s="413">
        <f t="shared" si="26"/>
        <v>0</v>
      </c>
      <c r="R236" s="413">
        <f t="shared" si="26"/>
        <v>0</v>
      </c>
      <c r="S236" s="413">
        <f t="shared" si="26"/>
        <v>0</v>
      </c>
      <c r="T236" s="413">
        <f t="shared" si="26"/>
        <v>0</v>
      </c>
      <c r="U236" s="413">
        <f t="shared" si="26"/>
        <v>0</v>
      </c>
      <c r="V236" s="413">
        <f t="shared" si="26"/>
        <v>0</v>
      </c>
      <c r="W236" s="413">
        <f t="shared" si="26"/>
        <v>0</v>
      </c>
      <c r="X236" s="413">
        <f t="shared" si="26"/>
        <v>0</v>
      </c>
      <c r="Y236" s="413">
        <f t="shared" si="26"/>
        <v>0</v>
      </c>
      <c r="Z236" s="413">
        <f t="shared" si="26"/>
        <v>0</v>
      </c>
      <c r="AA236" s="413">
        <f t="shared" si="26"/>
        <v>0</v>
      </c>
      <c r="AB236" s="413">
        <f t="shared" si="26"/>
        <v>0</v>
      </c>
      <c r="AC236" s="414">
        <f t="shared" si="26"/>
        <v>0</v>
      </c>
      <c r="AE236" s="1062">
        <f>SUM(AE229:AE234)</f>
        <v>0</v>
      </c>
      <c r="AG236" s="1062">
        <f>SUM(AG229:AG234)</f>
        <v>0</v>
      </c>
      <c r="AI236" s="1062">
        <f>SUM(AI229:AI234)</f>
        <v>0</v>
      </c>
      <c r="AK236" s="295"/>
    </row>
    <row r="237" spans="3:37" ht="12.75" customHeight="1" outlineLevel="1" x14ac:dyDescent="0.25">
      <c r="G237" s="107"/>
      <c r="H237" s="107"/>
      <c r="I237" s="107"/>
      <c r="J237" s="107"/>
      <c r="K237" s="107"/>
      <c r="L237" s="107"/>
      <c r="M237" s="107"/>
      <c r="N237" s="107"/>
      <c r="O237" s="107"/>
      <c r="P237" s="107"/>
      <c r="Q237" s="107"/>
      <c r="R237" s="107"/>
      <c r="S237" s="107"/>
      <c r="T237" s="107"/>
      <c r="U237" s="107"/>
      <c r="V237" s="107"/>
      <c r="W237" s="107"/>
      <c r="X237" s="107"/>
      <c r="Y237" s="107"/>
      <c r="Z237" s="107"/>
      <c r="AA237" s="107"/>
      <c r="AB237" s="107"/>
      <c r="AC237" s="107"/>
      <c r="AE237" s="107"/>
      <c r="AG237" s="107"/>
      <c r="AI237" s="107"/>
    </row>
    <row r="238" spans="3:37" ht="12.75" customHeight="1" outlineLevel="1" x14ac:dyDescent="0.25">
      <c r="C238" s="200" t="s">
        <v>549</v>
      </c>
      <c r="G238" s="107"/>
      <c r="H238" s="107"/>
      <c r="I238" s="107"/>
      <c r="J238" s="107"/>
      <c r="K238" s="107"/>
      <c r="L238" s="107"/>
      <c r="M238" s="107"/>
      <c r="N238" s="107"/>
      <c r="O238" s="107"/>
      <c r="P238" s="107"/>
      <c r="Q238" s="107"/>
      <c r="R238" s="107"/>
      <c r="S238" s="107"/>
      <c r="T238" s="107"/>
      <c r="U238" s="107"/>
      <c r="V238" s="107"/>
      <c r="W238" s="107"/>
      <c r="X238" s="107"/>
      <c r="Y238" s="107"/>
      <c r="Z238" s="107"/>
      <c r="AA238" s="107"/>
      <c r="AB238" s="107"/>
      <c r="AC238" s="107"/>
      <c r="AE238" s="107"/>
      <c r="AG238" s="107"/>
      <c r="AI238" s="107"/>
    </row>
    <row r="239" spans="3:37" ht="12.75" customHeight="1" outlineLevel="1" x14ac:dyDescent="0.25">
      <c r="D239" s="415" t="str">
        <f>'Line Items'!D2333</f>
        <v>Schedule 7.3 - SQA1 Station Ambience &amp; Assets</v>
      </c>
      <c r="E239" s="312"/>
      <c r="F239" s="313" t="s">
        <v>428</v>
      </c>
      <c r="G239" s="314"/>
      <c r="H239" s="314"/>
      <c r="I239" s="314"/>
      <c r="J239" s="314"/>
      <c r="K239" s="314"/>
      <c r="L239" s="314"/>
      <c r="M239" s="314"/>
      <c r="N239" s="314"/>
      <c r="O239" s="314"/>
      <c r="P239" s="314"/>
      <c r="Q239" s="314"/>
      <c r="R239" s="314"/>
      <c r="S239" s="314"/>
      <c r="T239" s="314"/>
      <c r="U239" s="314"/>
      <c r="V239" s="314"/>
      <c r="W239" s="314"/>
      <c r="X239" s="314"/>
      <c r="Y239" s="314"/>
      <c r="Z239" s="314"/>
      <c r="AA239" s="314"/>
      <c r="AB239" s="314"/>
      <c r="AC239" s="332"/>
      <c r="AE239" s="1057"/>
      <c r="AG239" s="1057"/>
      <c r="AI239" s="1057"/>
      <c r="AK239" s="417"/>
    </row>
    <row r="240" spans="3:37" ht="12.75" customHeight="1" outlineLevel="1" x14ac:dyDescent="0.25">
      <c r="D240" s="142" t="str">
        <f>'Line Items'!D2334</f>
        <v>Schedule 7.3 - SQA3 Station Cleanliness</v>
      </c>
      <c r="E240" s="106"/>
      <c r="F240" s="143" t="str">
        <f t="shared" si="24"/>
        <v>£000</v>
      </c>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4"/>
      <c r="AE240" s="805"/>
      <c r="AG240" s="805"/>
      <c r="AI240" s="805"/>
      <c r="AK240" s="300"/>
    </row>
    <row r="241" spans="3:37" ht="12.75" customHeight="1" outlineLevel="1" x14ac:dyDescent="0.25">
      <c r="D241" s="142" t="str">
        <f>'Line Items'!D2335</f>
        <v>Schedule 7.3 - SQA3 Station Information</v>
      </c>
      <c r="E241" s="106"/>
      <c r="F241" s="143" t="str">
        <f t="shared" si="24"/>
        <v>£000</v>
      </c>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4"/>
      <c r="AE241" s="805"/>
      <c r="AG241" s="805"/>
      <c r="AI241" s="805"/>
      <c r="AK241" s="300"/>
    </row>
    <row r="242" spans="3:37" ht="12.75" customHeight="1" outlineLevel="1" x14ac:dyDescent="0.25">
      <c r="D242" s="142" t="str">
        <f>'Line Items'!D2336</f>
        <v>Schedule 7.3 - SQA4 Station Ticketing &amp; Staffing</v>
      </c>
      <c r="E242" s="106"/>
      <c r="F242" s="143" t="str">
        <f t="shared" si="24"/>
        <v>£000</v>
      </c>
      <c r="G242" s="283"/>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4"/>
      <c r="AE242" s="805"/>
      <c r="AG242" s="805"/>
      <c r="AI242" s="805"/>
      <c r="AK242" s="300"/>
    </row>
    <row r="243" spans="3:37" ht="12.75" customHeight="1" outlineLevel="1" x14ac:dyDescent="0.25">
      <c r="D243" s="142" t="str">
        <f>'Line Items'!D2337</f>
        <v>Schedule 7.3 - SQA5 Train Ambience</v>
      </c>
      <c r="E243" s="106"/>
      <c r="F243" s="143" t="str">
        <f t="shared" si="24"/>
        <v>£000</v>
      </c>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4"/>
      <c r="AE243" s="805"/>
      <c r="AG243" s="805"/>
      <c r="AI243" s="805"/>
      <c r="AK243" s="300"/>
    </row>
    <row r="244" spans="3:37" ht="12.75" customHeight="1" outlineLevel="1" x14ac:dyDescent="0.25">
      <c r="D244" s="142" t="str">
        <f>'Line Items'!D2338</f>
        <v>Schedule 7.3 - SQA6 Train Cleanliness</v>
      </c>
      <c r="E244" s="106"/>
      <c r="F244" s="143" t="str">
        <f t="shared" si="24"/>
        <v>£000</v>
      </c>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4"/>
      <c r="AE244" s="805"/>
      <c r="AG244" s="805"/>
      <c r="AI244" s="805"/>
      <c r="AK244" s="300"/>
    </row>
    <row r="245" spans="3:37" ht="12.75" customHeight="1" outlineLevel="1" x14ac:dyDescent="0.25">
      <c r="D245" s="142" t="str">
        <f>'Line Items'!D2339</f>
        <v>Schedule 7.3 - SQA7 Train Information</v>
      </c>
      <c r="E245" s="106"/>
      <c r="F245" s="143" t="str">
        <f t="shared" si="24"/>
        <v>£000</v>
      </c>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4"/>
      <c r="AE245" s="805"/>
      <c r="AG245" s="805"/>
      <c r="AI245" s="805"/>
      <c r="AK245" s="300"/>
    </row>
    <row r="246" spans="3:37" ht="12.75" customHeight="1" outlineLevel="1" x14ac:dyDescent="0.25">
      <c r="D246" s="142" t="str">
        <f>'Line Items'!D2340</f>
        <v>Schedule 7.3 - SQA8 Customer Service Information &amp; Customer Contact</v>
      </c>
      <c r="E246" s="106"/>
      <c r="F246" s="143" t="str">
        <f t="shared" si="24"/>
        <v>£000</v>
      </c>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4"/>
      <c r="AE246" s="805"/>
      <c r="AG246" s="805"/>
      <c r="AI246" s="805"/>
      <c r="AK246" s="300"/>
    </row>
    <row r="247" spans="3:37" ht="12.75" customHeight="1" outlineLevel="1" x14ac:dyDescent="0.25">
      <c r="D247" s="113" t="str">
        <f>'Line Items'!D2341</f>
        <v>[FA Schedule 7.3 Performance Regime Line 9]</v>
      </c>
      <c r="E247" s="286"/>
      <c r="F247" s="155" t="str">
        <f t="shared" si="24"/>
        <v>£000</v>
      </c>
      <c r="G247" s="287"/>
      <c r="H247" s="287"/>
      <c r="I247" s="287"/>
      <c r="J247" s="287"/>
      <c r="K247" s="287"/>
      <c r="L247" s="287"/>
      <c r="M247" s="287"/>
      <c r="N247" s="287"/>
      <c r="O247" s="287"/>
      <c r="P247" s="287"/>
      <c r="Q247" s="287"/>
      <c r="R247" s="287"/>
      <c r="S247" s="287"/>
      <c r="T247" s="287"/>
      <c r="U247" s="287"/>
      <c r="V247" s="287"/>
      <c r="W247" s="287"/>
      <c r="X247" s="287"/>
      <c r="Y247" s="287"/>
      <c r="Z247" s="287"/>
      <c r="AA247" s="287"/>
      <c r="AB247" s="287"/>
      <c r="AC247" s="288"/>
      <c r="AE247" s="1058"/>
      <c r="AG247" s="1058"/>
      <c r="AI247" s="1058"/>
      <c r="AK247" s="320"/>
    </row>
    <row r="248" spans="3:37" ht="12.75" customHeight="1" outlineLevel="1" x14ac:dyDescent="0.25">
      <c r="G248" s="107"/>
      <c r="H248" s="107"/>
      <c r="I248" s="107"/>
      <c r="J248" s="107"/>
      <c r="K248" s="107"/>
      <c r="L248" s="107"/>
      <c r="M248" s="107"/>
      <c r="N248" s="107"/>
      <c r="O248" s="107"/>
      <c r="P248" s="107"/>
      <c r="Q248" s="107"/>
      <c r="R248" s="107"/>
      <c r="S248" s="107"/>
      <c r="T248" s="107"/>
      <c r="U248" s="107"/>
      <c r="V248" s="107"/>
      <c r="W248" s="107"/>
      <c r="X248" s="107"/>
      <c r="Y248" s="107"/>
      <c r="Z248" s="107"/>
      <c r="AA248" s="107"/>
      <c r="AB248" s="107"/>
      <c r="AC248" s="107"/>
      <c r="AE248" s="107"/>
      <c r="AG248" s="107"/>
      <c r="AI248" s="107"/>
    </row>
    <row r="249" spans="3:37" ht="12.75" customHeight="1" outlineLevel="1" x14ac:dyDescent="0.25">
      <c r="D249" s="290" t="str">
        <f>C238</f>
        <v>Schedule 7.3 Payments</v>
      </c>
      <c r="E249" s="411"/>
      <c r="F249" s="412" t="str">
        <f>F247</f>
        <v>£000</v>
      </c>
      <c r="G249" s="413">
        <f>SUM(G239:G247)</f>
        <v>0</v>
      </c>
      <c r="H249" s="413">
        <f t="shared" ref="H249:AC249" si="27">SUM(H239:H247)</f>
        <v>0</v>
      </c>
      <c r="I249" s="413">
        <f t="shared" si="27"/>
        <v>0</v>
      </c>
      <c r="J249" s="413">
        <f t="shared" si="27"/>
        <v>0</v>
      </c>
      <c r="K249" s="413">
        <f t="shared" si="27"/>
        <v>0</v>
      </c>
      <c r="L249" s="413">
        <f t="shared" si="27"/>
        <v>0</v>
      </c>
      <c r="M249" s="413">
        <f t="shared" si="27"/>
        <v>0</v>
      </c>
      <c r="N249" s="413">
        <f t="shared" si="27"/>
        <v>0</v>
      </c>
      <c r="O249" s="413">
        <f t="shared" si="27"/>
        <v>0</v>
      </c>
      <c r="P249" s="413">
        <f t="shared" si="27"/>
        <v>0</v>
      </c>
      <c r="Q249" s="413">
        <f t="shared" si="27"/>
        <v>0</v>
      </c>
      <c r="R249" s="413">
        <f t="shared" si="27"/>
        <v>0</v>
      </c>
      <c r="S249" s="413">
        <f t="shared" si="27"/>
        <v>0</v>
      </c>
      <c r="T249" s="413">
        <f t="shared" si="27"/>
        <v>0</v>
      </c>
      <c r="U249" s="413">
        <f t="shared" si="27"/>
        <v>0</v>
      </c>
      <c r="V249" s="413">
        <f t="shared" si="27"/>
        <v>0</v>
      </c>
      <c r="W249" s="413">
        <f t="shared" si="27"/>
        <v>0</v>
      </c>
      <c r="X249" s="413">
        <f t="shared" si="27"/>
        <v>0</v>
      </c>
      <c r="Y249" s="413">
        <f t="shared" si="27"/>
        <v>0</v>
      </c>
      <c r="Z249" s="413">
        <f t="shared" si="27"/>
        <v>0</v>
      </c>
      <c r="AA249" s="413">
        <f t="shared" si="27"/>
        <v>0</v>
      </c>
      <c r="AB249" s="413">
        <f t="shared" si="27"/>
        <v>0</v>
      </c>
      <c r="AC249" s="414">
        <f t="shared" si="27"/>
        <v>0</v>
      </c>
      <c r="AE249" s="1062">
        <f>SUM(AE239:AE247)</f>
        <v>0</v>
      </c>
      <c r="AG249" s="1062">
        <f>SUM(AG239:AG247)</f>
        <v>0</v>
      </c>
      <c r="AI249" s="1062">
        <f>SUM(AI239:AI247)</f>
        <v>0</v>
      </c>
      <c r="AK249" s="295"/>
    </row>
    <row r="250" spans="3:37" ht="12.75" customHeight="1" outlineLevel="1" x14ac:dyDescent="0.25">
      <c r="G250" s="107"/>
      <c r="H250" s="107"/>
      <c r="I250" s="107"/>
      <c r="J250" s="107"/>
      <c r="K250" s="107"/>
      <c r="L250" s="107"/>
      <c r="M250" s="107"/>
      <c r="N250" s="107"/>
      <c r="O250" s="107"/>
      <c r="P250" s="107"/>
      <c r="Q250" s="107"/>
      <c r="R250" s="107"/>
      <c r="S250" s="107"/>
      <c r="T250" s="107"/>
      <c r="U250" s="107"/>
      <c r="V250" s="107"/>
      <c r="W250" s="107"/>
      <c r="X250" s="107"/>
      <c r="Y250" s="107"/>
      <c r="Z250" s="107"/>
      <c r="AA250" s="107"/>
      <c r="AB250" s="107"/>
      <c r="AC250" s="107"/>
      <c r="AE250" s="107"/>
      <c r="AG250" s="107"/>
      <c r="AI250" s="107"/>
    </row>
    <row r="251" spans="3:37" ht="12.75" customHeight="1" outlineLevel="1" x14ac:dyDescent="0.25">
      <c r="C251" s="200" t="s">
        <v>180</v>
      </c>
      <c r="G251" s="107"/>
      <c r="H251" s="107"/>
      <c r="I251" s="107"/>
      <c r="J251" s="107"/>
      <c r="K251" s="107"/>
      <c r="L251" s="107"/>
      <c r="M251" s="107"/>
      <c r="N251" s="107"/>
      <c r="O251" s="107"/>
      <c r="P251" s="107"/>
      <c r="Q251" s="107"/>
      <c r="R251" s="107"/>
      <c r="S251" s="107"/>
      <c r="T251" s="107"/>
      <c r="U251" s="107"/>
      <c r="V251" s="107"/>
      <c r="W251" s="107"/>
      <c r="X251" s="107"/>
      <c r="Y251" s="107"/>
      <c r="Z251" s="107"/>
      <c r="AA251" s="107"/>
      <c r="AB251" s="107"/>
      <c r="AC251" s="107"/>
      <c r="AE251" s="107"/>
      <c r="AG251" s="107"/>
      <c r="AI251" s="107"/>
    </row>
    <row r="252" spans="3:37" ht="12.75" customHeight="1" outlineLevel="1" x14ac:dyDescent="0.25">
      <c r="D252" s="305" t="str">
        <f>'Line Items'!D2344</f>
        <v>Passenger Compensation (Delay Repay)</v>
      </c>
      <c r="E252" s="418"/>
      <c r="F252" s="419" t="s">
        <v>428</v>
      </c>
      <c r="G252" s="420"/>
      <c r="H252" s="420"/>
      <c r="I252" s="420"/>
      <c r="J252" s="420"/>
      <c r="K252" s="420"/>
      <c r="L252" s="420"/>
      <c r="M252" s="420"/>
      <c r="N252" s="420"/>
      <c r="O252" s="420"/>
      <c r="P252" s="420"/>
      <c r="Q252" s="420"/>
      <c r="R252" s="420"/>
      <c r="S252" s="420"/>
      <c r="T252" s="420"/>
      <c r="U252" s="420"/>
      <c r="V252" s="420"/>
      <c r="W252" s="420"/>
      <c r="X252" s="420"/>
      <c r="Y252" s="420"/>
      <c r="Z252" s="420"/>
      <c r="AA252" s="420"/>
      <c r="AB252" s="420"/>
      <c r="AC252" s="421"/>
      <c r="AE252" s="1062"/>
      <c r="AG252" s="1062"/>
      <c r="AI252" s="1062"/>
      <c r="AK252" s="422"/>
    </row>
    <row r="253" spans="3:37" ht="12.75" customHeight="1" outlineLevel="1" x14ac:dyDescent="0.25">
      <c r="G253" s="107"/>
      <c r="H253" s="107"/>
      <c r="I253" s="107"/>
      <c r="J253" s="107"/>
      <c r="K253" s="107"/>
      <c r="L253" s="107"/>
      <c r="M253" s="107"/>
      <c r="N253" s="107"/>
      <c r="O253" s="107"/>
      <c r="P253" s="107"/>
      <c r="Q253" s="107"/>
      <c r="R253" s="107"/>
      <c r="S253" s="107"/>
      <c r="T253" s="107"/>
      <c r="U253" s="107"/>
      <c r="V253" s="107"/>
      <c r="W253" s="107"/>
      <c r="X253" s="107"/>
      <c r="Y253" s="107"/>
      <c r="Z253" s="107"/>
      <c r="AA253" s="107"/>
      <c r="AB253" s="107"/>
      <c r="AC253" s="107"/>
      <c r="AE253" s="107"/>
      <c r="AG253" s="107"/>
      <c r="AI253" s="107"/>
    </row>
    <row r="254" spans="3:37" ht="12.75" customHeight="1" outlineLevel="1" x14ac:dyDescent="0.25">
      <c r="C254" s="200" t="s">
        <v>546</v>
      </c>
      <c r="G254" s="107"/>
      <c r="H254" s="107"/>
      <c r="I254" s="107"/>
      <c r="J254" s="107"/>
      <c r="K254" s="107"/>
      <c r="L254" s="107"/>
      <c r="M254" s="107"/>
      <c r="N254" s="107"/>
      <c r="O254" s="107"/>
      <c r="P254" s="107"/>
      <c r="Q254" s="107"/>
      <c r="R254" s="107"/>
      <c r="S254" s="107"/>
      <c r="T254" s="107"/>
      <c r="U254" s="107"/>
      <c r="V254" s="107"/>
      <c r="W254" s="107"/>
      <c r="X254" s="107"/>
      <c r="Y254" s="107"/>
      <c r="Z254" s="107"/>
      <c r="AA254" s="107"/>
      <c r="AB254" s="107"/>
      <c r="AC254" s="107"/>
      <c r="AE254" s="107"/>
      <c r="AG254" s="107"/>
      <c r="AI254" s="107"/>
    </row>
    <row r="255" spans="3:37" ht="12.75" customHeight="1" outlineLevel="1" x14ac:dyDescent="0.25">
      <c r="D255" s="415" t="str">
        <f>'Line Items'!D2347</f>
        <v>Unplanned Bus &amp; Taxi Hire Costs</v>
      </c>
      <c r="E255" s="312"/>
      <c r="F255" s="316" t="str">
        <f>F222</f>
        <v>£000</v>
      </c>
      <c r="G255" s="314"/>
      <c r="H255" s="314"/>
      <c r="I255" s="314"/>
      <c r="J255" s="314"/>
      <c r="K255" s="314"/>
      <c r="L255" s="314"/>
      <c r="M255" s="314"/>
      <c r="N255" s="314"/>
      <c r="O255" s="314"/>
      <c r="P255" s="314"/>
      <c r="Q255" s="314"/>
      <c r="R255" s="314"/>
      <c r="S255" s="314"/>
      <c r="T255" s="314"/>
      <c r="U255" s="314"/>
      <c r="V255" s="314"/>
      <c r="W255" s="314"/>
      <c r="X255" s="314"/>
      <c r="Y255" s="314"/>
      <c r="Z255" s="314"/>
      <c r="AA255" s="314"/>
      <c r="AB255" s="314"/>
      <c r="AC255" s="332"/>
      <c r="AE255" s="1057"/>
      <c r="AG255" s="1057"/>
      <c r="AI255" s="1057"/>
      <c r="AK255" s="417"/>
    </row>
    <row r="256" spans="3:37" ht="12.75" customHeight="1" outlineLevel="1" x14ac:dyDescent="0.25">
      <c r="D256" s="142" t="str">
        <f>'Line Items'!D2348</f>
        <v>Ticketless Travel Regime Payments</v>
      </c>
      <c r="E256" s="106"/>
      <c r="F256" s="143" t="str">
        <f t="shared" si="24"/>
        <v>£000</v>
      </c>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4"/>
      <c r="AE256" s="805"/>
      <c r="AG256" s="805"/>
      <c r="AI256" s="805"/>
      <c r="AK256" s="300"/>
    </row>
    <row r="257" spans="2:37" ht="12.75" customHeight="1" outlineLevel="1" x14ac:dyDescent="0.25">
      <c r="D257" s="142" t="str">
        <f>'Line Items'!D2349</f>
        <v>HS1 Performance Regime - TOC</v>
      </c>
      <c r="E257" s="106"/>
      <c r="F257" s="143" t="str">
        <f t="shared" si="24"/>
        <v>£000</v>
      </c>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4"/>
      <c r="AE257" s="805"/>
      <c r="AG257" s="805"/>
      <c r="AI257" s="805"/>
      <c r="AK257" s="300"/>
    </row>
    <row r="258" spans="2:37" ht="12.75" customHeight="1" outlineLevel="1" x14ac:dyDescent="0.25">
      <c r="D258" s="142" t="str">
        <f>'Line Items'!D2350</f>
        <v>HS1 Performance Regime - HS1</v>
      </c>
      <c r="E258" s="106"/>
      <c r="F258" s="143" t="str">
        <f t="shared" si="24"/>
        <v>£000</v>
      </c>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4"/>
      <c r="AE258" s="805"/>
      <c r="AG258" s="805"/>
      <c r="AI258" s="805"/>
      <c r="AK258" s="300"/>
    </row>
    <row r="259" spans="2:37" ht="12.75" customHeight="1" outlineLevel="1" x14ac:dyDescent="0.25">
      <c r="D259" s="113" t="str">
        <f>'Line Items'!D2351</f>
        <v>[Other Performance-Related Costs Line 5]</v>
      </c>
      <c r="E259" s="286"/>
      <c r="F259" s="155" t="str">
        <f t="shared" si="24"/>
        <v>£000</v>
      </c>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8"/>
      <c r="AE259" s="1058"/>
      <c r="AG259" s="1058"/>
      <c r="AI259" s="1058"/>
      <c r="AK259" s="301"/>
    </row>
    <row r="260" spans="2:37" ht="12.75" customHeight="1" outlineLevel="1" x14ac:dyDescent="0.25">
      <c r="G260" s="107"/>
      <c r="H260" s="107"/>
      <c r="I260" s="107"/>
      <c r="J260" s="107"/>
      <c r="K260" s="107"/>
      <c r="L260" s="107"/>
      <c r="M260" s="107"/>
      <c r="N260" s="107"/>
      <c r="O260" s="107"/>
      <c r="P260" s="107"/>
      <c r="Q260" s="107"/>
      <c r="R260" s="107"/>
      <c r="S260" s="107"/>
      <c r="T260" s="107"/>
      <c r="U260" s="107"/>
      <c r="V260" s="107"/>
      <c r="W260" s="107"/>
      <c r="X260" s="107"/>
      <c r="Y260" s="107"/>
      <c r="Z260" s="107"/>
      <c r="AA260" s="107"/>
      <c r="AB260" s="107"/>
      <c r="AC260" s="107"/>
      <c r="AE260" s="107"/>
      <c r="AG260" s="107"/>
      <c r="AI260" s="107"/>
    </row>
    <row r="261" spans="2:37" ht="12.75" customHeight="1" outlineLevel="1" x14ac:dyDescent="0.25">
      <c r="D261" s="290" t="str">
        <f>B212</f>
        <v>Other Performance Measures</v>
      </c>
      <c r="E261" s="411"/>
      <c r="F261" s="412" t="str">
        <f>F259</f>
        <v>£000</v>
      </c>
      <c r="G261" s="413">
        <f>SUM(G255:G259)</f>
        <v>0</v>
      </c>
      <c r="H261" s="413">
        <f>SUM(H255:H259)</f>
        <v>0</v>
      </c>
      <c r="I261" s="413">
        <f>SUM(I255:I259)</f>
        <v>0</v>
      </c>
      <c r="J261" s="413">
        <f t="shared" ref="J261:AC261" si="28">SUM(J255:J259)</f>
        <v>0</v>
      </c>
      <c r="K261" s="413">
        <f t="shared" si="28"/>
        <v>0</v>
      </c>
      <c r="L261" s="413">
        <f t="shared" si="28"/>
        <v>0</v>
      </c>
      <c r="M261" s="413">
        <f t="shared" si="28"/>
        <v>0</v>
      </c>
      <c r="N261" s="413">
        <f t="shared" si="28"/>
        <v>0</v>
      </c>
      <c r="O261" s="413">
        <f t="shared" si="28"/>
        <v>0</v>
      </c>
      <c r="P261" s="413">
        <f t="shared" si="28"/>
        <v>0</v>
      </c>
      <c r="Q261" s="413">
        <f t="shared" si="28"/>
        <v>0</v>
      </c>
      <c r="R261" s="413">
        <f t="shared" si="28"/>
        <v>0</v>
      </c>
      <c r="S261" s="413">
        <f t="shared" si="28"/>
        <v>0</v>
      </c>
      <c r="T261" s="413">
        <f t="shared" si="28"/>
        <v>0</v>
      </c>
      <c r="U261" s="413">
        <f t="shared" si="28"/>
        <v>0</v>
      </c>
      <c r="V261" s="413">
        <f t="shared" si="28"/>
        <v>0</v>
      </c>
      <c r="W261" s="413">
        <f t="shared" si="28"/>
        <v>0</v>
      </c>
      <c r="X261" s="413">
        <f t="shared" si="28"/>
        <v>0</v>
      </c>
      <c r="Y261" s="413">
        <f t="shared" si="28"/>
        <v>0</v>
      </c>
      <c r="Z261" s="413">
        <f t="shared" si="28"/>
        <v>0</v>
      </c>
      <c r="AA261" s="413">
        <f t="shared" si="28"/>
        <v>0</v>
      </c>
      <c r="AB261" s="413">
        <f t="shared" si="28"/>
        <v>0</v>
      </c>
      <c r="AC261" s="414">
        <f t="shared" si="28"/>
        <v>0</v>
      </c>
      <c r="AE261" s="1062">
        <f>SUM(AE255:AE259)</f>
        <v>0</v>
      </c>
      <c r="AG261" s="1062">
        <f>SUM(AG255:AG259)</f>
        <v>0</v>
      </c>
      <c r="AI261" s="1062">
        <f>SUM(AI255:AI259)</f>
        <v>0</v>
      </c>
      <c r="AK261" s="295"/>
    </row>
    <row r="262" spans="2:37" outlineLevel="1" x14ac:dyDescent="0.25">
      <c r="G262" s="107"/>
      <c r="H262" s="107"/>
      <c r="I262" s="107"/>
      <c r="J262" s="107"/>
      <c r="K262" s="107"/>
      <c r="L262" s="107"/>
      <c r="M262" s="107"/>
      <c r="N262" s="107"/>
      <c r="O262" s="107"/>
      <c r="P262" s="107"/>
      <c r="Q262" s="107"/>
      <c r="R262" s="107"/>
      <c r="S262" s="107"/>
      <c r="T262" s="107"/>
      <c r="U262" s="107"/>
      <c r="V262" s="107"/>
      <c r="W262" s="107"/>
      <c r="X262" s="107"/>
      <c r="Y262" s="107"/>
      <c r="Z262" s="107"/>
      <c r="AA262" s="107"/>
      <c r="AB262" s="107"/>
      <c r="AC262" s="107"/>
      <c r="AE262" s="107"/>
      <c r="AG262" s="107"/>
      <c r="AI262" s="107"/>
    </row>
    <row r="263" spans="2:37" ht="12.75" customHeight="1" outlineLevel="1" x14ac:dyDescent="0.25">
      <c r="C263" s="200" t="s">
        <v>550</v>
      </c>
      <c r="G263" s="107"/>
      <c r="H263" s="107"/>
      <c r="I263" s="107"/>
      <c r="J263" s="107"/>
      <c r="K263" s="107"/>
      <c r="L263" s="107"/>
      <c r="M263" s="107"/>
      <c r="N263" s="107"/>
      <c r="O263" s="107"/>
      <c r="P263" s="107"/>
      <c r="Q263" s="107"/>
      <c r="R263" s="107"/>
      <c r="S263" s="107"/>
      <c r="T263" s="107"/>
      <c r="U263" s="107"/>
      <c r="V263" s="107"/>
      <c r="W263" s="107"/>
      <c r="X263" s="107"/>
      <c r="Y263" s="107"/>
      <c r="Z263" s="107"/>
      <c r="AA263" s="107"/>
      <c r="AB263" s="107"/>
      <c r="AC263" s="107"/>
      <c r="AE263" s="107"/>
      <c r="AG263" s="107"/>
      <c r="AI263" s="107"/>
    </row>
    <row r="264" spans="2:37" ht="12.75" customHeight="1" outlineLevel="1" x14ac:dyDescent="0.25">
      <c r="D264" s="415" t="str">
        <f>D226</f>
        <v>Schedule 7.1 Payments</v>
      </c>
      <c r="E264" s="312"/>
      <c r="F264" s="316" t="str">
        <f t="shared" ref="F264:AC264" si="29">F226</f>
        <v>£000</v>
      </c>
      <c r="G264" s="317">
        <f t="shared" si="29"/>
        <v>0</v>
      </c>
      <c r="H264" s="317">
        <f t="shared" si="29"/>
        <v>0</v>
      </c>
      <c r="I264" s="317">
        <f t="shared" si="29"/>
        <v>0</v>
      </c>
      <c r="J264" s="317">
        <f t="shared" si="29"/>
        <v>0</v>
      </c>
      <c r="K264" s="317">
        <f t="shared" si="29"/>
        <v>0</v>
      </c>
      <c r="L264" s="317">
        <f t="shared" si="29"/>
        <v>0</v>
      </c>
      <c r="M264" s="317">
        <f t="shared" si="29"/>
        <v>0</v>
      </c>
      <c r="N264" s="317">
        <f t="shared" si="29"/>
        <v>0</v>
      </c>
      <c r="O264" s="317">
        <f t="shared" si="29"/>
        <v>0</v>
      </c>
      <c r="P264" s="317">
        <f t="shared" si="29"/>
        <v>0</v>
      </c>
      <c r="Q264" s="317">
        <f t="shared" si="29"/>
        <v>0</v>
      </c>
      <c r="R264" s="317">
        <f t="shared" si="29"/>
        <v>0</v>
      </c>
      <c r="S264" s="317">
        <f t="shared" si="29"/>
        <v>0</v>
      </c>
      <c r="T264" s="317">
        <f t="shared" si="29"/>
        <v>0</v>
      </c>
      <c r="U264" s="317">
        <f t="shared" si="29"/>
        <v>0</v>
      </c>
      <c r="V264" s="317">
        <f t="shared" si="29"/>
        <v>0</v>
      </c>
      <c r="W264" s="317">
        <f t="shared" si="29"/>
        <v>0</v>
      </c>
      <c r="X264" s="317">
        <f t="shared" si="29"/>
        <v>0</v>
      </c>
      <c r="Y264" s="317">
        <f t="shared" si="29"/>
        <v>0</v>
      </c>
      <c r="Z264" s="317">
        <f t="shared" si="29"/>
        <v>0</v>
      </c>
      <c r="AA264" s="317">
        <f t="shared" si="29"/>
        <v>0</v>
      </c>
      <c r="AB264" s="317">
        <f t="shared" si="29"/>
        <v>0</v>
      </c>
      <c r="AC264" s="358">
        <f t="shared" si="29"/>
        <v>0</v>
      </c>
      <c r="AE264" s="1057">
        <f>AE226</f>
        <v>0</v>
      </c>
      <c r="AG264" s="1057">
        <f>AG226</f>
        <v>0</v>
      </c>
      <c r="AI264" s="1057">
        <f>AI226</f>
        <v>0</v>
      </c>
      <c r="AK264" s="417"/>
    </row>
    <row r="265" spans="2:37" ht="12.75" customHeight="1" outlineLevel="1" x14ac:dyDescent="0.25">
      <c r="D265" s="142" t="str">
        <f>D236</f>
        <v>Schedule 7.2 Payments</v>
      </c>
      <c r="E265" s="106"/>
      <c r="F265" s="143" t="str">
        <f t="shared" ref="F265:AC265" si="30">F236</f>
        <v>£000</v>
      </c>
      <c r="G265" s="107">
        <f t="shared" si="30"/>
        <v>0</v>
      </c>
      <c r="H265" s="107">
        <f t="shared" si="30"/>
        <v>0</v>
      </c>
      <c r="I265" s="107">
        <f t="shared" si="30"/>
        <v>0</v>
      </c>
      <c r="J265" s="107">
        <f t="shared" si="30"/>
        <v>0</v>
      </c>
      <c r="K265" s="107">
        <f t="shared" si="30"/>
        <v>0</v>
      </c>
      <c r="L265" s="107">
        <f t="shared" si="30"/>
        <v>0</v>
      </c>
      <c r="M265" s="107">
        <f t="shared" si="30"/>
        <v>0</v>
      </c>
      <c r="N265" s="107">
        <f t="shared" si="30"/>
        <v>0</v>
      </c>
      <c r="O265" s="107">
        <f t="shared" si="30"/>
        <v>0</v>
      </c>
      <c r="P265" s="107">
        <f t="shared" si="30"/>
        <v>0</v>
      </c>
      <c r="Q265" s="107">
        <f t="shared" si="30"/>
        <v>0</v>
      </c>
      <c r="R265" s="107">
        <f t="shared" si="30"/>
        <v>0</v>
      </c>
      <c r="S265" s="107">
        <f t="shared" si="30"/>
        <v>0</v>
      </c>
      <c r="T265" s="107">
        <f t="shared" si="30"/>
        <v>0</v>
      </c>
      <c r="U265" s="107">
        <f t="shared" si="30"/>
        <v>0</v>
      </c>
      <c r="V265" s="107">
        <f t="shared" si="30"/>
        <v>0</v>
      </c>
      <c r="W265" s="107">
        <f t="shared" si="30"/>
        <v>0</v>
      </c>
      <c r="X265" s="107">
        <f t="shared" si="30"/>
        <v>0</v>
      </c>
      <c r="Y265" s="107">
        <f t="shared" si="30"/>
        <v>0</v>
      </c>
      <c r="Z265" s="107">
        <f t="shared" si="30"/>
        <v>0</v>
      </c>
      <c r="AA265" s="107">
        <f t="shared" si="30"/>
        <v>0</v>
      </c>
      <c r="AB265" s="107">
        <f t="shared" si="30"/>
        <v>0</v>
      </c>
      <c r="AC265" s="108">
        <f t="shared" si="30"/>
        <v>0</v>
      </c>
      <c r="AE265" s="805">
        <f>AE236</f>
        <v>0</v>
      </c>
      <c r="AG265" s="805">
        <f>AG236</f>
        <v>0</v>
      </c>
      <c r="AI265" s="805">
        <f>AI236</f>
        <v>0</v>
      </c>
      <c r="AK265" s="300"/>
    </row>
    <row r="266" spans="2:37" ht="12.75" customHeight="1" outlineLevel="1" x14ac:dyDescent="0.25">
      <c r="D266" s="142" t="str">
        <f>D249</f>
        <v>Schedule 7.3 Payments</v>
      </c>
      <c r="E266" s="106"/>
      <c r="F266" s="143" t="str">
        <f t="shared" ref="F266:AC266" si="31">F249</f>
        <v>£000</v>
      </c>
      <c r="G266" s="107">
        <f t="shared" si="31"/>
        <v>0</v>
      </c>
      <c r="H266" s="107">
        <f t="shared" si="31"/>
        <v>0</v>
      </c>
      <c r="I266" s="107">
        <f t="shared" si="31"/>
        <v>0</v>
      </c>
      <c r="J266" s="107">
        <f t="shared" si="31"/>
        <v>0</v>
      </c>
      <c r="K266" s="107">
        <f t="shared" si="31"/>
        <v>0</v>
      </c>
      <c r="L266" s="107">
        <f t="shared" si="31"/>
        <v>0</v>
      </c>
      <c r="M266" s="107">
        <f t="shared" si="31"/>
        <v>0</v>
      </c>
      <c r="N266" s="107">
        <f t="shared" si="31"/>
        <v>0</v>
      </c>
      <c r="O266" s="107">
        <f t="shared" si="31"/>
        <v>0</v>
      </c>
      <c r="P266" s="107">
        <f t="shared" si="31"/>
        <v>0</v>
      </c>
      <c r="Q266" s="107">
        <f t="shared" si="31"/>
        <v>0</v>
      </c>
      <c r="R266" s="107">
        <f t="shared" si="31"/>
        <v>0</v>
      </c>
      <c r="S266" s="107">
        <f t="shared" si="31"/>
        <v>0</v>
      </c>
      <c r="T266" s="107">
        <f t="shared" si="31"/>
        <v>0</v>
      </c>
      <c r="U266" s="107">
        <f t="shared" si="31"/>
        <v>0</v>
      </c>
      <c r="V266" s="107">
        <f t="shared" si="31"/>
        <v>0</v>
      </c>
      <c r="W266" s="107">
        <f t="shared" si="31"/>
        <v>0</v>
      </c>
      <c r="X266" s="107">
        <f t="shared" si="31"/>
        <v>0</v>
      </c>
      <c r="Y266" s="107">
        <f t="shared" si="31"/>
        <v>0</v>
      </c>
      <c r="Z266" s="107">
        <f t="shared" si="31"/>
        <v>0</v>
      </c>
      <c r="AA266" s="107">
        <f t="shared" si="31"/>
        <v>0</v>
      </c>
      <c r="AB266" s="107">
        <f t="shared" si="31"/>
        <v>0</v>
      </c>
      <c r="AC266" s="108">
        <f t="shared" si="31"/>
        <v>0</v>
      </c>
      <c r="AE266" s="805">
        <f>AE249</f>
        <v>0</v>
      </c>
      <c r="AG266" s="805">
        <f>AG249</f>
        <v>0</v>
      </c>
      <c r="AI266" s="805">
        <f>AI249</f>
        <v>0</v>
      </c>
      <c r="AK266" s="300"/>
    </row>
    <row r="267" spans="2:37" ht="12.75" customHeight="1" outlineLevel="1" x14ac:dyDescent="0.25">
      <c r="D267" s="142" t="str">
        <f>D252</f>
        <v>Passenger Compensation (Delay Repay)</v>
      </c>
      <c r="E267" s="106"/>
      <c r="F267" s="143" t="str">
        <f>F252</f>
        <v>£000</v>
      </c>
      <c r="G267" s="107">
        <f t="shared" ref="G267:AE267" si="32">G252</f>
        <v>0</v>
      </c>
      <c r="H267" s="107">
        <f t="shared" si="32"/>
        <v>0</v>
      </c>
      <c r="I267" s="107">
        <f t="shared" si="32"/>
        <v>0</v>
      </c>
      <c r="J267" s="107">
        <f t="shared" si="32"/>
        <v>0</v>
      </c>
      <c r="K267" s="107">
        <f t="shared" si="32"/>
        <v>0</v>
      </c>
      <c r="L267" s="107">
        <f t="shared" si="32"/>
        <v>0</v>
      </c>
      <c r="M267" s="107">
        <f t="shared" si="32"/>
        <v>0</v>
      </c>
      <c r="N267" s="107">
        <f t="shared" si="32"/>
        <v>0</v>
      </c>
      <c r="O267" s="107">
        <f t="shared" si="32"/>
        <v>0</v>
      </c>
      <c r="P267" s="107">
        <f t="shared" si="32"/>
        <v>0</v>
      </c>
      <c r="Q267" s="107">
        <f t="shared" si="32"/>
        <v>0</v>
      </c>
      <c r="R267" s="107">
        <f t="shared" si="32"/>
        <v>0</v>
      </c>
      <c r="S267" s="107">
        <f t="shared" si="32"/>
        <v>0</v>
      </c>
      <c r="T267" s="107">
        <f t="shared" si="32"/>
        <v>0</v>
      </c>
      <c r="U267" s="107">
        <f t="shared" si="32"/>
        <v>0</v>
      </c>
      <c r="V267" s="107">
        <f t="shared" si="32"/>
        <v>0</v>
      </c>
      <c r="W267" s="107">
        <f t="shared" si="32"/>
        <v>0</v>
      </c>
      <c r="X267" s="107">
        <f t="shared" si="32"/>
        <v>0</v>
      </c>
      <c r="Y267" s="107">
        <f t="shared" si="32"/>
        <v>0</v>
      </c>
      <c r="Z267" s="107">
        <f t="shared" si="32"/>
        <v>0</v>
      </c>
      <c r="AA267" s="107">
        <f t="shared" si="32"/>
        <v>0</v>
      </c>
      <c r="AB267" s="107">
        <f t="shared" si="32"/>
        <v>0</v>
      </c>
      <c r="AC267" s="108">
        <f t="shared" si="32"/>
        <v>0</v>
      </c>
      <c r="AE267" s="805">
        <f t="shared" si="32"/>
        <v>0</v>
      </c>
      <c r="AG267" s="805">
        <f t="shared" ref="AG267" si="33">AG252</f>
        <v>0</v>
      </c>
      <c r="AI267" s="805">
        <f t="shared" ref="AI267" si="34">AI252</f>
        <v>0</v>
      </c>
      <c r="AK267" s="300"/>
    </row>
    <row r="268" spans="2:37" ht="12.75" customHeight="1" outlineLevel="1" x14ac:dyDescent="0.25">
      <c r="D268" s="113" t="str">
        <f>D261</f>
        <v>Other Performance Measures</v>
      </c>
      <c r="E268" s="286"/>
      <c r="F268" s="155" t="str">
        <f>F261</f>
        <v>£000</v>
      </c>
      <c r="G268" s="115">
        <f t="shared" ref="G268:AC268" si="35">G261</f>
        <v>0</v>
      </c>
      <c r="H268" s="115">
        <f t="shared" si="35"/>
        <v>0</v>
      </c>
      <c r="I268" s="115">
        <f t="shared" si="35"/>
        <v>0</v>
      </c>
      <c r="J268" s="115">
        <f t="shared" si="35"/>
        <v>0</v>
      </c>
      <c r="K268" s="115">
        <f t="shared" si="35"/>
        <v>0</v>
      </c>
      <c r="L268" s="115">
        <f t="shared" si="35"/>
        <v>0</v>
      </c>
      <c r="M268" s="115">
        <f t="shared" si="35"/>
        <v>0</v>
      </c>
      <c r="N268" s="115">
        <f t="shared" si="35"/>
        <v>0</v>
      </c>
      <c r="O268" s="115">
        <f t="shared" si="35"/>
        <v>0</v>
      </c>
      <c r="P268" s="115">
        <f t="shared" si="35"/>
        <v>0</v>
      </c>
      <c r="Q268" s="115">
        <f t="shared" si="35"/>
        <v>0</v>
      </c>
      <c r="R268" s="115">
        <f t="shared" si="35"/>
        <v>0</v>
      </c>
      <c r="S268" s="115">
        <f t="shared" si="35"/>
        <v>0</v>
      </c>
      <c r="T268" s="115">
        <f t="shared" si="35"/>
        <v>0</v>
      </c>
      <c r="U268" s="115">
        <f t="shared" si="35"/>
        <v>0</v>
      </c>
      <c r="V268" s="115">
        <f t="shared" si="35"/>
        <v>0</v>
      </c>
      <c r="W268" s="115">
        <f t="shared" si="35"/>
        <v>0</v>
      </c>
      <c r="X268" s="115">
        <f t="shared" si="35"/>
        <v>0</v>
      </c>
      <c r="Y268" s="115">
        <f t="shared" si="35"/>
        <v>0</v>
      </c>
      <c r="Z268" s="115">
        <f t="shared" si="35"/>
        <v>0</v>
      </c>
      <c r="AA268" s="115">
        <f t="shared" si="35"/>
        <v>0</v>
      </c>
      <c r="AB268" s="115">
        <f t="shared" si="35"/>
        <v>0</v>
      </c>
      <c r="AC268" s="116">
        <f t="shared" si="35"/>
        <v>0</v>
      </c>
      <c r="AE268" s="1058">
        <f>AE261</f>
        <v>0</v>
      </c>
      <c r="AG268" s="1058">
        <f>AG261</f>
        <v>0</v>
      </c>
      <c r="AI268" s="1058">
        <f>AI261</f>
        <v>0</v>
      </c>
      <c r="AK268" s="301"/>
    </row>
    <row r="269" spans="2:37" outlineLevel="1" x14ac:dyDescent="0.25">
      <c r="G269" s="107"/>
      <c r="H269" s="107"/>
      <c r="I269" s="107"/>
      <c r="J269" s="107"/>
      <c r="K269" s="107"/>
      <c r="L269" s="107"/>
      <c r="M269" s="107"/>
      <c r="N269" s="107"/>
      <c r="O269" s="107"/>
      <c r="P269" s="107"/>
      <c r="Q269" s="107"/>
      <c r="R269" s="107"/>
      <c r="S269" s="107"/>
      <c r="T269" s="107"/>
      <c r="U269" s="107"/>
      <c r="V269" s="107"/>
      <c r="W269" s="107"/>
      <c r="X269" s="107"/>
      <c r="Y269" s="107"/>
      <c r="Z269" s="107"/>
      <c r="AA269" s="107"/>
      <c r="AB269" s="107"/>
      <c r="AC269" s="107"/>
      <c r="AE269" s="107"/>
      <c r="AG269" s="107"/>
      <c r="AI269" s="107"/>
    </row>
    <row r="270" spans="2:37" ht="12.75" customHeight="1" outlineLevel="1" x14ac:dyDescent="0.25">
      <c r="D270" s="290" t="str">
        <f>C263</f>
        <v>Total Other Performance Payments</v>
      </c>
      <c r="E270" s="411"/>
      <c r="F270" s="412" t="str">
        <f>F268</f>
        <v>£000</v>
      </c>
      <c r="G270" s="413">
        <f>SUM(G264:G268)</f>
        <v>0</v>
      </c>
      <c r="H270" s="413">
        <f t="shared" ref="H270:AC270" si="36">SUM(H264:H268)</f>
        <v>0</v>
      </c>
      <c r="I270" s="413">
        <f t="shared" si="36"/>
        <v>0</v>
      </c>
      <c r="J270" s="413">
        <f>SUM(J264:J268)</f>
        <v>0</v>
      </c>
      <c r="K270" s="413">
        <f t="shared" si="36"/>
        <v>0</v>
      </c>
      <c r="L270" s="413">
        <f t="shared" si="36"/>
        <v>0</v>
      </c>
      <c r="M270" s="413">
        <f t="shared" si="36"/>
        <v>0</v>
      </c>
      <c r="N270" s="413">
        <f t="shared" si="36"/>
        <v>0</v>
      </c>
      <c r="O270" s="413">
        <f t="shared" si="36"/>
        <v>0</v>
      </c>
      <c r="P270" s="413">
        <f t="shared" si="36"/>
        <v>0</v>
      </c>
      <c r="Q270" s="413">
        <f t="shared" si="36"/>
        <v>0</v>
      </c>
      <c r="R270" s="413">
        <f t="shared" si="36"/>
        <v>0</v>
      </c>
      <c r="S270" s="413">
        <f t="shared" si="36"/>
        <v>0</v>
      </c>
      <c r="T270" s="413">
        <f t="shared" si="36"/>
        <v>0</v>
      </c>
      <c r="U270" s="413">
        <f t="shared" si="36"/>
        <v>0</v>
      </c>
      <c r="V270" s="413">
        <f t="shared" si="36"/>
        <v>0</v>
      </c>
      <c r="W270" s="413">
        <f t="shared" si="36"/>
        <v>0</v>
      </c>
      <c r="X270" s="413">
        <f t="shared" si="36"/>
        <v>0</v>
      </c>
      <c r="Y270" s="413">
        <f t="shared" si="36"/>
        <v>0</v>
      </c>
      <c r="Z270" s="413">
        <f t="shared" si="36"/>
        <v>0</v>
      </c>
      <c r="AA270" s="413">
        <f t="shared" si="36"/>
        <v>0</v>
      </c>
      <c r="AB270" s="413">
        <f t="shared" si="36"/>
        <v>0</v>
      </c>
      <c r="AC270" s="414">
        <f t="shared" si="36"/>
        <v>0</v>
      </c>
      <c r="AE270" s="1062">
        <f>SUM(AE264:AE268)</f>
        <v>0</v>
      </c>
      <c r="AG270" s="1062">
        <f>SUM(AG264:AG268)</f>
        <v>0</v>
      </c>
      <c r="AI270" s="1062">
        <f>SUM(AI264:AI268)</f>
        <v>0</v>
      </c>
      <c r="AK270" s="295"/>
    </row>
    <row r="271" spans="2:37" x14ac:dyDescent="0.25">
      <c r="G271" s="107"/>
      <c r="H271" s="107"/>
      <c r="I271" s="107"/>
      <c r="J271" s="107"/>
      <c r="K271" s="107"/>
      <c r="L271" s="107"/>
      <c r="M271" s="107"/>
      <c r="N271" s="107"/>
      <c r="O271" s="107"/>
      <c r="P271" s="107"/>
      <c r="Q271" s="107"/>
      <c r="R271" s="107"/>
      <c r="S271" s="107"/>
      <c r="T271" s="107"/>
      <c r="U271" s="107"/>
      <c r="V271" s="107"/>
      <c r="W271" s="107"/>
      <c r="X271" s="107"/>
      <c r="Y271" s="107"/>
      <c r="Z271" s="107"/>
      <c r="AA271" s="107"/>
      <c r="AB271" s="107"/>
      <c r="AC271" s="107"/>
      <c r="AE271" s="107"/>
      <c r="AG271" s="107"/>
      <c r="AI271" s="107"/>
    </row>
    <row r="272" spans="2:37" x14ac:dyDescent="0.25">
      <c r="B272" s="381" t="s">
        <v>551</v>
      </c>
      <c r="C272" s="381"/>
      <c r="D272" s="360"/>
      <c r="E272" s="360"/>
      <c r="F272" s="381"/>
      <c r="G272" s="383"/>
      <c r="H272" s="383"/>
      <c r="I272" s="383"/>
      <c r="J272" s="383"/>
      <c r="K272" s="383"/>
      <c r="L272" s="383"/>
      <c r="M272" s="383"/>
      <c r="N272" s="383"/>
      <c r="O272" s="383"/>
      <c r="P272" s="383"/>
      <c r="Q272" s="383"/>
      <c r="R272" s="383"/>
      <c r="S272" s="383"/>
      <c r="T272" s="383"/>
      <c r="U272" s="383"/>
      <c r="V272" s="383"/>
      <c r="W272" s="383"/>
      <c r="X272" s="383"/>
      <c r="Y272" s="383"/>
      <c r="Z272" s="383"/>
      <c r="AA272" s="383"/>
      <c r="AB272" s="383"/>
      <c r="AC272" s="383"/>
      <c r="AD272" s="381"/>
      <c r="AE272" s="383"/>
      <c r="AF272" s="381"/>
      <c r="AG272" s="383"/>
      <c r="AH272" s="381"/>
      <c r="AI272" s="383"/>
      <c r="AJ272" s="381"/>
      <c r="AK272" s="381"/>
    </row>
    <row r="273" spans="3:37" ht="12.75" customHeight="1" outlineLevel="1" x14ac:dyDescent="0.25">
      <c r="G273" s="107"/>
      <c r="H273" s="107"/>
      <c r="I273" s="107"/>
      <c r="J273" s="107"/>
      <c r="K273" s="107"/>
      <c r="L273" s="107"/>
      <c r="M273" s="107"/>
      <c r="N273" s="107"/>
      <c r="O273" s="107"/>
      <c r="P273" s="107"/>
      <c r="Q273" s="107"/>
      <c r="R273" s="107"/>
      <c r="S273" s="107"/>
      <c r="T273" s="107"/>
      <c r="U273" s="107"/>
      <c r="V273" s="107"/>
      <c r="W273" s="107"/>
      <c r="X273" s="107"/>
      <c r="Y273" s="107"/>
      <c r="Z273" s="107"/>
      <c r="AA273" s="107"/>
      <c r="AB273" s="107"/>
      <c r="AC273" s="107"/>
      <c r="AE273" s="107"/>
      <c r="AG273" s="107"/>
      <c r="AI273" s="107"/>
    </row>
    <row r="274" spans="3:37" ht="12.75" customHeight="1" outlineLevel="1" x14ac:dyDescent="0.25">
      <c r="C274" s="200" t="s">
        <v>185</v>
      </c>
      <c r="G274" s="107"/>
      <c r="H274" s="107"/>
      <c r="I274" s="107"/>
      <c r="J274" s="107"/>
      <c r="K274" s="107"/>
      <c r="L274" s="107"/>
      <c r="M274" s="107"/>
      <c r="N274" s="107"/>
      <c r="O274" s="107"/>
      <c r="P274" s="107"/>
      <c r="Q274" s="107"/>
      <c r="R274" s="107"/>
      <c r="S274" s="107"/>
      <c r="T274" s="107"/>
      <c r="U274" s="107"/>
      <c r="V274" s="107"/>
      <c r="W274" s="107"/>
      <c r="X274" s="107"/>
      <c r="Y274" s="107"/>
      <c r="Z274" s="107"/>
      <c r="AA274" s="107"/>
      <c r="AB274" s="107"/>
      <c r="AC274" s="107"/>
      <c r="AE274" s="107"/>
      <c r="AG274" s="107"/>
      <c r="AI274" s="107"/>
    </row>
    <row r="275" spans="3:37" ht="12.75" customHeight="1" outlineLevel="1" x14ac:dyDescent="0.25">
      <c r="D275" s="393" t="str">
        <f>'Line Items'!D2354</f>
        <v>T-3 Measure</v>
      </c>
      <c r="E275" s="394"/>
      <c r="F275" s="395" t="s">
        <v>76</v>
      </c>
      <c r="G275" s="396"/>
      <c r="H275" s="396"/>
      <c r="I275" s="396"/>
      <c r="J275" s="396"/>
      <c r="K275" s="396"/>
      <c r="L275" s="396"/>
      <c r="M275" s="396"/>
      <c r="N275" s="396"/>
      <c r="O275" s="396"/>
      <c r="P275" s="396"/>
      <c r="Q275" s="396"/>
      <c r="R275" s="396"/>
      <c r="S275" s="396"/>
      <c r="T275" s="396"/>
      <c r="U275" s="396"/>
      <c r="V275" s="396"/>
      <c r="W275" s="396"/>
      <c r="X275" s="396"/>
      <c r="Y275" s="396"/>
      <c r="Z275" s="396"/>
      <c r="AA275" s="396"/>
      <c r="AB275" s="396"/>
      <c r="AC275" s="397"/>
      <c r="AE275" s="1057"/>
      <c r="AG275" s="1057"/>
      <c r="AI275" s="1057"/>
      <c r="AK275" s="378"/>
    </row>
    <row r="276" spans="3:37" ht="12.75" customHeight="1" outlineLevel="1" x14ac:dyDescent="0.25">
      <c r="D276" s="142" t="str">
        <f>'Line Items'!D2355</f>
        <v>T-15 Measure</v>
      </c>
      <c r="E276" s="106"/>
      <c r="F276" s="143" t="str">
        <f>F275</f>
        <v>%</v>
      </c>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4"/>
      <c r="AE276" s="805"/>
      <c r="AG276" s="805"/>
      <c r="AI276" s="805"/>
      <c r="AK276" s="300"/>
    </row>
    <row r="277" spans="3:37" ht="12.75" customHeight="1" outlineLevel="1" x14ac:dyDescent="0.25">
      <c r="D277" s="142" t="str">
        <f>'Line Items'!D2356</f>
        <v>All Cancellations Measure</v>
      </c>
      <c r="E277" s="106"/>
      <c r="F277" s="143" t="str">
        <f t="shared" ref="F277:F300" si="37">F276</f>
        <v>%</v>
      </c>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4"/>
      <c r="AE277" s="805"/>
      <c r="AG277" s="805"/>
      <c r="AI277" s="805"/>
      <c r="AK277" s="300"/>
    </row>
    <row r="278" spans="3:37" ht="12.75" customHeight="1" outlineLevel="1" x14ac:dyDescent="0.25">
      <c r="D278" s="142" t="str">
        <f>'Line Items'!D2357</f>
        <v>Ticketless Travel Rate</v>
      </c>
      <c r="E278" s="106"/>
      <c r="F278" s="143" t="str">
        <f t="shared" si="37"/>
        <v>%</v>
      </c>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4"/>
      <c r="AE278" s="805"/>
      <c r="AG278" s="805"/>
      <c r="AI278" s="805"/>
      <c r="AK278" s="300"/>
    </row>
    <row r="279" spans="3:37" ht="12.75" customHeight="1" outlineLevel="1" x14ac:dyDescent="0.25">
      <c r="D279" s="142" t="str">
        <f>'Line Items'!D2358</f>
        <v>[Performance Metrics Line 5]</v>
      </c>
      <c r="E279" s="106"/>
      <c r="F279" s="143" t="str">
        <f t="shared" si="37"/>
        <v>%</v>
      </c>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4"/>
      <c r="AE279" s="805"/>
      <c r="AG279" s="805"/>
      <c r="AI279" s="805"/>
      <c r="AK279" s="300"/>
    </row>
    <row r="280" spans="3:37" ht="12.75" customHeight="1" outlineLevel="1" x14ac:dyDescent="0.25">
      <c r="D280" s="142" t="str">
        <f>'Line Items'!D2359</f>
        <v>[Performance Metrics Line 6]</v>
      </c>
      <c r="E280" s="106"/>
      <c r="F280" s="143" t="str">
        <f t="shared" si="37"/>
        <v>%</v>
      </c>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4"/>
      <c r="AE280" s="805"/>
      <c r="AG280" s="805"/>
      <c r="AI280" s="805"/>
      <c r="AK280" s="300"/>
    </row>
    <row r="281" spans="3:37" ht="12.75" customHeight="1" outlineLevel="1" x14ac:dyDescent="0.25">
      <c r="D281" s="113" t="str">
        <f>'Line Items'!D2360</f>
        <v>[Performance Metrics Line 7]</v>
      </c>
      <c r="E281" s="286"/>
      <c r="F281" s="155" t="str">
        <f t="shared" si="37"/>
        <v>%</v>
      </c>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8"/>
      <c r="AE281" s="1058"/>
      <c r="AG281" s="1058"/>
      <c r="AI281" s="1058"/>
      <c r="AK281" s="320"/>
    </row>
    <row r="282" spans="3:37" ht="12.75" customHeight="1" outlineLevel="1" x14ac:dyDescent="0.25">
      <c r="G282" s="107"/>
      <c r="H282" s="107"/>
      <c r="I282" s="107"/>
      <c r="J282" s="107"/>
      <c r="K282" s="107"/>
      <c r="L282" s="107"/>
      <c r="M282" s="107"/>
      <c r="N282" s="107"/>
      <c r="O282" s="107"/>
      <c r="P282" s="107"/>
      <c r="Q282" s="107"/>
      <c r="R282" s="107"/>
      <c r="S282" s="107"/>
      <c r="T282" s="107"/>
      <c r="U282" s="107"/>
      <c r="V282" s="107"/>
      <c r="W282" s="107"/>
      <c r="X282" s="107"/>
      <c r="Y282" s="107"/>
      <c r="Z282" s="107"/>
      <c r="AA282" s="107"/>
      <c r="AB282" s="107"/>
      <c r="AC282" s="107"/>
      <c r="AE282" s="107"/>
      <c r="AG282" s="107"/>
      <c r="AI282" s="107"/>
    </row>
    <row r="283" spans="3:37" ht="12.75" customHeight="1" outlineLevel="1" x14ac:dyDescent="0.25">
      <c r="C283" s="200" t="s">
        <v>552</v>
      </c>
      <c r="G283" s="107"/>
      <c r="H283" s="107"/>
      <c r="I283" s="107"/>
      <c r="J283" s="107"/>
      <c r="K283" s="107"/>
      <c r="L283" s="107"/>
      <c r="M283" s="107"/>
      <c r="N283" s="107"/>
      <c r="O283" s="107"/>
      <c r="P283" s="107"/>
      <c r="Q283" s="107"/>
      <c r="R283" s="107"/>
      <c r="S283" s="107"/>
      <c r="T283" s="107"/>
      <c r="U283" s="107"/>
      <c r="V283" s="107"/>
      <c r="W283" s="107"/>
      <c r="X283" s="107"/>
      <c r="Y283" s="107"/>
      <c r="Z283" s="107"/>
      <c r="AA283" s="107"/>
      <c r="AB283" s="107"/>
      <c r="AC283" s="107"/>
      <c r="AE283" s="107"/>
      <c r="AG283" s="107"/>
      <c r="AI283" s="107"/>
    </row>
    <row r="284" spans="3:37" ht="12.75" customHeight="1" outlineLevel="1" x14ac:dyDescent="0.25">
      <c r="D284" s="415" t="str">
        <f>'Line Items'!D2325</f>
        <v>Schedule 7.2 - Stations</v>
      </c>
      <c r="E284" s="312"/>
      <c r="F284" s="313" t="s">
        <v>76</v>
      </c>
      <c r="G284" s="314"/>
      <c r="H284" s="314"/>
      <c r="I284" s="314"/>
      <c r="J284" s="314"/>
      <c r="K284" s="314"/>
      <c r="L284" s="314"/>
      <c r="M284" s="314"/>
      <c r="N284" s="314"/>
      <c r="O284" s="314"/>
      <c r="P284" s="314"/>
      <c r="Q284" s="314"/>
      <c r="R284" s="314"/>
      <c r="S284" s="314"/>
      <c r="T284" s="314"/>
      <c r="U284" s="314"/>
      <c r="V284" s="314"/>
      <c r="W284" s="314"/>
      <c r="X284" s="314"/>
      <c r="Y284" s="314"/>
      <c r="Z284" s="314"/>
      <c r="AA284" s="314"/>
      <c r="AB284" s="314"/>
      <c r="AC284" s="332"/>
      <c r="AE284" s="1057"/>
      <c r="AG284" s="1057"/>
      <c r="AI284" s="1057"/>
      <c r="AK284" s="378"/>
    </row>
    <row r="285" spans="3:37" ht="12.75" customHeight="1" outlineLevel="1" x14ac:dyDescent="0.25">
      <c r="D285" s="142" t="str">
        <f>'Line Items'!D2326</f>
        <v>Schedule 7.2 - Train</v>
      </c>
      <c r="E285" s="106"/>
      <c r="F285" s="143" t="str">
        <f t="shared" si="37"/>
        <v>%</v>
      </c>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4"/>
      <c r="AE285" s="805"/>
      <c r="AG285" s="805"/>
      <c r="AI285" s="805"/>
      <c r="AK285" s="300"/>
    </row>
    <row r="286" spans="3:37" ht="12.75" customHeight="1" outlineLevel="1" x14ac:dyDescent="0.25">
      <c r="D286" s="142" t="str">
        <f>'Line Items'!D2327</f>
        <v>Schedule 7.2 - Customer Service</v>
      </c>
      <c r="E286" s="106"/>
      <c r="F286" s="143" t="str">
        <f t="shared" si="37"/>
        <v>%</v>
      </c>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4"/>
      <c r="AE286" s="805"/>
      <c r="AG286" s="805"/>
      <c r="AI286" s="805"/>
      <c r="AK286" s="300"/>
    </row>
    <row r="287" spans="3:37" ht="12.75" customHeight="1" outlineLevel="1" x14ac:dyDescent="0.25">
      <c r="D287" s="142" t="str">
        <f>'Line Items'!D2328</f>
        <v>Schedule 7.2 - Dealing with Delays</v>
      </c>
      <c r="E287" s="106"/>
      <c r="F287" s="143" t="str">
        <f t="shared" si="37"/>
        <v>%</v>
      </c>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4"/>
      <c r="AE287" s="805"/>
      <c r="AG287" s="805"/>
      <c r="AI287" s="805"/>
      <c r="AK287" s="300"/>
    </row>
    <row r="288" spans="3:37" ht="12.75" customHeight="1" outlineLevel="1" x14ac:dyDescent="0.25">
      <c r="D288" s="142" t="str">
        <f>'Line Items'!D2329</f>
        <v>[FA Schedule 7.2 Performance Regime Line 5]</v>
      </c>
      <c r="E288" s="106"/>
      <c r="F288" s="143" t="str">
        <f t="shared" si="37"/>
        <v>%</v>
      </c>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4"/>
      <c r="AE288" s="805"/>
      <c r="AG288" s="805"/>
      <c r="AI288" s="805"/>
      <c r="AK288" s="300"/>
    </row>
    <row r="289" spans="2:37" ht="12.75" customHeight="1" outlineLevel="1" x14ac:dyDescent="0.25">
      <c r="D289" s="113" t="str">
        <f>'Line Items'!D2330</f>
        <v>[FA Schedule 7.2 Performance Regime Line 6]</v>
      </c>
      <c r="E289" s="286"/>
      <c r="F289" s="155" t="str">
        <f t="shared" si="37"/>
        <v>%</v>
      </c>
      <c r="G289" s="287"/>
      <c r="H289" s="287"/>
      <c r="I289" s="287"/>
      <c r="J289" s="287"/>
      <c r="K289" s="287"/>
      <c r="L289" s="287"/>
      <c r="M289" s="287"/>
      <c r="N289" s="287"/>
      <c r="O289" s="287"/>
      <c r="P289" s="287"/>
      <c r="Q289" s="287"/>
      <c r="R289" s="287"/>
      <c r="S289" s="287"/>
      <c r="T289" s="287"/>
      <c r="U289" s="287"/>
      <c r="V289" s="287"/>
      <c r="W289" s="287"/>
      <c r="X289" s="287"/>
      <c r="Y289" s="287"/>
      <c r="Z289" s="287"/>
      <c r="AA289" s="287"/>
      <c r="AB289" s="287"/>
      <c r="AC289" s="288"/>
      <c r="AE289" s="1058"/>
      <c r="AG289" s="1058"/>
      <c r="AI289" s="1058"/>
      <c r="AK289" s="320"/>
    </row>
    <row r="290" spans="2:37" ht="12.75" customHeight="1" outlineLevel="1" x14ac:dyDescent="0.25">
      <c r="G290" s="107"/>
      <c r="H290" s="107"/>
      <c r="I290" s="107"/>
      <c r="J290" s="107"/>
      <c r="K290" s="107"/>
      <c r="L290" s="107"/>
      <c r="M290" s="107"/>
      <c r="N290" s="107"/>
      <c r="O290" s="107"/>
      <c r="P290" s="107"/>
      <c r="Q290" s="107"/>
      <c r="R290" s="107"/>
      <c r="S290" s="107"/>
      <c r="T290" s="107"/>
      <c r="U290" s="107"/>
      <c r="V290" s="107"/>
      <c r="W290" s="107"/>
      <c r="X290" s="107"/>
      <c r="Y290" s="107"/>
      <c r="Z290" s="107"/>
      <c r="AA290" s="107"/>
      <c r="AB290" s="107"/>
      <c r="AC290" s="107"/>
      <c r="AE290" s="107"/>
      <c r="AG290" s="107"/>
      <c r="AI290" s="107"/>
    </row>
    <row r="291" spans="2:37" ht="12.75" customHeight="1" outlineLevel="1" x14ac:dyDescent="0.25">
      <c r="C291" s="200" t="s">
        <v>553</v>
      </c>
      <c r="G291" s="107"/>
      <c r="H291" s="107"/>
      <c r="I291" s="107"/>
      <c r="J291" s="107"/>
      <c r="K291" s="107"/>
      <c r="L291" s="107"/>
      <c r="M291" s="107"/>
      <c r="N291" s="107"/>
      <c r="O291" s="107"/>
      <c r="P291" s="107"/>
      <c r="Q291" s="107"/>
      <c r="R291" s="107"/>
      <c r="S291" s="107"/>
      <c r="T291" s="107"/>
      <c r="U291" s="107"/>
      <c r="V291" s="107"/>
      <c r="W291" s="107"/>
      <c r="X291" s="107"/>
      <c r="Y291" s="107"/>
      <c r="Z291" s="107"/>
      <c r="AA291" s="107"/>
      <c r="AB291" s="107"/>
      <c r="AC291" s="107"/>
      <c r="AE291" s="107"/>
      <c r="AG291" s="107"/>
      <c r="AI291" s="107"/>
    </row>
    <row r="292" spans="2:37" ht="12.75" customHeight="1" outlineLevel="1" x14ac:dyDescent="0.25">
      <c r="D292" s="393" t="str">
        <f>'Line Items'!D2333</f>
        <v>Schedule 7.3 - SQA1 Station Ambience &amp; Assets</v>
      </c>
      <c r="E292" s="312"/>
      <c r="F292" s="313" t="s">
        <v>76</v>
      </c>
      <c r="G292" s="314"/>
      <c r="H292" s="314"/>
      <c r="I292" s="314"/>
      <c r="J292" s="314"/>
      <c r="K292" s="314"/>
      <c r="L292" s="314"/>
      <c r="M292" s="314"/>
      <c r="N292" s="314"/>
      <c r="O292" s="314"/>
      <c r="P292" s="314"/>
      <c r="Q292" s="314"/>
      <c r="R292" s="314"/>
      <c r="S292" s="314"/>
      <c r="T292" s="314"/>
      <c r="U292" s="314"/>
      <c r="V292" s="314"/>
      <c r="W292" s="314"/>
      <c r="X292" s="314"/>
      <c r="Y292" s="314"/>
      <c r="Z292" s="314"/>
      <c r="AA292" s="314"/>
      <c r="AB292" s="314"/>
      <c r="AC292" s="332"/>
      <c r="AE292" s="1057"/>
      <c r="AG292" s="1057"/>
      <c r="AI292" s="1057"/>
      <c r="AK292" s="378"/>
    </row>
    <row r="293" spans="2:37" ht="12.75" customHeight="1" outlineLevel="1" x14ac:dyDescent="0.25">
      <c r="D293" s="142" t="str">
        <f>'Line Items'!D2334</f>
        <v>Schedule 7.3 - SQA3 Station Cleanliness</v>
      </c>
      <c r="E293" s="106"/>
      <c r="F293" s="143" t="str">
        <f t="shared" si="37"/>
        <v>%</v>
      </c>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4"/>
      <c r="AE293" s="805"/>
      <c r="AG293" s="805"/>
      <c r="AI293" s="805"/>
      <c r="AK293" s="300"/>
    </row>
    <row r="294" spans="2:37" ht="12.75" customHeight="1" outlineLevel="1" x14ac:dyDescent="0.25">
      <c r="D294" s="142" t="str">
        <f>'Line Items'!D2335</f>
        <v>Schedule 7.3 - SQA3 Station Information</v>
      </c>
      <c r="E294" s="106"/>
      <c r="F294" s="143" t="str">
        <f t="shared" si="37"/>
        <v>%</v>
      </c>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4"/>
      <c r="AE294" s="805"/>
      <c r="AG294" s="805"/>
      <c r="AI294" s="805"/>
      <c r="AK294" s="300"/>
    </row>
    <row r="295" spans="2:37" ht="12.75" customHeight="1" outlineLevel="1" x14ac:dyDescent="0.25">
      <c r="D295" s="142" t="str">
        <f>'Line Items'!D2336</f>
        <v>Schedule 7.3 - SQA4 Station Ticketing &amp; Staffing</v>
      </c>
      <c r="E295" s="106"/>
      <c r="F295" s="143" t="str">
        <f t="shared" si="37"/>
        <v>%</v>
      </c>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4"/>
      <c r="AE295" s="805"/>
      <c r="AG295" s="805"/>
      <c r="AI295" s="805"/>
      <c r="AK295" s="300"/>
    </row>
    <row r="296" spans="2:37" ht="12.75" customHeight="1" outlineLevel="1" x14ac:dyDescent="0.25">
      <c r="D296" s="142" t="str">
        <f>'Line Items'!D2337</f>
        <v>Schedule 7.3 - SQA5 Train Ambience</v>
      </c>
      <c r="E296" s="106"/>
      <c r="F296" s="143" t="str">
        <f t="shared" si="37"/>
        <v>%</v>
      </c>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4"/>
      <c r="AE296" s="805"/>
      <c r="AG296" s="805"/>
      <c r="AI296" s="805"/>
      <c r="AK296" s="300"/>
    </row>
    <row r="297" spans="2:37" ht="12.75" customHeight="1" outlineLevel="1" x14ac:dyDescent="0.25">
      <c r="D297" s="142" t="str">
        <f>'Line Items'!D2338</f>
        <v>Schedule 7.3 - SQA6 Train Cleanliness</v>
      </c>
      <c r="E297" s="106"/>
      <c r="F297" s="143" t="str">
        <f t="shared" si="37"/>
        <v>%</v>
      </c>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4"/>
      <c r="AE297" s="805"/>
      <c r="AG297" s="805"/>
      <c r="AI297" s="805"/>
      <c r="AK297" s="300"/>
    </row>
    <row r="298" spans="2:37" ht="12.75" customHeight="1" outlineLevel="1" x14ac:dyDescent="0.25">
      <c r="D298" s="142" t="str">
        <f>'Line Items'!D2339</f>
        <v>Schedule 7.3 - SQA7 Train Information</v>
      </c>
      <c r="E298" s="106"/>
      <c r="F298" s="143" t="str">
        <f t="shared" si="37"/>
        <v>%</v>
      </c>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4"/>
      <c r="AE298" s="805"/>
      <c r="AG298" s="805"/>
      <c r="AI298" s="805"/>
      <c r="AK298" s="300"/>
    </row>
    <row r="299" spans="2:37" ht="12.75" customHeight="1" outlineLevel="1" x14ac:dyDescent="0.25">
      <c r="D299" s="142" t="str">
        <f>'Line Items'!D2340</f>
        <v>Schedule 7.3 - SQA8 Customer Service Information &amp; Customer Contact</v>
      </c>
      <c r="E299" s="106"/>
      <c r="F299" s="143" t="str">
        <f t="shared" si="37"/>
        <v>%</v>
      </c>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4"/>
      <c r="AE299" s="805"/>
      <c r="AG299" s="805"/>
      <c r="AI299" s="805"/>
      <c r="AK299" s="300"/>
    </row>
    <row r="300" spans="2:37" ht="12.75" customHeight="1" outlineLevel="1" x14ac:dyDescent="0.25">
      <c r="D300" s="113" t="str">
        <f>'Line Items'!D2341</f>
        <v>[FA Schedule 7.3 Performance Regime Line 9]</v>
      </c>
      <c r="E300" s="286"/>
      <c r="F300" s="155" t="str">
        <f t="shared" si="37"/>
        <v>%</v>
      </c>
      <c r="G300" s="287"/>
      <c r="H300" s="287"/>
      <c r="I300" s="287"/>
      <c r="J300" s="287"/>
      <c r="K300" s="287"/>
      <c r="L300" s="287"/>
      <c r="M300" s="287"/>
      <c r="N300" s="287"/>
      <c r="O300" s="287"/>
      <c r="P300" s="287"/>
      <c r="Q300" s="287"/>
      <c r="R300" s="287"/>
      <c r="S300" s="287"/>
      <c r="T300" s="287"/>
      <c r="U300" s="287"/>
      <c r="V300" s="287"/>
      <c r="W300" s="287"/>
      <c r="X300" s="287"/>
      <c r="Y300" s="287"/>
      <c r="Z300" s="287"/>
      <c r="AA300" s="287"/>
      <c r="AB300" s="287"/>
      <c r="AC300" s="288"/>
      <c r="AE300" s="1058"/>
      <c r="AG300" s="1058"/>
      <c r="AI300" s="1058"/>
      <c r="AK300" s="320"/>
    </row>
    <row r="301" spans="2:37" ht="12.75" customHeight="1" x14ac:dyDescent="0.25">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E301" s="107"/>
      <c r="AG301" s="107"/>
      <c r="AI301" s="107"/>
    </row>
    <row r="302" spans="2:37" x14ac:dyDescent="0.25">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E302" s="107"/>
      <c r="AG302" s="107"/>
      <c r="AI302" s="107"/>
    </row>
    <row r="303" spans="2:37" ht="16.5" x14ac:dyDescent="0.25">
      <c r="B303" s="11" t="s">
        <v>554</v>
      </c>
      <c r="C303" s="11"/>
      <c r="D303" s="11"/>
      <c r="E303" s="11"/>
      <c r="F303" s="11"/>
      <c r="G303" s="311"/>
      <c r="H303" s="311"/>
      <c r="I303" s="311"/>
      <c r="J303" s="311"/>
      <c r="K303" s="311"/>
      <c r="L303" s="311"/>
      <c r="M303" s="311"/>
      <c r="N303" s="311"/>
      <c r="O303" s="311"/>
      <c r="P303" s="311"/>
      <c r="Q303" s="311"/>
      <c r="R303" s="311"/>
      <c r="S303" s="311"/>
      <c r="T303" s="311"/>
      <c r="U303" s="311"/>
      <c r="V303" s="311"/>
      <c r="W303" s="311"/>
      <c r="X303" s="311"/>
      <c r="Y303" s="311"/>
      <c r="Z303" s="311"/>
      <c r="AA303" s="311"/>
      <c r="AB303" s="311"/>
      <c r="AC303" s="311"/>
      <c r="AD303" s="11"/>
      <c r="AE303" s="311"/>
      <c r="AF303" s="11"/>
      <c r="AG303" s="311"/>
      <c r="AH303" s="11"/>
      <c r="AI303" s="311"/>
      <c r="AJ303" s="11"/>
      <c r="AK303" s="11"/>
    </row>
    <row r="304" spans="2:37" ht="12.75" customHeight="1" outlineLevel="1" x14ac:dyDescent="0.25">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c r="AE304" s="107"/>
      <c r="AG304" s="107"/>
      <c r="AI304" s="107"/>
    </row>
    <row r="305" spans="2:37" ht="12.75" customHeight="1" outlineLevel="1" x14ac:dyDescent="0.25">
      <c r="D305" s="393" t="str">
        <f>D209</f>
        <v>Total Schedule 8 Payments</v>
      </c>
      <c r="E305" s="312"/>
      <c r="F305" s="316" t="str">
        <f t="shared" ref="F305:AC305" si="38">F209</f>
        <v>£000</v>
      </c>
      <c r="G305" s="317">
        <f t="shared" si="38"/>
        <v>0</v>
      </c>
      <c r="H305" s="317">
        <f t="shared" si="38"/>
        <v>0</v>
      </c>
      <c r="I305" s="317">
        <f t="shared" si="38"/>
        <v>0</v>
      </c>
      <c r="J305" s="317">
        <f t="shared" si="38"/>
        <v>0</v>
      </c>
      <c r="K305" s="317">
        <f t="shared" si="38"/>
        <v>0</v>
      </c>
      <c r="L305" s="317">
        <f t="shared" si="38"/>
        <v>0</v>
      </c>
      <c r="M305" s="317">
        <f t="shared" si="38"/>
        <v>0</v>
      </c>
      <c r="N305" s="317">
        <f t="shared" si="38"/>
        <v>0</v>
      </c>
      <c r="O305" s="317">
        <f t="shared" si="38"/>
        <v>0</v>
      </c>
      <c r="P305" s="317">
        <f t="shared" si="38"/>
        <v>0</v>
      </c>
      <c r="Q305" s="317">
        <f t="shared" si="38"/>
        <v>0</v>
      </c>
      <c r="R305" s="317">
        <f t="shared" si="38"/>
        <v>0</v>
      </c>
      <c r="S305" s="317">
        <f t="shared" si="38"/>
        <v>0</v>
      </c>
      <c r="T305" s="317">
        <f t="shared" si="38"/>
        <v>0</v>
      </c>
      <c r="U305" s="317">
        <f t="shared" si="38"/>
        <v>0</v>
      </c>
      <c r="V305" s="317">
        <f t="shared" si="38"/>
        <v>0</v>
      </c>
      <c r="W305" s="317">
        <f t="shared" si="38"/>
        <v>0</v>
      </c>
      <c r="X305" s="317">
        <f t="shared" si="38"/>
        <v>0</v>
      </c>
      <c r="Y305" s="317">
        <f t="shared" si="38"/>
        <v>0</v>
      </c>
      <c r="Z305" s="317">
        <f t="shared" si="38"/>
        <v>0</v>
      </c>
      <c r="AA305" s="317">
        <f t="shared" si="38"/>
        <v>0</v>
      </c>
      <c r="AB305" s="317">
        <f t="shared" si="38"/>
        <v>0</v>
      </c>
      <c r="AC305" s="358">
        <f t="shared" si="38"/>
        <v>0</v>
      </c>
      <c r="AE305" s="1057">
        <f>AE209</f>
        <v>0</v>
      </c>
      <c r="AG305" s="1057">
        <f>AG209</f>
        <v>0</v>
      </c>
      <c r="AI305" s="1057">
        <f>AI209</f>
        <v>0</v>
      </c>
      <c r="AK305" s="378"/>
    </row>
    <row r="306" spans="2:37" ht="12.75" customHeight="1" outlineLevel="1" x14ac:dyDescent="0.25">
      <c r="D306" s="142" t="str">
        <f>D264</f>
        <v>Schedule 7.1 Payments</v>
      </c>
      <c r="E306" s="106"/>
      <c r="F306" s="143" t="str">
        <f>F264</f>
        <v>£000</v>
      </c>
      <c r="G306" s="107">
        <f>G264</f>
        <v>0</v>
      </c>
      <c r="H306" s="107">
        <f t="shared" ref="H306:AC306" si="39">H264</f>
        <v>0</v>
      </c>
      <c r="I306" s="107">
        <f t="shared" si="39"/>
        <v>0</v>
      </c>
      <c r="J306" s="107">
        <f t="shared" si="39"/>
        <v>0</v>
      </c>
      <c r="K306" s="107">
        <f t="shared" si="39"/>
        <v>0</v>
      </c>
      <c r="L306" s="107">
        <f t="shared" si="39"/>
        <v>0</v>
      </c>
      <c r="M306" s="107">
        <f t="shared" si="39"/>
        <v>0</v>
      </c>
      <c r="N306" s="107">
        <f t="shared" si="39"/>
        <v>0</v>
      </c>
      <c r="O306" s="107">
        <f t="shared" si="39"/>
        <v>0</v>
      </c>
      <c r="P306" s="107">
        <f t="shared" si="39"/>
        <v>0</v>
      </c>
      <c r="Q306" s="107">
        <f t="shared" si="39"/>
        <v>0</v>
      </c>
      <c r="R306" s="107">
        <f t="shared" si="39"/>
        <v>0</v>
      </c>
      <c r="S306" s="107">
        <f t="shared" si="39"/>
        <v>0</v>
      </c>
      <c r="T306" s="107">
        <f t="shared" si="39"/>
        <v>0</v>
      </c>
      <c r="U306" s="107">
        <f t="shared" si="39"/>
        <v>0</v>
      </c>
      <c r="V306" s="107">
        <f t="shared" si="39"/>
        <v>0</v>
      </c>
      <c r="W306" s="107">
        <f t="shared" si="39"/>
        <v>0</v>
      </c>
      <c r="X306" s="107">
        <f t="shared" si="39"/>
        <v>0</v>
      </c>
      <c r="Y306" s="107">
        <f t="shared" si="39"/>
        <v>0</v>
      </c>
      <c r="Z306" s="107">
        <f t="shared" si="39"/>
        <v>0</v>
      </c>
      <c r="AA306" s="107">
        <f t="shared" si="39"/>
        <v>0</v>
      </c>
      <c r="AB306" s="107">
        <f t="shared" si="39"/>
        <v>0</v>
      </c>
      <c r="AC306" s="108">
        <f t="shared" si="39"/>
        <v>0</v>
      </c>
      <c r="AE306" s="805">
        <f>AE264</f>
        <v>0</v>
      </c>
      <c r="AG306" s="805">
        <f>AG264</f>
        <v>0</v>
      </c>
      <c r="AI306" s="805">
        <f>AI264</f>
        <v>0</v>
      </c>
      <c r="AK306" s="300"/>
    </row>
    <row r="307" spans="2:37" ht="12.75" customHeight="1" outlineLevel="1" x14ac:dyDescent="0.25">
      <c r="D307" s="142" t="str">
        <f>D265</f>
        <v>Schedule 7.2 Payments</v>
      </c>
      <c r="E307" s="106"/>
      <c r="F307" s="143" t="str">
        <f>F265</f>
        <v>£000</v>
      </c>
      <c r="G307" s="107">
        <f t="shared" ref="G307:AC310" si="40">G265</f>
        <v>0</v>
      </c>
      <c r="H307" s="107">
        <f t="shared" si="40"/>
        <v>0</v>
      </c>
      <c r="I307" s="107">
        <f t="shared" si="40"/>
        <v>0</v>
      </c>
      <c r="J307" s="107">
        <f t="shared" si="40"/>
        <v>0</v>
      </c>
      <c r="K307" s="107">
        <f t="shared" si="40"/>
        <v>0</v>
      </c>
      <c r="L307" s="107">
        <f t="shared" si="40"/>
        <v>0</v>
      </c>
      <c r="M307" s="107">
        <f t="shared" si="40"/>
        <v>0</v>
      </c>
      <c r="N307" s="107">
        <f t="shared" si="40"/>
        <v>0</v>
      </c>
      <c r="O307" s="107">
        <f t="shared" si="40"/>
        <v>0</v>
      </c>
      <c r="P307" s="107">
        <f t="shared" si="40"/>
        <v>0</v>
      </c>
      <c r="Q307" s="107">
        <f t="shared" si="40"/>
        <v>0</v>
      </c>
      <c r="R307" s="107">
        <f t="shared" si="40"/>
        <v>0</v>
      </c>
      <c r="S307" s="107">
        <f t="shared" si="40"/>
        <v>0</v>
      </c>
      <c r="T307" s="107">
        <f t="shared" si="40"/>
        <v>0</v>
      </c>
      <c r="U307" s="107">
        <f t="shared" si="40"/>
        <v>0</v>
      </c>
      <c r="V307" s="107">
        <f t="shared" si="40"/>
        <v>0</v>
      </c>
      <c r="W307" s="107">
        <f t="shared" si="40"/>
        <v>0</v>
      </c>
      <c r="X307" s="107">
        <f t="shared" si="40"/>
        <v>0</v>
      </c>
      <c r="Y307" s="107">
        <f t="shared" si="40"/>
        <v>0</v>
      </c>
      <c r="Z307" s="107">
        <f t="shared" si="40"/>
        <v>0</v>
      </c>
      <c r="AA307" s="107">
        <f t="shared" si="40"/>
        <v>0</v>
      </c>
      <c r="AB307" s="107">
        <f t="shared" si="40"/>
        <v>0</v>
      </c>
      <c r="AC307" s="108">
        <f t="shared" si="40"/>
        <v>0</v>
      </c>
      <c r="AE307" s="805">
        <f>AE265</f>
        <v>0</v>
      </c>
      <c r="AG307" s="805">
        <f>AG265</f>
        <v>0</v>
      </c>
      <c r="AI307" s="805">
        <f>AI265</f>
        <v>0</v>
      </c>
      <c r="AK307" s="300"/>
    </row>
    <row r="308" spans="2:37" ht="12.75" customHeight="1" outlineLevel="1" x14ac:dyDescent="0.25">
      <c r="D308" s="142" t="str">
        <f>D266</f>
        <v>Schedule 7.3 Payments</v>
      </c>
      <c r="E308" s="106"/>
      <c r="F308" s="143" t="str">
        <f>F266</f>
        <v>£000</v>
      </c>
      <c r="G308" s="107">
        <f t="shared" si="40"/>
        <v>0</v>
      </c>
      <c r="H308" s="107">
        <f t="shared" si="40"/>
        <v>0</v>
      </c>
      <c r="I308" s="107">
        <f t="shared" si="40"/>
        <v>0</v>
      </c>
      <c r="J308" s="107">
        <f t="shared" si="40"/>
        <v>0</v>
      </c>
      <c r="K308" s="107">
        <f t="shared" si="40"/>
        <v>0</v>
      </c>
      <c r="L308" s="107">
        <f t="shared" si="40"/>
        <v>0</v>
      </c>
      <c r="M308" s="107">
        <f t="shared" si="40"/>
        <v>0</v>
      </c>
      <c r="N308" s="107">
        <f t="shared" si="40"/>
        <v>0</v>
      </c>
      <c r="O308" s="107">
        <f t="shared" si="40"/>
        <v>0</v>
      </c>
      <c r="P308" s="107">
        <f t="shared" si="40"/>
        <v>0</v>
      </c>
      <c r="Q308" s="107">
        <f t="shared" si="40"/>
        <v>0</v>
      </c>
      <c r="R308" s="107">
        <f t="shared" si="40"/>
        <v>0</v>
      </c>
      <c r="S308" s="107">
        <f t="shared" si="40"/>
        <v>0</v>
      </c>
      <c r="T308" s="107">
        <f t="shared" si="40"/>
        <v>0</v>
      </c>
      <c r="U308" s="107">
        <f t="shared" si="40"/>
        <v>0</v>
      </c>
      <c r="V308" s="107">
        <f t="shared" si="40"/>
        <v>0</v>
      </c>
      <c r="W308" s="107">
        <f t="shared" si="40"/>
        <v>0</v>
      </c>
      <c r="X308" s="107">
        <f t="shared" si="40"/>
        <v>0</v>
      </c>
      <c r="Y308" s="107">
        <f t="shared" si="40"/>
        <v>0</v>
      </c>
      <c r="Z308" s="107">
        <f t="shared" si="40"/>
        <v>0</v>
      </c>
      <c r="AA308" s="107">
        <f t="shared" si="40"/>
        <v>0</v>
      </c>
      <c r="AB308" s="107">
        <f t="shared" si="40"/>
        <v>0</v>
      </c>
      <c r="AC308" s="108">
        <f t="shared" si="40"/>
        <v>0</v>
      </c>
      <c r="AE308" s="805">
        <f>AE266</f>
        <v>0</v>
      </c>
      <c r="AG308" s="805">
        <f>AG266</f>
        <v>0</v>
      </c>
      <c r="AI308" s="805">
        <f>AI266</f>
        <v>0</v>
      </c>
      <c r="AK308" s="300"/>
    </row>
    <row r="309" spans="2:37" ht="12.75" customHeight="1" outlineLevel="1" x14ac:dyDescent="0.25">
      <c r="D309" s="142" t="str">
        <f>D267</f>
        <v>Passenger Compensation (Delay Repay)</v>
      </c>
      <c r="E309" s="106"/>
      <c r="F309" s="143" t="str">
        <f>F267</f>
        <v>£000</v>
      </c>
      <c r="G309" s="107">
        <f t="shared" si="40"/>
        <v>0</v>
      </c>
      <c r="H309" s="107">
        <f t="shared" si="40"/>
        <v>0</v>
      </c>
      <c r="I309" s="107">
        <f t="shared" si="40"/>
        <v>0</v>
      </c>
      <c r="J309" s="107">
        <f t="shared" si="40"/>
        <v>0</v>
      </c>
      <c r="K309" s="107">
        <f t="shared" si="40"/>
        <v>0</v>
      </c>
      <c r="L309" s="107">
        <f t="shared" si="40"/>
        <v>0</v>
      </c>
      <c r="M309" s="107">
        <f t="shared" si="40"/>
        <v>0</v>
      </c>
      <c r="N309" s="107">
        <f t="shared" si="40"/>
        <v>0</v>
      </c>
      <c r="O309" s="107">
        <f t="shared" si="40"/>
        <v>0</v>
      </c>
      <c r="P309" s="107">
        <f t="shared" si="40"/>
        <v>0</v>
      </c>
      <c r="Q309" s="107">
        <f t="shared" si="40"/>
        <v>0</v>
      </c>
      <c r="R309" s="107">
        <f t="shared" si="40"/>
        <v>0</v>
      </c>
      <c r="S309" s="107">
        <f t="shared" si="40"/>
        <v>0</v>
      </c>
      <c r="T309" s="107">
        <f t="shared" si="40"/>
        <v>0</v>
      </c>
      <c r="U309" s="107">
        <f t="shared" si="40"/>
        <v>0</v>
      </c>
      <c r="V309" s="107">
        <f t="shared" si="40"/>
        <v>0</v>
      </c>
      <c r="W309" s="107">
        <f t="shared" si="40"/>
        <v>0</v>
      </c>
      <c r="X309" s="107">
        <f t="shared" si="40"/>
        <v>0</v>
      </c>
      <c r="Y309" s="107">
        <f t="shared" si="40"/>
        <v>0</v>
      </c>
      <c r="Z309" s="107">
        <f t="shared" si="40"/>
        <v>0</v>
      </c>
      <c r="AA309" s="107">
        <f t="shared" si="40"/>
        <v>0</v>
      </c>
      <c r="AB309" s="107">
        <f t="shared" si="40"/>
        <v>0</v>
      </c>
      <c r="AC309" s="108">
        <f t="shared" si="40"/>
        <v>0</v>
      </c>
      <c r="AE309" s="805">
        <f>AE267</f>
        <v>0</v>
      </c>
      <c r="AG309" s="805">
        <f>AG267</f>
        <v>0</v>
      </c>
      <c r="AI309" s="805">
        <f>AI267</f>
        <v>0</v>
      </c>
      <c r="AK309" s="300"/>
    </row>
    <row r="310" spans="2:37" ht="12.75" customHeight="1" outlineLevel="1" x14ac:dyDescent="0.25">
      <c r="D310" s="113" t="str">
        <f>D268</f>
        <v>Other Performance Measures</v>
      </c>
      <c r="E310" s="286"/>
      <c r="F310" s="155" t="str">
        <f>F268</f>
        <v>£000</v>
      </c>
      <c r="G310" s="115">
        <f t="shared" si="40"/>
        <v>0</v>
      </c>
      <c r="H310" s="115">
        <f t="shared" si="40"/>
        <v>0</v>
      </c>
      <c r="I310" s="115">
        <f t="shared" si="40"/>
        <v>0</v>
      </c>
      <c r="J310" s="115">
        <f t="shared" si="40"/>
        <v>0</v>
      </c>
      <c r="K310" s="115">
        <f t="shared" si="40"/>
        <v>0</v>
      </c>
      <c r="L310" s="115">
        <f t="shared" si="40"/>
        <v>0</v>
      </c>
      <c r="M310" s="115">
        <f t="shared" si="40"/>
        <v>0</v>
      </c>
      <c r="N310" s="115">
        <f t="shared" si="40"/>
        <v>0</v>
      </c>
      <c r="O310" s="115">
        <f t="shared" si="40"/>
        <v>0</v>
      </c>
      <c r="P310" s="115">
        <f t="shared" si="40"/>
        <v>0</v>
      </c>
      <c r="Q310" s="115">
        <f t="shared" si="40"/>
        <v>0</v>
      </c>
      <c r="R310" s="115">
        <f t="shared" si="40"/>
        <v>0</v>
      </c>
      <c r="S310" s="115">
        <f t="shared" si="40"/>
        <v>0</v>
      </c>
      <c r="T310" s="115">
        <f t="shared" si="40"/>
        <v>0</v>
      </c>
      <c r="U310" s="115">
        <f t="shared" si="40"/>
        <v>0</v>
      </c>
      <c r="V310" s="115">
        <f t="shared" si="40"/>
        <v>0</v>
      </c>
      <c r="W310" s="115">
        <f t="shared" si="40"/>
        <v>0</v>
      </c>
      <c r="X310" s="115">
        <f t="shared" si="40"/>
        <v>0</v>
      </c>
      <c r="Y310" s="115">
        <f t="shared" si="40"/>
        <v>0</v>
      </c>
      <c r="Z310" s="115">
        <f t="shared" si="40"/>
        <v>0</v>
      </c>
      <c r="AA310" s="115">
        <f t="shared" si="40"/>
        <v>0</v>
      </c>
      <c r="AB310" s="115">
        <f t="shared" si="40"/>
        <v>0</v>
      </c>
      <c r="AC310" s="116">
        <f t="shared" si="40"/>
        <v>0</v>
      </c>
      <c r="AE310" s="1058">
        <f>AE268</f>
        <v>0</v>
      </c>
      <c r="AG310" s="1058">
        <f>AG268</f>
        <v>0</v>
      </c>
      <c r="AI310" s="1058">
        <f>AI268</f>
        <v>0</v>
      </c>
      <c r="AK310" s="301"/>
    </row>
    <row r="311" spans="2:37" ht="12.75" customHeight="1" outlineLevel="1" x14ac:dyDescent="0.25">
      <c r="G311" s="107"/>
      <c r="H311" s="107"/>
      <c r="I311" s="107"/>
      <c r="J311" s="107"/>
      <c r="K311" s="107"/>
      <c r="L311" s="107"/>
      <c r="M311" s="107"/>
      <c r="N311" s="107"/>
      <c r="O311" s="107"/>
      <c r="P311" s="107"/>
      <c r="Q311" s="107"/>
      <c r="R311" s="107"/>
      <c r="S311" s="107"/>
      <c r="T311" s="107"/>
      <c r="U311" s="107"/>
      <c r="V311" s="107"/>
      <c r="W311" s="107"/>
      <c r="X311" s="107"/>
      <c r="Y311" s="107"/>
      <c r="Z311" s="107"/>
      <c r="AA311" s="107"/>
      <c r="AB311" s="107"/>
      <c r="AC311" s="107"/>
      <c r="AE311" s="107"/>
      <c r="AG311" s="107"/>
      <c r="AI311" s="107"/>
    </row>
    <row r="312" spans="2:37" ht="12.75" customHeight="1" outlineLevel="1" x14ac:dyDescent="0.25">
      <c r="D312" s="290" t="str">
        <f>B303</f>
        <v>Total Performance Regimes</v>
      </c>
      <c r="E312" s="353"/>
      <c r="F312" s="354" t="str">
        <f>F310</f>
        <v>£000</v>
      </c>
      <c r="G312" s="355">
        <f t="shared" ref="G312:AC312" si="41">SUM(G305:G310)</f>
        <v>0</v>
      </c>
      <c r="H312" s="355">
        <f t="shared" si="41"/>
        <v>0</v>
      </c>
      <c r="I312" s="355">
        <f t="shared" si="41"/>
        <v>0</v>
      </c>
      <c r="J312" s="355">
        <f t="shared" si="41"/>
        <v>0</v>
      </c>
      <c r="K312" s="355">
        <f t="shared" si="41"/>
        <v>0</v>
      </c>
      <c r="L312" s="355">
        <f t="shared" si="41"/>
        <v>0</v>
      </c>
      <c r="M312" s="355">
        <f t="shared" si="41"/>
        <v>0</v>
      </c>
      <c r="N312" s="355">
        <f t="shared" si="41"/>
        <v>0</v>
      </c>
      <c r="O312" s="355">
        <f t="shared" si="41"/>
        <v>0</v>
      </c>
      <c r="P312" s="355">
        <f t="shared" si="41"/>
        <v>0</v>
      </c>
      <c r="Q312" s="355">
        <f t="shared" si="41"/>
        <v>0</v>
      </c>
      <c r="R312" s="355">
        <f t="shared" si="41"/>
        <v>0</v>
      </c>
      <c r="S312" s="355">
        <f t="shared" si="41"/>
        <v>0</v>
      </c>
      <c r="T312" s="355">
        <f t="shared" si="41"/>
        <v>0</v>
      </c>
      <c r="U312" s="355">
        <f t="shared" si="41"/>
        <v>0</v>
      </c>
      <c r="V312" s="355">
        <f t="shared" si="41"/>
        <v>0</v>
      </c>
      <c r="W312" s="355">
        <f t="shared" si="41"/>
        <v>0</v>
      </c>
      <c r="X312" s="355">
        <f t="shared" si="41"/>
        <v>0</v>
      </c>
      <c r="Y312" s="355">
        <f t="shared" si="41"/>
        <v>0</v>
      </c>
      <c r="Z312" s="355">
        <f t="shared" si="41"/>
        <v>0</v>
      </c>
      <c r="AA312" s="355">
        <f t="shared" si="41"/>
        <v>0</v>
      </c>
      <c r="AB312" s="355">
        <f t="shared" si="41"/>
        <v>0</v>
      </c>
      <c r="AC312" s="294">
        <f t="shared" si="41"/>
        <v>0</v>
      </c>
      <c r="AE312" s="1062">
        <f>SUM(AE305:AE310)</f>
        <v>0</v>
      </c>
      <c r="AG312" s="1062">
        <f>SUM(AG305:AG310)</f>
        <v>0</v>
      </c>
      <c r="AI312" s="1062">
        <f>SUM(AI305:AI310)</f>
        <v>0</v>
      </c>
      <c r="AK312" s="295"/>
    </row>
    <row r="315" spans="2:37" ht="16.5" x14ac:dyDescent="0.25">
      <c r="B315" s="11" t="s">
        <v>25</v>
      </c>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1" fitToHeight="99" orientation="landscape" r:id="rId1"/>
  <rowBreaks count="2" manualBreakCount="2">
    <brk id="104" max="16383" man="1"/>
    <brk id="209" max="16383" man="1"/>
  </rowBreaks>
  <ignoredErrors>
    <ignoredError sqref="F108 F217 F229 F239 F25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pageSetUpPr autoPageBreaks="0"/>
  </sheetPr>
  <dimension ref="A2:AM307"/>
  <sheetViews>
    <sheetView showGridLines="0" zoomScale="70" zoomScaleNormal="70" zoomScaleSheetLayoutView="70" workbookViewId="0">
      <pane xSplit="6" ySplit="12" topLeftCell="G13" activePane="bottomRight" state="frozen"/>
      <selection pane="topRight"/>
      <selection pane="bottomLeft"/>
      <selection pane="bottomRight"/>
    </sheetView>
  </sheetViews>
  <sheetFormatPr defaultColWidth="9" defaultRowHeight="15" outlineLevelRow="1" outlineLevelCol="1" x14ac:dyDescent="0.25"/>
  <cols>
    <col min="1" max="1" width="2.85546875" style="212" customWidth="1"/>
    <col min="2" max="3" width="3.28515625" style="9" customWidth="1"/>
    <col min="4" max="4" width="12.7109375" style="9" customWidth="1"/>
    <col min="5" max="5" width="18.85546875" style="9" customWidth="1"/>
    <col min="6" max="6" width="10.7109375" style="9" customWidth="1"/>
    <col min="7" max="22" width="11.42578125" style="9" customWidth="1"/>
    <col min="23" max="29" width="11.42578125" style="9" customWidth="1" outlineLevel="1"/>
    <col min="30" max="30" width="3.5703125" style="9" customWidth="1"/>
    <col min="31" max="31" width="11.42578125" style="9" customWidth="1" outlineLevel="1"/>
    <col min="32" max="32" width="3.5703125" style="9" customWidth="1" outlineLevel="1"/>
    <col min="33" max="33" width="11.42578125" style="9" customWidth="1" outlineLevel="1"/>
    <col min="34" max="34" width="3.5703125" style="9" customWidth="1" outlineLevel="1"/>
    <col min="35" max="35" width="11.42578125" style="9" customWidth="1" outlineLevel="1"/>
    <col min="36" max="36" width="3.5703125" style="9" customWidth="1" outlineLevel="1"/>
    <col min="37" max="37" width="93" style="9" customWidth="1"/>
    <col min="38" max="39" width="9" style="212"/>
    <col min="40" max="16384" width="9" style="9"/>
  </cols>
  <sheetData>
    <row r="2" spans="2:37" x14ac:dyDescent="0.25">
      <c r="B2" s="7" t="str">
        <f>'Template Cover'!B2</f>
        <v>Owner:</v>
      </c>
      <c r="C2" s="8"/>
      <c r="D2" s="8"/>
      <c r="E2" s="8"/>
      <c r="F2" s="8"/>
      <c r="G2" s="8" t="str">
        <f>Owner</f>
        <v>Department for Transport</v>
      </c>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2:37" x14ac:dyDescent="0.25">
      <c r="B3" s="7" t="str">
        <f>'Template Cover'!B3</f>
        <v>Project:</v>
      </c>
      <c r="C3" s="8"/>
      <c r="D3" s="8"/>
      <c r="E3" s="8"/>
      <c r="F3" s="8"/>
      <c r="G3" s="8" t="str">
        <f>Project</f>
        <v>South Eastern Franchise</v>
      </c>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2:37" x14ac:dyDescent="0.25">
      <c r="B4" s="7" t="str">
        <f>'Template Cover'!B4</f>
        <v>Sheet:</v>
      </c>
      <c r="C4" s="8"/>
      <c r="D4" s="8"/>
      <c r="E4" s="8"/>
      <c r="F4" s="8"/>
      <c r="G4" s="8" t="str">
        <f ca="1">MID(CELL("filename",$A$1),FIND("]",CELL("filename",$A$1))+1,99)</f>
        <v>TOC Capex</v>
      </c>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row>
    <row r="5" spans="2:37" x14ac:dyDescent="0.25">
      <c r="B5" s="7" t="str">
        <f>'Template Cover'!B5</f>
        <v>Version:</v>
      </c>
      <c r="C5" s="8"/>
      <c r="D5" s="8"/>
      <c r="E5" s="8"/>
      <c r="F5" s="8"/>
      <c r="G5" s="8">
        <f>Version</f>
        <v>1</v>
      </c>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row>
    <row r="6" spans="2:37" x14ac:dyDescent="0.25">
      <c r="B6" s="7" t="str">
        <f>'Template Cover'!B6</f>
        <v>Date:</v>
      </c>
      <c r="C6" s="10"/>
      <c r="D6" s="10"/>
      <c r="E6" s="10"/>
      <c r="F6" s="10"/>
      <c r="G6" s="10">
        <f ca="1">TODAY()</f>
        <v>43067</v>
      </c>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row>
    <row r="7" spans="2:37" x14ac:dyDescent="0.25">
      <c r="B7" s="7" t="str">
        <f>'Template Cover'!B7</f>
        <v>Filename:</v>
      </c>
      <c r="C7" s="8"/>
      <c r="D7" s="8"/>
      <c r="E7" s="8"/>
      <c r="F7" s="8"/>
      <c r="G7" s="8" t="str">
        <f ca="1">LEFT(CELL("FILENAME",$A$1),FIND("]",CELL("FILENAME",$A$1)))</f>
        <v>G:\AFP\RailGrpAll\FRP\002 Projects\009 South Eastern\0004 Finance\10_ITT\Financial Model Template\[SEF Financial Templates v4.01.xlsx]</v>
      </c>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row>
    <row r="9" spans="2:37" ht="25.5" x14ac:dyDescent="0.25">
      <c r="D9" s="1090" t="str">
        <f>RN_Switch</f>
        <v>Nominal</v>
      </c>
      <c r="E9" s="1105"/>
      <c r="F9" s="1102" t="s">
        <v>72</v>
      </c>
      <c r="G9" s="131" t="str">
        <f>Timeline!G29</f>
        <v>Blank</v>
      </c>
      <c r="H9" s="131" t="str">
        <f>Timeline!H29</f>
        <v>Blank</v>
      </c>
      <c r="I9" s="131" t="str">
        <f>Timeline!I29</f>
        <v>Year -3</v>
      </c>
      <c r="J9" s="131" t="str">
        <f>Timeline!J29</f>
        <v>Year -2</v>
      </c>
      <c r="K9" s="131" t="str">
        <f>Timeline!K29</f>
        <v>Year -1</v>
      </c>
      <c r="L9" s="131" t="str">
        <f>Timeline!L29</f>
        <v>Year 0</v>
      </c>
      <c r="M9" s="131" t="str">
        <f>Timeline!M29</f>
        <v>Year 1</v>
      </c>
      <c r="N9" s="131" t="str">
        <f>Timeline!N29</f>
        <v>Year 2</v>
      </c>
      <c r="O9" s="131" t="str">
        <f>Timeline!O29</f>
        <v>Year 3</v>
      </c>
      <c r="P9" s="131" t="str">
        <f>Timeline!P29</f>
        <v>Year 4</v>
      </c>
      <c r="Q9" s="131" t="str">
        <f>Timeline!Q29</f>
        <v>Year 5</v>
      </c>
      <c r="R9" s="131" t="str">
        <f>Timeline!R29</f>
        <v>Year 6</v>
      </c>
      <c r="S9" s="131" t="str">
        <f>Timeline!S29</f>
        <v>Year 7</v>
      </c>
      <c r="T9" s="131" t="str">
        <f>Timeline!T29</f>
        <v>Year 8</v>
      </c>
      <c r="U9" s="131" t="str">
        <f>Timeline!U29</f>
        <v>Year 9</v>
      </c>
      <c r="V9" s="131" t="str">
        <f>Timeline!V29</f>
        <v>Year 10</v>
      </c>
      <c r="W9" s="131" t="str">
        <f>Timeline!W29</f>
        <v>Year 11</v>
      </c>
      <c r="X9" s="131" t="str">
        <f>Timeline!X29</f>
        <v>Year 12</v>
      </c>
      <c r="Y9" s="131" t="str">
        <f>Timeline!Y29</f>
        <v>Year 13</v>
      </c>
      <c r="Z9" s="131" t="str">
        <f>Timeline!Z29</f>
        <v>Year 14</v>
      </c>
      <c r="AA9" s="131" t="str">
        <f>Timeline!AA29</f>
        <v>Year 15</v>
      </c>
      <c r="AB9" s="131" t="str">
        <f>Timeline!AB29</f>
        <v>Year 16</v>
      </c>
      <c r="AC9" s="131" t="str">
        <f>Timeline!AC29</f>
        <v>Year 17</v>
      </c>
      <c r="AE9" s="131" t="str">
        <f>Timeline!AE29</f>
        <v>Year 17 (Not Used)</v>
      </c>
      <c r="AG9" s="131" t="str">
        <f>Timeline!AG29</f>
        <v>Year 17 (Not Used)</v>
      </c>
      <c r="AI9" s="131" t="str">
        <f>Timeline!AI29</f>
        <v>Year 17 (Not Used)</v>
      </c>
      <c r="AK9" s="1102" t="s">
        <v>425</v>
      </c>
    </row>
    <row r="10" spans="2:37" ht="27.2" customHeight="1" x14ac:dyDescent="0.25">
      <c r="D10" s="1103" t="str">
        <f>Option_Switch</f>
        <v>Base Model</v>
      </c>
      <c r="E10" s="1106"/>
      <c r="F10" s="1088"/>
      <c r="G10" s="131" t="str">
        <f>Timeline!G30</f>
        <v>For Bidder Use</v>
      </c>
      <c r="H10" s="131" t="str">
        <f>Timeline!H30</f>
        <v>For Bidder Use</v>
      </c>
      <c r="I10" s="131" t="str">
        <f>Timeline!I30</f>
        <v>Actual</v>
      </c>
      <c r="J10" s="131" t="str">
        <f>Timeline!J30</f>
        <v>Actual</v>
      </c>
      <c r="K10" s="131" t="str">
        <f>Timeline!K30</f>
        <v>Forecast</v>
      </c>
      <c r="L10" s="131" t="str">
        <f>Timeline!L30</f>
        <v>Forecast</v>
      </c>
      <c r="M10" s="131" t="str">
        <f>Timeline!M30</f>
        <v>Core</v>
      </c>
      <c r="N10" s="131" t="str">
        <f>Timeline!N30</f>
        <v>Core</v>
      </c>
      <c r="O10" s="131" t="str">
        <f>Timeline!O30</f>
        <v>Core</v>
      </c>
      <c r="P10" s="131" t="str">
        <f>Timeline!P30</f>
        <v>Core</v>
      </c>
      <c r="Q10" s="131" t="str">
        <f>Timeline!Q30</f>
        <v>Core</v>
      </c>
      <c r="R10" s="131" t="str">
        <f>Timeline!R30</f>
        <v>Core</v>
      </c>
      <c r="S10" s="131" t="str">
        <f>Timeline!S30</f>
        <v>Core</v>
      </c>
      <c r="T10" s="131" t="str">
        <f>Timeline!T30</f>
        <v>Core</v>
      </c>
      <c r="U10" s="131" t="str">
        <f>Timeline!U30</f>
        <v>Extension</v>
      </c>
      <c r="V10" s="131" t="str">
        <f>Timeline!V30</f>
        <v>Not Used</v>
      </c>
      <c r="W10" s="131" t="str">
        <f>Timeline!W30</f>
        <v>Not Used</v>
      </c>
      <c r="X10" s="131" t="str">
        <f>Timeline!X30</f>
        <v>Not Used</v>
      </c>
      <c r="Y10" s="131" t="str">
        <f>Timeline!Y30</f>
        <v>Not Used</v>
      </c>
      <c r="Z10" s="131" t="str">
        <f>Timeline!Z30</f>
        <v>Not Used</v>
      </c>
      <c r="AA10" s="131" t="str">
        <f>Timeline!AA30</f>
        <v>Not Used</v>
      </c>
      <c r="AB10" s="131" t="str">
        <f>Timeline!AB30</f>
        <v>Not Used</v>
      </c>
      <c r="AC10" s="131" t="str">
        <f>Timeline!AC30</f>
        <v>Not Used</v>
      </c>
      <c r="AE10" s="131" t="str">
        <f>Timeline!AE30</f>
        <v>Not used</v>
      </c>
      <c r="AG10" s="131" t="str">
        <f>Timeline!AG30</f>
        <v>Not Used</v>
      </c>
      <c r="AI10" s="131" t="str">
        <f>Timeline!AI30</f>
        <v>Not Used</v>
      </c>
      <c r="AK10" s="1093"/>
    </row>
    <row r="11" spans="2:37" x14ac:dyDescent="0.25">
      <c r="D11" s="1099"/>
      <c r="E11" s="1107"/>
      <c r="F11" s="1089" t="s">
        <v>72</v>
      </c>
      <c r="G11" s="132" t="str">
        <f>IF(Timeline!G31="","",Timeline!G31)</f>
        <v/>
      </c>
      <c r="H11" s="132" t="str">
        <f>IF(Timeline!H31="","",Timeline!H31)</f>
        <v/>
      </c>
      <c r="I11" s="132">
        <f>IF(Timeline!I31="","",Timeline!I31)</f>
        <v>42460</v>
      </c>
      <c r="J11" s="132">
        <f>IF(Timeline!J31="","",Timeline!J31)</f>
        <v>42825</v>
      </c>
      <c r="K11" s="132">
        <f>IF(Timeline!K31="","",Timeline!K31)</f>
        <v>43190</v>
      </c>
      <c r="L11" s="132">
        <f>IF(Timeline!L31="","",Timeline!L31)</f>
        <v>43555</v>
      </c>
      <c r="M11" s="132">
        <f>IF(Timeline!M31="","",Timeline!M31)</f>
        <v>43921</v>
      </c>
      <c r="N11" s="132">
        <f>IF(Timeline!N31="","",Timeline!N31)</f>
        <v>44286</v>
      </c>
      <c r="O11" s="132">
        <f>IF(Timeline!O31="","",Timeline!O31)</f>
        <v>44651</v>
      </c>
      <c r="P11" s="132">
        <f>IF(Timeline!P31="","",Timeline!P31)</f>
        <v>45016</v>
      </c>
      <c r="Q11" s="132">
        <f>IF(Timeline!Q31="","",Timeline!Q31)</f>
        <v>45382</v>
      </c>
      <c r="R11" s="132">
        <f>IF(Timeline!R31="","",Timeline!R31)</f>
        <v>45747</v>
      </c>
      <c r="S11" s="132">
        <f>IF(Timeline!S31="","",Timeline!S31)</f>
        <v>46112</v>
      </c>
      <c r="T11" s="132">
        <f>IF(Timeline!T31="","",Timeline!T31)</f>
        <v>46477</v>
      </c>
      <c r="U11" s="132">
        <f>IF(Timeline!U31="","",Timeline!U31)</f>
        <v>46843</v>
      </c>
      <c r="V11" s="132">
        <f>IF(Timeline!V31="","",Timeline!V31)</f>
        <v>47208</v>
      </c>
      <c r="W11" s="132">
        <f>IF(Timeline!W31="","",Timeline!W31)</f>
        <v>47573</v>
      </c>
      <c r="X11" s="132">
        <f>IF(Timeline!X31="","",Timeline!X31)</f>
        <v>47938</v>
      </c>
      <c r="Y11" s="132">
        <f>IF(Timeline!Y31="","",Timeline!Y31)</f>
        <v>48304</v>
      </c>
      <c r="Z11" s="132">
        <f>IF(Timeline!Z31="","",Timeline!Z31)</f>
        <v>48669</v>
      </c>
      <c r="AA11" s="132">
        <f>IF(Timeline!AA31="","",Timeline!AA31)</f>
        <v>49034</v>
      </c>
      <c r="AB11" s="132">
        <f>IF(Timeline!AB31="","",Timeline!AB31)</f>
        <v>49399</v>
      </c>
      <c r="AC11" s="132">
        <f>IF(Timeline!AC31="","",Timeline!AC31)</f>
        <v>49765</v>
      </c>
      <c r="AE11" s="132">
        <f>IF(Timeline!AE31="","",Timeline!AE31)</f>
        <v>49765</v>
      </c>
      <c r="AG11" s="132">
        <f>IF(Timeline!AG31="","",Timeline!AG31)</f>
        <v>49765</v>
      </c>
      <c r="AI11" s="132">
        <f>IF(Timeline!AI31="","",Timeline!AI31)</f>
        <v>49765</v>
      </c>
      <c r="AK11" s="1094"/>
    </row>
    <row r="13" spans="2:37" ht="16.5" x14ac:dyDescent="0.25">
      <c r="B13" s="11" t="s">
        <v>555</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row>
    <row r="15" spans="2:37" x14ac:dyDescent="0.25">
      <c r="B15" s="423" t="s">
        <v>556</v>
      </c>
      <c r="C15" s="423"/>
      <c r="D15" s="423"/>
      <c r="E15" s="423"/>
      <c r="F15" s="423"/>
      <c r="G15" s="423"/>
      <c r="H15" s="423"/>
      <c r="I15" s="423"/>
      <c r="J15" s="423"/>
      <c r="K15" s="423"/>
      <c r="L15" s="423"/>
      <c r="M15" s="423"/>
      <c r="N15" s="423"/>
      <c r="O15" s="423"/>
      <c r="P15" s="423"/>
      <c r="Q15" s="423"/>
      <c r="R15" s="423"/>
      <c r="S15" s="423"/>
      <c r="T15" s="423"/>
      <c r="U15" s="423"/>
      <c r="V15" s="423"/>
      <c r="W15" s="423"/>
      <c r="X15" s="423"/>
      <c r="Y15" s="423"/>
      <c r="Z15" s="423"/>
      <c r="AA15" s="423"/>
      <c r="AB15" s="423"/>
      <c r="AC15" s="423"/>
      <c r="AD15" s="423"/>
      <c r="AE15" s="423"/>
      <c r="AF15" s="423"/>
      <c r="AG15" s="423"/>
      <c r="AH15" s="423"/>
      <c r="AI15" s="423"/>
      <c r="AJ15" s="423"/>
      <c r="AK15" s="423"/>
    </row>
    <row r="16" spans="2:37" ht="12.75" customHeight="1" outlineLevel="1" x14ac:dyDescent="0.25"/>
    <row r="17" spans="4:37" ht="12.75" customHeight="1" outlineLevel="1" x14ac:dyDescent="0.25">
      <c r="D17" s="424" t="str">
        <f>'Line Items'!D2365</f>
        <v>[TOC Capex Line 1]</v>
      </c>
      <c r="E17" s="425"/>
      <c r="F17" s="426" t="s">
        <v>428</v>
      </c>
      <c r="G17" s="427"/>
      <c r="H17" s="427"/>
      <c r="I17" s="427"/>
      <c r="J17" s="427"/>
      <c r="K17" s="427"/>
      <c r="L17" s="427"/>
      <c r="M17" s="427"/>
      <c r="N17" s="427"/>
      <c r="O17" s="427"/>
      <c r="P17" s="427"/>
      <c r="Q17" s="427"/>
      <c r="R17" s="427"/>
      <c r="S17" s="427"/>
      <c r="T17" s="427"/>
      <c r="U17" s="427"/>
      <c r="V17" s="427"/>
      <c r="W17" s="427"/>
      <c r="X17" s="427"/>
      <c r="Y17" s="427"/>
      <c r="Z17" s="427"/>
      <c r="AA17" s="427"/>
      <c r="AB17" s="427"/>
      <c r="AC17" s="428"/>
      <c r="AE17" s="1057"/>
      <c r="AG17" s="1057"/>
      <c r="AI17" s="1057"/>
      <c r="AK17" s="417"/>
    </row>
    <row r="18" spans="4:37" ht="12.75" customHeight="1" outlineLevel="1" x14ac:dyDescent="0.25">
      <c r="D18" s="142" t="str">
        <f>'Line Items'!D2366</f>
        <v>[TOC Capex Line 2]</v>
      </c>
      <c r="E18" s="106"/>
      <c r="F18" s="143" t="str">
        <f t="shared" ref="F18:F46" si="0">F17</f>
        <v>£000</v>
      </c>
      <c r="G18" s="283"/>
      <c r="H18" s="283"/>
      <c r="I18" s="283"/>
      <c r="J18" s="283"/>
      <c r="K18" s="283"/>
      <c r="L18" s="283"/>
      <c r="M18" s="283"/>
      <c r="N18" s="283"/>
      <c r="O18" s="283"/>
      <c r="P18" s="283"/>
      <c r="Q18" s="283"/>
      <c r="R18" s="283"/>
      <c r="S18" s="283"/>
      <c r="T18" s="283"/>
      <c r="U18" s="283"/>
      <c r="V18" s="283"/>
      <c r="W18" s="283"/>
      <c r="X18" s="283"/>
      <c r="Y18" s="283"/>
      <c r="Z18" s="283"/>
      <c r="AA18" s="283"/>
      <c r="AB18" s="283"/>
      <c r="AC18" s="284"/>
      <c r="AE18" s="805"/>
      <c r="AG18" s="805"/>
      <c r="AI18" s="805"/>
      <c r="AK18" s="300"/>
    </row>
    <row r="19" spans="4:37" ht="12.75" customHeight="1" outlineLevel="1" x14ac:dyDescent="0.25">
      <c r="D19" s="142" t="str">
        <f>'Line Items'!D2367</f>
        <v>[TOC Capex Line 3]</v>
      </c>
      <c r="E19" s="106"/>
      <c r="F19" s="143" t="str">
        <f t="shared" si="0"/>
        <v>£000</v>
      </c>
      <c r="G19" s="283"/>
      <c r="H19" s="283"/>
      <c r="I19" s="283"/>
      <c r="J19" s="283"/>
      <c r="K19" s="283"/>
      <c r="L19" s="283"/>
      <c r="M19" s="283"/>
      <c r="N19" s="283"/>
      <c r="O19" s="283"/>
      <c r="P19" s="283"/>
      <c r="Q19" s="283"/>
      <c r="R19" s="283"/>
      <c r="S19" s="283"/>
      <c r="T19" s="283"/>
      <c r="U19" s="283"/>
      <c r="V19" s="283"/>
      <c r="W19" s="283"/>
      <c r="X19" s="283"/>
      <c r="Y19" s="283"/>
      <c r="Z19" s="283"/>
      <c r="AA19" s="283"/>
      <c r="AB19" s="283"/>
      <c r="AC19" s="284"/>
      <c r="AE19" s="805"/>
      <c r="AG19" s="805"/>
      <c r="AI19" s="805"/>
      <c r="AK19" s="300"/>
    </row>
    <row r="20" spans="4:37" ht="12.75" customHeight="1" outlineLevel="1" x14ac:dyDescent="0.25">
      <c r="D20" s="142" t="str">
        <f>'Line Items'!D2368</f>
        <v>[TOC Capex Line 4]</v>
      </c>
      <c r="E20" s="106"/>
      <c r="F20" s="143" t="str">
        <f t="shared" si="0"/>
        <v>£000</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4"/>
      <c r="AE20" s="805"/>
      <c r="AG20" s="805"/>
      <c r="AI20" s="805"/>
      <c r="AK20" s="300"/>
    </row>
    <row r="21" spans="4:37" ht="12.75" customHeight="1" outlineLevel="1" x14ac:dyDescent="0.25">
      <c r="D21" s="142" t="str">
        <f>'Line Items'!D2369</f>
        <v>[TOC Capex Line 5]</v>
      </c>
      <c r="E21" s="106"/>
      <c r="F21" s="143" t="str">
        <f t="shared" si="0"/>
        <v>£000</v>
      </c>
      <c r="G21" s="283"/>
      <c r="H21" s="283"/>
      <c r="I21" s="283"/>
      <c r="J21" s="283"/>
      <c r="K21" s="283"/>
      <c r="L21" s="283"/>
      <c r="M21" s="283"/>
      <c r="N21" s="283"/>
      <c r="O21" s="283"/>
      <c r="P21" s="283"/>
      <c r="Q21" s="283"/>
      <c r="R21" s="283"/>
      <c r="S21" s="283"/>
      <c r="T21" s="283"/>
      <c r="U21" s="283"/>
      <c r="V21" s="283"/>
      <c r="W21" s="283"/>
      <c r="X21" s="283"/>
      <c r="Y21" s="283"/>
      <c r="Z21" s="283"/>
      <c r="AA21" s="283"/>
      <c r="AB21" s="283"/>
      <c r="AC21" s="284"/>
      <c r="AE21" s="805"/>
      <c r="AG21" s="805"/>
      <c r="AI21" s="805"/>
      <c r="AK21" s="300"/>
    </row>
    <row r="22" spans="4:37" ht="12.75" customHeight="1" outlineLevel="1" x14ac:dyDescent="0.25">
      <c r="D22" s="142" t="str">
        <f>'Line Items'!D2370</f>
        <v>[TOC Capex Line 6]</v>
      </c>
      <c r="E22" s="106"/>
      <c r="F22" s="143" t="str">
        <f t="shared" si="0"/>
        <v>£000</v>
      </c>
      <c r="G22" s="283"/>
      <c r="H22" s="283"/>
      <c r="I22" s="283"/>
      <c r="J22" s="283"/>
      <c r="K22" s="283"/>
      <c r="L22" s="283"/>
      <c r="M22" s="283"/>
      <c r="N22" s="283"/>
      <c r="O22" s="283"/>
      <c r="P22" s="283"/>
      <c r="Q22" s="283"/>
      <c r="R22" s="283"/>
      <c r="S22" s="283"/>
      <c r="T22" s="283"/>
      <c r="U22" s="283"/>
      <c r="V22" s="283"/>
      <c r="W22" s="283"/>
      <c r="X22" s="283"/>
      <c r="Y22" s="283"/>
      <c r="Z22" s="283"/>
      <c r="AA22" s="283"/>
      <c r="AB22" s="283"/>
      <c r="AC22" s="284"/>
      <c r="AE22" s="805"/>
      <c r="AG22" s="805"/>
      <c r="AI22" s="805"/>
      <c r="AK22" s="300"/>
    </row>
    <row r="23" spans="4:37" ht="12.75" customHeight="1" outlineLevel="1" x14ac:dyDescent="0.25">
      <c r="D23" s="142" t="str">
        <f>'Line Items'!D2371</f>
        <v>[TOC Capex Line 7]</v>
      </c>
      <c r="E23" s="106"/>
      <c r="F23" s="143" t="str">
        <f t="shared" si="0"/>
        <v>£000</v>
      </c>
      <c r="G23" s="283"/>
      <c r="H23" s="283"/>
      <c r="I23" s="283"/>
      <c r="J23" s="283"/>
      <c r="K23" s="283"/>
      <c r="L23" s="283"/>
      <c r="M23" s="283"/>
      <c r="N23" s="283"/>
      <c r="O23" s="283"/>
      <c r="P23" s="283"/>
      <c r="Q23" s="283"/>
      <c r="R23" s="283"/>
      <c r="S23" s="283"/>
      <c r="T23" s="283"/>
      <c r="U23" s="283"/>
      <c r="V23" s="283"/>
      <c r="W23" s="283"/>
      <c r="X23" s="283"/>
      <c r="Y23" s="283"/>
      <c r="Z23" s="283"/>
      <c r="AA23" s="283"/>
      <c r="AB23" s="283"/>
      <c r="AC23" s="284"/>
      <c r="AE23" s="805"/>
      <c r="AG23" s="805"/>
      <c r="AI23" s="805"/>
      <c r="AK23" s="300"/>
    </row>
    <row r="24" spans="4:37" ht="12.75" customHeight="1" outlineLevel="1" x14ac:dyDescent="0.25">
      <c r="D24" s="142" t="str">
        <f>'Line Items'!D2372</f>
        <v>[TOC Capex Line 8]</v>
      </c>
      <c r="E24" s="106"/>
      <c r="F24" s="143" t="str">
        <f t="shared" si="0"/>
        <v>£000</v>
      </c>
      <c r="G24" s="283"/>
      <c r="H24" s="283"/>
      <c r="I24" s="283"/>
      <c r="J24" s="283"/>
      <c r="K24" s="283"/>
      <c r="L24" s="283"/>
      <c r="M24" s="283"/>
      <c r="N24" s="283"/>
      <c r="O24" s="283"/>
      <c r="P24" s="283"/>
      <c r="Q24" s="283"/>
      <c r="R24" s="283"/>
      <c r="S24" s="283"/>
      <c r="T24" s="283"/>
      <c r="U24" s="283"/>
      <c r="V24" s="283"/>
      <c r="W24" s="283"/>
      <c r="X24" s="283"/>
      <c r="Y24" s="283"/>
      <c r="Z24" s="283"/>
      <c r="AA24" s="283"/>
      <c r="AB24" s="283"/>
      <c r="AC24" s="284"/>
      <c r="AE24" s="805"/>
      <c r="AG24" s="805"/>
      <c r="AI24" s="805"/>
      <c r="AK24" s="300"/>
    </row>
    <row r="25" spans="4:37" ht="12.75" customHeight="1" outlineLevel="1" x14ac:dyDescent="0.25">
      <c r="D25" s="142" t="str">
        <f>'Line Items'!D2373</f>
        <v>[TOC Capex Line 9]</v>
      </c>
      <c r="E25" s="106"/>
      <c r="F25" s="143" t="str">
        <f t="shared" si="0"/>
        <v>£000</v>
      </c>
      <c r="G25" s="283"/>
      <c r="H25" s="283"/>
      <c r="I25" s="283"/>
      <c r="J25" s="283"/>
      <c r="K25" s="283"/>
      <c r="L25" s="283"/>
      <c r="M25" s="283"/>
      <c r="N25" s="283"/>
      <c r="O25" s="283"/>
      <c r="P25" s="283"/>
      <c r="Q25" s="283"/>
      <c r="R25" s="283"/>
      <c r="S25" s="283"/>
      <c r="T25" s="283"/>
      <c r="U25" s="283"/>
      <c r="V25" s="283"/>
      <c r="W25" s="283"/>
      <c r="X25" s="283"/>
      <c r="Y25" s="283"/>
      <c r="Z25" s="283"/>
      <c r="AA25" s="283"/>
      <c r="AB25" s="283"/>
      <c r="AC25" s="284"/>
      <c r="AE25" s="805"/>
      <c r="AG25" s="805"/>
      <c r="AI25" s="805"/>
      <c r="AK25" s="300"/>
    </row>
    <row r="26" spans="4:37" ht="12.75" customHeight="1" outlineLevel="1" x14ac:dyDescent="0.25">
      <c r="D26" s="142" t="str">
        <f>'Line Items'!D2374</f>
        <v>[TOC Capex Line 10]</v>
      </c>
      <c r="E26" s="106"/>
      <c r="F26" s="143" t="str">
        <f t="shared" si="0"/>
        <v>£000</v>
      </c>
      <c r="G26" s="283"/>
      <c r="H26" s="283"/>
      <c r="I26" s="283"/>
      <c r="J26" s="283"/>
      <c r="K26" s="283"/>
      <c r="L26" s="283"/>
      <c r="M26" s="283"/>
      <c r="N26" s="283"/>
      <c r="O26" s="283"/>
      <c r="P26" s="283"/>
      <c r="Q26" s="283"/>
      <c r="R26" s="283"/>
      <c r="S26" s="283"/>
      <c r="T26" s="283"/>
      <c r="U26" s="283"/>
      <c r="V26" s="283"/>
      <c r="W26" s="283"/>
      <c r="X26" s="283"/>
      <c r="Y26" s="283"/>
      <c r="Z26" s="283"/>
      <c r="AA26" s="283"/>
      <c r="AB26" s="283"/>
      <c r="AC26" s="284"/>
      <c r="AE26" s="805"/>
      <c r="AG26" s="805"/>
      <c r="AI26" s="805"/>
      <c r="AK26" s="300"/>
    </row>
    <row r="27" spans="4:37" ht="12.75" customHeight="1" outlineLevel="1" x14ac:dyDescent="0.25">
      <c r="D27" s="142" t="str">
        <f>'Line Items'!D2375</f>
        <v>[TOC Capex Line 11]</v>
      </c>
      <c r="E27" s="106"/>
      <c r="F27" s="143" t="str">
        <f t="shared" si="0"/>
        <v>£000</v>
      </c>
      <c r="G27" s="283"/>
      <c r="H27" s="283"/>
      <c r="I27" s="283"/>
      <c r="J27" s="283"/>
      <c r="K27" s="283"/>
      <c r="L27" s="283"/>
      <c r="M27" s="283"/>
      <c r="N27" s="283"/>
      <c r="O27" s="283"/>
      <c r="P27" s="283"/>
      <c r="Q27" s="283"/>
      <c r="R27" s="283"/>
      <c r="S27" s="283"/>
      <c r="T27" s="283"/>
      <c r="U27" s="283"/>
      <c r="V27" s="283"/>
      <c r="W27" s="283"/>
      <c r="X27" s="283"/>
      <c r="Y27" s="283"/>
      <c r="Z27" s="283"/>
      <c r="AA27" s="283"/>
      <c r="AB27" s="283"/>
      <c r="AC27" s="284"/>
      <c r="AE27" s="805"/>
      <c r="AG27" s="805"/>
      <c r="AI27" s="805"/>
      <c r="AK27" s="300"/>
    </row>
    <row r="28" spans="4:37" ht="12.75" customHeight="1" outlineLevel="1" x14ac:dyDescent="0.25">
      <c r="D28" s="142" t="str">
        <f>'Line Items'!D2376</f>
        <v>[TOC Capex Line 12]</v>
      </c>
      <c r="E28" s="106"/>
      <c r="F28" s="143" t="str">
        <f t="shared" si="0"/>
        <v>£000</v>
      </c>
      <c r="G28" s="283"/>
      <c r="H28" s="283"/>
      <c r="I28" s="283"/>
      <c r="J28" s="283"/>
      <c r="K28" s="283"/>
      <c r="L28" s="283"/>
      <c r="M28" s="283"/>
      <c r="N28" s="283"/>
      <c r="O28" s="283"/>
      <c r="P28" s="283"/>
      <c r="Q28" s="283"/>
      <c r="R28" s="283"/>
      <c r="S28" s="283"/>
      <c r="T28" s="283"/>
      <c r="U28" s="283"/>
      <c r="V28" s="283"/>
      <c r="W28" s="283"/>
      <c r="X28" s="283"/>
      <c r="Y28" s="283"/>
      <c r="Z28" s="283"/>
      <c r="AA28" s="283"/>
      <c r="AB28" s="283"/>
      <c r="AC28" s="284"/>
      <c r="AE28" s="805"/>
      <c r="AG28" s="805"/>
      <c r="AI28" s="805"/>
      <c r="AK28" s="300"/>
    </row>
    <row r="29" spans="4:37" ht="12.75" customHeight="1" outlineLevel="1" x14ac:dyDescent="0.25">
      <c r="D29" s="142" t="str">
        <f>'Line Items'!D2377</f>
        <v>[TOC Capex Line 13]</v>
      </c>
      <c r="E29" s="106"/>
      <c r="F29" s="143" t="str">
        <f t="shared" si="0"/>
        <v>£000</v>
      </c>
      <c r="G29" s="283"/>
      <c r="H29" s="283"/>
      <c r="I29" s="283"/>
      <c r="J29" s="283"/>
      <c r="K29" s="283"/>
      <c r="L29" s="283"/>
      <c r="M29" s="283"/>
      <c r="N29" s="283"/>
      <c r="O29" s="283"/>
      <c r="P29" s="283"/>
      <c r="Q29" s="283"/>
      <c r="R29" s="283"/>
      <c r="S29" s="283"/>
      <c r="T29" s="283"/>
      <c r="U29" s="283"/>
      <c r="V29" s="283"/>
      <c r="W29" s="283"/>
      <c r="X29" s="283"/>
      <c r="Y29" s="283"/>
      <c r="Z29" s="283"/>
      <c r="AA29" s="283"/>
      <c r="AB29" s="283"/>
      <c r="AC29" s="284"/>
      <c r="AE29" s="805"/>
      <c r="AG29" s="805"/>
      <c r="AI29" s="805"/>
      <c r="AK29" s="300"/>
    </row>
    <row r="30" spans="4:37" ht="12.75" customHeight="1" outlineLevel="1" x14ac:dyDescent="0.25">
      <c r="D30" s="142" t="str">
        <f>'Line Items'!D2378</f>
        <v>[TOC Capex Line 14]</v>
      </c>
      <c r="E30" s="106"/>
      <c r="F30" s="143" t="str">
        <f t="shared" si="0"/>
        <v>£000</v>
      </c>
      <c r="G30" s="283"/>
      <c r="H30" s="283"/>
      <c r="I30" s="283"/>
      <c r="J30" s="283"/>
      <c r="K30" s="283"/>
      <c r="L30" s="283"/>
      <c r="M30" s="283"/>
      <c r="N30" s="283"/>
      <c r="O30" s="283"/>
      <c r="P30" s="283"/>
      <c r="Q30" s="283"/>
      <c r="R30" s="283"/>
      <c r="S30" s="283"/>
      <c r="T30" s="283"/>
      <c r="U30" s="283"/>
      <c r="V30" s="283"/>
      <c r="W30" s="283"/>
      <c r="X30" s="283"/>
      <c r="Y30" s="283"/>
      <c r="Z30" s="283"/>
      <c r="AA30" s="283"/>
      <c r="AB30" s="283"/>
      <c r="AC30" s="284"/>
      <c r="AE30" s="805"/>
      <c r="AG30" s="805"/>
      <c r="AI30" s="805"/>
      <c r="AK30" s="300"/>
    </row>
    <row r="31" spans="4:37" ht="12.75" customHeight="1" outlineLevel="1" x14ac:dyDescent="0.25">
      <c r="D31" s="142" t="str">
        <f>'Line Items'!D2379</f>
        <v>[TOC Capex Line 15]</v>
      </c>
      <c r="E31" s="106"/>
      <c r="F31" s="143" t="str">
        <f t="shared" si="0"/>
        <v>£000</v>
      </c>
      <c r="G31" s="283"/>
      <c r="H31" s="283"/>
      <c r="I31" s="283"/>
      <c r="J31" s="283"/>
      <c r="K31" s="283"/>
      <c r="L31" s="283"/>
      <c r="M31" s="283"/>
      <c r="N31" s="283"/>
      <c r="O31" s="283"/>
      <c r="P31" s="283"/>
      <c r="Q31" s="283"/>
      <c r="R31" s="283"/>
      <c r="S31" s="283"/>
      <c r="T31" s="283"/>
      <c r="U31" s="283"/>
      <c r="V31" s="283"/>
      <c r="W31" s="283"/>
      <c r="X31" s="283"/>
      <c r="Y31" s="283"/>
      <c r="Z31" s="283"/>
      <c r="AA31" s="283"/>
      <c r="AB31" s="283"/>
      <c r="AC31" s="284"/>
      <c r="AE31" s="805"/>
      <c r="AG31" s="805"/>
      <c r="AI31" s="805"/>
      <c r="AK31" s="300"/>
    </row>
    <row r="32" spans="4:37" ht="12.75" customHeight="1" outlineLevel="1" x14ac:dyDescent="0.25">
      <c r="D32" s="142" t="str">
        <f>'Line Items'!D2380</f>
        <v>[TOC Capex Line 16]</v>
      </c>
      <c r="E32" s="106"/>
      <c r="F32" s="143" t="str">
        <f t="shared" si="0"/>
        <v>£000</v>
      </c>
      <c r="G32" s="283"/>
      <c r="H32" s="283"/>
      <c r="I32" s="283"/>
      <c r="J32" s="283"/>
      <c r="K32" s="283"/>
      <c r="L32" s="283"/>
      <c r="M32" s="283"/>
      <c r="N32" s="283"/>
      <c r="O32" s="283"/>
      <c r="P32" s="283"/>
      <c r="Q32" s="283"/>
      <c r="R32" s="283"/>
      <c r="S32" s="283"/>
      <c r="T32" s="283"/>
      <c r="U32" s="283"/>
      <c r="V32" s="283"/>
      <c r="W32" s="283"/>
      <c r="X32" s="283"/>
      <c r="Y32" s="283"/>
      <c r="Z32" s="283"/>
      <c r="AA32" s="283"/>
      <c r="AB32" s="283"/>
      <c r="AC32" s="284"/>
      <c r="AE32" s="805"/>
      <c r="AG32" s="805"/>
      <c r="AI32" s="805"/>
      <c r="AK32" s="300"/>
    </row>
    <row r="33" spans="4:37" ht="12.75" customHeight="1" outlineLevel="1" x14ac:dyDescent="0.25">
      <c r="D33" s="142" t="str">
        <f>'Line Items'!D2381</f>
        <v>[TOC Capex Line 17]</v>
      </c>
      <c r="E33" s="106"/>
      <c r="F33" s="143" t="str">
        <f t="shared" si="0"/>
        <v>£000</v>
      </c>
      <c r="G33" s="283"/>
      <c r="H33" s="283"/>
      <c r="I33" s="283"/>
      <c r="J33" s="283"/>
      <c r="K33" s="283"/>
      <c r="L33" s="283"/>
      <c r="M33" s="283"/>
      <c r="N33" s="283"/>
      <c r="O33" s="283"/>
      <c r="P33" s="283"/>
      <c r="Q33" s="283"/>
      <c r="R33" s="283"/>
      <c r="S33" s="283"/>
      <c r="T33" s="283"/>
      <c r="U33" s="283"/>
      <c r="V33" s="283"/>
      <c r="W33" s="283"/>
      <c r="X33" s="283"/>
      <c r="Y33" s="283"/>
      <c r="Z33" s="283"/>
      <c r="AA33" s="283"/>
      <c r="AB33" s="283"/>
      <c r="AC33" s="284"/>
      <c r="AE33" s="805"/>
      <c r="AG33" s="805"/>
      <c r="AI33" s="805"/>
      <c r="AK33" s="300"/>
    </row>
    <row r="34" spans="4:37" ht="12.75" customHeight="1" outlineLevel="1" x14ac:dyDescent="0.25">
      <c r="D34" s="142" t="str">
        <f>'Line Items'!D2382</f>
        <v>[TOC Capex Line 18]</v>
      </c>
      <c r="E34" s="106"/>
      <c r="F34" s="143" t="str">
        <f t="shared" si="0"/>
        <v>£000</v>
      </c>
      <c r="G34" s="283"/>
      <c r="H34" s="283"/>
      <c r="I34" s="283"/>
      <c r="J34" s="283"/>
      <c r="K34" s="283"/>
      <c r="L34" s="283"/>
      <c r="M34" s="283"/>
      <c r="N34" s="283"/>
      <c r="O34" s="283"/>
      <c r="P34" s="283"/>
      <c r="Q34" s="283"/>
      <c r="R34" s="283"/>
      <c r="S34" s="283"/>
      <c r="T34" s="283"/>
      <c r="U34" s="283"/>
      <c r="V34" s="283"/>
      <c r="W34" s="283"/>
      <c r="X34" s="283"/>
      <c r="Y34" s="283"/>
      <c r="Z34" s="283"/>
      <c r="AA34" s="283"/>
      <c r="AB34" s="283"/>
      <c r="AC34" s="284"/>
      <c r="AE34" s="805"/>
      <c r="AG34" s="805"/>
      <c r="AI34" s="805"/>
      <c r="AK34" s="300"/>
    </row>
    <row r="35" spans="4:37" ht="12.75" customHeight="1" outlineLevel="1" x14ac:dyDescent="0.25">
      <c r="D35" s="142" t="str">
        <f>'Line Items'!D2383</f>
        <v>[TOC Capex Line 19]</v>
      </c>
      <c r="E35" s="106"/>
      <c r="F35" s="143" t="str">
        <f t="shared" si="0"/>
        <v>£000</v>
      </c>
      <c r="G35" s="283"/>
      <c r="H35" s="283"/>
      <c r="I35" s="283"/>
      <c r="J35" s="283"/>
      <c r="K35" s="283"/>
      <c r="L35" s="283"/>
      <c r="M35" s="283"/>
      <c r="N35" s="283"/>
      <c r="O35" s="283"/>
      <c r="P35" s="283"/>
      <c r="Q35" s="283"/>
      <c r="R35" s="283"/>
      <c r="S35" s="283"/>
      <c r="T35" s="283"/>
      <c r="U35" s="283"/>
      <c r="V35" s="283"/>
      <c r="W35" s="283"/>
      <c r="X35" s="283"/>
      <c r="Y35" s="283"/>
      <c r="Z35" s="283"/>
      <c r="AA35" s="283"/>
      <c r="AB35" s="283"/>
      <c r="AC35" s="284"/>
      <c r="AE35" s="805"/>
      <c r="AG35" s="805"/>
      <c r="AI35" s="805"/>
      <c r="AK35" s="300"/>
    </row>
    <row r="36" spans="4:37" ht="12.75" customHeight="1" outlineLevel="1" x14ac:dyDescent="0.25">
      <c r="D36" s="142" t="str">
        <f>'Line Items'!D2384</f>
        <v>[TOC Capex Line 20]</v>
      </c>
      <c r="E36" s="106"/>
      <c r="F36" s="143" t="str">
        <f t="shared" si="0"/>
        <v>£000</v>
      </c>
      <c r="G36" s="283"/>
      <c r="H36" s="283"/>
      <c r="I36" s="283"/>
      <c r="J36" s="283"/>
      <c r="K36" s="283"/>
      <c r="L36" s="283"/>
      <c r="M36" s="283"/>
      <c r="N36" s="283"/>
      <c r="O36" s="283"/>
      <c r="P36" s="283"/>
      <c r="Q36" s="283"/>
      <c r="R36" s="283"/>
      <c r="S36" s="283"/>
      <c r="T36" s="283"/>
      <c r="U36" s="283"/>
      <c r="V36" s="283"/>
      <c r="W36" s="283"/>
      <c r="X36" s="283"/>
      <c r="Y36" s="283"/>
      <c r="Z36" s="283"/>
      <c r="AA36" s="283"/>
      <c r="AB36" s="283"/>
      <c r="AC36" s="284"/>
      <c r="AE36" s="805"/>
      <c r="AG36" s="805"/>
      <c r="AI36" s="805"/>
      <c r="AK36" s="300"/>
    </row>
    <row r="37" spans="4:37" ht="12.75" customHeight="1" outlineLevel="1" x14ac:dyDescent="0.25">
      <c r="D37" s="142" t="str">
        <f>'Line Items'!D2385</f>
        <v>[TOC Capex Line 21]</v>
      </c>
      <c r="E37" s="106"/>
      <c r="F37" s="143" t="str">
        <f t="shared" si="0"/>
        <v>£000</v>
      </c>
      <c r="G37" s="283"/>
      <c r="H37" s="283"/>
      <c r="I37" s="283"/>
      <c r="J37" s="283"/>
      <c r="K37" s="283"/>
      <c r="L37" s="283"/>
      <c r="M37" s="283"/>
      <c r="N37" s="283"/>
      <c r="O37" s="283"/>
      <c r="P37" s="283"/>
      <c r="Q37" s="283"/>
      <c r="R37" s="283"/>
      <c r="S37" s="283"/>
      <c r="T37" s="283"/>
      <c r="U37" s="283"/>
      <c r="V37" s="283"/>
      <c r="W37" s="283"/>
      <c r="X37" s="283"/>
      <c r="Y37" s="283"/>
      <c r="Z37" s="283"/>
      <c r="AA37" s="283"/>
      <c r="AB37" s="283"/>
      <c r="AC37" s="284"/>
      <c r="AE37" s="805"/>
      <c r="AG37" s="805"/>
      <c r="AI37" s="805"/>
      <c r="AK37" s="300"/>
    </row>
    <row r="38" spans="4:37" ht="12.75" customHeight="1" outlineLevel="1" x14ac:dyDescent="0.25">
      <c r="D38" s="142" t="str">
        <f>'Line Items'!D2386</f>
        <v>[TOC Capex Line 22]</v>
      </c>
      <c r="E38" s="106"/>
      <c r="F38" s="143" t="str">
        <f t="shared" si="0"/>
        <v>£000</v>
      </c>
      <c r="G38" s="283"/>
      <c r="H38" s="283"/>
      <c r="I38" s="283"/>
      <c r="J38" s="283"/>
      <c r="K38" s="283"/>
      <c r="L38" s="283"/>
      <c r="M38" s="283"/>
      <c r="N38" s="283"/>
      <c r="O38" s="283"/>
      <c r="P38" s="283"/>
      <c r="Q38" s="283"/>
      <c r="R38" s="283"/>
      <c r="S38" s="283"/>
      <c r="T38" s="283"/>
      <c r="U38" s="283"/>
      <c r="V38" s="283"/>
      <c r="W38" s="283"/>
      <c r="X38" s="283"/>
      <c r="Y38" s="283"/>
      <c r="Z38" s="283"/>
      <c r="AA38" s="283"/>
      <c r="AB38" s="283"/>
      <c r="AC38" s="284"/>
      <c r="AE38" s="805"/>
      <c r="AG38" s="805"/>
      <c r="AI38" s="805"/>
      <c r="AK38" s="300"/>
    </row>
    <row r="39" spans="4:37" ht="12.75" customHeight="1" outlineLevel="1" x14ac:dyDescent="0.25">
      <c r="D39" s="142" t="str">
        <f>'Line Items'!D2387</f>
        <v>[TOC Capex Line 23]</v>
      </c>
      <c r="E39" s="106"/>
      <c r="F39" s="143" t="str">
        <f t="shared" si="0"/>
        <v>£000</v>
      </c>
      <c r="G39" s="283"/>
      <c r="H39" s="283"/>
      <c r="I39" s="283"/>
      <c r="J39" s="283"/>
      <c r="K39" s="283"/>
      <c r="L39" s="283"/>
      <c r="M39" s="283"/>
      <c r="N39" s="283"/>
      <c r="O39" s="283"/>
      <c r="P39" s="283"/>
      <c r="Q39" s="283"/>
      <c r="R39" s="283"/>
      <c r="S39" s="283"/>
      <c r="T39" s="283"/>
      <c r="U39" s="283"/>
      <c r="V39" s="283"/>
      <c r="W39" s="283"/>
      <c r="X39" s="283"/>
      <c r="Y39" s="283"/>
      <c r="Z39" s="283"/>
      <c r="AA39" s="283"/>
      <c r="AB39" s="283"/>
      <c r="AC39" s="284"/>
      <c r="AE39" s="805"/>
      <c r="AG39" s="805"/>
      <c r="AI39" s="805"/>
      <c r="AK39" s="300"/>
    </row>
    <row r="40" spans="4:37" ht="12.75" customHeight="1" outlineLevel="1" x14ac:dyDescent="0.25">
      <c r="D40" s="142" t="str">
        <f>'Line Items'!D2388</f>
        <v>[TOC Capex Line 24]</v>
      </c>
      <c r="E40" s="106"/>
      <c r="F40" s="143" t="str">
        <f t="shared" si="0"/>
        <v>£000</v>
      </c>
      <c r="G40" s="283"/>
      <c r="H40" s="283"/>
      <c r="I40" s="283"/>
      <c r="J40" s="283"/>
      <c r="K40" s="283"/>
      <c r="L40" s="283"/>
      <c r="M40" s="283"/>
      <c r="N40" s="283"/>
      <c r="O40" s="283"/>
      <c r="P40" s="283"/>
      <c r="Q40" s="283"/>
      <c r="R40" s="283"/>
      <c r="S40" s="283"/>
      <c r="T40" s="283"/>
      <c r="U40" s="283"/>
      <c r="V40" s="283"/>
      <c r="W40" s="283"/>
      <c r="X40" s="283"/>
      <c r="Y40" s="283"/>
      <c r="Z40" s="283"/>
      <c r="AA40" s="283"/>
      <c r="AB40" s="283"/>
      <c r="AC40" s="284"/>
      <c r="AE40" s="805"/>
      <c r="AG40" s="805"/>
      <c r="AI40" s="805"/>
      <c r="AK40" s="300"/>
    </row>
    <row r="41" spans="4:37" ht="12.75" customHeight="1" outlineLevel="1" x14ac:dyDescent="0.25">
      <c r="D41" s="142" t="str">
        <f>'Line Items'!D2389</f>
        <v>[TOC Capex Line 25]</v>
      </c>
      <c r="E41" s="106"/>
      <c r="F41" s="143" t="str">
        <f t="shared" si="0"/>
        <v>£000</v>
      </c>
      <c r="G41" s="283"/>
      <c r="H41" s="283"/>
      <c r="I41" s="283"/>
      <c r="J41" s="283"/>
      <c r="K41" s="283"/>
      <c r="L41" s="283"/>
      <c r="M41" s="283"/>
      <c r="N41" s="283"/>
      <c r="O41" s="283"/>
      <c r="P41" s="283"/>
      <c r="Q41" s="283"/>
      <c r="R41" s="283"/>
      <c r="S41" s="283"/>
      <c r="T41" s="283"/>
      <c r="U41" s="283"/>
      <c r="V41" s="283"/>
      <c r="W41" s="283"/>
      <c r="X41" s="283"/>
      <c r="Y41" s="283"/>
      <c r="Z41" s="283"/>
      <c r="AA41" s="283"/>
      <c r="AB41" s="283"/>
      <c r="AC41" s="284"/>
      <c r="AE41" s="805"/>
      <c r="AG41" s="805"/>
      <c r="AI41" s="805"/>
      <c r="AK41" s="300"/>
    </row>
    <row r="42" spans="4:37" ht="12.75" customHeight="1" outlineLevel="1" x14ac:dyDescent="0.25">
      <c r="D42" s="142" t="str">
        <f>'Line Items'!D2390</f>
        <v>[TOC Capex Line 26]</v>
      </c>
      <c r="E42" s="106"/>
      <c r="F42" s="143" t="str">
        <f t="shared" si="0"/>
        <v>£000</v>
      </c>
      <c r="G42" s="283"/>
      <c r="H42" s="283"/>
      <c r="I42" s="283"/>
      <c r="J42" s="283"/>
      <c r="K42" s="283"/>
      <c r="L42" s="283"/>
      <c r="M42" s="283"/>
      <c r="N42" s="283"/>
      <c r="O42" s="283"/>
      <c r="P42" s="283"/>
      <c r="Q42" s="283"/>
      <c r="R42" s="283"/>
      <c r="S42" s="283"/>
      <c r="T42" s="283"/>
      <c r="U42" s="283"/>
      <c r="V42" s="283"/>
      <c r="W42" s="283"/>
      <c r="X42" s="283"/>
      <c r="Y42" s="283"/>
      <c r="Z42" s="283"/>
      <c r="AA42" s="283"/>
      <c r="AB42" s="283"/>
      <c r="AC42" s="284"/>
      <c r="AE42" s="805"/>
      <c r="AG42" s="805"/>
      <c r="AI42" s="805"/>
      <c r="AK42" s="300"/>
    </row>
    <row r="43" spans="4:37" ht="12.75" customHeight="1" outlineLevel="1" x14ac:dyDescent="0.25">
      <c r="D43" s="142" t="str">
        <f>'Line Items'!D2391</f>
        <v>[TOC Capex Line 27]</v>
      </c>
      <c r="E43" s="106"/>
      <c r="F43" s="143" t="str">
        <f t="shared" si="0"/>
        <v>£000</v>
      </c>
      <c r="G43" s="283"/>
      <c r="H43" s="283"/>
      <c r="I43" s="283"/>
      <c r="J43" s="283"/>
      <c r="K43" s="283"/>
      <c r="L43" s="283"/>
      <c r="M43" s="283"/>
      <c r="N43" s="283"/>
      <c r="O43" s="283"/>
      <c r="P43" s="283"/>
      <c r="Q43" s="283"/>
      <c r="R43" s="283"/>
      <c r="S43" s="283"/>
      <c r="T43" s="283"/>
      <c r="U43" s="283"/>
      <c r="V43" s="283"/>
      <c r="W43" s="283"/>
      <c r="X43" s="283"/>
      <c r="Y43" s="283"/>
      <c r="Z43" s="283"/>
      <c r="AA43" s="283"/>
      <c r="AB43" s="283"/>
      <c r="AC43" s="284"/>
      <c r="AE43" s="805"/>
      <c r="AG43" s="805"/>
      <c r="AI43" s="805"/>
      <c r="AK43" s="300"/>
    </row>
    <row r="44" spans="4:37" ht="12.75" customHeight="1" outlineLevel="1" x14ac:dyDescent="0.25">
      <c r="D44" s="142" t="str">
        <f>'Line Items'!D2392</f>
        <v>[TOC Capex Line 28]</v>
      </c>
      <c r="E44" s="106"/>
      <c r="F44" s="143" t="str">
        <f t="shared" si="0"/>
        <v>£000</v>
      </c>
      <c r="G44" s="283"/>
      <c r="H44" s="283"/>
      <c r="I44" s="283"/>
      <c r="J44" s="283"/>
      <c r="K44" s="283"/>
      <c r="L44" s="283"/>
      <c r="M44" s="283"/>
      <c r="N44" s="283"/>
      <c r="O44" s="283"/>
      <c r="P44" s="283"/>
      <c r="Q44" s="283"/>
      <c r="R44" s="283"/>
      <c r="S44" s="283"/>
      <c r="T44" s="283"/>
      <c r="U44" s="283"/>
      <c r="V44" s="283"/>
      <c r="W44" s="283"/>
      <c r="X44" s="283"/>
      <c r="Y44" s="283"/>
      <c r="Z44" s="283"/>
      <c r="AA44" s="283"/>
      <c r="AB44" s="283"/>
      <c r="AC44" s="284"/>
      <c r="AE44" s="805"/>
      <c r="AG44" s="805"/>
      <c r="AI44" s="805"/>
      <c r="AK44" s="300"/>
    </row>
    <row r="45" spans="4:37" ht="12.75" customHeight="1" outlineLevel="1" x14ac:dyDescent="0.25">
      <c r="D45" s="142" t="str">
        <f>'Line Items'!D2393</f>
        <v>[TOC Capex Line 29]</v>
      </c>
      <c r="E45" s="106"/>
      <c r="F45" s="143" t="str">
        <f t="shared" si="0"/>
        <v>£000</v>
      </c>
      <c r="G45" s="283"/>
      <c r="H45" s="283"/>
      <c r="I45" s="283"/>
      <c r="J45" s="283"/>
      <c r="K45" s="283"/>
      <c r="L45" s="283"/>
      <c r="M45" s="283"/>
      <c r="N45" s="283"/>
      <c r="O45" s="283"/>
      <c r="P45" s="283"/>
      <c r="Q45" s="283"/>
      <c r="R45" s="283"/>
      <c r="S45" s="283"/>
      <c r="T45" s="283"/>
      <c r="U45" s="283"/>
      <c r="V45" s="283"/>
      <c r="W45" s="283"/>
      <c r="X45" s="283"/>
      <c r="Y45" s="283"/>
      <c r="Z45" s="283"/>
      <c r="AA45" s="283"/>
      <c r="AB45" s="283"/>
      <c r="AC45" s="284"/>
      <c r="AE45" s="805"/>
      <c r="AG45" s="805"/>
      <c r="AI45" s="805"/>
      <c r="AK45" s="300"/>
    </row>
    <row r="46" spans="4:37" ht="12.75" customHeight="1" outlineLevel="1" x14ac:dyDescent="0.25">
      <c r="D46" s="113" t="str">
        <f>'Line Items'!D2394</f>
        <v>[TOC Capex Line 30]</v>
      </c>
      <c r="E46" s="286"/>
      <c r="F46" s="155" t="str">
        <f t="shared" si="0"/>
        <v>£000</v>
      </c>
      <c r="G46" s="287"/>
      <c r="H46" s="287"/>
      <c r="I46" s="287"/>
      <c r="J46" s="287"/>
      <c r="K46" s="287"/>
      <c r="L46" s="331"/>
      <c r="M46" s="287"/>
      <c r="N46" s="287"/>
      <c r="O46" s="287"/>
      <c r="P46" s="287"/>
      <c r="Q46" s="287"/>
      <c r="R46" s="287"/>
      <c r="S46" s="287"/>
      <c r="T46" s="287"/>
      <c r="U46" s="287"/>
      <c r="V46" s="287"/>
      <c r="W46" s="287"/>
      <c r="X46" s="287"/>
      <c r="Y46" s="287"/>
      <c r="Z46" s="287"/>
      <c r="AA46" s="287"/>
      <c r="AB46" s="287"/>
      <c r="AC46" s="288"/>
      <c r="AE46" s="1058"/>
      <c r="AG46" s="1058"/>
      <c r="AI46" s="1058"/>
      <c r="AK46" s="301"/>
    </row>
    <row r="47" spans="4:37" ht="12.75" customHeight="1" outlineLevel="1" x14ac:dyDescent="0.25">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E47" s="107"/>
      <c r="AG47" s="107"/>
      <c r="AI47" s="107"/>
    </row>
    <row r="48" spans="4:37" ht="12.75" customHeight="1" outlineLevel="1" x14ac:dyDescent="0.25">
      <c r="D48" s="429" t="str">
        <f>"Total "&amp;B15</f>
        <v>Total Opening Balances</v>
      </c>
      <c r="E48" s="430"/>
      <c r="F48" s="431" t="str">
        <f>F46</f>
        <v>£000</v>
      </c>
      <c r="G48" s="432">
        <f t="shared" ref="G48:AC48" si="1">SUM(G17:G46)</f>
        <v>0</v>
      </c>
      <c r="H48" s="432">
        <f t="shared" si="1"/>
        <v>0</v>
      </c>
      <c r="I48" s="432">
        <f t="shared" si="1"/>
        <v>0</v>
      </c>
      <c r="J48" s="432">
        <f t="shared" si="1"/>
        <v>0</v>
      </c>
      <c r="K48" s="432">
        <f t="shared" si="1"/>
        <v>0</v>
      </c>
      <c r="L48" s="432">
        <f t="shared" si="1"/>
        <v>0</v>
      </c>
      <c r="M48" s="432">
        <f t="shared" si="1"/>
        <v>0</v>
      </c>
      <c r="N48" s="432">
        <f t="shared" si="1"/>
        <v>0</v>
      </c>
      <c r="O48" s="432">
        <f t="shared" si="1"/>
        <v>0</v>
      </c>
      <c r="P48" s="432">
        <f t="shared" si="1"/>
        <v>0</v>
      </c>
      <c r="Q48" s="432">
        <f t="shared" si="1"/>
        <v>0</v>
      </c>
      <c r="R48" s="432">
        <f t="shared" si="1"/>
        <v>0</v>
      </c>
      <c r="S48" s="432">
        <f t="shared" si="1"/>
        <v>0</v>
      </c>
      <c r="T48" s="432">
        <f t="shared" si="1"/>
        <v>0</v>
      </c>
      <c r="U48" s="432">
        <f t="shared" si="1"/>
        <v>0</v>
      </c>
      <c r="V48" s="432">
        <f t="shared" si="1"/>
        <v>0</v>
      </c>
      <c r="W48" s="432">
        <f t="shared" si="1"/>
        <v>0</v>
      </c>
      <c r="X48" s="432">
        <f t="shared" si="1"/>
        <v>0</v>
      </c>
      <c r="Y48" s="432">
        <f t="shared" si="1"/>
        <v>0</v>
      </c>
      <c r="Z48" s="432">
        <f t="shared" si="1"/>
        <v>0</v>
      </c>
      <c r="AA48" s="432">
        <f t="shared" si="1"/>
        <v>0</v>
      </c>
      <c r="AB48" s="432">
        <f t="shared" si="1"/>
        <v>0</v>
      </c>
      <c r="AC48" s="433">
        <f t="shared" si="1"/>
        <v>0</v>
      </c>
      <c r="AE48" s="1062">
        <f>SUM(AE17:AE46)</f>
        <v>0</v>
      </c>
      <c r="AG48" s="1062">
        <f>SUM(AG17:AG46)</f>
        <v>0</v>
      </c>
      <c r="AI48" s="1062">
        <f>SUM(AI17:AI46)</f>
        <v>0</v>
      </c>
      <c r="AK48" s="295"/>
    </row>
    <row r="49" spans="2:37" x14ac:dyDescent="0.25">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E49" s="107"/>
      <c r="AG49" s="107"/>
      <c r="AI49" s="107"/>
    </row>
    <row r="50" spans="2:37" x14ac:dyDescent="0.25">
      <c r="B50" s="423" t="s">
        <v>557</v>
      </c>
      <c r="C50" s="423"/>
      <c r="D50" s="434"/>
      <c r="E50" s="434"/>
      <c r="F50" s="423"/>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23"/>
      <c r="AE50" s="435"/>
      <c r="AF50" s="423"/>
      <c r="AG50" s="435"/>
      <c r="AH50" s="423"/>
      <c r="AI50" s="435"/>
      <c r="AJ50" s="423"/>
      <c r="AK50" s="423"/>
    </row>
    <row r="51" spans="2:37" ht="12.75" customHeight="1" outlineLevel="1" x14ac:dyDescent="0.25">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E51" s="107"/>
      <c r="AG51" s="107"/>
      <c r="AI51" s="107"/>
    </row>
    <row r="52" spans="2:37" ht="12.75" customHeight="1" outlineLevel="1" x14ac:dyDescent="0.25">
      <c r="D52" s="424" t="str">
        <f t="shared" ref="D52:D81" si="2">D17</f>
        <v>[TOC Capex Line 1]</v>
      </c>
      <c r="E52" s="425"/>
      <c r="F52" s="436" t="str">
        <f t="shared" ref="F52:F81" si="3">F17</f>
        <v>£000</v>
      </c>
      <c r="G52" s="427"/>
      <c r="H52" s="427"/>
      <c r="I52" s="427"/>
      <c r="J52" s="427"/>
      <c r="K52" s="427"/>
      <c r="L52" s="427"/>
      <c r="M52" s="427"/>
      <c r="N52" s="427"/>
      <c r="O52" s="427"/>
      <c r="P52" s="427"/>
      <c r="Q52" s="427"/>
      <c r="R52" s="427"/>
      <c r="S52" s="427"/>
      <c r="T52" s="427"/>
      <c r="U52" s="427"/>
      <c r="V52" s="427"/>
      <c r="W52" s="427"/>
      <c r="X52" s="427"/>
      <c r="Y52" s="427"/>
      <c r="Z52" s="427"/>
      <c r="AA52" s="427"/>
      <c r="AB52" s="427"/>
      <c r="AC52" s="428"/>
      <c r="AE52" s="1057"/>
      <c r="AG52" s="1057"/>
      <c r="AI52" s="1057"/>
      <c r="AK52" s="417"/>
    </row>
    <row r="53" spans="2:37" ht="12.75" customHeight="1" outlineLevel="1" x14ac:dyDescent="0.25">
      <c r="D53" s="142" t="str">
        <f t="shared" si="2"/>
        <v>[TOC Capex Line 2]</v>
      </c>
      <c r="E53" s="106"/>
      <c r="F53" s="143" t="str">
        <f t="shared" si="3"/>
        <v>£000</v>
      </c>
      <c r="G53" s="283"/>
      <c r="H53" s="283"/>
      <c r="I53" s="283"/>
      <c r="J53" s="283"/>
      <c r="K53" s="283"/>
      <c r="L53" s="283"/>
      <c r="M53" s="283"/>
      <c r="N53" s="283"/>
      <c r="O53" s="283"/>
      <c r="P53" s="283"/>
      <c r="Q53" s="283"/>
      <c r="R53" s="283"/>
      <c r="S53" s="283"/>
      <c r="T53" s="283"/>
      <c r="U53" s="283"/>
      <c r="V53" s="283"/>
      <c r="W53" s="283"/>
      <c r="X53" s="283"/>
      <c r="Y53" s="283"/>
      <c r="Z53" s="283"/>
      <c r="AA53" s="283"/>
      <c r="AB53" s="283"/>
      <c r="AC53" s="284"/>
      <c r="AE53" s="805"/>
      <c r="AG53" s="805"/>
      <c r="AI53" s="805"/>
      <c r="AK53" s="300"/>
    </row>
    <row r="54" spans="2:37" ht="12.75" customHeight="1" outlineLevel="1" x14ac:dyDescent="0.25">
      <c r="D54" s="142" t="str">
        <f t="shared" si="2"/>
        <v>[TOC Capex Line 3]</v>
      </c>
      <c r="E54" s="106"/>
      <c r="F54" s="143" t="str">
        <f t="shared" si="3"/>
        <v>£000</v>
      </c>
      <c r="G54" s="283"/>
      <c r="H54" s="283"/>
      <c r="I54" s="283"/>
      <c r="J54" s="283"/>
      <c r="K54" s="283"/>
      <c r="L54" s="283"/>
      <c r="M54" s="283"/>
      <c r="N54" s="283"/>
      <c r="O54" s="283"/>
      <c r="P54" s="283"/>
      <c r="Q54" s="283"/>
      <c r="R54" s="283"/>
      <c r="S54" s="283"/>
      <c r="T54" s="283"/>
      <c r="U54" s="283"/>
      <c r="V54" s="283"/>
      <c r="W54" s="283"/>
      <c r="X54" s="283"/>
      <c r="Y54" s="283"/>
      <c r="Z54" s="283"/>
      <c r="AA54" s="283"/>
      <c r="AB54" s="283"/>
      <c r="AC54" s="284"/>
      <c r="AE54" s="805"/>
      <c r="AG54" s="805"/>
      <c r="AI54" s="805"/>
      <c r="AK54" s="300"/>
    </row>
    <row r="55" spans="2:37" ht="12.75" customHeight="1" outlineLevel="1" x14ac:dyDescent="0.25">
      <c r="D55" s="142" t="str">
        <f t="shared" si="2"/>
        <v>[TOC Capex Line 4]</v>
      </c>
      <c r="E55" s="106"/>
      <c r="F55" s="143" t="str">
        <f t="shared" si="3"/>
        <v>£000</v>
      </c>
      <c r="G55" s="283"/>
      <c r="H55" s="283"/>
      <c r="I55" s="283"/>
      <c r="J55" s="283"/>
      <c r="K55" s="283"/>
      <c r="L55" s="283"/>
      <c r="M55" s="283"/>
      <c r="N55" s="283"/>
      <c r="O55" s="283"/>
      <c r="P55" s="283"/>
      <c r="Q55" s="283"/>
      <c r="R55" s="283"/>
      <c r="S55" s="283"/>
      <c r="T55" s="283"/>
      <c r="U55" s="283"/>
      <c r="V55" s="283"/>
      <c r="W55" s="283"/>
      <c r="X55" s="283"/>
      <c r="Y55" s="283"/>
      <c r="Z55" s="283"/>
      <c r="AA55" s="283"/>
      <c r="AB55" s="283"/>
      <c r="AC55" s="284"/>
      <c r="AE55" s="805"/>
      <c r="AG55" s="805"/>
      <c r="AI55" s="805"/>
      <c r="AK55" s="300"/>
    </row>
    <row r="56" spans="2:37" ht="12.75" customHeight="1" outlineLevel="1" x14ac:dyDescent="0.25">
      <c r="D56" s="142" t="str">
        <f t="shared" si="2"/>
        <v>[TOC Capex Line 5]</v>
      </c>
      <c r="E56" s="106"/>
      <c r="F56" s="143" t="str">
        <f t="shared" si="3"/>
        <v>£000</v>
      </c>
      <c r="G56" s="283"/>
      <c r="H56" s="283"/>
      <c r="I56" s="283"/>
      <c r="J56" s="283"/>
      <c r="K56" s="283"/>
      <c r="L56" s="283"/>
      <c r="M56" s="283"/>
      <c r="N56" s="283"/>
      <c r="O56" s="283"/>
      <c r="P56" s="283"/>
      <c r="Q56" s="283"/>
      <c r="R56" s="283"/>
      <c r="S56" s="283"/>
      <c r="T56" s="283"/>
      <c r="U56" s="283"/>
      <c r="V56" s="283"/>
      <c r="W56" s="283"/>
      <c r="X56" s="283"/>
      <c r="Y56" s="283"/>
      <c r="Z56" s="283"/>
      <c r="AA56" s="283"/>
      <c r="AB56" s="283"/>
      <c r="AC56" s="284"/>
      <c r="AE56" s="805"/>
      <c r="AG56" s="805"/>
      <c r="AI56" s="805"/>
      <c r="AK56" s="300"/>
    </row>
    <row r="57" spans="2:37" ht="12.75" customHeight="1" outlineLevel="1" x14ac:dyDescent="0.25">
      <c r="D57" s="142" t="str">
        <f t="shared" si="2"/>
        <v>[TOC Capex Line 6]</v>
      </c>
      <c r="E57" s="106"/>
      <c r="F57" s="143" t="str">
        <f t="shared" si="3"/>
        <v>£000</v>
      </c>
      <c r="G57" s="283"/>
      <c r="H57" s="283"/>
      <c r="I57" s="283"/>
      <c r="J57" s="283"/>
      <c r="K57" s="283"/>
      <c r="L57" s="283"/>
      <c r="M57" s="283"/>
      <c r="N57" s="283"/>
      <c r="O57" s="283"/>
      <c r="P57" s="283"/>
      <c r="Q57" s="283"/>
      <c r="R57" s="283"/>
      <c r="S57" s="283"/>
      <c r="T57" s="283"/>
      <c r="U57" s="283"/>
      <c r="V57" s="283"/>
      <c r="W57" s="283"/>
      <c r="X57" s="283"/>
      <c r="Y57" s="283"/>
      <c r="Z57" s="283"/>
      <c r="AA57" s="283"/>
      <c r="AB57" s="283"/>
      <c r="AC57" s="284"/>
      <c r="AE57" s="805"/>
      <c r="AG57" s="805"/>
      <c r="AI57" s="805"/>
      <c r="AK57" s="300"/>
    </row>
    <row r="58" spans="2:37" ht="12.75" customHeight="1" outlineLevel="1" x14ac:dyDescent="0.25">
      <c r="D58" s="142" t="str">
        <f t="shared" si="2"/>
        <v>[TOC Capex Line 7]</v>
      </c>
      <c r="E58" s="106"/>
      <c r="F58" s="143" t="str">
        <f t="shared" si="3"/>
        <v>£000</v>
      </c>
      <c r="G58" s="283"/>
      <c r="H58" s="283"/>
      <c r="I58" s="283"/>
      <c r="J58" s="283"/>
      <c r="K58" s="283"/>
      <c r="L58" s="283"/>
      <c r="M58" s="283"/>
      <c r="N58" s="283"/>
      <c r="O58" s="283"/>
      <c r="P58" s="283"/>
      <c r="Q58" s="283"/>
      <c r="R58" s="283"/>
      <c r="S58" s="283"/>
      <c r="T58" s="283"/>
      <c r="U58" s="283"/>
      <c r="V58" s="283"/>
      <c r="W58" s="283"/>
      <c r="X58" s="283"/>
      <c r="Y58" s="283"/>
      <c r="Z58" s="283"/>
      <c r="AA58" s="283"/>
      <c r="AB58" s="283"/>
      <c r="AC58" s="284"/>
      <c r="AE58" s="805"/>
      <c r="AG58" s="805"/>
      <c r="AI58" s="805"/>
      <c r="AK58" s="300"/>
    </row>
    <row r="59" spans="2:37" ht="12.75" customHeight="1" outlineLevel="1" x14ac:dyDescent="0.25">
      <c r="D59" s="142" t="str">
        <f t="shared" si="2"/>
        <v>[TOC Capex Line 8]</v>
      </c>
      <c r="E59" s="106"/>
      <c r="F59" s="143" t="str">
        <f t="shared" si="3"/>
        <v>£000</v>
      </c>
      <c r="G59" s="283"/>
      <c r="H59" s="283"/>
      <c r="I59" s="283"/>
      <c r="J59" s="283"/>
      <c r="K59" s="283"/>
      <c r="L59" s="283"/>
      <c r="M59" s="283"/>
      <c r="N59" s="283"/>
      <c r="O59" s="283"/>
      <c r="P59" s="283"/>
      <c r="Q59" s="283"/>
      <c r="R59" s="283"/>
      <c r="S59" s="283"/>
      <c r="T59" s="283"/>
      <c r="U59" s="283"/>
      <c r="V59" s="283"/>
      <c r="W59" s="283"/>
      <c r="X59" s="283"/>
      <c r="Y59" s="283"/>
      <c r="Z59" s="283"/>
      <c r="AA59" s="283"/>
      <c r="AB59" s="283"/>
      <c r="AC59" s="284"/>
      <c r="AE59" s="805"/>
      <c r="AG59" s="805"/>
      <c r="AI59" s="805"/>
      <c r="AK59" s="300"/>
    </row>
    <row r="60" spans="2:37" ht="12.75" customHeight="1" outlineLevel="1" x14ac:dyDescent="0.25">
      <c r="D60" s="142" t="str">
        <f t="shared" si="2"/>
        <v>[TOC Capex Line 9]</v>
      </c>
      <c r="E60" s="106"/>
      <c r="F60" s="143" t="str">
        <f t="shared" si="3"/>
        <v>£000</v>
      </c>
      <c r="G60" s="283"/>
      <c r="H60" s="283"/>
      <c r="I60" s="283"/>
      <c r="J60" s="283"/>
      <c r="K60" s="283"/>
      <c r="L60" s="283"/>
      <c r="M60" s="283"/>
      <c r="N60" s="283"/>
      <c r="O60" s="283"/>
      <c r="P60" s="283"/>
      <c r="Q60" s="283"/>
      <c r="R60" s="283"/>
      <c r="S60" s="283"/>
      <c r="T60" s="283"/>
      <c r="U60" s="283"/>
      <c r="V60" s="283"/>
      <c r="W60" s="283"/>
      <c r="X60" s="283"/>
      <c r="Y60" s="283"/>
      <c r="Z60" s="283"/>
      <c r="AA60" s="283"/>
      <c r="AB60" s="283"/>
      <c r="AC60" s="284"/>
      <c r="AE60" s="805"/>
      <c r="AG60" s="805"/>
      <c r="AI60" s="805"/>
      <c r="AK60" s="300"/>
    </row>
    <row r="61" spans="2:37" ht="12.75" customHeight="1" outlineLevel="1" x14ac:dyDescent="0.25">
      <c r="D61" s="142" t="str">
        <f t="shared" si="2"/>
        <v>[TOC Capex Line 10]</v>
      </c>
      <c r="E61" s="106"/>
      <c r="F61" s="143" t="str">
        <f t="shared" si="3"/>
        <v>£000</v>
      </c>
      <c r="G61" s="283"/>
      <c r="H61" s="283"/>
      <c r="I61" s="283"/>
      <c r="J61" s="283"/>
      <c r="K61" s="283"/>
      <c r="L61" s="283"/>
      <c r="M61" s="283"/>
      <c r="N61" s="283"/>
      <c r="O61" s="283"/>
      <c r="P61" s="283"/>
      <c r="Q61" s="283"/>
      <c r="R61" s="283"/>
      <c r="S61" s="283"/>
      <c r="T61" s="283"/>
      <c r="U61" s="283"/>
      <c r="V61" s="283"/>
      <c r="W61" s="283"/>
      <c r="X61" s="283"/>
      <c r="Y61" s="283"/>
      <c r="Z61" s="283"/>
      <c r="AA61" s="283"/>
      <c r="AB61" s="283"/>
      <c r="AC61" s="284"/>
      <c r="AE61" s="805"/>
      <c r="AG61" s="805"/>
      <c r="AI61" s="805"/>
      <c r="AK61" s="300"/>
    </row>
    <row r="62" spans="2:37" ht="12.75" customHeight="1" outlineLevel="1" x14ac:dyDescent="0.25">
      <c r="D62" s="142" t="str">
        <f t="shared" si="2"/>
        <v>[TOC Capex Line 11]</v>
      </c>
      <c r="E62" s="106"/>
      <c r="F62" s="143" t="str">
        <f t="shared" si="3"/>
        <v>£000</v>
      </c>
      <c r="G62" s="283"/>
      <c r="H62" s="283"/>
      <c r="I62" s="283"/>
      <c r="J62" s="283"/>
      <c r="K62" s="283"/>
      <c r="L62" s="283"/>
      <c r="M62" s="283"/>
      <c r="N62" s="283"/>
      <c r="O62" s="283"/>
      <c r="P62" s="283"/>
      <c r="Q62" s="283"/>
      <c r="R62" s="283"/>
      <c r="S62" s="283"/>
      <c r="T62" s="283"/>
      <c r="U62" s="283"/>
      <c r="V62" s="283"/>
      <c r="W62" s="283"/>
      <c r="X62" s="283"/>
      <c r="Y62" s="283"/>
      <c r="Z62" s="283"/>
      <c r="AA62" s="283"/>
      <c r="AB62" s="283"/>
      <c r="AC62" s="284"/>
      <c r="AE62" s="805"/>
      <c r="AG62" s="805"/>
      <c r="AI62" s="805"/>
      <c r="AK62" s="300"/>
    </row>
    <row r="63" spans="2:37" ht="12.75" customHeight="1" outlineLevel="1" x14ac:dyDescent="0.25">
      <c r="D63" s="142" t="str">
        <f t="shared" si="2"/>
        <v>[TOC Capex Line 12]</v>
      </c>
      <c r="E63" s="106"/>
      <c r="F63" s="143" t="str">
        <f t="shared" si="3"/>
        <v>£000</v>
      </c>
      <c r="G63" s="283"/>
      <c r="H63" s="283"/>
      <c r="I63" s="283"/>
      <c r="J63" s="283"/>
      <c r="K63" s="283"/>
      <c r="L63" s="283"/>
      <c r="M63" s="283"/>
      <c r="N63" s="283"/>
      <c r="O63" s="283"/>
      <c r="P63" s="283"/>
      <c r="Q63" s="283"/>
      <c r="R63" s="283"/>
      <c r="S63" s="283"/>
      <c r="T63" s="283"/>
      <c r="U63" s="283"/>
      <c r="V63" s="283"/>
      <c r="W63" s="283"/>
      <c r="X63" s="283"/>
      <c r="Y63" s="283"/>
      <c r="Z63" s="283"/>
      <c r="AA63" s="283"/>
      <c r="AB63" s="283"/>
      <c r="AC63" s="284"/>
      <c r="AE63" s="805"/>
      <c r="AG63" s="805"/>
      <c r="AI63" s="805"/>
      <c r="AK63" s="300"/>
    </row>
    <row r="64" spans="2:37" ht="12.75" customHeight="1" outlineLevel="1" x14ac:dyDescent="0.25">
      <c r="D64" s="142" t="str">
        <f t="shared" si="2"/>
        <v>[TOC Capex Line 13]</v>
      </c>
      <c r="E64" s="106"/>
      <c r="F64" s="143" t="str">
        <f t="shared" si="3"/>
        <v>£000</v>
      </c>
      <c r="G64" s="283"/>
      <c r="H64" s="283"/>
      <c r="I64" s="283"/>
      <c r="J64" s="283"/>
      <c r="K64" s="283"/>
      <c r="L64" s="283"/>
      <c r="M64" s="283"/>
      <c r="N64" s="283"/>
      <c r="O64" s="283"/>
      <c r="P64" s="283"/>
      <c r="Q64" s="283"/>
      <c r="R64" s="283"/>
      <c r="S64" s="283"/>
      <c r="T64" s="283"/>
      <c r="U64" s="283"/>
      <c r="V64" s="283"/>
      <c r="W64" s="283"/>
      <c r="X64" s="283"/>
      <c r="Y64" s="283"/>
      <c r="Z64" s="283"/>
      <c r="AA64" s="283"/>
      <c r="AB64" s="283"/>
      <c r="AC64" s="284"/>
      <c r="AE64" s="805"/>
      <c r="AG64" s="805"/>
      <c r="AI64" s="805"/>
      <c r="AK64" s="300"/>
    </row>
    <row r="65" spans="4:37" ht="12.75" customHeight="1" outlineLevel="1" x14ac:dyDescent="0.25">
      <c r="D65" s="142" t="str">
        <f t="shared" si="2"/>
        <v>[TOC Capex Line 14]</v>
      </c>
      <c r="E65" s="106"/>
      <c r="F65" s="143" t="str">
        <f t="shared" si="3"/>
        <v>£000</v>
      </c>
      <c r="G65" s="283"/>
      <c r="H65" s="283"/>
      <c r="I65" s="283"/>
      <c r="J65" s="283"/>
      <c r="K65" s="283"/>
      <c r="L65" s="283"/>
      <c r="M65" s="283"/>
      <c r="N65" s="283"/>
      <c r="O65" s="283"/>
      <c r="P65" s="283"/>
      <c r="Q65" s="283"/>
      <c r="R65" s="283"/>
      <c r="S65" s="283"/>
      <c r="T65" s="283"/>
      <c r="U65" s="283"/>
      <c r="V65" s="283"/>
      <c r="W65" s="283"/>
      <c r="X65" s="283"/>
      <c r="Y65" s="283"/>
      <c r="Z65" s="283"/>
      <c r="AA65" s="283"/>
      <c r="AB65" s="283"/>
      <c r="AC65" s="284"/>
      <c r="AE65" s="805"/>
      <c r="AG65" s="805"/>
      <c r="AI65" s="805"/>
      <c r="AK65" s="300"/>
    </row>
    <row r="66" spans="4:37" ht="12.75" customHeight="1" outlineLevel="1" x14ac:dyDescent="0.25">
      <c r="D66" s="142" t="str">
        <f t="shared" si="2"/>
        <v>[TOC Capex Line 15]</v>
      </c>
      <c r="E66" s="106"/>
      <c r="F66" s="143" t="str">
        <f t="shared" si="3"/>
        <v>£000</v>
      </c>
      <c r="G66" s="283"/>
      <c r="H66" s="283"/>
      <c r="I66" s="283"/>
      <c r="J66" s="283"/>
      <c r="K66" s="283"/>
      <c r="L66" s="283"/>
      <c r="M66" s="283"/>
      <c r="N66" s="283"/>
      <c r="O66" s="283"/>
      <c r="P66" s="283"/>
      <c r="Q66" s="283"/>
      <c r="R66" s="283"/>
      <c r="S66" s="283"/>
      <c r="T66" s="283"/>
      <c r="U66" s="283"/>
      <c r="V66" s="283"/>
      <c r="W66" s="283"/>
      <c r="X66" s="283"/>
      <c r="Y66" s="283"/>
      <c r="Z66" s="283"/>
      <c r="AA66" s="283"/>
      <c r="AB66" s="283"/>
      <c r="AC66" s="284"/>
      <c r="AE66" s="805"/>
      <c r="AG66" s="805"/>
      <c r="AI66" s="805"/>
      <c r="AK66" s="300"/>
    </row>
    <row r="67" spans="4:37" ht="12.75" customHeight="1" outlineLevel="1" x14ac:dyDescent="0.25">
      <c r="D67" s="142" t="str">
        <f t="shared" si="2"/>
        <v>[TOC Capex Line 16]</v>
      </c>
      <c r="E67" s="106"/>
      <c r="F67" s="143" t="str">
        <f t="shared" si="3"/>
        <v>£000</v>
      </c>
      <c r="G67" s="283"/>
      <c r="H67" s="283"/>
      <c r="I67" s="283"/>
      <c r="J67" s="283"/>
      <c r="K67" s="283"/>
      <c r="L67" s="283"/>
      <c r="M67" s="283"/>
      <c r="N67" s="283"/>
      <c r="O67" s="283"/>
      <c r="P67" s="283"/>
      <c r="Q67" s="283"/>
      <c r="R67" s="283"/>
      <c r="S67" s="283"/>
      <c r="T67" s="283"/>
      <c r="U67" s="283"/>
      <c r="V67" s="283"/>
      <c r="W67" s="283"/>
      <c r="X67" s="283"/>
      <c r="Y67" s="283"/>
      <c r="Z67" s="283"/>
      <c r="AA67" s="283"/>
      <c r="AB67" s="283"/>
      <c r="AC67" s="284"/>
      <c r="AE67" s="805"/>
      <c r="AG67" s="805"/>
      <c r="AI67" s="805"/>
      <c r="AK67" s="300"/>
    </row>
    <row r="68" spans="4:37" ht="12.75" customHeight="1" outlineLevel="1" x14ac:dyDescent="0.25">
      <c r="D68" s="142" t="str">
        <f t="shared" si="2"/>
        <v>[TOC Capex Line 17]</v>
      </c>
      <c r="E68" s="106"/>
      <c r="F68" s="143" t="str">
        <f t="shared" si="3"/>
        <v>£000</v>
      </c>
      <c r="G68" s="283"/>
      <c r="H68" s="283"/>
      <c r="I68" s="283"/>
      <c r="J68" s="283"/>
      <c r="K68" s="283"/>
      <c r="L68" s="283"/>
      <c r="M68" s="283"/>
      <c r="N68" s="283"/>
      <c r="O68" s="283"/>
      <c r="P68" s="283"/>
      <c r="Q68" s="283"/>
      <c r="R68" s="283"/>
      <c r="S68" s="283"/>
      <c r="T68" s="283"/>
      <c r="U68" s="283"/>
      <c r="V68" s="283"/>
      <c r="W68" s="283"/>
      <c r="X68" s="283"/>
      <c r="Y68" s="283"/>
      <c r="Z68" s="283"/>
      <c r="AA68" s="283"/>
      <c r="AB68" s="283"/>
      <c r="AC68" s="284"/>
      <c r="AE68" s="805"/>
      <c r="AG68" s="805"/>
      <c r="AI68" s="805"/>
      <c r="AK68" s="300"/>
    </row>
    <row r="69" spans="4:37" ht="12.75" customHeight="1" outlineLevel="1" x14ac:dyDescent="0.25">
      <c r="D69" s="142" t="str">
        <f t="shared" si="2"/>
        <v>[TOC Capex Line 18]</v>
      </c>
      <c r="E69" s="106"/>
      <c r="F69" s="143" t="str">
        <f t="shared" si="3"/>
        <v>£000</v>
      </c>
      <c r="G69" s="283"/>
      <c r="H69" s="283"/>
      <c r="I69" s="283"/>
      <c r="J69" s="283"/>
      <c r="K69" s="283"/>
      <c r="L69" s="283"/>
      <c r="M69" s="283"/>
      <c r="N69" s="283"/>
      <c r="O69" s="283"/>
      <c r="P69" s="283"/>
      <c r="Q69" s="283"/>
      <c r="R69" s="283"/>
      <c r="S69" s="283"/>
      <c r="T69" s="283"/>
      <c r="U69" s="283"/>
      <c r="V69" s="283"/>
      <c r="W69" s="283"/>
      <c r="X69" s="283"/>
      <c r="Y69" s="283"/>
      <c r="Z69" s="283"/>
      <c r="AA69" s="283"/>
      <c r="AB69" s="283"/>
      <c r="AC69" s="284"/>
      <c r="AE69" s="805"/>
      <c r="AG69" s="805"/>
      <c r="AI69" s="805"/>
      <c r="AK69" s="300"/>
    </row>
    <row r="70" spans="4:37" ht="12.75" customHeight="1" outlineLevel="1" x14ac:dyDescent="0.25">
      <c r="D70" s="142" t="str">
        <f t="shared" si="2"/>
        <v>[TOC Capex Line 19]</v>
      </c>
      <c r="E70" s="106"/>
      <c r="F70" s="143" t="str">
        <f t="shared" si="3"/>
        <v>£000</v>
      </c>
      <c r="G70" s="283"/>
      <c r="H70" s="283"/>
      <c r="I70" s="283"/>
      <c r="J70" s="283"/>
      <c r="K70" s="283"/>
      <c r="L70" s="283"/>
      <c r="M70" s="283"/>
      <c r="N70" s="283"/>
      <c r="O70" s="283"/>
      <c r="P70" s="283"/>
      <c r="Q70" s="283"/>
      <c r="R70" s="283"/>
      <c r="S70" s="283"/>
      <c r="T70" s="283"/>
      <c r="U70" s="283"/>
      <c r="V70" s="283"/>
      <c r="W70" s="283"/>
      <c r="X70" s="283"/>
      <c r="Y70" s="283"/>
      <c r="Z70" s="283"/>
      <c r="AA70" s="283"/>
      <c r="AB70" s="283"/>
      <c r="AC70" s="284"/>
      <c r="AE70" s="805"/>
      <c r="AG70" s="805"/>
      <c r="AI70" s="805"/>
      <c r="AK70" s="300"/>
    </row>
    <row r="71" spans="4:37" ht="12.75" customHeight="1" outlineLevel="1" x14ac:dyDescent="0.25">
      <c r="D71" s="142" t="str">
        <f t="shared" si="2"/>
        <v>[TOC Capex Line 20]</v>
      </c>
      <c r="E71" s="106"/>
      <c r="F71" s="143" t="str">
        <f t="shared" si="3"/>
        <v>£000</v>
      </c>
      <c r="G71" s="283"/>
      <c r="H71" s="283"/>
      <c r="I71" s="283"/>
      <c r="J71" s="283"/>
      <c r="K71" s="283"/>
      <c r="L71" s="283"/>
      <c r="M71" s="283"/>
      <c r="N71" s="283"/>
      <c r="O71" s="283"/>
      <c r="P71" s="283"/>
      <c r="Q71" s="283"/>
      <c r="R71" s="283"/>
      <c r="S71" s="283"/>
      <c r="T71" s="283"/>
      <c r="U71" s="283"/>
      <c r="V71" s="283"/>
      <c r="W71" s="283"/>
      <c r="X71" s="283"/>
      <c r="Y71" s="283"/>
      <c r="Z71" s="283"/>
      <c r="AA71" s="283"/>
      <c r="AB71" s="283"/>
      <c r="AC71" s="284"/>
      <c r="AE71" s="805"/>
      <c r="AG71" s="805"/>
      <c r="AI71" s="805"/>
      <c r="AK71" s="300"/>
    </row>
    <row r="72" spans="4:37" ht="12.75" customHeight="1" outlineLevel="1" x14ac:dyDescent="0.25">
      <c r="D72" s="142" t="str">
        <f t="shared" si="2"/>
        <v>[TOC Capex Line 21]</v>
      </c>
      <c r="E72" s="106"/>
      <c r="F72" s="143" t="str">
        <f t="shared" si="3"/>
        <v>£000</v>
      </c>
      <c r="G72" s="283"/>
      <c r="H72" s="283"/>
      <c r="I72" s="283"/>
      <c r="J72" s="283"/>
      <c r="K72" s="283"/>
      <c r="L72" s="283"/>
      <c r="M72" s="283"/>
      <c r="N72" s="283"/>
      <c r="O72" s="283"/>
      <c r="P72" s="283"/>
      <c r="Q72" s="283"/>
      <c r="R72" s="283"/>
      <c r="S72" s="283"/>
      <c r="T72" s="283"/>
      <c r="U72" s="283"/>
      <c r="V72" s="283"/>
      <c r="W72" s="283"/>
      <c r="X72" s="283"/>
      <c r="Y72" s="283"/>
      <c r="Z72" s="283"/>
      <c r="AA72" s="283"/>
      <c r="AB72" s="283"/>
      <c r="AC72" s="284"/>
      <c r="AE72" s="805"/>
      <c r="AG72" s="805"/>
      <c r="AI72" s="805"/>
      <c r="AK72" s="300"/>
    </row>
    <row r="73" spans="4:37" ht="12.75" customHeight="1" outlineLevel="1" x14ac:dyDescent="0.25">
      <c r="D73" s="142" t="str">
        <f t="shared" si="2"/>
        <v>[TOC Capex Line 22]</v>
      </c>
      <c r="E73" s="106"/>
      <c r="F73" s="143" t="str">
        <f t="shared" si="3"/>
        <v>£000</v>
      </c>
      <c r="G73" s="283"/>
      <c r="H73" s="283"/>
      <c r="I73" s="283"/>
      <c r="J73" s="283"/>
      <c r="K73" s="283"/>
      <c r="L73" s="283"/>
      <c r="M73" s="283"/>
      <c r="N73" s="283"/>
      <c r="O73" s="283"/>
      <c r="P73" s="283"/>
      <c r="Q73" s="283"/>
      <c r="R73" s="283"/>
      <c r="S73" s="283"/>
      <c r="T73" s="283"/>
      <c r="U73" s="283"/>
      <c r="V73" s="283"/>
      <c r="W73" s="283"/>
      <c r="X73" s="283"/>
      <c r="Y73" s="283"/>
      <c r="Z73" s="283"/>
      <c r="AA73" s="283"/>
      <c r="AB73" s="283"/>
      <c r="AC73" s="284"/>
      <c r="AE73" s="805"/>
      <c r="AG73" s="805"/>
      <c r="AI73" s="805"/>
      <c r="AK73" s="300"/>
    </row>
    <row r="74" spans="4:37" ht="12.75" customHeight="1" outlineLevel="1" x14ac:dyDescent="0.25">
      <c r="D74" s="142" t="str">
        <f t="shared" si="2"/>
        <v>[TOC Capex Line 23]</v>
      </c>
      <c r="E74" s="106"/>
      <c r="F74" s="143" t="str">
        <f t="shared" si="3"/>
        <v>£000</v>
      </c>
      <c r="G74" s="283"/>
      <c r="H74" s="283"/>
      <c r="I74" s="283"/>
      <c r="J74" s="283"/>
      <c r="K74" s="283"/>
      <c r="L74" s="283"/>
      <c r="M74" s="283"/>
      <c r="N74" s="283"/>
      <c r="O74" s="283"/>
      <c r="P74" s="283"/>
      <c r="Q74" s="283"/>
      <c r="R74" s="283"/>
      <c r="S74" s="283"/>
      <c r="T74" s="283"/>
      <c r="U74" s="283"/>
      <c r="V74" s="283"/>
      <c r="W74" s="283"/>
      <c r="X74" s="283"/>
      <c r="Y74" s="283"/>
      <c r="Z74" s="283"/>
      <c r="AA74" s="283"/>
      <c r="AB74" s="283"/>
      <c r="AC74" s="284"/>
      <c r="AE74" s="805"/>
      <c r="AG74" s="805"/>
      <c r="AI74" s="805"/>
      <c r="AK74" s="300"/>
    </row>
    <row r="75" spans="4:37" ht="12.75" customHeight="1" outlineLevel="1" x14ac:dyDescent="0.25">
      <c r="D75" s="142" t="str">
        <f t="shared" si="2"/>
        <v>[TOC Capex Line 24]</v>
      </c>
      <c r="E75" s="106"/>
      <c r="F75" s="143" t="str">
        <f t="shared" si="3"/>
        <v>£000</v>
      </c>
      <c r="G75" s="283"/>
      <c r="H75" s="283"/>
      <c r="I75" s="283"/>
      <c r="J75" s="283"/>
      <c r="K75" s="283"/>
      <c r="L75" s="283"/>
      <c r="M75" s="283"/>
      <c r="N75" s="283"/>
      <c r="O75" s="283"/>
      <c r="P75" s="283"/>
      <c r="Q75" s="283"/>
      <c r="R75" s="283"/>
      <c r="S75" s="283"/>
      <c r="T75" s="283"/>
      <c r="U75" s="283"/>
      <c r="V75" s="283"/>
      <c r="W75" s="283"/>
      <c r="X75" s="283"/>
      <c r="Y75" s="283"/>
      <c r="Z75" s="283"/>
      <c r="AA75" s="283"/>
      <c r="AB75" s="283"/>
      <c r="AC75" s="284"/>
      <c r="AE75" s="805"/>
      <c r="AG75" s="805"/>
      <c r="AI75" s="805"/>
      <c r="AK75" s="300"/>
    </row>
    <row r="76" spans="4:37" ht="12.75" customHeight="1" outlineLevel="1" x14ac:dyDescent="0.25">
      <c r="D76" s="142" t="str">
        <f t="shared" si="2"/>
        <v>[TOC Capex Line 25]</v>
      </c>
      <c r="E76" s="106"/>
      <c r="F76" s="143" t="str">
        <f t="shared" si="3"/>
        <v>£000</v>
      </c>
      <c r="G76" s="283"/>
      <c r="H76" s="283"/>
      <c r="I76" s="283"/>
      <c r="J76" s="283"/>
      <c r="K76" s="283"/>
      <c r="L76" s="283"/>
      <c r="M76" s="283"/>
      <c r="N76" s="283"/>
      <c r="O76" s="283"/>
      <c r="P76" s="283"/>
      <c r="Q76" s="283"/>
      <c r="R76" s="283"/>
      <c r="S76" s="283"/>
      <c r="T76" s="283"/>
      <c r="U76" s="283"/>
      <c r="V76" s="283"/>
      <c r="W76" s="283"/>
      <c r="X76" s="283"/>
      <c r="Y76" s="283"/>
      <c r="Z76" s="283"/>
      <c r="AA76" s="283"/>
      <c r="AB76" s="283"/>
      <c r="AC76" s="284"/>
      <c r="AE76" s="805"/>
      <c r="AG76" s="805"/>
      <c r="AI76" s="805"/>
      <c r="AK76" s="300"/>
    </row>
    <row r="77" spans="4:37" ht="12.75" customHeight="1" outlineLevel="1" x14ac:dyDescent="0.25">
      <c r="D77" s="142" t="str">
        <f t="shared" si="2"/>
        <v>[TOC Capex Line 26]</v>
      </c>
      <c r="E77" s="106"/>
      <c r="F77" s="143" t="str">
        <f t="shared" si="3"/>
        <v>£000</v>
      </c>
      <c r="G77" s="283"/>
      <c r="H77" s="283"/>
      <c r="I77" s="283"/>
      <c r="J77" s="283"/>
      <c r="K77" s="283"/>
      <c r="L77" s="283"/>
      <c r="M77" s="283"/>
      <c r="N77" s="283"/>
      <c r="O77" s="283"/>
      <c r="P77" s="283"/>
      <c r="Q77" s="283"/>
      <c r="R77" s="283"/>
      <c r="S77" s="283"/>
      <c r="T77" s="283"/>
      <c r="U77" s="283"/>
      <c r="V77" s="283"/>
      <c r="W77" s="283"/>
      <c r="X77" s="283"/>
      <c r="Y77" s="283"/>
      <c r="Z77" s="283"/>
      <c r="AA77" s="283"/>
      <c r="AB77" s="283"/>
      <c r="AC77" s="284"/>
      <c r="AE77" s="805"/>
      <c r="AG77" s="805"/>
      <c r="AI77" s="805"/>
      <c r="AK77" s="300"/>
    </row>
    <row r="78" spans="4:37" ht="12.75" customHeight="1" outlineLevel="1" x14ac:dyDescent="0.25">
      <c r="D78" s="142" t="str">
        <f t="shared" si="2"/>
        <v>[TOC Capex Line 27]</v>
      </c>
      <c r="E78" s="106"/>
      <c r="F78" s="143" t="str">
        <f t="shared" si="3"/>
        <v>£000</v>
      </c>
      <c r="G78" s="283"/>
      <c r="H78" s="283"/>
      <c r="I78" s="283"/>
      <c r="J78" s="283"/>
      <c r="K78" s="283"/>
      <c r="L78" s="283"/>
      <c r="M78" s="283"/>
      <c r="N78" s="283"/>
      <c r="O78" s="283"/>
      <c r="P78" s="283"/>
      <c r="Q78" s="283"/>
      <c r="R78" s="283"/>
      <c r="S78" s="283"/>
      <c r="T78" s="283"/>
      <c r="U78" s="283"/>
      <c r="V78" s="283"/>
      <c r="W78" s="283"/>
      <c r="X78" s="283"/>
      <c r="Y78" s="283"/>
      <c r="Z78" s="283"/>
      <c r="AA78" s="283"/>
      <c r="AB78" s="283"/>
      <c r="AC78" s="284"/>
      <c r="AE78" s="805"/>
      <c r="AG78" s="805"/>
      <c r="AI78" s="805"/>
      <c r="AK78" s="300"/>
    </row>
    <row r="79" spans="4:37" ht="12.75" customHeight="1" outlineLevel="1" x14ac:dyDescent="0.25">
      <c r="D79" s="142" t="str">
        <f t="shared" si="2"/>
        <v>[TOC Capex Line 28]</v>
      </c>
      <c r="E79" s="106"/>
      <c r="F79" s="143" t="str">
        <f t="shared" si="3"/>
        <v>£000</v>
      </c>
      <c r="G79" s="283"/>
      <c r="H79" s="283"/>
      <c r="I79" s="283"/>
      <c r="J79" s="283"/>
      <c r="K79" s="283"/>
      <c r="L79" s="283"/>
      <c r="M79" s="283"/>
      <c r="N79" s="283"/>
      <c r="O79" s="283"/>
      <c r="P79" s="283"/>
      <c r="Q79" s="283"/>
      <c r="R79" s="283"/>
      <c r="S79" s="283"/>
      <c r="T79" s="283"/>
      <c r="U79" s="283"/>
      <c r="V79" s="283"/>
      <c r="W79" s="283"/>
      <c r="X79" s="283"/>
      <c r="Y79" s="283"/>
      <c r="Z79" s="283"/>
      <c r="AA79" s="283"/>
      <c r="AB79" s="283"/>
      <c r="AC79" s="284"/>
      <c r="AE79" s="805"/>
      <c r="AG79" s="805"/>
      <c r="AI79" s="805"/>
      <c r="AK79" s="300"/>
    </row>
    <row r="80" spans="4:37" ht="12.75" customHeight="1" outlineLevel="1" x14ac:dyDescent="0.25">
      <c r="D80" s="142" t="str">
        <f t="shared" si="2"/>
        <v>[TOC Capex Line 29]</v>
      </c>
      <c r="E80" s="106"/>
      <c r="F80" s="143" t="str">
        <f t="shared" si="3"/>
        <v>£000</v>
      </c>
      <c r="G80" s="283"/>
      <c r="H80" s="283"/>
      <c r="I80" s="283"/>
      <c r="J80" s="283"/>
      <c r="K80" s="283"/>
      <c r="L80" s="283"/>
      <c r="M80" s="283"/>
      <c r="N80" s="283"/>
      <c r="O80" s="283"/>
      <c r="P80" s="283"/>
      <c r="Q80" s="283"/>
      <c r="R80" s="283"/>
      <c r="S80" s="283"/>
      <c r="T80" s="283"/>
      <c r="U80" s="283"/>
      <c r="V80" s="283"/>
      <c r="W80" s="283"/>
      <c r="X80" s="283"/>
      <c r="Y80" s="283"/>
      <c r="Z80" s="283"/>
      <c r="AA80" s="283"/>
      <c r="AB80" s="283"/>
      <c r="AC80" s="284"/>
      <c r="AE80" s="805"/>
      <c r="AG80" s="805"/>
      <c r="AI80" s="805"/>
      <c r="AK80" s="300"/>
    </row>
    <row r="81" spans="2:37" ht="12.75" customHeight="1" outlineLevel="1" x14ac:dyDescent="0.25">
      <c r="D81" s="113" t="str">
        <f t="shared" si="2"/>
        <v>[TOC Capex Line 30]</v>
      </c>
      <c r="E81" s="286"/>
      <c r="F81" s="155" t="str">
        <f t="shared" si="3"/>
        <v>£000</v>
      </c>
      <c r="G81" s="287"/>
      <c r="H81" s="287"/>
      <c r="I81" s="287"/>
      <c r="J81" s="287"/>
      <c r="K81" s="287"/>
      <c r="L81" s="287"/>
      <c r="M81" s="287"/>
      <c r="N81" s="287"/>
      <c r="O81" s="287"/>
      <c r="P81" s="287"/>
      <c r="Q81" s="287"/>
      <c r="R81" s="287"/>
      <c r="S81" s="287"/>
      <c r="T81" s="287"/>
      <c r="U81" s="287"/>
      <c r="V81" s="287"/>
      <c r="W81" s="287"/>
      <c r="X81" s="287"/>
      <c r="Y81" s="287"/>
      <c r="Z81" s="287"/>
      <c r="AA81" s="287"/>
      <c r="AB81" s="287"/>
      <c r="AC81" s="288"/>
      <c r="AE81" s="1058"/>
      <c r="AG81" s="1058"/>
      <c r="AI81" s="1058"/>
      <c r="AK81" s="301"/>
    </row>
    <row r="82" spans="2:37" ht="12.75" customHeight="1" outlineLevel="1" x14ac:dyDescent="0.25">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E82" s="107"/>
      <c r="AG82" s="107"/>
      <c r="AI82" s="107"/>
    </row>
    <row r="83" spans="2:37" ht="12.75" customHeight="1" outlineLevel="1" x14ac:dyDescent="0.25">
      <c r="D83" s="290" t="str">
        <f>"Total "&amp;B50</f>
        <v>Total Additions</v>
      </c>
      <c r="E83" s="353"/>
      <c r="F83" s="354" t="str">
        <f>F81</f>
        <v>£000</v>
      </c>
      <c r="G83" s="355">
        <f t="shared" ref="G83:AC83" si="4">SUM(G52:G81)</f>
        <v>0</v>
      </c>
      <c r="H83" s="355">
        <f t="shared" si="4"/>
        <v>0</v>
      </c>
      <c r="I83" s="355">
        <f t="shared" si="4"/>
        <v>0</v>
      </c>
      <c r="J83" s="355">
        <f t="shared" si="4"/>
        <v>0</v>
      </c>
      <c r="K83" s="355">
        <f t="shared" si="4"/>
        <v>0</v>
      </c>
      <c r="L83" s="355">
        <f t="shared" si="4"/>
        <v>0</v>
      </c>
      <c r="M83" s="355">
        <f t="shared" si="4"/>
        <v>0</v>
      </c>
      <c r="N83" s="355">
        <f t="shared" si="4"/>
        <v>0</v>
      </c>
      <c r="O83" s="355">
        <f t="shared" si="4"/>
        <v>0</v>
      </c>
      <c r="P83" s="355">
        <f t="shared" si="4"/>
        <v>0</v>
      </c>
      <c r="Q83" s="355">
        <f t="shared" si="4"/>
        <v>0</v>
      </c>
      <c r="R83" s="355">
        <f t="shared" si="4"/>
        <v>0</v>
      </c>
      <c r="S83" s="355">
        <f t="shared" si="4"/>
        <v>0</v>
      </c>
      <c r="T83" s="355">
        <f t="shared" si="4"/>
        <v>0</v>
      </c>
      <c r="U83" s="355">
        <f t="shared" si="4"/>
        <v>0</v>
      </c>
      <c r="V83" s="355">
        <f t="shared" si="4"/>
        <v>0</v>
      </c>
      <c r="W83" s="355">
        <f t="shared" si="4"/>
        <v>0</v>
      </c>
      <c r="X83" s="355">
        <f t="shared" si="4"/>
        <v>0</v>
      </c>
      <c r="Y83" s="355">
        <f t="shared" si="4"/>
        <v>0</v>
      </c>
      <c r="Z83" s="355">
        <f t="shared" si="4"/>
        <v>0</v>
      </c>
      <c r="AA83" s="355">
        <f t="shared" si="4"/>
        <v>0</v>
      </c>
      <c r="AB83" s="355">
        <f t="shared" si="4"/>
        <v>0</v>
      </c>
      <c r="AC83" s="294">
        <f t="shared" si="4"/>
        <v>0</v>
      </c>
      <c r="AE83" s="1062">
        <f>SUM(AE52:AE81)</f>
        <v>0</v>
      </c>
      <c r="AG83" s="1062">
        <f>SUM(AG52:AG81)</f>
        <v>0</v>
      </c>
      <c r="AI83" s="1062">
        <f>SUM(AI52:AI81)</f>
        <v>0</v>
      </c>
      <c r="AK83" s="295"/>
    </row>
    <row r="84" spans="2:37" x14ac:dyDescent="0.25">
      <c r="G84" s="107"/>
      <c r="H84" s="107"/>
      <c r="I84" s="107"/>
      <c r="J84" s="107"/>
      <c r="K84" s="107"/>
      <c r="L84" s="107"/>
      <c r="M84" s="107"/>
      <c r="N84" s="107"/>
      <c r="O84" s="107"/>
      <c r="P84" s="107"/>
      <c r="Q84" s="107"/>
      <c r="R84" s="107"/>
      <c r="S84" s="107"/>
      <c r="T84" s="107"/>
      <c r="U84" s="107"/>
      <c r="V84" s="107"/>
      <c r="W84" s="107"/>
      <c r="X84" s="107"/>
      <c r="Y84" s="107"/>
      <c r="Z84" s="107"/>
      <c r="AA84" s="107"/>
      <c r="AB84" s="107"/>
      <c r="AC84" s="107"/>
      <c r="AE84" s="107"/>
      <c r="AG84" s="107"/>
      <c r="AI84" s="107"/>
    </row>
    <row r="85" spans="2:37" x14ac:dyDescent="0.25">
      <c r="B85" s="423" t="s">
        <v>558</v>
      </c>
      <c r="C85" s="423"/>
      <c r="D85" s="434"/>
      <c r="E85" s="434"/>
      <c r="F85" s="423"/>
      <c r="G85" s="435"/>
      <c r="H85" s="435"/>
      <c r="I85" s="435"/>
      <c r="J85" s="435"/>
      <c r="K85" s="435"/>
      <c r="L85" s="435"/>
      <c r="M85" s="435"/>
      <c r="N85" s="435"/>
      <c r="O85" s="435"/>
      <c r="P85" s="435"/>
      <c r="Q85" s="435"/>
      <c r="R85" s="435"/>
      <c r="S85" s="435"/>
      <c r="T85" s="435"/>
      <c r="U85" s="435"/>
      <c r="V85" s="435"/>
      <c r="W85" s="435"/>
      <c r="X85" s="435"/>
      <c r="Y85" s="435"/>
      <c r="Z85" s="435"/>
      <c r="AA85" s="435"/>
      <c r="AB85" s="435"/>
      <c r="AC85" s="435"/>
      <c r="AD85" s="423"/>
      <c r="AE85" s="435"/>
      <c r="AF85" s="423"/>
      <c r="AG85" s="435"/>
      <c r="AH85" s="423"/>
      <c r="AI85" s="435"/>
      <c r="AJ85" s="423"/>
      <c r="AK85" s="423"/>
    </row>
    <row r="86" spans="2:37" ht="12.75" customHeight="1" outlineLevel="1" x14ac:dyDescent="0.25">
      <c r="G86" s="107"/>
      <c r="H86" s="107"/>
      <c r="I86" s="107"/>
      <c r="J86" s="107"/>
      <c r="K86" s="107"/>
      <c r="L86" s="107"/>
      <c r="M86" s="107"/>
      <c r="N86" s="107"/>
      <c r="O86" s="107"/>
      <c r="P86" s="107"/>
      <c r="Q86" s="107"/>
      <c r="R86" s="107"/>
      <c r="S86" s="107"/>
      <c r="T86" s="107"/>
      <c r="U86" s="107"/>
      <c r="V86" s="107"/>
      <c r="W86" s="107"/>
      <c r="X86" s="107"/>
      <c r="Y86" s="107"/>
      <c r="Z86" s="107"/>
      <c r="AA86" s="107"/>
      <c r="AB86" s="107"/>
      <c r="AC86" s="107"/>
      <c r="AE86" s="107"/>
      <c r="AG86" s="107"/>
      <c r="AI86" s="107"/>
    </row>
    <row r="87" spans="2:37" ht="12.75" customHeight="1" outlineLevel="1" x14ac:dyDescent="0.25">
      <c r="D87" s="424" t="str">
        <f t="shared" ref="D87:D116" si="5">D52</f>
        <v>[TOC Capex Line 1]</v>
      </c>
      <c r="E87" s="425"/>
      <c r="F87" s="436" t="str">
        <f t="shared" ref="F87:F116" si="6">F52</f>
        <v>£000</v>
      </c>
      <c r="G87" s="427"/>
      <c r="H87" s="427"/>
      <c r="I87" s="427"/>
      <c r="J87" s="427"/>
      <c r="K87" s="427"/>
      <c r="L87" s="427"/>
      <c r="M87" s="427"/>
      <c r="N87" s="427"/>
      <c r="O87" s="427"/>
      <c r="P87" s="427"/>
      <c r="Q87" s="427"/>
      <c r="R87" s="427"/>
      <c r="S87" s="427"/>
      <c r="T87" s="427"/>
      <c r="U87" s="427"/>
      <c r="V87" s="427"/>
      <c r="W87" s="427"/>
      <c r="X87" s="427"/>
      <c r="Y87" s="427"/>
      <c r="Z87" s="427"/>
      <c r="AA87" s="427"/>
      <c r="AB87" s="427"/>
      <c r="AC87" s="428"/>
      <c r="AE87" s="1057"/>
      <c r="AG87" s="1057"/>
      <c r="AI87" s="1057"/>
      <c r="AK87" s="417"/>
    </row>
    <row r="88" spans="2:37" ht="12.75" customHeight="1" outlineLevel="1" x14ac:dyDescent="0.25">
      <c r="D88" s="142" t="str">
        <f t="shared" si="5"/>
        <v>[TOC Capex Line 2]</v>
      </c>
      <c r="E88" s="106"/>
      <c r="F88" s="143" t="str">
        <f t="shared" si="6"/>
        <v>£000</v>
      </c>
      <c r="G88" s="283"/>
      <c r="H88" s="283"/>
      <c r="I88" s="283"/>
      <c r="J88" s="283"/>
      <c r="K88" s="283"/>
      <c r="L88" s="283"/>
      <c r="M88" s="283"/>
      <c r="N88" s="283"/>
      <c r="O88" s="283"/>
      <c r="P88" s="283"/>
      <c r="Q88" s="283"/>
      <c r="R88" s="283"/>
      <c r="S88" s="283"/>
      <c r="T88" s="283"/>
      <c r="U88" s="283"/>
      <c r="V88" s="283"/>
      <c r="W88" s="283"/>
      <c r="X88" s="283"/>
      <c r="Y88" s="283"/>
      <c r="Z88" s="283"/>
      <c r="AA88" s="283"/>
      <c r="AB88" s="283"/>
      <c r="AC88" s="284"/>
      <c r="AE88" s="805"/>
      <c r="AG88" s="805"/>
      <c r="AI88" s="805"/>
      <c r="AK88" s="300"/>
    </row>
    <row r="89" spans="2:37" ht="12.75" customHeight="1" outlineLevel="1" x14ac:dyDescent="0.25">
      <c r="D89" s="142" t="str">
        <f t="shared" si="5"/>
        <v>[TOC Capex Line 3]</v>
      </c>
      <c r="E89" s="106"/>
      <c r="F89" s="143" t="str">
        <f t="shared" si="6"/>
        <v>£000</v>
      </c>
      <c r="G89" s="283"/>
      <c r="H89" s="283"/>
      <c r="I89" s="283"/>
      <c r="J89" s="283"/>
      <c r="K89" s="283"/>
      <c r="L89" s="283"/>
      <c r="M89" s="283"/>
      <c r="N89" s="283"/>
      <c r="O89" s="283"/>
      <c r="P89" s="283"/>
      <c r="Q89" s="283"/>
      <c r="R89" s="283"/>
      <c r="S89" s="283"/>
      <c r="T89" s="283"/>
      <c r="U89" s="283"/>
      <c r="V89" s="283"/>
      <c r="W89" s="283"/>
      <c r="X89" s="283"/>
      <c r="Y89" s="283"/>
      <c r="Z89" s="283"/>
      <c r="AA89" s="283"/>
      <c r="AB89" s="283"/>
      <c r="AC89" s="284"/>
      <c r="AE89" s="805"/>
      <c r="AG89" s="805"/>
      <c r="AI89" s="805"/>
      <c r="AK89" s="300"/>
    </row>
    <row r="90" spans="2:37" ht="12.75" customHeight="1" outlineLevel="1" x14ac:dyDescent="0.25">
      <c r="D90" s="142" t="str">
        <f t="shared" si="5"/>
        <v>[TOC Capex Line 4]</v>
      </c>
      <c r="E90" s="106"/>
      <c r="F90" s="143" t="str">
        <f t="shared" si="6"/>
        <v>£000</v>
      </c>
      <c r="G90" s="283"/>
      <c r="H90" s="283"/>
      <c r="I90" s="283"/>
      <c r="J90" s="283"/>
      <c r="K90" s="283"/>
      <c r="L90" s="283"/>
      <c r="M90" s="283"/>
      <c r="N90" s="283"/>
      <c r="O90" s="283"/>
      <c r="P90" s="283"/>
      <c r="Q90" s="283"/>
      <c r="R90" s="283"/>
      <c r="S90" s="283"/>
      <c r="T90" s="283"/>
      <c r="U90" s="283"/>
      <c r="V90" s="283"/>
      <c r="W90" s="283"/>
      <c r="X90" s="283"/>
      <c r="Y90" s="283"/>
      <c r="Z90" s="283"/>
      <c r="AA90" s="283"/>
      <c r="AB90" s="283"/>
      <c r="AC90" s="284"/>
      <c r="AE90" s="805"/>
      <c r="AG90" s="805"/>
      <c r="AI90" s="805"/>
      <c r="AK90" s="300"/>
    </row>
    <row r="91" spans="2:37" ht="12.75" customHeight="1" outlineLevel="1" x14ac:dyDescent="0.25">
      <c r="D91" s="142" t="str">
        <f t="shared" si="5"/>
        <v>[TOC Capex Line 5]</v>
      </c>
      <c r="E91" s="106"/>
      <c r="F91" s="143" t="str">
        <f t="shared" si="6"/>
        <v>£000</v>
      </c>
      <c r="G91" s="283"/>
      <c r="H91" s="283"/>
      <c r="I91" s="283"/>
      <c r="J91" s="283"/>
      <c r="K91" s="283"/>
      <c r="L91" s="283"/>
      <c r="M91" s="283"/>
      <c r="N91" s="283"/>
      <c r="O91" s="283"/>
      <c r="P91" s="283"/>
      <c r="Q91" s="283"/>
      <c r="R91" s="283"/>
      <c r="S91" s="283"/>
      <c r="T91" s="283"/>
      <c r="U91" s="283"/>
      <c r="V91" s="283"/>
      <c r="W91" s="283"/>
      <c r="X91" s="283"/>
      <c r="Y91" s="283"/>
      <c r="Z91" s="283"/>
      <c r="AA91" s="283"/>
      <c r="AB91" s="283"/>
      <c r="AC91" s="284"/>
      <c r="AE91" s="805"/>
      <c r="AG91" s="805"/>
      <c r="AI91" s="805"/>
      <c r="AK91" s="300"/>
    </row>
    <row r="92" spans="2:37" ht="12.75" customHeight="1" outlineLevel="1" x14ac:dyDescent="0.25">
      <c r="D92" s="142" t="str">
        <f t="shared" si="5"/>
        <v>[TOC Capex Line 6]</v>
      </c>
      <c r="E92" s="106"/>
      <c r="F92" s="143" t="str">
        <f t="shared" si="6"/>
        <v>£000</v>
      </c>
      <c r="G92" s="283"/>
      <c r="H92" s="283"/>
      <c r="I92" s="283"/>
      <c r="J92" s="283"/>
      <c r="K92" s="283"/>
      <c r="L92" s="283"/>
      <c r="M92" s="283"/>
      <c r="N92" s="283"/>
      <c r="O92" s="283"/>
      <c r="P92" s="283"/>
      <c r="Q92" s="283"/>
      <c r="R92" s="283"/>
      <c r="S92" s="283"/>
      <c r="T92" s="283"/>
      <c r="U92" s="283"/>
      <c r="V92" s="283"/>
      <c r="W92" s="283"/>
      <c r="X92" s="283"/>
      <c r="Y92" s="283"/>
      <c r="Z92" s="283"/>
      <c r="AA92" s="283"/>
      <c r="AB92" s="283"/>
      <c r="AC92" s="284"/>
      <c r="AE92" s="805"/>
      <c r="AG92" s="805"/>
      <c r="AI92" s="805"/>
      <c r="AK92" s="300"/>
    </row>
    <row r="93" spans="2:37" ht="12.75" customHeight="1" outlineLevel="1" x14ac:dyDescent="0.25">
      <c r="D93" s="142" t="str">
        <f t="shared" si="5"/>
        <v>[TOC Capex Line 7]</v>
      </c>
      <c r="E93" s="106"/>
      <c r="F93" s="143" t="str">
        <f t="shared" si="6"/>
        <v>£000</v>
      </c>
      <c r="G93" s="283"/>
      <c r="H93" s="283"/>
      <c r="I93" s="283"/>
      <c r="J93" s="283"/>
      <c r="K93" s="283"/>
      <c r="L93" s="283"/>
      <c r="M93" s="283"/>
      <c r="N93" s="283"/>
      <c r="O93" s="283"/>
      <c r="P93" s="283"/>
      <c r="Q93" s="283"/>
      <c r="R93" s="283"/>
      <c r="S93" s="283"/>
      <c r="T93" s="283"/>
      <c r="U93" s="283"/>
      <c r="V93" s="283"/>
      <c r="W93" s="283"/>
      <c r="X93" s="283"/>
      <c r="Y93" s="283"/>
      <c r="Z93" s="283"/>
      <c r="AA93" s="283"/>
      <c r="AB93" s="283"/>
      <c r="AC93" s="284"/>
      <c r="AE93" s="805"/>
      <c r="AG93" s="805"/>
      <c r="AI93" s="805"/>
      <c r="AK93" s="300"/>
    </row>
    <row r="94" spans="2:37" ht="12.75" customHeight="1" outlineLevel="1" x14ac:dyDescent="0.25">
      <c r="D94" s="142" t="str">
        <f t="shared" si="5"/>
        <v>[TOC Capex Line 8]</v>
      </c>
      <c r="E94" s="106"/>
      <c r="F94" s="143" t="str">
        <f t="shared" si="6"/>
        <v>£000</v>
      </c>
      <c r="G94" s="283"/>
      <c r="H94" s="283"/>
      <c r="I94" s="283"/>
      <c r="J94" s="283"/>
      <c r="K94" s="283"/>
      <c r="L94" s="283"/>
      <c r="M94" s="283"/>
      <c r="N94" s="283"/>
      <c r="O94" s="283"/>
      <c r="P94" s="283"/>
      <c r="Q94" s="283"/>
      <c r="R94" s="283"/>
      <c r="S94" s="283"/>
      <c r="T94" s="283"/>
      <c r="U94" s="283"/>
      <c r="V94" s="283"/>
      <c r="W94" s="283"/>
      <c r="X94" s="283"/>
      <c r="Y94" s="283"/>
      <c r="Z94" s="283"/>
      <c r="AA94" s="283"/>
      <c r="AB94" s="283"/>
      <c r="AC94" s="284"/>
      <c r="AE94" s="805"/>
      <c r="AG94" s="805"/>
      <c r="AI94" s="805"/>
      <c r="AK94" s="300"/>
    </row>
    <row r="95" spans="2:37" ht="12.75" customHeight="1" outlineLevel="1" x14ac:dyDescent="0.25">
      <c r="D95" s="142" t="str">
        <f t="shared" si="5"/>
        <v>[TOC Capex Line 9]</v>
      </c>
      <c r="E95" s="106"/>
      <c r="F95" s="143" t="str">
        <f t="shared" si="6"/>
        <v>£000</v>
      </c>
      <c r="G95" s="283"/>
      <c r="H95" s="283"/>
      <c r="I95" s="283"/>
      <c r="J95" s="283"/>
      <c r="K95" s="283"/>
      <c r="L95" s="283"/>
      <c r="M95" s="283"/>
      <c r="N95" s="283"/>
      <c r="O95" s="283"/>
      <c r="P95" s="283"/>
      <c r="Q95" s="283"/>
      <c r="R95" s="283"/>
      <c r="S95" s="283"/>
      <c r="T95" s="283"/>
      <c r="U95" s="283"/>
      <c r="V95" s="283"/>
      <c r="W95" s="283"/>
      <c r="X95" s="283"/>
      <c r="Y95" s="283"/>
      <c r="Z95" s="283"/>
      <c r="AA95" s="283"/>
      <c r="AB95" s="283"/>
      <c r="AC95" s="284"/>
      <c r="AE95" s="805"/>
      <c r="AG95" s="805"/>
      <c r="AI95" s="805"/>
      <c r="AK95" s="300"/>
    </row>
    <row r="96" spans="2:37" ht="12.75" customHeight="1" outlineLevel="1" x14ac:dyDescent="0.25">
      <c r="D96" s="142" t="str">
        <f t="shared" si="5"/>
        <v>[TOC Capex Line 10]</v>
      </c>
      <c r="E96" s="106"/>
      <c r="F96" s="143" t="str">
        <f t="shared" si="6"/>
        <v>£000</v>
      </c>
      <c r="G96" s="283"/>
      <c r="H96" s="283"/>
      <c r="I96" s="283"/>
      <c r="J96" s="283"/>
      <c r="K96" s="283"/>
      <c r="L96" s="283"/>
      <c r="M96" s="283"/>
      <c r="N96" s="283"/>
      <c r="O96" s="283"/>
      <c r="P96" s="283"/>
      <c r="Q96" s="283"/>
      <c r="R96" s="283"/>
      <c r="S96" s="283"/>
      <c r="T96" s="283"/>
      <c r="U96" s="283"/>
      <c r="V96" s="283"/>
      <c r="W96" s="283"/>
      <c r="X96" s="283"/>
      <c r="Y96" s="283"/>
      <c r="Z96" s="283"/>
      <c r="AA96" s="283"/>
      <c r="AB96" s="283"/>
      <c r="AC96" s="284"/>
      <c r="AE96" s="805"/>
      <c r="AG96" s="805"/>
      <c r="AI96" s="805"/>
      <c r="AK96" s="300"/>
    </row>
    <row r="97" spans="4:37" ht="12.75" customHeight="1" outlineLevel="1" x14ac:dyDescent="0.25">
      <c r="D97" s="142" t="str">
        <f t="shared" si="5"/>
        <v>[TOC Capex Line 11]</v>
      </c>
      <c r="E97" s="106"/>
      <c r="F97" s="143" t="str">
        <f t="shared" si="6"/>
        <v>£000</v>
      </c>
      <c r="G97" s="283"/>
      <c r="H97" s="283"/>
      <c r="I97" s="283"/>
      <c r="J97" s="283"/>
      <c r="K97" s="283"/>
      <c r="L97" s="283"/>
      <c r="M97" s="283"/>
      <c r="N97" s="283"/>
      <c r="O97" s="283"/>
      <c r="P97" s="283"/>
      <c r="Q97" s="283"/>
      <c r="R97" s="283"/>
      <c r="S97" s="283"/>
      <c r="T97" s="283"/>
      <c r="U97" s="283"/>
      <c r="V97" s="283"/>
      <c r="W97" s="283"/>
      <c r="X97" s="283"/>
      <c r="Y97" s="283"/>
      <c r="Z97" s="283"/>
      <c r="AA97" s="283"/>
      <c r="AB97" s="283"/>
      <c r="AC97" s="284"/>
      <c r="AE97" s="805"/>
      <c r="AG97" s="805"/>
      <c r="AI97" s="805"/>
      <c r="AK97" s="300"/>
    </row>
    <row r="98" spans="4:37" ht="12.75" customHeight="1" outlineLevel="1" x14ac:dyDescent="0.25">
      <c r="D98" s="142" t="str">
        <f t="shared" si="5"/>
        <v>[TOC Capex Line 12]</v>
      </c>
      <c r="E98" s="106"/>
      <c r="F98" s="143" t="str">
        <f t="shared" si="6"/>
        <v>£000</v>
      </c>
      <c r="G98" s="283"/>
      <c r="H98" s="283"/>
      <c r="I98" s="283"/>
      <c r="J98" s="283"/>
      <c r="K98" s="283"/>
      <c r="L98" s="283"/>
      <c r="M98" s="283"/>
      <c r="N98" s="283"/>
      <c r="O98" s="283"/>
      <c r="P98" s="283"/>
      <c r="Q98" s="283"/>
      <c r="R98" s="283"/>
      <c r="S98" s="283"/>
      <c r="T98" s="283"/>
      <c r="U98" s="283"/>
      <c r="V98" s="283"/>
      <c r="W98" s="283"/>
      <c r="X98" s="283"/>
      <c r="Y98" s="283"/>
      <c r="Z98" s="283"/>
      <c r="AA98" s="283"/>
      <c r="AB98" s="283"/>
      <c r="AC98" s="284"/>
      <c r="AE98" s="805"/>
      <c r="AG98" s="805"/>
      <c r="AI98" s="805"/>
      <c r="AK98" s="300"/>
    </row>
    <row r="99" spans="4:37" ht="12.75" customHeight="1" outlineLevel="1" x14ac:dyDescent="0.25">
      <c r="D99" s="142" t="str">
        <f t="shared" si="5"/>
        <v>[TOC Capex Line 13]</v>
      </c>
      <c r="E99" s="106"/>
      <c r="F99" s="143" t="str">
        <f t="shared" si="6"/>
        <v>£000</v>
      </c>
      <c r="G99" s="283"/>
      <c r="H99" s="283"/>
      <c r="I99" s="283"/>
      <c r="J99" s="283"/>
      <c r="K99" s="283"/>
      <c r="L99" s="283"/>
      <c r="M99" s="283"/>
      <c r="N99" s="283"/>
      <c r="O99" s="283"/>
      <c r="P99" s="283"/>
      <c r="Q99" s="283"/>
      <c r="R99" s="283"/>
      <c r="S99" s="283"/>
      <c r="T99" s="283"/>
      <c r="U99" s="283"/>
      <c r="V99" s="283"/>
      <c r="W99" s="283"/>
      <c r="X99" s="283"/>
      <c r="Y99" s="283"/>
      <c r="Z99" s="283"/>
      <c r="AA99" s="283"/>
      <c r="AB99" s="283"/>
      <c r="AC99" s="284"/>
      <c r="AE99" s="805"/>
      <c r="AG99" s="805"/>
      <c r="AI99" s="805"/>
      <c r="AK99" s="300"/>
    </row>
    <row r="100" spans="4:37" ht="12.75" customHeight="1" outlineLevel="1" x14ac:dyDescent="0.25">
      <c r="D100" s="142" t="str">
        <f t="shared" si="5"/>
        <v>[TOC Capex Line 14]</v>
      </c>
      <c r="E100" s="106"/>
      <c r="F100" s="143" t="str">
        <f t="shared" si="6"/>
        <v>£000</v>
      </c>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4"/>
      <c r="AE100" s="805"/>
      <c r="AG100" s="805"/>
      <c r="AI100" s="805"/>
      <c r="AK100" s="300"/>
    </row>
    <row r="101" spans="4:37" ht="12.75" customHeight="1" outlineLevel="1" x14ac:dyDescent="0.25">
      <c r="D101" s="142" t="str">
        <f t="shared" si="5"/>
        <v>[TOC Capex Line 15]</v>
      </c>
      <c r="E101" s="106"/>
      <c r="F101" s="143" t="str">
        <f t="shared" si="6"/>
        <v>£000</v>
      </c>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4"/>
      <c r="AE101" s="805"/>
      <c r="AG101" s="805"/>
      <c r="AI101" s="805"/>
      <c r="AK101" s="300"/>
    </row>
    <row r="102" spans="4:37" ht="12.75" customHeight="1" outlineLevel="1" x14ac:dyDescent="0.25">
      <c r="D102" s="142" t="str">
        <f t="shared" si="5"/>
        <v>[TOC Capex Line 16]</v>
      </c>
      <c r="E102" s="106"/>
      <c r="F102" s="143" t="str">
        <f t="shared" si="6"/>
        <v>£000</v>
      </c>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4"/>
      <c r="AE102" s="805"/>
      <c r="AG102" s="805"/>
      <c r="AI102" s="805"/>
      <c r="AK102" s="300"/>
    </row>
    <row r="103" spans="4:37" ht="12.75" customHeight="1" outlineLevel="1" x14ac:dyDescent="0.25">
      <c r="D103" s="142" t="str">
        <f t="shared" si="5"/>
        <v>[TOC Capex Line 17]</v>
      </c>
      <c r="E103" s="106"/>
      <c r="F103" s="143" t="str">
        <f t="shared" si="6"/>
        <v>£000</v>
      </c>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4"/>
      <c r="AE103" s="805"/>
      <c r="AG103" s="805"/>
      <c r="AI103" s="805"/>
      <c r="AK103" s="300"/>
    </row>
    <row r="104" spans="4:37" ht="12.75" customHeight="1" outlineLevel="1" x14ac:dyDescent="0.25">
      <c r="D104" s="142" t="str">
        <f t="shared" si="5"/>
        <v>[TOC Capex Line 18]</v>
      </c>
      <c r="E104" s="106"/>
      <c r="F104" s="143" t="str">
        <f t="shared" si="6"/>
        <v>£000</v>
      </c>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4"/>
      <c r="AE104" s="805"/>
      <c r="AG104" s="805"/>
      <c r="AI104" s="805"/>
      <c r="AK104" s="300"/>
    </row>
    <row r="105" spans="4:37" ht="12.75" customHeight="1" outlineLevel="1" x14ac:dyDescent="0.25">
      <c r="D105" s="142" t="str">
        <f t="shared" si="5"/>
        <v>[TOC Capex Line 19]</v>
      </c>
      <c r="E105" s="106"/>
      <c r="F105" s="143" t="str">
        <f t="shared" si="6"/>
        <v>£000</v>
      </c>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4"/>
      <c r="AE105" s="805"/>
      <c r="AG105" s="805"/>
      <c r="AI105" s="805"/>
      <c r="AK105" s="300"/>
    </row>
    <row r="106" spans="4:37" ht="12.75" customHeight="1" outlineLevel="1" x14ac:dyDescent="0.25">
      <c r="D106" s="142" t="str">
        <f t="shared" si="5"/>
        <v>[TOC Capex Line 20]</v>
      </c>
      <c r="E106" s="106"/>
      <c r="F106" s="143" t="str">
        <f t="shared" si="6"/>
        <v>£000</v>
      </c>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4"/>
      <c r="AE106" s="805"/>
      <c r="AG106" s="805"/>
      <c r="AI106" s="805"/>
      <c r="AK106" s="300"/>
    </row>
    <row r="107" spans="4:37" ht="12.75" customHeight="1" outlineLevel="1" x14ac:dyDescent="0.25">
      <c r="D107" s="142" t="str">
        <f t="shared" si="5"/>
        <v>[TOC Capex Line 21]</v>
      </c>
      <c r="E107" s="106"/>
      <c r="F107" s="143" t="str">
        <f t="shared" si="6"/>
        <v>£000</v>
      </c>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4"/>
      <c r="AE107" s="805"/>
      <c r="AG107" s="805"/>
      <c r="AI107" s="805"/>
      <c r="AK107" s="300"/>
    </row>
    <row r="108" spans="4:37" ht="12.75" customHeight="1" outlineLevel="1" x14ac:dyDescent="0.25">
      <c r="D108" s="142" t="str">
        <f t="shared" si="5"/>
        <v>[TOC Capex Line 22]</v>
      </c>
      <c r="E108" s="106"/>
      <c r="F108" s="143" t="str">
        <f t="shared" si="6"/>
        <v>£000</v>
      </c>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4"/>
      <c r="AE108" s="805"/>
      <c r="AG108" s="805"/>
      <c r="AI108" s="805"/>
      <c r="AK108" s="300"/>
    </row>
    <row r="109" spans="4:37" ht="12.75" customHeight="1" outlineLevel="1" x14ac:dyDescent="0.25">
      <c r="D109" s="142" t="str">
        <f t="shared" si="5"/>
        <v>[TOC Capex Line 23]</v>
      </c>
      <c r="E109" s="106"/>
      <c r="F109" s="143" t="str">
        <f t="shared" si="6"/>
        <v>£000</v>
      </c>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4"/>
      <c r="AE109" s="805"/>
      <c r="AG109" s="805"/>
      <c r="AI109" s="805"/>
      <c r="AK109" s="300"/>
    </row>
    <row r="110" spans="4:37" ht="12.75" customHeight="1" outlineLevel="1" x14ac:dyDescent="0.25">
      <c r="D110" s="142" t="str">
        <f t="shared" si="5"/>
        <v>[TOC Capex Line 24]</v>
      </c>
      <c r="E110" s="106"/>
      <c r="F110" s="143" t="str">
        <f t="shared" si="6"/>
        <v>£000</v>
      </c>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4"/>
      <c r="AE110" s="805"/>
      <c r="AG110" s="805"/>
      <c r="AI110" s="805"/>
      <c r="AK110" s="300"/>
    </row>
    <row r="111" spans="4:37" ht="12.75" customHeight="1" outlineLevel="1" x14ac:dyDescent="0.25">
      <c r="D111" s="142" t="str">
        <f t="shared" si="5"/>
        <v>[TOC Capex Line 25]</v>
      </c>
      <c r="E111" s="106"/>
      <c r="F111" s="143" t="str">
        <f t="shared" si="6"/>
        <v>£000</v>
      </c>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4"/>
      <c r="AE111" s="805"/>
      <c r="AG111" s="805"/>
      <c r="AI111" s="805"/>
      <c r="AK111" s="300"/>
    </row>
    <row r="112" spans="4:37" ht="12.75" customHeight="1" outlineLevel="1" x14ac:dyDescent="0.25">
      <c r="D112" s="142" t="str">
        <f t="shared" si="5"/>
        <v>[TOC Capex Line 26]</v>
      </c>
      <c r="E112" s="106"/>
      <c r="F112" s="143" t="str">
        <f t="shared" si="6"/>
        <v>£000</v>
      </c>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4"/>
      <c r="AE112" s="805"/>
      <c r="AG112" s="805"/>
      <c r="AI112" s="805"/>
      <c r="AK112" s="300"/>
    </row>
    <row r="113" spans="2:37" ht="12.75" customHeight="1" outlineLevel="1" x14ac:dyDescent="0.25">
      <c r="D113" s="142" t="str">
        <f t="shared" si="5"/>
        <v>[TOC Capex Line 27]</v>
      </c>
      <c r="E113" s="106"/>
      <c r="F113" s="143" t="str">
        <f t="shared" si="6"/>
        <v>£000</v>
      </c>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4"/>
      <c r="AE113" s="805"/>
      <c r="AG113" s="805"/>
      <c r="AI113" s="805"/>
      <c r="AK113" s="300"/>
    </row>
    <row r="114" spans="2:37" ht="12.75" customHeight="1" outlineLevel="1" x14ac:dyDescent="0.25">
      <c r="D114" s="142" t="str">
        <f t="shared" si="5"/>
        <v>[TOC Capex Line 28]</v>
      </c>
      <c r="E114" s="106"/>
      <c r="F114" s="143" t="str">
        <f t="shared" si="6"/>
        <v>£000</v>
      </c>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4"/>
      <c r="AE114" s="805"/>
      <c r="AG114" s="805"/>
      <c r="AI114" s="805"/>
      <c r="AK114" s="300"/>
    </row>
    <row r="115" spans="2:37" ht="12.75" customHeight="1" outlineLevel="1" x14ac:dyDescent="0.25">
      <c r="D115" s="142" t="str">
        <f t="shared" si="5"/>
        <v>[TOC Capex Line 29]</v>
      </c>
      <c r="E115" s="106"/>
      <c r="F115" s="143" t="str">
        <f t="shared" si="6"/>
        <v>£000</v>
      </c>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4"/>
      <c r="AE115" s="805"/>
      <c r="AG115" s="805"/>
      <c r="AI115" s="805"/>
      <c r="AK115" s="300"/>
    </row>
    <row r="116" spans="2:37" ht="12.75" customHeight="1" outlineLevel="1" x14ac:dyDescent="0.25">
      <c r="D116" s="113" t="str">
        <f t="shared" si="5"/>
        <v>[TOC Capex Line 30]</v>
      </c>
      <c r="E116" s="286"/>
      <c r="F116" s="155" t="str">
        <f t="shared" si="6"/>
        <v>£000</v>
      </c>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8"/>
      <c r="AE116" s="1058"/>
      <c r="AG116" s="1058"/>
      <c r="AI116" s="1058"/>
      <c r="AK116" s="301"/>
    </row>
    <row r="117" spans="2:37" ht="12.75" customHeight="1" outlineLevel="1" x14ac:dyDescent="0.25">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E117" s="107"/>
      <c r="AG117" s="107"/>
      <c r="AI117" s="107"/>
    </row>
    <row r="118" spans="2:37" ht="12.75" customHeight="1" outlineLevel="1" x14ac:dyDescent="0.25">
      <c r="D118" s="290" t="str">
        <f>"Total "&amp;B85</f>
        <v>Total Depreciation (negative)</v>
      </c>
      <c r="E118" s="353"/>
      <c r="F118" s="354" t="str">
        <f>F116</f>
        <v>£000</v>
      </c>
      <c r="G118" s="355">
        <f t="shared" ref="G118:AC118" si="7">SUM(G87:G116)</f>
        <v>0</v>
      </c>
      <c r="H118" s="355">
        <f t="shared" si="7"/>
        <v>0</v>
      </c>
      <c r="I118" s="355">
        <f t="shared" si="7"/>
        <v>0</v>
      </c>
      <c r="J118" s="355">
        <f t="shared" si="7"/>
        <v>0</v>
      </c>
      <c r="K118" s="355">
        <f t="shared" si="7"/>
        <v>0</v>
      </c>
      <c r="L118" s="355">
        <f t="shared" si="7"/>
        <v>0</v>
      </c>
      <c r="M118" s="355">
        <f t="shared" si="7"/>
        <v>0</v>
      </c>
      <c r="N118" s="355">
        <f t="shared" si="7"/>
        <v>0</v>
      </c>
      <c r="O118" s="355">
        <f t="shared" si="7"/>
        <v>0</v>
      </c>
      <c r="P118" s="355">
        <f t="shared" si="7"/>
        <v>0</v>
      </c>
      <c r="Q118" s="355">
        <f t="shared" si="7"/>
        <v>0</v>
      </c>
      <c r="R118" s="355">
        <f t="shared" si="7"/>
        <v>0</v>
      </c>
      <c r="S118" s="355">
        <f t="shared" si="7"/>
        <v>0</v>
      </c>
      <c r="T118" s="355">
        <f t="shared" si="7"/>
        <v>0</v>
      </c>
      <c r="U118" s="355">
        <f t="shared" si="7"/>
        <v>0</v>
      </c>
      <c r="V118" s="355">
        <f t="shared" si="7"/>
        <v>0</v>
      </c>
      <c r="W118" s="355">
        <f t="shared" si="7"/>
        <v>0</v>
      </c>
      <c r="X118" s="355">
        <f t="shared" si="7"/>
        <v>0</v>
      </c>
      <c r="Y118" s="355">
        <f t="shared" si="7"/>
        <v>0</v>
      </c>
      <c r="Z118" s="355">
        <f t="shared" si="7"/>
        <v>0</v>
      </c>
      <c r="AA118" s="355">
        <f t="shared" si="7"/>
        <v>0</v>
      </c>
      <c r="AB118" s="355">
        <f t="shared" si="7"/>
        <v>0</v>
      </c>
      <c r="AC118" s="294">
        <f t="shared" si="7"/>
        <v>0</v>
      </c>
      <c r="AE118" s="1062">
        <f>SUM(AE87:AE116)</f>
        <v>0</v>
      </c>
      <c r="AG118" s="1062">
        <f>SUM(AG87:AG116)</f>
        <v>0</v>
      </c>
      <c r="AI118" s="1062">
        <f>SUM(AI87:AI116)</f>
        <v>0</v>
      </c>
      <c r="AK118" s="295"/>
    </row>
    <row r="119" spans="2:37" x14ac:dyDescent="0.25">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E119" s="107"/>
      <c r="AG119" s="107"/>
      <c r="AI119" s="107"/>
    </row>
    <row r="120" spans="2:37" x14ac:dyDescent="0.25">
      <c r="B120" s="423" t="s">
        <v>559</v>
      </c>
      <c r="C120" s="423"/>
      <c r="D120" s="434"/>
      <c r="E120" s="434"/>
      <c r="F120" s="423"/>
      <c r="G120" s="435"/>
      <c r="H120" s="435"/>
      <c r="I120" s="435"/>
      <c r="J120" s="435"/>
      <c r="K120" s="435"/>
      <c r="L120" s="435"/>
      <c r="M120" s="435"/>
      <c r="N120" s="435"/>
      <c r="O120" s="435"/>
      <c r="P120" s="435"/>
      <c r="Q120" s="435"/>
      <c r="R120" s="435"/>
      <c r="S120" s="435"/>
      <c r="T120" s="435"/>
      <c r="U120" s="435"/>
      <c r="V120" s="435"/>
      <c r="W120" s="435"/>
      <c r="X120" s="435"/>
      <c r="Y120" s="435"/>
      <c r="Z120" s="435"/>
      <c r="AA120" s="435"/>
      <c r="AB120" s="435"/>
      <c r="AC120" s="435"/>
      <c r="AD120" s="423"/>
      <c r="AE120" s="435"/>
      <c r="AF120" s="423"/>
      <c r="AG120" s="435"/>
      <c r="AH120" s="423"/>
      <c r="AI120" s="435"/>
      <c r="AJ120" s="423"/>
      <c r="AK120" s="423"/>
    </row>
    <row r="121" spans="2:37" ht="12.75" customHeight="1" x14ac:dyDescent="0.25">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E121" s="107"/>
      <c r="AG121" s="107"/>
      <c r="AI121" s="107"/>
    </row>
    <row r="122" spans="2:37" ht="12.75" customHeight="1" outlineLevel="1" x14ac:dyDescent="0.25">
      <c r="D122" s="424" t="str">
        <f t="shared" ref="D122:D151" si="8">D87</f>
        <v>[TOC Capex Line 1]</v>
      </c>
      <c r="E122" s="425"/>
      <c r="F122" s="436" t="str">
        <f t="shared" ref="F122:F151" si="9">F87</f>
        <v>£000</v>
      </c>
      <c r="G122" s="437">
        <f t="shared" ref="G122:AC133" si="10">SUM(G17,G52,G87)</f>
        <v>0</v>
      </c>
      <c r="H122" s="437">
        <f t="shared" si="10"/>
        <v>0</v>
      </c>
      <c r="I122" s="437">
        <f t="shared" si="10"/>
        <v>0</v>
      </c>
      <c r="J122" s="437">
        <f t="shared" si="10"/>
        <v>0</v>
      </c>
      <c r="K122" s="437">
        <f t="shared" si="10"/>
        <v>0</v>
      </c>
      <c r="L122" s="437">
        <f t="shared" si="10"/>
        <v>0</v>
      </c>
      <c r="M122" s="437">
        <f t="shared" si="10"/>
        <v>0</v>
      </c>
      <c r="N122" s="437">
        <f t="shared" si="10"/>
        <v>0</v>
      </c>
      <c r="O122" s="437">
        <f t="shared" si="10"/>
        <v>0</v>
      </c>
      <c r="P122" s="437">
        <f t="shared" si="10"/>
        <v>0</v>
      </c>
      <c r="Q122" s="437">
        <f t="shared" si="10"/>
        <v>0</v>
      </c>
      <c r="R122" s="437">
        <f t="shared" si="10"/>
        <v>0</v>
      </c>
      <c r="S122" s="437">
        <f t="shared" si="10"/>
        <v>0</v>
      </c>
      <c r="T122" s="437">
        <f t="shared" si="10"/>
        <v>0</v>
      </c>
      <c r="U122" s="437">
        <f t="shared" si="10"/>
        <v>0</v>
      </c>
      <c r="V122" s="437">
        <f t="shared" si="10"/>
        <v>0</v>
      </c>
      <c r="W122" s="437">
        <f t="shared" si="10"/>
        <v>0</v>
      </c>
      <c r="X122" s="437">
        <f t="shared" si="10"/>
        <v>0</v>
      </c>
      <c r="Y122" s="437">
        <f t="shared" si="10"/>
        <v>0</v>
      </c>
      <c r="Z122" s="437">
        <f t="shared" si="10"/>
        <v>0</v>
      </c>
      <c r="AA122" s="437">
        <f t="shared" si="10"/>
        <v>0</v>
      </c>
      <c r="AB122" s="437">
        <f t="shared" si="10"/>
        <v>0</v>
      </c>
      <c r="AC122" s="438">
        <f t="shared" si="10"/>
        <v>0</v>
      </c>
      <c r="AE122" s="1057">
        <f t="shared" ref="AE122:AE151" si="11">SUM(AE17,AE52,AE87)</f>
        <v>0</v>
      </c>
      <c r="AG122" s="1057">
        <f t="shared" ref="AG122:AG151" si="12">SUM(AG17,AG52,AG87)</f>
        <v>0</v>
      </c>
      <c r="AI122" s="1057">
        <f t="shared" ref="AI122:AI151" si="13">SUM(AI17,AI52,AI87)</f>
        <v>0</v>
      </c>
      <c r="AK122" s="417"/>
    </row>
    <row r="123" spans="2:37" ht="12.75" customHeight="1" outlineLevel="1" x14ac:dyDescent="0.25">
      <c r="D123" s="142" t="str">
        <f t="shared" si="8"/>
        <v>[TOC Capex Line 2]</v>
      </c>
      <c r="E123" s="106"/>
      <c r="F123" s="143" t="str">
        <f t="shared" si="9"/>
        <v>£000</v>
      </c>
      <c r="G123" s="107">
        <f t="shared" si="10"/>
        <v>0</v>
      </c>
      <c r="H123" s="107">
        <f t="shared" si="10"/>
        <v>0</v>
      </c>
      <c r="I123" s="107">
        <f t="shared" si="10"/>
        <v>0</v>
      </c>
      <c r="J123" s="107">
        <f t="shared" si="10"/>
        <v>0</v>
      </c>
      <c r="K123" s="107">
        <f t="shared" si="10"/>
        <v>0</v>
      </c>
      <c r="L123" s="107">
        <f t="shared" si="10"/>
        <v>0</v>
      </c>
      <c r="M123" s="107">
        <f t="shared" si="10"/>
        <v>0</v>
      </c>
      <c r="N123" s="107">
        <f t="shared" si="10"/>
        <v>0</v>
      </c>
      <c r="O123" s="107">
        <f t="shared" si="10"/>
        <v>0</v>
      </c>
      <c r="P123" s="107">
        <f t="shared" si="10"/>
        <v>0</v>
      </c>
      <c r="Q123" s="107">
        <f t="shared" si="10"/>
        <v>0</v>
      </c>
      <c r="R123" s="107">
        <f t="shared" si="10"/>
        <v>0</v>
      </c>
      <c r="S123" s="107">
        <f t="shared" si="10"/>
        <v>0</v>
      </c>
      <c r="T123" s="107">
        <f t="shared" si="10"/>
        <v>0</v>
      </c>
      <c r="U123" s="107">
        <f t="shared" si="10"/>
        <v>0</v>
      </c>
      <c r="V123" s="107">
        <f t="shared" si="10"/>
        <v>0</v>
      </c>
      <c r="W123" s="107">
        <f t="shared" si="10"/>
        <v>0</v>
      </c>
      <c r="X123" s="107">
        <f t="shared" si="10"/>
        <v>0</v>
      </c>
      <c r="Y123" s="107">
        <f t="shared" si="10"/>
        <v>0</v>
      </c>
      <c r="Z123" s="107">
        <f t="shared" si="10"/>
        <v>0</v>
      </c>
      <c r="AA123" s="107">
        <f t="shared" si="10"/>
        <v>0</v>
      </c>
      <c r="AB123" s="107">
        <f t="shared" si="10"/>
        <v>0</v>
      </c>
      <c r="AC123" s="108">
        <f t="shared" si="10"/>
        <v>0</v>
      </c>
      <c r="AE123" s="805">
        <f t="shared" si="11"/>
        <v>0</v>
      </c>
      <c r="AG123" s="805">
        <f t="shared" si="12"/>
        <v>0</v>
      </c>
      <c r="AI123" s="805">
        <f t="shared" si="13"/>
        <v>0</v>
      </c>
      <c r="AK123" s="300"/>
    </row>
    <row r="124" spans="2:37" ht="12.75" customHeight="1" outlineLevel="1" x14ac:dyDescent="0.25">
      <c r="D124" s="142" t="str">
        <f t="shared" si="8"/>
        <v>[TOC Capex Line 3]</v>
      </c>
      <c r="E124" s="106"/>
      <c r="F124" s="143" t="str">
        <f t="shared" si="9"/>
        <v>£000</v>
      </c>
      <c r="G124" s="107">
        <f t="shared" si="10"/>
        <v>0</v>
      </c>
      <c r="H124" s="107">
        <f t="shared" si="10"/>
        <v>0</v>
      </c>
      <c r="I124" s="107">
        <f t="shared" si="10"/>
        <v>0</v>
      </c>
      <c r="J124" s="107">
        <f t="shared" si="10"/>
        <v>0</v>
      </c>
      <c r="K124" s="107">
        <f t="shared" si="10"/>
        <v>0</v>
      </c>
      <c r="L124" s="107">
        <f t="shared" si="10"/>
        <v>0</v>
      </c>
      <c r="M124" s="107">
        <f t="shared" si="10"/>
        <v>0</v>
      </c>
      <c r="N124" s="107">
        <f t="shared" si="10"/>
        <v>0</v>
      </c>
      <c r="O124" s="107">
        <f t="shared" si="10"/>
        <v>0</v>
      </c>
      <c r="P124" s="107">
        <f t="shared" si="10"/>
        <v>0</v>
      </c>
      <c r="Q124" s="107">
        <f t="shared" si="10"/>
        <v>0</v>
      </c>
      <c r="R124" s="107">
        <f t="shared" si="10"/>
        <v>0</v>
      </c>
      <c r="S124" s="107">
        <f t="shared" si="10"/>
        <v>0</v>
      </c>
      <c r="T124" s="107">
        <f t="shared" si="10"/>
        <v>0</v>
      </c>
      <c r="U124" s="107">
        <f t="shared" si="10"/>
        <v>0</v>
      </c>
      <c r="V124" s="107">
        <f t="shared" si="10"/>
        <v>0</v>
      </c>
      <c r="W124" s="107">
        <f t="shared" si="10"/>
        <v>0</v>
      </c>
      <c r="X124" s="107">
        <f t="shared" si="10"/>
        <v>0</v>
      </c>
      <c r="Y124" s="107">
        <f t="shared" si="10"/>
        <v>0</v>
      </c>
      <c r="Z124" s="107">
        <f t="shared" si="10"/>
        <v>0</v>
      </c>
      <c r="AA124" s="107">
        <f t="shared" si="10"/>
        <v>0</v>
      </c>
      <c r="AB124" s="107">
        <f t="shared" si="10"/>
        <v>0</v>
      </c>
      <c r="AC124" s="108">
        <f t="shared" si="10"/>
        <v>0</v>
      </c>
      <c r="AE124" s="805">
        <f t="shared" si="11"/>
        <v>0</v>
      </c>
      <c r="AG124" s="805">
        <f t="shared" si="12"/>
        <v>0</v>
      </c>
      <c r="AI124" s="805">
        <f t="shared" si="13"/>
        <v>0</v>
      </c>
      <c r="AK124" s="300"/>
    </row>
    <row r="125" spans="2:37" ht="12.75" customHeight="1" outlineLevel="1" x14ac:dyDescent="0.25">
      <c r="D125" s="142" t="str">
        <f t="shared" si="8"/>
        <v>[TOC Capex Line 4]</v>
      </c>
      <c r="E125" s="106"/>
      <c r="F125" s="143" t="str">
        <f t="shared" si="9"/>
        <v>£000</v>
      </c>
      <c r="G125" s="107">
        <f t="shared" si="10"/>
        <v>0</v>
      </c>
      <c r="H125" s="107">
        <f t="shared" si="10"/>
        <v>0</v>
      </c>
      <c r="I125" s="107">
        <f t="shared" si="10"/>
        <v>0</v>
      </c>
      <c r="J125" s="107">
        <f t="shared" si="10"/>
        <v>0</v>
      </c>
      <c r="K125" s="107">
        <f t="shared" si="10"/>
        <v>0</v>
      </c>
      <c r="L125" s="107">
        <f t="shared" si="10"/>
        <v>0</v>
      </c>
      <c r="M125" s="107">
        <f t="shared" si="10"/>
        <v>0</v>
      </c>
      <c r="N125" s="107">
        <f t="shared" si="10"/>
        <v>0</v>
      </c>
      <c r="O125" s="107">
        <f t="shared" si="10"/>
        <v>0</v>
      </c>
      <c r="P125" s="107">
        <f t="shared" si="10"/>
        <v>0</v>
      </c>
      <c r="Q125" s="107">
        <f t="shared" si="10"/>
        <v>0</v>
      </c>
      <c r="R125" s="107">
        <f t="shared" si="10"/>
        <v>0</v>
      </c>
      <c r="S125" s="107">
        <f t="shared" si="10"/>
        <v>0</v>
      </c>
      <c r="T125" s="107">
        <f t="shared" si="10"/>
        <v>0</v>
      </c>
      <c r="U125" s="107">
        <f t="shared" si="10"/>
        <v>0</v>
      </c>
      <c r="V125" s="107">
        <f t="shared" si="10"/>
        <v>0</v>
      </c>
      <c r="W125" s="107">
        <f t="shared" si="10"/>
        <v>0</v>
      </c>
      <c r="X125" s="107">
        <f t="shared" si="10"/>
        <v>0</v>
      </c>
      <c r="Y125" s="107">
        <f t="shared" si="10"/>
        <v>0</v>
      </c>
      <c r="Z125" s="107">
        <f t="shared" si="10"/>
        <v>0</v>
      </c>
      <c r="AA125" s="107">
        <f t="shared" si="10"/>
        <v>0</v>
      </c>
      <c r="AB125" s="107">
        <f t="shared" si="10"/>
        <v>0</v>
      </c>
      <c r="AC125" s="108">
        <f t="shared" si="10"/>
        <v>0</v>
      </c>
      <c r="AE125" s="805">
        <f t="shared" si="11"/>
        <v>0</v>
      </c>
      <c r="AG125" s="805">
        <f t="shared" si="12"/>
        <v>0</v>
      </c>
      <c r="AI125" s="805">
        <f t="shared" si="13"/>
        <v>0</v>
      </c>
      <c r="AK125" s="300"/>
    </row>
    <row r="126" spans="2:37" ht="12.75" customHeight="1" outlineLevel="1" x14ac:dyDescent="0.25">
      <c r="D126" s="142" t="str">
        <f t="shared" si="8"/>
        <v>[TOC Capex Line 5]</v>
      </c>
      <c r="E126" s="106"/>
      <c r="F126" s="143" t="str">
        <f t="shared" si="9"/>
        <v>£000</v>
      </c>
      <c r="G126" s="107">
        <f t="shared" si="10"/>
        <v>0</v>
      </c>
      <c r="H126" s="107">
        <f t="shared" si="10"/>
        <v>0</v>
      </c>
      <c r="I126" s="107">
        <f t="shared" si="10"/>
        <v>0</v>
      </c>
      <c r="J126" s="107">
        <f t="shared" si="10"/>
        <v>0</v>
      </c>
      <c r="K126" s="107">
        <f t="shared" si="10"/>
        <v>0</v>
      </c>
      <c r="L126" s="107">
        <f t="shared" si="10"/>
        <v>0</v>
      </c>
      <c r="M126" s="107">
        <f t="shared" si="10"/>
        <v>0</v>
      </c>
      <c r="N126" s="107">
        <f t="shared" si="10"/>
        <v>0</v>
      </c>
      <c r="O126" s="107">
        <f t="shared" si="10"/>
        <v>0</v>
      </c>
      <c r="P126" s="107">
        <f t="shared" si="10"/>
        <v>0</v>
      </c>
      <c r="Q126" s="107">
        <f t="shared" si="10"/>
        <v>0</v>
      </c>
      <c r="R126" s="107">
        <f t="shared" si="10"/>
        <v>0</v>
      </c>
      <c r="S126" s="107">
        <f t="shared" si="10"/>
        <v>0</v>
      </c>
      <c r="T126" s="107">
        <f t="shared" si="10"/>
        <v>0</v>
      </c>
      <c r="U126" s="107">
        <f t="shared" si="10"/>
        <v>0</v>
      </c>
      <c r="V126" s="107">
        <f t="shared" si="10"/>
        <v>0</v>
      </c>
      <c r="W126" s="107">
        <f t="shared" si="10"/>
        <v>0</v>
      </c>
      <c r="X126" s="107">
        <f t="shared" si="10"/>
        <v>0</v>
      </c>
      <c r="Y126" s="107">
        <f t="shared" si="10"/>
        <v>0</v>
      </c>
      <c r="Z126" s="107">
        <f t="shared" si="10"/>
        <v>0</v>
      </c>
      <c r="AA126" s="107">
        <f t="shared" si="10"/>
        <v>0</v>
      </c>
      <c r="AB126" s="107">
        <f t="shared" si="10"/>
        <v>0</v>
      </c>
      <c r="AC126" s="108">
        <f t="shared" si="10"/>
        <v>0</v>
      </c>
      <c r="AE126" s="805">
        <f t="shared" si="11"/>
        <v>0</v>
      </c>
      <c r="AG126" s="805">
        <f t="shared" si="12"/>
        <v>0</v>
      </c>
      <c r="AI126" s="805">
        <f t="shared" si="13"/>
        <v>0</v>
      </c>
      <c r="AK126" s="300"/>
    </row>
    <row r="127" spans="2:37" ht="12.75" customHeight="1" outlineLevel="1" x14ac:dyDescent="0.25">
      <c r="D127" s="142" t="str">
        <f t="shared" si="8"/>
        <v>[TOC Capex Line 6]</v>
      </c>
      <c r="E127" s="106"/>
      <c r="F127" s="143" t="str">
        <f t="shared" si="9"/>
        <v>£000</v>
      </c>
      <c r="G127" s="107">
        <f t="shared" si="10"/>
        <v>0</v>
      </c>
      <c r="H127" s="107">
        <f t="shared" si="10"/>
        <v>0</v>
      </c>
      <c r="I127" s="107">
        <f t="shared" si="10"/>
        <v>0</v>
      </c>
      <c r="J127" s="107">
        <f t="shared" si="10"/>
        <v>0</v>
      </c>
      <c r="K127" s="107">
        <f t="shared" si="10"/>
        <v>0</v>
      </c>
      <c r="L127" s="107">
        <f t="shared" si="10"/>
        <v>0</v>
      </c>
      <c r="M127" s="107">
        <f t="shared" si="10"/>
        <v>0</v>
      </c>
      <c r="N127" s="107">
        <f t="shared" si="10"/>
        <v>0</v>
      </c>
      <c r="O127" s="107">
        <f t="shared" si="10"/>
        <v>0</v>
      </c>
      <c r="P127" s="107">
        <f t="shared" si="10"/>
        <v>0</v>
      </c>
      <c r="Q127" s="107">
        <f t="shared" si="10"/>
        <v>0</v>
      </c>
      <c r="R127" s="107">
        <f t="shared" si="10"/>
        <v>0</v>
      </c>
      <c r="S127" s="107">
        <f t="shared" si="10"/>
        <v>0</v>
      </c>
      <c r="T127" s="107">
        <f t="shared" si="10"/>
        <v>0</v>
      </c>
      <c r="U127" s="107">
        <f t="shared" si="10"/>
        <v>0</v>
      </c>
      <c r="V127" s="107">
        <f t="shared" si="10"/>
        <v>0</v>
      </c>
      <c r="W127" s="107">
        <f t="shared" si="10"/>
        <v>0</v>
      </c>
      <c r="X127" s="107">
        <f t="shared" si="10"/>
        <v>0</v>
      </c>
      <c r="Y127" s="107">
        <f t="shared" si="10"/>
        <v>0</v>
      </c>
      <c r="Z127" s="107">
        <f t="shared" si="10"/>
        <v>0</v>
      </c>
      <c r="AA127" s="107">
        <f t="shared" si="10"/>
        <v>0</v>
      </c>
      <c r="AB127" s="107">
        <f t="shared" si="10"/>
        <v>0</v>
      </c>
      <c r="AC127" s="108">
        <f t="shared" si="10"/>
        <v>0</v>
      </c>
      <c r="AE127" s="805">
        <f t="shared" si="11"/>
        <v>0</v>
      </c>
      <c r="AG127" s="805">
        <f t="shared" si="12"/>
        <v>0</v>
      </c>
      <c r="AI127" s="805">
        <f t="shared" si="13"/>
        <v>0</v>
      </c>
      <c r="AK127" s="300"/>
    </row>
    <row r="128" spans="2:37" ht="12.75" customHeight="1" outlineLevel="1" x14ac:dyDescent="0.25">
      <c r="D128" s="142" t="str">
        <f t="shared" si="8"/>
        <v>[TOC Capex Line 7]</v>
      </c>
      <c r="E128" s="106"/>
      <c r="F128" s="143" t="str">
        <f t="shared" si="9"/>
        <v>£000</v>
      </c>
      <c r="G128" s="107">
        <f t="shared" si="10"/>
        <v>0</v>
      </c>
      <c r="H128" s="107">
        <f t="shared" si="10"/>
        <v>0</v>
      </c>
      <c r="I128" s="107">
        <f t="shared" si="10"/>
        <v>0</v>
      </c>
      <c r="J128" s="107">
        <f t="shared" si="10"/>
        <v>0</v>
      </c>
      <c r="K128" s="107">
        <f t="shared" si="10"/>
        <v>0</v>
      </c>
      <c r="L128" s="107">
        <f t="shared" si="10"/>
        <v>0</v>
      </c>
      <c r="M128" s="107">
        <f t="shared" si="10"/>
        <v>0</v>
      </c>
      <c r="N128" s="107">
        <f t="shared" si="10"/>
        <v>0</v>
      </c>
      <c r="O128" s="107">
        <f t="shared" si="10"/>
        <v>0</v>
      </c>
      <c r="P128" s="107">
        <f t="shared" si="10"/>
        <v>0</v>
      </c>
      <c r="Q128" s="107">
        <f t="shared" si="10"/>
        <v>0</v>
      </c>
      <c r="R128" s="107">
        <f t="shared" si="10"/>
        <v>0</v>
      </c>
      <c r="S128" s="107">
        <f t="shared" si="10"/>
        <v>0</v>
      </c>
      <c r="T128" s="107">
        <f t="shared" si="10"/>
        <v>0</v>
      </c>
      <c r="U128" s="107">
        <f t="shared" si="10"/>
        <v>0</v>
      </c>
      <c r="V128" s="107">
        <f t="shared" si="10"/>
        <v>0</v>
      </c>
      <c r="W128" s="107">
        <f t="shared" si="10"/>
        <v>0</v>
      </c>
      <c r="X128" s="107">
        <f t="shared" si="10"/>
        <v>0</v>
      </c>
      <c r="Y128" s="107">
        <f t="shared" si="10"/>
        <v>0</v>
      </c>
      <c r="Z128" s="107">
        <f t="shared" si="10"/>
        <v>0</v>
      </c>
      <c r="AA128" s="107">
        <f t="shared" si="10"/>
        <v>0</v>
      </c>
      <c r="AB128" s="107">
        <f t="shared" si="10"/>
        <v>0</v>
      </c>
      <c r="AC128" s="108">
        <f t="shared" si="10"/>
        <v>0</v>
      </c>
      <c r="AE128" s="805">
        <f t="shared" si="11"/>
        <v>0</v>
      </c>
      <c r="AG128" s="805">
        <f t="shared" si="12"/>
        <v>0</v>
      </c>
      <c r="AI128" s="805">
        <f t="shared" si="13"/>
        <v>0</v>
      </c>
      <c r="AK128" s="300"/>
    </row>
    <row r="129" spans="4:37" ht="12.75" customHeight="1" outlineLevel="1" x14ac:dyDescent="0.25">
      <c r="D129" s="142" t="str">
        <f t="shared" si="8"/>
        <v>[TOC Capex Line 8]</v>
      </c>
      <c r="E129" s="106"/>
      <c r="F129" s="143" t="str">
        <f t="shared" si="9"/>
        <v>£000</v>
      </c>
      <c r="G129" s="107">
        <f t="shared" si="10"/>
        <v>0</v>
      </c>
      <c r="H129" s="107">
        <f t="shared" si="10"/>
        <v>0</v>
      </c>
      <c r="I129" s="107">
        <f t="shared" si="10"/>
        <v>0</v>
      </c>
      <c r="J129" s="107">
        <f t="shared" si="10"/>
        <v>0</v>
      </c>
      <c r="K129" s="107">
        <f t="shared" si="10"/>
        <v>0</v>
      </c>
      <c r="L129" s="107">
        <f t="shared" si="10"/>
        <v>0</v>
      </c>
      <c r="M129" s="107">
        <f t="shared" si="10"/>
        <v>0</v>
      </c>
      <c r="N129" s="107">
        <f t="shared" si="10"/>
        <v>0</v>
      </c>
      <c r="O129" s="107">
        <f t="shared" si="10"/>
        <v>0</v>
      </c>
      <c r="P129" s="107">
        <f t="shared" si="10"/>
        <v>0</v>
      </c>
      <c r="Q129" s="107">
        <f t="shared" si="10"/>
        <v>0</v>
      </c>
      <c r="R129" s="107">
        <f t="shared" si="10"/>
        <v>0</v>
      </c>
      <c r="S129" s="107">
        <f t="shared" si="10"/>
        <v>0</v>
      </c>
      <c r="T129" s="107">
        <f t="shared" si="10"/>
        <v>0</v>
      </c>
      <c r="U129" s="107">
        <f t="shared" si="10"/>
        <v>0</v>
      </c>
      <c r="V129" s="107">
        <f t="shared" si="10"/>
        <v>0</v>
      </c>
      <c r="W129" s="107">
        <f t="shared" si="10"/>
        <v>0</v>
      </c>
      <c r="X129" s="107">
        <f t="shared" si="10"/>
        <v>0</v>
      </c>
      <c r="Y129" s="107">
        <f t="shared" si="10"/>
        <v>0</v>
      </c>
      <c r="Z129" s="107">
        <f t="shared" si="10"/>
        <v>0</v>
      </c>
      <c r="AA129" s="107">
        <f t="shared" si="10"/>
        <v>0</v>
      </c>
      <c r="AB129" s="107">
        <f t="shared" si="10"/>
        <v>0</v>
      </c>
      <c r="AC129" s="108">
        <f t="shared" si="10"/>
        <v>0</v>
      </c>
      <c r="AE129" s="805">
        <f t="shared" si="11"/>
        <v>0</v>
      </c>
      <c r="AG129" s="805">
        <f t="shared" si="12"/>
        <v>0</v>
      </c>
      <c r="AI129" s="805">
        <f t="shared" si="13"/>
        <v>0</v>
      </c>
      <c r="AK129" s="300"/>
    </row>
    <row r="130" spans="4:37" ht="12.75" customHeight="1" outlineLevel="1" x14ac:dyDescent="0.25">
      <c r="D130" s="142" t="str">
        <f t="shared" si="8"/>
        <v>[TOC Capex Line 9]</v>
      </c>
      <c r="E130" s="106"/>
      <c r="F130" s="143" t="str">
        <f t="shared" si="9"/>
        <v>£000</v>
      </c>
      <c r="G130" s="107">
        <f t="shared" si="10"/>
        <v>0</v>
      </c>
      <c r="H130" s="107">
        <f t="shared" si="10"/>
        <v>0</v>
      </c>
      <c r="I130" s="107">
        <f t="shared" si="10"/>
        <v>0</v>
      </c>
      <c r="J130" s="107">
        <f t="shared" si="10"/>
        <v>0</v>
      </c>
      <c r="K130" s="107">
        <f t="shared" si="10"/>
        <v>0</v>
      </c>
      <c r="L130" s="107">
        <f t="shared" si="10"/>
        <v>0</v>
      </c>
      <c r="M130" s="107">
        <f t="shared" si="10"/>
        <v>0</v>
      </c>
      <c r="N130" s="107">
        <f t="shared" si="10"/>
        <v>0</v>
      </c>
      <c r="O130" s="107">
        <f t="shared" si="10"/>
        <v>0</v>
      </c>
      <c r="P130" s="107">
        <f t="shared" si="10"/>
        <v>0</v>
      </c>
      <c r="Q130" s="107">
        <f t="shared" si="10"/>
        <v>0</v>
      </c>
      <c r="R130" s="107">
        <f t="shared" si="10"/>
        <v>0</v>
      </c>
      <c r="S130" s="107">
        <f t="shared" si="10"/>
        <v>0</v>
      </c>
      <c r="T130" s="107">
        <f t="shared" si="10"/>
        <v>0</v>
      </c>
      <c r="U130" s="107">
        <f t="shared" si="10"/>
        <v>0</v>
      </c>
      <c r="V130" s="107">
        <f t="shared" si="10"/>
        <v>0</v>
      </c>
      <c r="W130" s="107">
        <f t="shared" si="10"/>
        <v>0</v>
      </c>
      <c r="X130" s="107">
        <f t="shared" si="10"/>
        <v>0</v>
      </c>
      <c r="Y130" s="107">
        <f t="shared" si="10"/>
        <v>0</v>
      </c>
      <c r="Z130" s="107">
        <f t="shared" si="10"/>
        <v>0</v>
      </c>
      <c r="AA130" s="107">
        <f t="shared" si="10"/>
        <v>0</v>
      </c>
      <c r="AB130" s="107">
        <f t="shared" si="10"/>
        <v>0</v>
      </c>
      <c r="AC130" s="108">
        <f t="shared" si="10"/>
        <v>0</v>
      </c>
      <c r="AE130" s="805">
        <f t="shared" si="11"/>
        <v>0</v>
      </c>
      <c r="AG130" s="805">
        <f t="shared" si="12"/>
        <v>0</v>
      </c>
      <c r="AI130" s="805">
        <f t="shared" si="13"/>
        <v>0</v>
      </c>
      <c r="AK130" s="300"/>
    </row>
    <row r="131" spans="4:37" ht="12.75" customHeight="1" outlineLevel="1" x14ac:dyDescent="0.25">
      <c r="D131" s="142" t="str">
        <f t="shared" si="8"/>
        <v>[TOC Capex Line 10]</v>
      </c>
      <c r="E131" s="106"/>
      <c r="F131" s="143" t="str">
        <f t="shared" si="9"/>
        <v>£000</v>
      </c>
      <c r="G131" s="107">
        <f t="shared" si="10"/>
        <v>0</v>
      </c>
      <c r="H131" s="107">
        <f t="shared" si="10"/>
        <v>0</v>
      </c>
      <c r="I131" s="107">
        <f t="shared" si="10"/>
        <v>0</v>
      </c>
      <c r="J131" s="107">
        <f t="shared" si="10"/>
        <v>0</v>
      </c>
      <c r="K131" s="107">
        <f t="shared" si="10"/>
        <v>0</v>
      </c>
      <c r="L131" s="107">
        <f t="shared" si="10"/>
        <v>0</v>
      </c>
      <c r="M131" s="107">
        <f t="shared" si="10"/>
        <v>0</v>
      </c>
      <c r="N131" s="107">
        <f t="shared" si="10"/>
        <v>0</v>
      </c>
      <c r="O131" s="107">
        <f t="shared" si="10"/>
        <v>0</v>
      </c>
      <c r="P131" s="107">
        <f t="shared" si="10"/>
        <v>0</v>
      </c>
      <c r="Q131" s="107">
        <f t="shared" si="10"/>
        <v>0</v>
      </c>
      <c r="R131" s="107">
        <f t="shared" si="10"/>
        <v>0</v>
      </c>
      <c r="S131" s="107">
        <f t="shared" si="10"/>
        <v>0</v>
      </c>
      <c r="T131" s="107">
        <f t="shared" si="10"/>
        <v>0</v>
      </c>
      <c r="U131" s="107">
        <f t="shared" si="10"/>
        <v>0</v>
      </c>
      <c r="V131" s="107">
        <f t="shared" si="10"/>
        <v>0</v>
      </c>
      <c r="W131" s="107">
        <f t="shared" si="10"/>
        <v>0</v>
      </c>
      <c r="X131" s="107">
        <f t="shared" si="10"/>
        <v>0</v>
      </c>
      <c r="Y131" s="107">
        <f t="shared" si="10"/>
        <v>0</v>
      </c>
      <c r="Z131" s="107">
        <f t="shared" si="10"/>
        <v>0</v>
      </c>
      <c r="AA131" s="107">
        <f t="shared" si="10"/>
        <v>0</v>
      </c>
      <c r="AB131" s="107">
        <f t="shared" si="10"/>
        <v>0</v>
      </c>
      <c r="AC131" s="108">
        <f t="shared" si="10"/>
        <v>0</v>
      </c>
      <c r="AE131" s="805">
        <f t="shared" si="11"/>
        <v>0</v>
      </c>
      <c r="AG131" s="805">
        <f t="shared" si="12"/>
        <v>0</v>
      </c>
      <c r="AI131" s="805">
        <f t="shared" si="13"/>
        <v>0</v>
      </c>
      <c r="AK131" s="300"/>
    </row>
    <row r="132" spans="4:37" ht="12.75" customHeight="1" outlineLevel="1" x14ac:dyDescent="0.25">
      <c r="D132" s="142" t="str">
        <f t="shared" si="8"/>
        <v>[TOC Capex Line 11]</v>
      </c>
      <c r="E132" s="106"/>
      <c r="F132" s="143" t="str">
        <f t="shared" si="9"/>
        <v>£000</v>
      </c>
      <c r="G132" s="107">
        <f t="shared" si="10"/>
        <v>0</v>
      </c>
      <c r="H132" s="107">
        <f t="shared" si="10"/>
        <v>0</v>
      </c>
      <c r="I132" s="107">
        <f t="shared" si="10"/>
        <v>0</v>
      </c>
      <c r="J132" s="107">
        <f t="shared" si="10"/>
        <v>0</v>
      </c>
      <c r="K132" s="107">
        <f t="shared" si="10"/>
        <v>0</v>
      </c>
      <c r="L132" s="107">
        <f t="shared" si="10"/>
        <v>0</v>
      </c>
      <c r="M132" s="107">
        <f t="shared" si="10"/>
        <v>0</v>
      </c>
      <c r="N132" s="107">
        <f t="shared" si="10"/>
        <v>0</v>
      </c>
      <c r="O132" s="107">
        <f t="shared" si="10"/>
        <v>0</v>
      </c>
      <c r="P132" s="107">
        <f t="shared" si="10"/>
        <v>0</v>
      </c>
      <c r="Q132" s="107">
        <f t="shared" si="10"/>
        <v>0</v>
      </c>
      <c r="R132" s="107">
        <f t="shared" si="10"/>
        <v>0</v>
      </c>
      <c r="S132" s="107">
        <f t="shared" si="10"/>
        <v>0</v>
      </c>
      <c r="T132" s="107">
        <f t="shared" si="10"/>
        <v>0</v>
      </c>
      <c r="U132" s="107">
        <f t="shared" si="10"/>
        <v>0</v>
      </c>
      <c r="V132" s="107">
        <f t="shared" si="10"/>
        <v>0</v>
      </c>
      <c r="W132" s="107">
        <f t="shared" si="10"/>
        <v>0</v>
      </c>
      <c r="X132" s="107">
        <f t="shared" si="10"/>
        <v>0</v>
      </c>
      <c r="Y132" s="107">
        <f t="shared" si="10"/>
        <v>0</v>
      </c>
      <c r="Z132" s="107">
        <f t="shared" si="10"/>
        <v>0</v>
      </c>
      <c r="AA132" s="107">
        <f t="shared" si="10"/>
        <v>0</v>
      </c>
      <c r="AB132" s="107">
        <f t="shared" si="10"/>
        <v>0</v>
      </c>
      <c r="AC132" s="108">
        <f t="shared" si="10"/>
        <v>0</v>
      </c>
      <c r="AE132" s="805">
        <f t="shared" si="11"/>
        <v>0</v>
      </c>
      <c r="AG132" s="805">
        <f t="shared" si="12"/>
        <v>0</v>
      </c>
      <c r="AI132" s="805">
        <f t="shared" si="13"/>
        <v>0</v>
      </c>
      <c r="AK132" s="300"/>
    </row>
    <row r="133" spans="4:37" ht="12.75" customHeight="1" outlineLevel="1" x14ac:dyDescent="0.25">
      <c r="D133" s="142" t="str">
        <f t="shared" si="8"/>
        <v>[TOC Capex Line 12]</v>
      </c>
      <c r="E133" s="106"/>
      <c r="F133" s="143" t="str">
        <f t="shared" si="9"/>
        <v>£000</v>
      </c>
      <c r="G133" s="107">
        <f t="shared" si="10"/>
        <v>0</v>
      </c>
      <c r="H133" s="107">
        <f t="shared" si="10"/>
        <v>0</v>
      </c>
      <c r="I133" s="107">
        <f t="shared" ref="I133:AC133" si="14">SUM(I28,I63,I98)</f>
        <v>0</v>
      </c>
      <c r="J133" s="107">
        <f t="shared" si="14"/>
        <v>0</v>
      </c>
      <c r="K133" s="107">
        <f t="shared" si="14"/>
        <v>0</v>
      </c>
      <c r="L133" s="107">
        <f t="shared" si="14"/>
        <v>0</v>
      </c>
      <c r="M133" s="107">
        <f t="shared" si="14"/>
        <v>0</v>
      </c>
      <c r="N133" s="107">
        <f t="shared" si="14"/>
        <v>0</v>
      </c>
      <c r="O133" s="107">
        <f t="shared" si="14"/>
        <v>0</v>
      </c>
      <c r="P133" s="107">
        <f t="shared" si="14"/>
        <v>0</v>
      </c>
      <c r="Q133" s="107">
        <f t="shared" si="14"/>
        <v>0</v>
      </c>
      <c r="R133" s="107">
        <f t="shared" si="14"/>
        <v>0</v>
      </c>
      <c r="S133" s="107">
        <f t="shared" si="14"/>
        <v>0</v>
      </c>
      <c r="T133" s="107">
        <f t="shared" si="14"/>
        <v>0</v>
      </c>
      <c r="U133" s="107">
        <f t="shared" si="14"/>
        <v>0</v>
      </c>
      <c r="V133" s="107">
        <f t="shared" si="14"/>
        <v>0</v>
      </c>
      <c r="W133" s="107">
        <f t="shared" si="14"/>
        <v>0</v>
      </c>
      <c r="X133" s="107">
        <f t="shared" si="14"/>
        <v>0</v>
      </c>
      <c r="Y133" s="107">
        <f t="shared" si="14"/>
        <v>0</v>
      </c>
      <c r="Z133" s="107">
        <f t="shared" si="14"/>
        <v>0</v>
      </c>
      <c r="AA133" s="107">
        <f t="shared" si="14"/>
        <v>0</v>
      </c>
      <c r="AB133" s="107">
        <f t="shared" si="14"/>
        <v>0</v>
      </c>
      <c r="AC133" s="108">
        <f t="shared" si="14"/>
        <v>0</v>
      </c>
      <c r="AE133" s="805">
        <f t="shared" si="11"/>
        <v>0</v>
      </c>
      <c r="AG133" s="805">
        <f t="shared" si="12"/>
        <v>0</v>
      </c>
      <c r="AI133" s="805">
        <f t="shared" si="13"/>
        <v>0</v>
      </c>
      <c r="AK133" s="300"/>
    </row>
    <row r="134" spans="4:37" ht="12.75" customHeight="1" outlineLevel="1" x14ac:dyDescent="0.25">
      <c r="D134" s="142" t="str">
        <f t="shared" si="8"/>
        <v>[TOC Capex Line 13]</v>
      </c>
      <c r="E134" s="106"/>
      <c r="F134" s="143" t="str">
        <f t="shared" si="9"/>
        <v>£000</v>
      </c>
      <c r="G134" s="107">
        <f t="shared" ref="G134:AC145" si="15">SUM(G29,G64,G99)</f>
        <v>0</v>
      </c>
      <c r="H134" s="107">
        <f t="shared" si="15"/>
        <v>0</v>
      </c>
      <c r="I134" s="107">
        <f t="shared" si="15"/>
        <v>0</v>
      </c>
      <c r="J134" s="107">
        <f t="shared" si="15"/>
        <v>0</v>
      </c>
      <c r="K134" s="107">
        <f t="shared" si="15"/>
        <v>0</v>
      </c>
      <c r="L134" s="107">
        <f t="shared" si="15"/>
        <v>0</v>
      </c>
      <c r="M134" s="107">
        <f t="shared" si="15"/>
        <v>0</v>
      </c>
      <c r="N134" s="107">
        <f t="shared" si="15"/>
        <v>0</v>
      </c>
      <c r="O134" s="107">
        <f t="shared" si="15"/>
        <v>0</v>
      </c>
      <c r="P134" s="107">
        <f t="shared" si="15"/>
        <v>0</v>
      </c>
      <c r="Q134" s="107">
        <f t="shared" si="15"/>
        <v>0</v>
      </c>
      <c r="R134" s="107">
        <f t="shared" si="15"/>
        <v>0</v>
      </c>
      <c r="S134" s="107">
        <f t="shared" si="15"/>
        <v>0</v>
      </c>
      <c r="T134" s="107">
        <f t="shared" si="15"/>
        <v>0</v>
      </c>
      <c r="U134" s="107">
        <f t="shared" si="15"/>
        <v>0</v>
      </c>
      <c r="V134" s="107">
        <f t="shared" si="15"/>
        <v>0</v>
      </c>
      <c r="W134" s="107">
        <f t="shared" si="15"/>
        <v>0</v>
      </c>
      <c r="X134" s="107">
        <f t="shared" si="15"/>
        <v>0</v>
      </c>
      <c r="Y134" s="107">
        <f t="shared" si="15"/>
        <v>0</v>
      </c>
      <c r="Z134" s="107">
        <f t="shared" si="15"/>
        <v>0</v>
      </c>
      <c r="AA134" s="107">
        <f t="shared" si="15"/>
        <v>0</v>
      </c>
      <c r="AB134" s="107">
        <f t="shared" si="15"/>
        <v>0</v>
      </c>
      <c r="AC134" s="108">
        <f t="shared" si="15"/>
        <v>0</v>
      </c>
      <c r="AE134" s="805">
        <f t="shared" si="11"/>
        <v>0</v>
      </c>
      <c r="AG134" s="805">
        <f t="shared" si="12"/>
        <v>0</v>
      </c>
      <c r="AI134" s="805">
        <f t="shared" si="13"/>
        <v>0</v>
      </c>
      <c r="AK134" s="300"/>
    </row>
    <row r="135" spans="4:37" ht="12.75" customHeight="1" outlineLevel="1" x14ac:dyDescent="0.25">
      <c r="D135" s="142" t="str">
        <f t="shared" si="8"/>
        <v>[TOC Capex Line 14]</v>
      </c>
      <c r="E135" s="106"/>
      <c r="F135" s="143" t="str">
        <f t="shared" si="9"/>
        <v>£000</v>
      </c>
      <c r="G135" s="107">
        <f t="shared" si="15"/>
        <v>0</v>
      </c>
      <c r="H135" s="107">
        <f t="shared" si="15"/>
        <v>0</v>
      </c>
      <c r="I135" s="107">
        <f t="shared" si="15"/>
        <v>0</v>
      </c>
      <c r="J135" s="107">
        <f t="shared" si="15"/>
        <v>0</v>
      </c>
      <c r="K135" s="107">
        <f t="shared" si="15"/>
        <v>0</v>
      </c>
      <c r="L135" s="107">
        <f t="shared" si="15"/>
        <v>0</v>
      </c>
      <c r="M135" s="107">
        <f t="shared" si="15"/>
        <v>0</v>
      </c>
      <c r="N135" s="107">
        <f t="shared" si="15"/>
        <v>0</v>
      </c>
      <c r="O135" s="107">
        <f t="shared" si="15"/>
        <v>0</v>
      </c>
      <c r="P135" s="107">
        <f t="shared" si="15"/>
        <v>0</v>
      </c>
      <c r="Q135" s="107">
        <f t="shared" si="15"/>
        <v>0</v>
      </c>
      <c r="R135" s="107">
        <f t="shared" si="15"/>
        <v>0</v>
      </c>
      <c r="S135" s="107">
        <f t="shared" si="15"/>
        <v>0</v>
      </c>
      <c r="T135" s="107">
        <f t="shared" si="15"/>
        <v>0</v>
      </c>
      <c r="U135" s="107">
        <f t="shared" si="15"/>
        <v>0</v>
      </c>
      <c r="V135" s="107">
        <f t="shared" si="15"/>
        <v>0</v>
      </c>
      <c r="W135" s="107">
        <f t="shared" si="15"/>
        <v>0</v>
      </c>
      <c r="X135" s="107">
        <f t="shared" si="15"/>
        <v>0</v>
      </c>
      <c r="Y135" s="107">
        <f t="shared" si="15"/>
        <v>0</v>
      </c>
      <c r="Z135" s="107">
        <f t="shared" si="15"/>
        <v>0</v>
      </c>
      <c r="AA135" s="107">
        <f t="shared" si="15"/>
        <v>0</v>
      </c>
      <c r="AB135" s="107">
        <f t="shared" si="15"/>
        <v>0</v>
      </c>
      <c r="AC135" s="108">
        <f t="shared" si="15"/>
        <v>0</v>
      </c>
      <c r="AE135" s="805">
        <f t="shared" si="11"/>
        <v>0</v>
      </c>
      <c r="AG135" s="805">
        <f t="shared" si="12"/>
        <v>0</v>
      </c>
      <c r="AI135" s="805">
        <f t="shared" si="13"/>
        <v>0</v>
      </c>
      <c r="AK135" s="300"/>
    </row>
    <row r="136" spans="4:37" ht="12.75" customHeight="1" outlineLevel="1" x14ac:dyDescent="0.25">
      <c r="D136" s="142" t="str">
        <f t="shared" si="8"/>
        <v>[TOC Capex Line 15]</v>
      </c>
      <c r="E136" s="106"/>
      <c r="F136" s="143" t="str">
        <f t="shared" si="9"/>
        <v>£000</v>
      </c>
      <c r="G136" s="107">
        <f t="shared" si="15"/>
        <v>0</v>
      </c>
      <c r="H136" s="107">
        <f t="shared" si="15"/>
        <v>0</v>
      </c>
      <c r="I136" s="107">
        <f t="shared" si="15"/>
        <v>0</v>
      </c>
      <c r="J136" s="107">
        <f t="shared" si="15"/>
        <v>0</v>
      </c>
      <c r="K136" s="107">
        <f t="shared" si="15"/>
        <v>0</v>
      </c>
      <c r="L136" s="107">
        <f t="shared" si="15"/>
        <v>0</v>
      </c>
      <c r="M136" s="107">
        <f t="shared" si="15"/>
        <v>0</v>
      </c>
      <c r="N136" s="107">
        <f t="shared" si="15"/>
        <v>0</v>
      </c>
      <c r="O136" s="107">
        <f t="shared" si="15"/>
        <v>0</v>
      </c>
      <c r="P136" s="107">
        <f t="shared" si="15"/>
        <v>0</v>
      </c>
      <c r="Q136" s="107">
        <f t="shared" si="15"/>
        <v>0</v>
      </c>
      <c r="R136" s="107">
        <f t="shared" si="15"/>
        <v>0</v>
      </c>
      <c r="S136" s="107">
        <f t="shared" si="15"/>
        <v>0</v>
      </c>
      <c r="T136" s="107">
        <f t="shared" si="15"/>
        <v>0</v>
      </c>
      <c r="U136" s="107">
        <f t="shared" si="15"/>
        <v>0</v>
      </c>
      <c r="V136" s="107">
        <f t="shared" si="15"/>
        <v>0</v>
      </c>
      <c r="W136" s="107">
        <f t="shared" si="15"/>
        <v>0</v>
      </c>
      <c r="X136" s="107">
        <f t="shared" si="15"/>
        <v>0</v>
      </c>
      <c r="Y136" s="107">
        <f t="shared" si="15"/>
        <v>0</v>
      </c>
      <c r="Z136" s="107">
        <f t="shared" si="15"/>
        <v>0</v>
      </c>
      <c r="AA136" s="107">
        <f t="shared" si="15"/>
        <v>0</v>
      </c>
      <c r="AB136" s="107">
        <f t="shared" si="15"/>
        <v>0</v>
      </c>
      <c r="AC136" s="108">
        <f t="shared" si="15"/>
        <v>0</v>
      </c>
      <c r="AE136" s="805">
        <f t="shared" si="11"/>
        <v>0</v>
      </c>
      <c r="AG136" s="805">
        <f t="shared" si="12"/>
        <v>0</v>
      </c>
      <c r="AI136" s="805">
        <f t="shared" si="13"/>
        <v>0</v>
      </c>
      <c r="AK136" s="300"/>
    </row>
    <row r="137" spans="4:37" ht="12.75" customHeight="1" outlineLevel="1" x14ac:dyDescent="0.25">
      <c r="D137" s="142" t="str">
        <f t="shared" si="8"/>
        <v>[TOC Capex Line 16]</v>
      </c>
      <c r="E137" s="106"/>
      <c r="F137" s="143" t="str">
        <f t="shared" si="9"/>
        <v>£000</v>
      </c>
      <c r="G137" s="107">
        <f t="shared" si="15"/>
        <v>0</v>
      </c>
      <c r="H137" s="107">
        <f t="shared" si="15"/>
        <v>0</v>
      </c>
      <c r="I137" s="107">
        <f t="shared" si="15"/>
        <v>0</v>
      </c>
      <c r="J137" s="107">
        <f t="shared" si="15"/>
        <v>0</v>
      </c>
      <c r="K137" s="107">
        <f t="shared" si="15"/>
        <v>0</v>
      </c>
      <c r="L137" s="107">
        <f t="shared" si="15"/>
        <v>0</v>
      </c>
      <c r="M137" s="107">
        <f t="shared" si="15"/>
        <v>0</v>
      </c>
      <c r="N137" s="107">
        <f t="shared" si="15"/>
        <v>0</v>
      </c>
      <c r="O137" s="107">
        <f t="shared" si="15"/>
        <v>0</v>
      </c>
      <c r="P137" s="107">
        <f t="shared" si="15"/>
        <v>0</v>
      </c>
      <c r="Q137" s="107">
        <f t="shared" si="15"/>
        <v>0</v>
      </c>
      <c r="R137" s="107">
        <f t="shared" si="15"/>
        <v>0</v>
      </c>
      <c r="S137" s="107">
        <f t="shared" si="15"/>
        <v>0</v>
      </c>
      <c r="T137" s="107">
        <f t="shared" si="15"/>
        <v>0</v>
      </c>
      <c r="U137" s="107">
        <f t="shared" si="15"/>
        <v>0</v>
      </c>
      <c r="V137" s="107">
        <f t="shared" si="15"/>
        <v>0</v>
      </c>
      <c r="W137" s="107">
        <f t="shared" si="15"/>
        <v>0</v>
      </c>
      <c r="X137" s="107">
        <f t="shared" si="15"/>
        <v>0</v>
      </c>
      <c r="Y137" s="107">
        <f t="shared" si="15"/>
        <v>0</v>
      </c>
      <c r="Z137" s="107">
        <f t="shared" si="15"/>
        <v>0</v>
      </c>
      <c r="AA137" s="107">
        <f t="shared" si="15"/>
        <v>0</v>
      </c>
      <c r="AB137" s="107">
        <f t="shared" si="15"/>
        <v>0</v>
      </c>
      <c r="AC137" s="108">
        <f t="shared" si="15"/>
        <v>0</v>
      </c>
      <c r="AE137" s="805">
        <f t="shared" si="11"/>
        <v>0</v>
      </c>
      <c r="AG137" s="805">
        <f t="shared" si="12"/>
        <v>0</v>
      </c>
      <c r="AI137" s="805">
        <f t="shared" si="13"/>
        <v>0</v>
      </c>
      <c r="AK137" s="300"/>
    </row>
    <row r="138" spans="4:37" ht="12.75" customHeight="1" outlineLevel="1" x14ac:dyDescent="0.25">
      <c r="D138" s="142" t="str">
        <f t="shared" si="8"/>
        <v>[TOC Capex Line 17]</v>
      </c>
      <c r="E138" s="106"/>
      <c r="F138" s="143" t="str">
        <f t="shared" si="9"/>
        <v>£000</v>
      </c>
      <c r="G138" s="107">
        <f t="shared" si="15"/>
        <v>0</v>
      </c>
      <c r="H138" s="107">
        <f t="shared" si="15"/>
        <v>0</v>
      </c>
      <c r="I138" s="107">
        <f t="shared" si="15"/>
        <v>0</v>
      </c>
      <c r="J138" s="107">
        <f t="shared" si="15"/>
        <v>0</v>
      </c>
      <c r="K138" s="107">
        <f t="shared" si="15"/>
        <v>0</v>
      </c>
      <c r="L138" s="107">
        <f t="shared" si="15"/>
        <v>0</v>
      </c>
      <c r="M138" s="107">
        <f t="shared" si="15"/>
        <v>0</v>
      </c>
      <c r="N138" s="107">
        <f t="shared" si="15"/>
        <v>0</v>
      </c>
      <c r="O138" s="107">
        <f t="shared" si="15"/>
        <v>0</v>
      </c>
      <c r="P138" s="107">
        <f t="shared" si="15"/>
        <v>0</v>
      </c>
      <c r="Q138" s="107">
        <f t="shared" si="15"/>
        <v>0</v>
      </c>
      <c r="R138" s="107">
        <f t="shared" si="15"/>
        <v>0</v>
      </c>
      <c r="S138" s="107">
        <f t="shared" si="15"/>
        <v>0</v>
      </c>
      <c r="T138" s="107">
        <f t="shared" si="15"/>
        <v>0</v>
      </c>
      <c r="U138" s="107">
        <f t="shared" si="15"/>
        <v>0</v>
      </c>
      <c r="V138" s="107">
        <f t="shared" si="15"/>
        <v>0</v>
      </c>
      <c r="W138" s="107">
        <f t="shared" si="15"/>
        <v>0</v>
      </c>
      <c r="X138" s="107">
        <f t="shared" si="15"/>
        <v>0</v>
      </c>
      <c r="Y138" s="107">
        <f t="shared" si="15"/>
        <v>0</v>
      </c>
      <c r="Z138" s="107">
        <f t="shared" si="15"/>
        <v>0</v>
      </c>
      <c r="AA138" s="107">
        <f t="shared" si="15"/>
        <v>0</v>
      </c>
      <c r="AB138" s="107">
        <f t="shared" si="15"/>
        <v>0</v>
      </c>
      <c r="AC138" s="108">
        <f t="shared" si="15"/>
        <v>0</v>
      </c>
      <c r="AE138" s="805">
        <f t="shared" si="11"/>
        <v>0</v>
      </c>
      <c r="AG138" s="805">
        <f t="shared" si="12"/>
        <v>0</v>
      </c>
      <c r="AI138" s="805">
        <f t="shared" si="13"/>
        <v>0</v>
      </c>
      <c r="AK138" s="300"/>
    </row>
    <row r="139" spans="4:37" ht="12.75" customHeight="1" outlineLevel="1" x14ac:dyDescent="0.25">
      <c r="D139" s="142" t="str">
        <f t="shared" si="8"/>
        <v>[TOC Capex Line 18]</v>
      </c>
      <c r="E139" s="106"/>
      <c r="F139" s="143" t="str">
        <f t="shared" si="9"/>
        <v>£000</v>
      </c>
      <c r="G139" s="107">
        <f t="shared" si="15"/>
        <v>0</v>
      </c>
      <c r="H139" s="107">
        <f t="shared" si="15"/>
        <v>0</v>
      </c>
      <c r="I139" s="107">
        <f t="shared" si="15"/>
        <v>0</v>
      </c>
      <c r="J139" s="107">
        <f t="shared" si="15"/>
        <v>0</v>
      </c>
      <c r="K139" s="107">
        <f t="shared" si="15"/>
        <v>0</v>
      </c>
      <c r="L139" s="107">
        <f t="shared" si="15"/>
        <v>0</v>
      </c>
      <c r="M139" s="107">
        <f t="shared" si="15"/>
        <v>0</v>
      </c>
      <c r="N139" s="107">
        <f t="shared" si="15"/>
        <v>0</v>
      </c>
      <c r="O139" s="107">
        <f t="shared" si="15"/>
        <v>0</v>
      </c>
      <c r="P139" s="107">
        <f t="shared" si="15"/>
        <v>0</v>
      </c>
      <c r="Q139" s="107">
        <f t="shared" si="15"/>
        <v>0</v>
      </c>
      <c r="R139" s="107">
        <f t="shared" si="15"/>
        <v>0</v>
      </c>
      <c r="S139" s="107">
        <f t="shared" si="15"/>
        <v>0</v>
      </c>
      <c r="T139" s="107">
        <f t="shared" si="15"/>
        <v>0</v>
      </c>
      <c r="U139" s="107">
        <f t="shared" si="15"/>
        <v>0</v>
      </c>
      <c r="V139" s="107">
        <f t="shared" si="15"/>
        <v>0</v>
      </c>
      <c r="W139" s="107">
        <f t="shared" si="15"/>
        <v>0</v>
      </c>
      <c r="X139" s="107">
        <f t="shared" si="15"/>
        <v>0</v>
      </c>
      <c r="Y139" s="107">
        <f t="shared" si="15"/>
        <v>0</v>
      </c>
      <c r="Z139" s="107">
        <f t="shared" si="15"/>
        <v>0</v>
      </c>
      <c r="AA139" s="107">
        <f t="shared" si="15"/>
        <v>0</v>
      </c>
      <c r="AB139" s="107">
        <f t="shared" si="15"/>
        <v>0</v>
      </c>
      <c r="AC139" s="108">
        <f t="shared" si="15"/>
        <v>0</v>
      </c>
      <c r="AE139" s="805">
        <f t="shared" si="11"/>
        <v>0</v>
      </c>
      <c r="AG139" s="805">
        <f t="shared" si="12"/>
        <v>0</v>
      </c>
      <c r="AI139" s="805">
        <f t="shared" si="13"/>
        <v>0</v>
      </c>
      <c r="AK139" s="300"/>
    </row>
    <row r="140" spans="4:37" ht="12.75" customHeight="1" outlineLevel="1" x14ac:dyDescent="0.25">
      <c r="D140" s="142" t="str">
        <f t="shared" si="8"/>
        <v>[TOC Capex Line 19]</v>
      </c>
      <c r="E140" s="106"/>
      <c r="F140" s="143" t="str">
        <f t="shared" si="9"/>
        <v>£000</v>
      </c>
      <c r="G140" s="107">
        <f t="shared" si="15"/>
        <v>0</v>
      </c>
      <c r="H140" s="107">
        <f t="shared" si="15"/>
        <v>0</v>
      </c>
      <c r="I140" s="107">
        <f t="shared" si="15"/>
        <v>0</v>
      </c>
      <c r="J140" s="107">
        <f t="shared" si="15"/>
        <v>0</v>
      </c>
      <c r="K140" s="107">
        <f t="shared" si="15"/>
        <v>0</v>
      </c>
      <c r="L140" s="107">
        <f t="shared" si="15"/>
        <v>0</v>
      </c>
      <c r="M140" s="107">
        <f t="shared" si="15"/>
        <v>0</v>
      </c>
      <c r="N140" s="107">
        <f t="shared" si="15"/>
        <v>0</v>
      </c>
      <c r="O140" s="107">
        <f t="shared" si="15"/>
        <v>0</v>
      </c>
      <c r="P140" s="107">
        <f t="shared" si="15"/>
        <v>0</v>
      </c>
      <c r="Q140" s="107">
        <f t="shared" si="15"/>
        <v>0</v>
      </c>
      <c r="R140" s="107">
        <f t="shared" si="15"/>
        <v>0</v>
      </c>
      <c r="S140" s="107">
        <f t="shared" si="15"/>
        <v>0</v>
      </c>
      <c r="T140" s="107">
        <f t="shared" si="15"/>
        <v>0</v>
      </c>
      <c r="U140" s="107">
        <f t="shared" si="15"/>
        <v>0</v>
      </c>
      <c r="V140" s="107">
        <f t="shared" si="15"/>
        <v>0</v>
      </c>
      <c r="W140" s="107">
        <f t="shared" si="15"/>
        <v>0</v>
      </c>
      <c r="X140" s="107">
        <f t="shared" si="15"/>
        <v>0</v>
      </c>
      <c r="Y140" s="107">
        <f t="shared" si="15"/>
        <v>0</v>
      </c>
      <c r="Z140" s="107">
        <f t="shared" si="15"/>
        <v>0</v>
      </c>
      <c r="AA140" s="107">
        <f t="shared" si="15"/>
        <v>0</v>
      </c>
      <c r="AB140" s="107">
        <f t="shared" si="15"/>
        <v>0</v>
      </c>
      <c r="AC140" s="108">
        <f t="shared" si="15"/>
        <v>0</v>
      </c>
      <c r="AE140" s="805">
        <f t="shared" si="11"/>
        <v>0</v>
      </c>
      <c r="AG140" s="805">
        <f t="shared" si="12"/>
        <v>0</v>
      </c>
      <c r="AI140" s="805">
        <f t="shared" si="13"/>
        <v>0</v>
      </c>
      <c r="AK140" s="300"/>
    </row>
    <row r="141" spans="4:37" ht="12.75" customHeight="1" outlineLevel="1" x14ac:dyDescent="0.25">
      <c r="D141" s="142" t="str">
        <f t="shared" si="8"/>
        <v>[TOC Capex Line 20]</v>
      </c>
      <c r="E141" s="106"/>
      <c r="F141" s="143" t="str">
        <f t="shared" si="9"/>
        <v>£000</v>
      </c>
      <c r="G141" s="107">
        <f t="shared" si="15"/>
        <v>0</v>
      </c>
      <c r="H141" s="107">
        <f t="shared" si="15"/>
        <v>0</v>
      </c>
      <c r="I141" s="107">
        <f t="shared" si="15"/>
        <v>0</v>
      </c>
      <c r="J141" s="107">
        <f t="shared" si="15"/>
        <v>0</v>
      </c>
      <c r="K141" s="107">
        <f t="shared" si="15"/>
        <v>0</v>
      </c>
      <c r="L141" s="107">
        <f t="shared" si="15"/>
        <v>0</v>
      </c>
      <c r="M141" s="107">
        <f t="shared" si="15"/>
        <v>0</v>
      </c>
      <c r="N141" s="107">
        <f t="shared" si="15"/>
        <v>0</v>
      </c>
      <c r="O141" s="107">
        <f t="shared" si="15"/>
        <v>0</v>
      </c>
      <c r="P141" s="107">
        <f t="shared" si="15"/>
        <v>0</v>
      </c>
      <c r="Q141" s="107">
        <f t="shared" si="15"/>
        <v>0</v>
      </c>
      <c r="R141" s="107">
        <f t="shared" si="15"/>
        <v>0</v>
      </c>
      <c r="S141" s="107">
        <f t="shared" si="15"/>
        <v>0</v>
      </c>
      <c r="T141" s="107">
        <f t="shared" si="15"/>
        <v>0</v>
      </c>
      <c r="U141" s="107">
        <f t="shared" si="15"/>
        <v>0</v>
      </c>
      <c r="V141" s="107">
        <f t="shared" si="15"/>
        <v>0</v>
      </c>
      <c r="W141" s="107">
        <f t="shared" si="15"/>
        <v>0</v>
      </c>
      <c r="X141" s="107">
        <f t="shared" si="15"/>
        <v>0</v>
      </c>
      <c r="Y141" s="107">
        <f t="shared" si="15"/>
        <v>0</v>
      </c>
      <c r="Z141" s="107">
        <f t="shared" si="15"/>
        <v>0</v>
      </c>
      <c r="AA141" s="107">
        <f t="shared" si="15"/>
        <v>0</v>
      </c>
      <c r="AB141" s="107">
        <f t="shared" si="15"/>
        <v>0</v>
      </c>
      <c r="AC141" s="108">
        <f t="shared" si="15"/>
        <v>0</v>
      </c>
      <c r="AE141" s="805">
        <f t="shared" si="11"/>
        <v>0</v>
      </c>
      <c r="AG141" s="805">
        <f t="shared" si="12"/>
        <v>0</v>
      </c>
      <c r="AI141" s="805">
        <f t="shared" si="13"/>
        <v>0</v>
      </c>
      <c r="AK141" s="300"/>
    </row>
    <row r="142" spans="4:37" ht="12.75" customHeight="1" outlineLevel="1" x14ac:dyDescent="0.25">
      <c r="D142" s="142" t="str">
        <f t="shared" si="8"/>
        <v>[TOC Capex Line 21]</v>
      </c>
      <c r="E142" s="106"/>
      <c r="F142" s="143" t="str">
        <f t="shared" si="9"/>
        <v>£000</v>
      </c>
      <c r="G142" s="107">
        <f t="shared" si="15"/>
        <v>0</v>
      </c>
      <c r="H142" s="107">
        <f t="shared" si="15"/>
        <v>0</v>
      </c>
      <c r="I142" s="107">
        <f t="shared" si="15"/>
        <v>0</v>
      </c>
      <c r="J142" s="107">
        <f t="shared" si="15"/>
        <v>0</v>
      </c>
      <c r="K142" s="107">
        <f t="shared" si="15"/>
        <v>0</v>
      </c>
      <c r="L142" s="107">
        <f t="shared" si="15"/>
        <v>0</v>
      </c>
      <c r="M142" s="107">
        <f t="shared" si="15"/>
        <v>0</v>
      </c>
      <c r="N142" s="107">
        <f t="shared" si="15"/>
        <v>0</v>
      </c>
      <c r="O142" s="107">
        <f t="shared" si="15"/>
        <v>0</v>
      </c>
      <c r="P142" s="107">
        <f t="shared" si="15"/>
        <v>0</v>
      </c>
      <c r="Q142" s="107">
        <f t="shared" si="15"/>
        <v>0</v>
      </c>
      <c r="R142" s="107">
        <f t="shared" si="15"/>
        <v>0</v>
      </c>
      <c r="S142" s="107">
        <f t="shared" si="15"/>
        <v>0</v>
      </c>
      <c r="T142" s="107">
        <f t="shared" si="15"/>
        <v>0</v>
      </c>
      <c r="U142" s="107">
        <f t="shared" si="15"/>
        <v>0</v>
      </c>
      <c r="V142" s="107">
        <f t="shared" si="15"/>
        <v>0</v>
      </c>
      <c r="W142" s="107">
        <f t="shared" si="15"/>
        <v>0</v>
      </c>
      <c r="X142" s="107">
        <f t="shared" si="15"/>
        <v>0</v>
      </c>
      <c r="Y142" s="107">
        <f t="shared" si="15"/>
        <v>0</v>
      </c>
      <c r="Z142" s="107">
        <f t="shared" si="15"/>
        <v>0</v>
      </c>
      <c r="AA142" s="107">
        <f t="shared" si="15"/>
        <v>0</v>
      </c>
      <c r="AB142" s="107">
        <f t="shared" si="15"/>
        <v>0</v>
      </c>
      <c r="AC142" s="108">
        <f t="shared" si="15"/>
        <v>0</v>
      </c>
      <c r="AE142" s="805">
        <f t="shared" si="11"/>
        <v>0</v>
      </c>
      <c r="AG142" s="805">
        <f t="shared" si="12"/>
        <v>0</v>
      </c>
      <c r="AI142" s="805">
        <f t="shared" si="13"/>
        <v>0</v>
      </c>
      <c r="AK142" s="300"/>
    </row>
    <row r="143" spans="4:37" ht="12.75" customHeight="1" outlineLevel="1" x14ac:dyDescent="0.25">
      <c r="D143" s="142" t="str">
        <f t="shared" si="8"/>
        <v>[TOC Capex Line 22]</v>
      </c>
      <c r="E143" s="106"/>
      <c r="F143" s="143" t="str">
        <f t="shared" si="9"/>
        <v>£000</v>
      </c>
      <c r="G143" s="107">
        <f t="shared" si="15"/>
        <v>0</v>
      </c>
      <c r="H143" s="107">
        <f t="shared" si="15"/>
        <v>0</v>
      </c>
      <c r="I143" s="107">
        <f t="shared" si="15"/>
        <v>0</v>
      </c>
      <c r="J143" s="107">
        <f t="shared" si="15"/>
        <v>0</v>
      </c>
      <c r="K143" s="107">
        <f t="shared" si="15"/>
        <v>0</v>
      </c>
      <c r="L143" s="107">
        <f t="shared" si="15"/>
        <v>0</v>
      </c>
      <c r="M143" s="107">
        <f t="shared" si="15"/>
        <v>0</v>
      </c>
      <c r="N143" s="107">
        <f t="shared" si="15"/>
        <v>0</v>
      </c>
      <c r="O143" s="107">
        <f t="shared" si="15"/>
        <v>0</v>
      </c>
      <c r="P143" s="107">
        <f t="shared" si="15"/>
        <v>0</v>
      </c>
      <c r="Q143" s="107">
        <f t="shared" si="15"/>
        <v>0</v>
      </c>
      <c r="R143" s="107">
        <f t="shared" si="15"/>
        <v>0</v>
      </c>
      <c r="S143" s="107">
        <f t="shared" si="15"/>
        <v>0</v>
      </c>
      <c r="T143" s="107">
        <f t="shared" si="15"/>
        <v>0</v>
      </c>
      <c r="U143" s="107">
        <f t="shared" si="15"/>
        <v>0</v>
      </c>
      <c r="V143" s="107">
        <f t="shared" si="15"/>
        <v>0</v>
      </c>
      <c r="W143" s="107">
        <f t="shared" si="15"/>
        <v>0</v>
      </c>
      <c r="X143" s="107">
        <f t="shared" si="15"/>
        <v>0</v>
      </c>
      <c r="Y143" s="107">
        <f t="shared" si="15"/>
        <v>0</v>
      </c>
      <c r="Z143" s="107">
        <f t="shared" si="15"/>
        <v>0</v>
      </c>
      <c r="AA143" s="107">
        <f t="shared" si="15"/>
        <v>0</v>
      </c>
      <c r="AB143" s="107">
        <f t="shared" si="15"/>
        <v>0</v>
      </c>
      <c r="AC143" s="108">
        <f t="shared" si="15"/>
        <v>0</v>
      </c>
      <c r="AE143" s="805">
        <f t="shared" si="11"/>
        <v>0</v>
      </c>
      <c r="AG143" s="805">
        <f t="shared" si="12"/>
        <v>0</v>
      </c>
      <c r="AI143" s="805">
        <f t="shared" si="13"/>
        <v>0</v>
      </c>
      <c r="AK143" s="300"/>
    </row>
    <row r="144" spans="4:37" ht="12.75" customHeight="1" outlineLevel="1" x14ac:dyDescent="0.25">
      <c r="D144" s="142" t="str">
        <f t="shared" si="8"/>
        <v>[TOC Capex Line 23]</v>
      </c>
      <c r="E144" s="106"/>
      <c r="F144" s="143" t="str">
        <f t="shared" si="9"/>
        <v>£000</v>
      </c>
      <c r="G144" s="107">
        <f t="shared" si="15"/>
        <v>0</v>
      </c>
      <c r="H144" s="107">
        <f t="shared" si="15"/>
        <v>0</v>
      </c>
      <c r="I144" s="107">
        <f t="shared" si="15"/>
        <v>0</v>
      </c>
      <c r="J144" s="107">
        <f t="shared" si="15"/>
        <v>0</v>
      </c>
      <c r="K144" s="107">
        <f t="shared" si="15"/>
        <v>0</v>
      </c>
      <c r="L144" s="107">
        <f t="shared" si="15"/>
        <v>0</v>
      </c>
      <c r="M144" s="107">
        <f t="shared" si="15"/>
        <v>0</v>
      </c>
      <c r="N144" s="107">
        <f t="shared" si="15"/>
        <v>0</v>
      </c>
      <c r="O144" s="107">
        <f t="shared" si="15"/>
        <v>0</v>
      </c>
      <c r="P144" s="107">
        <f t="shared" si="15"/>
        <v>0</v>
      </c>
      <c r="Q144" s="107">
        <f t="shared" si="15"/>
        <v>0</v>
      </c>
      <c r="R144" s="107">
        <f t="shared" si="15"/>
        <v>0</v>
      </c>
      <c r="S144" s="107">
        <f t="shared" si="15"/>
        <v>0</v>
      </c>
      <c r="T144" s="107">
        <f t="shared" si="15"/>
        <v>0</v>
      </c>
      <c r="U144" s="107">
        <f t="shared" si="15"/>
        <v>0</v>
      </c>
      <c r="V144" s="107">
        <f t="shared" si="15"/>
        <v>0</v>
      </c>
      <c r="W144" s="107">
        <f t="shared" si="15"/>
        <v>0</v>
      </c>
      <c r="X144" s="107">
        <f t="shared" si="15"/>
        <v>0</v>
      </c>
      <c r="Y144" s="107">
        <f t="shared" si="15"/>
        <v>0</v>
      </c>
      <c r="Z144" s="107">
        <f t="shared" si="15"/>
        <v>0</v>
      </c>
      <c r="AA144" s="107">
        <f t="shared" si="15"/>
        <v>0</v>
      </c>
      <c r="AB144" s="107">
        <f t="shared" si="15"/>
        <v>0</v>
      </c>
      <c r="AC144" s="108">
        <f t="shared" si="15"/>
        <v>0</v>
      </c>
      <c r="AE144" s="805">
        <f t="shared" si="11"/>
        <v>0</v>
      </c>
      <c r="AG144" s="805">
        <f t="shared" si="12"/>
        <v>0</v>
      </c>
      <c r="AI144" s="805">
        <f t="shared" si="13"/>
        <v>0</v>
      </c>
      <c r="AK144" s="300"/>
    </row>
    <row r="145" spans="2:37" ht="12.75" customHeight="1" outlineLevel="1" x14ac:dyDescent="0.25">
      <c r="D145" s="142" t="str">
        <f t="shared" si="8"/>
        <v>[TOC Capex Line 24]</v>
      </c>
      <c r="E145" s="106"/>
      <c r="F145" s="143" t="str">
        <f t="shared" si="9"/>
        <v>£000</v>
      </c>
      <c r="G145" s="107">
        <f t="shared" si="15"/>
        <v>0</v>
      </c>
      <c r="H145" s="107">
        <f t="shared" si="15"/>
        <v>0</v>
      </c>
      <c r="I145" s="107">
        <f t="shared" ref="I145:AC145" si="16">SUM(I40,I75,I110)</f>
        <v>0</v>
      </c>
      <c r="J145" s="107">
        <f t="shared" si="16"/>
        <v>0</v>
      </c>
      <c r="K145" s="107">
        <f t="shared" si="16"/>
        <v>0</v>
      </c>
      <c r="L145" s="107">
        <f t="shared" si="16"/>
        <v>0</v>
      </c>
      <c r="M145" s="107">
        <f t="shared" si="16"/>
        <v>0</v>
      </c>
      <c r="N145" s="107">
        <f t="shared" si="16"/>
        <v>0</v>
      </c>
      <c r="O145" s="107">
        <f t="shared" si="16"/>
        <v>0</v>
      </c>
      <c r="P145" s="107">
        <f t="shared" si="16"/>
        <v>0</v>
      </c>
      <c r="Q145" s="107">
        <f t="shared" si="16"/>
        <v>0</v>
      </c>
      <c r="R145" s="107">
        <f t="shared" si="16"/>
        <v>0</v>
      </c>
      <c r="S145" s="107">
        <f t="shared" si="16"/>
        <v>0</v>
      </c>
      <c r="T145" s="107">
        <f t="shared" si="16"/>
        <v>0</v>
      </c>
      <c r="U145" s="107">
        <f t="shared" si="16"/>
        <v>0</v>
      </c>
      <c r="V145" s="107">
        <f t="shared" si="16"/>
        <v>0</v>
      </c>
      <c r="W145" s="107">
        <f t="shared" si="16"/>
        <v>0</v>
      </c>
      <c r="X145" s="107">
        <f t="shared" si="16"/>
        <v>0</v>
      </c>
      <c r="Y145" s="107">
        <f t="shared" si="16"/>
        <v>0</v>
      </c>
      <c r="Z145" s="107">
        <f t="shared" si="16"/>
        <v>0</v>
      </c>
      <c r="AA145" s="107">
        <f t="shared" si="16"/>
        <v>0</v>
      </c>
      <c r="AB145" s="107">
        <f t="shared" si="16"/>
        <v>0</v>
      </c>
      <c r="AC145" s="108">
        <f t="shared" si="16"/>
        <v>0</v>
      </c>
      <c r="AE145" s="805">
        <f t="shared" si="11"/>
        <v>0</v>
      </c>
      <c r="AG145" s="805">
        <f t="shared" si="12"/>
        <v>0</v>
      </c>
      <c r="AI145" s="805">
        <f t="shared" si="13"/>
        <v>0</v>
      </c>
      <c r="AK145" s="300"/>
    </row>
    <row r="146" spans="2:37" ht="12.75" customHeight="1" outlineLevel="1" x14ac:dyDescent="0.25">
      <c r="D146" s="142" t="str">
        <f t="shared" si="8"/>
        <v>[TOC Capex Line 25]</v>
      </c>
      <c r="E146" s="106"/>
      <c r="F146" s="143" t="str">
        <f t="shared" si="9"/>
        <v>£000</v>
      </c>
      <c r="G146" s="107">
        <f t="shared" ref="G146:AC151" si="17">SUM(G41,G76,G111)</f>
        <v>0</v>
      </c>
      <c r="H146" s="107">
        <f t="shared" si="17"/>
        <v>0</v>
      </c>
      <c r="I146" s="107">
        <f t="shared" si="17"/>
        <v>0</v>
      </c>
      <c r="J146" s="107">
        <f t="shared" si="17"/>
        <v>0</v>
      </c>
      <c r="K146" s="107">
        <f t="shared" si="17"/>
        <v>0</v>
      </c>
      <c r="L146" s="107">
        <f t="shared" si="17"/>
        <v>0</v>
      </c>
      <c r="M146" s="107">
        <f t="shared" si="17"/>
        <v>0</v>
      </c>
      <c r="N146" s="107">
        <f t="shared" si="17"/>
        <v>0</v>
      </c>
      <c r="O146" s="107">
        <f t="shared" si="17"/>
        <v>0</v>
      </c>
      <c r="P146" s="107">
        <f t="shared" si="17"/>
        <v>0</v>
      </c>
      <c r="Q146" s="107">
        <f t="shared" si="17"/>
        <v>0</v>
      </c>
      <c r="R146" s="107">
        <f t="shared" si="17"/>
        <v>0</v>
      </c>
      <c r="S146" s="107">
        <f t="shared" si="17"/>
        <v>0</v>
      </c>
      <c r="T146" s="107">
        <f t="shared" si="17"/>
        <v>0</v>
      </c>
      <c r="U146" s="107">
        <f t="shared" si="17"/>
        <v>0</v>
      </c>
      <c r="V146" s="107">
        <f t="shared" si="17"/>
        <v>0</v>
      </c>
      <c r="W146" s="107">
        <f t="shared" si="17"/>
        <v>0</v>
      </c>
      <c r="X146" s="107">
        <f t="shared" si="17"/>
        <v>0</v>
      </c>
      <c r="Y146" s="107">
        <f t="shared" si="17"/>
        <v>0</v>
      </c>
      <c r="Z146" s="107">
        <f t="shared" si="17"/>
        <v>0</v>
      </c>
      <c r="AA146" s="107">
        <f t="shared" si="17"/>
        <v>0</v>
      </c>
      <c r="AB146" s="107">
        <f t="shared" si="17"/>
        <v>0</v>
      </c>
      <c r="AC146" s="108">
        <f t="shared" si="17"/>
        <v>0</v>
      </c>
      <c r="AE146" s="805">
        <f t="shared" si="11"/>
        <v>0</v>
      </c>
      <c r="AG146" s="805">
        <f t="shared" si="12"/>
        <v>0</v>
      </c>
      <c r="AI146" s="805">
        <f t="shared" si="13"/>
        <v>0</v>
      </c>
      <c r="AK146" s="300"/>
    </row>
    <row r="147" spans="2:37" ht="12.75" customHeight="1" outlineLevel="1" x14ac:dyDescent="0.25">
      <c r="D147" s="142" t="str">
        <f t="shared" si="8"/>
        <v>[TOC Capex Line 26]</v>
      </c>
      <c r="E147" s="106"/>
      <c r="F147" s="143" t="str">
        <f t="shared" si="9"/>
        <v>£000</v>
      </c>
      <c r="G147" s="107">
        <f t="shared" si="17"/>
        <v>0</v>
      </c>
      <c r="H147" s="107">
        <f t="shared" si="17"/>
        <v>0</v>
      </c>
      <c r="I147" s="107">
        <f t="shared" si="17"/>
        <v>0</v>
      </c>
      <c r="J147" s="107">
        <f t="shared" si="17"/>
        <v>0</v>
      </c>
      <c r="K147" s="107">
        <f t="shared" si="17"/>
        <v>0</v>
      </c>
      <c r="L147" s="107">
        <f t="shared" si="17"/>
        <v>0</v>
      </c>
      <c r="M147" s="107">
        <f t="shared" si="17"/>
        <v>0</v>
      </c>
      <c r="N147" s="107">
        <f t="shared" si="17"/>
        <v>0</v>
      </c>
      <c r="O147" s="107">
        <f t="shared" si="17"/>
        <v>0</v>
      </c>
      <c r="P147" s="107">
        <f t="shared" si="17"/>
        <v>0</v>
      </c>
      <c r="Q147" s="107">
        <f t="shared" si="17"/>
        <v>0</v>
      </c>
      <c r="R147" s="107">
        <f t="shared" si="17"/>
        <v>0</v>
      </c>
      <c r="S147" s="107">
        <f t="shared" si="17"/>
        <v>0</v>
      </c>
      <c r="T147" s="107">
        <f t="shared" si="17"/>
        <v>0</v>
      </c>
      <c r="U147" s="107">
        <f t="shared" si="17"/>
        <v>0</v>
      </c>
      <c r="V147" s="107">
        <f t="shared" si="17"/>
        <v>0</v>
      </c>
      <c r="W147" s="107">
        <f t="shared" si="17"/>
        <v>0</v>
      </c>
      <c r="X147" s="107">
        <f t="shared" si="17"/>
        <v>0</v>
      </c>
      <c r="Y147" s="107">
        <f t="shared" si="17"/>
        <v>0</v>
      </c>
      <c r="Z147" s="107">
        <f t="shared" si="17"/>
        <v>0</v>
      </c>
      <c r="AA147" s="107">
        <f t="shared" si="17"/>
        <v>0</v>
      </c>
      <c r="AB147" s="107">
        <f t="shared" si="17"/>
        <v>0</v>
      </c>
      <c r="AC147" s="108">
        <f t="shared" si="17"/>
        <v>0</v>
      </c>
      <c r="AE147" s="805">
        <f t="shared" si="11"/>
        <v>0</v>
      </c>
      <c r="AG147" s="805">
        <f t="shared" si="12"/>
        <v>0</v>
      </c>
      <c r="AI147" s="805">
        <f t="shared" si="13"/>
        <v>0</v>
      </c>
      <c r="AK147" s="300"/>
    </row>
    <row r="148" spans="2:37" ht="12.75" customHeight="1" outlineLevel="1" x14ac:dyDescent="0.25">
      <c r="D148" s="142" t="str">
        <f t="shared" si="8"/>
        <v>[TOC Capex Line 27]</v>
      </c>
      <c r="E148" s="106"/>
      <c r="F148" s="143" t="str">
        <f t="shared" si="9"/>
        <v>£000</v>
      </c>
      <c r="G148" s="107">
        <f t="shared" si="17"/>
        <v>0</v>
      </c>
      <c r="H148" s="107">
        <f t="shared" si="17"/>
        <v>0</v>
      </c>
      <c r="I148" s="107">
        <f t="shared" si="17"/>
        <v>0</v>
      </c>
      <c r="J148" s="107">
        <f t="shared" si="17"/>
        <v>0</v>
      </c>
      <c r="K148" s="107">
        <f t="shared" si="17"/>
        <v>0</v>
      </c>
      <c r="L148" s="107">
        <f t="shared" si="17"/>
        <v>0</v>
      </c>
      <c r="M148" s="107">
        <f t="shared" si="17"/>
        <v>0</v>
      </c>
      <c r="N148" s="107">
        <f t="shared" si="17"/>
        <v>0</v>
      </c>
      <c r="O148" s="107">
        <f t="shared" si="17"/>
        <v>0</v>
      </c>
      <c r="P148" s="107">
        <f t="shared" si="17"/>
        <v>0</v>
      </c>
      <c r="Q148" s="107">
        <f t="shared" si="17"/>
        <v>0</v>
      </c>
      <c r="R148" s="107">
        <f t="shared" si="17"/>
        <v>0</v>
      </c>
      <c r="S148" s="107">
        <f t="shared" si="17"/>
        <v>0</v>
      </c>
      <c r="T148" s="107">
        <f t="shared" si="17"/>
        <v>0</v>
      </c>
      <c r="U148" s="107">
        <f t="shared" si="17"/>
        <v>0</v>
      </c>
      <c r="V148" s="107">
        <f t="shared" si="17"/>
        <v>0</v>
      </c>
      <c r="W148" s="107">
        <f t="shared" si="17"/>
        <v>0</v>
      </c>
      <c r="X148" s="107">
        <f t="shared" si="17"/>
        <v>0</v>
      </c>
      <c r="Y148" s="107">
        <f t="shared" si="17"/>
        <v>0</v>
      </c>
      <c r="Z148" s="107">
        <f t="shared" si="17"/>
        <v>0</v>
      </c>
      <c r="AA148" s="107">
        <f t="shared" si="17"/>
        <v>0</v>
      </c>
      <c r="AB148" s="107">
        <f t="shared" si="17"/>
        <v>0</v>
      </c>
      <c r="AC148" s="108">
        <f t="shared" si="17"/>
        <v>0</v>
      </c>
      <c r="AE148" s="805">
        <f t="shared" si="11"/>
        <v>0</v>
      </c>
      <c r="AG148" s="805">
        <f t="shared" si="12"/>
        <v>0</v>
      </c>
      <c r="AI148" s="805">
        <f t="shared" si="13"/>
        <v>0</v>
      </c>
      <c r="AK148" s="300"/>
    </row>
    <row r="149" spans="2:37" ht="12.75" customHeight="1" outlineLevel="1" x14ac:dyDescent="0.25">
      <c r="D149" s="142" t="str">
        <f t="shared" si="8"/>
        <v>[TOC Capex Line 28]</v>
      </c>
      <c r="E149" s="106"/>
      <c r="F149" s="143" t="str">
        <f t="shared" si="9"/>
        <v>£000</v>
      </c>
      <c r="G149" s="107">
        <f t="shared" si="17"/>
        <v>0</v>
      </c>
      <c r="H149" s="107">
        <f t="shared" si="17"/>
        <v>0</v>
      </c>
      <c r="I149" s="107">
        <f t="shared" si="17"/>
        <v>0</v>
      </c>
      <c r="J149" s="107">
        <f t="shared" si="17"/>
        <v>0</v>
      </c>
      <c r="K149" s="107">
        <f t="shared" si="17"/>
        <v>0</v>
      </c>
      <c r="L149" s="107">
        <f t="shared" si="17"/>
        <v>0</v>
      </c>
      <c r="M149" s="107">
        <f t="shared" si="17"/>
        <v>0</v>
      </c>
      <c r="N149" s="107">
        <f t="shared" si="17"/>
        <v>0</v>
      </c>
      <c r="O149" s="107">
        <f t="shared" si="17"/>
        <v>0</v>
      </c>
      <c r="P149" s="107">
        <f t="shared" si="17"/>
        <v>0</v>
      </c>
      <c r="Q149" s="107">
        <f t="shared" si="17"/>
        <v>0</v>
      </c>
      <c r="R149" s="107">
        <f t="shared" si="17"/>
        <v>0</v>
      </c>
      <c r="S149" s="107">
        <f t="shared" si="17"/>
        <v>0</v>
      </c>
      <c r="T149" s="107">
        <f t="shared" si="17"/>
        <v>0</v>
      </c>
      <c r="U149" s="107">
        <f t="shared" si="17"/>
        <v>0</v>
      </c>
      <c r="V149" s="107">
        <f t="shared" si="17"/>
        <v>0</v>
      </c>
      <c r="W149" s="107">
        <f t="shared" si="17"/>
        <v>0</v>
      </c>
      <c r="X149" s="107">
        <f t="shared" si="17"/>
        <v>0</v>
      </c>
      <c r="Y149" s="107">
        <f t="shared" si="17"/>
        <v>0</v>
      </c>
      <c r="Z149" s="107">
        <f t="shared" si="17"/>
        <v>0</v>
      </c>
      <c r="AA149" s="107">
        <f t="shared" si="17"/>
        <v>0</v>
      </c>
      <c r="AB149" s="107">
        <f t="shared" si="17"/>
        <v>0</v>
      </c>
      <c r="AC149" s="108">
        <f t="shared" si="17"/>
        <v>0</v>
      </c>
      <c r="AE149" s="805">
        <f t="shared" si="11"/>
        <v>0</v>
      </c>
      <c r="AG149" s="805">
        <f t="shared" si="12"/>
        <v>0</v>
      </c>
      <c r="AI149" s="805">
        <f t="shared" si="13"/>
        <v>0</v>
      </c>
      <c r="AK149" s="300"/>
    </row>
    <row r="150" spans="2:37" ht="12.75" customHeight="1" outlineLevel="1" x14ac:dyDescent="0.25">
      <c r="D150" s="142" t="str">
        <f t="shared" si="8"/>
        <v>[TOC Capex Line 29]</v>
      </c>
      <c r="E150" s="106"/>
      <c r="F150" s="143" t="str">
        <f t="shared" si="9"/>
        <v>£000</v>
      </c>
      <c r="G150" s="107">
        <f t="shared" si="17"/>
        <v>0</v>
      </c>
      <c r="H150" s="107">
        <f t="shared" si="17"/>
        <v>0</v>
      </c>
      <c r="I150" s="107">
        <f t="shared" si="17"/>
        <v>0</v>
      </c>
      <c r="J150" s="107">
        <f t="shared" si="17"/>
        <v>0</v>
      </c>
      <c r="K150" s="107">
        <f t="shared" si="17"/>
        <v>0</v>
      </c>
      <c r="L150" s="107">
        <f t="shared" si="17"/>
        <v>0</v>
      </c>
      <c r="M150" s="107">
        <f t="shared" si="17"/>
        <v>0</v>
      </c>
      <c r="N150" s="107">
        <f t="shared" si="17"/>
        <v>0</v>
      </c>
      <c r="O150" s="107">
        <f t="shared" si="17"/>
        <v>0</v>
      </c>
      <c r="P150" s="107">
        <f t="shared" si="17"/>
        <v>0</v>
      </c>
      <c r="Q150" s="107">
        <f t="shared" si="17"/>
        <v>0</v>
      </c>
      <c r="R150" s="107">
        <f t="shared" si="17"/>
        <v>0</v>
      </c>
      <c r="S150" s="107">
        <f t="shared" si="17"/>
        <v>0</v>
      </c>
      <c r="T150" s="107">
        <f t="shared" si="17"/>
        <v>0</v>
      </c>
      <c r="U150" s="107">
        <f t="shared" si="17"/>
        <v>0</v>
      </c>
      <c r="V150" s="107">
        <f t="shared" si="17"/>
        <v>0</v>
      </c>
      <c r="W150" s="107">
        <f t="shared" si="17"/>
        <v>0</v>
      </c>
      <c r="X150" s="107">
        <f t="shared" si="17"/>
        <v>0</v>
      </c>
      <c r="Y150" s="107">
        <f t="shared" si="17"/>
        <v>0</v>
      </c>
      <c r="Z150" s="107">
        <f t="shared" si="17"/>
        <v>0</v>
      </c>
      <c r="AA150" s="107">
        <f t="shared" si="17"/>
        <v>0</v>
      </c>
      <c r="AB150" s="107">
        <f t="shared" si="17"/>
        <v>0</v>
      </c>
      <c r="AC150" s="108">
        <f t="shared" si="17"/>
        <v>0</v>
      </c>
      <c r="AE150" s="805">
        <f t="shared" si="11"/>
        <v>0</v>
      </c>
      <c r="AG150" s="805">
        <f t="shared" si="12"/>
        <v>0</v>
      </c>
      <c r="AI150" s="805">
        <f t="shared" si="13"/>
        <v>0</v>
      </c>
      <c r="AK150" s="300"/>
    </row>
    <row r="151" spans="2:37" ht="12.75" customHeight="1" outlineLevel="1" x14ac:dyDescent="0.25">
      <c r="D151" s="113" t="str">
        <f t="shared" si="8"/>
        <v>[TOC Capex Line 30]</v>
      </c>
      <c r="E151" s="286"/>
      <c r="F151" s="155" t="str">
        <f t="shared" si="9"/>
        <v>£000</v>
      </c>
      <c r="G151" s="115">
        <f t="shared" si="17"/>
        <v>0</v>
      </c>
      <c r="H151" s="115">
        <f t="shared" si="17"/>
        <v>0</v>
      </c>
      <c r="I151" s="115">
        <f t="shared" si="17"/>
        <v>0</v>
      </c>
      <c r="J151" s="115">
        <f t="shared" si="17"/>
        <v>0</v>
      </c>
      <c r="K151" s="115">
        <f t="shared" si="17"/>
        <v>0</v>
      </c>
      <c r="L151" s="115">
        <f t="shared" si="17"/>
        <v>0</v>
      </c>
      <c r="M151" s="115">
        <f t="shared" si="17"/>
        <v>0</v>
      </c>
      <c r="N151" s="115">
        <f t="shared" si="17"/>
        <v>0</v>
      </c>
      <c r="O151" s="115">
        <f t="shared" si="17"/>
        <v>0</v>
      </c>
      <c r="P151" s="115">
        <f t="shared" si="17"/>
        <v>0</v>
      </c>
      <c r="Q151" s="115">
        <f t="shared" si="17"/>
        <v>0</v>
      </c>
      <c r="R151" s="115">
        <f t="shared" si="17"/>
        <v>0</v>
      </c>
      <c r="S151" s="115">
        <f t="shared" si="17"/>
        <v>0</v>
      </c>
      <c r="T151" s="115">
        <f t="shared" si="17"/>
        <v>0</v>
      </c>
      <c r="U151" s="115">
        <f t="shared" si="17"/>
        <v>0</v>
      </c>
      <c r="V151" s="115">
        <f t="shared" si="17"/>
        <v>0</v>
      </c>
      <c r="W151" s="115">
        <f t="shared" si="17"/>
        <v>0</v>
      </c>
      <c r="X151" s="115">
        <f t="shared" si="17"/>
        <v>0</v>
      </c>
      <c r="Y151" s="115">
        <f t="shared" si="17"/>
        <v>0</v>
      </c>
      <c r="Z151" s="115">
        <f t="shared" si="17"/>
        <v>0</v>
      </c>
      <c r="AA151" s="115">
        <f t="shared" si="17"/>
        <v>0</v>
      </c>
      <c r="AB151" s="115">
        <f t="shared" si="17"/>
        <v>0</v>
      </c>
      <c r="AC151" s="116">
        <f t="shared" si="17"/>
        <v>0</v>
      </c>
      <c r="AE151" s="1058">
        <f t="shared" si="11"/>
        <v>0</v>
      </c>
      <c r="AG151" s="1058">
        <f t="shared" si="12"/>
        <v>0</v>
      </c>
      <c r="AI151" s="1058">
        <f t="shared" si="13"/>
        <v>0</v>
      </c>
      <c r="AK151" s="301"/>
    </row>
    <row r="152" spans="2:37" ht="12.75" customHeight="1" outlineLevel="1" x14ac:dyDescent="0.25">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E152" s="107"/>
      <c r="AG152" s="107"/>
      <c r="AI152" s="107"/>
    </row>
    <row r="153" spans="2:37" ht="12.75" customHeight="1" outlineLevel="1" x14ac:dyDescent="0.25">
      <c r="D153" s="429" t="str">
        <f>"Total "&amp;B120</f>
        <v>Total Closing Balances</v>
      </c>
      <c r="E153" s="429"/>
      <c r="F153" s="431" t="str">
        <f>F151</f>
        <v>£000</v>
      </c>
      <c r="G153" s="432">
        <f t="shared" ref="G153:AC153" si="18">SUM(G122:G151)</f>
        <v>0</v>
      </c>
      <c r="H153" s="432">
        <f t="shared" si="18"/>
        <v>0</v>
      </c>
      <c r="I153" s="432">
        <f t="shared" si="18"/>
        <v>0</v>
      </c>
      <c r="J153" s="432">
        <f t="shared" si="18"/>
        <v>0</v>
      </c>
      <c r="K153" s="432">
        <f t="shared" si="18"/>
        <v>0</v>
      </c>
      <c r="L153" s="432">
        <f t="shared" si="18"/>
        <v>0</v>
      </c>
      <c r="M153" s="432">
        <f t="shared" si="18"/>
        <v>0</v>
      </c>
      <c r="N153" s="432">
        <f t="shared" si="18"/>
        <v>0</v>
      </c>
      <c r="O153" s="432">
        <f t="shared" si="18"/>
        <v>0</v>
      </c>
      <c r="P153" s="432">
        <f t="shared" si="18"/>
        <v>0</v>
      </c>
      <c r="Q153" s="432">
        <f t="shared" si="18"/>
        <v>0</v>
      </c>
      <c r="R153" s="432">
        <f t="shared" si="18"/>
        <v>0</v>
      </c>
      <c r="S153" s="432">
        <f t="shared" si="18"/>
        <v>0</v>
      </c>
      <c r="T153" s="432">
        <f t="shared" si="18"/>
        <v>0</v>
      </c>
      <c r="U153" s="432">
        <f t="shared" si="18"/>
        <v>0</v>
      </c>
      <c r="V153" s="432">
        <f t="shared" si="18"/>
        <v>0</v>
      </c>
      <c r="W153" s="432">
        <f t="shared" si="18"/>
        <v>0</v>
      </c>
      <c r="X153" s="432">
        <f t="shared" si="18"/>
        <v>0</v>
      </c>
      <c r="Y153" s="432">
        <f t="shared" si="18"/>
        <v>0</v>
      </c>
      <c r="Z153" s="432">
        <f t="shared" si="18"/>
        <v>0</v>
      </c>
      <c r="AA153" s="432">
        <f t="shared" si="18"/>
        <v>0</v>
      </c>
      <c r="AB153" s="432">
        <f t="shared" si="18"/>
        <v>0</v>
      </c>
      <c r="AC153" s="433">
        <f t="shared" si="18"/>
        <v>0</v>
      </c>
      <c r="AE153" s="1062">
        <f>SUM(AE122:AE151)</f>
        <v>0</v>
      </c>
      <c r="AG153" s="1062">
        <f>SUM(AG122:AG151)</f>
        <v>0</v>
      </c>
      <c r="AI153" s="1062">
        <f>SUM(AI122:AI151)</f>
        <v>0</v>
      </c>
      <c r="AK153" s="295"/>
    </row>
    <row r="155" spans="2:37" ht="16.5" x14ac:dyDescent="0.25">
      <c r="B155" s="11" t="s">
        <v>560</v>
      </c>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row>
    <row r="157" spans="2:37" x14ac:dyDescent="0.25">
      <c r="B157" s="423" t="s">
        <v>556</v>
      </c>
      <c r="C157" s="423"/>
      <c r="D157" s="423"/>
      <c r="E157" s="423"/>
      <c r="F157" s="423"/>
      <c r="G157" s="423"/>
      <c r="H157" s="423"/>
      <c r="I157" s="423"/>
      <c r="J157" s="423"/>
      <c r="K157" s="423"/>
      <c r="L157" s="423"/>
      <c r="M157" s="423"/>
      <c r="N157" s="423"/>
      <c r="O157" s="423"/>
      <c r="P157" s="423"/>
      <c r="Q157" s="423"/>
      <c r="R157" s="423"/>
      <c r="S157" s="423"/>
      <c r="T157" s="423"/>
      <c r="U157" s="423"/>
      <c r="V157" s="423"/>
      <c r="W157" s="423"/>
      <c r="X157" s="423"/>
      <c r="Y157" s="423"/>
      <c r="Z157" s="423"/>
      <c r="AA157" s="423"/>
      <c r="AB157" s="423"/>
      <c r="AC157" s="423"/>
      <c r="AD157" s="423"/>
      <c r="AE157" s="423"/>
      <c r="AF157" s="423"/>
      <c r="AG157" s="423"/>
      <c r="AH157" s="423"/>
      <c r="AI157" s="423"/>
      <c r="AJ157" s="423"/>
      <c r="AK157" s="423"/>
    </row>
    <row r="158" spans="2:37" ht="12.75" customHeight="1" outlineLevel="1" x14ac:dyDescent="0.25"/>
    <row r="159" spans="2:37" ht="12.75" customHeight="1" outlineLevel="1" x14ac:dyDescent="0.25">
      <c r="D159" s="424" t="str">
        <f>'Line Items'!D2398</f>
        <v>[Day 1 Assets Line 1]</v>
      </c>
      <c r="E159" s="425"/>
      <c r="F159" s="426" t="s">
        <v>428</v>
      </c>
      <c r="G159" s="427"/>
      <c r="H159" s="427"/>
      <c r="I159" s="427"/>
      <c r="J159" s="427"/>
      <c r="K159" s="427"/>
      <c r="L159" s="427"/>
      <c r="M159" s="427"/>
      <c r="N159" s="427"/>
      <c r="O159" s="427"/>
      <c r="P159" s="427"/>
      <c r="Q159" s="427"/>
      <c r="R159" s="427"/>
      <c r="S159" s="427"/>
      <c r="T159" s="427"/>
      <c r="U159" s="427"/>
      <c r="V159" s="427"/>
      <c r="W159" s="427"/>
      <c r="X159" s="427"/>
      <c r="Y159" s="427"/>
      <c r="Z159" s="427"/>
      <c r="AA159" s="427"/>
      <c r="AB159" s="427"/>
      <c r="AC159" s="428"/>
      <c r="AE159" s="1057"/>
      <c r="AG159" s="1057"/>
      <c r="AI159" s="1057"/>
      <c r="AK159" s="417"/>
    </row>
    <row r="160" spans="2:37" ht="12.75" customHeight="1" outlineLevel="1" x14ac:dyDescent="0.25">
      <c r="D160" s="142" t="str">
        <f>'Line Items'!D2399</f>
        <v>[Day 1 Assets Line 2]</v>
      </c>
      <c r="E160" s="106"/>
      <c r="F160" s="143" t="str">
        <f t="shared" ref="F160:F188" si="19">F159</f>
        <v>£000</v>
      </c>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4"/>
      <c r="AE160" s="805"/>
      <c r="AG160" s="805"/>
      <c r="AI160" s="805"/>
      <c r="AK160" s="300"/>
    </row>
    <row r="161" spans="4:37" ht="12.75" customHeight="1" outlineLevel="1" x14ac:dyDescent="0.25">
      <c r="D161" s="142" t="str">
        <f>'Line Items'!D2400</f>
        <v>[Day 1 Assets Line 3]</v>
      </c>
      <c r="E161" s="106"/>
      <c r="F161" s="143" t="str">
        <f t="shared" si="19"/>
        <v>£000</v>
      </c>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4"/>
      <c r="AE161" s="805"/>
      <c r="AG161" s="805"/>
      <c r="AI161" s="805"/>
      <c r="AK161" s="300"/>
    </row>
    <row r="162" spans="4:37" ht="12.75" customHeight="1" outlineLevel="1" x14ac:dyDescent="0.25">
      <c r="D162" s="142" t="str">
        <f>'Line Items'!D2401</f>
        <v>[Day 1 Assets Line 4]</v>
      </c>
      <c r="E162" s="106"/>
      <c r="F162" s="143" t="str">
        <f t="shared" si="19"/>
        <v>£000</v>
      </c>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4"/>
      <c r="AE162" s="805"/>
      <c r="AG162" s="805"/>
      <c r="AI162" s="805"/>
      <c r="AK162" s="300"/>
    </row>
    <row r="163" spans="4:37" ht="12.75" customHeight="1" outlineLevel="1" x14ac:dyDescent="0.25">
      <c r="D163" s="142" t="str">
        <f>'Line Items'!D2402</f>
        <v>[Day 1 Assets Line 5]</v>
      </c>
      <c r="E163" s="106"/>
      <c r="F163" s="143" t="str">
        <f t="shared" si="19"/>
        <v>£000</v>
      </c>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4"/>
      <c r="AE163" s="805"/>
      <c r="AG163" s="805"/>
      <c r="AI163" s="805"/>
      <c r="AK163" s="300"/>
    </row>
    <row r="164" spans="4:37" ht="12.75" customHeight="1" outlineLevel="1" x14ac:dyDescent="0.25">
      <c r="D164" s="142" t="str">
        <f>'Line Items'!D2403</f>
        <v>[Day 1 Assets Line 6]</v>
      </c>
      <c r="E164" s="106"/>
      <c r="F164" s="143" t="str">
        <f t="shared" si="19"/>
        <v>£000</v>
      </c>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4"/>
      <c r="AE164" s="805"/>
      <c r="AG164" s="805"/>
      <c r="AI164" s="805"/>
      <c r="AK164" s="300"/>
    </row>
    <row r="165" spans="4:37" ht="12.75" customHeight="1" outlineLevel="1" x14ac:dyDescent="0.25">
      <c r="D165" s="142" t="str">
        <f>'Line Items'!D2404</f>
        <v>[Day 1 Assets Line 7]</v>
      </c>
      <c r="E165" s="106"/>
      <c r="F165" s="143" t="str">
        <f t="shared" si="19"/>
        <v>£000</v>
      </c>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4"/>
      <c r="AE165" s="805"/>
      <c r="AG165" s="805"/>
      <c r="AI165" s="805"/>
      <c r="AK165" s="300"/>
    </row>
    <row r="166" spans="4:37" ht="12.75" customHeight="1" outlineLevel="1" x14ac:dyDescent="0.25">
      <c r="D166" s="142" t="str">
        <f>'Line Items'!D2405</f>
        <v>[Day 1 Assets Line 8]</v>
      </c>
      <c r="E166" s="106"/>
      <c r="F166" s="143" t="str">
        <f t="shared" si="19"/>
        <v>£000</v>
      </c>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4"/>
      <c r="AE166" s="805"/>
      <c r="AG166" s="805"/>
      <c r="AI166" s="805"/>
      <c r="AK166" s="300"/>
    </row>
    <row r="167" spans="4:37" ht="12.75" customHeight="1" outlineLevel="1" x14ac:dyDescent="0.25">
      <c r="D167" s="142" t="str">
        <f>'Line Items'!D2406</f>
        <v>[Day 1 Assets Line 9]</v>
      </c>
      <c r="E167" s="106"/>
      <c r="F167" s="143" t="str">
        <f t="shared" si="19"/>
        <v>£000</v>
      </c>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4"/>
      <c r="AE167" s="805"/>
      <c r="AG167" s="805"/>
      <c r="AI167" s="805"/>
      <c r="AK167" s="300"/>
    </row>
    <row r="168" spans="4:37" ht="12.75" customHeight="1" outlineLevel="1" x14ac:dyDescent="0.25">
      <c r="D168" s="142" t="str">
        <f>'Line Items'!D2407</f>
        <v>[Day 1 Assets Line 10]</v>
      </c>
      <c r="E168" s="106"/>
      <c r="F168" s="143" t="str">
        <f t="shared" si="19"/>
        <v>£000</v>
      </c>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4"/>
      <c r="AE168" s="805"/>
      <c r="AG168" s="805"/>
      <c r="AI168" s="805"/>
      <c r="AK168" s="300"/>
    </row>
    <row r="169" spans="4:37" ht="12.75" customHeight="1" outlineLevel="1" x14ac:dyDescent="0.25">
      <c r="D169" s="142" t="str">
        <f>'Line Items'!D2408</f>
        <v>[Day 1 Assets Line 11]</v>
      </c>
      <c r="E169" s="106"/>
      <c r="F169" s="143" t="str">
        <f t="shared" si="19"/>
        <v>£000</v>
      </c>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4"/>
      <c r="AE169" s="805"/>
      <c r="AG169" s="805"/>
      <c r="AI169" s="805"/>
      <c r="AK169" s="300"/>
    </row>
    <row r="170" spans="4:37" ht="12.75" customHeight="1" outlineLevel="1" x14ac:dyDescent="0.25">
      <c r="D170" s="142" t="str">
        <f>'Line Items'!D2409</f>
        <v>[Day 1 Assets Line 12]</v>
      </c>
      <c r="E170" s="106"/>
      <c r="F170" s="143" t="str">
        <f t="shared" si="19"/>
        <v>£000</v>
      </c>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4"/>
      <c r="AE170" s="805"/>
      <c r="AG170" s="805"/>
      <c r="AI170" s="805"/>
      <c r="AK170" s="300"/>
    </row>
    <row r="171" spans="4:37" ht="12.75" customHeight="1" outlineLevel="1" x14ac:dyDescent="0.25">
      <c r="D171" s="142" t="str">
        <f>'Line Items'!D2410</f>
        <v>[Day 1 Assets Line 13]</v>
      </c>
      <c r="E171" s="106"/>
      <c r="F171" s="143" t="str">
        <f t="shared" si="19"/>
        <v>£000</v>
      </c>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4"/>
      <c r="AE171" s="805"/>
      <c r="AG171" s="805"/>
      <c r="AI171" s="805"/>
      <c r="AK171" s="300"/>
    </row>
    <row r="172" spans="4:37" ht="12.75" customHeight="1" outlineLevel="1" x14ac:dyDescent="0.25">
      <c r="D172" s="142" t="str">
        <f>'Line Items'!D2411</f>
        <v>[Day 1 Assets Line 14]</v>
      </c>
      <c r="E172" s="106"/>
      <c r="F172" s="143" t="str">
        <f t="shared" si="19"/>
        <v>£000</v>
      </c>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4"/>
      <c r="AE172" s="805"/>
      <c r="AG172" s="805"/>
      <c r="AI172" s="805"/>
      <c r="AK172" s="300"/>
    </row>
    <row r="173" spans="4:37" ht="12.75" customHeight="1" outlineLevel="1" x14ac:dyDescent="0.25">
      <c r="D173" s="142" t="str">
        <f>'Line Items'!D2412</f>
        <v>[Day 1 Assets Line 15]</v>
      </c>
      <c r="E173" s="106"/>
      <c r="F173" s="143" t="str">
        <f t="shared" si="19"/>
        <v>£000</v>
      </c>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4"/>
      <c r="AE173" s="805"/>
      <c r="AG173" s="805"/>
      <c r="AI173" s="805"/>
      <c r="AK173" s="300"/>
    </row>
    <row r="174" spans="4:37" ht="12.75" customHeight="1" outlineLevel="1" x14ac:dyDescent="0.25">
      <c r="D174" s="142" t="str">
        <f>'Line Items'!D2413</f>
        <v>[Day 1 Assets Line 16]</v>
      </c>
      <c r="E174" s="106"/>
      <c r="F174" s="143" t="str">
        <f t="shared" si="19"/>
        <v>£000</v>
      </c>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4"/>
      <c r="AE174" s="805"/>
      <c r="AG174" s="805"/>
      <c r="AI174" s="805"/>
      <c r="AK174" s="300"/>
    </row>
    <row r="175" spans="4:37" ht="12.75" customHeight="1" outlineLevel="1" x14ac:dyDescent="0.25">
      <c r="D175" s="142" t="str">
        <f>'Line Items'!D2414</f>
        <v>[Day 1 Assets Line 17]</v>
      </c>
      <c r="E175" s="106"/>
      <c r="F175" s="143" t="str">
        <f t="shared" si="19"/>
        <v>£000</v>
      </c>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4"/>
      <c r="AE175" s="805"/>
      <c r="AG175" s="805"/>
      <c r="AI175" s="805"/>
      <c r="AK175" s="300"/>
    </row>
    <row r="176" spans="4:37" ht="12.75" customHeight="1" outlineLevel="1" x14ac:dyDescent="0.25">
      <c r="D176" s="142" t="str">
        <f>'Line Items'!D2415</f>
        <v>[Day 1 Assets Line 18]</v>
      </c>
      <c r="E176" s="106"/>
      <c r="F176" s="143" t="str">
        <f t="shared" si="19"/>
        <v>£000</v>
      </c>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4"/>
      <c r="AE176" s="805"/>
      <c r="AG176" s="805"/>
      <c r="AI176" s="805"/>
      <c r="AK176" s="300"/>
    </row>
    <row r="177" spans="2:37" ht="12.75" customHeight="1" outlineLevel="1" x14ac:dyDescent="0.25">
      <c r="D177" s="142" t="str">
        <f>'Line Items'!D2416</f>
        <v>[Day 1 Assets Line 19]</v>
      </c>
      <c r="E177" s="106"/>
      <c r="F177" s="143" t="str">
        <f t="shared" si="19"/>
        <v>£000</v>
      </c>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4"/>
      <c r="AE177" s="805"/>
      <c r="AG177" s="805"/>
      <c r="AI177" s="805"/>
      <c r="AK177" s="300"/>
    </row>
    <row r="178" spans="2:37" ht="12.75" customHeight="1" outlineLevel="1" x14ac:dyDescent="0.25">
      <c r="D178" s="142" t="str">
        <f>'Line Items'!D2417</f>
        <v>[Day 1 Assets Line 20]</v>
      </c>
      <c r="E178" s="106"/>
      <c r="F178" s="143" t="str">
        <f t="shared" si="19"/>
        <v>£000</v>
      </c>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4"/>
      <c r="AE178" s="805"/>
      <c r="AG178" s="805"/>
      <c r="AI178" s="805"/>
      <c r="AK178" s="300"/>
    </row>
    <row r="179" spans="2:37" ht="12.75" customHeight="1" outlineLevel="1" x14ac:dyDescent="0.25">
      <c r="D179" s="142" t="str">
        <f>'Line Items'!D2418</f>
        <v>[Day 1 Assets Line 21]</v>
      </c>
      <c r="E179" s="106"/>
      <c r="F179" s="143" t="str">
        <f t="shared" si="19"/>
        <v>£000</v>
      </c>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4"/>
      <c r="AE179" s="805"/>
      <c r="AG179" s="805"/>
      <c r="AI179" s="805"/>
      <c r="AK179" s="300"/>
    </row>
    <row r="180" spans="2:37" ht="12.75" customHeight="1" outlineLevel="1" x14ac:dyDescent="0.25">
      <c r="D180" s="142" t="str">
        <f>'Line Items'!D2419</f>
        <v>[Day 1 Assets Line 22]</v>
      </c>
      <c r="E180" s="106"/>
      <c r="F180" s="143" t="str">
        <f t="shared" si="19"/>
        <v>£000</v>
      </c>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4"/>
      <c r="AE180" s="805"/>
      <c r="AG180" s="805"/>
      <c r="AI180" s="805"/>
      <c r="AK180" s="300"/>
    </row>
    <row r="181" spans="2:37" ht="12.75" customHeight="1" outlineLevel="1" x14ac:dyDescent="0.25">
      <c r="D181" s="142" t="str">
        <f>'Line Items'!D2420</f>
        <v>[Day 1 Assets Line 23]</v>
      </c>
      <c r="E181" s="106"/>
      <c r="F181" s="143" t="str">
        <f t="shared" si="19"/>
        <v>£000</v>
      </c>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4"/>
      <c r="AE181" s="805"/>
      <c r="AG181" s="805"/>
      <c r="AI181" s="805"/>
      <c r="AK181" s="300"/>
    </row>
    <row r="182" spans="2:37" ht="12.75" customHeight="1" outlineLevel="1" x14ac:dyDescent="0.25">
      <c r="D182" s="142" t="str">
        <f>'Line Items'!D2421</f>
        <v>[Day 1 Assets Line 24]</v>
      </c>
      <c r="E182" s="106"/>
      <c r="F182" s="143" t="str">
        <f t="shared" si="19"/>
        <v>£000</v>
      </c>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4"/>
      <c r="AE182" s="805"/>
      <c r="AG182" s="805"/>
      <c r="AI182" s="805"/>
      <c r="AK182" s="300"/>
    </row>
    <row r="183" spans="2:37" ht="12.75" customHeight="1" outlineLevel="1" x14ac:dyDescent="0.25">
      <c r="D183" s="142" t="str">
        <f>'Line Items'!D2422</f>
        <v>[Day 1 Assets Line 25]</v>
      </c>
      <c r="E183" s="106"/>
      <c r="F183" s="143" t="str">
        <f t="shared" si="19"/>
        <v>£000</v>
      </c>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4"/>
      <c r="AE183" s="805"/>
      <c r="AG183" s="805"/>
      <c r="AI183" s="805"/>
      <c r="AK183" s="300"/>
    </row>
    <row r="184" spans="2:37" ht="12.75" customHeight="1" outlineLevel="1" x14ac:dyDescent="0.25">
      <c r="D184" s="142" t="str">
        <f>'Line Items'!D2423</f>
        <v>[Day 1 Assets Line 26]</v>
      </c>
      <c r="E184" s="106"/>
      <c r="F184" s="143" t="str">
        <f t="shared" si="19"/>
        <v>£000</v>
      </c>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4"/>
      <c r="AE184" s="805"/>
      <c r="AG184" s="805"/>
      <c r="AI184" s="805"/>
      <c r="AK184" s="300"/>
    </row>
    <row r="185" spans="2:37" ht="12.75" customHeight="1" outlineLevel="1" x14ac:dyDescent="0.25">
      <c r="D185" s="142" t="str">
        <f>'Line Items'!D2424</f>
        <v>[Day 1 Assets Line 27]</v>
      </c>
      <c r="E185" s="106"/>
      <c r="F185" s="143" t="str">
        <f t="shared" si="19"/>
        <v>£000</v>
      </c>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4"/>
      <c r="AE185" s="805"/>
      <c r="AG185" s="805"/>
      <c r="AI185" s="805"/>
      <c r="AK185" s="300"/>
    </row>
    <row r="186" spans="2:37" ht="12.75" customHeight="1" outlineLevel="1" x14ac:dyDescent="0.25">
      <c r="D186" s="142" t="str">
        <f>'Line Items'!D2425</f>
        <v>[Day 1 Assets Line 28]</v>
      </c>
      <c r="E186" s="106"/>
      <c r="F186" s="143" t="str">
        <f t="shared" si="19"/>
        <v>£000</v>
      </c>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4"/>
      <c r="AE186" s="805"/>
      <c r="AG186" s="805"/>
      <c r="AI186" s="805"/>
      <c r="AK186" s="300"/>
    </row>
    <row r="187" spans="2:37" ht="12.75" customHeight="1" outlineLevel="1" x14ac:dyDescent="0.25">
      <c r="D187" s="142" t="str">
        <f>'Line Items'!D2426</f>
        <v>[Day 1 Assets Line 29]</v>
      </c>
      <c r="E187" s="106"/>
      <c r="F187" s="143" t="str">
        <f t="shared" si="19"/>
        <v>£000</v>
      </c>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4"/>
      <c r="AE187" s="805"/>
      <c r="AG187" s="805"/>
      <c r="AI187" s="805"/>
      <c r="AK187" s="300"/>
    </row>
    <row r="188" spans="2:37" ht="12.75" customHeight="1" outlineLevel="1" x14ac:dyDescent="0.25">
      <c r="D188" s="113" t="str">
        <f>'Line Items'!D2427</f>
        <v>[Day 1 Assets Line 30]</v>
      </c>
      <c r="E188" s="286"/>
      <c r="F188" s="155" t="str">
        <f t="shared" si="19"/>
        <v>£000</v>
      </c>
      <c r="G188" s="287"/>
      <c r="H188" s="287"/>
      <c r="I188" s="287"/>
      <c r="J188" s="287"/>
      <c r="K188" s="287"/>
      <c r="L188" s="331"/>
      <c r="M188" s="287"/>
      <c r="N188" s="287"/>
      <c r="O188" s="287"/>
      <c r="P188" s="287"/>
      <c r="Q188" s="287"/>
      <c r="R188" s="287"/>
      <c r="S188" s="287"/>
      <c r="T188" s="287"/>
      <c r="U188" s="287"/>
      <c r="V188" s="287"/>
      <c r="W188" s="287"/>
      <c r="X188" s="287"/>
      <c r="Y188" s="287"/>
      <c r="Z188" s="287"/>
      <c r="AA188" s="287"/>
      <c r="AB188" s="287"/>
      <c r="AC188" s="288"/>
      <c r="AE188" s="1058"/>
      <c r="AG188" s="1058"/>
      <c r="AI188" s="1058"/>
      <c r="AK188" s="301"/>
    </row>
    <row r="189" spans="2:37" ht="12.75" customHeight="1" outlineLevel="1" x14ac:dyDescent="0.25">
      <c r="G189" s="107"/>
      <c r="H189" s="107"/>
      <c r="I189" s="107"/>
      <c r="J189" s="107"/>
      <c r="K189" s="107"/>
      <c r="L189" s="107"/>
      <c r="M189" s="107"/>
      <c r="N189" s="107"/>
      <c r="O189" s="107"/>
      <c r="P189" s="107"/>
      <c r="Q189" s="107"/>
      <c r="R189" s="107"/>
      <c r="S189" s="107"/>
      <c r="T189" s="107"/>
      <c r="U189" s="107"/>
      <c r="V189" s="107"/>
      <c r="W189" s="107"/>
      <c r="X189" s="107"/>
      <c r="Y189" s="107"/>
      <c r="Z189" s="107"/>
      <c r="AA189" s="107"/>
      <c r="AB189" s="107"/>
      <c r="AC189" s="107"/>
      <c r="AE189" s="107"/>
      <c r="AG189" s="107"/>
      <c r="AI189" s="107"/>
    </row>
    <row r="190" spans="2:37" ht="12.75" customHeight="1" outlineLevel="1" x14ac:dyDescent="0.25">
      <c r="D190" s="429" t="str">
        <f>"Total "&amp;B157</f>
        <v>Total Opening Balances</v>
      </c>
      <c r="E190" s="430"/>
      <c r="F190" s="431" t="str">
        <f>F188</f>
        <v>£000</v>
      </c>
      <c r="G190" s="432">
        <f t="shared" ref="G190:AC190" si="20">SUM(G159:G188)</f>
        <v>0</v>
      </c>
      <c r="H190" s="432">
        <f t="shared" si="20"/>
        <v>0</v>
      </c>
      <c r="I190" s="432">
        <f t="shared" si="20"/>
        <v>0</v>
      </c>
      <c r="J190" s="432">
        <f t="shared" si="20"/>
        <v>0</v>
      </c>
      <c r="K190" s="432">
        <f t="shared" si="20"/>
        <v>0</v>
      </c>
      <c r="L190" s="432">
        <f t="shared" si="20"/>
        <v>0</v>
      </c>
      <c r="M190" s="432">
        <f t="shared" si="20"/>
        <v>0</v>
      </c>
      <c r="N190" s="432">
        <f t="shared" si="20"/>
        <v>0</v>
      </c>
      <c r="O190" s="432">
        <f t="shared" si="20"/>
        <v>0</v>
      </c>
      <c r="P190" s="432">
        <f t="shared" si="20"/>
        <v>0</v>
      </c>
      <c r="Q190" s="432">
        <f t="shared" si="20"/>
        <v>0</v>
      </c>
      <c r="R190" s="432">
        <f t="shared" si="20"/>
        <v>0</v>
      </c>
      <c r="S190" s="432">
        <f t="shared" si="20"/>
        <v>0</v>
      </c>
      <c r="T190" s="432">
        <f t="shared" si="20"/>
        <v>0</v>
      </c>
      <c r="U190" s="432">
        <f t="shared" si="20"/>
        <v>0</v>
      </c>
      <c r="V190" s="432">
        <f t="shared" si="20"/>
        <v>0</v>
      </c>
      <c r="W190" s="432">
        <f t="shared" si="20"/>
        <v>0</v>
      </c>
      <c r="X190" s="432">
        <f t="shared" si="20"/>
        <v>0</v>
      </c>
      <c r="Y190" s="432">
        <f t="shared" si="20"/>
        <v>0</v>
      </c>
      <c r="Z190" s="432">
        <f t="shared" si="20"/>
        <v>0</v>
      </c>
      <c r="AA190" s="432">
        <f t="shared" si="20"/>
        <v>0</v>
      </c>
      <c r="AB190" s="432">
        <f t="shared" si="20"/>
        <v>0</v>
      </c>
      <c r="AC190" s="433">
        <f t="shared" si="20"/>
        <v>0</v>
      </c>
      <c r="AE190" s="1062">
        <f>SUM(AE159:AE188)</f>
        <v>0</v>
      </c>
      <c r="AG190" s="1062">
        <f>SUM(AG159:AG188)</f>
        <v>0</v>
      </c>
      <c r="AI190" s="1062">
        <f>SUM(AI159:AI188)</f>
        <v>0</v>
      </c>
      <c r="AK190" s="295"/>
    </row>
    <row r="191" spans="2:37" x14ac:dyDescent="0.25">
      <c r="G191" s="107"/>
      <c r="H191" s="107"/>
      <c r="I191" s="107"/>
      <c r="J191" s="107"/>
      <c r="K191" s="107"/>
      <c r="L191" s="107"/>
      <c r="M191" s="107"/>
      <c r="N191" s="107"/>
      <c r="O191" s="107"/>
      <c r="P191" s="107"/>
      <c r="Q191" s="107"/>
      <c r="R191" s="107"/>
      <c r="S191" s="107"/>
      <c r="T191" s="107"/>
      <c r="U191" s="107"/>
      <c r="V191" s="107"/>
      <c r="W191" s="107"/>
      <c r="X191" s="107"/>
      <c r="Y191" s="107"/>
      <c r="Z191" s="107"/>
      <c r="AA191" s="107"/>
      <c r="AB191" s="107"/>
      <c r="AC191" s="107"/>
      <c r="AE191" s="107"/>
      <c r="AG191" s="107"/>
      <c r="AI191" s="107"/>
    </row>
    <row r="192" spans="2:37" x14ac:dyDescent="0.25">
      <c r="B192" s="423" t="s">
        <v>557</v>
      </c>
      <c r="C192" s="423"/>
      <c r="D192" s="434"/>
      <c r="E192" s="434"/>
      <c r="F192" s="423"/>
      <c r="G192" s="435"/>
      <c r="H192" s="435"/>
      <c r="I192" s="435"/>
      <c r="J192" s="435"/>
      <c r="K192" s="435"/>
      <c r="L192" s="435"/>
      <c r="M192" s="435"/>
      <c r="N192" s="435"/>
      <c r="O192" s="435"/>
      <c r="P192" s="435"/>
      <c r="Q192" s="435"/>
      <c r="R192" s="435"/>
      <c r="S192" s="435"/>
      <c r="T192" s="435"/>
      <c r="U192" s="435"/>
      <c r="V192" s="435"/>
      <c r="W192" s="435"/>
      <c r="X192" s="435"/>
      <c r="Y192" s="435"/>
      <c r="Z192" s="435"/>
      <c r="AA192" s="435"/>
      <c r="AB192" s="435"/>
      <c r="AC192" s="435"/>
      <c r="AD192" s="423"/>
      <c r="AE192" s="435"/>
      <c r="AF192" s="423"/>
      <c r="AG192" s="435"/>
      <c r="AH192" s="423"/>
      <c r="AI192" s="435"/>
      <c r="AJ192" s="423"/>
      <c r="AK192" s="423"/>
    </row>
    <row r="193" spans="4:37" ht="12.75" customHeight="1" outlineLevel="1" x14ac:dyDescent="0.25">
      <c r="G193" s="107"/>
      <c r="H193" s="107"/>
      <c r="I193" s="107"/>
      <c r="J193" s="107"/>
      <c r="K193" s="107"/>
      <c r="L193" s="107"/>
      <c r="M193" s="107"/>
      <c r="N193" s="107"/>
      <c r="O193" s="107"/>
      <c r="P193" s="107"/>
      <c r="Q193" s="107"/>
      <c r="R193" s="107"/>
      <c r="S193" s="107"/>
      <c r="T193" s="107"/>
      <c r="U193" s="107"/>
      <c r="V193" s="107"/>
      <c r="W193" s="107"/>
      <c r="X193" s="107"/>
      <c r="Y193" s="107"/>
      <c r="Z193" s="107"/>
      <c r="AA193" s="107"/>
      <c r="AB193" s="107"/>
      <c r="AC193" s="107"/>
      <c r="AE193" s="107"/>
      <c r="AG193" s="107"/>
      <c r="AI193" s="107"/>
    </row>
    <row r="194" spans="4:37" ht="12.75" customHeight="1" outlineLevel="1" x14ac:dyDescent="0.25">
      <c r="D194" s="424" t="str">
        <f t="shared" ref="D194:D223" si="21">D159</f>
        <v>[Day 1 Assets Line 1]</v>
      </c>
      <c r="E194" s="425"/>
      <c r="F194" s="436" t="str">
        <f t="shared" ref="F194:F223" si="22">F159</f>
        <v>£000</v>
      </c>
      <c r="G194" s="427"/>
      <c r="H194" s="427"/>
      <c r="I194" s="427"/>
      <c r="J194" s="427"/>
      <c r="K194" s="427"/>
      <c r="L194" s="427"/>
      <c r="M194" s="427"/>
      <c r="N194" s="427"/>
      <c r="O194" s="427"/>
      <c r="P194" s="427"/>
      <c r="Q194" s="427"/>
      <c r="R194" s="427"/>
      <c r="S194" s="427"/>
      <c r="T194" s="427"/>
      <c r="U194" s="427"/>
      <c r="V194" s="427"/>
      <c r="W194" s="427"/>
      <c r="X194" s="427"/>
      <c r="Y194" s="427"/>
      <c r="Z194" s="427"/>
      <c r="AA194" s="427"/>
      <c r="AB194" s="427"/>
      <c r="AC194" s="428"/>
      <c r="AE194" s="1057"/>
      <c r="AG194" s="1057"/>
      <c r="AI194" s="1057"/>
      <c r="AK194" s="417"/>
    </row>
    <row r="195" spans="4:37" ht="12.75" customHeight="1" outlineLevel="1" x14ac:dyDescent="0.25">
      <c r="D195" s="142" t="str">
        <f t="shared" si="21"/>
        <v>[Day 1 Assets Line 2]</v>
      </c>
      <c r="E195" s="106"/>
      <c r="F195" s="143" t="str">
        <f t="shared" si="22"/>
        <v>£000</v>
      </c>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4"/>
      <c r="AE195" s="805"/>
      <c r="AG195" s="805"/>
      <c r="AI195" s="805"/>
      <c r="AK195" s="300"/>
    </row>
    <row r="196" spans="4:37" ht="12.75" customHeight="1" outlineLevel="1" x14ac:dyDescent="0.25">
      <c r="D196" s="142" t="str">
        <f t="shared" si="21"/>
        <v>[Day 1 Assets Line 3]</v>
      </c>
      <c r="E196" s="106"/>
      <c r="F196" s="143" t="str">
        <f t="shared" si="22"/>
        <v>£000</v>
      </c>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4"/>
      <c r="AE196" s="805"/>
      <c r="AG196" s="805"/>
      <c r="AI196" s="805"/>
      <c r="AK196" s="300"/>
    </row>
    <row r="197" spans="4:37" ht="12.75" customHeight="1" outlineLevel="1" x14ac:dyDescent="0.25">
      <c r="D197" s="142" t="str">
        <f t="shared" si="21"/>
        <v>[Day 1 Assets Line 4]</v>
      </c>
      <c r="E197" s="106"/>
      <c r="F197" s="143" t="str">
        <f t="shared" si="22"/>
        <v>£000</v>
      </c>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4"/>
      <c r="AE197" s="805"/>
      <c r="AG197" s="805"/>
      <c r="AI197" s="805"/>
      <c r="AK197" s="300"/>
    </row>
    <row r="198" spans="4:37" ht="12.75" customHeight="1" outlineLevel="1" x14ac:dyDescent="0.25">
      <c r="D198" s="142" t="str">
        <f t="shared" si="21"/>
        <v>[Day 1 Assets Line 5]</v>
      </c>
      <c r="E198" s="106"/>
      <c r="F198" s="143" t="str">
        <f t="shared" si="22"/>
        <v>£000</v>
      </c>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4"/>
      <c r="AE198" s="805"/>
      <c r="AG198" s="805"/>
      <c r="AI198" s="805"/>
      <c r="AK198" s="300"/>
    </row>
    <row r="199" spans="4:37" ht="12.75" customHeight="1" outlineLevel="1" x14ac:dyDescent="0.25">
      <c r="D199" s="142" t="str">
        <f t="shared" si="21"/>
        <v>[Day 1 Assets Line 6]</v>
      </c>
      <c r="E199" s="106"/>
      <c r="F199" s="143" t="str">
        <f t="shared" si="22"/>
        <v>£000</v>
      </c>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4"/>
      <c r="AE199" s="805"/>
      <c r="AG199" s="805"/>
      <c r="AI199" s="805"/>
      <c r="AK199" s="300"/>
    </row>
    <row r="200" spans="4:37" ht="12.75" customHeight="1" outlineLevel="1" x14ac:dyDescent="0.25">
      <c r="D200" s="142" t="str">
        <f t="shared" si="21"/>
        <v>[Day 1 Assets Line 7]</v>
      </c>
      <c r="E200" s="106"/>
      <c r="F200" s="143" t="str">
        <f t="shared" si="22"/>
        <v>£000</v>
      </c>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4"/>
      <c r="AE200" s="805"/>
      <c r="AG200" s="805"/>
      <c r="AI200" s="805"/>
      <c r="AK200" s="300"/>
    </row>
    <row r="201" spans="4:37" ht="12.75" customHeight="1" outlineLevel="1" x14ac:dyDescent="0.25">
      <c r="D201" s="142" t="str">
        <f t="shared" si="21"/>
        <v>[Day 1 Assets Line 8]</v>
      </c>
      <c r="E201" s="106"/>
      <c r="F201" s="143" t="str">
        <f t="shared" si="22"/>
        <v>£000</v>
      </c>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4"/>
      <c r="AE201" s="805"/>
      <c r="AG201" s="805"/>
      <c r="AI201" s="805"/>
      <c r="AK201" s="300"/>
    </row>
    <row r="202" spans="4:37" ht="12.75" customHeight="1" outlineLevel="1" x14ac:dyDescent="0.25">
      <c r="D202" s="142" t="str">
        <f t="shared" si="21"/>
        <v>[Day 1 Assets Line 9]</v>
      </c>
      <c r="E202" s="106"/>
      <c r="F202" s="143" t="str">
        <f t="shared" si="22"/>
        <v>£000</v>
      </c>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4"/>
      <c r="AE202" s="805"/>
      <c r="AG202" s="805"/>
      <c r="AI202" s="805"/>
      <c r="AK202" s="300"/>
    </row>
    <row r="203" spans="4:37" ht="12.75" customHeight="1" outlineLevel="1" x14ac:dyDescent="0.25">
      <c r="D203" s="142" t="str">
        <f t="shared" si="21"/>
        <v>[Day 1 Assets Line 10]</v>
      </c>
      <c r="E203" s="106"/>
      <c r="F203" s="143" t="str">
        <f t="shared" si="22"/>
        <v>£000</v>
      </c>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4"/>
      <c r="AE203" s="805"/>
      <c r="AG203" s="805"/>
      <c r="AI203" s="805"/>
      <c r="AK203" s="300"/>
    </row>
    <row r="204" spans="4:37" ht="12.75" customHeight="1" outlineLevel="1" x14ac:dyDescent="0.25">
      <c r="D204" s="142" t="str">
        <f t="shared" si="21"/>
        <v>[Day 1 Assets Line 11]</v>
      </c>
      <c r="E204" s="106"/>
      <c r="F204" s="143" t="str">
        <f t="shared" si="22"/>
        <v>£000</v>
      </c>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4"/>
      <c r="AE204" s="805"/>
      <c r="AG204" s="805"/>
      <c r="AI204" s="805"/>
      <c r="AK204" s="300"/>
    </row>
    <row r="205" spans="4:37" ht="12.75" customHeight="1" outlineLevel="1" x14ac:dyDescent="0.25">
      <c r="D205" s="142" t="str">
        <f t="shared" si="21"/>
        <v>[Day 1 Assets Line 12]</v>
      </c>
      <c r="E205" s="106"/>
      <c r="F205" s="143" t="str">
        <f t="shared" si="22"/>
        <v>£000</v>
      </c>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4"/>
      <c r="AE205" s="805"/>
      <c r="AG205" s="805"/>
      <c r="AI205" s="805"/>
      <c r="AK205" s="300"/>
    </row>
    <row r="206" spans="4:37" ht="12.75" customHeight="1" outlineLevel="1" x14ac:dyDescent="0.25">
      <c r="D206" s="142" t="str">
        <f t="shared" si="21"/>
        <v>[Day 1 Assets Line 13]</v>
      </c>
      <c r="E206" s="106"/>
      <c r="F206" s="143" t="str">
        <f t="shared" si="22"/>
        <v>£000</v>
      </c>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4"/>
      <c r="AE206" s="805"/>
      <c r="AG206" s="805"/>
      <c r="AI206" s="805"/>
      <c r="AK206" s="300"/>
    </row>
    <row r="207" spans="4:37" ht="12.75" customHeight="1" outlineLevel="1" x14ac:dyDescent="0.25">
      <c r="D207" s="142" t="str">
        <f t="shared" si="21"/>
        <v>[Day 1 Assets Line 14]</v>
      </c>
      <c r="E207" s="106"/>
      <c r="F207" s="143" t="str">
        <f t="shared" si="22"/>
        <v>£000</v>
      </c>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4"/>
      <c r="AE207" s="805"/>
      <c r="AG207" s="805"/>
      <c r="AI207" s="805"/>
      <c r="AK207" s="300"/>
    </row>
    <row r="208" spans="4:37" ht="12.75" customHeight="1" outlineLevel="1" x14ac:dyDescent="0.25">
      <c r="D208" s="142" t="str">
        <f t="shared" si="21"/>
        <v>[Day 1 Assets Line 15]</v>
      </c>
      <c r="E208" s="106"/>
      <c r="F208" s="143" t="str">
        <f t="shared" si="22"/>
        <v>£000</v>
      </c>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4"/>
      <c r="AE208" s="805"/>
      <c r="AG208" s="805"/>
      <c r="AI208" s="805"/>
      <c r="AK208" s="300"/>
    </row>
    <row r="209" spans="4:37" ht="12.75" customHeight="1" outlineLevel="1" x14ac:dyDescent="0.25">
      <c r="D209" s="142" t="str">
        <f t="shared" si="21"/>
        <v>[Day 1 Assets Line 16]</v>
      </c>
      <c r="E209" s="106"/>
      <c r="F209" s="143" t="str">
        <f t="shared" si="22"/>
        <v>£000</v>
      </c>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4"/>
      <c r="AE209" s="805"/>
      <c r="AG209" s="805"/>
      <c r="AI209" s="805"/>
      <c r="AK209" s="300"/>
    </row>
    <row r="210" spans="4:37" ht="12.75" customHeight="1" outlineLevel="1" x14ac:dyDescent="0.25">
      <c r="D210" s="142" t="str">
        <f t="shared" si="21"/>
        <v>[Day 1 Assets Line 17]</v>
      </c>
      <c r="E210" s="106"/>
      <c r="F210" s="143" t="str">
        <f t="shared" si="22"/>
        <v>£000</v>
      </c>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4"/>
      <c r="AE210" s="805"/>
      <c r="AG210" s="805"/>
      <c r="AI210" s="805"/>
      <c r="AK210" s="300"/>
    </row>
    <row r="211" spans="4:37" ht="12.75" customHeight="1" outlineLevel="1" x14ac:dyDescent="0.25">
      <c r="D211" s="142" t="str">
        <f t="shared" si="21"/>
        <v>[Day 1 Assets Line 18]</v>
      </c>
      <c r="E211" s="106"/>
      <c r="F211" s="143" t="str">
        <f t="shared" si="22"/>
        <v>£000</v>
      </c>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4"/>
      <c r="AE211" s="805"/>
      <c r="AG211" s="805"/>
      <c r="AI211" s="805"/>
      <c r="AK211" s="300"/>
    </row>
    <row r="212" spans="4:37" ht="12.75" customHeight="1" outlineLevel="1" x14ac:dyDescent="0.25">
      <c r="D212" s="142" t="str">
        <f t="shared" si="21"/>
        <v>[Day 1 Assets Line 19]</v>
      </c>
      <c r="E212" s="106"/>
      <c r="F212" s="143" t="str">
        <f t="shared" si="22"/>
        <v>£000</v>
      </c>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4"/>
      <c r="AE212" s="805"/>
      <c r="AG212" s="805"/>
      <c r="AI212" s="805"/>
      <c r="AK212" s="300"/>
    </row>
    <row r="213" spans="4:37" ht="12.75" customHeight="1" outlineLevel="1" x14ac:dyDescent="0.25">
      <c r="D213" s="142" t="str">
        <f t="shared" si="21"/>
        <v>[Day 1 Assets Line 20]</v>
      </c>
      <c r="E213" s="106"/>
      <c r="F213" s="143" t="str">
        <f t="shared" si="22"/>
        <v>£000</v>
      </c>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4"/>
      <c r="AE213" s="805"/>
      <c r="AG213" s="805"/>
      <c r="AI213" s="805"/>
      <c r="AK213" s="300"/>
    </row>
    <row r="214" spans="4:37" ht="12.75" customHeight="1" outlineLevel="1" x14ac:dyDescent="0.25">
      <c r="D214" s="142" t="str">
        <f t="shared" si="21"/>
        <v>[Day 1 Assets Line 21]</v>
      </c>
      <c r="E214" s="106"/>
      <c r="F214" s="143" t="str">
        <f t="shared" si="22"/>
        <v>£000</v>
      </c>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4"/>
      <c r="AE214" s="805"/>
      <c r="AG214" s="805"/>
      <c r="AI214" s="805"/>
      <c r="AK214" s="300"/>
    </row>
    <row r="215" spans="4:37" ht="12.75" customHeight="1" outlineLevel="1" x14ac:dyDescent="0.25">
      <c r="D215" s="142" t="str">
        <f t="shared" si="21"/>
        <v>[Day 1 Assets Line 22]</v>
      </c>
      <c r="E215" s="106"/>
      <c r="F215" s="143" t="str">
        <f t="shared" si="22"/>
        <v>£000</v>
      </c>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4"/>
      <c r="AE215" s="805"/>
      <c r="AG215" s="805"/>
      <c r="AI215" s="805"/>
      <c r="AK215" s="300"/>
    </row>
    <row r="216" spans="4:37" ht="12.75" customHeight="1" outlineLevel="1" x14ac:dyDescent="0.25">
      <c r="D216" s="142" t="str">
        <f t="shared" si="21"/>
        <v>[Day 1 Assets Line 23]</v>
      </c>
      <c r="E216" s="106"/>
      <c r="F216" s="143" t="str">
        <f t="shared" si="22"/>
        <v>£000</v>
      </c>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4"/>
      <c r="AE216" s="805"/>
      <c r="AG216" s="805"/>
      <c r="AI216" s="805"/>
      <c r="AK216" s="300"/>
    </row>
    <row r="217" spans="4:37" ht="12.75" customHeight="1" outlineLevel="1" x14ac:dyDescent="0.25">
      <c r="D217" s="142" t="str">
        <f t="shared" si="21"/>
        <v>[Day 1 Assets Line 24]</v>
      </c>
      <c r="E217" s="106"/>
      <c r="F217" s="143" t="str">
        <f t="shared" si="22"/>
        <v>£000</v>
      </c>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4"/>
      <c r="AE217" s="805"/>
      <c r="AG217" s="805"/>
      <c r="AI217" s="805"/>
      <c r="AK217" s="300"/>
    </row>
    <row r="218" spans="4:37" ht="12.75" customHeight="1" outlineLevel="1" x14ac:dyDescent="0.25">
      <c r="D218" s="142" t="str">
        <f t="shared" si="21"/>
        <v>[Day 1 Assets Line 25]</v>
      </c>
      <c r="E218" s="106"/>
      <c r="F218" s="143" t="str">
        <f t="shared" si="22"/>
        <v>£000</v>
      </c>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4"/>
      <c r="AE218" s="805"/>
      <c r="AG218" s="805"/>
      <c r="AI218" s="805"/>
      <c r="AK218" s="300"/>
    </row>
    <row r="219" spans="4:37" ht="12.75" customHeight="1" outlineLevel="1" x14ac:dyDescent="0.25">
      <c r="D219" s="142" t="str">
        <f t="shared" si="21"/>
        <v>[Day 1 Assets Line 26]</v>
      </c>
      <c r="E219" s="106"/>
      <c r="F219" s="143" t="str">
        <f t="shared" si="22"/>
        <v>£000</v>
      </c>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4"/>
      <c r="AE219" s="805"/>
      <c r="AG219" s="805"/>
      <c r="AI219" s="805"/>
      <c r="AK219" s="300"/>
    </row>
    <row r="220" spans="4:37" ht="12.75" customHeight="1" outlineLevel="1" x14ac:dyDescent="0.25">
      <c r="D220" s="142" t="str">
        <f t="shared" si="21"/>
        <v>[Day 1 Assets Line 27]</v>
      </c>
      <c r="E220" s="106"/>
      <c r="F220" s="143" t="str">
        <f t="shared" si="22"/>
        <v>£000</v>
      </c>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4"/>
      <c r="AE220" s="805"/>
      <c r="AG220" s="805"/>
      <c r="AI220" s="805"/>
      <c r="AK220" s="300"/>
    </row>
    <row r="221" spans="4:37" ht="12.75" customHeight="1" outlineLevel="1" x14ac:dyDescent="0.25">
      <c r="D221" s="142" t="str">
        <f t="shared" si="21"/>
        <v>[Day 1 Assets Line 28]</v>
      </c>
      <c r="E221" s="106"/>
      <c r="F221" s="143" t="str">
        <f t="shared" si="22"/>
        <v>£000</v>
      </c>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4"/>
      <c r="AE221" s="805"/>
      <c r="AG221" s="805"/>
      <c r="AI221" s="805"/>
      <c r="AK221" s="300"/>
    </row>
    <row r="222" spans="4:37" ht="12.75" customHeight="1" outlineLevel="1" x14ac:dyDescent="0.25">
      <c r="D222" s="142" t="str">
        <f t="shared" si="21"/>
        <v>[Day 1 Assets Line 29]</v>
      </c>
      <c r="E222" s="106"/>
      <c r="F222" s="143" t="str">
        <f t="shared" si="22"/>
        <v>£000</v>
      </c>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4"/>
      <c r="AE222" s="805"/>
      <c r="AG222" s="805"/>
      <c r="AI222" s="805"/>
      <c r="AK222" s="300"/>
    </row>
    <row r="223" spans="4:37" ht="12.75" customHeight="1" outlineLevel="1" x14ac:dyDescent="0.25">
      <c r="D223" s="113" t="str">
        <f t="shared" si="21"/>
        <v>[Day 1 Assets Line 30]</v>
      </c>
      <c r="E223" s="286"/>
      <c r="F223" s="155" t="str">
        <f t="shared" si="22"/>
        <v>£000</v>
      </c>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8"/>
      <c r="AE223" s="1058"/>
      <c r="AG223" s="1058"/>
      <c r="AI223" s="1058"/>
      <c r="AK223" s="301"/>
    </row>
    <row r="224" spans="4:37" ht="12.75" customHeight="1" outlineLevel="1" x14ac:dyDescent="0.25">
      <c r="G224" s="107"/>
      <c r="H224" s="107"/>
      <c r="I224" s="107"/>
      <c r="J224" s="107"/>
      <c r="K224" s="107"/>
      <c r="L224" s="107"/>
      <c r="M224" s="107"/>
      <c r="N224" s="107"/>
      <c r="O224" s="107"/>
      <c r="P224" s="107"/>
      <c r="Q224" s="107"/>
      <c r="R224" s="107"/>
      <c r="S224" s="107"/>
      <c r="T224" s="107"/>
      <c r="U224" s="107"/>
      <c r="V224" s="107"/>
      <c r="W224" s="107"/>
      <c r="X224" s="107"/>
      <c r="Y224" s="107"/>
      <c r="Z224" s="107"/>
      <c r="AA224" s="107"/>
      <c r="AB224" s="107"/>
      <c r="AC224" s="107"/>
      <c r="AE224" s="107"/>
      <c r="AG224" s="107"/>
      <c r="AI224" s="107"/>
    </row>
    <row r="225" spans="2:37" ht="12.75" customHeight="1" outlineLevel="1" x14ac:dyDescent="0.25">
      <c r="D225" s="290" t="str">
        <f>"Total "&amp;B192</f>
        <v>Total Additions</v>
      </c>
      <c r="E225" s="430"/>
      <c r="F225" s="431" t="str">
        <f>F223</f>
        <v>£000</v>
      </c>
      <c r="G225" s="432">
        <f t="shared" ref="G225:AC225" si="23">SUM(G194:G223)</f>
        <v>0</v>
      </c>
      <c r="H225" s="432">
        <f t="shared" si="23"/>
        <v>0</v>
      </c>
      <c r="I225" s="432">
        <f t="shared" si="23"/>
        <v>0</v>
      </c>
      <c r="J225" s="432">
        <f t="shared" si="23"/>
        <v>0</v>
      </c>
      <c r="K225" s="432">
        <f t="shared" si="23"/>
        <v>0</v>
      </c>
      <c r="L225" s="432">
        <f t="shared" si="23"/>
        <v>0</v>
      </c>
      <c r="M225" s="432">
        <f t="shared" si="23"/>
        <v>0</v>
      </c>
      <c r="N225" s="432">
        <f t="shared" si="23"/>
        <v>0</v>
      </c>
      <c r="O225" s="432">
        <f t="shared" si="23"/>
        <v>0</v>
      </c>
      <c r="P225" s="432">
        <f t="shared" si="23"/>
        <v>0</v>
      </c>
      <c r="Q225" s="432">
        <f t="shared" si="23"/>
        <v>0</v>
      </c>
      <c r="R225" s="432">
        <f t="shared" si="23"/>
        <v>0</v>
      </c>
      <c r="S225" s="432">
        <f t="shared" si="23"/>
        <v>0</v>
      </c>
      <c r="T225" s="432">
        <f t="shared" si="23"/>
        <v>0</v>
      </c>
      <c r="U225" s="432">
        <f t="shared" si="23"/>
        <v>0</v>
      </c>
      <c r="V225" s="432">
        <f t="shared" si="23"/>
        <v>0</v>
      </c>
      <c r="W225" s="432">
        <f t="shared" si="23"/>
        <v>0</v>
      </c>
      <c r="X225" s="432">
        <f t="shared" si="23"/>
        <v>0</v>
      </c>
      <c r="Y225" s="432">
        <f t="shared" si="23"/>
        <v>0</v>
      </c>
      <c r="Z225" s="432">
        <f t="shared" si="23"/>
        <v>0</v>
      </c>
      <c r="AA225" s="432">
        <f t="shared" si="23"/>
        <v>0</v>
      </c>
      <c r="AB225" s="432">
        <f t="shared" si="23"/>
        <v>0</v>
      </c>
      <c r="AC225" s="433">
        <f t="shared" si="23"/>
        <v>0</v>
      </c>
      <c r="AE225" s="1062">
        <f>SUM(AE194:AE223)</f>
        <v>0</v>
      </c>
      <c r="AG225" s="1062">
        <f>SUM(AG194:AG223)</f>
        <v>0</v>
      </c>
      <c r="AI225" s="1062">
        <f>SUM(AI194:AI223)</f>
        <v>0</v>
      </c>
      <c r="AK225" s="295"/>
    </row>
    <row r="226" spans="2:37" x14ac:dyDescent="0.25">
      <c r="G226" s="107"/>
      <c r="H226" s="107"/>
      <c r="I226" s="107"/>
      <c r="J226" s="107"/>
      <c r="K226" s="107"/>
      <c r="L226" s="107"/>
      <c r="M226" s="107"/>
      <c r="N226" s="107"/>
      <c r="O226" s="107"/>
      <c r="P226" s="107"/>
      <c r="Q226" s="107"/>
      <c r="R226" s="107"/>
      <c r="S226" s="107"/>
      <c r="T226" s="107"/>
      <c r="U226" s="107"/>
      <c r="V226" s="107"/>
      <c r="W226" s="107"/>
      <c r="X226" s="107"/>
      <c r="Y226" s="107"/>
      <c r="Z226" s="107"/>
      <c r="AA226" s="107"/>
      <c r="AB226" s="107"/>
      <c r="AC226" s="107"/>
      <c r="AE226" s="107"/>
      <c r="AG226" s="107"/>
      <c r="AH226" s="107"/>
      <c r="AI226" s="107"/>
    </row>
    <row r="227" spans="2:37" x14ac:dyDescent="0.25">
      <c r="B227" s="423" t="s">
        <v>558</v>
      </c>
      <c r="C227" s="423"/>
      <c r="D227" s="434"/>
      <c r="E227" s="434"/>
      <c r="F227" s="423"/>
      <c r="G227" s="435"/>
      <c r="H227" s="435"/>
      <c r="I227" s="435"/>
      <c r="J227" s="435"/>
      <c r="K227" s="435"/>
      <c r="L227" s="435"/>
      <c r="M227" s="435"/>
      <c r="N227" s="435"/>
      <c r="O227" s="435"/>
      <c r="P227" s="435"/>
      <c r="Q227" s="435"/>
      <c r="R227" s="435"/>
      <c r="S227" s="435"/>
      <c r="T227" s="435"/>
      <c r="U227" s="435"/>
      <c r="V227" s="435"/>
      <c r="W227" s="435"/>
      <c r="X227" s="435"/>
      <c r="Y227" s="435"/>
      <c r="Z227" s="435"/>
      <c r="AA227" s="435"/>
      <c r="AB227" s="435"/>
      <c r="AC227" s="435"/>
      <c r="AD227" s="423"/>
      <c r="AE227" s="439"/>
      <c r="AF227" s="423"/>
      <c r="AG227" s="439"/>
      <c r="AH227" s="423"/>
      <c r="AI227" s="435"/>
      <c r="AJ227" s="423"/>
      <c r="AK227" s="423"/>
    </row>
    <row r="228" spans="2:37" ht="12.75" customHeight="1" outlineLevel="1" x14ac:dyDescent="0.25">
      <c r="G228" s="107"/>
      <c r="H228" s="107"/>
      <c r="I228" s="107"/>
      <c r="J228" s="107"/>
      <c r="K228" s="107"/>
      <c r="L228" s="107"/>
      <c r="M228" s="107"/>
      <c r="N228" s="107"/>
      <c r="O228" s="107"/>
      <c r="P228" s="107"/>
      <c r="Q228" s="107"/>
      <c r="R228" s="107"/>
      <c r="S228" s="107"/>
      <c r="T228" s="107"/>
      <c r="U228" s="107"/>
      <c r="V228" s="107"/>
      <c r="W228" s="107"/>
      <c r="X228" s="107"/>
      <c r="Y228" s="107"/>
      <c r="Z228" s="107"/>
      <c r="AA228" s="107"/>
      <c r="AB228" s="107"/>
      <c r="AC228" s="107"/>
      <c r="AE228" s="107"/>
      <c r="AG228" s="107"/>
      <c r="AI228" s="107"/>
    </row>
    <row r="229" spans="2:37" ht="12.75" customHeight="1" outlineLevel="1" x14ac:dyDescent="0.25">
      <c r="D229" s="424" t="str">
        <f t="shared" ref="D229:D258" si="24">D194</f>
        <v>[Day 1 Assets Line 1]</v>
      </c>
      <c r="E229" s="425"/>
      <c r="F229" s="436" t="str">
        <f t="shared" ref="F229:F258" si="25">F194</f>
        <v>£000</v>
      </c>
      <c r="G229" s="427"/>
      <c r="H229" s="427"/>
      <c r="I229" s="427"/>
      <c r="J229" s="427"/>
      <c r="K229" s="427"/>
      <c r="L229" s="427"/>
      <c r="M229" s="427"/>
      <c r="N229" s="427"/>
      <c r="O229" s="427"/>
      <c r="P229" s="427"/>
      <c r="Q229" s="427"/>
      <c r="R229" s="427"/>
      <c r="S229" s="427"/>
      <c r="T229" s="427"/>
      <c r="U229" s="427"/>
      <c r="V229" s="427"/>
      <c r="W229" s="427"/>
      <c r="X229" s="427"/>
      <c r="Y229" s="427"/>
      <c r="Z229" s="427"/>
      <c r="AA229" s="427"/>
      <c r="AB229" s="427"/>
      <c r="AC229" s="428"/>
      <c r="AE229" s="1057"/>
      <c r="AG229" s="1057"/>
      <c r="AI229" s="1057"/>
      <c r="AK229" s="417"/>
    </row>
    <row r="230" spans="2:37" ht="12.75" customHeight="1" outlineLevel="1" x14ac:dyDescent="0.25">
      <c r="D230" s="142" t="str">
        <f t="shared" si="24"/>
        <v>[Day 1 Assets Line 2]</v>
      </c>
      <c r="E230" s="106"/>
      <c r="F230" s="143" t="str">
        <f t="shared" si="25"/>
        <v>£000</v>
      </c>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4"/>
      <c r="AE230" s="805"/>
      <c r="AG230" s="805"/>
      <c r="AI230" s="805"/>
      <c r="AK230" s="300"/>
    </row>
    <row r="231" spans="2:37" ht="12.75" customHeight="1" outlineLevel="1" x14ac:dyDescent="0.25">
      <c r="D231" s="142" t="str">
        <f t="shared" si="24"/>
        <v>[Day 1 Assets Line 3]</v>
      </c>
      <c r="E231" s="106"/>
      <c r="F231" s="143" t="str">
        <f t="shared" si="25"/>
        <v>£000</v>
      </c>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4"/>
      <c r="AE231" s="805"/>
      <c r="AG231" s="805"/>
      <c r="AI231" s="805"/>
      <c r="AK231" s="300"/>
    </row>
    <row r="232" spans="2:37" ht="12.75" customHeight="1" outlineLevel="1" x14ac:dyDescent="0.25">
      <c r="D232" s="142" t="str">
        <f t="shared" si="24"/>
        <v>[Day 1 Assets Line 4]</v>
      </c>
      <c r="E232" s="106"/>
      <c r="F232" s="143" t="str">
        <f t="shared" si="25"/>
        <v>£000</v>
      </c>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4"/>
      <c r="AE232" s="805"/>
      <c r="AG232" s="805"/>
      <c r="AI232" s="805"/>
      <c r="AK232" s="300"/>
    </row>
    <row r="233" spans="2:37" ht="12.75" customHeight="1" outlineLevel="1" x14ac:dyDescent="0.25">
      <c r="D233" s="142" t="str">
        <f t="shared" si="24"/>
        <v>[Day 1 Assets Line 5]</v>
      </c>
      <c r="E233" s="106"/>
      <c r="F233" s="143" t="str">
        <f t="shared" si="25"/>
        <v>£000</v>
      </c>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4"/>
      <c r="AE233" s="805"/>
      <c r="AG233" s="805"/>
      <c r="AI233" s="805"/>
      <c r="AK233" s="300"/>
    </row>
    <row r="234" spans="2:37" ht="12.75" customHeight="1" outlineLevel="1" x14ac:dyDescent="0.25">
      <c r="D234" s="142" t="str">
        <f t="shared" si="24"/>
        <v>[Day 1 Assets Line 6]</v>
      </c>
      <c r="E234" s="106"/>
      <c r="F234" s="143" t="str">
        <f t="shared" si="25"/>
        <v>£000</v>
      </c>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4"/>
      <c r="AE234" s="805"/>
      <c r="AG234" s="805"/>
      <c r="AI234" s="805"/>
      <c r="AK234" s="300"/>
    </row>
    <row r="235" spans="2:37" ht="12.75" customHeight="1" outlineLevel="1" x14ac:dyDescent="0.25">
      <c r="D235" s="142" t="str">
        <f t="shared" si="24"/>
        <v>[Day 1 Assets Line 7]</v>
      </c>
      <c r="E235" s="106"/>
      <c r="F235" s="143" t="str">
        <f t="shared" si="25"/>
        <v>£000</v>
      </c>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4"/>
      <c r="AE235" s="805"/>
      <c r="AG235" s="805"/>
      <c r="AI235" s="805"/>
      <c r="AK235" s="300"/>
    </row>
    <row r="236" spans="2:37" ht="12.75" customHeight="1" outlineLevel="1" x14ac:dyDescent="0.25">
      <c r="D236" s="142" t="str">
        <f t="shared" si="24"/>
        <v>[Day 1 Assets Line 8]</v>
      </c>
      <c r="E236" s="106"/>
      <c r="F236" s="143" t="str">
        <f t="shared" si="25"/>
        <v>£000</v>
      </c>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4"/>
      <c r="AE236" s="805"/>
      <c r="AG236" s="805"/>
      <c r="AI236" s="805"/>
      <c r="AK236" s="300"/>
    </row>
    <row r="237" spans="2:37" ht="12.75" customHeight="1" outlineLevel="1" x14ac:dyDescent="0.25">
      <c r="D237" s="142" t="str">
        <f t="shared" si="24"/>
        <v>[Day 1 Assets Line 9]</v>
      </c>
      <c r="E237" s="106"/>
      <c r="F237" s="143" t="str">
        <f t="shared" si="25"/>
        <v>£000</v>
      </c>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4"/>
      <c r="AE237" s="805"/>
      <c r="AG237" s="805"/>
      <c r="AI237" s="805"/>
      <c r="AK237" s="300"/>
    </row>
    <row r="238" spans="2:37" ht="12.75" customHeight="1" outlineLevel="1" x14ac:dyDescent="0.25">
      <c r="D238" s="142" t="str">
        <f t="shared" si="24"/>
        <v>[Day 1 Assets Line 10]</v>
      </c>
      <c r="E238" s="106"/>
      <c r="F238" s="143" t="str">
        <f t="shared" si="25"/>
        <v>£000</v>
      </c>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4"/>
      <c r="AE238" s="805"/>
      <c r="AG238" s="805"/>
      <c r="AI238" s="805"/>
      <c r="AK238" s="300"/>
    </row>
    <row r="239" spans="2:37" ht="12.75" customHeight="1" outlineLevel="1" x14ac:dyDescent="0.25">
      <c r="D239" s="142" t="str">
        <f t="shared" si="24"/>
        <v>[Day 1 Assets Line 11]</v>
      </c>
      <c r="E239" s="106"/>
      <c r="F239" s="143" t="str">
        <f t="shared" si="25"/>
        <v>£000</v>
      </c>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4"/>
      <c r="AE239" s="805"/>
      <c r="AG239" s="805"/>
      <c r="AI239" s="805"/>
      <c r="AK239" s="300"/>
    </row>
    <row r="240" spans="2:37" ht="12.75" customHeight="1" outlineLevel="1" x14ac:dyDescent="0.25">
      <c r="D240" s="142" t="str">
        <f t="shared" si="24"/>
        <v>[Day 1 Assets Line 12]</v>
      </c>
      <c r="E240" s="106"/>
      <c r="F240" s="143" t="str">
        <f t="shared" si="25"/>
        <v>£000</v>
      </c>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4"/>
      <c r="AE240" s="805"/>
      <c r="AG240" s="805"/>
      <c r="AI240" s="805"/>
      <c r="AK240" s="300"/>
    </row>
    <row r="241" spans="4:37" ht="12.75" customHeight="1" outlineLevel="1" x14ac:dyDescent="0.25">
      <c r="D241" s="142" t="str">
        <f t="shared" si="24"/>
        <v>[Day 1 Assets Line 13]</v>
      </c>
      <c r="E241" s="106"/>
      <c r="F241" s="143" t="str">
        <f t="shared" si="25"/>
        <v>£000</v>
      </c>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4"/>
      <c r="AE241" s="805"/>
      <c r="AG241" s="805"/>
      <c r="AI241" s="805"/>
      <c r="AK241" s="300"/>
    </row>
    <row r="242" spans="4:37" ht="12.75" customHeight="1" outlineLevel="1" x14ac:dyDescent="0.25">
      <c r="D242" s="142" t="str">
        <f t="shared" si="24"/>
        <v>[Day 1 Assets Line 14]</v>
      </c>
      <c r="E242" s="106"/>
      <c r="F242" s="143" t="str">
        <f t="shared" si="25"/>
        <v>£000</v>
      </c>
      <c r="G242" s="283"/>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4"/>
      <c r="AE242" s="805"/>
      <c r="AG242" s="805"/>
      <c r="AI242" s="805"/>
      <c r="AK242" s="300"/>
    </row>
    <row r="243" spans="4:37" ht="12.75" customHeight="1" outlineLevel="1" x14ac:dyDescent="0.25">
      <c r="D243" s="142" t="str">
        <f t="shared" si="24"/>
        <v>[Day 1 Assets Line 15]</v>
      </c>
      <c r="E243" s="106"/>
      <c r="F243" s="143" t="str">
        <f t="shared" si="25"/>
        <v>£000</v>
      </c>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4"/>
      <c r="AE243" s="805"/>
      <c r="AG243" s="805"/>
      <c r="AI243" s="805"/>
      <c r="AK243" s="300"/>
    </row>
    <row r="244" spans="4:37" ht="12.75" customHeight="1" outlineLevel="1" x14ac:dyDescent="0.25">
      <c r="D244" s="142" t="str">
        <f t="shared" si="24"/>
        <v>[Day 1 Assets Line 16]</v>
      </c>
      <c r="E244" s="106"/>
      <c r="F244" s="143" t="str">
        <f t="shared" si="25"/>
        <v>£000</v>
      </c>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4"/>
      <c r="AE244" s="805"/>
      <c r="AG244" s="805"/>
      <c r="AI244" s="805"/>
      <c r="AK244" s="300"/>
    </row>
    <row r="245" spans="4:37" ht="12.75" customHeight="1" outlineLevel="1" x14ac:dyDescent="0.25">
      <c r="D245" s="142" t="str">
        <f t="shared" si="24"/>
        <v>[Day 1 Assets Line 17]</v>
      </c>
      <c r="E245" s="106"/>
      <c r="F245" s="143" t="str">
        <f t="shared" si="25"/>
        <v>£000</v>
      </c>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4"/>
      <c r="AE245" s="805"/>
      <c r="AG245" s="805"/>
      <c r="AI245" s="805"/>
      <c r="AK245" s="300"/>
    </row>
    <row r="246" spans="4:37" ht="12.75" customHeight="1" outlineLevel="1" x14ac:dyDescent="0.25">
      <c r="D246" s="142" t="str">
        <f t="shared" si="24"/>
        <v>[Day 1 Assets Line 18]</v>
      </c>
      <c r="E246" s="106"/>
      <c r="F246" s="143" t="str">
        <f t="shared" si="25"/>
        <v>£000</v>
      </c>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4"/>
      <c r="AE246" s="805"/>
      <c r="AG246" s="805"/>
      <c r="AI246" s="805"/>
      <c r="AK246" s="300"/>
    </row>
    <row r="247" spans="4:37" ht="12.75" customHeight="1" outlineLevel="1" x14ac:dyDescent="0.25">
      <c r="D247" s="142" t="str">
        <f t="shared" si="24"/>
        <v>[Day 1 Assets Line 19]</v>
      </c>
      <c r="E247" s="106"/>
      <c r="F247" s="143" t="str">
        <f t="shared" si="25"/>
        <v>£000</v>
      </c>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4"/>
      <c r="AE247" s="805"/>
      <c r="AG247" s="805"/>
      <c r="AI247" s="805"/>
      <c r="AK247" s="300"/>
    </row>
    <row r="248" spans="4:37" ht="12.75" customHeight="1" outlineLevel="1" x14ac:dyDescent="0.25">
      <c r="D248" s="142" t="str">
        <f t="shared" si="24"/>
        <v>[Day 1 Assets Line 20]</v>
      </c>
      <c r="E248" s="106"/>
      <c r="F248" s="143" t="str">
        <f t="shared" si="25"/>
        <v>£000</v>
      </c>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4"/>
      <c r="AE248" s="805"/>
      <c r="AG248" s="805"/>
      <c r="AI248" s="805"/>
      <c r="AK248" s="300"/>
    </row>
    <row r="249" spans="4:37" ht="12.75" customHeight="1" outlineLevel="1" x14ac:dyDescent="0.25">
      <c r="D249" s="142" t="str">
        <f t="shared" si="24"/>
        <v>[Day 1 Assets Line 21]</v>
      </c>
      <c r="E249" s="106"/>
      <c r="F249" s="143" t="str">
        <f t="shared" si="25"/>
        <v>£000</v>
      </c>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4"/>
      <c r="AE249" s="805"/>
      <c r="AG249" s="805"/>
      <c r="AI249" s="805"/>
      <c r="AK249" s="300"/>
    </row>
    <row r="250" spans="4:37" ht="12.75" customHeight="1" outlineLevel="1" x14ac:dyDescent="0.25">
      <c r="D250" s="142" t="str">
        <f t="shared" si="24"/>
        <v>[Day 1 Assets Line 22]</v>
      </c>
      <c r="E250" s="106"/>
      <c r="F250" s="143" t="str">
        <f t="shared" si="25"/>
        <v>£000</v>
      </c>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4"/>
      <c r="AE250" s="805"/>
      <c r="AG250" s="805"/>
      <c r="AI250" s="805"/>
      <c r="AK250" s="300"/>
    </row>
    <row r="251" spans="4:37" ht="12.75" customHeight="1" outlineLevel="1" x14ac:dyDescent="0.25">
      <c r="D251" s="142" t="str">
        <f t="shared" si="24"/>
        <v>[Day 1 Assets Line 23]</v>
      </c>
      <c r="E251" s="106"/>
      <c r="F251" s="143" t="str">
        <f t="shared" si="25"/>
        <v>£000</v>
      </c>
      <c r="G251" s="283"/>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4"/>
      <c r="AE251" s="805"/>
      <c r="AG251" s="805"/>
      <c r="AI251" s="805"/>
      <c r="AK251" s="300"/>
    </row>
    <row r="252" spans="4:37" ht="12.75" customHeight="1" outlineLevel="1" x14ac:dyDescent="0.25">
      <c r="D252" s="142" t="str">
        <f t="shared" si="24"/>
        <v>[Day 1 Assets Line 24]</v>
      </c>
      <c r="E252" s="106"/>
      <c r="F252" s="143" t="str">
        <f t="shared" si="25"/>
        <v>£000</v>
      </c>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4"/>
      <c r="AE252" s="805"/>
      <c r="AG252" s="805"/>
      <c r="AI252" s="805"/>
      <c r="AK252" s="300"/>
    </row>
    <row r="253" spans="4:37" ht="12.75" customHeight="1" outlineLevel="1" x14ac:dyDescent="0.25">
      <c r="D253" s="142" t="str">
        <f t="shared" si="24"/>
        <v>[Day 1 Assets Line 25]</v>
      </c>
      <c r="E253" s="106"/>
      <c r="F253" s="143" t="str">
        <f t="shared" si="25"/>
        <v>£000</v>
      </c>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4"/>
      <c r="AE253" s="805"/>
      <c r="AG253" s="805"/>
      <c r="AI253" s="805"/>
      <c r="AK253" s="300"/>
    </row>
    <row r="254" spans="4:37" ht="12.75" customHeight="1" outlineLevel="1" x14ac:dyDescent="0.25">
      <c r="D254" s="142" t="str">
        <f t="shared" si="24"/>
        <v>[Day 1 Assets Line 26]</v>
      </c>
      <c r="E254" s="106"/>
      <c r="F254" s="143" t="str">
        <f t="shared" si="25"/>
        <v>£000</v>
      </c>
      <c r="G254" s="283"/>
      <c r="H254" s="283"/>
      <c r="I254" s="283"/>
      <c r="J254" s="283"/>
      <c r="K254" s="283"/>
      <c r="L254" s="283"/>
      <c r="M254" s="283"/>
      <c r="N254" s="283"/>
      <c r="O254" s="283"/>
      <c r="P254" s="283"/>
      <c r="Q254" s="283"/>
      <c r="R254" s="283"/>
      <c r="S254" s="283"/>
      <c r="T254" s="283"/>
      <c r="U254" s="283"/>
      <c r="V254" s="283"/>
      <c r="W254" s="283"/>
      <c r="X254" s="283"/>
      <c r="Y254" s="283"/>
      <c r="Z254" s="283"/>
      <c r="AA254" s="283"/>
      <c r="AB254" s="283"/>
      <c r="AC254" s="284"/>
      <c r="AE254" s="805"/>
      <c r="AG254" s="805"/>
      <c r="AI254" s="805"/>
      <c r="AK254" s="300"/>
    </row>
    <row r="255" spans="4:37" ht="12.75" customHeight="1" outlineLevel="1" x14ac:dyDescent="0.25">
      <c r="D255" s="142" t="str">
        <f t="shared" si="24"/>
        <v>[Day 1 Assets Line 27]</v>
      </c>
      <c r="E255" s="106"/>
      <c r="F255" s="143" t="str">
        <f t="shared" si="25"/>
        <v>£000</v>
      </c>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4"/>
      <c r="AE255" s="805"/>
      <c r="AG255" s="805"/>
      <c r="AI255" s="805"/>
      <c r="AK255" s="300"/>
    </row>
    <row r="256" spans="4:37" ht="12.75" customHeight="1" outlineLevel="1" x14ac:dyDescent="0.25">
      <c r="D256" s="142" t="str">
        <f t="shared" si="24"/>
        <v>[Day 1 Assets Line 28]</v>
      </c>
      <c r="E256" s="106"/>
      <c r="F256" s="143" t="str">
        <f t="shared" si="25"/>
        <v>£000</v>
      </c>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4"/>
      <c r="AE256" s="805"/>
      <c r="AG256" s="805"/>
      <c r="AI256" s="805"/>
      <c r="AK256" s="300"/>
    </row>
    <row r="257" spans="2:37" ht="12.75" customHeight="1" outlineLevel="1" x14ac:dyDescent="0.25">
      <c r="D257" s="142" t="str">
        <f t="shared" si="24"/>
        <v>[Day 1 Assets Line 29]</v>
      </c>
      <c r="E257" s="106"/>
      <c r="F257" s="143" t="str">
        <f t="shared" si="25"/>
        <v>£000</v>
      </c>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4"/>
      <c r="AE257" s="805"/>
      <c r="AG257" s="805"/>
      <c r="AI257" s="805"/>
      <c r="AK257" s="300"/>
    </row>
    <row r="258" spans="2:37" ht="12.75" customHeight="1" outlineLevel="1" x14ac:dyDescent="0.25">
      <c r="D258" s="113" t="str">
        <f t="shared" si="24"/>
        <v>[Day 1 Assets Line 30]</v>
      </c>
      <c r="E258" s="286"/>
      <c r="F258" s="155" t="str">
        <f t="shared" si="25"/>
        <v>£000</v>
      </c>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8"/>
      <c r="AE258" s="1058"/>
      <c r="AG258" s="1058"/>
      <c r="AI258" s="1058"/>
      <c r="AK258" s="301"/>
    </row>
    <row r="259" spans="2:37" ht="12.75" customHeight="1" outlineLevel="1" x14ac:dyDescent="0.25">
      <c r="G259" s="107"/>
      <c r="H259" s="107"/>
      <c r="I259" s="107"/>
      <c r="J259" s="107"/>
      <c r="K259" s="107"/>
      <c r="L259" s="107"/>
      <c r="M259" s="107"/>
      <c r="N259" s="107"/>
      <c r="O259" s="107"/>
      <c r="P259" s="107"/>
      <c r="Q259" s="107"/>
      <c r="R259" s="107"/>
      <c r="S259" s="107"/>
      <c r="T259" s="107"/>
      <c r="U259" s="107"/>
      <c r="V259" s="107"/>
      <c r="W259" s="107"/>
      <c r="X259" s="107"/>
      <c r="Y259" s="107"/>
      <c r="Z259" s="107"/>
      <c r="AA259" s="107"/>
      <c r="AB259" s="107"/>
      <c r="AC259" s="107"/>
      <c r="AE259" s="107"/>
      <c r="AG259" s="107"/>
      <c r="AI259" s="107"/>
    </row>
    <row r="260" spans="2:37" ht="12.75" customHeight="1" outlineLevel="1" x14ac:dyDescent="0.25">
      <c r="D260" s="429" t="str">
        <f>"Total "&amp;B227</f>
        <v>Total Depreciation (negative)</v>
      </c>
      <c r="E260" s="430"/>
      <c r="F260" s="431" t="str">
        <f>F258</f>
        <v>£000</v>
      </c>
      <c r="G260" s="432">
        <f t="shared" ref="G260:AC260" si="26">SUM(G229:G258)</f>
        <v>0</v>
      </c>
      <c r="H260" s="432">
        <f t="shared" si="26"/>
        <v>0</v>
      </c>
      <c r="I260" s="432">
        <f t="shared" si="26"/>
        <v>0</v>
      </c>
      <c r="J260" s="432">
        <f t="shared" si="26"/>
        <v>0</v>
      </c>
      <c r="K260" s="432">
        <f t="shared" si="26"/>
        <v>0</v>
      </c>
      <c r="L260" s="432">
        <f t="shared" si="26"/>
        <v>0</v>
      </c>
      <c r="M260" s="432">
        <f t="shared" si="26"/>
        <v>0</v>
      </c>
      <c r="N260" s="432">
        <f t="shared" si="26"/>
        <v>0</v>
      </c>
      <c r="O260" s="432">
        <f t="shared" si="26"/>
        <v>0</v>
      </c>
      <c r="P260" s="432">
        <f t="shared" si="26"/>
        <v>0</v>
      </c>
      <c r="Q260" s="432">
        <f t="shared" si="26"/>
        <v>0</v>
      </c>
      <c r="R260" s="432">
        <f t="shared" si="26"/>
        <v>0</v>
      </c>
      <c r="S260" s="432">
        <f t="shared" si="26"/>
        <v>0</v>
      </c>
      <c r="T260" s="432">
        <f t="shared" si="26"/>
        <v>0</v>
      </c>
      <c r="U260" s="432">
        <f t="shared" si="26"/>
        <v>0</v>
      </c>
      <c r="V260" s="432">
        <f t="shared" si="26"/>
        <v>0</v>
      </c>
      <c r="W260" s="432">
        <f t="shared" si="26"/>
        <v>0</v>
      </c>
      <c r="X260" s="432">
        <f t="shared" si="26"/>
        <v>0</v>
      </c>
      <c r="Y260" s="432">
        <f t="shared" si="26"/>
        <v>0</v>
      </c>
      <c r="Z260" s="432">
        <f t="shared" si="26"/>
        <v>0</v>
      </c>
      <c r="AA260" s="432">
        <f t="shared" si="26"/>
        <v>0</v>
      </c>
      <c r="AB260" s="432">
        <f t="shared" si="26"/>
        <v>0</v>
      </c>
      <c r="AC260" s="433">
        <f t="shared" si="26"/>
        <v>0</v>
      </c>
      <c r="AE260" s="1062">
        <f>SUM(AE229:AE258)</f>
        <v>0</v>
      </c>
      <c r="AG260" s="1062">
        <f>SUM(AG229:AG258)</f>
        <v>0</v>
      </c>
      <c r="AI260" s="1062">
        <f>SUM(AI229:AI258)</f>
        <v>0</v>
      </c>
      <c r="AK260" s="295"/>
    </row>
    <row r="261" spans="2:37" x14ac:dyDescent="0.25">
      <c r="G261" s="107"/>
      <c r="H261" s="107"/>
      <c r="I261" s="107"/>
      <c r="J261" s="107"/>
      <c r="K261" s="107"/>
      <c r="L261" s="107"/>
      <c r="M261" s="107"/>
      <c r="N261" s="107"/>
      <c r="O261" s="107"/>
      <c r="P261" s="107"/>
      <c r="Q261" s="107"/>
      <c r="R261" s="107"/>
      <c r="S261" s="107"/>
      <c r="T261" s="107"/>
      <c r="U261" s="107"/>
      <c r="V261" s="107"/>
      <c r="W261" s="107"/>
      <c r="X261" s="107"/>
      <c r="Y261" s="107"/>
      <c r="Z261" s="107"/>
      <c r="AA261" s="107"/>
      <c r="AB261" s="107"/>
      <c r="AC261" s="107"/>
      <c r="AE261" s="107"/>
      <c r="AG261" s="107"/>
      <c r="AI261" s="107"/>
    </row>
    <row r="262" spans="2:37" x14ac:dyDescent="0.25">
      <c r="B262" s="423" t="s">
        <v>559</v>
      </c>
      <c r="C262" s="423"/>
      <c r="D262" s="434"/>
      <c r="E262" s="434"/>
      <c r="F262" s="423"/>
      <c r="G262" s="435"/>
      <c r="H262" s="435"/>
      <c r="I262" s="435"/>
      <c r="J262" s="435"/>
      <c r="K262" s="435"/>
      <c r="L262" s="435"/>
      <c r="M262" s="435"/>
      <c r="N262" s="435"/>
      <c r="O262" s="435"/>
      <c r="P262" s="435"/>
      <c r="Q262" s="435"/>
      <c r="R262" s="435"/>
      <c r="S262" s="435"/>
      <c r="T262" s="435"/>
      <c r="U262" s="435"/>
      <c r="V262" s="435"/>
      <c r="W262" s="435"/>
      <c r="X262" s="435"/>
      <c r="Y262" s="435"/>
      <c r="Z262" s="435"/>
      <c r="AA262" s="435"/>
      <c r="AB262" s="435"/>
      <c r="AC262" s="435"/>
      <c r="AD262" s="423"/>
      <c r="AE262" s="435"/>
      <c r="AF262" s="423"/>
      <c r="AG262" s="435"/>
      <c r="AH262" s="423"/>
      <c r="AI262" s="435"/>
      <c r="AJ262" s="423"/>
      <c r="AK262" s="423"/>
    </row>
    <row r="263" spans="2:37" ht="12.75" customHeight="1" x14ac:dyDescent="0.25">
      <c r="G263" s="107"/>
      <c r="H263" s="107"/>
      <c r="I263" s="107"/>
      <c r="J263" s="107"/>
      <c r="K263" s="107"/>
      <c r="L263" s="107"/>
      <c r="M263" s="107"/>
      <c r="N263" s="107"/>
      <c r="O263" s="107"/>
      <c r="P263" s="107"/>
      <c r="Q263" s="107"/>
      <c r="R263" s="107"/>
      <c r="S263" s="107"/>
      <c r="T263" s="107"/>
      <c r="U263" s="107"/>
      <c r="V263" s="107"/>
      <c r="W263" s="107"/>
      <c r="X263" s="107"/>
      <c r="Y263" s="107"/>
      <c r="Z263" s="107"/>
      <c r="AA263" s="107"/>
      <c r="AB263" s="107"/>
      <c r="AC263" s="107"/>
      <c r="AE263" s="107"/>
      <c r="AG263" s="107"/>
      <c r="AI263" s="107"/>
    </row>
    <row r="264" spans="2:37" ht="12.75" customHeight="1" outlineLevel="1" x14ac:dyDescent="0.25">
      <c r="D264" s="424" t="str">
        <f t="shared" ref="D264:D293" si="27">D229</f>
        <v>[Day 1 Assets Line 1]</v>
      </c>
      <c r="E264" s="425"/>
      <c r="F264" s="436" t="str">
        <f t="shared" ref="F264:F293" si="28">F229</f>
        <v>£000</v>
      </c>
      <c r="G264" s="437">
        <f t="shared" ref="G264:AC275" si="29">SUM(G159,G194,G229)</f>
        <v>0</v>
      </c>
      <c r="H264" s="437">
        <f t="shared" si="29"/>
        <v>0</v>
      </c>
      <c r="I264" s="437">
        <f t="shared" si="29"/>
        <v>0</v>
      </c>
      <c r="J264" s="437">
        <f t="shared" si="29"/>
        <v>0</v>
      </c>
      <c r="K264" s="437">
        <f t="shared" si="29"/>
        <v>0</v>
      </c>
      <c r="L264" s="437">
        <f t="shared" si="29"/>
        <v>0</v>
      </c>
      <c r="M264" s="437">
        <f t="shared" si="29"/>
        <v>0</v>
      </c>
      <c r="N264" s="437">
        <f t="shared" si="29"/>
        <v>0</v>
      </c>
      <c r="O264" s="437">
        <f t="shared" si="29"/>
        <v>0</v>
      </c>
      <c r="P264" s="437">
        <f t="shared" si="29"/>
        <v>0</v>
      </c>
      <c r="Q264" s="437">
        <f t="shared" si="29"/>
        <v>0</v>
      </c>
      <c r="R264" s="437">
        <f t="shared" si="29"/>
        <v>0</v>
      </c>
      <c r="S264" s="437">
        <f t="shared" si="29"/>
        <v>0</v>
      </c>
      <c r="T264" s="437">
        <f t="shared" si="29"/>
        <v>0</v>
      </c>
      <c r="U264" s="437">
        <f t="shared" si="29"/>
        <v>0</v>
      </c>
      <c r="V264" s="437">
        <f t="shared" si="29"/>
        <v>0</v>
      </c>
      <c r="W264" s="437">
        <f t="shared" si="29"/>
        <v>0</v>
      </c>
      <c r="X264" s="437">
        <f t="shared" si="29"/>
        <v>0</v>
      </c>
      <c r="Y264" s="437">
        <f t="shared" si="29"/>
        <v>0</v>
      </c>
      <c r="Z264" s="437">
        <f t="shared" si="29"/>
        <v>0</v>
      </c>
      <c r="AA264" s="437">
        <f t="shared" si="29"/>
        <v>0</v>
      </c>
      <c r="AB264" s="437">
        <f t="shared" si="29"/>
        <v>0</v>
      </c>
      <c r="AC264" s="438">
        <f t="shared" si="29"/>
        <v>0</v>
      </c>
      <c r="AE264" s="1057">
        <f t="shared" ref="AE264:AE293" si="30">SUM(AE159,AE194,AE229)</f>
        <v>0</v>
      </c>
      <c r="AG264" s="1057">
        <f t="shared" ref="AG264:AG293" si="31">SUM(AG159,AG194,AG229)</f>
        <v>0</v>
      </c>
      <c r="AI264" s="1057">
        <f t="shared" ref="AI264:AI293" si="32">SUM(AI159,AI194,AI229)</f>
        <v>0</v>
      </c>
      <c r="AK264" s="417"/>
    </row>
    <row r="265" spans="2:37" ht="12.75" customHeight="1" outlineLevel="1" x14ac:dyDescent="0.25">
      <c r="D265" s="142" t="str">
        <f t="shared" si="27"/>
        <v>[Day 1 Assets Line 2]</v>
      </c>
      <c r="E265" s="106"/>
      <c r="F265" s="143" t="str">
        <f t="shared" si="28"/>
        <v>£000</v>
      </c>
      <c r="G265" s="107">
        <f t="shared" si="29"/>
        <v>0</v>
      </c>
      <c r="H265" s="107">
        <f t="shared" si="29"/>
        <v>0</v>
      </c>
      <c r="I265" s="107">
        <f t="shared" si="29"/>
        <v>0</v>
      </c>
      <c r="J265" s="107">
        <f t="shared" si="29"/>
        <v>0</v>
      </c>
      <c r="K265" s="107">
        <f t="shared" si="29"/>
        <v>0</v>
      </c>
      <c r="L265" s="107">
        <f t="shared" si="29"/>
        <v>0</v>
      </c>
      <c r="M265" s="107">
        <f t="shared" si="29"/>
        <v>0</v>
      </c>
      <c r="N265" s="107">
        <f t="shared" si="29"/>
        <v>0</v>
      </c>
      <c r="O265" s="107">
        <f t="shared" si="29"/>
        <v>0</v>
      </c>
      <c r="P265" s="107">
        <f t="shared" si="29"/>
        <v>0</v>
      </c>
      <c r="Q265" s="107">
        <f t="shared" si="29"/>
        <v>0</v>
      </c>
      <c r="R265" s="107">
        <f t="shared" si="29"/>
        <v>0</v>
      </c>
      <c r="S265" s="107">
        <f t="shared" si="29"/>
        <v>0</v>
      </c>
      <c r="T265" s="107">
        <f t="shared" si="29"/>
        <v>0</v>
      </c>
      <c r="U265" s="107">
        <f t="shared" si="29"/>
        <v>0</v>
      </c>
      <c r="V265" s="107">
        <f t="shared" si="29"/>
        <v>0</v>
      </c>
      <c r="W265" s="107">
        <f t="shared" si="29"/>
        <v>0</v>
      </c>
      <c r="X265" s="107">
        <f t="shared" si="29"/>
        <v>0</v>
      </c>
      <c r="Y265" s="107">
        <f t="shared" si="29"/>
        <v>0</v>
      </c>
      <c r="Z265" s="107">
        <f t="shared" si="29"/>
        <v>0</v>
      </c>
      <c r="AA265" s="107">
        <f t="shared" si="29"/>
        <v>0</v>
      </c>
      <c r="AB265" s="107">
        <f t="shared" si="29"/>
        <v>0</v>
      </c>
      <c r="AC265" s="108">
        <f t="shared" si="29"/>
        <v>0</v>
      </c>
      <c r="AE265" s="805">
        <f t="shared" si="30"/>
        <v>0</v>
      </c>
      <c r="AG265" s="805">
        <f t="shared" si="31"/>
        <v>0</v>
      </c>
      <c r="AI265" s="805">
        <f t="shared" si="32"/>
        <v>0</v>
      </c>
      <c r="AK265" s="300"/>
    </row>
    <row r="266" spans="2:37" ht="12.75" customHeight="1" outlineLevel="1" x14ac:dyDescent="0.25">
      <c r="D266" s="142" t="str">
        <f t="shared" si="27"/>
        <v>[Day 1 Assets Line 3]</v>
      </c>
      <c r="E266" s="106"/>
      <c r="F266" s="143" t="str">
        <f t="shared" si="28"/>
        <v>£000</v>
      </c>
      <c r="G266" s="107">
        <f t="shared" si="29"/>
        <v>0</v>
      </c>
      <c r="H266" s="107">
        <f t="shared" si="29"/>
        <v>0</v>
      </c>
      <c r="I266" s="107">
        <f t="shared" si="29"/>
        <v>0</v>
      </c>
      <c r="J266" s="107">
        <f t="shared" si="29"/>
        <v>0</v>
      </c>
      <c r="K266" s="107">
        <f t="shared" si="29"/>
        <v>0</v>
      </c>
      <c r="L266" s="107">
        <f t="shared" si="29"/>
        <v>0</v>
      </c>
      <c r="M266" s="107">
        <f t="shared" si="29"/>
        <v>0</v>
      </c>
      <c r="N266" s="107">
        <f t="shared" si="29"/>
        <v>0</v>
      </c>
      <c r="O266" s="107">
        <f t="shared" si="29"/>
        <v>0</v>
      </c>
      <c r="P266" s="107">
        <f t="shared" si="29"/>
        <v>0</v>
      </c>
      <c r="Q266" s="107">
        <f t="shared" si="29"/>
        <v>0</v>
      </c>
      <c r="R266" s="107">
        <f t="shared" si="29"/>
        <v>0</v>
      </c>
      <c r="S266" s="107">
        <f t="shared" si="29"/>
        <v>0</v>
      </c>
      <c r="T266" s="107">
        <f t="shared" si="29"/>
        <v>0</v>
      </c>
      <c r="U266" s="107">
        <f t="shared" si="29"/>
        <v>0</v>
      </c>
      <c r="V266" s="107">
        <f t="shared" si="29"/>
        <v>0</v>
      </c>
      <c r="W266" s="107">
        <f t="shared" si="29"/>
        <v>0</v>
      </c>
      <c r="X266" s="107">
        <f t="shared" si="29"/>
        <v>0</v>
      </c>
      <c r="Y266" s="107">
        <f t="shared" si="29"/>
        <v>0</v>
      </c>
      <c r="Z266" s="107">
        <f t="shared" si="29"/>
        <v>0</v>
      </c>
      <c r="AA266" s="107">
        <f t="shared" si="29"/>
        <v>0</v>
      </c>
      <c r="AB266" s="107">
        <f t="shared" si="29"/>
        <v>0</v>
      </c>
      <c r="AC266" s="108">
        <f t="shared" si="29"/>
        <v>0</v>
      </c>
      <c r="AE266" s="805">
        <f t="shared" si="30"/>
        <v>0</v>
      </c>
      <c r="AG266" s="805">
        <f t="shared" si="31"/>
        <v>0</v>
      </c>
      <c r="AI266" s="805">
        <f t="shared" si="32"/>
        <v>0</v>
      </c>
      <c r="AK266" s="300"/>
    </row>
    <row r="267" spans="2:37" ht="12.75" customHeight="1" outlineLevel="1" x14ac:dyDescent="0.25">
      <c r="D267" s="142" t="str">
        <f t="shared" si="27"/>
        <v>[Day 1 Assets Line 4]</v>
      </c>
      <c r="E267" s="106"/>
      <c r="F267" s="143" t="str">
        <f t="shared" si="28"/>
        <v>£000</v>
      </c>
      <c r="G267" s="107">
        <f t="shared" si="29"/>
        <v>0</v>
      </c>
      <c r="H267" s="107">
        <f t="shared" si="29"/>
        <v>0</v>
      </c>
      <c r="I267" s="107">
        <f t="shared" si="29"/>
        <v>0</v>
      </c>
      <c r="J267" s="107">
        <f t="shared" si="29"/>
        <v>0</v>
      </c>
      <c r="K267" s="107">
        <f t="shared" si="29"/>
        <v>0</v>
      </c>
      <c r="L267" s="107">
        <f t="shared" si="29"/>
        <v>0</v>
      </c>
      <c r="M267" s="107">
        <f t="shared" si="29"/>
        <v>0</v>
      </c>
      <c r="N267" s="107">
        <f t="shared" si="29"/>
        <v>0</v>
      </c>
      <c r="O267" s="107">
        <f t="shared" si="29"/>
        <v>0</v>
      </c>
      <c r="P267" s="107">
        <f t="shared" si="29"/>
        <v>0</v>
      </c>
      <c r="Q267" s="107">
        <f t="shared" si="29"/>
        <v>0</v>
      </c>
      <c r="R267" s="107">
        <f t="shared" si="29"/>
        <v>0</v>
      </c>
      <c r="S267" s="107">
        <f t="shared" si="29"/>
        <v>0</v>
      </c>
      <c r="T267" s="107">
        <f t="shared" si="29"/>
        <v>0</v>
      </c>
      <c r="U267" s="107">
        <f t="shared" si="29"/>
        <v>0</v>
      </c>
      <c r="V267" s="107">
        <f t="shared" si="29"/>
        <v>0</v>
      </c>
      <c r="W267" s="107">
        <f t="shared" si="29"/>
        <v>0</v>
      </c>
      <c r="X267" s="107">
        <f t="shared" si="29"/>
        <v>0</v>
      </c>
      <c r="Y267" s="107">
        <f t="shared" si="29"/>
        <v>0</v>
      </c>
      <c r="Z267" s="107">
        <f t="shared" si="29"/>
        <v>0</v>
      </c>
      <c r="AA267" s="107">
        <f t="shared" si="29"/>
        <v>0</v>
      </c>
      <c r="AB267" s="107">
        <f t="shared" si="29"/>
        <v>0</v>
      </c>
      <c r="AC267" s="108">
        <f t="shared" si="29"/>
        <v>0</v>
      </c>
      <c r="AE267" s="805">
        <f t="shared" si="30"/>
        <v>0</v>
      </c>
      <c r="AG267" s="805">
        <f t="shared" si="31"/>
        <v>0</v>
      </c>
      <c r="AI267" s="805">
        <f t="shared" si="32"/>
        <v>0</v>
      </c>
      <c r="AK267" s="300"/>
    </row>
    <row r="268" spans="2:37" ht="12.75" customHeight="1" outlineLevel="1" x14ac:dyDescent="0.25">
      <c r="D268" s="142" t="str">
        <f t="shared" si="27"/>
        <v>[Day 1 Assets Line 5]</v>
      </c>
      <c r="E268" s="106"/>
      <c r="F268" s="143" t="str">
        <f t="shared" si="28"/>
        <v>£000</v>
      </c>
      <c r="G268" s="107">
        <f t="shared" si="29"/>
        <v>0</v>
      </c>
      <c r="H268" s="107">
        <f t="shared" si="29"/>
        <v>0</v>
      </c>
      <c r="I268" s="107">
        <f t="shared" si="29"/>
        <v>0</v>
      </c>
      <c r="J268" s="107">
        <f t="shared" si="29"/>
        <v>0</v>
      </c>
      <c r="K268" s="107">
        <f t="shared" si="29"/>
        <v>0</v>
      </c>
      <c r="L268" s="107">
        <f t="shared" si="29"/>
        <v>0</v>
      </c>
      <c r="M268" s="107">
        <f t="shared" si="29"/>
        <v>0</v>
      </c>
      <c r="N268" s="107">
        <f t="shared" si="29"/>
        <v>0</v>
      </c>
      <c r="O268" s="107">
        <f t="shared" si="29"/>
        <v>0</v>
      </c>
      <c r="P268" s="107">
        <f t="shared" si="29"/>
        <v>0</v>
      </c>
      <c r="Q268" s="107">
        <f t="shared" si="29"/>
        <v>0</v>
      </c>
      <c r="R268" s="107">
        <f t="shared" si="29"/>
        <v>0</v>
      </c>
      <c r="S268" s="107">
        <f t="shared" si="29"/>
        <v>0</v>
      </c>
      <c r="T268" s="107">
        <f t="shared" si="29"/>
        <v>0</v>
      </c>
      <c r="U268" s="107">
        <f t="shared" si="29"/>
        <v>0</v>
      </c>
      <c r="V268" s="107">
        <f t="shared" si="29"/>
        <v>0</v>
      </c>
      <c r="W268" s="107">
        <f t="shared" si="29"/>
        <v>0</v>
      </c>
      <c r="X268" s="107">
        <f t="shared" si="29"/>
        <v>0</v>
      </c>
      <c r="Y268" s="107">
        <f t="shared" si="29"/>
        <v>0</v>
      </c>
      <c r="Z268" s="107">
        <f t="shared" si="29"/>
        <v>0</v>
      </c>
      <c r="AA268" s="107">
        <f t="shared" si="29"/>
        <v>0</v>
      </c>
      <c r="AB268" s="107">
        <f t="shared" si="29"/>
        <v>0</v>
      </c>
      <c r="AC268" s="108">
        <f t="shared" si="29"/>
        <v>0</v>
      </c>
      <c r="AE268" s="805">
        <f t="shared" si="30"/>
        <v>0</v>
      </c>
      <c r="AG268" s="805">
        <f t="shared" si="31"/>
        <v>0</v>
      </c>
      <c r="AI268" s="805">
        <f t="shared" si="32"/>
        <v>0</v>
      </c>
      <c r="AK268" s="300"/>
    </row>
    <row r="269" spans="2:37" ht="12.75" customHeight="1" outlineLevel="1" x14ac:dyDescent="0.25">
      <c r="D269" s="142" t="str">
        <f t="shared" si="27"/>
        <v>[Day 1 Assets Line 6]</v>
      </c>
      <c r="E269" s="106"/>
      <c r="F269" s="143" t="str">
        <f t="shared" si="28"/>
        <v>£000</v>
      </c>
      <c r="G269" s="107">
        <f t="shared" si="29"/>
        <v>0</v>
      </c>
      <c r="H269" s="107">
        <f t="shared" si="29"/>
        <v>0</v>
      </c>
      <c r="I269" s="107">
        <f t="shared" si="29"/>
        <v>0</v>
      </c>
      <c r="J269" s="107">
        <f t="shared" si="29"/>
        <v>0</v>
      </c>
      <c r="K269" s="107">
        <f t="shared" si="29"/>
        <v>0</v>
      </c>
      <c r="L269" s="107">
        <f t="shared" si="29"/>
        <v>0</v>
      </c>
      <c r="M269" s="107">
        <f t="shared" si="29"/>
        <v>0</v>
      </c>
      <c r="N269" s="107">
        <f t="shared" si="29"/>
        <v>0</v>
      </c>
      <c r="O269" s="107">
        <f t="shared" si="29"/>
        <v>0</v>
      </c>
      <c r="P269" s="107">
        <f t="shared" si="29"/>
        <v>0</v>
      </c>
      <c r="Q269" s="107">
        <f t="shared" si="29"/>
        <v>0</v>
      </c>
      <c r="R269" s="107">
        <f t="shared" si="29"/>
        <v>0</v>
      </c>
      <c r="S269" s="107">
        <f t="shared" si="29"/>
        <v>0</v>
      </c>
      <c r="T269" s="107">
        <f t="shared" si="29"/>
        <v>0</v>
      </c>
      <c r="U269" s="107">
        <f t="shared" si="29"/>
        <v>0</v>
      </c>
      <c r="V269" s="107">
        <f t="shared" si="29"/>
        <v>0</v>
      </c>
      <c r="W269" s="107">
        <f t="shared" si="29"/>
        <v>0</v>
      </c>
      <c r="X269" s="107">
        <f t="shared" si="29"/>
        <v>0</v>
      </c>
      <c r="Y269" s="107">
        <f t="shared" si="29"/>
        <v>0</v>
      </c>
      <c r="Z269" s="107">
        <f t="shared" si="29"/>
        <v>0</v>
      </c>
      <c r="AA269" s="107">
        <f t="shared" si="29"/>
        <v>0</v>
      </c>
      <c r="AB269" s="107">
        <f t="shared" si="29"/>
        <v>0</v>
      </c>
      <c r="AC269" s="108">
        <f t="shared" si="29"/>
        <v>0</v>
      </c>
      <c r="AE269" s="805">
        <f t="shared" si="30"/>
        <v>0</v>
      </c>
      <c r="AG269" s="805">
        <f t="shared" si="31"/>
        <v>0</v>
      </c>
      <c r="AI269" s="805">
        <f t="shared" si="32"/>
        <v>0</v>
      </c>
      <c r="AK269" s="300"/>
    </row>
    <row r="270" spans="2:37" ht="12.75" customHeight="1" outlineLevel="1" x14ac:dyDescent="0.25">
      <c r="D270" s="142" t="str">
        <f t="shared" si="27"/>
        <v>[Day 1 Assets Line 7]</v>
      </c>
      <c r="E270" s="106"/>
      <c r="F270" s="143" t="str">
        <f t="shared" si="28"/>
        <v>£000</v>
      </c>
      <c r="G270" s="107">
        <f t="shared" si="29"/>
        <v>0</v>
      </c>
      <c r="H270" s="107">
        <f t="shared" si="29"/>
        <v>0</v>
      </c>
      <c r="I270" s="107">
        <f t="shared" si="29"/>
        <v>0</v>
      </c>
      <c r="J270" s="107">
        <f t="shared" si="29"/>
        <v>0</v>
      </c>
      <c r="K270" s="107">
        <f t="shared" si="29"/>
        <v>0</v>
      </c>
      <c r="L270" s="107">
        <f t="shared" si="29"/>
        <v>0</v>
      </c>
      <c r="M270" s="107">
        <f t="shared" si="29"/>
        <v>0</v>
      </c>
      <c r="N270" s="107">
        <f t="shared" si="29"/>
        <v>0</v>
      </c>
      <c r="O270" s="107">
        <f t="shared" si="29"/>
        <v>0</v>
      </c>
      <c r="P270" s="107">
        <f t="shared" si="29"/>
        <v>0</v>
      </c>
      <c r="Q270" s="107">
        <f t="shared" si="29"/>
        <v>0</v>
      </c>
      <c r="R270" s="107">
        <f t="shared" si="29"/>
        <v>0</v>
      </c>
      <c r="S270" s="107">
        <f t="shared" si="29"/>
        <v>0</v>
      </c>
      <c r="T270" s="107">
        <f t="shared" si="29"/>
        <v>0</v>
      </c>
      <c r="U270" s="107">
        <f t="shared" si="29"/>
        <v>0</v>
      </c>
      <c r="V270" s="107">
        <f t="shared" si="29"/>
        <v>0</v>
      </c>
      <c r="W270" s="107">
        <f t="shared" si="29"/>
        <v>0</v>
      </c>
      <c r="X270" s="107">
        <f t="shared" si="29"/>
        <v>0</v>
      </c>
      <c r="Y270" s="107">
        <f t="shared" si="29"/>
        <v>0</v>
      </c>
      <c r="Z270" s="107">
        <f t="shared" si="29"/>
        <v>0</v>
      </c>
      <c r="AA270" s="107">
        <f t="shared" si="29"/>
        <v>0</v>
      </c>
      <c r="AB270" s="107">
        <f t="shared" si="29"/>
        <v>0</v>
      </c>
      <c r="AC270" s="108">
        <f t="shared" si="29"/>
        <v>0</v>
      </c>
      <c r="AE270" s="805">
        <f t="shared" si="30"/>
        <v>0</v>
      </c>
      <c r="AG270" s="805">
        <f t="shared" si="31"/>
        <v>0</v>
      </c>
      <c r="AI270" s="805">
        <f t="shared" si="32"/>
        <v>0</v>
      </c>
      <c r="AK270" s="300"/>
    </row>
    <row r="271" spans="2:37" ht="12.75" customHeight="1" outlineLevel="1" x14ac:dyDescent="0.25">
      <c r="D271" s="142" t="str">
        <f t="shared" si="27"/>
        <v>[Day 1 Assets Line 8]</v>
      </c>
      <c r="E271" s="106"/>
      <c r="F271" s="143" t="str">
        <f t="shared" si="28"/>
        <v>£000</v>
      </c>
      <c r="G271" s="107">
        <f t="shared" si="29"/>
        <v>0</v>
      </c>
      <c r="H271" s="107">
        <f t="shared" si="29"/>
        <v>0</v>
      </c>
      <c r="I271" s="107">
        <f t="shared" si="29"/>
        <v>0</v>
      </c>
      <c r="J271" s="107">
        <f t="shared" si="29"/>
        <v>0</v>
      </c>
      <c r="K271" s="107">
        <f t="shared" si="29"/>
        <v>0</v>
      </c>
      <c r="L271" s="107">
        <f t="shared" si="29"/>
        <v>0</v>
      </c>
      <c r="M271" s="107">
        <f t="shared" si="29"/>
        <v>0</v>
      </c>
      <c r="N271" s="107">
        <f t="shared" si="29"/>
        <v>0</v>
      </c>
      <c r="O271" s="107">
        <f t="shared" si="29"/>
        <v>0</v>
      </c>
      <c r="P271" s="107">
        <f t="shared" si="29"/>
        <v>0</v>
      </c>
      <c r="Q271" s="107">
        <f t="shared" si="29"/>
        <v>0</v>
      </c>
      <c r="R271" s="107">
        <f t="shared" si="29"/>
        <v>0</v>
      </c>
      <c r="S271" s="107">
        <f t="shared" si="29"/>
        <v>0</v>
      </c>
      <c r="T271" s="107">
        <f t="shared" si="29"/>
        <v>0</v>
      </c>
      <c r="U271" s="107">
        <f t="shared" si="29"/>
        <v>0</v>
      </c>
      <c r="V271" s="107">
        <f t="shared" si="29"/>
        <v>0</v>
      </c>
      <c r="W271" s="107">
        <f t="shared" si="29"/>
        <v>0</v>
      </c>
      <c r="X271" s="107">
        <f t="shared" si="29"/>
        <v>0</v>
      </c>
      <c r="Y271" s="107">
        <f t="shared" si="29"/>
        <v>0</v>
      </c>
      <c r="Z271" s="107">
        <f t="shared" si="29"/>
        <v>0</v>
      </c>
      <c r="AA271" s="107">
        <f t="shared" si="29"/>
        <v>0</v>
      </c>
      <c r="AB271" s="107">
        <f t="shared" si="29"/>
        <v>0</v>
      </c>
      <c r="AC271" s="108">
        <f t="shared" si="29"/>
        <v>0</v>
      </c>
      <c r="AE271" s="805">
        <f t="shared" si="30"/>
        <v>0</v>
      </c>
      <c r="AG271" s="805">
        <f t="shared" si="31"/>
        <v>0</v>
      </c>
      <c r="AI271" s="805">
        <f t="shared" si="32"/>
        <v>0</v>
      </c>
      <c r="AK271" s="300"/>
    </row>
    <row r="272" spans="2:37" ht="12.75" customHeight="1" outlineLevel="1" x14ac:dyDescent="0.25">
      <c r="D272" s="142" t="str">
        <f t="shared" si="27"/>
        <v>[Day 1 Assets Line 9]</v>
      </c>
      <c r="E272" s="106"/>
      <c r="F272" s="143" t="str">
        <f t="shared" si="28"/>
        <v>£000</v>
      </c>
      <c r="G272" s="107">
        <f t="shared" si="29"/>
        <v>0</v>
      </c>
      <c r="H272" s="107">
        <f t="shared" si="29"/>
        <v>0</v>
      </c>
      <c r="I272" s="107">
        <f t="shared" si="29"/>
        <v>0</v>
      </c>
      <c r="J272" s="107">
        <f t="shared" si="29"/>
        <v>0</v>
      </c>
      <c r="K272" s="107">
        <f t="shared" si="29"/>
        <v>0</v>
      </c>
      <c r="L272" s="107">
        <f t="shared" si="29"/>
        <v>0</v>
      </c>
      <c r="M272" s="107">
        <f t="shared" si="29"/>
        <v>0</v>
      </c>
      <c r="N272" s="107">
        <f t="shared" si="29"/>
        <v>0</v>
      </c>
      <c r="O272" s="107">
        <f t="shared" si="29"/>
        <v>0</v>
      </c>
      <c r="P272" s="107">
        <f t="shared" si="29"/>
        <v>0</v>
      </c>
      <c r="Q272" s="107">
        <f t="shared" si="29"/>
        <v>0</v>
      </c>
      <c r="R272" s="107">
        <f t="shared" si="29"/>
        <v>0</v>
      </c>
      <c r="S272" s="107">
        <f t="shared" si="29"/>
        <v>0</v>
      </c>
      <c r="T272" s="107">
        <f t="shared" si="29"/>
        <v>0</v>
      </c>
      <c r="U272" s="107">
        <f t="shared" si="29"/>
        <v>0</v>
      </c>
      <c r="V272" s="107">
        <f t="shared" si="29"/>
        <v>0</v>
      </c>
      <c r="W272" s="107">
        <f t="shared" si="29"/>
        <v>0</v>
      </c>
      <c r="X272" s="107">
        <f t="shared" si="29"/>
        <v>0</v>
      </c>
      <c r="Y272" s="107">
        <f t="shared" si="29"/>
        <v>0</v>
      </c>
      <c r="Z272" s="107">
        <f t="shared" si="29"/>
        <v>0</v>
      </c>
      <c r="AA272" s="107">
        <f t="shared" si="29"/>
        <v>0</v>
      </c>
      <c r="AB272" s="107">
        <f t="shared" si="29"/>
        <v>0</v>
      </c>
      <c r="AC272" s="108">
        <f t="shared" si="29"/>
        <v>0</v>
      </c>
      <c r="AE272" s="805">
        <f t="shared" si="30"/>
        <v>0</v>
      </c>
      <c r="AG272" s="805">
        <f t="shared" si="31"/>
        <v>0</v>
      </c>
      <c r="AI272" s="805">
        <f t="shared" si="32"/>
        <v>0</v>
      </c>
      <c r="AK272" s="300"/>
    </row>
    <row r="273" spans="4:37" ht="12.75" customHeight="1" outlineLevel="1" x14ac:dyDescent="0.25">
      <c r="D273" s="142" t="str">
        <f t="shared" si="27"/>
        <v>[Day 1 Assets Line 10]</v>
      </c>
      <c r="E273" s="106"/>
      <c r="F273" s="143" t="str">
        <f t="shared" si="28"/>
        <v>£000</v>
      </c>
      <c r="G273" s="107">
        <f t="shared" si="29"/>
        <v>0</v>
      </c>
      <c r="H273" s="107">
        <f t="shared" si="29"/>
        <v>0</v>
      </c>
      <c r="I273" s="107">
        <f t="shared" si="29"/>
        <v>0</v>
      </c>
      <c r="J273" s="107">
        <f t="shared" si="29"/>
        <v>0</v>
      </c>
      <c r="K273" s="107">
        <f t="shared" si="29"/>
        <v>0</v>
      </c>
      <c r="L273" s="107">
        <f t="shared" si="29"/>
        <v>0</v>
      </c>
      <c r="M273" s="107">
        <f t="shared" si="29"/>
        <v>0</v>
      </c>
      <c r="N273" s="107">
        <f t="shared" si="29"/>
        <v>0</v>
      </c>
      <c r="O273" s="107">
        <f t="shared" si="29"/>
        <v>0</v>
      </c>
      <c r="P273" s="107">
        <f t="shared" si="29"/>
        <v>0</v>
      </c>
      <c r="Q273" s="107">
        <f t="shared" si="29"/>
        <v>0</v>
      </c>
      <c r="R273" s="107">
        <f t="shared" si="29"/>
        <v>0</v>
      </c>
      <c r="S273" s="107">
        <f t="shared" si="29"/>
        <v>0</v>
      </c>
      <c r="T273" s="107">
        <f t="shared" si="29"/>
        <v>0</v>
      </c>
      <c r="U273" s="107">
        <f t="shared" si="29"/>
        <v>0</v>
      </c>
      <c r="V273" s="107">
        <f t="shared" si="29"/>
        <v>0</v>
      </c>
      <c r="W273" s="107">
        <f t="shared" si="29"/>
        <v>0</v>
      </c>
      <c r="X273" s="107">
        <f t="shared" si="29"/>
        <v>0</v>
      </c>
      <c r="Y273" s="107">
        <f t="shared" si="29"/>
        <v>0</v>
      </c>
      <c r="Z273" s="107">
        <f t="shared" si="29"/>
        <v>0</v>
      </c>
      <c r="AA273" s="107">
        <f t="shared" si="29"/>
        <v>0</v>
      </c>
      <c r="AB273" s="107">
        <f t="shared" si="29"/>
        <v>0</v>
      </c>
      <c r="AC273" s="108">
        <f t="shared" si="29"/>
        <v>0</v>
      </c>
      <c r="AE273" s="805">
        <f t="shared" si="30"/>
        <v>0</v>
      </c>
      <c r="AG273" s="805">
        <f t="shared" si="31"/>
        <v>0</v>
      </c>
      <c r="AI273" s="805">
        <f t="shared" si="32"/>
        <v>0</v>
      </c>
      <c r="AK273" s="300"/>
    </row>
    <row r="274" spans="4:37" ht="12.75" customHeight="1" outlineLevel="1" x14ac:dyDescent="0.25">
      <c r="D274" s="142" t="str">
        <f t="shared" si="27"/>
        <v>[Day 1 Assets Line 11]</v>
      </c>
      <c r="E274" s="106"/>
      <c r="F274" s="143" t="str">
        <f t="shared" si="28"/>
        <v>£000</v>
      </c>
      <c r="G274" s="107">
        <f t="shared" si="29"/>
        <v>0</v>
      </c>
      <c r="H274" s="107">
        <f t="shared" si="29"/>
        <v>0</v>
      </c>
      <c r="I274" s="107">
        <f t="shared" si="29"/>
        <v>0</v>
      </c>
      <c r="J274" s="107">
        <f t="shared" si="29"/>
        <v>0</v>
      </c>
      <c r="K274" s="107">
        <f t="shared" si="29"/>
        <v>0</v>
      </c>
      <c r="L274" s="107">
        <f t="shared" si="29"/>
        <v>0</v>
      </c>
      <c r="M274" s="107">
        <f t="shared" si="29"/>
        <v>0</v>
      </c>
      <c r="N274" s="107">
        <f t="shared" si="29"/>
        <v>0</v>
      </c>
      <c r="O274" s="107">
        <f t="shared" si="29"/>
        <v>0</v>
      </c>
      <c r="P274" s="107">
        <f t="shared" si="29"/>
        <v>0</v>
      </c>
      <c r="Q274" s="107">
        <f t="shared" si="29"/>
        <v>0</v>
      </c>
      <c r="R274" s="107">
        <f t="shared" si="29"/>
        <v>0</v>
      </c>
      <c r="S274" s="107">
        <f t="shared" si="29"/>
        <v>0</v>
      </c>
      <c r="T274" s="107">
        <f t="shared" si="29"/>
        <v>0</v>
      </c>
      <c r="U274" s="107">
        <f t="shared" si="29"/>
        <v>0</v>
      </c>
      <c r="V274" s="107">
        <f t="shared" si="29"/>
        <v>0</v>
      </c>
      <c r="W274" s="107">
        <f t="shared" si="29"/>
        <v>0</v>
      </c>
      <c r="X274" s="107">
        <f t="shared" si="29"/>
        <v>0</v>
      </c>
      <c r="Y274" s="107">
        <f t="shared" si="29"/>
        <v>0</v>
      </c>
      <c r="Z274" s="107">
        <f t="shared" si="29"/>
        <v>0</v>
      </c>
      <c r="AA274" s="107">
        <f t="shared" si="29"/>
        <v>0</v>
      </c>
      <c r="AB274" s="107">
        <f t="shared" si="29"/>
        <v>0</v>
      </c>
      <c r="AC274" s="108">
        <f t="shared" si="29"/>
        <v>0</v>
      </c>
      <c r="AE274" s="805">
        <f t="shared" si="30"/>
        <v>0</v>
      </c>
      <c r="AG274" s="805">
        <f t="shared" si="31"/>
        <v>0</v>
      </c>
      <c r="AI274" s="805">
        <f t="shared" si="32"/>
        <v>0</v>
      </c>
      <c r="AK274" s="300"/>
    </row>
    <row r="275" spans="4:37" ht="12.75" customHeight="1" outlineLevel="1" x14ac:dyDescent="0.25">
      <c r="D275" s="142" t="str">
        <f t="shared" si="27"/>
        <v>[Day 1 Assets Line 12]</v>
      </c>
      <c r="E275" s="106"/>
      <c r="F275" s="143" t="str">
        <f t="shared" si="28"/>
        <v>£000</v>
      </c>
      <c r="G275" s="107">
        <f t="shared" si="29"/>
        <v>0</v>
      </c>
      <c r="H275" s="107">
        <f t="shared" si="29"/>
        <v>0</v>
      </c>
      <c r="I275" s="107">
        <f t="shared" ref="I275:AC275" si="33">SUM(I170,I205,I240)</f>
        <v>0</v>
      </c>
      <c r="J275" s="107">
        <f t="shared" si="33"/>
        <v>0</v>
      </c>
      <c r="K275" s="107">
        <f t="shared" si="33"/>
        <v>0</v>
      </c>
      <c r="L275" s="107">
        <f t="shared" si="33"/>
        <v>0</v>
      </c>
      <c r="M275" s="107">
        <f t="shared" si="33"/>
        <v>0</v>
      </c>
      <c r="N275" s="107">
        <f t="shared" si="33"/>
        <v>0</v>
      </c>
      <c r="O275" s="107">
        <f t="shared" si="33"/>
        <v>0</v>
      </c>
      <c r="P275" s="107">
        <f t="shared" si="33"/>
        <v>0</v>
      </c>
      <c r="Q275" s="107">
        <f t="shared" si="33"/>
        <v>0</v>
      </c>
      <c r="R275" s="107">
        <f t="shared" si="33"/>
        <v>0</v>
      </c>
      <c r="S275" s="107">
        <f t="shared" si="33"/>
        <v>0</v>
      </c>
      <c r="T275" s="107">
        <f t="shared" si="33"/>
        <v>0</v>
      </c>
      <c r="U275" s="107">
        <f t="shared" si="33"/>
        <v>0</v>
      </c>
      <c r="V275" s="107">
        <f t="shared" si="33"/>
        <v>0</v>
      </c>
      <c r="W275" s="107">
        <f t="shared" si="33"/>
        <v>0</v>
      </c>
      <c r="X275" s="107">
        <f t="shared" si="33"/>
        <v>0</v>
      </c>
      <c r="Y275" s="107">
        <f t="shared" si="33"/>
        <v>0</v>
      </c>
      <c r="Z275" s="107">
        <f t="shared" si="33"/>
        <v>0</v>
      </c>
      <c r="AA275" s="107">
        <f t="shared" si="33"/>
        <v>0</v>
      </c>
      <c r="AB275" s="107">
        <f t="shared" si="33"/>
        <v>0</v>
      </c>
      <c r="AC275" s="108">
        <f t="shared" si="33"/>
        <v>0</v>
      </c>
      <c r="AE275" s="805">
        <f t="shared" si="30"/>
        <v>0</v>
      </c>
      <c r="AG275" s="805">
        <f t="shared" si="31"/>
        <v>0</v>
      </c>
      <c r="AI275" s="805">
        <f t="shared" si="32"/>
        <v>0</v>
      </c>
      <c r="AK275" s="300"/>
    </row>
    <row r="276" spans="4:37" ht="12.75" customHeight="1" outlineLevel="1" x14ac:dyDescent="0.25">
      <c r="D276" s="142" t="str">
        <f t="shared" si="27"/>
        <v>[Day 1 Assets Line 13]</v>
      </c>
      <c r="E276" s="106"/>
      <c r="F276" s="143" t="str">
        <f t="shared" si="28"/>
        <v>£000</v>
      </c>
      <c r="G276" s="107">
        <f t="shared" ref="G276:AC287" si="34">SUM(G171,G206,G241)</f>
        <v>0</v>
      </c>
      <c r="H276" s="107">
        <f t="shared" si="34"/>
        <v>0</v>
      </c>
      <c r="I276" s="107">
        <f t="shared" si="34"/>
        <v>0</v>
      </c>
      <c r="J276" s="107">
        <f t="shared" si="34"/>
        <v>0</v>
      </c>
      <c r="K276" s="107">
        <f t="shared" si="34"/>
        <v>0</v>
      </c>
      <c r="L276" s="107">
        <f t="shared" si="34"/>
        <v>0</v>
      </c>
      <c r="M276" s="107">
        <f t="shared" si="34"/>
        <v>0</v>
      </c>
      <c r="N276" s="107">
        <f t="shared" si="34"/>
        <v>0</v>
      </c>
      <c r="O276" s="107">
        <f t="shared" si="34"/>
        <v>0</v>
      </c>
      <c r="P276" s="107">
        <f t="shared" si="34"/>
        <v>0</v>
      </c>
      <c r="Q276" s="107">
        <f t="shared" si="34"/>
        <v>0</v>
      </c>
      <c r="R276" s="107">
        <f t="shared" si="34"/>
        <v>0</v>
      </c>
      <c r="S276" s="107">
        <f t="shared" si="34"/>
        <v>0</v>
      </c>
      <c r="T276" s="107">
        <f t="shared" si="34"/>
        <v>0</v>
      </c>
      <c r="U276" s="107">
        <f t="shared" si="34"/>
        <v>0</v>
      </c>
      <c r="V276" s="107">
        <f t="shared" si="34"/>
        <v>0</v>
      </c>
      <c r="W276" s="107">
        <f t="shared" si="34"/>
        <v>0</v>
      </c>
      <c r="X276" s="107">
        <f t="shared" si="34"/>
        <v>0</v>
      </c>
      <c r="Y276" s="107">
        <f t="shared" si="34"/>
        <v>0</v>
      </c>
      <c r="Z276" s="107">
        <f t="shared" si="34"/>
        <v>0</v>
      </c>
      <c r="AA276" s="107">
        <f t="shared" si="34"/>
        <v>0</v>
      </c>
      <c r="AB276" s="107">
        <f t="shared" si="34"/>
        <v>0</v>
      </c>
      <c r="AC276" s="108">
        <f t="shared" si="34"/>
        <v>0</v>
      </c>
      <c r="AE276" s="805">
        <f t="shared" si="30"/>
        <v>0</v>
      </c>
      <c r="AG276" s="805">
        <f t="shared" si="31"/>
        <v>0</v>
      </c>
      <c r="AI276" s="805">
        <f t="shared" si="32"/>
        <v>0</v>
      </c>
      <c r="AK276" s="300"/>
    </row>
    <row r="277" spans="4:37" ht="12.75" customHeight="1" outlineLevel="1" x14ac:dyDescent="0.25">
      <c r="D277" s="142" t="str">
        <f t="shared" si="27"/>
        <v>[Day 1 Assets Line 14]</v>
      </c>
      <c r="E277" s="106"/>
      <c r="F277" s="143" t="str">
        <f t="shared" si="28"/>
        <v>£000</v>
      </c>
      <c r="G277" s="107">
        <f t="shared" si="34"/>
        <v>0</v>
      </c>
      <c r="H277" s="107">
        <f t="shared" si="34"/>
        <v>0</v>
      </c>
      <c r="I277" s="107">
        <f t="shared" si="34"/>
        <v>0</v>
      </c>
      <c r="J277" s="107">
        <f t="shared" si="34"/>
        <v>0</v>
      </c>
      <c r="K277" s="107">
        <f t="shared" si="34"/>
        <v>0</v>
      </c>
      <c r="L277" s="107">
        <f t="shared" si="34"/>
        <v>0</v>
      </c>
      <c r="M277" s="107">
        <f t="shared" si="34"/>
        <v>0</v>
      </c>
      <c r="N277" s="107">
        <f t="shared" si="34"/>
        <v>0</v>
      </c>
      <c r="O277" s="107">
        <f t="shared" si="34"/>
        <v>0</v>
      </c>
      <c r="P277" s="107">
        <f t="shared" si="34"/>
        <v>0</v>
      </c>
      <c r="Q277" s="107">
        <f t="shared" si="34"/>
        <v>0</v>
      </c>
      <c r="R277" s="107">
        <f t="shared" si="34"/>
        <v>0</v>
      </c>
      <c r="S277" s="107">
        <f t="shared" si="34"/>
        <v>0</v>
      </c>
      <c r="T277" s="107">
        <f t="shared" si="34"/>
        <v>0</v>
      </c>
      <c r="U277" s="107">
        <f t="shared" si="34"/>
        <v>0</v>
      </c>
      <c r="V277" s="107">
        <f t="shared" si="34"/>
        <v>0</v>
      </c>
      <c r="W277" s="107">
        <f t="shared" si="34"/>
        <v>0</v>
      </c>
      <c r="X277" s="107">
        <f t="shared" si="34"/>
        <v>0</v>
      </c>
      <c r="Y277" s="107">
        <f t="shared" si="34"/>
        <v>0</v>
      </c>
      <c r="Z277" s="107">
        <f t="shared" si="34"/>
        <v>0</v>
      </c>
      <c r="AA277" s="107">
        <f t="shared" si="34"/>
        <v>0</v>
      </c>
      <c r="AB277" s="107">
        <f t="shared" si="34"/>
        <v>0</v>
      </c>
      <c r="AC277" s="108">
        <f t="shared" si="34"/>
        <v>0</v>
      </c>
      <c r="AE277" s="805">
        <f t="shared" si="30"/>
        <v>0</v>
      </c>
      <c r="AG277" s="805">
        <f t="shared" si="31"/>
        <v>0</v>
      </c>
      <c r="AI277" s="805">
        <f t="shared" si="32"/>
        <v>0</v>
      </c>
      <c r="AK277" s="300"/>
    </row>
    <row r="278" spans="4:37" ht="12.75" customHeight="1" outlineLevel="1" x14ac:dyDescent="0.25">
      <c r="D278" s="142" t="str">
        <f t="shared" si="27"/>
        <v>[Day 1 Assets Line 15]</v>
      </c>
      <c r="E278" s="106"/>
      <c r="F278" s="143" t="str">
        <f t="shared" si="28"/>
        <v>£000</v>
      </c>
      <c r="G278" s="107">
        <f t="shared" si="34"/>
        <v>0</v>
      </c>
      <c r="H278" s="107">
        <f t="shared" si="34"/>
        <v>0</v>
      </c>
      <c r="I278" s="107">
        <f t="shared" si="34"/>
        <v>0</v>
      </c>
      <c r="J278" s="107">
        <f t="shared" si="34"/>
        <v>0</v>
      </c>
      <c r="K278" s="107">
        <f t="shared" si="34"/>
        <v>0</v>
      </c>
      <c r="L278" s="107">
        <f t="shared" si="34"/>
        <v>0</v>
      </c>
      <c r="M278" s="107">
        <f t="shared" si="34"/>
        <v>0</v>
      </c>
      <c r="N278" s="107">
        <f t="shared" si="34"/>
        <v>0</v>
      </c>
      <c r="O278" s="107">
        <f t="shared" si="34"/>
        <v>0</v>
      </c>
      <c r="P278" s="107">
        <f t="shared" si="34"/>
        <v>0</v>
      </c>
      <c r="Q278" s="107">
        <f t="shared" si="34"/>
        <v>0</v>
      </c>
      <c r="R278" s="107">
        <f t="shared" si="34"/>
        <v>0</v>
      </c>
      <c r="S278" s="107">
        <f t="shared" si="34"/>
        <v>0</v>
      </c>
      <c r="T278" s="107">
        <f t="shared" si="34"/>
        <v>0</v>
      </c>
      <c r="U278" s="107">
        <f t="shared" si="34"/>
        <v>0</v>
      </c>
      <c r="V278" s="107">
        <f t="shared" si="34"/>
        <v>0</v>
      </c>
      <c r="W278" s="107">
        <f t="shared" si="34"/>
        <v>0</v>
      </c>
      <c r="X278" s="107">
        <f t="shared" si="34"/>
        <v>0</v>
      </c>
      <c r="Y278" s="107">
        <f t="shared" si="34"/>
        <v>0</v>
      </c>
      <c r="Z278" s="107">
        <f t="shared" si="34"/>
        <v>0</v>
      </c>
      <c r="AA278" s="107">
        <f t="shared" si="34"/>
        <v>0</v>
      </c>
      <c r="AB278" s="107">
        <f t="shared" si="34"/>
        <v>0</v>
      </c>
      <c r="AC278" s="108">
        <f t="shared" si="34"/>
        <v>0</v>
      </c>
      <c r="AE278" s="805">
        <f t="shared" si="30"/>
        <v>0</v>
      </c>
      <c r="AG278" s="805">
        <f t="shared" si="31"/>
        <v>0</v>
      </c>
      <c r="AI278" s="805">
        <f t="shared" si="32"/>
        <v>0</v>
      </c>
      <c r="AK278" s="300"/>
    </row>
    <row r="279" spans="4:37" ht="12.75" customHeight="1" outlineLevel="1" x14ac:dyDescent="0.25">
      <c r="D279" s="142" t="str">
        <f t="shared" si="27"/>
        <v>[Day 1 Assets Line 16]</v>
      </c>
      <c r="E279" s="106"/>
      <c r="F279" s="143" t="str">
        <f t="shared" si="28"/>
        <v>£000</v>
      </c>
      <c r="G279" s="107">
        <f t="shared" si="34"/>
        <v>0</v>
      </c>
      <c r="H279" s="107">
        <f t="shared" si="34"/>
        <v>0</v>
      </c>
      <c r="I279" s="107">
        <f t="shared" si="34"/>
        <v>0</v>
      </c>
      <c r="J279" s="107">
        <f t="shared" si="34"/>
        <v>0</v>
      </c>
      <c r="K279" s="107">
        <f t="shared" si="34"/>
        <v>0</v>
      </c>
      <c r="L279" s="107">
        <f t="shared" si="34"/>
        <v>0</v>
      </c>
      <c r="M279" s="107">
        <f t="shared" si="34"/>
        <v>0</v>
      </c>
      <c r="N279" s="107">
        <f t="shared" si="34"/>
        <v>0</v>
      </c>
      <c r="O279" s="107">
        <f t="shared" si="34"/>
        <v>0</v>
      </c>
      <c r="P279" s="107">
        <f t="shared" si="34"/>
        <v>0</v>
      </c>
      <c r="Q279" s="107">
        <f t="shared" si="34"/>
        <v>0</v>
      </c>
      <c r="R279" s="107">
        <f t="shared" si="34"/>
        <v>0</v>
      </c>
      <c r="S279" s="107">
        <f t="shared" si="34"/>
        <v>0</v>
      </c>
      <c r="T279" s="107">
        <f t="shared" si="34"/>
        <v>0</v>
      </c>
      <c r="U279" s="107">
        <f t="shared" si="34"/>
        <v>0</v>
      </c>
      <c r="V279" s="107">
        <f t="shared" si="34"/>
        <v>0</v>
      </c>
      <c r="W279" s="107">
        <f t="shared" si="34"/>
        <v>0</v>
      </c>
      <c r="X279" s="107">
        <f t="shared" si="34"/>
        <v>0</v>
      </c>
      <c r="Y279" s="107">
        <f t="shared" si="34"/>
        <v>0</v>
      </c>
      <c r="Z279" s="107">
        <f t="shared" si="34"/>
        <v>0</v>
      </c>
      <c r="AA279" s="107">
        <f t="shared" si="34"/>
        <v>0</v>
      </c>
      <c r="AB279" s="107">
        <f t="shared" si="34"/>
        <v>0</v>
      </c>
      <c r="AC279" s="108">
        <f t="shared" si="34"/>
        <v>0</v>
      </c>
      <c r="AE279" s="805">
        <f t="shared" si="30"/>
        <v>0</v>
      </c>
      <c r="AG279" s="805">
        <f t="shared" si="31"/>
        <v>0</v>
      </c>
      <c r="AI279" s="805">
        <f t="shared" si="32"/>
        <v>0</v>
      </c>
      <c r="AK279" s="300"/>
    </row>
    <row r="280" spans="4:37" ht="12.75" customHeight="1" outlineLevel="1" x14ac:dyDescent="0.25">
      <c r="D280" s="142" t="str">
        <f t="shared" si="27"/>
        <v>[Day 1 Assets Line 17]</v>
      </c>
      <c r="E280" s="106"/>
      <c r="F280" s="143" t="str">
        <f t="shared" si="28"/>
        <v>£000</v>
      </c>
      <c r="G280" s="107">
        <f t="shared" si="34"/>
        <v>0</v>
      </c>
      <c r="H280" s="107">
        <f t="shared" si="34"/>
        <v>0</v>
      </c>
      <c r="I280" s="107">
        <f t="shared" si="34"/>
        <v>0</v>
      </c>
      <c r="J280" s="107">
        <f t="shared" si="34"/>
        <v>0</v>
      </c>
      <c r="K280" s="107">
        <f t="shared" si="34"/>
        <v>0</v>
      </c>
      <c r="L280" s="107">
        <f t="shared" si="34"/>
        <v>0</v>
      </c>
      <c r="M280" s="107">
        <f t="shared" si="34"/>
        <v>0</v>
      </c>
      <c r="N280" s="107">
        <f t="shared" si="34"/>
        <v>0</v>
      </c>
      <c r="O280" s="107">
        <f t="shared" si="34"/>
        <v>0</v>
      </c>
      <c r="P280" s="107">
        <f t="shared" si="34"/>
        <v>0</v>
      </c>
      <c r="Q280" s="107">
        <f t="shared" si="34"/>
        <v>0</v>
      </c>
      <c r="R280" s="107">
        <f t="shared" si="34"/>
        <v>0</v>
      </c>
      <c r="S280" s="107">
        <f t="shared" si="34"/>
        <v>0</v>
      </c>
      <c r="T280" s="107">
        <f t="shared" si="34"/>
        <v>0</v>
      </c>
      <c r="U280" s="107">
        <f t="shared" si="34"/>
        <v>0</v>
      </c>
      <c r="V280" s="107">
        <f t="shared" si="34"/>
        <v>0</v>
      </c>
      <c r="W280" s="107">
        <f t="shared" si="34"/>
        <v>0</v>
      </c>
      <c r="X280" s="107">
        <f t="shared" si="34"/>
        <v>0</v>
      </c>
      <c r="Y280" s="107">
        <f t="shared" si="34"/>
        <v>0</v>
      </c>
      <c r="Z280" s="107">
        <f t="shared" si="34"/>
        <v>0</v>
      </c>
      <c r="AA280" s="107">
        <f t="shared" si="34"/>
        <v>0</v>
      </c>
      <c r="AB280" s="107">
        <f t="shared" si="34"/>
        <v>0</v>
      </c>
      <c r="AC280" s="108">
        <f t="shared" si="34"/>
        <v>0</v>
      </c>
      <c r="AE280" s="805">
        <f t="shared" si="30"/>
        <v>0</v>
      </c>
      <c r="AG280" s="805">
        <f t="shared" si="31"/>
        <v>0</v>
      </c>
      <c r="AI280" s="805">
        <f t="shared" si="32"/>
        <v>0</v>
      </c>
      <c r="AK280" s="300"/>
    </row>
    <row r="281" spans="4:37" ht="12.75" customHeight="1" outlineLevel="1" x14ac:dyDescent="0.25">
      <c r="D281" s="142" t="str">
        <f t="shared" si="27"/>
        <v>[Day 1 Assets Line 18]</v>
      </c>
      <c r="E281" s="106"/>
      <c r="F281" s="143" t="str">
        <f t="shared" si="28"/>
        <v>£000</v>
      </c>
      <c r="G281" s="107">
        <f t="shared" si="34"/>
        <v>0</v>
      </c>
      <c r="H281" s="107">
        <f t="shared" si="34"/>
        <v>0</v>
      </c>
      <c r="I281" s="107">
        <f t="shared" si="34"/>
        <v>0</v>
      </c>
      <c r="J281" s="107">
        <f t="shared" si="34"/>
        <v>0</v>
      </c>
      <c r="K281" s="107">
        <f t="shared" si="34"/>
        <v>0</v>
      </c>
      <c r="L281" s="107">
        <f t="shared" si="34"/>
        <v>0</v>
      </c>
      <c r="M281" s="107">
        <f t="shared" si="34"/>
        <v>0</v>
      </c>
      <c r="N281" s="107">
        <f t="shared" si="34"/>
        <v>0</v>
      </c>
      <c r="O281" s="107">
        <f t="shared" si="34"/>
        <v>0</v>
      </c>
      <c r="P281" s="107">
        <f t="shared" si="34"/>
        <v>0</v>
      </c>
      <c r="Q281" s="107">
        <f t="shared" si="34"/>
        <v>0</v>
      </c>
      <c r="R281" s="107">
        <f t="shared" si="34"/>
        <v>0</v>
      </c>
      <c r="S281" s="107">
        <f t="shared" si="34"/>
        <v>0</v>
      </c>
      <c r="T281" s="107">
        <f t="shared" si="34"/>
        <v>0</v>
      </c>
      <c r="U281" s="107">
        <f t="shared" si="34"/>
        <v>0</v>
      </c>
      <c r="V281" s="107">
        <f t="shared" si="34"/>
        <v>0</v>
      </c>
      <c r="W281" s="107">
        <f t="shared" si="34"/>
        <v>0</v>
      </c>
      <c r="X281" s="107">
        <f t="shared" si="34"/>
        <v>0</v>
      </c>
      <c r="Y281" s="107">
        <f t="shared" si="34"/>
        <v>0</v>
      </c>
      <c r="Z281" s="107">
        <f t="shared" si="34"/>
        <v>0</v>
      </c>
      <c r="AA281" s="107">
        <f t="shared" si="34"/>
        <v>0</v>
      </c>
      <c r="AB281" s="107">
        <f t="shared" si="34"/>
        <v>0</v>
      </c>
      <c r="AC281" s="108">
        <f t="shared" si="34"/>
        <v>0</v>
      </c>
      <c r="AE281" s="805">
        <f t="shared" si="30"/>
        <v>0</v>
      </c>
      <c r="AG281" s="805">
        <f t="shared" si="31"/>
        <v>0</v>
      </c>
      <c r="AI281" s="805">
        <f t="shared" si="32"/>
        <v>0</v>
      </c>
      <c r="AK281" s="300"/>
    </row>
    <row r="282" spans="4:37" ht="12.75" customHeight="1" outlineLevel="1" x14ac:dyDescent="0.25">
      <c r="D282" s="142" t="str">
        <f t="shared" si="27"/>
        <v>[Day 1 Assets Line 19]</v>
      </c>
      <c r="E282" s="106"/>
      <c r="F282" s="143" t="str">
        <f t="shared" si="28"/>
        <v>£000</v>
      </c>
      <c r="G282" s="107">
        <f t="shared" si="34"/>
        <v>0</v>
      </c>
      <c r="H282" s="107">
        <f t="shared" si="34"/>
        <v>0</v>
      </c>
      <c r="I282" s="107">
        <f t="shared" si="34"/>
        <v>0</v>
      </c>
      <c r="J282" s="107">
        <f t="shared" si="34"/>
        <v>0</v>
      </c>
      <c r="K282" s="107">
        <f t="shared" si="34"/>
        <v>0</v>
      </c>
      <c r="L282" s="107">
        <f t="shared" si="34"/>
        <v>0</v>
      </c>
      <c r="M282" s="107">
        <f t="shared" si="34"/>
        <v>0</v>
      </c>
      <c r="N282" s="107">
        <f t="shared" si="34"/>
        <v>0</v>
      </c>
      <c r="O282" s="107">
        <f t="shared" si="34"/>
        <v>0</v>
      </c>
      <c r="P282" s="107">
        <f t="shared" si="34"/>
        <v>0</v>
      </c>
      <c r="Q282" s="107">
        <f t="shared" si="34"/>
        <v>0</v>
      </c>
      <c r="R282" s="107">
        <f t="shared" si="34"/>
        <v>0</v>
      </c>
      <c r="S282" s="107">
        <f t="shared" si="34"/>
        <v>0</v>
      </c>
      <c r="T282" s="107">
        <f t="shared" si="34"/>
        <v>0</v>
      </c>
      <c r="U282" s="107">
        <f t="shared" si="34"/>
        <v>0</v>
      </c>
      <c r="V282" s="107">
        <f t="shared" si="34"/>
        <v>0</v>
      </c>
      <c r="W282" s="107">
        <f t="shared" si="34"/>
        <v>0</v>
      </c>
      <c r="X282" s="107">
        <f t="shared" si="34"/>
        <v>0</v>
      </c>
      <c r="Y282" s="107">
        <f t="shared" si="34"/>
        <v>0</v>
      </c>
      <c r="Z282" s="107">
        <f t="shared" si="34"/>
        <v>0</v>
      </c>
      <c r="AA282" s="107">
        <f t="shared" si="34"/>
        <v>0</v>
      </c>
      <c r="AB282" s="107">
        <f t="shared" si="34"/>
        <v>0</v>
      </c>
      <c r="AC282" s="108">
        <f t="shared" si="34"/>
        <v>0</v>
      </c>
      <c r="AE282" s="805">
        <f t="shared" si="30"/>
        <v>0</v>
      </c>
      <c r="AG282" s="805">
        <f t="shared" si="31"/>
        <v>0</v>
      </c>
      <c r="AI282" s="805">
        <f t="shared" si="32"/>
        <v>0</v>
      </c>
      <c r="AK282" s="300"/>
    </row>
    <row r="283" spans="4:37" ht="12.75" customHeight="1" outlineLevel="1" x14ac:dyDescent="0.25">
      <c r="D283" s="142" t="str">
        <f t="shared" si="27"/>
        <v>[Day 1 Assets Line 20]</v>
      </c>
      <c r="E283" s="106"/>
      <c r="F283" s="143" t="str">
        <f t="shared" si="28"/>
        <v>£000</v>
      </c>
      <c r="G283" s="107">
        <f t="shared" si="34"/>
        <v>0</v>
      </c>
      <c r="H283" s="107">
        <f t="shared" si="34"/>
        <v>0</v>
      </c>
      <c r="I283" s="107">
        <f t="shared" si="34"/>
        <v>0</v>
      </c>
      <c r="J283" s="107">
        <f t="shared" si="34"/>
        <v>0</v>
      </c>
      <c r="K283" s="107">
        <f t="shared" si="34"/>
        <v>0</v>
      </c>
      <c r="L283" s="107">
        <f t="shared" si="34"/>
        <v>0</v>
      </c>
      <c r="M283" s="107">
        <f t="shared" si="34"/>
        <v>0</v>
      </c>
      <c r="N283" s="107">
        <f t="shared" si="34"/>
        <v>0</v>
      </c>
      <c r="O283" s="107">
        <f t="shared" si="34"/>
        <v>0</v>
      </c>
      <c r="P283" s="107">
        <f t="shared" si="34"/>
        <v>0</v>
      </c>
      <c r="Q283" s="107">
        <f t="shared" si="34"/>
        <v>0</v>
      </c>
      <c r="R283" s="107">
        <f t="shared" si="34"/>
        <v>0</v>
      </c>
      <c r="S283" s="107">
        <f t="shared" si="34"/>
        <v>0</v>
      </c>
      <c r="T283" s="107">
        <f t="shared" si="34"/>
        <v>0</v>
      </c>
      <c r="U283" s="107">
        <f t="shared" si="34"/>
        <v>0</v>
      </c>
      <c r="V283" s="107">
        <f t="shared" si="34"/>
        <v>0</v>
      </c>
      <c r="W283" s="107">
        <f t="shared" si="34"/>
        <v>0</v>
      </c>
      <c r="X283" s="107">
        <f t="shared" si="34"/>
        <v>0</v>
      </c>
      <c r="Y283" s="107">
        <f t="shared" si="34"/>
        <v>0</v>
      </c>
      <c r="Z283" s="107">
        <f t="shared" si="34"/>
        <v>0</v>
      </c>
      <c r="AA283" s="107">
        <f t="shared" si="34"/>
        <v>0</v>
      </c>
      <c r="AB283" s="107">
        <f t="shared" si="34"/>
        <v>0</v>
      </c>
      <c r="AC283" s="108">
        <f t="shared" si="34"/>
        <v>0</v>
      </c>
      <c r="AE283" s="805">
        <f t="shared" si="30"/>
        <v>0</v>
      </c>
      <c r="AG283" s="805">
        <f t="shared" si="31"/>
        <v>0</v>
      </c>
      <c r="AI283" s="805">
        <f t="shared" si="32"/>
        <v>0</v>
      </c>
      <c r="AK283" s="300"/>
    </row>
    <row r="284" spans="4:37" ht="12.75" customHeight="1" outlineLevel="1" x14ac:dyDescent="0.25">
      <c r="D284" s="142" t="str">
        <f t="shared" si="27"/>
        <v>[Day 1 Assets Line 21]</v>
      </c>
      <c r="E284" s="106"/>
      <c r="F284" s="143" t="str">
        <f t="shared" si="28"/>
        <v>£000</v>
      </c>
      <c r="G284" s="107">
        <f t="shared" si="34"/>
        <v>0</v>
      </c>
      <c r="H284" s="107">
        <f t="shared" si="34"/>
        <v>0</v>
      </c>
      <c r="I284" s="107">
        <f t="shared" si="34"/>
        <v>0</v>
      </c>
      <c r="J284" s="107">
        <f t="shared" si="34"/>
        <v>0</v>
      </c>
      <c r="K284" s="107">
        <f t="shared" si="34"/>
        <v>0</v>
      </c>
      <c r="L284" s="107">
        <f t="shared" si="34"/>
        <v>0</v>
      </c>
      <c r="M284" s="107">
        <f t="shared" si="34"/>
        <v>0</v>
      </c>
      <c r="N284" s="107">
        <f t="shared" si="34"/>
        <v>0</v>
      </c>
      <c r="O284" s="107">
        <f t="shared" si="34"/>
        <v>0</v>
      </c>
      <c r="P284" s="107">
        <f t="shared" si="34"/>
        <v>0</v>
      </c>
      <c r="Q284" s="107">
        <f t="shared" si="34"/>
        <v>0</v>
      </c>
      <c r="R284" s="107">
        <f t="shared" si="34"/>
        <v>0</v>
      </c>
      <c r="S284" s="107">
        <f t="shared" si="34"/>
        <v>0</v>
      </c>
      <c r="T284" s="107">
        <f t="shared" si="34"/>
        <v>0</v>
      </c>
      <c r="U284" s="107">
        <f t="shared" si="34"/>
        <v>0</v>
      </c>
      <c r="V284" s="107">
        <f t="shared" si="34"/>
        <v>0</v>
      </c>
      <c r="W284" s="107">
        <f t="shared" si="34"/>
        <v>0</v>
      </c>
      <c r="X284" s="107">
        <f t="shared" si="34"/>
        <v>0</v>
      </c>
      <c r="Y284" s="107">
        <f t="shared" si="34"/>
        <v>0</v>
      </c>
      <c r="Z284" s="107">
        <f t="shared" si="34"/>
        <v>0</v>
      </c>
      <c r="AA284" s="107">
        <f t="shared" si="34"/>
        <v>0</v>
      </c>
      <c r="AB284" s="107">
        <f t="shared" si="34"/>
        <v>0</v>
      </c>
      <c r="AC284" s="108">
        <f t="shared" si="34"/>
        <v>0</v>
      </c>
      <c r="AE284" s="805">
        <f t="shared" si="30"/>
        <v>0</v>
      </c>
      <c r="AG284" s="805">
        <f t="shared" si="31"/>
        <v>0</v>
      </c>
      <c r="AI284" s="805">
        <f t="shared" si="32"/>
        <v>0</v>
      </c>
      <c r="AK284" s="300"/>
    </row>
    <row r="285" spans="4:37" ht="12.75" customHeight="1" outlineLevel="1" x14ac:dyDescent="0.25">
      <c r="D285" s="142" t="str">
        <f t="shared" si="27"/>
        <v>[Day 1 Assets Line 22]</v>
      </c>
      <c r="E285" s="106"/>
      <c r="F285" s="143" t="str">
        <f t="shared" si="28"/>
        <v>£000</v>
      </c>
      <c r="G285" s="107">
        <f t="shared" si="34"/>
        <v>0</v>
      </c>
      <c r="H285" s="107">
        <f t="shared" si="34"/>
        <v>0</v>
      </c>
      <c r="I285" s="107">
        <f t="shared" si="34"/>
        <v>0</v>
      </c>
      <c r="J285" s="107">
        <f t="shared" si="34"/>
        <v>0</v>
      </c>
      <c r="K285" s="107">
        <f t="shared" si="34"/>
        <v>0</v>
      </c>
      <c r="L285" s="107">
        <f t="shared" si="34"/>
        <v>0</v>
      </c>
      <c r="M285" s="107">
        <f t="shared" si="34"/>
        <v>0</v>
      </c>
      <c r="N285" s="107">
        <f t="shared" si="34"/>
        <v>0</v>
      </c>
      <c r="O285" s="107">
        <f t="shared" si="34"/>
        <v>0</v>
      </c>
      <c r="P285" s="107">
        <f t="shared" si="34"/>
        <v>0</v>
      </c>
      <c r="Q285" s="107">
        <f t="shared" si="34"/>
        <v>0</v>
      </c>
      <c r="R285" s="107">
        <f t="shared" si="34"/>
        <v>0</v>
      </c>
      <c r="S285" s="107">
        <f t="shared" si="34"/>
        <v>0</v>
      </c>
      <c r="T285" s="107">
        <f t="shared" si="34"/>
        <v>0</v>
      </c>
      <c r="U285" s="107">
        <f t="shared" si="34"/>
        <v>0</v>
      </c>
      <c r="V285" s="107">
        <f t="shared" si="34"/>
        <v>0</v>
      </c>
      <c r="W285" s="107">
        <f t="shared" si="34"/>
        <v>0</v>
      </c>
      <c r="X285" s="107">
        <f t="shared" si="34"/>
        <v>0</v>
      </c>
      <c r="Y285" s="107">
        <f t="shared" si="34"/>
        <v>0</v>
      </c>
      <c r="Z285" s="107">
        <f t="shared" si="34"/>
        <v>0</v>
      </c>
      <c r="AA285" s="107">
        <f t="shared" si="34"/>
        <v>0</v>
      </c>
      <c r="AB285" s="107">
        <f t="shared" si="34"/>
        <v>0</v>
      </c>
      <c r="AC285" s="108">
        <f t="shared" si="34"/>
        <v>0</v>
      </c>
      <c r="AE285" s="805">
        <f t="shared" si="30"/>
        <v>0</v>
      </c>
      <c r="AG285" s="805">
        <f t="shared" si="31"/>
        <v>0</v>
      </c>
      <c r="AI285" s="805">
        <f t="shared" si="32"/>
        <v>0</v>
      </c>
      <c r="AK285" s="300"/>
    </row>
    <row r="286" spans="4:37" ht="12.75" customHeight="1" outlineLevel="1" x14ac:dyDescent="0.25">
      <c r="D286" s="142" t="str">
        <f t="shared" si="27"/>
        <v>[Day 1 Assets Line 23]</v>
      </c>
      <c r="E286" s="106"/>
      <c r="F286" s="143" t="str">
        <f t="shared" si="28"/>
        <v>£000</v>
      </c>
      <c r="G286" s="107">
        <f t="shared" si="34"/>
        <v>0</v>
      </c>
      <c r="H286" s="107">
        <f t="shared" si="34"/>
        <v>0</v>
      </c>
      <c r="I286" s="107">
        <f t="shared" si="34"/>
        <v>0</v>
      </c>
      <c r="J286" s="107">
        <f t="shared" si="34"/>
        <v>0</v>
      </c>
      <c r="K286" s="107">
        <f t="shared" si="34"/>
        <v>0</v>
      </c>
      <c r="L286" s="107">
        <f t="shared" si="34"/>
        <v>0</v>
      </c>
      <c r="M286" s="107">
        <f t="shared" si="34"/>
        <v>0</v>
      </c>
      <c r="N286" s="107">
        <f t="shared" si="34"/>
        <v>0</v>
      </c>
      <c r="O286" s="107">
        <f t="shared" si="34"/>
        <v>0</v>
      </c>
      <c r="P286" s="107">
        <f t="shared" si="34"/>
        <v>0</v>
      </c>
      <c r="Q286" s="107">
        <f t="shared" si="34"/>
        <v>0</v>
      </c>
      <c r="R286" s="107">
        <f t="shared" si="34"/>
        <v>0</v>
      </c>
      <c r="S286" s="107">
        <f t="shared" si="34"/>
        <v>0</v>
      </c>
      <c r="T286" s="107">
        <f t="shared" si="34"/>
        <v>0</v>
      </c>
      <c r="U286" s="107">
        <f t="shared" si="34"/>
        <v>0</v>
      </c>
      <c r="V286" s="107">
        <f t="shared" si="34"/>
        <v>0</v>
      </c>
      <c r="W286" s="107">
        <f t="shared" si="34"/>
        <v>0</v>
      </c>
      <c r="X286" s="107">
        <f t="shared" si="34"/>
        <v>0</v>
      </c>
      <c r="Y286" s="107">
        <f t="shared" si="34"/>
        <v>0</v>
      </c>
      <c r="Z286" s="107">
        <f t="shared" si="34"/>
        <v>0</v>
      </c>
      <c r="AA286" s="107">
        <f t="shared" si="34"/>
        <v>0</v>
      </c>
      <c r="AB286" s="107">
        <f t="shared" si="34"/>
        <v>0</v>
      </c>
      <c r="AC286" s="108">
        <f t="shared" si="34"/>
        <v>0</v>
      </c>
      <c r="AE286" s="805">
        <f t="shared" si="30"/>
        <v>0</v>
      </c>
      <c r="AG286" s="805">
        <f t="shared" si="31"/>
        <v>0</v>
      </c>
      <c r="AI286" s="805">
        <f t="shared" si="32"/>
        <v>0</v>
      </c>
      <c r="AK286" s="300"/>
    </row>
    <row r="287" spans="4:37" ht="12.75" customHeight="1" outlineLevel="1" x14ac:dyDescent="0.25">
      <c r="D287" s="142" t="str">
        <f t="shared" si="27"/>
        <v>[Day 1 Assets Line 24]</v>
      </c>
      <c r="E287" s="106"/>
      <c r="F287" s="143" t="str">
        <f t="shared" si="28"/>
        <v>£000</v>
      </c>
      <c r="G287" s="107">
        <f t="shared" si="34"/>
        <v>0</v>
      </c>
      <c r="H287" s="107">
        <f t="shared" si="34"/>
        <v>0</v>
      </c>
      <c r="I287" s="107">
        <f t="shared" ref="I287:AC287" si="35">SUM(I182,I217,I252)</f>
        <v>0</v>
      </c>
      <c r="J287" s="107">
        <f t="shared" si="35"/>
        <v>0</v>
      </c>
      <c r="K287" s="107">
        <f t="shared" si="35"/>
        <v>0</v>
      </c>
      <c r="L287" s="107">
        <f t="shared" si="35"/>
        <v>0</v>
      </c>
      <c r="M287" s="107">
        <f t="shared" si="35"/>
        <v>0</v>
      </c>
      <c r="N287" s="107">
        <f t="shared" si="35"/>
        <v>0</v>
      </c>
      <c r="O287" s="107">
        <f t="shared" si="35"/>
        <v>0</v>
      </c>
      <c r="P287" s="107">
        <f t="shared" si="35"/>
        <v>0</v>
      </c>
      <c r="Q287" s="107">
        <f t="shared" si="35"/>
        <v>0</v>
      </c>
      <c r="R287" s="107">
        <f t="shared" si="35"/>
        <v>0</v>
      </c>
      <c r="S287" s="107">
        <f t="shared" si="35"/>
        <v>0</v>
      </c>
      <c r="T287" s="107">
        <f t="shared" si="35"/>
        <v>0</v>
      </c>
      <c r="U287" s="107">
        <f t="shared" si="35"/>
        <v>0</v>
      </c>
      <c r="V287" s="107">
        <f t="shared" si="35"/>
        <v>0</v>
      </c>
      <c r="W287" s="107">
        <f t="shared" si="35"/>
        <v>0</v>
      </c>
      <c r="X287" s="107">
        <f t="shared" si="35"/>
        <v>0</v>
      </c>
      <c r="Y287" s="107">
        <f t="shared" si="35"/>
        <v>0</v>
      </c>
      <c r="Z287" s="107">
        <f t="shared" si="35"/>
        <v>0</v>
      </c>
      <c r="AA287" s="107">
        <f t="shared" si="35"/>
        <v>0</v>
      </c>
      <c r="AB287" s="107">
        <f t="shared" si="35"/>
        <v>0</v>
      </c>
      <c r="AC287" s="108">
        <f t="shared" si="35"/>
        <v>0</v>
      </c>
      <c r="AE287" s="805">
        <f t="shared" si="30"/>
        <v>0</v>
      </c>
      <c r="AG287" s="805">
        <f t="shared" si="31"/>
        <v>0</v>
      </c>
      <c r="AI287" s="805">
        <f t="shared" si="32"/>
        <v>0</v>
      </c>
      <c r="AK287" s="300"/>
    </row>
    <row r="288" spans="4:37" ht="12.75" customHeight="1" outlineLevel="1" x14ac:dyDescent="0.25">
      <c r="D288" s="142" t="str">
        <f t="shared" si="27"/>
        <v>[Day 1 Assets Line 25]</v>
      </c>
      <c r="E288" s="106"/>
      <c r="F288" s="143" t="str">
        <f t="shared" si="28"/>
        <v>£000</v>
      </c>
      <c r="G288" s="107">
        <f t="shared" ref="G288:AC293" si="36">SUM(G183,G218,G253)</f>
        <v>0</v>
      </c>
      <c r="H288" s="107">
        <f t="shared" si="36"/>
        <v>0</v>
      </c>
      <c r="I288" s="107">
        <f t="shared" si="36"/>
        <v>0</v>
      </c>
      <c r="J288" s="107">
        <f t="shared" si="36"/>
        <v>0</v>
      </c>
      <c r="K288" s="107">
        <f t="shared" si="36"/>
        <v>0</v>
      </c>
      <c r="L288" s="107">
        <f t="shared" si="36"/>
        <v>0</v>
      </c>
      <c r="M288" s="107">
        <f t="shared" si="36"/>
        <v>0</v>
      </c>
      <c r="N288" s="107">
        <f t="shared" si="36"/>
        <v>0</v>
      </c>
      <c r="O288" s="107">
        <f t="shared" si="36"/>
        <v>0</v>
      </c>
      <c r="P288" s="107">
        <f t="shared" si="36"/>
        <v>0</v>
      </c>
      <c r="Q288" s="107">
        <f t="shared" si="36"/>
        <v>0</v>
      </c>
      <c r="R288" s="107">
        <f t="shared" si="36"/>
        <v>0</v>
      </c>
      <c r="S288" s="107">
        <f t="shared" si="36"/>
        <v>0</v>
      </c>
      <c r="T288" s="107">
        <f t="shared" si="36"/>
        <v>0</v>
      </c>
      <c r="U288" s="107">
        <f t="shared" si="36"/>
        <v>0</v>
      </c>
      <c r="V288" s="107">
        <f t="shared" si="36"/>
        <v>0</v>
      </c>
      <c r="W288" s="107">
        <f t="shared" si="36"/>
        <v>0</v>
      </c>
      <c r="X288" s="107">
        <f t="shared" si="36"/>
        <v>0</v>
      </c>
      <c r="Y288" s="107">
        <f t="shared" si="36"/>
        <v>0</v>
      </c>
      <c r="Z288" s="107">
        <f t="shared" si="36"/>
        <v>0</v>
      </c>
      <c r="AA288" s="107">
        <f t="shared" si="36"/>
        <v>0</v>
      </c>
      <c r="AB288" s="107">
        <f t="shared" si="36"/>
        <v>0</v>
      </c>
      <c r="AC288" s="108">
        <f t="shared" si="36"/>
        <v>0</v>
      </c>
      <c r="AE288" s="805">
        <f t="shared" si="30"/>
        <v>0</v>
      </c>
      <c r="AG288" s="805">
        <f t="shared" si="31"/>
        <v>0</v>
      </c>
      <c r="AI288" s="805">
        <f t="shared" si="32"/>
        <v>0</v>
      </c>
      <c r="AK288" s="300"/>
    </row>
    <row r="289" spans="2:37" ht="12.75" customHeight="1" outlineLevel="1" x14ac:dyDescent="0.25">
      <c r="D289" s="142" t="str">
        <f t="shared" si="27"/>
        <v>[Day 1 Assets Line 26]</v>
      </c>
      <c r="E289" s="106"/>
      <c r="F289" s="143" t="str">
        <f t="shared" si="28"/>
        <v>£000</v>
      </c>
      <c r="G289" s="107">
        <f t="shared" si="36"/>
        <v>0</v>
      </c>
      <c r="H289" s="107">
        <f t="shared" si="36"/>
        <v>0</v>
      </c>
      <c r="I289" s="107">
        <f t="shared" si="36"/>
        <v>0</v>
      </c>
      <c r="J289" s="107">
        <f t="shared" si="36"/>
        <v>0</v>
      </c>
      <c r="K289" s="107">
        <f t="shared" si="36"/>
        <v>0</v>
      </c>
      <c r="L289" s="107">
        <f t="shared" si="36"/>
        <v>0</v>
      </c>
      <c r="M289" s="107">
        <f t="shared" si="36"/>
        <v>0</v>
      </c>
      <c r="N289" s="107">
        <f t="shared" si="36"/>
        <v>0</v>
      </c>
      <c r="O289" s="107">
        <f t="shared" si="36"/>
        <v>0</v>
      </c>
      <c r="P289" s="107">
        <f t="shared" si="36"/>
        <v>0</v>
      </c>
      <c r="Q289" s="107">
        <f t="shared" si="36"/>
        <v>0</v>
      </c>
      <c r="R289" s="107">
        <f t="shared" si="36"/>
        <v>0</v>
      </c>
      <c r="S289" s="107">
        <f t="shared" si="36"/>
        <v>0</v>
      </c>
      <c r="T289" s="107">
        <f t="shared" si="36"/>
        <v>0</v>
      </c>
      <c r="U289" s="107">
        <f t="shared" si="36"/>
        <v>0</v>
      </c>
      <c r="V289" s="107">
        <f t="shared" si="36"/>
        <v>0</v>
      </c>
      <c r="W289" s="107">
        <f t="shared" si="36"/>
        <v>0</v>
      </c>
      <c r="X289" s="107">
        <f t="shared" si="36"/>
        <v>0</v>
      </c>
      <c r="Y289" s="107">
        <f t="shared" si="36"/>
        <v>0</v>
      </c>
      <c r="Z289" s="107">
        <f t="shared" si="36"/>
        <v>0</v>
      </c>
      <c r="AA289" s="107">
        <f t="shared" si="36"/>
        <v>0</v>
      </c>
      <c r="AB289" s="107">
        <f t="shared" si="36"/>
        <v>0</v>
      </c>
      <c r="AC289" s="108">
        <f t="shared" si="36"/>
        <v>0</v>
      </c>
      <c r="AE289" s="805">
        <f t="shared" si="30"/>
        <v>0</v>
      </c>
      <c r="AG289" s="805">
        <f t="shared" si="31"/>
        <v>0</v>
      </c>
      <c r="AI289" s="805">
        <f t="shared" si="32"/>
        <v>0</v>
      </c>
      <c r="AK289" s="300"/>
    </row>
    <row r="290" spans="2:37" ht="12.75" customHeight="1" outlineLevel="1" x14ac:dyDescent="0.25">
      <c r="D290" s="142" t="str">
        <f t="shared" si="27"/>
        <v>[Day 1 Assets Line 27]</v>
      </c>
      <c r="E290" s="106"/>
      <c r="F290" s="143" t="str">
        <f t="shared" si="28"/>
        <v>£000</v>
      </c>
      <c r="G290" s="107">
        <f t="shared" si="36"/>
        <v>0</v>
      </c>
      <c r="H290" s="107">
        <f t="shared" si="36"/>
        <v>0</v>
      </c>
      <c r="I290" s="107">
        <f t="shared" si="36"/>
        <v>0</v>
      </c>
      <c r="J290" s="107">
        <f t="shared" si="36"/>
        <v>0</v>
      </c>
      <c r="K290" s="107">
        <f t="shared" si="36"/>
        <v>0</v>
      </c>
      <c r="L290" s="107">
        <f t="shared" si="36"/>
        <v>0</v>
      </c>
      <c r="M290" s="107">
        <f t="shared" si="36"/>
        <v>0</v>
      </c>
      <c r="N290" s="107">
        <f t="shared" si="36"/>
        <v>0</v>
      </c>
      <c r="O290" s="107">
        <f t="shared" si="36"/>
        <v>0</v>
      </c>
      <c r="P290" s="107">
        <f t="shared" si="36"/>
        <v>0</v>
      </c>
      <c r="Q290" s="107">
        <f t="shared" si="36"/>
        <v>0</v>
      </c>
      <c r="R290" s="107">
        <f t="shared" si="36"/>
        <v>0</v>
      </c>
      <c r="S290" s="107">
        <f t="shared" si="36"/>
        <v>0</v>
      </c>
      <c r="T290" s="107">
        <f t="shared" si="36"/>
        <v>0</v>
      </c>
      <c r="U290" s="107">
        <f t="shared" si="36"/>
        <v>0</v>
      </c>
      <c r="V290" s="107">
        <f t="shared" si="36"/>
        <v>0</v>
      </c>
      <c r="W290" s="107">
        <f t="shared" si="36"/>
        <v>0</v>
      </c>
      <c r="X290" s="107">
        <f t="shared" si="36"/>
        <v>0</v>
      </c>
      <c r="Y290" s="107">
        <f t="shared" si="36"/>
        <v>0</v>
      </c>
      <c r="Z290" s="107">
        <f t="shared" si="36"/>
        <v>0</v>
      </c>
      <c r="AA290" s="107">
        <f t="shared" si="36"/>
        <v>0</v>
      </c>
      <c r="AB290" s="107">
        <f t="shared" si="36"/>
        <v>0</v>
      </c>
      <c r="AC290" s="108">
        <f t="shared" si="36"/>
        <v>0</v>
      </c>
      <c r="AE290" s="805">
        <f t="shared" si="30"/>
        <v>0</v>
      </c>
      <c r="AG290" s="805">
        <f t="shared" si="31"/>
        <v>0</v>
      </c>
      <c r="AI290" s="805">
        <f t="shared" si="32"/>
        <v>0</v>
      </c>
      <c r="AK290" s="300"/>
    </row>
    <row r="291" spans="2:37" ht="12.75" customHeight="1" outlineLevel="1" x14ac:dyDescent="0.25">
      <c r="D291" s="142" t="str">
        <f t="shared" si="27"/>
        <v>[Day 1 Assets Line 28]</v>
      </c>
      <c r="E291" s="106"/>
      <c r="F291" s="143" t="str">
        <f t="shared" si="28"/>
        <v>£000</v>
      </c>
      <c r="G291" s="107">
        <f t="shared" si="36"/>
        <v>0</v>
      </c>
      <c r="H291" s="107">
        <f t="shared" si="36"/>
        <v>0</v>
      </c>
      <c r="I291" s="107">
        <f t="shared" si="36"/>
        <v>0</v>
      </c>
      <c r="J291" s="107">
        <f t="shared" si="36"/>
        <v>0</v>
      </c>
      <c r="K291" s="107">
        <f t="shared" si="36"/>
        <v>0</v>
      </c>
      <c r="L291" s="107">
        <f t="shared" si="36"/>
        <v>0</v>
      </c>
      <c r="M291" s="107">
        <f t="shared" si="36"/>
        <v>0</v>
      </c>
      <c r="N291" s="107">
        <f t="shared" si="36"/>
        <v>0</v>
      </c>
      <c r="O291" s="107">
        <f t="shared" si="36"/>
        <v>0</v>
      </c>
      <c r="P291" s="107">
        <f t="shared" si="36"/>
        <v>0</v>
      </c>
      <c r="Q291" s="107">
        <f t="shared" si="36"/>
        <v>0</v>
      </c>
      <c r="R291" s="107">
        <f t="shared" si="36"/>
        <v>0</v>
      </c>
      <c r="S291" s="107">
        <f t="shared" si="36"/>
        <v>0</v>
      </c>
      <c r="T291" s="107">
        <f t="shared" si="36"/>
        <v>0</v>
      </c>
      <c r="U291" s="107">
        <f t="shared" si="36"/>
        <v>0</v>
      </c>
      <c r="V291" s="107">
        <f t="shared" si="36"/>
        <v>0</v>
      </c>
      <c r="W291" s="107">
        <f t="shared" si="36"/>
        <v>0</v>
      </c>
      <c r="X291" s="107">
        <f t="shared" si="36"/>
        <v>0</v>
      </c>
      <c r="Y291" s="107">
        <f t="shared" si="36"/>
        <v>0</v>
      </c>
      <c r="Z291" s="107">
        <f t="shared" si="36"/>
        <v>0</v>
      </c>
      <c r="AA291" s="107">
        <f t="shared" si="36"/>
        <v>0</v>
      </c>
      <c r="AB291" s="107">
        <f t="shared" si="36"/>
        <v>0</v>
      </c>
      <c r="AC291" s="108">
        <f t="shared" si="36"/>
        <v>0</v>
      </c>
      <c r="AE291" s="805">
        <f t="shared" si="30"/>
        <v>0</v>
      </c>
      <c r="AG291" s="805">
        <f t="shared" si="31"/>
        <v>0</v>
      </c>
      <c r="AI291" s="805">
        <f t="shared" si="32"/>
        <v>0</v>
      </c>
      <c r="AK291" s="300"/>
    </row>
    <row r="292" spans="2:37" ht="12.75" customHeight="1" outlineLevel="1" x14ac:dyDescent="0.25">
      <c r="D292" s="142" t="str">
        <f t="shared" si="27"/>
        <v>[Day 1 Assets Line 29]</v>
      </c>
      <c r="E292" s="106"/>
      <c r="F292" s="143" t="str">
        <f t="shared" si="28"/>
        <v>£000</v>
      </c>
      <c r="G292" s="107">
        <f t="shared" si="36"/>
        <v>0</v>
      </c>
      <c r="H292" s="107">
        <f t="shared" si="36"/>
        <v>0</v>
      </c>
      <c r="I292" s="107">
        <f t="shared" si="36"/>
        <v>0</v>
      </c>
      <c r="J292" s="107">
        <f t="shared" si="36"/>
        <v>0</v>
      </c>
      <c r="K292" s="107">
        <f t="shared" si="36"/>
        <v>0</v>
      </c>
      <c r="L292" s="107">
        <f t="shared" si="36"/>
        <v>0</v>
      </c>
      <c r="M292" s="107">
        <f t="shared" si="36"/>
        <v>0</v>
      </c>
      <c r="N292" s="107">
        <f t="shared" si="36"/>
        <v>0</v>
      </c>
      <c r="O292" s="107">
        <f t="shared" si="36"/>
        <v>0</v>
      </c>
      <c r="P292" s="107">
        <f t="shared" si="36"/>
        <v>0</v>
      </c>
      <c r="Q292" s="107">
        <f t="shared" si="36"/>
        <v>0</v>
      </c>
      <c r="R292" s="107">
        <f t="shared" si="36"/>
        <v>0</v>
      </c>
      <c r="S292" s="107">
        <f t="shared" si="36"/>
        <v>0</v>
      </c>
      <c r="T292" s="107">
        <f t="shared" si="36"/>
        <v>0</v>
      </c>
      <c r="U292" s="107">
        <f t="shared" si="36"/>
        <v>0</v>
      </c>
      <c r="V292" s="107">
        <f t="shared" si="36"/>
        <v>0</v>
      </c>
      <c r="W292" s="107">
        <f t="shared" si="36"/>
        <v>0</v>
      </c>
      <c r="X292" s="107">
        <f t="shared" si="36"/>
        <v>0</v>
      </c>
      <c r="Y292" s="107">
        <f t="shared" si="36"/>
        <v>0</v>
      </c>
      <c r="Z292" s="107">
        <f t="shared" si="36"/>
        <v>0</v>
      </c>
      <c r="AA292" s="107">
        <f t="shared" si="36"/>
        <v>0</v>
      </c>
      <c r="AB292" s="107">
        <f t="shared" si="36"/>
        <v>0</v>
      </c>
      <c r="AC292" s="108">
        <f t="shared" si="36"/>
        <v>0</v>
      </c>
      <c r="AE292" s="805">
        <f t="shared" si="30"/>
        <v>0</v>
      </c>
      <c r="AG292" s="805">
        <f t="shared" si="31"/>
        <v>0</v>
      </c>
      <c r="AI292" s="805">
        <f t="shared" si="32"/>
        <v>0</v>
      </c>
      <c r="AK292" s="300"/>
    </row>
    <row r="293" spans="2:37" ht="12.75" customHeight="1" outlineLevel="1" x14ac:dyDescent="0.25">
      <c r="D293" s="113" t="str">
        <f t="shared" si="27"/>
        <v>[Day 1 Assets Line 30]</v>
      </c>
      <c r="E293" s="286"/>
      <c r="F293" s="155" t="str">
        <f t="shared" si="28"/>
        <v>£000</v>
      </c>
      <c r="G293" s="115">
        <f t="shared" si="36"/>
        <v>0</v>
      </c>
      <c r="H293" s="115">
        <f t="shared" si="36"/>
        <v>0</v>
      </c>
      <c r="I293" s="115">
        <f t="shared" si="36"/>
        <v>0</v>
      </c>
      <c r="J293" s="115">
        <f t="shared" si="36"/>
        <v>0</v>
      </c>
      <c r="K293" s="115">
        <f t="shared" si="36"/>
        <v>0</v>
      </c>
      <c r="L293" s="115">
        <f t="shared" si="36"/>
        <v>0</v>
      </c>
      <c r="M293" s="115">
        <f t="shared" si="36"/>
        <v>0</v>
      </c>
      <c r="N293" s="115">
        <f t="shared" si="36"/>
        <v>0</v>
      </c>
      <c r="O293" s="115">
        <f t="shared" si="36"/>
        <v>0</v>
      </c>
      <c r="P293" s="115">
        <f t="shared" si="36"/>
        <v>0</v>
      </c>
      <c r="Q293" s="115">
        <f t="shared" si="36"/>
        <v>0</v>
      </c>
      <c r="R293" s="115">
        <f t="shared" si="36"/>
        <v>0</v>
      </c>
      <c r="S293" s="115">
        <f t="shared" si="36"/>
        <v>0</v>
      </c>
      <c r="T293" s="115">
        <f t="shared" si="36"/>
        <v>0</v>
      </c>
      <c r="U293" s="115">
        <f t="shared" si="36"/>
        <v>0</v>
      </c>
      <c r="V293" s="115">
        <f t="shared" si="36"/>
        <v>0</v>
      </c>
      <c r="W293" s="115">
        <f t="shared" si="36"/>
        <v>0</v>
      </c>
      <c r="X293" s="115">
        <f t="shared" si="36"/>
        <v>0</v>
      </c>
      <c r="Y293" s="115">
        <f t="shared" si="36"/>
        <v>0</v>
      </c>
      <c r="Z293" s="115">
        <f t="shared" si="36"/>
        <v>0</v>
      </c>
      <c r="AA293" s="115">
        <f t="shared" si="36"/>
        <v>0</v>
      </c>
      <c r="AB293" s="115">
        <f t="shared" si="36"/>
        <v>0</v>
      </c>
      <c r="AC293" s="116">
        <f t="shared" si="36"/>
        <v>0</v>
      </c>
      <c r="AE293" s="1058">
        <f t="shared" si="30"/>
        <v>0</v>
      </c>
      <c r="AG293" s="1058">
        <f t="shared" si="31"/>
        <v>0</v>
      </c>
      <c r="AI293" s="1058">
        <f t="shared" si="32"/>
        <v>0</v>
      </c>
      <c r="AK293" s="301"/>
    </row>
    <row r="294" spans="2:37" ht="12.75" customHeight="1" outlineLevel="1" x14ac:dyDescent="0.25">
      <c r="G294" s="107"/>
      <c r="H294" s="107"/>
      <c r="I294" s="107"/>
      <c r="J294" s="107"/>
      <c r="K294" s="107"/>
      <c r="L294" s="107"/>
      <c r="M294" s="107"/>
      <c r="N294" s="107"/>
      <c r="O294" s="107"/>
      <c r="P294" s="107"/>
      <c r="Q294" s="107"/>
      <c r="R294" s="107"/>
      <c r="S294" s="107"/>
      <c r="T294" s="107"/>
      <c r="U294" s="107"/>
      <c r="V294" s="107"/>
      <c r="W294" s="107"/>
      <c r="X294" s="107"/>
      <c r="Y294" s="107"/>
      <c r="Z294" s="107"/>
      <c r="AA294" s="107"/>
      <c r="AB294" s="107"/>
      <c r="AC294" s="107"/>
      <c r="AE294" s="107"/>
      <c r="AG294" s="107"/>
      <c r="AI294" s="107"/>
    </row>
    <row r="295" spans="2:37" ht="12.75" customHeight="1" outlineLevel="1" x14ac:dyDescent="0.25">
      <c r="D295" s="429" t="str">
        <f>"Total "&amp;B262</f>
        <v>Total Closing Balances</v>
      </c>
      <c r="E295" s="429"/>
      <c r="F295" s="431" t="str">
        <f>F293</f>
        <v>£000</v>
      </c>
      <c r="G295" s="432">
        <f t="shared" ref="G295:AC295" si="37">SUM(G264:G293)</f>
        <v>0</v>
      </c>
      <c r="H295" s="432">
        <f t="shared" si="37"/>
        <v>0</v>
      </c>
      <c r="I295" s="432">
        <f t="shared" si="37"/>
        <v>0</v>
      </c>
      <c r="J295" s="432">
        <f t="shared" si="37"/>
        <v>0</v>
      </c>
      <c r="K295" s="432">
        <f t="shared" si="37"/>
        <v>0</v>
      </c>
      <c r="L295" s="432">
        <f t="shared" si="37"/>
        <v>0</v>
      </c>
      <c r="M295" s="432">
        <f t="shared" si="37"/>
        <v>0</v>
      </c>
      <c r="N295" s="432">
        <f t="shared" si="37"/>
        <v>0</v>
      </c>
      <c r="O295" s="432">
        <f t="shared" si="37"/>
        <v>0</v>
      </c>
      <c r="P295" s="432">
        <f t="shared" si="37"/>
        <v>0</v>
      </c>
      <c r="Q295" s="432">
        <f t="shared" si="37"/>
        <v>0</v>
      </c>
      <c r="R295" s="432">
        <f t="shared" si="37"/>
        <v>0</v>
      </c>
      <c r="S295" s="432">
        <f t="shared" si="37"/>
        <v>0</v>
      </c>
      <c r="T295" s="432">
        <f t="shared" si="37"/>
        <v>0</v>
      </c>
      <c r="U295" s="432">
        <f t="shared" si="37"/>
        <v>0</v>
      </c>
      <c r="V295" s="432">
        <f t="shared" si="37"/>
        <v>0</v>
      </c>
      <c r="W295" s="432">
        <f t="shared" si="37"/>
        <v>0</v>
      </c>
      <c r="X295" s="432">
        <f t="shared" si="37"/>
        <v>0</v>
      </c>
      <c r="Y295" s="432">
        <f t="shared" si="37"/>
        <v>0</v>
      </c>
      <c r="Z295" s="432">
        <f t="shared" si="37"/>
        <v>0</v>
      </c>
      <c r="AA295" s="432">
        <f t="shared" si="37"/>
        <v>0</v>
      </c>
      <c r="AB295" s="432">
        <f t="shared" si="37"/>
        <v>0</v>
      </c>
      <c r="AC295" s="433">
        <f t="shared" si="37"/>
        <v>0</v>
      </c>
      <c r="AE295" s="1062">
        <f>SUM(AE264:AE293)</f>
        <v>0</v>
      </c>
      <c r="AG295" s="1062">
        <f>SUM(AG264:AG293)</f>
        <v>0</v>
      </c>
      <c r="AI295" s="1062">
        <f>SUM(AI264:AI293)</f>
        <v>0</v>
      </c>
      <c r="AK295" s="295"/>
    </row>
    <row r="297" spans="2:37" ht="16.5" x14ac:dyDescent="0.25">
      <c r="B297" s="11" t="s">
        <v>561</v>
      </c>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row>
    <row r="299" spans="2:37" x14ac:dyDescent="0.25">
      <c r="B299" s="423" t="s">
        <v>561</v>
      </c>
      <c r="C299" s="423"/>
      <c r="D299" s="423"/>
      <c r="E299" s="423"/>
      <c r="F299" s="423"/>
      <c r="G299" s="423"/>
      <c r="H299" s="423"/>
      <c r="I299" s="423"/>
      <c r="J299" s="423"/>
      <c r="K299" s="423"/>
      <c r="L299" s="423"/>
      <c r="M299" s="423"/>
      <c r="N299" s="423"/>
      <c r="O299" s="423"/>
      <c r="P299" s="423"/>
      <c r="Q299" s="423"/>
      <c r="R299" s="423"/>
      <c r="S299" s="423"/>
      <c r="T299" s="423"/>
      <c r="U299" s="423"/>
      <c r="V299" s="423"/>
      <c r="W299" s="423"/>
      <c r="X299" s="423"/>
      <c r="Y299" s="423"/>
      <c r="Z299" s="423"/>
      <c r="AA299" s="423"/>
      <c r="AB299" s="423"/>
      <c r="AC299" s="423"/>
      <c r="AD299" s="423"/>
      <c r="AE299" s="423"/>
      <c r="AF299" s="423"/>
      <c r="AG299" s="423"/>
      <c r="AH299" s="423"/>
      <c r="AI299" s="423"/>
      <c r="AJ299" s="423"/>
      <c r="AK299" s="423"/>
    </row>
    <row r="300" spans="2:37" ht="12.75" customHeight="1" outlineLevel="1" x14ac:dyDescent="0.25"/>
    <row r="301" spans="2:37" ht="12.75" customHeight="1" outlineLevel="1" x14ac:dyDescent="0.25">
      <c r="D301" s="440" t="s">
        <v>562</v>
      </c>
      <c r="E301" s="441"/>
      <c r="F301" s="426" t="s">
        <v>428</v>
      </c>
      <c r="G301" s="442">
        <f t="shared" ref="G301:AC301" si="38">SUM(G48,G190)</f>
        <v>0</v>
      </c>
      <c r="H301" s="442">
        <f t="shared" si="38"/>
        <v>0</v>
      </c>
      <c r="I301" s="442">
        <f t="shared" si="38"/>
        <v>0</v>
      </c>
      <c r="J301" s="442">
        <f t="shared" si="38"/>
        <v>0</v>
      </c>
      <c r="K301" s="442">
        <f t="shared" si="38"/>
        <v>0</v>
      </c>
      <c r="L301" s="442">
        <f t="shared" si="38"/>
        <v>0</v>
      </c>
      <c r="M301" s="442">
        <f t="shared" si="38"/>
        <v>0</v>
      </c>
      <c r="N301" s="442">
        <f t="shared" si="38"/>
        <v>0</v>
      </c>
      <c r="O301" s="442">
        <f t="shared" si="38"/>
        <v>0</v>
      </c>
      <c r="P301" s="442">
        <f t="shared" si="38"/>
        <v>0</v>
      </c>
      <c r="Q301" s="442">
        <f t="shared" si="38"/>
        <v>0</v>
      </c>
      <c r="R301" s="442">
        <f t="shared" si="38"/>
        <v>0</v>
      </c>
      <c r="S301" s="442">
        <f t="shared" si="38"/>
        <v>0</v>
      </c>
      <c r="T301" s="442">
        <f t="shared" si="38"/>
        <v>0</v>
      </c>
      <c r="U301" s="442">
        <f t="shared" si="38"/>
        <v>0</v>
      </c>
      <c r="V301" s="442">
        <f t="shared" si="38"/>
        <v>0</v>
      </c>
      <c r="W301" s="442">
        <f t="shared" si="38"/>
        <v>0</v>
      </c>
      <c r="X301" s="442">
        <f t="shared" si="38"/>
        <v>0</v>
      </c>
      <c r="Y301" s="442">
        <f t="shared" si="38"/>
        <v>0</v>
      </c>
      <c r="Z301" s="442">
        <f t="shared" si="38"/>
        <v>0</v>
      </c>
      <c r="AA301" s="442">
        <f t="shared" si="38"/>
        <v>0</v>
      </c>
      <c r="AB301" s="442">
        <f t="shared" si="38"/>
        <v>0</v>
      </c>
      <c r="AC301" s="443">
        <f t="shared" si="38"/>
        <v>0</v>
      </c>
      <c r="AE301" s="1057">
        <f>SUM(AE48,AE190)</f>
        <v>0</v>
      </c>
      <c r="AG301" s="1057">
        <f>SUM(AG48,AG190)</f>
        <v>0</v>
      </c>
      <c r="AI301" s="1057">
        <f>SUM(AI48,AI190)</f>
        <v>0</v>
      </c>
      <c r="AK301" s="444"/>
    </row>
    <row r="302" spans="2:37" ht="12.75" customHeight="1" outlineLevel="1" x14ac:dyDescent="0.25">
      <c r="D302" s="142" t="s">
        <v>563</v>
      </c>
      <c r="E302" s="106"/>
      <c r="F302" s="143" t="str">
        <f>F301</f>
        <v>£000</v>
      </c>
      <c r="G302" s="107">
        <f t="shared" ref="G302:AC302" si="39">SUM(G83,G225)</f>
        <v>0</v>
      </c>
      <c r="H302" s="107">
        <f t="shared" si="39"/>
        <v>0</v>
      </c>
      <c r="I302" s="107">
        <f t="shared" si="39"/>
        <v>0</v>
      </c>
      <c r="J302" s="107">
        <f t="shared" si="39"/>
        <v>0</v>
      </c>
      <c r="K302" s="107">
        <f t="shared" si="39"/>
        <v>0</v>
      </c>
      <c r="L302" s="107">
        <f t="shared" si="39"/>
        <v>0</v>
      </c>
      <c r="M302" s="107">
        <f t="shared" si="39"/>
        <v>0</v>
      </c>
      <c r="N302" s="107">
        <f t="shared" si="39"/>
        <v>0</v>
      </c>
      <c r="O302" s="107">
        <f t="shared" si="39"/>
        <v>0</v>
      </c>
      <c r="P302" s="107">
        <f t="shared" si="39"/>
        <v>0</v>
      </c>
      <c r="Q302" s="107">
        <f t="shared" si="39"/>
        <v>0</v>
      </c>
      <c r="R302" s="107">
        <f t="shared" si="39"/>
        <v>0</v>
      </c>
      <c r="S302" s="107">
        <f t="shared" si="39"/>
        <v>0</v>
      </c>
      <c r="T302" s="107">
        <f t="shared" si="39"/>
        <v>0</v>
      </c>
      <c r="U302" s="107">
        <f t="shared" si="39"/>
        <v>0</v>
      </c>
      <c r="V302" s="107">
        <f t="shared" si="39"/>
        <v>0</v>
      </c>
      <c r="W302" s="107">
        <f t="shared" si="39"/>
        <v>0</v>
      </c>
      <c r="X302" s="107">
        <f t="shared" si="39"/>
        <v>0</v>
      </c>
      <c r="Y302" s="107">
        <f t="shared" si="39"/>
        <v>0</v>
      </c>
      <c r="Z302" s="107">
        <f t="shared" si="39"/>
        <v>0</v>
      </c>
      <c r="AA302" s="107">
        <f t="shared" si="39"/>
        <v>0</v>
      </c>
      <c r="AB302" s="107">
        <f t="shared" si="39"/>
        <v>0</v>
      </c>
      <c r="AC302" s="108">
        <f t="shared" si="39"/>
        <v>0</v>
      </c>
      <c r="AE302" s="805">
        <f>SUM(AE83,AE225)</f>
        <v>0</v>
      </c>
      <c r="AG302" s="805">
        <f>SUM(AG83,AG225)</f>
        <v>0</v>
      </c>
      <c r="AI302" s="805">
        <f>SUM(AI83,AI225)</f>
        <v>0</v>
      </c>
      <c r="AK302" s="300"/>
    </row>
    <row r="303" spans="2:37" ht="12.75" customHeight="1" outlineLevel="1" x14ac:dyDescent="0.25">
      <c r="D303" s="142" t="s">
        <v>564</v>
      </c>
      <c r="E303" s="106"/>
      <c r="F303" s="143" t="str">
        <f>F302</f>
        <v>£000</v>
      </c>
      <c r="G303" s="107">
        <f t="shared" ref="G303:AC303" si="40">SUM(G118,G260)</f>
        <v>0</v>
      </c>
      <c r="H303" s="107">
        <f t="shared" si="40"/>
        <v>0</v>
      </c>
      <c r="I303" s="107">
        <f t="shared" si="40"/>
        <v>0</v>
      </c>
      <c r="J303" s="107">
        <f t="shared" si="40"/>
        <v>0</v>
      </c>
      <c r="K303" s="107">
        <f t="shared" si="40"/>
        <v>0</v>
      </c>
      <c r="L303" s="107">
        <f t="shared" si="40"/>
        <v>0</v>
      </c>
      <c r="M303" s="107">
        <f t="shared" si="40"/>
        <v>0</v>
      </c>
      <c r="N303" s="107">
        <f t="shared" si="40"/>
        <v>0</v>
      </c>
      <c r="O303" s="107">
        <f t="shared" si="40"/>
        <v>0</v>
      </c>
      <c r="P303" s="107">
        <f t="shared" si="40"/>
        <v>0</v>
      </c>
      <c r="Q303" s="107">
        <f t="shared" si="40"/>
        <v>0</v>
      </c>
      <c r="R303" s="107">
        <f t="shared" si="40"/>
        <v>0</v>
      </c>
      <c r="S303" s="107">
        <f t="shared" si="40"/>
        <v>0</v>
      </c>
      <c r="T303" s="107">
        <f t="shared" si="40"/>
        <v>0</v>
      </c>
      <c r="U303" s="107">
        <f t="shared" si="40"/>
        <v>0</v>
      </c>
      <c r="V303" s="107">
        <f t="shared" si="40"/>
        <v>0</v>
      </c>
      <c r="W303" s="107">
        <f t="shared" si="40"/>
        <v>0</v>
      </c>
      <c r="X303" s="107">
        <f t="shared" si="40"/>
        <v>0</v>
      </c>
      <c r="Y303" s="107">
        <f t="shared" si="40"/>
        <v>0</v>
      </c>
      <c r="Z303" s="107">
        <f t="shared" si="40"/>
        <v>0</v>
      </c>
      <c r="AA303" s="107">
        <f t="shared" si="40"/>
        <v>0</v>
      </c>
      <c r="AB303" s="107">
        <f t="shared" si="40"/>
        <v>0</v>
      </c>
      <c r="AC303" s="108">
        <f t="shared" si="40"/>
        <v>0</v>
      </c>
      <c r="AE303" s="1058">
        <f>SUM(AE118,AE260)</f>
        <v>0</v>
      </c>
      <c r="AG303" s="1058">
        <f>SUM(AG118,AG260)</f>
        <v>0</v>
      </c>
      <c r="AI303" s="1058">
        <f>SUM(AI118,AI260)</f>
        <v>0</v>
      </c>
      <c r="AK303" s="300"/>
    </row>
    <row r="304" spans="2:37" ht="12.75" customHeight="1" outlineLevel="1" x14ac:dyDescent="0.25">
      <c r="D304" s="429" t="s">
        <v>565</v>
      </c>
      <c r="E304" s="430"/>
      <c r="F304" s="431" t="str">
        <f>F303</f>
        <v>£000</v>
      </c>
      <c r="G304" s="432">
        <f t="shared" ref="G304:AC304" si="41">SUM(G153,G295)</f>
        <v>0</v>
      </c>
      <c r="H304" s="432">
        <f t="shared" si="41"/>
        <v>0</v>
      </c>
      <c r="I304" s="432">
        <f t="shared" si="41"/>
        <v>0</v>
      </c>
      <c r="J304" s="432">
        <f t="shared" si="41"/>
        <v>0</v>
      </c>
      <c r="K304" s="432">
        <f t="shared" si="41"/>
        <v>0</v>
      </c>
      <c r="L304" s="432">
        <f t="shared" si="41"/>
        <v>0</v>
      </c>
      <c r="M304" s="432">
        <f t="shared" si="41"/>
        <v>0</v>
      </c>
      <c r="N304" s="432">
        <f t="shared" si="41"/>
        <v>0</v>
      </c>
      <c r="O304" s="432">
        <f t="shared" si="41"/>
        <v>0</v>
      </c>
      <c r="P304" s="432">
        <f t="shared" si="41"/>
        <v>0</v>
      </c>
      <c r="Q304" s="432">
        <f t="shared" si="41"/>
        <v>0</v>
      </c>
      <c r="R304" s="432">
        <f t="shared" si="41"/>
        <v>0</v>
      </c>
      <c r="S304" s="432">
        <f t="shared" si="41"/>
        <v>0</v>
      </c>
      <c r="T304" s="432">
        <f t="shared" si="41"/>
        <v>0</v>
      </c>
      <c r="U304" s="432">
        <f t="shared" si="41"/>
        <v>0</v>
      </c>
      <c r="V304" s="432">
        <f t="shared" si="41"/>
        <v>0</v>
      </c>
      <c r="W304" s="432">
        <f t="shared" si="41"/>
        <v>0</v>
      </c>
      <c r="X304" s="432">
        <f t="shared" si="41"/>
        <v>0</v>
      </c>
      <c r="Y304" s="432">
        <f t="shared" si="41"/>
        <v>0</v>
      </c>
      <c r="Z304" s="432">
        <f t="shared" si="41"/>
        <v>0</v>
      </c>
      <c r="AA304" s="432">
        <f t="shared" si="41"/>
        <v>0</v>
      </c>
      <c r="AB304" s="432">
        <f t="shared" si="41"/>
        <v>0</v>
      </c>
      <c r="AC304" s="433">
        <f t="shared" si="41"/>
        <v>0</v>
      </c>
      <c r="AE304" s="1062">
        <f>SUM(AE153,AE295)</f>
        <v>0</v>
      </c>
      <c r="AG304" s="1062">
        <f>SUM(AG153,AG295)</f>
        <v>0</v>
      </c>
      <c r="AI304" s="1062">
        <f>SUM(AI153,AI295)</f>
        <v>0</v>
      </c>
      <c r="AK304" s="295"/>
    </row>
    <row r="305" spans="2:37" ht="12.75" customHeight="1" x14ac:dyDescent="0.25">
      <c r="G305" s="107"/>
      <c r="H305" s="107"/>
      <c r="I305" s="107"/>
      <c r="J305" s="107"/>
      <c r="K305" s="107"/>
      <c r="L305" s="107"/>
      <c r="M305" s="107"/>
      <c r="N305" s="107"/>
      <c r="O305" s="107"/>
      <c r="P305" s="107"/>
      <c r="Q305" s="107"/>
      <c r="R305" s="107"/>
      <c r="S305" s="107"/>
      <c r="T305" s="107"/>
      <c r="U305" s="107"/>
      <c r="V305" s="107"/>
      <c r="W305" s="107"/>
      <c r="X305" s="107"/>
      <c r="Y305" s="107"/>
      <c r="Z305" s="107"/>
      <c r="AA305" s="107"/>
      <c r="AB305" s="107"/>
      <c r="AC305" s="107"/>
      <c r="AE305" s="107"/>
      <c r="AG305" s="107"/>
      <c r="AI305" s="107"/>
    </row>
    <row r="307" spans="2:37" ht="16.5" x14ac:dyDescent="0.25">
      <c r="B307" s="11" t="s">
        <v>25</v>
      </c>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3" fitToHeight="99" orientation="landscape" r:id="rId1"/>
  <rowBreaks count="2" manualBreakCount="2">
    <brk id="119" max="16383" man="1"/>
    <brk id="226" max="16383" man="1"/>
  </rowBreaks>
  <ignoredErrors>
    <ignoredError sqref="F17 F159 F30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008080"/>
    <pageSetUpPr fitToPage="1"/>
  </sheetPr>
  <dimension ref="A1:P32"/>
  <sheetViews>
    <sheetView showGridLines="0" zoomScale="70" zoomScaleNormal="70" zoomScaleSheetLayoutView="85" workbookViewId="0"/>
  </sheetViews>
  <sheetFormatPr defaultColWidth="9" defaultRowHeight="12.75" x14ac:dyDescent="0.2"/>
  <cols>
    <col min="1" max="1" width="2.85546875" style="9" customWidth="1"/>
    <col min="2" max="2" width="7.5703125" style="9" customWidth="1"/>
    <col min="3" max="3" width="7.7109375" style="9" customWidth="1"/>
    <col min="4" max="4" width="49.85546875" style="9" customWidth="1"/>
    <col min="5" max="16384" width="9" style="9"/>
  </cols>
  <sheetData>
    <row r="1" spans="1:16" x14ac:dyDescent="0.2">
      <c r="A1" s="56"/>
    </row>
    <row r="2" spans="1:16" x14ac:dyDescent="0.2">
      <c r="B2" s="8"/>
      <c r="C2" s="8"/>
      <c r="D2" s="8"/>
      <c r="E2" s="8"/>
      <c r="F2" s="8"/>
      <c r="G2" s="8"/>
      <c r="H2" s="8"/>
      <c r="I2" s="8"/>
      <c r="J2" s="8"/>
      <c r="K2" s="8"/>
      <c r="L2" s="8"/>
      <c r="M2" s="8"/>
      <c r="N2" s="8"/>
      <c r="O2" s="8"/>
      <c r="P2" s="8"/>
    </row>
    <row r="3" spans="1:16" x14ac:dyDescent="0.2">
      <c r="B3" s="8"/>
      <c r="C3" s="8"/>
      <c r="D3" s="8"/>
      <c r="E3" s="8"/>
      <c r="F3" s="8"/>
      <c r="G3" s="8"/>
      <c r="H3" s="8"/>
      <c r="I3" s="8"/>
      <c r="J3" s="8"/>
      <c r="K3" s="8"/>
      <c r="L3" s="8"/>
      <c r="M3" s="8"/>
      <c r="N3" s="8"/>
      <c r="O3" s="8"/>
      <c r="P3" s="8"/>
    </row>
    <row r="4" spans="1:16" x14ac:dyDescent="0.2">
      <c r="B4" s="8"/>
      <c r="C4" s="8"/>
      <c r="D4" s="8"/>
      <c r="E4" s="8"/>
      <c r="F4" s="8"/>
      <c r="G4" s="8"/>
      <c r="H4" s="8"/>
      <c r="I4" s="8"/>
      <c r="J4" s="8"/>
      <c r="K4" s="8"/>
      <c r="L4" s="8"/>
      <c r="M4" s="8"/>
      <c r="N4" s="8"/>
      <c r="O4" s="8"/>
      <c r="P4" s="8"/>
    </row>
    <row r="5" spans="1:16" x14ac:dyDescent="0.2">
      <c r="B5" s="8"/>
      <c r="C5" s="8"/>
      <c r="D5" s="8"/>
      <c r="E5" s="8"/>
      <c r="F5" s="8"/>
      <c r="G5" s="8"/>
      <c r="H5" s="8"/>
      <c r="I5" s="8"/>
      <c r="J5" s="8"/>
      <c r="K5" s="8"/>
      <c r="L5" s="8"/>
      <c r="M5" s="8"/>
      <c r="N5" s="8"/>
      <c r="O5" s="8"/>
      <c r="P5" s="8"/>
    </row>
    <row r="6" spans="1:16" x14ac:dyDescent="0.2">
      <c r="B6" s="8"/>
      <c r="C6" s="8"/>
      <c r="D6" s="8"/>
      <c r="E6" s="8"/>
      <c r="F6" s="8"/>
      <c r="G6" s="8"/>
      <c r="H6" s="8"/>
      <c r="I6" s="8"/>
      <c r="J6" s="8"/>
      <c r="K6" s="8"/>
      <c r="L6" s="8"/>
      <c r="M6" s="8"/>
      <c r="N6" s="8"/>
      <c r="O6" s="8"/>
      <c r="P6" s="8"/>
    </row>
    <row r="7" spans="1:16" x14ac:dyDescent="0.2">
      <c r="B7" s="8"/>
      <c r="C7" s="8"/>
      <c r="D7" s="8"/>
      <c r="E7" s="8"/>
      <c r="F7" s="8"/>
      <c r="G7" s="8"/>
      <c r="H7" s="8"/>
      <c r="I7" s="8"/>
      <c r="J7" s="8"/>
      <c r="K7" s="8"/>
      <c r="L7" s="8"/>
      <c r="M7" s="8"/>
      <c r="N7" s="8"/>
      <c r="O7" s="8"/>
      <c r="P7" s="8"/>
    </row>
    <row r="8" spans="1:16" x14ac:dyDescent="0.2">
      <c r="B8" s="8"/>
      <c r="C8" s="8"/>
      <c r="D8" s="8"/>
      <c r="E8" s="8"/>
      <c r="F8" s="8"/>
      <c r="G8" s="8"/>
      <c r="H8" s="8"/>
      <c r="I8" s="8"/>
      <c r="J8" s="8"/>
      <c r="K8" s="8"/>
      <c r="L8" s="8"/>
      <c r="M8" s="8"/>
      <c r="N8" s="8"/>
      <c r="O8" s="8"/>
      <c r="P8" s="8"/>
    </row>
    <row r="9" spans="1:16" x14ac:dyDescent="0.2">
      <c r="B9" s="8"/>
      <c r="C9" s="8"/>
      <c r="D9" s="8"/>
      <c r="E9" s="8"/>
      <c r="F9" s="8"/>
      <c r="G9" s="8"/>
      <c r="H9" s="8"/>
      <c r="I9" s="8"/>
      <c r="J9" s="8"/>
      <c r="K9" s="8"/>
      <c r="L9" s="8"/>
      <c r="M9" s="8"/>
      <c r="N9" s="8"/>
      <c r="O9" s="8"/>
      <c r="P9" s="8"/>
    </row>
    <row r="10" spans="1:16" x14ac:dyDescent="0.2">
      <c r="B10" s="8"/>
      <c r="C10" s="8"/>
      <c r="D10" s="8"/>
      <c r="E10" s="8"/>
      <c r="F10" s="8"/>
      <c r="G10" s="8"/>
      <c r="H10" s="8"/>
      <c r="I10" s="8"/>
      <c r="J10" s="8"/>
      <c r="K10" s="8"/>
      <c r="L10" s="8"/>
      <c r="M10" s="8"/>
      <c r="N10" s="8"/>
      <c r="O10" s="8"/>
      <c r="P10" s="8"/>
    </row>
    <row r="11" spans="1:16" ht="60" x14ac:dyDescent="0.8">
      <c r="B11" s="57"/>
      <c r="C11" s="57" t="str">
        <f ca="1">MID(CELL("filename",A1),FIND("]",CELL("filename",A1))+1,99)</f>
        <v>Financial Statements</v>
      </c>
      <c r="D11" s="57"/>
      <c r="E11" s="57"/>
      <c r="F11" s="57"/>
      <c r="G11" s="57"/>
      <c r="H11" s="57"/>
      <c r="I11" s="57"/>
      <c r="J11" s="57"/>
      <c r="K11" s="57"/>
      <c r="L11" s="57"/>
      <c r="M11" s="57"/>
      <c r="N11" s="57"/>
      <c r="O11" s="57"/>
      <c r="P11" s="57"/>
    </row>
    <row r="12" spans="1:16" x14ac:dyDescent="0.2">
      <c r="B12" s="8"/>
      <c r="C12" s="8"/>
      <c r="D12" s="8"/>
      <c r="E12" s="8"/>
      <c r="F12" s="8"/>
      <c r="G12" s="8"/>
      <c r="H12" s="8"/>
      <c r="I12" s="8"/>
      <c r="J12" s="8"/>
      <c r="K12" s="8"/>
      <c r="L12" s="8"/>
      <c r="M12" s="8"/>
      <c r="N12" s="8"/>
      <c r="O12" s="8"/>
      <c r="P12" s="8"/>
    </row>
    <row r="13" spans="1:16" x14ac:dyDescent="0.2">
      <c r="B13" s="8"/>
      <c r="C13" s="8"/>
      <c r="D13" s="8"/>
      <c r="E13" s="8"/>
      <c r="F13" s="8"/>
      <c r="G13" s="8"/>
      <c r="H13" s="8"/>
      <c r="I13" s="8"/>
      <c r="J13" s="8"/>
      <c r="K13" s="8"/>
      <c r="L13" s="8"/>
      <c r="M13" s="8"/>
      <c r="N13" s="8"/>
      <c r="O13" s="8"/>
      <c r="P13" s="8"/>
    </row>
    <row r="14" spans="1:16" x14ac:dyDescent="0.2">
      <c r="B14" s="8"/>
      <c r="C14" s="8"/>
      <c r="D14" s="8"/>
      <c r="E14" s="8"/>
      <c r="F14" s="8"/>
      <c r="G14" s="8"/>
      <c r="H14" s="8"/>
      <c r="I14" s="8"/>
      <c r="J14" s="8"/>
      <c r="K14" s="8"/>
      <c r="L14" s="8"/>
      <c r="M14" s="8"/>
      <c r="N14" s="8"/>
      <c r="O14" s="8"/>
      <c r="P14" s="8"/>
    </row>
    <row r="15" spans="1:16" x14ac:dyDescent="0.2">
      <c r="B15" s="8"/>
      <c r="C15" s="8"/>
      <c r="D15" s="8"/>
      <c r="E15" s="8"/>
      <c r="F15" s="8"/>
      <c r="G15" s="8"/>
      <c r="H15" s="8"/>
      <c r="I15" s="8"/>
      <c r="J15" s="8"/>
      <c r="K15" s="8"/>
      <c r="L15" s="8"/>
      <c r="M15" s="8"/>
      <c r="N15" s="8"/>
      <c r="O15" s="8"/>
      <c r="P15" s="8"/>
    </row>
    <row r="16" spans="1:16" x14ac:dyDescent="0.2">
      <c r="B16" s="8"/>
      <c r="C16" s="8"/>
      <c r="D16" s="8"/>
      <c r="E16" s="8"/>
      <c r="F16" s="8"/>
      <c r="G16" s="8"/>
      <c r="H16" s="8"/>
      <c r="I16" s="8"/>
      <c r="J16" s="8"/>
      <c r="K16" s="8"/>
      <c r="L16" s="8"/>
      <c r="M16" s="8"/>
      <c r="N16" s="8"/>
      <c r="O16" s="8"/>
      <c r="P16" s="8"/>
    </row>
    <row r="17" spans="2:16" x14ac:dyDescent="0.2">
      <c r="B17" s="8"/>
      <c r="C17" s="8"/>
      <c r="D17" s="8"/>
      <c r="E17" s="8"/>
      <c r="F17" s="8"/>
      <c r="G17" s="8"/>
      <c r="H17" s="8"/>
      <c r="I17" s="8"/>
      <c r="J17" s="8"/>
      <c r="K17" s="8"/>
      <c r="L17" s="8"/>
      <c r="M17" s="8"/>
      <c r="N17" s="8"/>
      <c r="O17" s="8"/>
      <c r="P17" s="8"/>
    </row>
    <row r="18" spans="2:16" x14ac:dyDescent="0.2">
      <c r="B18" s="8"/>
      <c r="C18" s="8"/>
      <c r="D18" s="8"/>
      <c r="E18" s="8"/>
      <c r="F18" s="8"/>
      <c r="G18" s="8"/>
      <c r="H18" s="8"/>
      <c r="I18" s="8"/>
      <c r="J18" s="8"/>
      <c r="K18" s="8"/>
      <c r="L18" s="8"/>
      <c r="M18" s="8"/>
      <c r="N18" s="8"/>
      <c r="O18" s="8"/>
      <c r="P18" s="8"/>
    </row>
    <row r="19" spans="2:16" x14ac:dyDescent="0.2">
      <c r="B19" s="8"/>
      <c r="C19" s="8"/>
      <c r="D19" s="8"/>
      <c r="E19" s="8"/>
      <c r="F19" s="8"/>
      <c r="G19" s="8"/>
      <c r="H19" s="8"/>
      <c r="I19" s="8"/>
      <c r="J19" s="8"/>
      <c r="K19" s="8"/>
      <c r="L19" s="8"/>
      <c r="M19" s="8"/>
      <c r="N19" s="8"/>
      <c r="O19" s="8"/>
      <c r="P19" s="8"/>
    </row>
    <row r="20" spans="2:16" x14ac:dyDescent="0.2">
      <c r="B20" s="8"/>
      <c r="C20" s="8"/>
      <c r="D20" s="8"/>
      <c r="E20" s="8"/>
      <c r="F20" s="8"/>
      <c r="G20" s="8"/>
      <c r="H20" s="8"/>
      <c r="I20" s="8"/>
      <c r="J20" s="8"/>
      <c r="K20" s="8"/>
      <c r="L20" s="8"/>
      <c r="M20" s="8"/>
      <c r="N20" s="8"/>
      <c r="O20" s="8"/>
      <c r="P20" s="8"/>
    </row>
    <row r="21" spans="2:16" x14ac:dyDescent="0.2">
      <c r="B21" s="8"/>
      <c r="C21" s="8"/>
      <c r="D21" s="8"/>
      <c r="E21" s="8"/>
      <c r="F21" s="8"/>
      <c r="G21" s="8"/>
      <c r="H21" s="8"/>
      <c r="I21" s="8"/>
      <c r="J21" s="8"/>
      <c r="K21" s="8"/>
      <c r="L21" s="8"/>
      <c r="M21" s="8"/>
      <c r="N21" s="8"/>
      <c r="O21" s="8"/>
      <c r="P21" s="8"/>
    </row>
    <row r="22" spans="2:16" x14ac:dyDescent="0.2">
      <c r="B22" s="8"/>
      <c r="C22" s="8"/>
      <c r="D22" s="8"/>
      <c r="E22" s="8"/>
      <c r="F22" s="8"/>
      <c r="G22" s="8"/>
      <c r="H22" s="8"/>
      <c r="I22" s="8"/>
      <c r="J22" s="8"/>
      <c r="K22" s="8"/>
      <c r="L22" s="8"/>
      <c r="M22" s="8"/>
      <c r="N22" s="8"/>
      <c r="O22" s="8"/>
      <c r="P22" s="8"/>
    </row>
    <row r="23" spans="2:16" x14ac:dyDescent="0.2">
      <c r="B23" s="8"/>
      <c r="C23" s="8"/>
      <c r="D23" s="8"/>
      <c r="E23" s="8"/>
      <c r="F23" s="8"/>
      <c r="G23" s="8"/>
      <c r="H23" s="8"/>
      <c r="I23" s="8"/>
      <c r="J23" s="8"/>
      <c r="K23" s="8"/>
      <c r="L23" s="8"/>
      <c r="M23" s="8"/>
      <c r="N23" s="8"/>
      <c r="O23" s="8"/>
      <c r="P23" s="8"/>
    </row>
    <row r="24" spans="2:16" x14ac:dyDescent="0.2">
      <c r="B24" s="8"/>
      <c r="C24" s="8"/>
      <c r="D24" s="8"/>
      <c r="E24" s="8"/>
      <c r="F24" s="8"/>
      <c r="G24" s="8"/>
      <c r="H24" s="8"/>
      <c r="I24" s="8"/>
      <c r="J24" s="8"/>
      <c r="K24" s="8"/>
      <c r="L24" s="8"/>
      <c r="M24" s="8"/>
      <c r="N24" s="8"/>
      <c r="O24" s="8"/>
      <c r="P24" s="8"/>
    </row>
    <row r="25" spans="2:16" x14ac:dyDescent="0.2">
      <c r="B25" s="8"/>
      <c r="C25" s="8"/>
      <c r="D25" s="8"/>
      <c r="E25" s="8"/>
      <c r="F25" s="8"/>
      <c r="G25" s="8"/>
      <c r="H25" s="8"/>
      <c r="I25" s="8"/>
      <c r="J25" s="8"/>
      <c r="K25" s="8"/>
      <c r="L25" s="8"/>
      <c r="M25" s="8"/>
      <c r="N25" s="8"/>
      <c r="O25" s="8"/>
      <c r="P25" s="8"/>
    </row>
    <row r="26" spans="2:16" x14ac:dyDescent="0.2">
      <c r="B26" s="8"/>
      <c r="C26" s="8"/>
      <c r="D26" s="8"/>
      <c r="E26" s="8"/>
      <c r="F26" s="8"/>
      <c r="G26" s="8"/>
      <c r="H26" s="8"/>
      <c r="I26" s="8"/>
      <c r="J26" s="8"/>
      <c r="K26" s="8"/>
      <c r="L26" s="8"/>
      <c r="M26" s="8"/>
      <c r="N26" s="8"/>
      <c r="O26" s="8"/>
      <c r="P26" s="8"/>
    </row>
    <row r="27" spans="2:16" x14ac:dyDescent="0.2">
      <c r="B27" s="8"/>
      <c r="C27" s="8"/>
      <c r="D27" s="8"/>
      <c r="E27" s="8"/>
      <c r="F27" s="8"/>
      <c r="G27" s="8"/>
      <c r="H27" s="8"/>
      <c r="I27" s="8"/>
      <c r="J27" s="8"/>
      <c r="K27" s="8"/>
      <c r="L27" s="8"/>
      <c r="M27" s="8"/>
      <c r="N27" s="8"/>
      <c r="O27" s="8"/>
      <c r="P27" s="8"/>
    </row>
    <row r="28" spans="2:16" x14ac:dyDescent="0.2">
      <c r="B28" s="8"/>
      <c r="C28" s="8"/>
      <c r="D28" s="8"/>
      <c r="E28" s="8"/>
      <c r="F28" s="8"/>
      <c r="G28" s="8"/>
      <c r="H28" s="8"/>
      <c r="I28" s="8"/>
      <c r="J28" s="8"/>
      <c r="K28" s="8"/>
      <c r="L28" s="8"/>
      <c r="M28" s="8"/>
      <c r="N28" s="8"/>
      <c r="O28" s="8"/>
      <c r="P28" s="8"/>
    </row>
    <row r="29" spans="2:16" x14ac:dyDescent="0.2">
      <c r="B29" s="8"/>
      <c r="C29" s="8"/>
      <c r="D29" s="8"/>
      <c r="E29" s="8"/>
      <c r="F29" s="8"/>
      <c r="G29" s="8"/>
      <c r="H29" s="8"/>
      <c r="I29" s="8"/>
      <c r="J29" s="8"/>
      <c r="K29" s="8"/>
      <c r="L29" s="8"/>
      <c r="M29" s="8"/>
      <c r="N29" s="8"/>
      <c r="O29" s="8"/>
      <c r="P29" s="8"/>
    </row>
    <row r="30" spans="2:16" x14ac:dyDescent="0.2">
      <c r="B30" s="8"/>
      <c r="C30" s="8"/>
      <c r="D30" s="8"/>
      <c r="E30" s="8"/>
      <c r="F30" s="8"/>
      <c r="G30" s="8"/>
      <c r="H30" s="8"/>
      <c r="I30" s="8"/>
      <c r="J30" s="8"/>
      <c r="K30" s="8"/>
      <c r="L30" s="8"/>
      <c r="M30" s="8"/>
      <c r="N30" s="8"/>
      <c r="O30" s="8"/>
      <c r="P30" s="8"/>
    </row>
    <row r="31" spans="2:16" x14ac:dyDescent="0.2">
      <c r="B31" s="8"/>
      <c r="C31" s="8"/>
      <c r="D31" s="8"/>
      <c r="E31" s="8"/>
      <c r="F31" s="8"/>
      <c r="G31" s="8"/>
      <c r="H31" s="8"/>
      <c r="I31" s="8"/>
      <c r="J31" s="8"/>
      <c r="K31" s="8"/>
      <c r="L31" s="8"/>
      <c r="M31" s="8"/>
      <c r="N31" s="8"/>
      <c r="O31" s="8"/>
      <c r="P31" s="8"/>
    </row>
    <row r="32" spans="2:16" x14ac:dyDescent="0.2">
      <c r="B32" s="8"/>
      <c r="C32" s="8"/>
      <c r="D32" s="8"/>
      <c r="E32" s="8"/>
      <c r="F32" s="8"/>
      <c r="G32" s="8"/>
      <c r="H32" s="8"/>
      <c r="I32" s="8"/>
      <c r="J32" s="8"/>
      <c r="K32" s="8"/>
      <c r="L32" s="8"/>
      <c r="M32" s="8"/>
      <c r="N32" s="8"/>
      <c r="O32" s="8"/>
      <c r="P32" s="8"/>
    </row>
  </sheetData>
  <pageMargins left="0.39370078740157483" right="0.39370078740157483" top="0.39370078740157483" bottom="0.39370078740157483" header="0.31496062992125984" footer="0.31496062992125984"/>
  <pageSetup paperSize="8" fitToHeight="9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pageSetUpPr autoPageBreaks="0"/>
  </sheetPr>
  <dimension ref="B2:AJ570"/>
  <sheetViews>
    <sheetView showGridLines="0" zoomScale="70" zoomScaleNormal="70" zoomScaleSheetLayoutView="70" workbookViewId="0">
      <pane xSplit="6" ySplit="14" topLeftCell="G15" activePane="bottomRight" state="frozen"/>
      <selection pane="topRight"/>
      <selection pane="bottomLeft"/>
      <selection pane="bottomRight"/>
    </sheetView>
  </sheetViews>
  <sheetFormatPr defaultColWidth="9" defaultRowHeight="12.75" outlineLevelRow="1" outlineLevelCol="1" x14ac:dyDescent="0.2"/>
  <cols>
    <col min="1" max="1" width="2.85546875" style="9" customWidth="1"/>
    <col min="2" max="2" width="11.5703125" style="9" customWidth="1"/>
    <col min="3" max="3" width="7.7109375" style="9" customWidth="1"/>
    <col min="4" max="4" width="12.7109375" style="9" customWidth="1"/>
    <col min="5" max="5" width="29.7109375" style="9" customWidth="1"/>
    <col min="6" max="22" width="11.42578125" style="9" customWidth="1"/>
    <col min="23" max="29" width="11.42578125" style="9" customWidth="1" outlineLevel="1"/>
    <col min="30" max="30" width="3.5703125" style="9" customWidth="1"/>
    <col min="31" max="31" width="11.42578125" style="9" customWidth="1" outlineLevel="1"/>
    <col min="32" max="32" width="3.5703125" style="9" customWidth="1" outlineLevel="1"/>
    <col min="33" max="33" width="11.42578125" style="9" customWidth="1" outlineLevel="1"/>
    <col min="34" max="34" width="3.5703125" style="9" customWidth="1" outlineLevel="1"/>
    <col min="35" max="35" width="11.42578125" style="9" customWidth="1" outlineLevel="1"/>
    <col min="36" max="36" width="3.5703125" style="9" customWidth="1" outlineLevel="1"/>
    <col min="37" max="16384" width="9" style="9"/>
  </cols>
  <sheetData>
    <row r="2" spans="2:36" x14ac:dyDescent="0.2">
      <c r="B2" s="7" t="str">
        <f>'Template Cover'!B2</f>
        <v>Owner:</v>
      </c>
      <c r="C2" s="8"/>
      <c r="D2" s="8"/>
      <c r="E2" s="8"/>
      <c r="F2" s="8"/>
      <c r="G2" s="8" t="str">
        <f>Owner</f>
        <v>Department for Transport</v>
      </c>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2:36" x14ac:dyDescent="0.2">
      <c r="B3" s="7" t="str">
        <f>'Template Cover'!B3</f>
        <v>Project:</v>
      </c>
      <c r="C3" s="8"/>
      <c r="D3" s="8"/>
      <c r="E3" s="8"/>
      <c r="F3" s="8"/>
      <c r="G3" s="8" t="str">
        <f>Project</f>
        <v>South Eastern Franchise</v>
      </c>
      <c r="H3" s="8"/>
      <c r="I3" s="8"/>
      <c r="J3" s="8"/>
      <c r="K3" s="8"/>
      <c r="L3" s="8"/>
      <c r="M3" s="8"/>
      <c r="N3" s="8"/>
      <c r="O3" s="8"/>
      <c r="P3" s="8"/>
      <c r="Q3" s="8"/>
      <c r="R3" s="8"/>
      <c r="S3" s="8"/>
      <c r="T3" s="8"/>
      <c r="U3" s="8"/>
      <c r="V3" s="8"/>
      <c r="W3" s="8"/>
      <c r="X3" s="8"/>
      <c r="Y3" s="8"/>
      <c r="Z3" s="8"/>
      <c r="AA3" s="8"/>
      <c r="AB3" s="8"/>
      <c r="AC3" s="8"/>
      <c r="AD3" s="8"/>
      <c r="AE3" s="8"/>
      <c r="AF3" s="8"/>
      <c r="AG3" s="8"/>
      <c r="AH3" s="8"/>
      <c r="AI3" s="8"/>
      <c r="AJ3" s="8"/>
    </row>
    <row r="4" spans="2:36" x14ac:dyDescent="0.2">
      <c r="B4" s="7" t="str">
        <f>'Template Cover'!B4</f>
        <v>Sheet:</v>
      </c>
      <c r="C4" s="8"/>
      <c r="D4" s="8"/>
      <c r="E4" s="8"/>
      <c r="F4" s="8"/>
      <c r="G4" s="8" t="str">
        <f ca="1">MID(CELL("filename",$A$1),FIND("]",CELL("filename",$A$1))+1,99)</f>
        <v>P&amp;L1</v>
      </c>
      <c r="H4" s="8"/>
      <c r="I4" s="8"/>
      <c r="J4" s="8"/>
      <c r="K4" s="8"/>
      <c r="L4" s="8"/>
      <c r="M4" s="8"/>
      <c r="N4" s="8"/>
      <c r="O4" s="8"/>
      <c r="P4" s="8"/>
      <c r="Q4" s="8"/>
      <c r="R4" s="8"/>
      <c r="S4" s="8"/>
      <c r="T4" s="8"/>
      <c r="U4" s="8"/>
      <c r="V4" s="8"/>
      <c r="W4" s="8"/>
      <c r="X4" s="8"/>
      <c r="Y4" s="8"/>
      <c r="Z4" s="8"/>
      <c r="AA4" s="8"/>
      <c r="AB4" s="8"/>
      <c r="AC4" s="8"/>
      <c r="AD4" s="8"/>
      <c r="AE4" s="8"/>
      <c r="AF4" s="8"/>
      <c r="AG4" s="8"/>
      <c r="AH4" s="8"/>
      <c r="AI4" s="8"/>
      <c r="AJ4" s="8"/>
    </row>
    <row r="5" spans="2:36" x14ac:dyDescent="0.2">
      <c r="B5" s="7" t="str">
        <f>'Template Cover'!B5</f>
        <v>Version:</v>
      </c>
      <c r="C5" s="8"/>
      <c r="D5" s="8"/>
      <c r="E5" s="8"/>
      <c r="F5" s="8"/>
      <c r="G5" s="8">
        <f>Version</f>
        <v>1</v>
      </c>
      <c r="H5" s="8"/>
      <c r="I5" s="8"/>
      <c r="J5" s="8"/>
      <c r="K5" s="8"/>
      <c r="L5" s="8"/>
      <c r="M5" s="8"/>
      <c r="N5" s="8"/>
      <c r="O5" s="8"/>
      <c r="P5" s="8"/>
      <c r="Q5" s="8"/>
      <c r="R5" s="8"/>
      <c r="S5" s="8"/>
      <c r="T5" s="8"/>
      <c r="U5" s="8"/>
      <c r="V5" s="8"/>
      <c r="W5" s="8"/>
      <c r="X5" s="8"/>
      <c r="Y5" s="8"/>
      <c r="Z5" s="8"/>
      <c r="AA5" s="8"/>
      <c r="AB5" s="8"/>
      <c r="AC5" s="8"/>
      <c r="AD5" s="8"/>
      <c r="AE5" s="8"/>
      <c r="AF5" s="8"/>
      <c r="AG5" s="8"/>
      <c r="AH5" s="8"/>
      <c r="AI5" s="8"/>
      <c r="AJ5" s="8"/>
    </row>
    <row r="6" spans="2:36" x14ac:dyDescent="0.2">
      <c r="B6" s="7" t="str">
        <f>'Template Cover'!B6</f>
        <v>Date:</v>
      </c>
      <c r="C6" s="10"/>
      <c r="D6" s="10"/>
      <c r="E6" s="10"/>
      <c r="F6" s="10"/>
      <c r="G6" s="10">
        <f ca="1">TODAY()</f>
        <v>43067</v>
      </c>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row>
    <row r="7" spans="2:36" x14ac:dyDescent="0.2">
      <c r="B7" s="7" t="str">
        <f>'Template Cover'!B7</f>
        <v>Filename:</v>
      </c>
      <c r="C7" s="8"/>
      <c r="D7" s="8"/>
      <c r="E7" s="8"/>
      <c r="F7" s="8"/>
      <c r="G7" s="8" t="str">
        <f ca="1">LEFT(CELL("FILENAME",$A$1),FIND("]",CELL("FILENAME",$A$1)))</f>
        <v>G:\AFP\RailGrpAll\FRP\002 Projects\009 South Eastern\0004 Finance\10_ITT\Financial Model Template\[SEF Financial Templates v4.01.xlsx]</v>
      </c>
      <c r="H7" s="8"/>
      <c r="I7" s="8"/>
      <c r="J7" s="8"/>
      <c r="K7" s="8"/>
      <c r="L7" s="8"/>
      <c r="M7" s="8"/>
      <c r="N7" s="8"/>
      <c r="O7" s="8"/>
      <c r="P7" s="8"/>
      <c r="Q7" s="8"/>
      <c r="R7" s="8"/>
      <c r="S7" s="8"/>
      <c r="T7" s="8"/>
      <c r="U7" s="8"/>
      <c r="V7" s="8"/>
      <c r="W7" s="8"/>
      <c r="X7" s="8"/>
      <c r="Y7" s="8"/>
      <c r="Z7" s="8"/>
      <c r="AA7" s="8"/>
      <c r="AB7" s="8"/>
      <c r="AC7" s="8"/>
      <c r="AD7" s="8"/>
      <c r="AE7" s="8"/>
      <c r="AF7" s="8"/>
      <c r="AG7" s="8"/>
      <c r="AH7" s="8"/>
      <c r="AI7" s="8"/>
      <c r="AJ7" s="8"/>
    </row>
    <row r="9" spans="2:36" ht="25.5" x14ac:dyDescent="0.2">
      <c r="D9" s="1090" t="str">
        <f>RN_Switch</f>
        <v>Nominal</v>
      </c>
      <c r="E9" s="1108"/>
      <c r="F9" s="1109" t="s">
        <v>72</v>
      </c>
      <c r="G9" s="131" t="str">
        <f>Timeline!G29</f>
        <v>Blank</v>
      </c>
      <c r="H9" s="131" t="str">
        <f>Timeline!H29</f>
        <v>Blank</v>
      </c>
      <c r="I9" s="131" t="str">
        <f>Timeline!I29</f>
        <v>Year -3</v>
      </c>
      <c r="J9" s="131" t="str">
        <f>Timeline!J29</f>
        <v>Year -2</v>
      </c>
      <c r="K9" s="131" t="str">
        <f>Timeline!K29</f>
        <v>Year -1</v>
      </c>
      <c r="L9" s="131" t="str">
        <f>Timeline!L29</f>
        <v>Year 0</v>
      </c>
      <c r="M9" s="131" t="str">
        <f>Timeline!M29</f>
        <v>Year 1</v>
      </c>
      <c r="N9" s="131" t="str">
        <f>Timeline!N29</f>
        <v>Year 2</v>
      </c>
      <c r="O9" s="131" t="str">
        <f>Timeline!O29</f>
        <v>Year 3</v>
      </c>
      <c r="P9" s="131" t="str">
        <f>Timeline!P29</f>
        <v>Year 4</v>
      </c>
      <c r="Q9" s="131" t="str">
        <f>Timeline!Q29</f>
        <v>Year 5</v>
      </c>
      <c r="R9" s="131" t="str">
        <f>Timeline!R29</f>
        <v>Year 6</v>
      </c>
      <c r="S9" s="131" t="str">
        <f>Timeline!S29</f>
        <v>Year 7</v>
      </c>
      <c r="T9" s="131" t="str">
        <f>Timeline!T29</f>
        <v>Year 8</v>
      </c>
      <c r="U9" s="131" t="str">
        <f>Timeline!U29</f>
        <v>Year 9</v>
      </c>
      <c r="V9" s="131" t="str">
        <f>Timeline!V29</f>
        <v>Year 10</v>
      </c>
      <c r="W9" s="131" t="str">
        <f>Timeline!W29</f>
        <v>Year 11</v>
      </c>
      <c r="X9" s="131" t="str">
        <f>Timeline!X29</f>
        <v>Year 12</v>
      </c>
      <c r="Y9" s="131" t="str">
        <f>Timeline!Y29</f>
        <v>Year 13</v>
      </c>
      <c r="Z9" s="131" t="str">
        <f>Timeline!Z29</f>
        <v>Year 14</v>
      </c>
      <c r="AA9" s="131" t="str">
        <f>Timeline!AA29</f>
        <v>Year 15</v>
      </c>
      <c r="AB9" s="131" t="str">
        <f>Timeline!AB29</f>
        <v>Year 16</v>
      </c>
      <c r="AC9" s="131" t="str">
        <f>Timeline!AC29</f>
        <v>Year 17</v>
      </c>
      <c r="AE9" s="131" t="str">
        <f>Timeline!AE29</f>
        <v>Year 17 (Not Used)</v>
      </c>
      <c r="AG9" s="131" t="str">
        <f>Timeline!AG29</f>
        <v>Year 17 (Not Used)</v>
      </c>
      <c r="AI9" s="131" t="str">
        <f>Timeline!AI29</f>
        <v>Year 17 (Not Used)</v>
      </c>
    </row>
    <row r="10" spans="2:36" ht="25.5" x14ac:dyDescent="0.2">
      <c r="D10" s="1110" t="str">
        <f>Option_Switch</f>
        <v>Base Model</v>
      </c>
      <c r="E10" s="1111"/>
      <c r="F10" s="1088"/>
      <c r="G10" s="131" t="str">
        <f>Timeline!G30</f>
        <v>For Bidder Use</v>
      </c>
      <c r="H10" s="131" t="str">
        <f>Timeline!H30</f>
        <v>For Bidder Use</v>
      </c>
      <c r="I10" s="131" t="str">
        <f>Timeline!I30</f>
        <v>Actual</v>
      </c>
      <c r="J10" s="131" t="str">
        <f>Timeline!J30</f>
        <v>Actual</v>
      </c>
      <c r="K10" s="131" t="str">
        <f>Timeline!K30</f>
        <v>Forecast</v>
      </c>
      <c r="L10" s="131" t="str">
        <f>Timeline!L30</f>
        <v>Forecast</v>
      </c>
      <c r="M10" s="131" t="str">
        <f>Timeline!M30</f>
        <v>Core</v>
      </c>
      <c r="N10" s="131" t="str">
        <f>Timeline!N30</f>
        <v>Core</v>
      </c>
      <c r="O10" s="131" t="str">
        <f>Timeline!O30</f>
        <v>Core</v>
      </c>
      <c r="P10" s="131" t="str">
        <f>Timeline!P30</f>
        <v>Core</v>
      </c>
      <c r="Q10" s="131" t="str">
        <f>Timeline!Q30</f>
        <v>Core</v>
      </c>
      <c r="R10" s="131" t="str">
        <f>Timeline!R30</f>
        <v>Core</v>
      </c>
      <c r="S10" s="131" t="str">
        <f>Timeline!S30</f>
        <v>Core</v>
      </c>
      <c r="T10" s="131" t="str">
        <f>Timeline!T30</f>
        <v>Core</v>
      </c>
      <c r="U10" s="131" t="str">
        <f>Timeline!U30</f>
        <v>Extension</v>
      </c>
      <c r="V10" s="131" t="str">
        <f>Timeline!V30</f>
        <v>Not Used</v>
      </c>
      <c r="W10" s="131" t="str">
        <f>Timeline!W30</f>
        <v>Not Used</v>
      </c>
      <c r="X10" s="131" t="str">
        <f>Timeline!X30</f>
        <v>Not Used</v>
      </c>
      <c r="Y10" s="131" t="str">
        <f>Timeline!Y30</f>
        <v>Not Used</v>
      </c>
      <c r="Z10" s="131" t="str">
        <f>Timeline!Z30</f>
        <v>Not Used</v>
      </c>
      <c r="AA10" s="131" t="str">
        <f>Timeline!AA30</f>
        <v>Not Used</v>
      </c>
      <c r="AB10" s="131" t="str">
        <f>Timeline!AB30</f>
        <v>Not Used</v>
      </c>
      <c r="AC10" s="131" t="str">
        <f>Timeline!AC30</f>
        <v>Not Used</v>
      </c>
      <c r="AE10" s="131" t="str">
        <f>Timeline!AE30</f>
        <v>Not used</v>
      </c>
      <c r="AG10" s="131" t="str">
        <f>Timeline!AG30</f>
        <v>Not Used</v>
      </c>
      <c r="AI10" s="131" t="str">
        <f>Timeline!AI30</f>
        <v>Not Used</v>
      </c>
    </row>
    <row r="11" spans="2:36" x14ac:dyDescent="0.2">
      <c r="B11" s="445" t="s">
        <v>191</v>
      </c>
      <c r="C11" s="445" t="s">
        <v>192</v>
      </c>
      <c r="D11" s="1097" t="s">
        <v>566</v>
      </c>
      <c r="E11" s="1112"/>
      <c r="F11" s="1089" t="s">
        <v>72</v>
      </c>
      <c r="G11" s="132" t="str">
        <f>IF(Timeline!G31="","",Timeline!G31)</f>
        <v/>
      </c>
      <c r="H11" s="132" t="str">
        <f>IF(Timeline!H31="","",Timeline!H31)</f>
        <v/>
      </c>
      <c r="I11" s="132">
        <f>IF(Timeline!I31="","",Timeline!I31)</f>
        <v>42460</v>
      </c>
      <c r="J11" s="132">
        <f>IF(Timeline!J31="","",Timeline!J31)</f>
        <v>42825</v>
      </c>
      <c r="K11" s="132">
        <f>IF(Timeline!K31="","",Timeline!K31)</f>
        <v>43190</v>
      </c>
      <c r="L11" s="132">
        <f>IF(Timeline!L31="","",Timeline!L31)</f>
        <v>43555</v>
      </c>
      <c r="M11" s="132">
        <f>IF(Timeline!M31="","",Timeline!M31)</f>
        <v>43921</v>
      </c>
      <c r="N11" s="132">
        <f>IF(Timeline!N31="","",Timeline!N31)</f>
        <v>44286</v>
      </c>
      <c r="O11" s="132">
        <f>IF(Timeline!O31="","",Timeline!O31)</f>
        <v>44651</v>
      </c>
      <c r="P11" s="132">
        <f>IF(Timeline!P31="","",Timeline!P31)</f>
        <v>45016</v>
      </c>
      <c r="Q11" s="132">
        <f>IF(Timeline!Q31="","",Timeline!Q31)</f>
        <v>45382</v>
      </c>
      <c r="R11" s="132">
        <f>IF(Timeline!R31="","",Timeline!R31)</f>
        <v>45747</v>
      </c>
      <c r="S11" s="132">
        <f>IF(Timeline!S31="","",Timeline!S31)</f>
        <v>46112</v>
      </c>
      <c r="T11" s="132">
        <f>IF(Timeline!T31="","",Timeline!T31)</f>
        <v>46477</v>
      </c>
      <c r="U11" s="132">
        <f>IF(Timeline!U31="","",Timeline!U31)</f>
        <v>46843</v>
      </c>
      <c r="V11" s="132">
        <f>IF(Timeline!V31="","",Timeline!V31)</f>
        <v>47208</v>
      </c>
      <c r="W11" s="132">
        <f>IF(Timeline!W31="","",Timeline!W31)</f>
        <v>47573</v>
      </c>
      <c r="X11" s="132">
        <f>IF(Timeline!X31="","",Timeline!X31)</f>
        <v>47938</v>
      </c>
      <c r="Y11" s="132">
        <f>IF(Timeline!Y31="","",Timeline!Y31)</f>
        <v>48304</v>
      </c>
      <c r="Z11" s="132">
        <f>IF(Timeline!Z31="","",Timeline!Z31)</f>
        <v>48669</v>
      </c>
      <c r="AA11" s="132">
        <f>IF(Timeline!AA31="","",Timeline!AA31)</f>
        <v>49034</v>
      </c>
      <c r="AB11" s="132">
        <f>IF(Timeline!AB31="","",Timeline!AB31)</f>
        <v>49399</v>
      </c>
      <c r="AC11" s="132">
        <f>IF(Timeline!AC31="","",Timeline!AC31)</f>
        <v>49765</v>
      </c>
      <c r="AE11" s="132">
        <f>IF(Timeline!AE31="","",Timeline!AE31)</f>
        <v>49765</v>
      </c>
      <c r="AG11" s="132">
        <f>IF(Timeline!AG31="","",Timeline!AG31)</f>
        <v>49765</v>
      </c>
      <c r="AI11" s="132">
        <f>IF(Timeline!AI31="","",Timeline!AI31)</f>
        <v>49765</v>
      </c>
    </row>
    <row r="13" spans="2:36" ht="16.5" x14ac:dyDescent="0.25">
      <c r="B13" s="11" t="s">
        <v>566</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row>
    <row r="15" spans="2:36" outlineLevel="1" x14ac:dyDescent="0.2">
      <c r="B15" s="445" t="str">
        <f>'Line Items'!D$2433</f>
        <v>Passenger Fares Revenue</v>
      </c>
      <c r="C15" s="445" t="str">
        <f>'Line Items'!D2443</f>
        <v>Passenger Fares Revenue: SG 01 - Kent Mainline</v>
      </c>
      <c r="D15" s="446" t="str">
        <f>'Line Items'!D14</f>
        <v>SG 01 - Kent Mainline</v>
      </c>
      <c r="E15" s="447"/>
      <c r="F15" s="448" t="str">
        <f>'Pax Revenue'!F218</f>
        <v>£000</v>
      </c>
      <c r="G15" s="449">
        <f>'Pax Revenue'!G218</f>
        <v>0</v>
      </c>
      <c r="H15" s="449">
        <f>'Pax Revenue'!H218</f>
        <v>0</v>
      </c>
      <c r="I15" s="449">
        <f>'Pax Revenue'!I218</f>
        <v>0</v>
      </c>
      <c r="J15" s="449">
        <f>'Pax Revenue'!J218</f>
        <v>0</v>
      </c>
      <c r="K15" s="449">
        <f>'Pax Revenue'!K218</f>
        <v>0</v>
      </c>
      <c r="L15" s="449">
        <f>'Pax Revenue'!L218</f>
        <v>0</v>
      </c>
      <c r="M15" s="449">
        <f>'Pax Revenue'!M218</f>
        <v>0</v>
      </c>
      <c r="N15" s="449">
        <f>'Pax Revenue'!N218</f>
        <v>0</v>
      </c>
      <c r="O15" s="449">
        <f>'Pax Revenue'!O218</f>
        <v>0</v>
      </c>
      <c r="P15" s="449">
        <f>'Pax Revenue'!P218</f>
        <v>0</v>
      </c>
      <c r="Q15" s="449">
        <f>'Pax Revenue'!Q218</f>
        <v>0</v>
      </c>
      <c r="R15" s="449">
        <f>'Pax Revenue'!R218</f>
        <v>0</v>
      </c>
      <c r="S15" s="449">
        <f>'Pax Revenue'!S218</f>
        <v>0</v>
      </c>
      <c r="T15" s="449">
        <f>'Pax Revenue'!T218</f>
        <v>0</v>
      </c>
      <c r="U15" s="449">
        <f>'Pax Revenue'!U218</f>
        <v>0</v>
      </c>
      <c r="V15" s="449">
        <f>'Pax Revenue'!V218</f>
        <v>0</v>
      </c>
      <c r="W15" s="449">
        <f>'Pax Revenue'!W218</f>
        <v>0</v>
      </c>
      <c r="X15" s="449">
        <f>'Pax Revenue'!X218</f>
        <v>0</v>
      </c>
      <c r="Y15" s="449">
        <f>'Pax Revenue'!Y218</f>
        <v>0</v>
      </c>
      <c r="Z15" s="449">
        <f>'Pax Revenue'!Z218</f>
        <v>0</v>
      </c>
      <c r="AA15" s="449">
        <f>'Pax Revenue'!AA218</f>
        <v>0</v>
      </c>
      <c r="AB15" s="449">
        <f>'Pax Revenue'!AB218</f>
        <v>0</v>
      </c>
      <c r="AC15" s="450">
        <f>'Pax Revenue'!AC218</f>
        <v>0</v>
      </c>
      <c r="AE15" s="1057">
        <f>'Pax Revenue'!AE218</f>
        <v>0</v>
      </c>
      <c r="AG15" s="1057">
        <f>'Pax Revenue'!AG218</f>
        <v>0</v>
      </c>
      <c r="AI15" s="1057">
        <f>'Pax Revenue'!AI218</f>
        <v>0</v>
      </c>
    </row>
    <row r="16" spans="2:36" outlineLevel="1" x14ac:dyDescent="0.2">
      <c r="B16" s="445" t="str">
        <f>'Line Items'!D$2433</f>
        <v>Passenger Fares Revenue</v>
      </c>
      <c r="C16" s="445" t="str">
        <f>'Line Items'!D2444</f>
        <v>Passenger Fares Revenue: SG 02 - Kent Metro</v>
      </c>
      <c r="D16" s="142" t="str">
        <f>'Line Items'!D15</f>
        <v>SG 02 - Kent Metro</v>
      </c>
      <c r="E16" s="106"/>
      <c r="F16" s="143" t="str">
        <f>'Pax Revenue'!F219</f>
        <v>£000</v>
      </c>
      <c r="G16" s="107">
        <f>'Pax Revenue'!G219</f>
        <v>0</v>
      </c>
      <c r="H16" s="107">
        <f>'Pax Revenue'!H219</f>
        <v>0</v>
      </c>
      <c r="I16" s="107">
        <f>'Pax Revenue'!I219</f>
        <v>0</v>
      </c>
      <c r="J16" s="107">
        <f>'Pax Revenue'!J219</f>
        <v>0</v>
      </c>
      <c r="K16" s="107">
        <f>'Pax Revenue'!K219</f>
        <v>0</v>
      </c>
      <c r="L16" s="107">
        <f>'Pax Revenue'!L219</f>
        <v>0</v>
      </c>
      <c r="M16" s="107">
        <f>'Pax Revenue'!M219</f>
        <v>0</v>
      </c>
      <c r="N16" s="107">
        <f>'Pax Revenue'!N219</f>
        <v>0</v>
      </c>
      <c r="O16" s="107">
        <f>'Pax Revenue'!O219</f>
        <v>0</v>
      </c>
      <c r="P16" s="107">
        <f>'Pax Revenue'!P219</f>
        <v>0</v>
      </c>
      <c r="Q16" s="107">
        <f>'Pax Revenue'!Q219</f>
        <v>0</v>
      </c>
      <c r="R16" s="107">
        <f>'Pax Revenue'!R219</f>
        <v>0</v>
      </c>
      <c r="S16" s="107">
        <f>'Pax Revenue'!S219</f>
        <v>0</v>
      </c>
      <c r="T16" s="107">
        <f>'Pax Revenue'!T219</f>
        <v>0</v>
      </c>
      <c r="U16" s="107">
        <f>'Pax Revenue'!U219</f>
        <v>0</v>
      </c>
      <c r="V16" s="107">
        <f>'Pax Revenue'!V219</f>
        <v>0</v>
      </c>
      <c r="W16" s="107">
        <f>'Pax Revenue'!W219</f>
        <v>0</v>
      </c>
      <c r="X16" s="107">
        <f>'Pax Revenue'!X219</f>
        <v>0</v>
      </c>
      <c r="Y16" s="107">
        <f>'Pax Revenue'!Y219</f>
        <v>0</v>
      </c>
      <c r="Z16" s="107">
        <f>'Pax Revenue'!Z219</f>
        <v>0</v>
      </c>
      <c r="AA16" s="107">
        <f>'Pax Revenue'!AA219</f>
        <v>0</v>
      </c>
      <c r="AB16" s="107">
        <f>'Pax Revenue'!AB219</f>
        <v>0</v>
      </c>
      <c r="AC16" s="108">
        <f>'Pax Revenue'!AC219</f>
        <v>0</v>
      </c>
      <c r="AE16" s="805">
        <f>'Pax Revenue'!AE219</f>
        <v>0</v>
      </c>
      <c r="AG16" s="805">
        <f>'Pax Revenue'!AG219</f>
        <v>0</v>
      </c>
      <c r="AI16" s="805">
        <f>'Pax Revenue'!AI219</f>
        <v>0</v>
      </c>
    </row>
    <row r="17" spans="2:35" outlineLevel="1" x14ac:dyDescent="0.2">
      <c r="B17" s="445" t="str">
        <f>'Line Items'!D$2433</f>
        <v>Passenger Fares Revenue</v>
      </c>
      <c r="C17" s="445" t="str">
        <f>'Line Items'!D2445</f>
        <v>Passenger Fares Revenue: SG 03 - Kent Rural</v>
      </c>
      <c r="D17" s="142" t="str">
        <f>'Line Items'!D16</f>
        <v>SG 03 - Kent Rural</v>
      </c>
      <c r="E17" s="106"/>
      <c r="F17" s="143" t="str">
        <f>'Pax Revenue'!F220</f>
        <v>£000</v>
      </c>
      <c r="G17" s="107">
        <f>'Pax Revenue'!G220</f>
        <v>0</v>
      </c>
      <c r="H17" s="107">
        <f>'Pax Revenue'!H220</f>
        <v>0</v>
      </c>
      <c r="I17" s="107">
        <f>'Pax Revenue'!I220</f>
        <v>0</v>
      </c>
      <c r="J17" s="107">
        <f>'Pax Revenue'!J220</f>
        <v>0</v>
      </c>
      <c r="K17" s="107">
        <f>'Pax Revenue'!K220</f>
        <v>0</v>
      </c>
      <c r="L17" s="107">
        <f>'Pax Revenue'!L220</f>
        <v>0</v>
      </c>
      <c r="M17" s="107">
        <f>'Pax Revenue'!M220</f>
        <v>0</v>
      </c>
      <c r="N17" s="107">
        <f>'Pax Revenue'!N220</f>
        <v>0</v>
      </c>
      <c r="O17" s="107">
        <f>'Pax Revenue'!O220</f>
        <v>0</v>
      </c>
      <c r="P17" s="107">
        <f>'Pax Revenue'!P220</f>
        <v>0</v>
      </c>
      <c r="Q17" s="107">
        <f>'Pax Revenue'!Q220</f>
        <v>0</v>
      </c>
      <c r="R17" s="107">
        <f>'Pax Revenue'!R220</f>
        <v>0</v>
      </c>
      <c r="S17" s="107">
        <f>'Pax Revenue'!S220</f>
        <v>0</v>
      </c>
      <c r="T17" s="107">
        <f>'Pax Revenue'!T220</f>
        <v>0</v>
      </c>
      <c r="U17" s="107">
        <f>'Pax Revenue'!U220</f>
        <v>0</v>
      </c>
      <c r="V17" s="107">
        <f>'Pax Revenue'!V220</f>
        <v>0</v>
      </c>
      <c r="W17" s="107">
        <f>'Pax Revenue'!W220</f>
        <v>0</v>
      </c>
      <c r="X17" s="107">
        <f>'Pax Revenue'!X220</f>
        <v>0</v>
      </c>
      <c r="Y17" s="107">
        <f>'Pax Revenue'!Y220</f>
        <v>0</v>
      </c>
      <c r="Z17" s="107">
        <f>'Pax Revenue'!Z220</f>
        <v>0</v>
      </c>
      <c r="AA17" s="107">
        <f>'Pax Revenue'!AA220</f>
        <v>0</v>
      </c>
      <c r="AB17" s="107">
        <f>'Pax Revenue'!AB220</f>
        <v>0</v>
      </c>
      <c r="AC17" s="108">
        <f>'Pax Revenue'!AC220</f>
        <v>0</v>
      </c>
      <c r="AE17" s="805">
        <f>'Pax Revenue'!AE220</f>
        <v>0</v>
      </c>
      <c r="AG17" s="805">
        <f>'Pax Revenue'!AG220</f>
        <v>0</v>
      </c>
      <c r="AI17" s="805">
        <f>'Pax Revenue'!AI220</f>
        <v>0</v>
      </c>
    </row>
    <row r="18" spans="2:35" outlineLevel="1" x14ac:dyDescent="0.2">
      <c r="B18" s="445" t="str">
        <f>'Line Items'!D$2433</f>
        <v>Passenger Fares Revenue</v>
      </c>
      <c r="C18" s="445" t="str">
        <f>'Line Items'!D2446</f>
        <v>Passenger Fares Revenue: SG 04 - Kent High Speed</v>
      </c>
      <c r="D18" s="142" t="str">
        <f>'Line Items'!D17</f>
        <v>SG 04 - Kent High Speed</v>
      </c>
      <c r="E18" s="106"/>
      <c r="F18" s="143" t="str">
        <f>'Pax Revenue'!F221</f>
        <v>£000</v>
      </c>
      <c r="G18" s="107">
        <f>'Pax Revenue'!G221</f>
        <v>0</v>
      </c>
      <c r="H18" s="107">
        <f>'Pax Revenue'!H221</f>
        <v>0</v>
      </c>
      <c r="I18" s="107">
        <f>'Pax Revenue'!I221</f>
        <v>0</v>
      </c>
      <c r="J18" s="107">
        <f>'Pax Revenue'!J221</f>
        <v>0</v>
      </c>
      <c r="K18" s="107">
        <f>'Pax Revenue'!K221</f>
        <v>0</v>
      </c>
      <c r="L18" s="107">
        <f>'Pax Revenue'!L221</f>
        <v>0</v>
      </c>
      <c r="M18" s="107">
        <f>'Pax Revenue'!M221</f>
        <v>0</v>
      </c>
      <c r="N18" s="107">
        <f>'Pax Revenue'!N221</f>
        <v>0</v>
      </c>
      <c r="O18" s="107">
        <f>'Pax Revenue'!O221</f>
        <v>0</v>
      </c>
      <c r="P18" s="107">
        <f>'Pax Revenue'!P221</f>
        <v>0</v>
      </c>
      <c r="Q18" s="107">
        <f>'Pax Revenue'!Q221</f>
        <v>0</v>
      </c>
      <c r="R18" s="107">
        <f>'Pax Revenue'!R221</f>
        <v>0</v>
      </c>
      <c r="S18" s="107">
        <f>'Pax Revenue'!S221</f>
        <v>0</v>
      </c>
      <c r="T18" s="107">
        <f>'Pax Revenue'!T221</f>
        <v>0</v>
      </c>
      <c r="U18" s="107">
        <f>'Pax Revenue'!U221</f>
        <v>0</v>
      </c>
      <c r="V18" s="107">
        <f>'Pax Revenue'!V221</f>
        <v>0</v>
      </c>
      <c r="W18" s="107">
        <f>'Pax Revenue'!W221</f>
        <v>0</v>
      </c>
      <c r="X18" s="107">
        <f>'Pax Revenue'!X221</f>
        <v>0</v>
      </c>
      <c r="Y18" s="107">
        <f>'Pax Revenue'!Y221</f>
        <v>0</v>
      </c>
      <c r="Z18" s="107">
        <f>'Pax Revenue'!Z221</f>
        <v>0</v>
      </c>
      <c r="AA18" s="107">
        <f>'Pax Revenue'!AA221</f>
        <v>0</v>
      </c>
      <c r="AB18" s="107">
        <f>'Pax Revenue'!AB221</f>
        <v>0</v>
      </c>
      <c r="AC18" s="108">
        <f>'Pax Revenue'!AC221</f>
        <v>0</v>
      </c>
      <c r="AE18" s="805">
        <f>'Pax Revenue'!AE221</f>
        <v>0</v>
      </c>
      <c r="AG18" s="805">
        <f>'Pax Revenue'!AG221</f>
        <v>0</v>
      </c>
      <c r="AI18" s="805">
        <f>'Pax Revenue'!AI221</f>
        <v>0</v>
      </c>
    </row>
    <row r="19" spans="2:35" outlineLevel="1" x14ac:dyDescent="0.2">
      <c r="B19" s="445" t="str">
        <f>'Line Items'!D$2433</f>
        <v>Passenger Fares Revenue</v>
      </c>
      <c r="C19" s="445" t="str">
        <f>'Line Items'!D2447</f>
        <v>Passenger Fares Revenue: SG 05 - Spare SG 05</v>
      </c>
      <c r="D19" s="142" t="str">
        <f>'Line Items'!D18</f>
        <v>SG 05 - Spare SG 05</v>
      </c>
      <c r="E19" s="106"/>
      <c r="F19" s="143" t="str">
        <f>'Pax Revenue'!F222</f>
        <v>£000</v>
      </c>
      <c r="G19" s="107">
        <f>'Pax Revenue'!G222</f>
        <v>0</v>
      </c>
      <c r="H19" s="107">
        <f>'Pax Revenue'!H222</f>
        <v>0</v>
      </c>
      <c r="I19" s="107">
        <f>'Pax Revenue'!I222</f>
        <v>0</v>
      </c>
      <c r="J19" s="107">
        <f>'Pax Revenue'!J222</f>
        <v>0</v>
      </c>
      <c r="K19" s="107">
        <f>'Pax Revenue'!K222</f>
        <v>0</v>
      </c>
      <c r="L19" s="107">
        <f>'Pax Revenue'!L222</f>
        <v>0</v>
      </c>
      <c r="M19" s="107">
        <f>'Pax Revenue'!M222</f>
        <v>0</v>
      </c>
      <c r="N19" s="107">
        <f>'Pax Revenue'!N222</f>
        <v>0</v>
      </c>
      <c r="O19" s="107">
        <f>'Pax Revenue'!O222</f>
        <v>0</v>
      </c>
      <c r="P19" s="107">
        <f>'Pax Revenue'!P222</f>
        <v>0</v>
      </c>
      <c r="Q19" s="107">
        <f>'Pax Revenue'!Q222</f>
        <v>0</v>
      </c>
      <c r="R19" s="107">
        <f>'Pax Revenue'!R222</f>
        <v>0</v>
      </c>
      <c r="S19" s="107">
        <f>'Pax Revenue'!S222</f>
        <v>0</v>
      </c>
      <c r="T19" s="107">
        <f>'Pax Revenue'!T222</f>
        <v>0</v>
      </c>
      <c r="U19" s="107">
        <f>'Pax Revenue'!U222</f>
        <v>0</v>
      </c>
      <c r="V19" s="107">
        <f>'Pax Revenue'!V222</f>
        <v>0</v>
      </c>
      <c r="W19" s="107">
        <f>'Pax Revenue'!W222</f>
        <v>0</v>
      </c>
      <c r="X19" s="107">
        <f>'Pax Revenue'!X222</f>
        <v>0</v>
      </c>
      <c r="Y19" s="107">
        <f>'Pax Revenue'!Y222</f>
        <v>0</v>
      </c>
      <c r="Z19" s="107">
        <f>'Pax Revenue'!Z222</f>
        <v>0</v>
      </c>
      <c r="AA19" s="107">
        <f>'Pax Revenue'!AA222</f>
        <v>0</v>
      </c>
      <c r="AB19" s="107">
        <f>'Pax Revenue'!AB222</f>
        <v>0</v>
      </c>
      <c r="AC19" s="108">
        <f>'Pax Revenue'!AC222</f>
        <v>0</v>
      </c>
      <c r="AE19" s="805">
        <f>'Pax Revenue'!AE222</f>
        <v>0</v>
      </c>
      <c r="AG19" s="805">
        <f>'Pax Revenue'!AG222</f>
        <v>0</v>
      </c>
      <c r="AI19" s="805">
        <f>'Pax Revenue'!AI222</f>
        <v>0</v>
      </c>
    </row>
    <row r="20" spans="2:35" outlineLevel="1" x14ac:dyDescent="0.2">
      <c r="B20" s="445" t="str">
        <f>'Line Items'!D$2433</f>
        <v>Passenger Fares Revenue</v>
      </c>
      <c r="C20" s="445" t="str">
        <f>'Line Items'!D2448</f>
        <v>Passenger Fares Revenue: SG 06 - Spare SG 06</v>
      </c>
      <c r="D20" s="142" t="str">
        <f>'Line Items'!D19</f>
        <v>SG 06 - Spare SG 06</v>
      </c>
      <c r="E20" s="106"/>
      <c r="F20" s="143" t="str">
        <f>'Pax Revenue'!F223</f>
        <v>£000</v>
      </c>
      <c r="G20" s="107">
        <f>'Pax Revenue'!G223</f>
        <v>0</v>
      </c>
      <c r="H20" s="107">
        <f>'Pax Revenue'!H223</f>
        <v>0</v>
      </c>
      <c r="I20" s="107">
        <f>'Pax Revenue'!I223</f>
        <v>0</v>
      </c>
      <c r="J20" s="107">
        <f>'Pax Revenue'!J223</f>
        <v>0</v>
      </c>
      <c r="K20" s="107">
        <f>'Pax Revenue'!K223</f>
        <v>0</v>
      </c>
      <c r="L20" s="107">
        <f>'Pax Revenue'!L223</f>
        <v>0</v>
      </c>
      <c r="M20" s="107">
        <f>'Pax Revenue'!M223</f>
        <v>0</v>
      </c>
      <c r="N20" s="107">
        <f>'Pax Revenue'!N223</f>
        <v>0</v>
      </c>
      <c r="O20" s="107">
        <f>'Pax Revenue'!O223</f>
        <v>0</v>
      </c>
      <c r="P20" s="107">
        <f>'Pax Revenue'!P223</f>
        <v>0</v>
      </c>
      <c r="Q20" s="107">
        <f>'Pax Revenue'!Q223</f>
        <v>0</v>
      </c>
      <c r="R20" s="107">
        <f>'Pax Revenue'!R223</f>
        <v>0</v>
      </c>
      <c r="S20" s="107">
        <f>'Pax Revenue'!S223</f>
        <v>0</v>
      </c>
      <c r="T20" s="107">
        <f>'Pax Revenue'!T223</f>
        <v>0</v>
      </c>
      <c r="U20" s="107">
        <f>'Pax Revenue'!U223</f>
        <v>0</v>
      </c>
      <c r="V20" s="107">
        <f>'Pax Revenue'!V223</f>
        <v>0</v>
      </c>
      <c r="W20" s="107">
        <f>'Pax Revenue'!W223</f>
        <v>0</v>
      </c>
      <c r="X20" s="107">
        <f>'Pax Revenue'!X223</f>
        <v>0</v>
      </c>
      <c r="Y20" s="107">
        <f>'Pax Revenue'!Y223</f>
        <v>0</v>
      </c>
      <c r="Z20" s="107">
        <f>'Pax Revenue'!Z223</f>
        <v>0</v>
      </c>
      <c r="AA20" s="107">
        <f>'Pax Revenue'!AA223</f>
        <v>0</v>
      </c>
      <c r="AB20" s="107">
        <f>'Pax Revenue'!AB223</f>
        <v>0</v>
      </c>
      <c r="AC20" s="108">
        <f>'Pax Revenue'!AC223</f>
        <v>0</v>
      </c>
      <c r="AE20" s="805">
        <f>'Pax Revenue'!AE223</f>
        <v>0</v>
      </c>
      <c r="AG20" s="805">
        <f>'Pax Revenue'!AG223</f>
        <v>0</v>
      </c>
      <c r="AI20" s="805">
        <f>'Pax Revenue'!AI223</f>
        <v>0</v>
      </c>
    </row>
    <row r="21" spans="2:35" outlineLevel="1" x14ac:dyDescent="0.2">
      <c r="B21" s="445" t="str">
        <f>'Line Items'!D$2433</f>
        <v>Passenger Fares Revenue</v>
      </c>
      <c r="C21" s="445" t="str">
        <f>'Line Items'!D2449</f>
        <v>Passenger Fares Revenue: SG 07 - Spare SG 07</v>
      </c>
      <c r="D21" s="142" t="str">
        <f>'Line Items'!D20</f>
        <v>SG 07 - Spare SG 07</v>
      </c>
      <c r="E21" s="106"/>
      <c r="F21" s="143" t="str">
        <f>'Pax Revenue'!F224</f>
        <v>£000</v>
      </c>
      <c r="G21" s="107">
        <f>'Pax Revenue'!G224</f>
        <v>0</v>
      </c>
      <c r="H21" s="107">
        <f>'Pax Revenue'!H224</f>
        <v>0</v>
      </c>
      <c r="I21" s="107">
        <f>'Pax Revenue'!I224</f>
        <v>0</v>
      </c>
      <c r="J21" s="107">
        <f>'Pax Revenue'!J224</f>
        <v>0</v>
      </c>
      <c r="K21" s="107">
        <f>'Pax Revenue'!K224</f>
        <v>0</v>
      </c>
      <c r="L21" s="107">
        <f>'Pax Revenue'!L224</f>
        <v>0</v>
      </c>
      <c r="M21" s="107">
        <f>'Pax Revenue'!M224</f>
        <v>0</v>
      </c>
      <c r="N21" s="107">
        <f>'Pax Revenue'!N224</f>
        <v>0</v>
      </c>
      <c r="O21" s="107">
        <f>'Pax Revenue'!O224</f>
        <v>0</v>
      </c>
      <c r="P21" s="107">
        <f>'Pax Revenue'!P224</f>
        <v>0</v>
      </c>
      <c r="Q21" s="107">
        <f>'Pax Revenue'!Q224</f>
        <v>0</v>
      </c>
      <c r="R21" s="107">
        <f>'Pax Revenue'!R224</f>
        <v>0</v>
      </c>
      <c r="S21" s="107">
        <f>'Pax Revenue'!S224</f>
        <v>0</v>
      </c>
      <c r="T21" s="107">
        <f>'Pax Revenue'!T224</f>
        <v>0</v>
      </c>
      <c r="U21" s="107">
        <f>'Pax Revenue'!U224</f>
        <v>0</v>
      </c>
      <c r="V21" s="107">
        <f>'Pax Revenue'!V224</f>
        <v>0</v>
      </c>
      <c r="W21" s="107">
        <f>'Pax Revenue'!W224</f>
        <v>0</v>
      </c>
      <c r="X21" s="107">
        <f>'Pax Revenue'!X224</f>
        <v>0</v>
      </c>
      <c r="Y21" s="107">
        <f>'Pax Revenue'!Y224</f>
        <v>0</v>
      </c>
      <c r="Z21" s="107">
        <f>'Pax Revenue'!Z224</f>
        <v>0</v>
      </c>
      <c r="AA21" s="107">
        <f>'Pax Revenue'!AA224</f>
        <v>0</v>
      </c>
      <c r="AB21" s="107">
        <f>'Pax Revenue'!AB224</f>
        <v>0</v>
      </c>
      <c r="AC21" s="108">
        <f>'Pax Revenue'!AC224</f>
        <v>0</v>
      </c>
      <c r="AE21" s="805">
        <f>'Pax Revenue'!AE224</f>
        <v>0</v>
      </c>
      <c r="AG21" s="805">
        <f>'Pax Revenue'!AG224</f>
        <v>0</v>
      </c>
      <c r="AI21" s="805">
        <f>'Pax Revenue'!AI224</f>
        <v>0</v>
      </c>
    </row>
    <row r="22" spans="2:35" outlineLevel="1" x14ac:dyDescent="0.2">
      <c r="B22" s="445" t="str">
        <f>'Line Items'!D$2433</f>
        <v>Passenger Fares Revenue</v>
      </c>
      <c r="C22" s="445" t="str">
        <f>'Line Items'!D2450</f>
        <v>Passenger Fares Revenue: SG 08 - Spare SG 08</v>
      </c>
      <c r="D22" s="142" t="str">
        <f>'Line Items'!D21</f>
        <v>SG 08 - Spare SG 08</v>
      </c>
      <c r="E22" s="106"/>
      <c r="F22" s="143" t="str">
        <f>'Pax Revenue'!F225</f>
        <v>£000</v>
      </c>
      <c r="G22" s="107">
        <f>'Pax Revenue'!G225</f>
        <v>0</v>
      </c>
      <c r="H22" s="107">
        <f>'Pax Revenue'!H225</f>
        <v>0</v>
      </c>
      <c r="I22" s="107">
        <f>'Pax Revenue'!I225</f>
        <v>0</v>
      </c>
      <c r="J22" s="107">
        <f>'Pax Revenue'!J225</f>
        <v>0</v>
      </c>
      <c r="K22" s="107">
        <f>'Pax Revenue'!K225</f>
        <v>0</v>
      </c>
      <c r="L22" s="107">
        <f>'Pax Revenue'!L225</f>
        <v>0</v>
      </c>
      <c r="M22" s="107">
        <f>'Pax Revenue'!M225</f>
        <v>0</v>
      </c>
      <c r="N22" s="107">
        <f>'Pax Revenue'!N225</f>
        <v>0</v>
      </c>
      <c r="O22" s="107">
        <f>'Pax Revenue'!O225</f>
        <v>0</v>
      </c>
      <c r="P22" s="107">
        <f>'Pax Revenue'!P225</f>
        <v>0</v>
      </c>
      <c r="Q22" s="107">
        <f>'Pax Revenue'!Q225</f>
        <v>0</v>
      </c>
      <c r="R22" s="107">
        <f>'Pax Revenue'!R225</f>
        <v>0</v>
      </c>
      <c r="S22" s="107">
        <f>'Pax Revenue'!S225</f>
        <v>0</v>
      </c>
      <c r="T22" s="107">
        <f>'Pax Revenue'!T225</f>
        <v>0</v>
      </c>
      <c r="U22" s="107">
        <f>'Pax Revenue'!U225</f>
        <v>0</v>
      </c>
      <c r="V22" s="107">
        <f>'Pax Revenue'!V225</f>
        <v>0</v>
      </c>
      <c r="W22" s="107">
        <f>'Pax Revenue'!W225</f>
        <v>0</v>
      </c>
      <c r="X22" s="107">
        <f>'Pax Revenue'!X225</f>
        <v>0</v>
      </c>
      <c r="Y22" s="107">
        <f>'Pax Revenue'!Y225</f>
        <v>0</v>
      </c>
      <c r="Z22" s="107">
        <f>'Pax Revenue'!Z225</f>
        <v>0</v>
      </c>
      <c r="AA22" s="107">
        <f>'Pax Revenue'!AA225</f>
        <v>0</v>
      </c>
      <c r="AB22" s="107">
        <f>'Pax Revenue'!AB225</f>
        <v>0</v>
      </c>
      <c r="AC22" s="108">
        <f>'Pax Revenue'!AC225</f>
        <v>0</v>
      </c>
      <c r="AE22" s="805">
        <f>'Pax Revenue'!AE225</f>
        <v>0</v>
      </c>
      <c r="AG22" s="805">
        <f>'Pax Revenue'!AG225</f>
        <v>0</v>
      </c>
      <c r="AI22" s="805">
        <f>'Pax Revenue'!AI225</f>
        <v>0</v>
      </c>
    </row>
    <row r="23" spans="2:35" outlineLevel="1" x14ac:dyDescent="0.2">
      <c r="B23" s="445" t="str">
        <f>'Line Items'!D$2433</f>
        <v>Passenger Fares Revenue</v>
      </c>
      <c r="C23" s="445" t="str">
        <f>'Line Items'!D2451</f>
        <v>Passenger Fares Revenue: SG 09 - Spare SG 09</v>
      </c>
      <c r="D23" s="142" t="str">
        <f>'Line Items'!D22</f>
        <v>SG 09 - Spare SG 09</v>
      </c>
      <c r="E23" s="106"/>
      <c r="F23" s="143" t="str">
        <f>'Pax Revenue'!F226</f>
        <v>£000</v>
      </c>
      <c r="G23" s="107">
        <f>'Pax Revenue'!G226</f>
        <v>0</v>
      </c>
      <c r="H23" s="107">
        <f>'Pax Revenue'!H226</f>
        <v>0</v>
      </c>
      <c r="I23" s="107">
        <f>'Pax Revenue'!I226</f>
        <v>0</v>
      </c>
      <c r="J23" s="107">
        <f>'Pax Revenue'!J226</f>
        <v>0</v>
      </c>
      <c r="K23" s="107">
        <f>'Pax Revenue'!K226</f>
        <v>0</v>
      </c>
      <c r="L23" s="107">
        <f>'Pax Revenue'!L226</f>
        <v>0</v>
      </c>
      <c r="M23" s="107">
        <f>'Pax Revenue'!M226</f>
        <v>0</v>
      </c>
      <c r="N23" s="107">
        <f>'Pax Revenue'!N226</f>
        <v>0</v>
      </c>
      <c r="O23" s="107">
        <f>'Pax Revenue'!O226</f>
        <v>0</v>
      </c>
      <c r="P23" s="107">
        <f>'Pax Revenue'!P226</f>
        <v>0</v>
      </c>
      <c r="Q23" s="107">
        <f>'Pax Revenue'!Q226</f>
        <v>0</v>
      </c>
      <c r="R23" s="107">
        <f>'Pax Revenue'!R226</f>
        <v>0</v>
      </c>
      <c r="S23" s="107">
        <f>'Pax Revenue'!S226</f>
        <v>0</v>
      </c>
      <c r="T23" s="107">
        <f>'Pax Revenue'!T226</f>
        <v>0</v>
      </c>
      <c r="U23" s="107">
        <f>'Pax Revenue'!U226</f>
        <v>0</v>
      </c>
      <c r="V23" s="107">
        <f>'Pax Revenue'!V226</f>
        <v>0</v>
      </c>
      <c r="W23" s="107">
        <f>'Pax Revenue'!W226</f>
        <v>0</v>
      </c>
      <c r="X23" s="107">
        <f>'Pax Revenue'!X226</f>
        <v>0</v>
      </c>
      <c r="Y23" s="107">
        <f>'Pax Revenue'!Y226</f>
        <v>0</v>
      </c>
      <c r="Z23" s="107">
        <f>'Pax Revenue'!Z226</f>
        <v>0</v>
      </c>
      <c r="AA23" s="107">
        <f>'Pax Revenue'!AA226</f>
        <v>0</v>
      </c>
      <c r="AB23" s="107">
        <f>'Pax Revenue'!AB226</f>
        <v>0</v>
      </c>
      <c r="AC23" s="108">
        <f>'Pax Revenue'!AC226</f>
        <v>0</v>
      </c>
      <c r="AE23" s="805">
        <f>'Pax Revenue'!AE226</f>
        <v>0</v>
      </c>
      <c r="AG23" s="805">
        <f>'Pax Revenue'!AG226</f>
        <v>0</v>
      </c>
      <c r="AI23" s="805">
        <f>'Pax Revenue'!AI226</f>
        <v>0</v>
      </c>
    </row>
    <row r="24" spans="2:35" outlineLevel="1" x14ac:dyDescent="0.2">
      <c r="B24" s="445" t="str">
        <f>'Line Items'!D$2433</f>
        <v>Passenger Fares Revenue</v>
      </c>
      <c r="C24" s="445" t="str">
        <f>'Line Items'!D2452</f>
        <v>Passenger Fares Revenue: SG 10 - Spare SG 10</v>
      </c>
      <c r="D24" s="142" t="str">
        <f>'Line Items'!D23</f>
        <v>SG 10 - Spare SG 10</v>
      </c>
      <c r="E24" s="106"/>
      <c r="F24" s="143" t="str">
        <f>'Pax Revenue'!F227</f>
        <v>£000</v>
      </c>
      <c r="G24" s="107">
        <f>'Pax Revenue'!G227</f>
        <v>0</v>
      </c>
      <c r="H24" s="107">
        <f>'Pax Revenue'!H227</f>
        <v>0</v>
      </c>
      <c r="I24" s="107">
        <f>'Pax Revenue'!I227</f>
        <v>0</v>
      </c>
      <c r="J24" s="107">
        <f>'Pax Revenue'!J227</f>
        <v>0</v>
      </c>
      <c r="K24" s="107">
        <f>'Pax Revenue'!K227</f>
        <v>0</v>
      </c>
      <c r="L24" s="107">
        <f>'Pax Revenue'!L227</f>
        <v>0</v>
      </c>
      <c r="M24" s="107">
        <f>'Pax Revenue'!M227</f>
        <v>0</v>
      </c>
      <c r="N24" s="107">
        <f>'Pax Revenue'!N227</f>
        <v>0</v>
      </c>
      <c r="O24" s="107">
        <f>'Pax Revenue'!O227</f>
        <v>0</v>
      </c>
      <c r="P24" s="107">
        <f>'Pax Revenue'!P227</f>
        <v>0</v>
      </c>
      <c r="Q24" s="107">
        <f>'Pax Revenue'!Q227</f>
        <v>0</v>
      </c>
      <c r="R24" s="107">
        <f>'Pax Revenue'!R227</f>
        <v>0</v>
      </c>
      <c r="S24" s="107">
        <f>'Pax Revenue'!S227</f>
        <v>0</v>
      </c>
      <c r="T24" s="107">
        <f>'Pax Revenue'!T227</f>
        <v>0</v>
      </c>
      <c r="U24" s="107">
        <f>'Pax Revenue'!U227</f>
        <v>0</v>
      </c>
      <c r="V24" s="107">
        <f>'Pax Revenue'!V227</f>
        <v>0</v>
      </c>
      <c r="W24" s="107">
        <f>'Pax Revenue'!W227</f>
        <v>0</v>
      </c>
      <c r="X24" s="107">
        <f>'Pax Revenue'!X227</f>
        <v>0</v>
      </c>
      <c r="Y24" s="107">
        <f>'Pax Revenue'!Y227</f>
        <v>0</v>
      </c>
      <c r="Z24" s="107">
        <f>'Pax Revenue'!Z227</f>
        <v>0</v>
      </c>
      <c r="AA24" s="107">
        <f>'Pax Revenue'!AA227</f>
        <v>0</v>
      </c>
      <c r="AB24" s="107">
        <f>'Pax Revenue'!AB227</f>
        <v>0</v>
      </c>
      <c r="AC24" s="108">
        <f>'Pax Revenue'!AC227</f>
        <v>0</v>
      </c>
      <c r="AE24" s="805">
        <f>'Pax Revenue'!AE227</f>
        <v>0</v>
      </c>
      <c r="AG24" s="805">
        <f>'Pax Revenue'!AG227</f>
        <v>0</v>
      </c>
      <c r="AI24" s="805">
        <f>'Pax Revenue'!AI227</f>
        <v>0</v>
      </c>
    </row>
    <row r="25" spans="2:35" outlineLevel="1" x14ac:dyDescent="0.2">
      <c r="B25" s="445" t="str">
        <f>'Line Items'!D$2433</f>
        <v>Passenger Fares Revenue</v>
      </c>
      <c r="C25" s="445" t="str">
        <f>'Line Items'!D2453</f>
        <v>Passenger Fares Revenue: SG 11 - Spare SG 11</v>
      </c>
      <c r="D25" s="142" t="str">
        <f>'Line Items'!D24</f>
        <v>SG 11 - Spare SG 11</v>
      </c>
      <c r="E25" s="106"/>
      <c r="F25" s="143" t="str">
        <f>'Pax Revenue'!F228</f>
        <v>£000</v>
      </c>
      <c r="G25" s="107">
        <f>'Pax Revenue'!G228</f>
        <v>0</v>
      </c>
      <c r="H25" s="107">
        <f>'Pax Revenue'!H228</f>
        <v>0</v>
      </c>
      <c r="I25" s="107">
        <f>'Pax Revenue'!I228</f>
        <v>0</v>
      </c>
      <c r="J25" s="107">
        <f>'Pax Revenue'!J228</f>
        <v>0</v>
      </c>
      <c r="K25" s="107">
        <f>'Pax Revenue'!K228</f>
        <v>0</v>
      </c>
      <c r="L25" s="107">
        <f>'Pax Revenue'!L228</f>
        <v>0</v>
      </c>
      <c r="M25" s="107">
        <f>'Pax Revenue'!M228</f>
        <v>0</v>
      </c>
      <c r="N25" s="107">
        <f>'Pax Revenue'!N228</f>
        <v>0</v>
      </c>
      <c r="O25" s="107">
        <f>'Pax Revenue'!O228</f>
        <v>0</v>
      </c>
      <c r="P25" s="107">
        <f>'Pax Revenue'!P228</f>
        <v>0</v>
      </c>
      <c r="Q25" s="107">
        <f>'Pax Revenue'!Q228</f>
        <v>0</v>
      </c>
      <c r="R25" s="107">
        <f>'Pax Revenue'!R228</f>
        <v>0</v>
      </c>
      <c r="S25" s="107">
        <f>'Pax Revenue'!S228</f>
        <v>0</v>
      </c>
      <c r="T25" s="107">
        <f>'Pax Revenue'!T228</f>
        <v>0</v>
      </c>
      <c r="U25" s="107">
        <f>'Pax Revenue'!U228</f>
        <v>0</v>
      </c>
      <c r="V25" s="107">
        <f>'Pax Revenue'!V228</f>
        <v>0</v>
      </c>
      <c r="W25" s="107">
        <f>'Pax Revenue'!W228</f>
        <v>0</v>
      </c>
      <c r="X25" s="107">
        <f>'Pax Revenue'!X228</f>
        <v>0</v>
      </c>
      <c r="Y25" s="107">
        <f>'Pax Revenue'!Y228</f>
        <v>0</v>
      </c>
      <c r="Z25" s="107">
        <f>'Pax Revenue'!Z228</f>
        <v>0</v>
      </c>
      <c r="AA25" s="107">
        <f>'Pax Revenue'!AA228</f>
        <v>0</v>
      </c>
      <c r="AB25" s="107">
        <f>'Pax Revenue'!AB228</f>
        <v>0</v>
      </c>
      <c r="AC25" s="108">
        <f>'Pax Revenue'!AC228</f>
        <v>0</v>
      </c>
      <c r="AE25" s="805">
        <f>'Pax Revenue'!AE228</f>
        <v>0</v>
      </c>
      <c r="AG25" s="805">
        <f>'Pax Revenue'!AG228</f>
        <v>0</v>
      </c>
      <c r="AI25" s="805">
        <f>'Pax Revenue'!AI228</f>
        <v>0</v>
      </c>
    </row>
    <row r="26" spans="2:35" outlineLevel="1" x14ac:dyDescent="0.2">
      <c r="B26" s="445" t="str">
        <f>'Line Items'!D$2433</f>
        <v>Passenger Fares Revenue</v>
      </c>
      <c r="C26" s="445" t="str">
        <f>'Line Items'!D2454</f>
        <v>Passenger Fares Revenue: SG 12 - Spare SG 12</v>
      </c>
      <c r="D26" s="142" t="str">
        <f>'Line Items'!D25</f>
        <v>SG 12 - Spare SG 12</v>
      </c>
      <c r="E26" s="106"/>
      <c r="F26" s="143" t="str">
        <f>'Pax Revenue'!F229</f>
        <v>£000</v>
      </c>
      <c r="G26" s="107">
        <f>'Pax Revenue'!G229</f>
        <v>0</v>
      </c>
      <c r="H26" s="107">
        <f>'Pax Revenue'!H229</f>
        <v>0</v>
      </c>
      <c r="I26" s="107">
        <f>'Pax Revenue'!I229</f>
        <v>0</v>
      </c>
      <c r="J26" s="107">
        <f>'Pax Revenue'!J229</f>
        <v>0</v>
      </c>
      <c r="K26" s="107">
        <f>'Pax Revenue'!K229</f>
        <v>0</v>
      </c>
      <c r="L26" s="107">
        <f>'Pax Revenue'!L229</f>
        <v>0</v>
      </c>
      <c r="M26" s="107">
        <f>'Pax Revenue'!M229</f>
        <v>0</v>
      </c>
      <c r="N26" s="107">
        <f>'Pax Revenue'!N229</f>
        <v>0</v>
      </c>
      <c r="O26" s="107">
        <f>'Pax Revenue'!O229</f>
        <v>0</v>
      </c>
      <c r="P26" s="107">
        <f>'Pax Revenue'!P229</f>
        <v>0</v>
      </c>
      <c r="Q26" s="107">
        <f>'Pax Revenue'!Q229</f>
        <v>0</v>
      </c>
      <c r="R26" s="107">
        <f>'Pax Revenue'!R229</f>
        <v>0</v>
      </c>
      <c r="S26" s="107">
        <f>'Pax Revenue'!S229</f>
        <v>0</v>
      </c>
      <c r="T26" s="107">
        <f>'Pax Revenue'!T229</f>
        <v>0</v>
      </c>
      <c r="U26" s="107">
        <f>'Pax Revenue'!U229</f>
        <v>0</v>
      </c>
      <c r="V26" s="107">
        <f>'Pax Revenue'!V229</f>
        <v>0</v>
      </c>
      <c r="W26" s="107">
        <f>'Pax Revenue'!W229</f>
        <v>0</v>
      </c>
      <c r="X26" s="107">
        <f>'Pax Revenue'!X229</f>
        <v>0</v>
      </c>
      <c r="Y26" s="107">
        <f>'Pax Revenue'!Y229</f>
        <v>0</v>
      </c>
      <c r="Z26" s="107">
        <f>'Pax Revenue'!Z229</f>
        <v>0</v>
      </c>
      <c r="AA26" s="107">
        <f>'Pax Revenue'!AA229</f>
        <v>0</v>
      </c>
      <c r="AB26" s="107">
        <f>'Pax Revenue'!AB229</f>
        <v>0</v>
      </c>
      <c r="AC26" s="108">
        <f>'Pax Revenue'!AC229</f>
        <v>0</v>
      </c>
      <c r="AE26" s="805">
        <f>'Pax Revenue'!AE229</f>
        <v>0</v>
      </c>
      <c r="AG26" s="805">
        <f>'Pax Revenue'!AG229</f>
        <v>0</v>
      </c>
      <c r="AI26" s="805">
        <f>'Pax Revenue'!AI229</f>
        <v>0</v>
      </c>
    </row>
    <row r="27" spans="2:35" outlineLevel="1" x14ac:dyDescent="0.2">
      <c r="B27" s="445" t="str">
        <f>'Line Items'!D$2433</f>
        <v>Passenger Fares Revenue</v>
      </c>
      <c r="C27" s="445" t="str">
        <f>'Line Items'!D2455</f>
        <v>Passenger Fares Revenue: SG 13 - Spare SG 13</v>
      </c>
      <c r="D27" s="142" t="str">
        <f>'Line Items'!D26</f>
        <v>SG 13 - Spare SG 13</v>
      </c>
      <c r="E27" s="106"/>
      <c r="F27" s="143" t="str">
        <f>'Pax Revenue'!F230</f>
        <v>£000</v>
      </c>
      <c r="G27" s="107">
        <f>'Pax Revenue'!G230</f>
        <v>0</v>
      </c>
      <c r="H27" s="107">
        <f>'Pax Revenue'!H230</f>
        <v>0</v>
      </c>
      <c r="I27" s="107">
        <f>'Pax Revenue'!I230</f>
        <v>0</v>
      </c>
      <c r="J27" s="107">
        <f>'Pax Revenue'!J230</f>
        <v>0</v>
      </c>
      <c r="K27" s="107">
        <f>'Pax Revenue'!K230</f>
        <v>0</v>
      </c>
      <c r="L27" s="107">
        <f>'Pax Revenue'!L230</f>
        <v>0</v>
      </c>
      <c r="M27" s="107">
        <f>'Pax Revenue'!M230</f>
        <v>0</v>
      </c>
      <c r="N27" s="107">
        <f>'Pax Revenue'!N230</f>
        <v>0</v>
      </c>
      <c r="O27" s="107">
        <f>'Pax Revenue'!O230</f>
        <v>0</v>
      </c>
      <c r="P27" s="107">
        <f>'Pax Revenue'!P230</f>
        <v>0</v>
      </c>
      <c r="Q27" s="107">
        <f>'Pax Revenue'!Q230</f>
        <v>0</v>
      </c>
      <c r="R27" s="107">
        <f>'Pax Revenue'!R230</f>
        <v>0</v>
      </c>
      <c r="S27" s="107">
        <f>'Pax Revenue'!S230</f>
        <v>0</v>
      </c>
      <c r="T27" s="107">
        <f>'Pax Revenue'!T230</f>
        <v>0</v>
      </c>
      <c r="U27" s="107">
        <f>'Pax Revenue'!U230</f>
        <v>0</v>
      </c>
      <c r="V27" s="107">
        <f>'Pax Revenue'!V230</f>
        <v>0</v>
      </c>
      <c r="W27" s="107">
        <f>'Pax Revenue'!W230</f>
        <v>0</v>
      </c>
      <c r="X27" s="107">
        <f>'Pax Revenue'!X230</f>
        <v>0</v>
      </c>
      <c r="Y27" s="107">
        <f>'Pax Revenue'!Y230</f>
        <v>0</v>
      </c>
      <c r="Z27" s="107">
        <f>'Pax Revenue'!Z230</f>
        <v>0</v>
      </c>
      <c r="AA27" s="107">
        <f>'Pax Revenue'!AA230</f>
        <v>0</v>
      </c>
      <c r="AB27" s="107">
        <f>'Pax Revenue'!AB230</f>
        <v>0</v>
      </c>
      <c r="AC27" s="108">
        <f>'Pax Revenue'!AC230</f>
        <v>0</v>
      </c>
      <c r="AE27" s="805">
        <f>'Pax Revenue'!AE230</f>
        <v>0</v>
      </c>
      <c r="AG27" s="805">
        <f>'Pax Revenue'!AG230</f>
        <v>0</v>
      </c>
      <c r="AI27" s="805">
        <f>'Pax Revenue'!AI230</f>
        <v>0</v>
      </c>
    </row>
    <row r="28" spans="2:35" outlineLevel="1" x14ac:dyDescent="0.2">
      <c r="B28" s="445" t="str">
        <f>'Line Items'!D$2433</f>
        <v>Passenger Fares Revenue</v>
      </c>
      <c r="C28" s="445" t="str">
        <f>'Line Items'!D2456</f>
        <v>Passenger Fares Revenue: SG 14 - Spare SG 14</v>
      </c>
      <c r="D28" s="142" t="str">
        <f>'Line Items'!D27</f>
        <v>SG 14 - Spare SG 14</v>
      </c>
      <c r="E28" s="106"/>
      <c r="F28" s="143" t="str">
        <f>'Pax Revenue'!F231</f>
        <v>£000</v>
      </c>
      <c r="G28" s="107">
        <f>'Pax Revenue'!G231</f>
        <v>0</v>
      </c>
      <c r="H28" s="107">
        <f>'Pax Revenue'!H231</f>
        <v>0</v>
      </c>
      <c r="I28" s="107">
        <f>'Pax Revenue'!I231</f>
        <v>0</v>
      </c>
      <c r="J28" s="107">
        <f>'Pax Revenue'!J231</f>
        <v>0</v>
      </c>
      <c r="K28" s="107">
        <f>'Pax Revenue'!K231</f>
        <v>0</v>
      </c>
      <c r="L28" s="107">
        <f>'Pax Revenue'!L231</f>
        <v>0</v>
      </c>
      <c r="M28" s="107">
        <f>'Pax Revenue'!M231</f>
        <v>0</v>
      </c>
      <c r="N28" s="107">
        <f>'Pax Revenue'!N231</f>
        <v>0</v>
      </c>
      <c r="O28" s="107">
        <f>'Pax Revenue'!O231</f>
        <v>0</v>
      </c>
      <c r="P28" s="107">
        <f>'Pax Revenue'!P231</f>
        <v>0</v>
      </c>
      <c r="Q28" s="107">
        <f>'Pax Revenue'!Q231</f>
        <v>0</v>
      </c>
      <c r="R28" s="107">
        <f>'Pax Revenue'!R231</f>
        <v>0</v>
      </c>
      <c r="S28" s="107">
        <f>'Pax Revenue'!S231</f>
        <v>0</v>
      </c>
      <c r="T28" s="107">
        <f>'Pax Revenue'!T231</f>
        <v>0</v>
      </c>
      <c r="U28" s="107">
        <f>'Pax Revenue'!U231</f>
        <v>0</v>
      </c>
      <c r="V28" s="107">
        <f>'Pax Revenue'!V231</f>
        <v>0</v>
      </c>
      <c r="W28" s="107">
        <f>'Pax Revenue'!W231</f>
        <v>0</v>
      </c>
      <c r="X28" s="107">
        <f>'Pax Revenue'!X231</f>
        <v>0</v>
      </c>
      <c r="Y28" s="107">
        <f>'Pax Revenue'!Y231</f>
        <v>0</v>
      </c>
      <c r="Z28" s="107">
        <f>'Pax Revenue'!Z231</f>
        <v>0</v>
      </c>
      <c r="AA28" s="107">
        <f>'Pax Revenue'!AA231</f>
        <v>0</v>
      </c>
      <c r="AB28" s="107">
        <f>'Pax Revenue'!AB231</f>
        <v>0</v>
      </c>
      <c r="AC28" s="108">
        <f>'Pax Revenue'!AC231</f>
        <v>0</v>
      </c>
      <c r="AE28" s="805">
        <f>'Pax Revenue'!AE231</f>
        <v>0</v>
      </c>
      <c r="AG28" s="805">
        <f>'Pax Revenue'!AG231</f>
        <v>0</v>
      </c>
      <c r="AI28" s="805">
        <f>'Pax Revenue'!AI231</f>
        <v>0</v>
      </c>
    </row>
    <row r="29" spans="2:35" outlineLevel="1" x14ac:dyDescent="0.2">
      <c r="B29" s="445" t="str">
        <f>'Line Items'!D$2433</f>
        <v>Passenger Fares Revenue</v>
      </c>
      <c r="C29" s="445" t="str">
        <f>'Line Items'!D2457</f>
        <v>Passenger Fares Revenue: SG 15 - Spare SG 15</v>
      </c>
      <c r="D29" s="142" t="str">
        <f>'Line Items'!D28</f>
        <v>SG 15 - Spare SG 15</v>
      </c>
      <c r="E29" s="106"/>
      <c r="F29" s="143" t="str">
        <f>'Pax Revenue'!F232</f>
        <v>£000</v>
      </c>
      <c r="G29" s="107">
        <f>'Pax Revenue'!G232</f>
        <v>0</v>
      </c>
      <c r="H29" s="107">
        <f>'Pax Revenue'!H232</f>
        <v>0</v>
      </c>
      <c r="I29" s="107">
        <f>'Pax Revenue'!I232</f>
        <v>0</v>
      </c>
      <c r="J29" s="107">
        <f>'Pax Revenue'!J232</f>
        <v>0</v>
      </c>
      <c r="K29" s="107">
        <f>'Pax Revenue'!K232</f>
        <v>0</v>
      </c>
      <c r="L29" s="107">
        <f>'Pax Revenue'!L232</f>
        <v>0</v>
      </c>
      <c r="M29" s="107">
        <f>'Pax Revenue'!M232</f>
        <v>0</v>
      </c>
      <c r="N29" s="107">
        <f>'Pax Revenue'!N232</f>
        <v>0</v>
      </c>
      <c r="O29" s="107">
        <f>'Pax Revenue'!O232</f>
        <v>0</v>
      </c>
      <c r="P29" s="107">
        <f>'Pax Revenue'!P232</f>
        <v>0</v>
      </c>
      <c r="Q29" s="107">
        <f>'Pax Revenue'!Q232</f>
        <v>0</v>
      </c>
      <c r="R29" s="107">
        <f>'Pax Revenue'!R232</f>
        <v>0</v>
      </c>
      <c r="S29" s="107">
        <f>'Pax Revenue'!S232</f>
        <v>0</v>
      </c>
      <c r="T29" s="107">
        <f>'Pax Revenue'!T232</f>
        <v>0</v>
      </c>
      <c r="U29" s="107">
        <f>'Pax Revenue'!U232</f>
        <v>0</v>
      </c>
      <c r="V29" s="107">
        <f>'Pax Revenue'!V232</f>
        <v>0</v>
      </c>
      <c r="W29" s="107">
        <f>'Pax Revenue'!W232</f>
        <v>0</v>
      </c>
      <c r="X29" s="107">
        <f>'Pax Revenue'!X232</f>
        <v>0</v>
      </c>
      <c r="Y29" s="107">
        <f>'Pax Revenue'!Y232</f>
        <v>0</v>
      </c>
      <c r="Z29" s="107">
        <f>'Pax Revenue'!Z232</f>
        <v>0</v>
      </c>
      <c r="AA29" s="107">
        <f>'Pax Revenue'!AA232</f>
        <v>0</v>
      </c>
      <c r="AB29" s="107">
        <f>'Pax Revenue'!AB232</f>
        <v>0</v>
      </c>
      <c r="AC29" s="108">
        <f>'Pax Revenue'!AC232</f>
        <v>0</v>
      </c>
      <c r="AE29" s="805">
        <f>'Pax Revenue'!AE232</f>
        <v>0</v>
      </c>
      <c r="AG29" s="805">
        <f>'Pax Revenue'!AG232</f>
        <v>0</v>
      </c>
      <c r="AI29" s="805">
        <f>'Pax Revenue'!AI232</f>
        <v>0</v>
      </c>
    </row>
    <row r="30" spans="2:35" outlineLevel="1" x14ac:dyDescent="0.2">
      <c r="B30" s="445" t="str">
        <f>'Line Items'!D$2433</f>
        <v>Passenger Fares Revenue</v>
      </c>
      <c r="C30" s="445" t="str">
        <f>'Line Items'!D2458</f>
        <v>Passenger Fares Revenue: SG 16 - Spare SG 16</v>
      </c>
      <c r="D30" s="142" t="str">
        <f>'Line Items'!D29</f>
        <v>SG 16 - Spare SG 16</v>
      </c>
      <c r="E30" s="106"/>
      <c r="F30" s="143" t="str">
        <f>'Pax Revenue'!F233</f>
        <v>£000</v>
      </c>
      <c r="G30" s="107">
        <f>'Pax Revenue'!G233</f>
        <v>0</v>
      </c>
      <c r="H30" s="107">
        <f>'Pax Revenue'!H233</f>
        <v>0</v>
      </c>
      <c r="I30" s="107">
        <f>'Pax Revenue'!I233</f>
        <v>0</v>
      </c>
      <c r="J30" s="107">
        <f>'Pax Revenue'!J233</f>
        <v>0</v>
      </c>
      <c r="K30" s="107">
        <f>'Pax Revenue'!K233</f>
        <v>0</v>
      </c>
      <c r="L30" s="107">
        <f>'Pax Revenue'!L233</f>
        <v>0</v>
      </c>
      <c r="M30" s="107">
        <f>'Pax Revenue'!M233</f>
        <v>0</v>
      </c>
      <c r="N30" s="107">
        <f>'Pax Revenue'!N233</f>
        <v>0</v>
      </c>
      <c r="O30" s="107">
        <f>'Pax Revenue'!O233</f>
        <v>0</v>
      </c>
      <c r="P30" s="107">
        <f>'Pax Revenue'!P233</f>
        <v>0</v>
      </c>
      <c r="Q30" s="107">
        <f>'Pax Revenue'!Q233</f>
        <v>0</v>
      </c>
      <c r="R30" s="107">
        <f>'Pax Revenue'!R233</f>
        <v>0</v>
      </c>
      <c r="S30" s="107">
        <f>'Pax Revenue'!S233</f>
        <v>0</v>
      </c>
      <c r="T30" s="107">
        <f>'Pax Revenue'!T233</f>
        <v>0</v>
      </c>
      <c r="U30" s="107">
        <f>'Pax Revenue'!U233</f>
        <v>0</v>
      </c>
      <c r="V30" s="107">
        <f>'Pax Revenue'!V233</f>
        <v>0</v>
      </c>
      <c r="W30" s="107">
        <f>'Pax Revenue'!W233</f>
        <v>0</v>
      </c>
      <c r="X30" s="107">
        <f>'Pax Revenue'!X233</f>
        <v>0</v>
      </c>
      <c r="Y30" s="107">
        <f>'Pax Revenue'!Y233</f>
        <v>0</v>
      </c>
      <c r="Z30" s="107">
        <f>'Pax Revenue'!Z233</f>
        <v>0</v>
      </c>
      <c r="AA30" s="107">
        <f>'Pax Revenue'!AA233</f>
        <v>0</v>
      </c>
      <c r="AB30" s="107">
        <f>'Pax Revenue'!AB233</f>
        <v>0</v>
      </c>
      <c r="AC30" s="108">
        <f>'Pax Revenue'!AC233</f>
        <v>0</v>
      </c>
      <c r="AE30" s="805">
        <f>'Pax Revenue'!AE233</f>
        <v>0</v>
      </c>
      <c r="AG30" s="805">
        <f>'Pax Revenue'!AG233</f>
        <v>0</v>
      </c>
      <c r="AI30" s="805">
        <f>'Pax Revenue'!AI233</f>
        <v>0</v>
      </c>
    </row>
    <row r="31" spans="2:35" outlineLevel="1" x14ac:dyDescent="0.2">
      <c r="B31" s="445" t="str">
        <f>'Line Items'!D$2433</f>
        <v>Passenger Fares Revenue</v>
      </c>
      <c r="C31" s="445" t="str">
        <f>'Line Items'!D2459</f>
        <v>Passenger Fares Revenue: SG 17 - Spare SG 17</v>
      </c>
      <c r="D31" s="142" t="str">
        <f>'Line Items'!D30</f>
        <v>SG 17 - Spare SG 17</v>
      </c>
      <c r="E31" s="106"/>
      <c r="F31" s="143" t="str">
        <f>'Pax Revenue'!F234</f>
        <v>£000</v>
      </c>
      <c r="G31" s="107">
        <f>'Pax Revenue'!G234</f>
        <v>0</v>
      </c>
      <c r="H31" s="107">
        <f>'Pax Revenue'!H234</f>
        <v>0</v>
      </c>
      <c r="I31" s="107">
        <f>'Pax Revenue'!I234</f>
        <v>0</v>
      </c>
      <c r="J31" s="107">
        <f>'Pax Revenue'!J234</f>
        <v>0</v>
      </c>
      <c r="K31" s="107">
        <f>'Pax Revenue'!K234</f>
        <v>0</v>
      </c>
      <c r="L31" s="107">
        <f>'Pax Revenue'!L234</f>
        <v>0</v>
      </c>
      <c r="M31" s="107">
        <f>'Pax Revenue'!M234</f>
        <v>0</v>
      </c>
      <c r="N31" s="107">
        <f>'Pax Revenue'!N234</f>
        <v>0</v>
      </c>
      <c r="O31" s="107">
        <f>'Pax Revenue'!O234</f>
        <v>0</v>
      </c>
      <c r="P31" s="107">
        <f>'Pax Revenue'!P234</f>
        <v>0</v>
      </c>
      <c r="Q31" s="107">
        <f>'Pax Revenue'!Q234</f>
        <v>0</v>
      </c>
      <c r="R31" s="107">
        <f>'Pax Revenue'!R234</f>
        <v>0</v>
      </c>
      <c r="S31" s="107">
        <f>'Pax Revenue'!S234</f>
        <v>0</v>
      </c>
      <c r="T31" s="107">
        <f>'Pax Revenue'!T234</f>
        <v>0</v>
      </c>
      <c r="U31" s="107">
        <f>'Pax Revenue'!U234</f>
        <v>0</v>
      </c>
      <c r="V31" s="107">
        <f>'Pax Revenue'!V234</f>
        <v>0</v>
      </c>
      <c r="W31" s="107">
        <f>'Pax Revenue'!W234</f>
        <v>0</v>
      </c>
      <c r="X31" s="107">
        <f>'Pax Revenue'!X234</f>
        <v>0</v>
      </c>
      <c r="Y31" s="107">
        <f>'Pax Revenue'!Y234</f>
        <v>0</v>
      </c>
      <c r="Z31" s="107">
        <f>'Pax Revenue'!Z234</f>
        <v>0</v>
      </c>
      <c r="AA31" s="107">
        <f>'Pax Revenue'!AA234</f>
        <v>0</v>
      </c>
      <c r="AB31" s="107">
        <f>'Pax Revenue'!AB234</f>
        <v>0</v>
      </c>
      <c r="AC31" s="108">
        <f>'Pax Revenue'!AC234</f>
        <v>0</v>
      </c>
      <c r="AE31" s="805">
        <f>'Pax Revenue'!AE234</f>
        <v>0</v>
      </c>
      <c r="AG31" s="805">
        <f>'Pax Revenue'!AG234</f>
        <v>0</v>
      </c>
      <c r="AI31" s="805">
        <f>'Pax Revenue'!AI234</f>
        <v>0</v>
      </c>
    </row>
    <row r="32" spans="2:35" outlineLevel="1" x14ac:dyDescent="0.2">
      <c r="B32" s="445" t="str">
        <f>'Line Items'!D$2433</f>
        <v>Passenger Fares Revenue</v>
      </c>
      <c r="C32" s="445" t="str">
        <f>'Line Items'!D2460</f>
        <v>Passenger Fares Revenue: SG 18 - Spare SG 18</v>
      </c>
      <c r="D32" s="142" t="str">
        <f>'Line Items'!D31</f>
        <v>SG 18 - Spare SG 18</v>
      </c>
      <c r="E32" s="106"/>
      <c r="F32" s="143" t="str">
        <f>'Pax Revenue'!F235</f>
        <v>£000</v>
      </c>
      <c r="G32" s="107">
        <f>'Pax Revenue'!G235</f>
        <v>0</v>
      </c>
      <c r="H32" s="107">
        <f>'Pax Revenue'!H235</f>
        <v>0</v>
      </c>
      <c r="I32" s="107">
        <f>'Pax Revenue'!I235</f>
        <v>0</v>
      </c>
      <c r="J32" s="107">
        <f>'Pax Revenue'!J235</f>
        <v>0</v>
      </c>
      <c r="K32" s="107">
        <f>'Pax Revenue'!K235</f>
        <v>0</v>
      </c>
      <c r="L32" s="107">
        <f>'Pax Revenue'!L235</f>
        <v>0</v>
      </c>
      <c r="M32" s="107">
        <f>'Pax Revenue'!M235</f>
        <v>0</v>
      </c>
      <c r="N32" s="107">
        <f>'Pax Revenue'!N235</f>
        <v>0</v>
      </c>
      <c r="O32" s="107">
        <f>'Pax Revenue'!O235</f>
        <v>0</v>
      </c>
      <c r="P32" s="107">
        <f>'Pax Revenue'!P235</f>
        <v>0</v>
      </c>
      <c r="Q32" s="107">
        <f>'Pax Revenue'!Q235</f>
        <v>0</v>
      </c>
      <c r="R32" s="107">
        <f>'Pax Revenue'!R235</f>
        <v>0</v>
      </c>
      <c r="S32" s="107">
        <f>'Pax Revenue'!S235</f>
        <v>0</v>
      </c>
      <c r="T32" s="107">
        <f>'Pax Revenue'!T235</f>
        <v>0</v>
      </c>
      <c r="U32" s="107">
        <f>'Pax Revenue'!U235</f>
        <v>0</v>
      </c>
      <c r="V32" s="107">
        <f>'Pax Revenue'!V235</f>
        <v>0</v>
      </c>
      <c r="W32" s="107">
        <f>'Pax Revenue'!W235</f>
        <v>0</v>
      </c>
      <c r="X32" s="107">
        <f>'Pax Revenue'!X235</f>
        <v>0</v>
      </c>
      <c r="Y32" s="107">
        <f>'Pax Revenue'!Y235</f>
        <v>0</v>
      </c>
      <c r="Z32" s="107">
        <f>'Pax Revenue'!Z235</f>
        <v>0</v>
      </c>
      <c r="AA32" s="107">
        <f>'Pax Revenue'!AA235</f>
        <v>0</v>
      </c>
      <c r="AB32" s="107">
        <f>'Pax Revenue'!AB235</f>
        <v>0</v>
      </c>
      <c r="AC32" s="108">
        <f>'Pax Revenue'!AC235</f>
        <v>0</v>
      </c>
      <c r="AE32" s="805">
        <f>'Pax Revenue'!AE235</f>
        <v>0</v>
      </c>
      <c r="AG32" s="805">
        <f>'Pax Revenue'!AG235</f>
        <v>0</v>
      </c>
      <c r="AI32" s="805">
        <f>'Pax Revenue'!AI235</f>
        <v>0</v>
      </c>
    </row>
    <row r="33" spans="2:35" outlineLevel="1" x14ac:dyDescent="0.2">
      <c r="B33" s="445" t="str">
        <f>'Line Items'!D$2433</f>
        <v>Passenger Fares Revenue</v>
      </c>
      <c r="C33" s="445" t="str">
        <f>'Line Items'!D2461</f>
        <v>Passenger Fares Revenue: SG 19 - Spare SG 19</v>
      </c>
      <c r="D33" s="142" t="str">
        <f>'Line Items'!D32</f>
        <v>SG 19 - Spare SG 19</v>
      </c>
      <c r="E33" s="106"/>
      <c r="F33" s="143" t="str">
        <f>'Pax Revenue'!F236</f>
        <v>£000</v>
      </c>
      <c r="G33" s="107">
        <f>'Pax Revenue'!G236</f>
        <v>0</v>
      </c>
      <c r="H33" s="107">
        <f>'Pax Revenue'!H236</f>
        <v>0</v>
      </c>
      <c r="I33" s="107">
        <f>'Pax Revenue'!I236</f>
        <v>0</v>
      </c>
      <c r="J33" s="107">
        <f>'Pax Revenue'!J236</f>
        <v>0</v>
      </c>
      <c r="K33" s="107">
        <f>'Pax Revenue'!K236</f>
        <v>0</v>
      </c>
      <c r="L33" s="107">
        <f>'Pax Revenue'!L236</f>
        <v>0</v>
      </c>
      <c r="M33" s="107">
        <f>'Pax Revenue'!M236</f>
        <v>0</v>
      </c>
      <c r="N33" s="107">
        <f>'Pax Revenue'!N236</f>
        <v>0</v>
      </c>
      <c r="O33" s="107">
        <f>'Pax Revenue'!O236</f>
        <v>0</v>
      </c>
      <c r="P33" s="107">
        <f>'Pax Revenue'!P236</f>
        <v>0</v>
      </c>
      <c r="Q33" s="107">
        <f>'Pax Revenue'!Q236</f>
        <v>0</v>
      </c>
      <c r="R33" s="107">
        <f>'Pax Revenue'!R236</f>
        <v>0</v>
      </c>
      <c r="S33" s="107">
        <f>'Pax Revenue'!S236</f>
        <v>0</v>
      </c>
      <c r="T33" s="107">
        <f>'Pax Revenue'!T236</f>
        <v>0</v>
      </c>
      <c r="U33" s="107">
        <f>'Pax Revenue'!U236</f>
        <v>0</v>
      </c>
      <c r="V33" s="107">
        <f>'Pax Revenue'!V236</f>
        <v>0</v>
      </c>
      <c r="W33" s="107">
        <f>'Pax Revenue'!W236</f>
        <v>0</v>
      </c>
      <c r="X33" s="107">
        <f>'Pax Revenue'!X236</f>
        <v>0</v>
      </c>
      <c r="Y33" s="107">
        <f>'Pax Revenue'!Y236</f>
        <v>0</v>
      </c>
      <c r="Z33" s="107">
        <f>'Pax Revenue'!Z236</f>
        <v>0</v>
      </c>
      <c r="AA33" s="107">
        <f>'Pax Revenue'!AA236</f>
        <v>0</v>
      </c>
      <c r="AB33" s="107">
        <f>'Pax Revenue'!AB236</f>
        <v>0</v>
      </c>
      <c r="AC33" s="108">
        <f>'Pax Revenue'!AC236</f>
        <v>0</v>
      </c>
      <c r="AE33" s="805">
        <f>'Pax Revenue'!AE236</f>
        <v>0</v>
      </c>
      <c r="AG33" s="805">
        <f>'Pax Revenue'!AG236</f>
        <v>0</v>
      </c>
      <c r="AI33" s="805">
        <f>'Pax Revenue'!AI236</f>
        <v>0</v>
      </c>
    </row>
    <row r="34" spans="2:35" outlineLevel="1" x14ac:dyDescent="0.2">
      <c r="B34" s="445" t="str">
        <f>'Line Items'!D$2433</f>
        <v>Passenger Fares Revenue</v>
      </c>
      <c r="C34" s="445" t="str">
        <f>'Line Items'!D2462</f>
        <v>Passenger Fares Revenue: SG 20 - Spare SG 20</v>
      </c>
      <c r="D34" s="451" t="str">
        <f>'Line Items'!D33</f>
        <v>SG 20 - Spare SG 20</v>
      </c>
      <c r="E34" s="452"/>
      <c r="F34" s="453" t="str">
        <f>'Pax Revenue'!F237</f>
        <v>£000</v>
      </c>
      <c r="G34" s="454">
        <f>'Pax Revenue'!G237</f>
        <v>0</v>
      </c>
      <c r="H34" s="454">
        <f>'Pax Revenue'!H237</f>
        <v>0</v>
      </c>
      <c r="I34" s="454">
        <f>'Pax Revenue'!I237</f>
        <v>0</v>
      </c>
      <c r="J34" s="454">
        <f>'Pax Revenue'!J237</f>
        <v>0</v>
      </c>
      <c r="K34" s="454">
        <f>'Pax Revenue'!K237</f>
        <v>0</v>
      </c>
      <c r="L34" s="454">
        <f>'Pax Revenue'!L237</f>
        <v>0</v>
      </c>
      <c r="M34" s="454">
        <f>'Pax Revenue'!M237</f>
        <v>0</v>
      </c>
      <c r="N34" s="454">
        <f>'Pax Revenue'!N237</f>
        <v>0</v>
      </c>
      <c r="O34" s="454">
        <f>'Pax Revenue'!O237</f>
        <v>0</v>
      </c>
      <c r="P34" s="454">
        <f>'Pax Revenue'!P237</f>
        <v>0</v>
      </c>
      <c r="Q34" s="454">
        <f>'Pax Revenue'!Q237</f>
        <v>0</v>
      </c>
      <c r="R34" s="454">
        <f>'Pax Revenue'!R237</f>
        <v>0</v>
      </c>
      <c r="S34" s="454">
        <f>'Pax Revenue'!S237</f>
        <v>0</v>
      </c>
      <c r="T34" s="454">
        <f>'Pax Revenue'!T237</f>
        <v>0</v>
      </c>
      <c r="U34" s="454">
        <f>'Pax Revenue'!U237</f>
        <v>0</v>
      </c>
      <c r="V34" s="454">
        <f>'Pax Revenue'!V237</f>
        <v>0</v>
      </c>
      <c r="W34" s="454">
        <f>'Pax Revenue'!W237</f>
        <v>0</v>
      </c>
      <c r="X34" s="454">
        <f>'Pax Revenue'!X237</f>
        <v>0</v>
      </c>
      <c r="Y34" s="454">
        <f>'Pax Revenue'!Y237</f>
        <v>0</v>
      </c>
      <c r="Z34" s="454">
        <f>'Pax Revenue'!Z237</f>
        <v>0</v>
      </c>
      <c r="AA34" s="454">
        <f>'Pax Revenue'!AA237</f>
        <v>0</v>
      </c>
      <c r="AB34" s="454">
        <f>'Pax Revenue'!AB237</f>
        <v>0</v>
      </c>
      <c r="AC34" s="455">
        <f>'Pax Revenue'!AC237</f>
        <v>0</v>
      </c>
      <c r="AE34" s="805">
        <f>'Pax Revenue'!AE237</f>
        <v>0</v>
      </c>
      <c r="AG34" s="805">
        <f>'Pax Revenue'!AG237</f>
        <v>0</v>
      </c>
      <c r="AI34" s="805">
        <f>'Pax Revenue'!AI237</f>
        <v>0</v>
      </c>
    </row>
    <row r="35" spans="2:35" outlineLevel="1" x14ac:dyDescent="0.2">
      <c r="B35" s="445" t="str">
        <f>'Line Items'!D$2433</f>
        <v>Passenger Fares Revenue</v>
      </c>
      <c r="C35" s="445" t="str">
        <f>'Line Items'!D2463</f>
        <v>Passenger Fares Revenue: Other Fares Revenue</v>
      </c>
      <c r="D35" s="142" t="str">
        <f>'Pax Revenue'!D274</f>
        <v>Other Fares Revenue</v>
      </c>
      <c r="E35" s="106"/>
      <c r="F35" s="143" t="str">
        <f>'Pax Revenue'!F274</f>
        <v>£000</v>
      </c>
      <c r="G35" s="107">
        <f>'Pax Revenue'!G274</f>
        <v>0</v>
      </c>
      <c r="H35" s="107">
        <f>'Pax Revenue'!H274</f>
        <v>0</v>
      </c>
      <c r="I35" s="107">
        <f>'Pax Revenue'!I274</f>
        <v>0</v>
      </c>
      <c r="J35" s="107">
        <f>'Pax Revenue'!J274</f>
        <v>0</v>
      </c>
      <c r="K35" s="107">
        <f>'Pax Revenue'!K274</f>
        <v>0</v>
      </c>
      <c r="L35" s="107">
        <f>'Pax Revenue'!L274</f>
        <v>0</v>
      </c>
      <c r="M35" s="107">
        <f>'Pax Revenue'!M274</f>
        <v>0</v>
      </c>
      <c r="N35" s="107">
        <f>'Pax Revenue'!N274</f>
        <v>0</v>
      </c>
      <c r="O35" s="107">
        <f>'Pax Revenue'!O274</f>
        <v>0</v>
      </c>
      <c r="P35" s="107">
        <f>'Pax Revenue'!P274</f>
        <v>0</v>
      </c>
      <c r="Q35" s="107">
        <f>'Pax Revenue'!Q274</f>
        <v>0</v>
      </c>
      <c r="R35" s="107">
        <f>'Pax Revenue'!R274</f>
        <v>0</v>
      </c>
      <c r="S35" s="107">
        <f>'Pax Revenue'!S274</f>
        <v>0</v>
      </c>
      <c r="T35" s="107">
        <f>'Pax Revenue'!T274</f>
        <v>0</v>
      </c>
      <c r="U35" s="107">
        <f>'Pax Revenue'!U274</f>
        <v>0</v>
      </c>
      <c r="V35" s="107">
        <f>'Pax Revenue'!V274</f>
        <v>0</v>
      </c>
      <c r="W35" s="107">
        <f>'Pax Revenue'!W274</f>
        <v>0</v>
      </c>
      <c r="X35" s="107">
        <f>'Pax Revenue'!X274</f>
        <v>0</v>
      </c>
      <c r="Y35" s="107">
        <f>'Pax Revenue'!Y274</f>
        <v>0</v>
      </c>
      <c r="Z35" s="107">
        <f>'Pax Revenue'!Z274</f>
        <v>0</v>
      </c>
      <c r="AA35" s="107">
        <f>'Pax Revenue'!AA274</f>
        <v>0</v>
      </c>
      <c r="AB35" s="107">
        <f>'Pax Revenue'!AB274</f>
        <v>0</v>
      </c>
      <c r="AC35" s="108">
        <f>'Pax Revenue'!AC274</f>
        <v>0</v>
      </c>
      <c r="AE35" s="1063">
        <f>'Pax Revenue'!AE274</f>
        <v>0</v>
      </c>
      <c r="AG35" s="1063">
        <f>'Pax Revenue'!AG274</f>
        <v>0</v>
      </c>
      <c r="AI35" s="1063">
        <f>'Pax Revenue'!AI274</f>
        <v>0</v>
      </c>
    </row>
    <row r="36" spans="2:35" outlineLevel="1" x14ac:dyDescent="0.2">
      <c r="B36" s="445" t="str">
        <f>'Line Items'!D$2433</f>
        <v>Passenger Fares Revenue</v>
      </c>
      <c r="C36" s="445" t="str">
        <f>'Line Items'!D2464</f>
        <v>Passenger Fares Revenue: Downside Risk Adjusted Scenario Revenue Decrement</v>
      </c>
      <c r="D36" s="456" t="str">
        <f>'Pax Revenue'!D278</f>
        <v>Downside Risk Adjusted Scenario Revenue Decrement</v>
      </c>
      <c r="E36" s="457"/>
      <c r="F36" s="458" t="str">
        <f>'Pax Revenue'!F278</f>
        <v>£000</v>
      </c>
      <c r="G36" s="459">
        <f>'Pax Revenue'!G278</f>
        <v>0</v>
      </c>
      <c r="H36" s="459">
        <f>'Pax Revenue'!H278</f>
        <v>0</v>
      </c>
      <c r="I36" s="459">
        <f>'Pax Revenue'!I278</f>
        <v>0</v>
      </c>
      <c r="J36" s="459">
        <f>'Pax Revenue'!J278</f>
        <v>0</v>
      </c>
      <c r="K36" s="459">
        <f>'Pax Revenue'!K278</f>
        <v>0</v>
      </c>
      <c r="L36" s="459">
        <f>'Pax Revenue'!L278</f>
        <v>0</v>
      </c>
      <c r="M36" s="459">
        <f>'Pax Revenue'!M278</f>
        <v>0</v>
      </c>
      <c r="N36" s="459">
        <f>'Pax Revenue'!N278</f>
        <v>0</v>
      </c>
      <c r="O36" s="459">
        <f>'Pax Revenue'!O278</f>
        <v>0</v>
      </c>
      <c r="P36" s="459">
        <f>'Pax Revenue'!P278</f>
        <v>0</v>
      </c>
      <c r="Q36" s="459">
        <f>'Pax Revenue'!Q278</f>
        <v>0</v>
      </c>
      <c r="R36" s="459">
        <f>'Pax Revenue'!R278</f>
        <v>0</v>
      </c>
      <c r="S36" s="459">
        <f>'Pax Revenue'!S278</f>
        <v>0</v>
      </c>
      <c r="T36" s="459">
        <f>'Pax Revenue'!T278</f>
        <v>0</v>
      </c>
      <c r="U36" s="459">
        <f>'Pax Revenue'!U278</f>
        <v>0</v>
      </c>
      <c r="V36" s="459">
        <f>'Pax Revenue'!V278</f>
        <v>0</v>
      </c>
      <c r="W36" s="459">
        <f>'Pax Revenue'!W278</f>
        <v>0</v>
      </c>
      <c r="X36" s="459">
        <f>'Pax Revenue'!X278</f>
        <v>0</v>
      </c>
      <c r="Y36" s="459">
        <f>'Pax Revenue'!Y278</f>
        <v>0</v>
      </c>
      <c r="Z36" s="459">
        <f>'Pax Revenue'!Z278</f>
        <v>0</v>
      </c>
      <c r="AA36" s="459">
        <f>'Pax Revenue'!AA278</f>
        <v>0</v>
      </c>
      <c r="AB36" s="459">
        <f>'Pax Revenue'!AB278</f>
        <v>0</v>
      </c>
      <c r="AC36" s="460">
        <f>'Pax Revenue'!AC278</f>
        <v>0</v>
      </c>
      <c r="AE36" s="1058">
        <f>'Pax Revenue'!AE278</f>
        <v>0</v>
      </c>
      <c r="AG36" s="1058">
        <f>'Pax Revenue'!AG278</f>
        <v>0</v>
      </c>
      <c r="AI36" s="1058">
        <f>'Pax Revenue'!AI278</f>
        <v>0</v>
      </c>
    </row>
    <row r="37" spans="2:35" outlineLevel="1" x14ac:dyDescent="0.2">
      <c r="B37" s="445" t="str">
        <f>'Line Items'!D$2434</f>
        <v>Other Revenue</v>
      </c>
      <c r="C37" s="445" t="str">
        <f>'Line Items'!D$2465</f>
        <v>Other Revenue: Other Revenue from Core Business</v>
      </c>
      <c r="D37" s="142" t="str">
        <f>'Other Revenue'!D17</f>
        <v>Passenger Charter Rebate</v>
      </c>
      <c r="E37" s="106"/>
      <c r="F37" s="143" t="str">
        <f>'Other Revenue'!F17</f>
        <v>£000</v>
      </c>
      <c r="G37" s="107">
        <f>'Other Revenue'!G17</f>
        <v>0</v>
      </c>
      <c r="H37" s="107">
        <f>'Other Revenue'!H17</f>
        <v>0</v>
      </c>
      <c r="I37" s="107">
        <f>'Other Revenue'!I17</f>
        <v>0</v>
      </c>
      <c r="J37" s="107">
        <f>'Other Revenue'!J17</f>
        <v>0</v>
      </c>
      <c r="K37" s="107">
        <f>'Other Revenue'!K17</f>
        <v>0</v>
      </c>
      <c r="L37" s="107">
        <f>'Other Revenue'!L17</f>
        <v>0</v>
      </c>
      <c r="M37" s="107">
        <f>'Other Revenue'!M17</f>
        <v>0</v>
      </c>
      <c r="N37" s="107">
        <f>'Other Revenue'!N17</f>
        <v>0</v>
      </c>
      <c r="O37" s="107">
        <f>'Other Revenue'!O17</f>
        <v>0</v>
      </c>
      <c r="P37" s="107">
        <f>'Other Revenue'!P17</f>
        <v>0</v>
      </c>
      <c r="Q37" s="107">
        <f>'Other Revenue'!Q17</f>
        <v>0</v>
      </c>
      <c r="R37" s="107">
        <f>'Other Revenue'!R17</f>
        <v>0</v>
      </c>
      <c r="S37" s="107">
        <f>'Other Revenue'!S17</f>
        <v>0</v>
      </c>
      <c r="T37" s="107">
        <f>'Other Revenue'!T17</f>
        <v>0</v>
      </c>
      <c r="U37" s="107">
        <f>'Other Revenue'!U17</f>
        <v>0</v>
      </c>
      <c r="V37" s="107">
        <f>'Other Revenue'!V17</f>
        <v>0</v>
      </c>
      <c r="W37" s="107">
        <f>'Other Revenue'!W17</f>
        <v>0</v>
      </c>
      <c r="X37" s="107">
        <f>'Other Revenue'!X17</f>
        <v>0</v>
      </c>
      <c r="Y37" s="107">
        <f>'Other Revenue'!Y17</f>
        <v>0</v>
      </c>
      <c r="Z37" s="107">
        <f>'Other Revenue'!Z17</f>
        <v>0</v>
      </c>
      <c r="AA37" s="107">
        <f>'Other Revenue'!AA17</f>
        <v>0</v>
      </c>
      <c r="AB37" s="107">
        <f>'Other Revenue'!AB17</f>
        <v>0</v>
      </c>
      <c r="AC37" s="108">
        <f>'Other Revenue'!AC17</f>
        <v>0</v>
      </c>
      <c r="AE37" s="1057">
        <f>'Other Revenue'!AE17</f>
        <v>0</v>
      </c>
      <c r="AG37" s="1057">
        <f>'Other Revenue'!AG17</f>
        <v>0</v>
      </c>
      <c r="AI37" s="1057">
        <f>'Other Revenue'!AI17</f>
        <v>0</v>
      </c>
    </row>
    <row r="38" spans="2:35" outlineLevel="1" x14ac:dyDescent="0.2">
      <c r="B38" s="445" t="str">
        <f>'Line Items'!D$2434</f>
        <v>Other Revenue</v>
      </c>
      <c r="C38" s="445" t="str">
        <f>'Line Items'!D$2465</f>
        <v>Other Revenue: Other Revenue from Core Business</v>
      </c>
      <c r="D38" s="142" t="str">
        <f>'Other Revenue'!D18</f>
        <v>LENNON Car Park Revenue</v>
      </c>
      <c r="E38" s="106"/>
      <c r="F38" s="143" t="str">
        <f>'Other Revenue'!F18</f>
        <v>£000</v>
      </c>
      <c r="G38" s="107">
        <f>'Other Revenue'!G18</f>
        <v>0</v>
      </c>
      <c r="H38" s="107">
        <f>'Other Revenue'!H18</f>
        <v>0</v>
      </c>
      <c r="I38" s="107">
        <f>'Other Revenue'!I18</f>
        <v>0</v>
      </c>
      <c r="J38" s="107">
        <f>'Other Revenue'!J18</f>
        <v>0</v>
      </c>
      <c r="K38" s="107">
        <f>'Other Revenue'!K18</f>
        <v>0</v>
      </c>
      <c r="L38" s="107">
        <f>'Other Revenue'!L18</f>
        <v>0</v>
      </c>
      <c r="M38" s="107">
        <f>'Other Revenue'!M18</f>
        <v>0</v>
      </c>
      <c r="N38" s="107">
        <f>'Other Revenue'!N18</f>
        <v>0</v>
      </c>
      <c r="O38" s="107">
        <f>'Other Revenue'!O18</f>
        <v>0</v>
      </c>
      <c r="P38" s="107">
        <f>'Other Revenue'!P18</f>
        <v>0</v>
      </c>
      <c r="Q38" s="107">
        <f>'Other Revenue'!Q18</f>
        <v>0</v>
      </c>
      <c r="R38" s="107">
        <f>'Other Revenue'!R18</f>
        <v>0</v>
      </c>
      <c r="S38" s="107">
        <f>'Other Revenue'!S18</f>
        <v>0</v>
      </c>
      <c r="T38" s="107">
        <f>'Other Revenue'!T18</f>
        <v>0</v>
      </c>
      <c r="U38" s="107">
        <f>'Other Revenue'!U18</f>
        <v>0</v>
      </c>
      <c r="V38" s="107">
        <f>'Other Revenue'!V18</f>
        <v>0</v>
      </c>
      <c r="W38" s="107">
        <f>'Other Revenue'!W18</f>
        <v>0</v>
      </c>
      <c r="X38" s="107">
        <f>'Other Revenue'!X18</f>
        <v>0</v>
      </c>
      <c r="Y38" s="107">
        <f>'Other Revenue'!Y18</f>
        <v>0</v>
      </c>
      <c r="Z38" s="107">
        <f>'Other Revenue'!Z18</f>
        <v>0</v>
      </c>
      <c r="AA38" s="107">
        <f>'Other Revenue'!AA18</f>
        <v>0</v>
      </c>
      <c r="AB38" s="107">
        <f>'Other Revenue'!AB18</f>
        <v>0</v>
      </c>
      <c r="AC38" s="108">
        <f>'Other Revenue'!AC18</f>
        <v>0</v>
      </c>
      <c r="AE38" s="805">
        <f>'Other Revenue'!AE18</f>
        <v>0</v>
      </c>
      <c r="AG38" s="805">
        <f>'Other Revenue'!AG18</f>
        <v>0</v>
      </c>
      <c r="AI38" s="805">
        <f>'Other Revenue'!AI18</f>
        <v>0</v>
      </c>
    </row>
    <row r="39" spans="2:35" outlineLevel="1" x14ac:dyDescent="0.2">
      <c r="B39" s="445" t="str">
        <f>'Line Items'!D$2434</f>
        <v>Other Revenue</v>
      </c>
      <c r="C39" s="445" t="str">
        <f>'Line Items'!D$2465</f>
        <v>Other Revenue: Other Revenue from Core Business</v>
      </c>
      <c r="D39" s="142" t="str">
        <f>'Other Revenue'!D19</f>
        <v>Non-LENNON Car Park Revenue</v>
      </c>
      <c r="E39" s="106"/>
      <c r="F39" s="143" t="str">
        <f>'Other Revenue'!F19</f>
        <v>£000</v>
      </c>
      <c r="G39" s="107">
        <f>'Other Revenue'!G19</f>
        <v>0</v>
      </c>
      <c r="H39" s="107">
        <f>'Other Revenue'!H19</f>
        <v>0</v>
      </c>
      <c r="I39" s="107">
        <f>'Other Revenue'!I19</f>
        <v>0</v>
      </c>
      <c r="J39" s="107">
        <f>'Other Revenue'!J19</f>
        <v>0</v>
      </c>
      <c r="K39" s="107">
        <f>'Other Revenue'!K19</f>
        <v>0</v>
      </c>
      <c r="L39" s="107">
        <f>'Other Revenue'!L19</f>
        <v>0</v>
      </c>
      <c r="M39" s="107">
        <f>'Other Revenue'!M19</f>
        <v>0</v>
      </c>
      <c r="N39" s="107">
        <f>'Other Revenue'!N19</f>
        <v>0</v>
      </c>
      <c r="O39" s="107">
        <f>'Other Revenue'!O19</f>
        <v>0</v>
      </c>
      <c r="P39" s="107">
        <f>'Other Revenue'!P19</f>
        <v>0</v>
      </c>
      <c r="Q39" s="107">
        <f>'Other Revenue'!Q19</f>
        <v>0</v>
      </c>
      <c r="R39" s="107">
        <f>'Other Revenue'!R19</f>
        <v>0</v>
      </c>
      <c r="S39" s="107">
        <f>'Other Revenue'!S19</f>
        <v>0</v>
      </c>
      <c r="T39" s="107">
        <f>'Other Revenue'!T19</f>
        <v>0</v>
      </c>
      <c r="U39" s="107">
        <f>'Other Revenue'!U19</f>
        <v>0</v>
      </c>
      <c r="V39" s="107">
        <f>'Other Revenue'!V19</f>
        <v>0</v>
      </c>
      <c r="W39" s="107">
        <f>'Other Revenue'!W19</f>
        <v>0</v>
      </c>
      <c r="X39" s="107">
        <f>'Other Revenue'!X19</f>
        <v>0</v>
      </c>
      <c r="Y39" s="107">
        <f>'Other Revenue'!Y19</f>
        <v>0</v>
      </c>
      <c r="Z39" s="107">
        <f>'Other Revenue'!Z19</f>
        <v>0</v>
      </c>
      <c r="AA39" s="107">
        <f>'Other Revenue'!AA19</f>
        <v>0</v>
      </c>
      <c r="AB39" s="107">
        <f>'Other Revenue'!AB19</f>
        <v>0</v>
      </c>
      <c r="AC39" s="108">
        <f>'Other Revenue'!AC19</f>
        <v>0</v>
      </c>
      <c r="AE39" s="805">
        <f>'Other Revenue'!AE19</f>
        <v>0</v>
      </c>
      <c r="AG39" s="805">
        <f>'Other Revenue'!AG19</f>
        <v>0</v>
      </c>
      <c r="AI39" s="805">
        <f>'Other Revenue'!AI19</f>
        <v>0</v>
      </c>
    </row>
    <row r="40" spans="2:35" outlineLevel="1" x14ac:dyDescent="0.2">
      <c r="B40" s="445" t="str">
        <f>'Line Items'!D$2434</f>
        <v>Other Revenue</v>
      </c>
      <c r="C40" s="445" t="str">
        <f>'Line Items'!D$2465</f>
        <v>Other Revenue: Other Revenue from Core Business</v>
      </c>
      <c r="D40" s="142" t="str">
        <f>'Other Revenue'!D20</f>
        <v>Commission Receivable</v>
      </c>
      <c r="E40" s="106"/>
      <c r="F40" s="143" t="str">
        <f>'Other Revenue'!F20</f>
        <v>£000</v>
      </c>
      <c r="G40" s="107">
        <f>'Other Revenue'!G20</f>
        <v>0</v>
      </c>
      <c r="H40" s="107">
        <f>'Other Revenue'!H20</f>
        <v>0</v>
      </c>
      <c r="I40" s="107">
        <f>'Other Revenue'!I20</f>
        <v>0</v>
      </c>
      <c r="J40" s="107">
        <f>'Other Revenue'!J20</f>
        <v>0</v>
      </c>
      <c r="K40" s="107">
        <f>'Other Revenue'!K20</f>
        <v>0</v>
      </c>
      <c r="L40" s="107">
        <f>'Other Revenue'!L20</f>
        <v>0</v>
      </c>
      <c r="M40" s="107">
        <f>'Other Revenue'!M20</f>
        <v>0</v>
      </c>
      <c r="N40" s="107">
        <f>'Other Revenue'!N20</f>
        <v>0</v>
      </c>
      <c r="O40" s="107">
        <f>'Other Revenue'!O20</f>
        <v>0</v>
      </c>
      <c r="P40" s="107">
        <f>'Other Revenue'!P20</f>
        <v>0</v>
      </c>
      <c r="Q40" s="107">
        <f>'Other Revenue'!Q20</f>
        <v>0</v>
      </c>
      <c r="R40" s="107">
        <f>'Other Revenue'!R20</f>
        <v>0</v>
      </c>
      <c r="S40" s="107">
        <f>'Other Revenue'!S20</f>
        <v>0</v>
      </c>
      <c r="T40" s="107">
        <f>'Other Revenue'!T20</f>
        <v>0</v>
      </c>
      <c r="U40" s="107">
        <f>'Other Revenue'!U20</f>
        <v>0</v>
      </c>
      <c r="V40" s="107">
        <f>'Other Revenue'!V20</f>
        <v>0</v>
      </c>
      <c r="W40" s="107">
        <f>'Other Revenue'!W20</f>
        <v>0</v>
      </c>
      <c r="X40" s="107">
        <f>'Other Revenue'!X20</f>
        <v>0</v>
      </c>
      <c r="Y40" s="107">
        <f>'Other Revenue'!Y20</f>
        <v>0</v>
      </c>
      <c r="Z40" s="107">
        <f>'Other Revenue'!Z20</f>
        <v>0</v>
      </c>
      <c r="AA40" s="107">
        <f>'Other Revenue'!AA20</f>
        <v>0</v>
      </c>
      <c r="AB40" s="107">
        <f>'Other Revenue'!AB20</f>
        <v>0</v>
      </c>
      <c r="AC40" s="108">
        <f>'Other Revenue'!AC20</f>
        <v>0</v>
      </c>
      <c r="AE40" s="805">
        <f>'Other Revenue'!AE20</f>
        <v>0</v>
      </c>
      <c r="AG40" s="805">
        <f>'Other Revenue'!AG20</f>
        <v>0</v>
      </c>
      <c r="AI40" s="805">
        <f>'Other Revenue'!AI20</f>
        <v>0</v>
      </c>
    </row>
    <row r="41" spans="2:35" outlineLevel="1" x14ac:dyDescent="0.2">
      <c r="B41" s="445" t="str">
        <f>'Line Items'!D$2434</f>
        <v>Other Revenue</v>
      </c>
      <c r="C41" s="445" t="str">
        <f>'Line Items'!D$2465</f>
        <v>Other Revenue: Other Revenue from Core Business</v>
      </c>
      <c r="D41" s="142" t="str">
        <f>'Other Revenue'!D21</f>
        <v>Property Income</v>
      </c>
      <c r="E41" s="106"/>
      <c r="F41" s="143" t="str">
        <f>'Other Revenue'!F21</f>
        <v>£000</v>
      </c>
      <c r="G41" s="107">
        <f>'Other Revenue'!G21</f>
        <v>0</v>
      </c>
      <c r="H41" s="107">
        <f>'Other Revenue'!H21</f>
        <v>0</v>
      </c>
      <c r="I41" s="107">
        <f>'Other Revenue'!I21</f>
        <v>0</v>
      </c>
      <c r="J41" s="107">
        <f>'Other Revenue'!J21</f>
        <v>0</v>
      </c>
      <c r="K41" s="107">
        <f>'Other Revenue'!K21</f>
        <v>0</v>
      </c>
      <c r="L41" s="107">
        <f>'Other Revenue'!L21</f>
        <v>0</v>
      </c>
      <c r="M41" s="107">
        <f>'Other Revenue'!M21</f>
        <v>0</v>
      </c>
      <c r="N41" s="107">
        <f>'Other Revenue'!N21</f>
        <v>0</v>
      </c>
      <c r="O41" s="107">
        <f>'Other Revenue'!O21</f>
        <v>0</v>
      </c>
      <c r="P41" s="107">
        <f>'Other Revenue'!P21</f>
        <v>0</v>
      </c>
      <c r="Q41" s="107">
        <f>'Other Revenue'!Q21</f>
        <v>0</v>
      </c>
      <c r="R41" s="107">
        <f>'Other Revenue'!R21</f>
        <v>0</v>
      </c>
      <c r="S41" s="107">
        <f>'Other Revenue'!S21</f>
        <v>0</v>
      </c>
      <c r="T41" s="107">
        <f>'Other Revenue'!T21</f>
        <v>0</v>
      </c>
      <c r="U41" s="107">
        <f>'Other Revenue'!U21</f>
        <v>0</v>
      </c>
      <c r="V41" s="107">
        <f>'Other Revenue'!V21</f>
        <v>0</v>
      </c>
      <c r="W41" s="107">
        <f>'Other Revenue'!W21</f>
        <v>0</v>
      </c>
      <c r="X41" s="107">
        <f>'Other Revenue'!X21</f>
        <v>0</v>
      </c>
      <c r="Y41" s="107">
        <f>'Other Revenue'!Y21</f>
        <v>0</v>
      </c>
      <c r="Z41" s="107">
        <f>'Other Revenue'!Z21</f>
        <v>0</v>
      </c>
      <c r="AA41" s="107">
        <f>'Other Revenue'!AA21</f>
        <v>0</v>
      </c>
      <c r="AB41" s="107">
        <f>'Other Revenue'!AB21</f>
        <v>0</v>
      </c>
      <c r="AC41" s="108">
        <f>'Other Revenue'!AC21</f>
        <v>0</v>
      </c>
      <c r="AE41" s="805">
        <f>'Other Revenue'!AE21</f>
        <v>0</v>
      </c>
      <c r="AG41" s="805">
        <f>'Other Revenue'!AG21</f>
        <v>0</v>
      </c>
      <c r="AI41" s="805">
        <f>'Other Revenue'!AI21</f>
        <v>0</v>
      </c>
    </row>
    <row r="42" spans="2:35" outlineLevel="1" x14ac:dyDescent="0.2">
      <c r="B42" s="445" t="str">
        <f>'Line Items'!D$2434</f>
        <v>Other Revenue</v>
      </c>
      <c r="C42" s="445" t="str">
        <f>'Line Items'!D$2465</f>
        <v>Other Revenue: Other Revenue from Core Business</v>
      </c>
      <c r="D42" s="142" t="str">
        <f>'Other Revenue'!D22</f>
        <v>Advertising Income</v>
      </c>
      <c r="E42" s="106"/>
      <c r="F42" s="143" t="str">
        <f>'Other Revenue'!F22</f>
        <v>£000</v>
      </c>
      <c r="G42" s="107">
        <f>'Other Revenue'!G22</f>
        <v>0</v>
      </c>
      <c r="H42" s="107">
        <f>'Other Revenue'!H22</f>
        <v>0</v>
      </c>
      <c r="I42" s="107">
        <f>'Other Revenue'!I22</f>
        <v>0</v>
      </c>
      <c r="J42" s="107">
        <f>'Other Revenue'!J22</f>
        <v>0</v>
      </c>
      <c r="K42" s="107">
        <f>'Other Revenue'!K22</f>
        <v>0</v>
      </c>
      <c r="L42" s="107">
        <f>'Other Revenue'!L22</f>
        <v>0</v>
      </c>
      <c r="M42" s="107">
        <f>'Other Revenue'!M22</f>
        <v>0</v>
      </c>
      <c r="N42" s="107">
        <f>'Other Revenue'!N22</f>
        <v>0</v>
      </c>
      <c r="O42" s="107">
        <f>'Other Revenue'!O22</f>
        <v>0</v>
      </c>
      <c r="P42" s="107">
        <f>'Other Revenue'!P22</f>
        <v>0</v>
      </c>
      <c r="Q42" s="107">
        <f>'Other Revenue'!Q22</f>
        <v>0</v>
      </c>
      <c r="R42" s="107">
        <f>'Other Revenue'!R22</f>
        <v>0</v>
      </c>
      <c r="S42" s="107">
        <f>'Other Revenue'!S22</f>
        <v>0</v>
      </c>
      <c r="T42" s="107">
        <f>'Other Revenue'!T22</f>
        <v>0</v>
      </c>
      <c r="U42" s="107">
        <f>'Other Revenue'!U22</f>
        <v>0</v>
      </c>
      <c r="V42" s="107">
        <f>'Other Revenue'!V22</f>
        <v>0</v>
      </c>
      <c r="W42" s="107">
        <f>'Other Revenue'!W22</f>
        <v>0</v>
      </c>
      <c r="X42" s="107">
        <f>'Other Revenue'!X22</f>
        <v>0</v>
      </c>
      <c r="Y42" s="107">
        <f>'Other Revenue'!Y22</f>
        <v>0</v>
      </c>
      <c r="Z42" s="107">
        <f>'Other Revenue'!Z22</f>
        <v>0</v>
      </c>
      <c r="AA42" s="107">
        <f>'Other Revenue'!AA22</f>
        <v>0</v>
      </c>
      <c r="AB42" s="107">
        <f>'Other Revenue'!AB22</f>
        <v>0</v>
      </c>
      <c r="AC42" s="108">
        <f>'Other Revenue'!AC22</f>
        <v>0</v>
      </c>
      <c r="AE42" s="805">
        <f>'Other Revenue'!AE22</f>
        <v>0</v>
      </c>
      <c r="AG42" s="805">
        <f>'Other Revenue'!AG22</f>
        <v>0</v>
      </c>
      <c r="AI42" s="805">
        <f>'Other Revenue'!AI22</f>
        <v>0</v>
      </c>
    </row>
    <row r="43" spans="2:35" outlineLevel="1" x14ac:dyDescent="0.2">
      <c r="B43" s="445" t="str">
        <f>'Line Items'!D$2434</f>
        <v>Other Revenue</v>
      </c>
      <c r="C43" s="445" t="str">
        <f>'Line Items'!D$2465</f>
        <v>Other Revenue: Other Revenue from Core Business</v>
      </c>
      <c r="D43" s="142" t="str">
        <f>'Other Revenue'!D23</f>
        <v>Taxi Income</v>
      </c>
      <c r="E43" s="106"/>
      <c r="F43" s="143" t="str">
        <f>'Other Revenue'!F23</f>
        <v>£000</v>
      </c>
      <c r="G43" s="107">
        <f>'Other Revenue'!G23</f>
        <v>0</v>
      </c>
      <c r="H43" s="107">
        <f>'Other Revenue'!H23</f>
        <v>0</v>
      </c>
      <c r="I43" s="107">
        <f>'Other Revenue'!I23</f>
        <v>0</v>
      </c>
      <c r="J43" s="107">
        <f>'Other Revenue'!J23</f>
        <v>0</v>
      </c>
      <c r="K43" s="107">
        <f>'Other Revenue'!K23</f>
        <v>0</v>
      </c>
      <c r="L43" s="107">
        <f>'Other Revenue'!L23</f>
        <v>0</v>
      </c>
      <c r="M43" s="107">
        <f>'Other Revenue'!M23</f>
        <v>0</v>
      </c>
      <c r="N43" s="107">
        <f>'Other Revenue'!N23</f>
        <v>0</v>
      </c>
      <c r="O43" s="107">
        <f>'Other Revenue'!O23</f>
        <v>0</v>
      </c>
      <c r="P43" s="107">
        <f>'Other Revenue'!P23</f>
        <v>0</v>
      </c>
      <c r="Q43" s="107">
        <f>'Other Revenue'!Q23</f>
        <v>0</v>
      </c>
      <c r="R43" s="107">
        <f>'Other Revenue'!R23</f>
        <v>0</v>
      </c>
      <c r="S43" s="107">
        <f>'Other Revenue'!S23</f>
        <v>0</v>
      </c>
      <c r="T43" s="107">
        <f>'Other Revenue'!T23</f>
        <v>0</v>
      </c>
      <c r="U43" s="107">
        <f>'Other Revenue'!U23</f>
        <v>0</v>
      </c>
      <c r="V43" s="107">
        <f>'Other Revenue'!V23</f>
        <v>0</v>
      </c>
      <c r="W43" s="107">
        <f>'Other Revenue'!W23</f>
        <v>0</v>
      </c>
      <c r="X43" s="107">
        <f>'Other Revenue'!X23</f>
        <v>0</v>
      </c>
      <c r="Y43" s="107">
        <f>'Other Revenue'!Y23</f>
        <v>0</v>
      </c>
      <c r="Z43" s="107">
        <f>'Other Revenue'!Z23</f>
        <v>0</v>
      </c>
      <c r="AA43" s="107">
        <f>'Other Revenue'!AA23</f>
        <v>0</v>
      </c>
      <c r="AB43" s="107">
        <f>'Other Revenue'!AB23</f>
        <v>0</v>
      </c>
      <c r="AC43" s="108">
        <f>'Other Revenue'!AC23</f>
        <v>0</v>
      </c>
      <c r="AE43" s="805">
        <f>'Other Revenue'!AE23</f>
        <v>0</v>
      </c>
      <c r="AG43" s="805">
        <f>'Other Revenue'!AG23</f>
        <v>0</v>
      </c>
      <c r="AI43" s="805">
        <f>'Other Revenue'!AI23</f>
        <v>0</v>
      </c>
    </row>
    <row r="44" spans="2:35" outlineLevel="1" x14ac:dyDescent="0.2">
      <c r="B44" s="445" t="str">
        <f>'Line Items'!D$2434</f>
        <v>Other Revenue</v>
      </c>
      <c r="C44" s="445" t="str">
        <f>'Line Items'!D$2465</f>
        <v>Other Revenue: Other Revenue from Core Business</v>
      </c>
      <c r="D44" s="142" t="str">
        <f>'Other Revenue'!D24</f>
        <v>Metro Income</v>
      </c>
      <c r="E44" s="106"/>
      <c r="F44" s="143" t="str">
        <f>'Other Revenue'!F24</f>
        <v>£000</v>
      </c>
      <c r="G44" s="107">
        <f>'Other Revenue'!G24</f>
        <v>0</v>
      </c>
      <c r="H44" s="107">
        <f>'Other Revenue'!H24</f>
        <v>0</v>
      </c>
      <c r="I44" s="107">
        <f>'Other Revenue'!I24</f>
        <v>0</v>
      </c>
      <c r="J44" s="107">
        <f>'Other Revenue'!J24</f>
        <v>0</v>
      </c>
      <c r="K44" s="107">
        <f>'Other Revenue'!K24</f>
        <v>0</v>
      </c>
      <c r="L44" s="107">
        <f>'Other Revenue'!L24</f>
        <v>0</v>
      </c>
      <c r="M44" s="107">
        <f>'Other Revenue'!M24</f>
        <v>0</v>
      </c>
      <c r="N44" s="107">
        <f>'Other Revenue'!N24</f>
        <v>0</v>
      </c>
      <c r="O44" s="107">
        <f>'Other Revenue'!O24</f>
        <v>0</v>
      </c>
      <c r="P44" s="107">
        <f>'Other Revenue'!P24</f>
        <v>0</v>
      </c>
      <c r="Q44" s="107">
        <f>'Other Revenue'!Q24</f>
        <v>0</v>
      </c>
      <c r="R44" s="107">
        <f>'Other Revenue'!R24</f>
        <v>0</v>
      </c>
      <c r="S44" s="107">
        <f>'Other Revenue'!S24</f>
        <v>0</v>
      </c>
      <c r="T44" s="107">
        <f>'Other Revenue'!T24</f>
        <v>0</v>
      </c>
      <c r="U44" s="107">
        <f>'Other Revenue'!U24</f>
        <v>0</v>
      </c>
      <c r="V44" s="107">
        <f>'Other Revenue'!V24</f>
        <v>0</v>
      </c>
      <c r="W44" s="107">
        <f>'Other Revenue'!W24</f>
        <v>0</v>
      </c>
      <c r="X44" s="107">
        <f>'Other Revenue'!X24</f>
        <v>0</v>
      </c>
      <c r="Y44" s="107">
        <f>'Other Revenue'!Y24</f>
        <v>0</v>
      </c>
      <c r="Z44" s="107">
        <f>'Other Revenue'!Z24</f>
        <v>0</v>
      </c>
      <c r="AA44" s="107">
        <f>'Other Revenue'!AA24</f>
        <v>0</v>
      </c>
      <c r="AB44" s="107">
        <f>'Other Revenue'!AB24</f>
        <v>0</v>
      </c>
      <c r="AC44" s="108">
        <f>'Other Revenue'!AC24</f>
        <v>0</v>
      </c>
      <c r="AE44" s="805">
        <f>'Other Revenue'!AE24</f>
        <v>0</v>
      </c>
      <c r="AG44" s="805">
        <f>'Other Revenue'!AG24</f>
        <v>0</v>
      </c>
      <c r="AI44" s="805">
        <f>'Other Revenue'!AI24</f>
        <v>0</v>
      </c>
    </row>
    <row r="45" spans="2:35" outlineLevel="1" x14ac:dyDescent="0.2">
      <c r="B45" s="445" t="str">
        <f>'Line Items'!D$2434</f>
        <v>Other Revenue</v>
      </c>
      <c r="C45" s="445" t="str">
        <f>'Line Items'!D$2465</f>
        <v>Other Revenue: Other Revenue from Core Business</v>
      </c>
      <c r="D45" s="142" t="str">
        <f>'Other Revenue'!D25</f>
        <v>Catering Revenue</v>
      </c>
      <c r="E45" s="106"/>
      <c r="F45" s="143" t="str">
        <f>'Other Revenue'!F25</f>
        <v>£000</v>
      </c>
      <c r="G45" s="107">
        <f>'Other Revenue'!G25</f>
        <v>0</v>
      </c>
      <c r="H45" s="107">
        <f>'Other Revenue'!H25</f>
        <v>0</v>
      </c>
      <c r="I45" s="107">
        <f>'Other Revenue'!I25</f>
        <v>0</v>
      </c>
      <c r="J45" s="107">
        <f>'Other Revenue'!J25</f>
        <v>0</v>
      </c>
      <c r="K45" s="107">
        <f>'Other Revenue'!K25</f>
        <v>0</v>
      </c>
      <c r="L45" s="107">
        <f>'Other Revenue'!L25</f>
        <v>0</v>
      </c>
      <c r="M45" s="107">
        <f>'Other Revenue'!M25</f>
        <v>0</v>
      </c>
      <c r="N45" s="107">
        <f>'Other Revenue'!N25</f>
        <v>0</v>
      </c>
      <c r="O45" s="107">
        <f>'Other Revenue'!O25</f>
        <v>0</v>
      </c>
      <c r="P45" s="107">
        <f>'Other Revenue'!P25</f>
        <v>0</v>
      </c>
      <c r="Q45" s="107">
        <f>'Other Revenue'!Q25</f>
        <v>0</v>
      </c>
      <c r="R45" s="107">
        <f>'Other Revenue'!R25</f>
        <v>0</v>
      </c>
      <c r="S45" s="107">
        <f>'Other Revenue'!S25</f>
        <v>0</v>
      </c>
      <c r="T45" s="107">
        <f>'Other Revenue'!T25</f>
        <v>0</v>
      </c>
      <c r="U45" s="107">
        <f>'Other Revenue'!U25</f>
        <v>0</v>
      </c>
      <c r="V45" s="107">
        <f>'Other Revenue'!V25</f>
        <v>0</v>
      </c>
      <c r="W45" s="107">
        <f>'Other Revenue'!W25</f>
        <v>0</v>
      </c>
      <c r="X45" s="107">
        <f>'Other Revenue'!X25</f>
        <v>0</v>
      </c>
      <c r="Y45" s="107">
        <f>'Other Revenue'!Y25</f>
        <v>0</v>
      </c>
      <c r="Z45" s="107">
        <f>'Other Revenue'!Z25</f>
        <v>0</v>
      </c>
      <c r="AA45" s="107">
        <f>'Other Revenue'!AA25</f>
        <v>0</v>
      </c>
      <c r="AB45" s="107">
        <f>'Other Revenue'!AB25</f>
        <v>0</v>
      </c>
      <c r="AC45" s="108">
        <f>'Other Revenue'!AC25</f>
        <v>0</v>
      </c>
      <c r="AE45" s="805">
        <f>'Other Revenue'!AE25</f>
        <v>0</v>
      </c>
      <c r="AG45" s="805">
        <f>'Other Revenue'!AG25</f>
        <v>0</v>
      </c>
      <c r="AI45" s="805">
        <f>'Other Revenue'!AI25</f>
        <v>0</v>
      </c>
    </row>
    <row r="46" spans="2:35" outlineLevel="1" x14ac:dyDescent="0.2">
      <c r="B46" s="445" t="str">
        <f>'Line Items'!D$2434</f>
        <v>Other Revenue</v>
      </c>
      <c r="C46" s="445" t="str">
        <f>'Line Items'!D$2465</f>
        <v>Other Revenue: Other Revenue from Core Business</v>
      </c>
      <c r="D46" s="142" t="str">
        <f>'Other Revenue'!D26</f>
        <v>Station Announcing</v>
      </c>
      <c r="E46" s="106"/>
      <c r="F46" s="143" t="str">
        <f>'Other Revenue'!F26</f>
        <v>£000</v>
      </c>
      <c r="G46" s="107">
        <f>'Other Revenue'!G26</f>
        <v>0</v>
      </c>
      <c r="H46" s="107">
        <f>'Other Revenue'!H26</f>
        <v>0</v>
      </c>
      <c r="I46" s="107">
        <f>'Other Revenue'!I26</f>
        <v>0</v>
      </c>
      <c r="J46" s="107">
        <f>'Other Revenue'!J26</f>
        <v>0</v>
      </c>
      <c r="K46" s="107">
        <f>'Other Revenue'!K26</f>
        <v>0</v>
      </c>
      <c r="L46" s="107">
        <f>'Other Revenue'!L26</f>
        <v>0</v>
      </c>
      <c r="M46" s="107">
        <f>'Other Revenue'!M26</f>
        <v>0</v>
      </c>
      <c r="N46" s="107">
        <f>'Other Revenue'!N26</f>
        <v>0</v>
      </c>
      <c r="O46" s="107">
        <f>'Other Revenue'!O26</f>
        <v>0</v>
      </c>
      <c r="P46" s="107">
        <f>'Other Revenue'!P26</f>
        <v>0</v>
      </c>
      <c r="Q46" s="107">
        <f>'Other Revenue'!Q26</f>
        <v>0</v>
      </c>
      <c r="R46" s="107">
        <f>'Other Revenue'!R26</f>
        <v>0</v>
      </c>
      <c r="S46" s="107">
        <f>'Other Revenue'!S26</f>
        <v>0</v>
      </c>
      <c r="T46" s="107">
        <f>'Other Revenue'!T26</f>
        <v>0</v>
      </c>
      <c r="U46" s="107">
        <f>'Other Revenue'!U26</f>
        <v>0</v>
      </c>
      <c r="V46" s="107">
        <f>'Other Revenue'!V26</f>
        <v>0</v>
      </c>
      <c r="W46" s="107">
        <f>'Other Revenue'!W26</f>
        <v>0</v>
      </c>
      <c r="X46" s="107">
        <f>'Other Revenue'!X26</f>
        <v>0</v>
      </c>
      <c r="Y46" s="107">
        <f>'Other Revenue'!Y26</f>
        <v>0</v>
      </c>
      <c r="Z46" s="107">
        <f>'Other Revenue'!Z26</f>
        <v>0</v>
      </c>
      <c r="AA46" s="107">
        <f>'Other Revenue'!AA26</f>
        <v>0</v>
      </c>
      <c r="AB46" s="107">
        <f>'Other Revenue'!AB26</f>
        <v>0</v>
      </c>
      <c r="AC46" s="108">
        <f>'Other Revenue'!AC26</f>
        <v>0</v>
      </c>
      <c r="AE46" s="805">
        <f>'Other Revenue'!AE26</f>
        <v>0</v>
      </c>
      <c r="AG46" s="805">
        <f>'Other Revenue'!AG26</f>
        <v>0</v>
      </c>
      <c r="AI46" s="805">
        <f>'Other Revenue'!AI26</f>
        <v>0</v>
      </c>
    </row>
    <row r="47" spans="2:35" outlineLevel="1" x14ac:dyDescent="0.2">
      <c r="B47" s="445" t="str">
        <f>'Line Items'!D$2434</f>
        <v>Other Revenue</v>
      </c>
      <c r="C47" s="445" t="str">
        <f>'Line Items'!D$2465</f>
        <v>Other Revenue: Other Revenue from Core Business</v>
      </c>
      <c r="D47" s="142" t="str">
        <f>'Other Revenue'!D27</f>
        <v>[Other Revenue from Core Business Line 11]</v>
      </c>
      <c r="E47" s="106"/>
      <c r="F47" s="143" t="str">
        <f>'Other Revenue'!F27</f>
        <v>£000</v>
      </c>
      <c r="G47" s="107">
        <f>'Other Revenue'!G27</f>
        <v>0</v>
      </c>
      <c r="H47" s="107">
        <f>'Other Revenue'!H27</f>
        <v>0</v>
      </c>
      <c r="I47" s="107">
        <f>'Other Revenue'!I27</f>
        <v>0</v>
      </c>
      <c r="J47" s="107">
        <f>'Other Revenue'!J27</f>
        <v>0</v>
      </c>
      <c r="K47" s="107">
        <f>'Other Revenue'!K27</f>
        <v>0</v>
      </c>
      <c r="L47" s="107">
        <f>'Other Revenue'!L27</f>
        <v>0</v>
      </c>
      <c r="M47" s="107">
        <f>'Other Revenue'!M27</f>
        <v>0</v>
      </c>
      <c r="N47" s="107">
        <f>'Other Revenue'!N27</f>
        <v>0</v>
      </c>
      <c r="O47" s="107">
        <f>'Other Revenue'!O27</f>
        <v>0</v>
      </c>
      <c r="P47" s="107">
        <f>'Other Revenue'!P27</f>
        <v>0</v>
      </c>
      <c r="Q47" s="107">
        <f>'Other Revenue'!Q27</f>
        <v>0</v>
      </c>
      <c r="R47" s="107">
        <f>'Other Revenue'!R27</f>
        <v>0</v>
      </c>
      <c r="S47" s="107">
        <f>'Other Revenue'!S27</f>
        <v>0</v>
      </c>
      <c r="T47" s="107">
        <f>'Other Revenue'!T27</f>
        <v>0</v>
      </c>
      <c r="U47" s="107">
        <f>'Other Revenue'!U27</f>
        <v>0</v>
      </c>
      <c r="V47" s="107">
        <f>'Other Revenue'!V27</f>
        <v>0</v>
      </c>
      <c r="W47" s="107">
        <f>'Other Revenue'!W27</f>
        <v>0</v>
      </c>
      <c r="X47" s="107">
        <f>'Other Revenue'!X27</f>
        <v>0</v>
      </c>
      <c r="Y47" s="107">
        <f>'Other Revenue'!Y27</f>
        <v>0</v>
      </c>
      <c r="Z47" s="107">
        <f>'Other Revenue'!Z27</f>
        <v>0</v>
      </c>
      <c r="AA47" s="107">
        <f>'Other Revenue'!AA27</f>
        <v>0</v>
      </c>
      <c r="AB47" s="107">
        <f>'Other Revenue'!AB27</f>
        <v>0</v>
      </c>
      <c r="AC47" s="108">
        <f>'Other Revenue'!AC27</f>
        <v>0</v>
      </c>
      <c r="AE47" s="805">
        <f>'Other Revenue'!AE27</f>
        <v>0</v>
      </c>
      <c r="AG47" s="805">
        <f>'Other Revenue'!AG27</f>
        <v>0</v>
      </c>
      <c r="AI47" s="805">
        <f>'Other Revenue'!AI27</f>
        <v>0</v>
      </c>
    </row>
    <row r="48" spans="2:35" outlineLevel="1" x14ac:dyDescent="0.2">
      <c r="B48" s="445" t="str">
        <f>'Line Items'!D$2434</f>
        <v>Other Revenue</v>
      </c>
      <c r="C48" s="445" t="str">
        <f>'Line Items'!D$2465</f>
        <v>Other Revenue: Other Revenue from Core Business</v>
      </c>
      <c r="D48" s="142" t="str">
        <f>'Other Revenue'!D28</f>
        <v>[Other Revenue from Core Business Line 12]</v>
      </c>
      <c r="E48" s="106"/>
      <c r="F48" s="143" t="str">
        <f>'Other Revenue'!F28</f>
        <v>£000</v>
      </c>
      <c r="G48" s="107">
        <f>'Other Revenue'!G28</f>
        <v>0</v>
      </c>
      <c r="H48" s="107">
        <f>'Other Revenue'!H28</f>
        <v>0</v>
      </c>
      <c r="I48" s="107">
        <f>'Other Revenue'!I28</f>
        <v>0</v>
      </c>
      <c r="J48" s="107">
        <f>'Other Revenue'!J28</f>
        <v>0</v>
      </c>
      <c r="K48" s="107">
        <f>'Other Revenue'!K28</f>
        <v>0</v>
      </c>
      <c r="L48" s="107">
        <f>'Other Revenue'!L28</f>
        <v>0</v>
      </c>
      <c r="M48" s="107">
        <f>'Other Revenue'!M28</f>
        <v>0</v>
      </c>
      <c r="N48" s="107">
        <f>'Other Revenue'!N28</f>
        <v>0</v>
      </c>
      <c r="O48" s="107">
        <f>'Other Revenue'!O28</f>
        <v>0</v>
      </c>
      <c r="P48" s="107">
        <f>'Other Revenue'!P28</f>
        <v>0</v>
      </c>
      <c r="Q48" s="107">
        <f>'Other Revenue'!Q28</f>
        <v>0</v>
      </c>
      <c r="R48" s="107">
        <f>'Other Revenue'!R28</f>
        <v>0</v>
      </c>
      <c r="S48" s="107">
        <f>'Other Revenue'!S28</f>
        <v>0</v>
      </c>
      <c r="T48" s="107">
        <f>'Other Revenue'!T28</f>
        <v>0</v>
      </c>
      <c r="U48" s="107">
        <f>'Other Revenue'!U28</f>
        <v>0</v>
      </c>
      <c r="V48" s="107">
        <f>'Other Revenue'!V28</f>
        <v>0</v>
      </c>
      <c r="W48" s="107">
        <f>'Other Revenue'!W28</f>
        <v>0</v>
      </c>
      <c r="X48" s="107">
        <f>'Other Revenue'!X28</f>
        <v>0</v>
      </c>
      <c r="Y48" s="107">
        <f>'Other Revenue'!Y28</f>
        <v>0</v>
      </c>
      <c r="Z48" s="107">
        <f>'Other Revenue'!Z28</f>
        <v>0</v>
      </c>
      <c r="AA48" s="107">
        <f>'Other Revenue'!AA28</f>
        <v>0</v>
      </c>
      <c r="AB48" s="107">
        <f>'Other Revenue'!AB28</f>
        <v>0</v>
      </c>
      <c r="AC48" s="108">
        <f>'Other Revenue'!AC28</f>
        <v>0</v>
      </c>
      <c r="AE48" s="805">
        <f>'Other Revenue'!AE28</f>
        <v>0</v>
      </c>
      <c r="AG48" s="805">
        <f>'Other Revenue'!AG28</f>
        <v>0</v>
      </c>
      <c r="AI48" s="805">
        <f>'Other Revenue'!AI28</f>
        <v>0</v>
      </c>
    </row>
    <row r="49" spans="2:35" outlineLevel="1" x14ac:dyDescent="0.2">
      <c r="B49" s="445" t="str">
        <f>'Line Items'!D$2434</f>
        <v>Other Revenue</v>
      </c>
      <c r="C49" s="445" t="str">
        <f>'Line Items'!D$2465</f>
        <v>Other Revenue: Other Revenue from Core Business</v>
      </c>
      <c r="D49" s="142" t="str">
        <f>'Other Revenue'!D29</f>
        <v>[Other Revenue from Core Business Line 13]</v>
      </c>
      <c r="E49" s="106"/>
      <c r="F49" s="143" t="str">
        <f>'Other Revenue'!F29</f>
        <v>£000</v>
      </c>
      <c r="G49" s="107">
        <f>'Other Revenue'!G29</f>
        <v>0</v>
      </c>
      <c r="H49" s="107">
        <f>'Other Revenue'!H29</f>
        <v>0</v>
      </c>
      <c r="I49" s="107">
        <f>'Other Revenue'!I29</f>
        <v>0</v>
      </c>
      <c r="J49" s="107">
        <f>'Other Revenue'!J29</f>
        <v>0</v>
      </c>
      <c r="K49" s="107">
        <f>'Other Revenue'!K29</f>
        <v>0</v>
      </c>
      <c r="L49" s="107">
        <f>'Other Revenue'!L29</f>
        <v>0</v>
      </c>
      <c r="M49" s="107">
        <f>'Other Revenue'!M29</f>
        <v>0</v>
      </c>
      <c r="N49" s="107">
        <f>'Other Revenue'!N29</f>
        <v>0</v>
      </c>
      <c r="O49" s="107">
        <f>'Other Revenue'!O29</f>
        <v>0</v>
      </c>
      <c r="P49" s="107">
        <f>'Other Revenue'!P29</f>
        <v>0</v>
      </c>
      <c r="Q49" s="107">
        <f>'Other Revenue'!Q29</f>
        <v>0</v>
      </c>
      <c r="R49" s="107">
        <f>'Other Revenue'!R29</f>
        <v>0</v>
      </c>
      <c r="S49" s="107">
        <f>'Other Revenue'!S29</f>
        <v>0</v>
      </c>
      <c r="T49" s="107">
        <f>'Other Revenue'!T29</f>
        <v>0</v>
      </c>
      <c r="U49" s="107">
        <f>'Other Revenue'!U29</f>
        <v>0</v>
      </c>
      <c r="V49" s="107">
        <f>'Other Revenue'!V29</f>
        <v>0</v>
      </c>
      <c r="W49" s="107">
        <f>'Other Revenue'!W29</f>
        <v>0</v>
      </c>
      <c r="X49" s="107">
        <f>'Other Revenue'!X29</f>
        <v>0</v>
      </c>
      <c r="Y49" s="107">
        <f>'Other Revenue'!Y29</f>
        <v>0</v>
      </c>
      <c r="Z49" s="107">
        <f>'Other Revenue'!Z29</f>
        <v>0</v>
      </c>
      <c r="AA49" s="107">
        <f>'Other Revenue'!AA29</f>
        <v>0</v>
      </c>
      <c r="AB49" s="107">
        <f>'Other Revenue'!AB29</f>
        <v>0</v>
      </c>
      <c r="AC49" s="108">
        <f>'Other Revenue'!AC29</f>
        <v>0</v>
      </c>
      <c r="AE49" s="805">
        <f>'Other Revenue'!AE29</f>
        <v>0</v>
      </c>
      <c r="AG49" s="805">
        <f>'Other Revenue'!AG29</f>
        <v>0</v>
      </c>
      <c r="AI49" s="805">
        <f>'Other Revenue'!AI29</f>
        <v>0</v>
      </c>
    </row>
    <row r="50" spans="2:35" outlineLevel="1" x14ac:dyDescent="0.2">
      <c r="B50" s="445" t="str">
        <f>'Line Items'!D$2434</f>
        <v>Other Revenue</v>
      </c>
      <c r="C50" s="445" t="str">
        <f>'Line Items'!D$2465</f>
        <v>Other Revenue: Other Revenue from Core Business</v>
      </c>
      <c r="D50" s="142" t="str">
        <f>'Other Revenue'!D30</f>
        <v>[Other Revenue from Core Business Line 14]</v>
      </c>
      <c r="E50" s="106"/>
      <c r="F50" s="143" t="str">
        <f>'Other Revenue'!F30</f>
        <v>£000</v>
      </c>
      <c r="G50" s="107">
        <f>'Other Revenue'!G30</f>
        <v>0</v>
      </c>
      <c r="H50" s="107">
        <f>'Other Revenue'!H30</f>
        <v>0</v>
      </c>
      <c r="I50" s="107">
        <f>'Other Revenue'!I30</f>
        <v>0</v>
      </c>
      <c r="J50" s="107">
        <f>'Other Revenue'!J30</f>
        <v>0</v>
      </c>
      <c r="K50" s="107">
        <f>'Other Revenue'!K30</f>
        <v>0</v>
      </c>
      <c r="L50" s="107">
        <f>'Other Revenue'!L30</f>
        <v>0</v>
      </c>
      <c r="M50" s="107">
        <f>'Other Revenue'!M30</f>
        <v>0</v>
      </c>
      <c r="N50" s="107">
        <f>'Other Revenue'!N30</f>
        <v>0</v>
      </c>
      <c r="O50" s="107">
        <f>'Other Revenue'!O30</f>
        <v>0</v>
      </c>
      <c r="P50" s="107">
        <f>'Other Revenue'!P30</f>
        <v>0</v>
      </c>
      <c r="Q50" s="107">
        <f>'Other Revenue'!Q30</f>
        <v>0</v>
      </c>
      <c r="R50" s="107">
        <f>'Other Revenue'!R30</f>
        <v>0</v>
      </c>
      <c r="S50" s="107">
        <f>'Other Revenue'!S30</f>
        <v>0</v>
      </c>
      <c r="T50" s="107">
        <f>'Other Revenue'!T30</f>
        <v>0</v>
      </c>
      <c r="U50" s="107">
        <f>'Other Revenue'!U30</f>
        <v>0</v>
      </c>
      <c r="V50" s="107">
        <f>'Other Revenue'!V30</f>
        <v>0</v>
      </c>
      <c r="W50" s="107">
        <f>'Other Revenue'!W30</f>
        <v>0</v>
      </c>
      <c r="X50" s="107">
        <f>'Other Revenue'!X30</f>
        <v>0</v>
      </c>
      <c r="Y50" s="107">
        <f>'Other Revenue'!Y30</f>
        <v>0</v>
      </c>
      <c r="Z50" s="107">
        <f>'Other Revenue'!Z30</f>
        <v>0</v>
      </c>
      <c r="AA50" s="107">
        <f>'Other Revenue'!AA30</f>
        <v>0</v>
      </c>
      <c r="AB50" s="107">
        <f>'Other Revenue'!AB30</f>
        <v>0</v>
      </c>
      <c r="AC50" s="108">
        <f>'Other Revenue'!AC30</f>
        <v>0</v>
      </c>
      <c r="AE50" s="805">
        <f>'Other Revenue'!AE30</f>
        <v>0</v>
      </c>
      <c r="AG50" s="805">
        <f>'Other Revenue'!AG30</f>
        <v>0</v>
      </c>
      <c r="AI50" s="805">
        <f>'Other Revenue'!AI30</f>
        <v>0</v>
      </c>
    </row>
    <row r="51" spans="2:35" outlineLevel="1" x14ac:dyDescent="0.2">
      <c r="B51" s="445" t="str">
        <f>'Line Items'!D$2434</f>
        <v>Other Revenue</v>
      </c>
      <c r="C51" s="445" t="str">
        <f>'Line Items'!D$2465</f>
        <v>Other Revenue: Other Revenue from Core Business</v>
      </c>
      <c r="D51" s="142" t="str">
        <f>'Other Revenue'!D31</f>
        <v>[Other Revenue from Core Business Line 15]</v>
      </c>
      <c r="E51" s="106"/>
      <c r="F51" s="143" t="str">
        <f>'Other Revenue'!F31</f>
        <v>£000</v>
      </c>
      <c r="G51" s="107">
        <f>'Other Revenue'!G31</f>
        <v>0</v>
      </c>
      <c r="H51" s="107">
        <f>'Other Revenue'!H31</f>
        <v>0</v>
      </c>
      <c r="I51" s="107">
        <f>'Other Revenue'!I31</f>
        <v>0</v>
      </c>
      <c r="J51" s="107">
        <f>'Other Revenue'!J31</f>
        <v>0</v>
      </c>
      <c r="K51" s="107">
        <f>'Other Revenue'!K31</f>
        <v>0</v>
      </c>
      <c r="L51" s="107">
        <f>'Other Revenue'!L31</f>
        <v>0</v>
      </c>
      <c r="M51" s="107">
        <f>'Other Revenue'!M31</f>
        <v>0</v>
      </c>
      <c r="N51" s="107">
        <f>'Other Revenue'!N31</f>
        <v>0</v>
      </c>
      <c r="O51" s="107">
        <f>'Other Revenue'!O31</f>
        <v>0</v>
      </c>
      <c r="P51" s="107">
        <f>'Other Revenue'!P31</f>
        <v>0</v>
      </c>
      <c r="Q51" s="107">
        <f>'Other Revenue'!Q31</f>
        <v>0</v>
      </c>
      <c r="R51" s="107">
        <f>'Other Revenue'!R31</f>
        <v>0</v>
      </c>
      <c r="S51" s="107">
        <f>'Other Revenue'!S31</f>
        <v>0</v>
      </c>
      <c r="T51" s="107">
        <f>'Other Revenue'!T31</f>
        <v>0</v>
      </c>
      <c r="U51" s="107">
        <f>'Other Revenue'!U31</f>
        <v>0</v>
      </c>
      <c r="V51" s="107">
        <f>'Other Revenue'!V31</f>
        <v>0</v>
      </c>
      <c r="W51" s="107">
        <f>'Other Revenue'!W31</f>
        <v>0</v>
      </c>
      <c r="X51" s="107">
        <f>'Other Revenue'!X31</f>
        <v>0</v>
      </c>
      <c r="Y51" s="107">
        <f>'Other Revenue'!Y31</f>
        <v>0</v>
      </c>
      <c r="Z51" s="107">
        <f>'Other Revenue'!Z31</f>
        <v>0</v>
      </c>
      <c r="AA51" s="107">
        <f>'Other Revenue'!AA31</f>
        <v>0</v>
      </c>
      <c r="AB51" s="107">
        <f>'Other Revenue'!AB31</f>
        <v>0</v>
      </c>
      <c r="AC51" s="108">
        <f>'Other Revenue'!AC31</f>
        <v>0</v>
      </c>
      <c r="AE51" s="805">
        <f>'Other Revenue'!AE31</f>
        <v>0</v>
      </c>
      <c r="AG51" s="805">
        <f>'Other Revenue'!AG31</f>
        <v>0</v>
      </c>
      <c r="AI51" s="805">
        <f>'Other Revenue'!AI31</f>
        <v>0</v>
      </c>
    </row>
    <row r="52" spans="2:35" outlineLevel="1" x14ac:dyDescent="0.2">
      <c r="B52" s="445" t="str">
        <f>'Line Items'!D$2434</f>
        <v>Other Revenue</v>
      </c>
      <c r="C52" s="445" t="str">
        <f>'Line Items'!D$2465</f>
        <v>Other Revenue: Other Revenue from Core Business</v>
      </c>
      <c r="D52" s="142" t="str">
        <f>'Other Revenue'!D32</f>
        <v>[Other Revenue from Core Business Line 16]</v>
      </c>
      <c r="E52" s="106"/>
      <c r="F52" s="143" t="str">
        <f>'Other Revenue'!F32</f>
        <v>£000</v>
      </c>
      <c r="G52" s="107">
        <f>'Other Revenue'!G32</f>
        <v>0</v>
      </c>
      <c r="H52" s="107">
        <f>'Other Revenue'!H32</f>
        <v>0</v>
      </c>
      <c r="I52" s="107">
        <f>'Other Revenue'!I32</f>
        <v>0</v>
      </c>
      <c r="J52" s="107">
        <f>'Other Revenue'!J32</f>
        <v>0</v>
      </c>
      <c r="K52" s="107">
        <f>'Other Revenue'!K32</f>
        <v>0</v>
      </c>
      <c r="L52" s="107">
        <f>'Other Revenue'!L32</f>
        <v>0</v>
      </c>
      <c r="M52" s="107">
        <f>'Other Revenue'!M32</f>
        <v>0</v>
      </c>
      <c r="N52" s="107">
        <f>'Other Revenue'!N32</f>
        <v>0</v>
      </c>
      <c r="O52" s="107">
        <f>'Other Revenue'!O32</f>
        <v>0</v>
      </c>
      <c r="P52" s="107">
        <f>'Other Revenue'!P32</f>
        <v>0</v>
      </c>
      <c r="Q52" s="107">
        <f>'Other Revenue'!Q32</f>
        <v>0</v>
      </c>
      <c r="R52" s="107">
        <f>'Other Revenue'!R32</f>
        <v>0</v>
      </c>
      <c r="S52" s="107">
        <f>'Other Revenue'!S32</f>
        <v>0</v>
      </c>
      <c r="T52" s="107">
        <f>'Other Revenue'!T32</f>
        <v>0</v>
      </c>
      <c r="U52" s="107">
        <f>'Other Revenue'!U32</f>
        <v>0</v>
      </c>
      <c r="V52" s="107">
        <f>'Other Revenue'!V32</f>
        <v>0</v>
      </c>
      <c r="W52" s="107">
        <f>'Other Revenue'!W32</f>
        <v>0</v>
      </c>
      <c r="X52" s="107">
        <f>'Other Revenue'!X32</f>
        <v>0</v>
      </c>
      <c r="Y52" s="107">
        <f>'Other Revenue'!Y32</f>
        <v>0</v>
      </c>
      <c r="Z52" s="107">
        <f>'Other Revenue'!Z32</f>
        <v>0</v>
      </c>
      <c r="AA52" s="107">
        <f>'Other Revenue'!AA32</f>
        <v>0</v>
      </c>
      <c r="AB52" s="107">
        <f>'Other Revenue'!AB32</f>
        <v>0</v>
      </c>
      <c r="AC52" s="108">
        <f>'Other Revenue'!AC32</f>
        <v>0</v>
      </c>
      <c r="AE52" s="805">
        <f>'Other Revenue'!AE32</f>
        <v>0</v>
      </c>
      <c r="AG52" s="805">
        <f>'Other Revenue'!AG32</f>
        <v>0</v>
      </c>
      <c r="AI52" s="805">
        <f>'Other Revenue'!AI32</f>
        <v>0</v>
      </c>
    </row>
    <row r="53" spans="2:35" outlineLevel="1" x14ac:dyDescent="0.2">
      <c r="B53" s="445" t="str">
        <f>'Line Items'!D$2434</f>
        <v>Other Revenue</v>
      </c>
      <c r="C53" s="445" t="str">
        <f>'Line Items'!D$2465</f>
        <v>Other Revenue: Other Revenue from Core Business</v>
      </c>
      <c r="D53" s="142" t="str">
        <f>'Other Revenue'!D33</f>
        <v>[Other Revenue from Core Business Line 17]</v>
      </c>
      <c r="E53" s="106"/>
      <c r="F53" s="143" t="str">
        <f>'Other Revenue'!F33</f>
        <v>£000</v>
      </c>
      <c r="G53" s="107">
        <f>'Other Revenue'!G33</f>
        <v>0</v>
      </c>
      <c r="H53" s="107">
        <f>'Other Revenue'!H33</f>
        <v>0</v>
      </c>
      <c r="I53" s="107">
        <f>'Other Revenue'!I33</f>
        <v>0</v>
      </c>
      <c r="J53" s="107">
        <f>'Other Revenue'!J33</f>
        <v>0</v>
      </c>
      <c r="K53" s="107">
        <f>'Other Revenue'!K33</f>
        <v>0</v>
      </c>
      <c r="L53" s="107">
        <f>'Other Revenue'!L33</f>
        <v>0</v>
      </c>
      <c r="M53" s="107">
        <f>'Other Revenue'!M33</f>
        <v>0</v>
      </c>
      <c r="N53" s="107">
        <f>'Other Revenue'!N33</f>
        <v>0</v>
      </c>
      <c r="O53" s="107">
        <f>'Other Revenue'!O33</f>
        <v>0</v>
      </c>
      <c r="P53" s="107">
        <f>'Other Revenue'!P33</f>
        <v>0</v>
      </c>
      <c r="Q53" s="107">
        <f>'Other Revenue'!Q33</f>
        <v>0</v>
      </c>
      <c r="R53" s="107">
        <f>'Other Revenue'!R33</f>
        <v>0</v>
      </c>
      <c r="S53" s="107">
        <f>'Other Revenue'!S33</f>
        <v>0</v>
      </c>
      <c r="T53" s="107">
        <f>'Other Revenue'!T33</f>
        <v>0</v>
      </c>
      <c r="U53" s="107">
        <f>'Other Revenue'!U33</f>
        <v>0</v>
      </c>
      <c r="V53" s="107">
        <f>'Other Revenue'!V33</f>
        <v>0</v>
      </c>
      <c r="W53" s="107">
        <f>'Other Revenue'!W33</f>
        <v>0</v>
      </c>
      <c r="X53" s="107">
        <f>'Other Revenue'!X33</f>
        <v>0</v>
      </c>
      <c r="Y53" s="107">
        <f>'Other Revenue'!Y33</f>
        <v>0</v>
      </c>
      <c r="Z53" s="107">
        <f>'Other Revenue'!Z33</f>
        <v>0</v>
      </c>
      <c r="AA53" s="107">
        <f>'Other Revenue'!AA33</f>
        <v>0</v>
      </c>
      <c r="AB53" s="107">
        <f>'Other Revenue'!AB33</f>
        <v>0</v>
      </c>
      <c r="AC53" s="108">
        <f>'Other Revenue'!AC33</f>
        <v>0</v>
      </c>
      <c r="AE53" s="805">
        <f>'Other Revenue'!AE33</f>
        <v>0</v>
      </c>
      <c r="AG53" s="805">
        <f>'Other Revenue'!AG33</f>
        <v>0</v>
      </c>
      <c r="AI53" s="805">
        <f>'Other Revenue'!AI33</f>
        <v>0</v>
      </c>
    </row>
    <row r="54" spans="2:35" outlineLevel="1" x14ac:dyDescent="0.2">
      <c r="B54" s="445" t="str">
        <f>'Line Items'!D$2434</f>
        <v>Other Revenue</v>
      </c>
      <c r="C54" s="445" t="str">
        <f>'Line Items'!D$2465</f>
        <v>Other Revenue: Other Revenue from Core Business</v>
      </c>
      <c r="D54" s="142" t="str">
        <f>'Other Revenue'!D34</f>
        <v>[Other Revenue from Core Business Line 18]</v>
      </c>
      <c r="E54" s="106"/>
      <c r="F54" s="143" t="str">
        <f>'Other Revenue'!F34</f>
        <v>£000</v>
      </c>
      <c r="G54" s="107">
        <f>'Other Revenue'!G34</f>
        <v>0</v>
      </c>
      <c r="H54" s="107">
        <f>'Other Revenue'!H34</f>
        <v>0</v>
      </c>
      <c r="I54" s="107">
        <f>'Other Revenue'!I34</f>
        <v>0</v>
      </c>
      <c r="J54" s="107">
        <f>'Other Revenue'!J34</f>
        <v>0</v>
      </c>
      <c r="K54" s="107">
        <f>'Other Revenue'!K34</f>
        <v>0</v>
      </c>
      <c r="L54" s="107">
        <f>'Other Revenue'!L34</f>
        <v>0</v>
      </c>
      <c r="M54" s="107">
        <f>'Other Revenue'!M34</f>
        <v>0</v>
      </c>
      <c r="N54" s="107">
        <f>'Other Revenue'!N34</f>
        <v>0</v>
      </c>
      <c r="O54" s="107">
        <f>'Other Revenue'!O34</f>
        <v>0</v>
      </c>
      <c r="P54" s="107">
        <f>'Other Revenue'!P34</f>
        <v>0</v>
      </c>
      <c r="Q54" s="107">
        <f>'Other Revenue'!Q34</f>
        <v>0</v>
      </c>
      <c r="R54" s="107">
        <f>'Other Revenue'!R34</f>
        <v>0</v>
      </c>
      <c r="S54" s="107">
        <f>'Other Revenue'!S34</f>
        <v>0</v>
      </c>
      <c r="T54" s="107">
        <f>'Other Revenue'!T34</f>
        <v>0</v>
      </c>
      <c r="U54" s="107">
        <f>'Other Revenue'!U34</f>
        <v>0</v>
      </c>
      <c r="V54" s="107">
        <f>'Other Revenue'!V34</f>
        <v>0</v>
      </c>
      <c r="W54" s="107">
        <f>'Other Revenue'!W34</f>
        <v>0</v>
      </c>
      <c r="X54" s="107">
        <f>'Other Revenue'!X34</f>
        <v>0</v>
      </c>
      <c r="Y54" s="107">
        <f>'Other Revenue'!Y34</f>
        <v>0</v>
      </c>
      <c r="Z54" s="107">
        <f>'Other Revenue'!Z34</f>
        <v>0</v>
      </c>
      <c r="AA54" s="107">
        <f>'Other Revenue'!AA34</f>
        <v>0</v>
      </c>
      <c r="AB54" s="107">
        <f>'Other Revenue'!AB34</f>
        <v>0</v>
      </c>
      <c r="AC54" s="108">
        <f>'Other Revenue'!AC34</f>
        <v>0</v>
      </c>
      <c r="AE54" s="805">
        <f>'Other Revenue'!AE34</f>
        <v>0</v>
      </c>
      <c r="AG54" s="805">
        <f>'Other Revenue'!AG34</f>
        <v>0</v>
      </c>
      <c r="AI54" s="805">
        <f>'Other Revenue'!AI34</f>
        <v>0</v>
      </c>
    </row>
    <row r="55" spans="2:35" outlineLevel="1" x14ac:dyDescent="0.2">
      <c r="B55" s="445" t="str">
        <f>'Line Items'!D$2434</f>
        <v>Other Revenue</v>
      </c>
      <c r="C55" s="445" t="str">
        <f>'Line Items'!D$2465</f>
        <v>Other Revenue: Other Revenue from Core Business</v>
      </c>
      <c r="D55" s="142" t="str">
        <f>'Other Revenue'!D35</f>
        <v>[Other Revenue from Core Business Line 19]</v>
      </c>
      <c r="E55" s="106"/>
      <c r="F55" s="143" t="str">
        <f>'Other Revenue'!F35</f>
        <v>£000</v>
      </c>
      <c r="G55" s="107">
        <f>'Other Revenue'!G35</f>
        <v>0</v>
      </c>
      <c r="H55" s="107">
        <f>'Other Revenue'!H35</f>
        <v>0</v>
      </c>
      <c r="I55" s="107">
        <f>'Other Revenue'!I35</f>
        <v>0</v>
      </c>
      <c r="J55" s="107">
        <f>'Other Revenue'!J35</f>
        <v>0</v>
      </c>
      <c r="K55" s="107">
        <f>'Other Revenue'!K35</f>
        <v>0</v>
      </c>
      <c r="L55" s="107">
        <f>'Other Revenue'!L35</f>
        <v>0</v>
      </c>
      <c r="M55" s="107">
        <f>'Other Revenue'!M35</f>
        <v>0</v>
      </c>
      <c r="N55" s="107">
        <f>'Other Revenue'!N35</f>
        <v>0</v>
      </c>
      <c r="O55" s="107">
        <f>'Other Revenue'!O35</f>
        <v>0</v>
      </c>
      <c r="P55" s="107">
        <f>'Other Revenue'!P35</f>
        <v>0</v>
      </c>
      <c r="Q55" s="107">
        <f>'Other Revenue'!Q35</f>
        <v>0</v>
      </c>
      <c r="R55" s="107">
        <f>'Other Revenue'!R35</f>
        <v>0</v>
      </c>
      <c r="S55" s="107">
        <f>'Other Revenue'!S35</f>
        <v>0</v>
      </c>
      <c r="T55" s="107">
        <f>'Other Revenue'!T35</f>
        <v>0</v>
      </c>
      <c r="U55" s="107">
        <f>'Other Revenue'!U35</f>
        <v>0</v>
      </c>
      <c r="V55" s="107">
        <f>'Other Revenue'!V35</f>
        <v>0</v>
      </c>
      <c r="W55" s="107">
        <f>'Other Revenue'!W35</f>
        <v>0</v>
      </c>
      <c r="X55" s="107">
        <f>'Other Revenue'!X35</f>
        <v>0</v>
      </c>
      <c r="Y55" s="107">
        <f>'Other Revenue'!Y35</f>
        <v>0</v>
      </c>
      <c r="Z55" s="107">
        <f>'Other Revenue'!Z35</f>
        <v>0</v>
      </c>
      <c r="AA55" s="107">
        <f>'Other Revenue'!AA35</f>
        <v>0</v>
      </c>
      <c r="AB55" s="107">
        <f>'Other Revenue'!AB35</f>
        <v>0</v>
      </c>
      <c r="AC55" s="108">
        <f>'Other Revenue'!AC35</f>
        <v>0</v>
      </c>
      <c r="AE55" s="805">
        <f>'Other Revenue'!AE35</f>
        <v>0</v>
      </c>
      <c r="AG55" s="805">
        <f>'Other Revenue'!AG35</f>
        <v>0</v>
      </c>
      <c r="AI55" s="805">
        <f>'Other Revenue'!AI35</f>
        <v>0</v>
      </c>
    </row>
    <row r="56" spans="2:35" outlineLevel="1" x14ac:dyDescent="0.2">
      <c r="B56" s="445" t="str">
        <f>'Line Items'!D$2434</f>
        <v>Other Revenue</v>
      </c>
      <c r="C56" s="445" t="str">
        <f>'Line Items'!D$2465</f>
        <v>Other Revenue: Other Revenue from Core Business</v>
      </c>
      <c r="D56" s="142" t="str">
        <f>'Other Revenue'!D36</f>
        <v>[Other Revenue from Core Business Line 20]</v>
      </c>
      <c r="E56" s="106"/>
      <c r="F56" s="143" t="str">
        <f>'Other Revenue'!F36</f>
        <v>£000</v>
      </c>
      <c r="G56" s="107">
        <f>'Other Revenue'!G36</f>
        <v>0</v>
      </c>
      <c r="H56" s="107">
        <f>'Other Revenue'!H36</f>
        <v>0</v>
      </c>
      <c r="I56" s="107">
        <f>'Other Revenue'!I36</f>
        <v>0</v>
      </c>
      <c r="J56" s="107">
        <f>'Other Revenue'!J36</f>
        <v>0</v>
      </c>
      <c r="K56" s="107">
        <f>'Other Revenue'!K36</f>
        <v>0</v>
      </c>
      <c r="L56" s="107">
        <f>'Other Revenue'!L36</f>
        <v>0</v>
      </c>
      <c r="M56" s="107">
        <f>'Other Revenue'!M36</f>
        <v>0</v>
      </c>
      <c r="N56" s="107">
        <f>'Other Revenue'!N36</f>
        <v>0</v>
      </c>
      <c r="O56" s="107">
        <f>'Other Revenue'!O36</f>
        <v>0</v>
      </c>
      <c r="P56" s="107">
        <f>'Other Revenue'!P36</f>
        <v>0</v>
      </c>
      <c r="Q56" s="107">
        <f>'Other Revenue'!Q36</f>
        <v>0</v>
      </c>
      <c r="R56" s="107">
        <f>'Other Revenue'!R36</f>
        <v>0</v>
      </c>
      <c r="S56" s="107">
        <f>'Other Revenue'!S36</f>
        <v>0</v>
      </c>
      <c r="T56" s="107">
        <f>'Other Revenue'!T36</f>
        <v>0</v>
      </c>
      <c r="U56" s="107">
        <f>'Other Revenue'!U36</f>
        <v>0</v>
      </c>
      <c r="V56" s="107">
        <f>'Other Revenue'!V36</f>
        <v>0</v>
      </c>
      <c r="W56" s="107">
        <f>'Other Revenue'!W36</f>
        <v>0</v>
      </c>
      <c r="X56" s="107">
        <f>'Other Revenue'!X36</f>
        <v>0</v>
      </c>
      <c r="Y56" s="107">
        <f>'Other Revenue'!Y36</f>
        <v>0</v>
      </c>
      <c r="Z56" s="107">
        <f>'Other Revenue'!Z36</f>
        <v>0</v>
      </c>
      <c r="AA56" s="107">
        <f>'Other Revenue'!AA36</f>
        <v>0</v>
      </c>
      <c r="AB56" s="107">
        <f>'Other Revenue'!AB36</f>
        <v>0</v>
      </c>
      <c r="AC56" s="108">
        <f>'Other Revenue'!AC36</f>
        <v>0</v>
      </c>
      <c r="AE56" s="805">
        <f>'Other Revenue'!AE36</f>
        <v>0</v>
      </c>
      <c r="AG56" s="805">
        <f>'Other Revenue'!AG36</f>
        <v>0</v>
      </c>
      <c r="AI56" s="805">
        <f>'Other Revenue'!AI36</f>
        <v>0</v>
      </c>
    </row>
    <row r="57" spans="2:35" outlineLevel="1" x14ac:dyDescent="0.2">
      <c r="B57" s="445" t="str">
        <f>'Line Items'!D$2434</f>
        <v>Other Revenue</v>
      </c>
      <c r="C57" s="445" t="str">
        <f>'Line Items'!D$2465</f>
        <v>Other Revenue: Other Revenue from Core Business</v>
      </c>
      <c r="D57" s="142" t="str">
        <f>'Other Revenue'!D37</f>
        <v>[Other Revenue from Core Business Line 21]</v>
      </c>
      <c r="E57" s="106"/>
      <c r="F57" s="143" t="str">
        <f>'Other Revenue'!F37</f>
        <v>£000</v>
      </c>
      <c r="G57" s="107">
        <f>'Other Revenue'!G37</f>
        <v>0</v>
      </c>
      <c r="H57" s="107">
        <f>'Other Revenue'!H37</f>
        <v>0</v>
      </c>
      <c r="I57" s="107">
        <f>'Other Revenue'!I37</f>
        <v>0</v>
      </c>
      <c r="J57" s="107">
        <f>'Other Revenue'!J37</f>
        <v>0</v>
      </c>
      <c r="K57" s="107">
        <f>'Other Revenue'!K37</f>
        <v>0</v>
      </c>
      <c r="L57" s="107">
        <f>'Other Revenue'!L37</f>
        <v>0</v>
      </c>
      <c r="M57" s="107">
        <f>'Other Revenue'!M37</f>
        <v>0</v>
      </c>
      <c r="N57" s="107">
        <f>'Other Revenue'!N37</f>
        <v>0</v>
      </c>
      <c r="O57" s="107">
        <f>'Other Revenue'!O37</f>
        <v>0</v>
      </c>
      <c r="P57" s="107">
        <f>'Other Revenue'!P37</f>
        <v>0</v>
      </c>
      <c r="Q57" s="107">
        <f>'Other Revenue'!Q37</f>
        <v>0</v>
      </c>
      <c r="R57" s="107">
        <f>'Other Revenue'!R37</f>
        <v>0</v>
      </c>
      <c r="S57" s="107">
        <f>'Other Revenue'!S37</f>
        <v>0</v>
      </c>
      <c r="T57" s="107">
        <f>'Other Revenue'!T37</f>
        <v>0</v>
      </c>
      <c r="U57" s="107">
        <f>'Other Revenue'!U37</f>
        <v>0</v>
      </c>
      <c r="V57" s="107">
        <f>'Other Revenue'!V37</f>
        <v>0</v>
      </c>
      <c r="W57" s="107">
        <f>'Other Revenue'!W37</f>
        <v>0</v>
      </c>
      <c r="X57" s="107">
        <f>'Other Revenue'!X37</f>
        <v>0</v>
      </c>
      <c r="Y57" s="107">
        <f>'Other Revenue'!Y37</f>
        <v>0</v>
      </c>
      <c r="Z57" s="107">
        <f>'Other Revenue'!Z37</f>
        <v>0</v>
      </c>
      <c r="AA57" s="107">
        <f>'Other Revenue'!AA37</f>
        <v>0</v>
      </c>
      <c r="AB57" s="107">
        <f>'Other Revenue'!AB37</f>
        <v>0</v>
      </c>
      <c r="AC57" s="108">
        <f>'Other Revenue'!AC37</f>
        <v>0</v>
      </c>
      <c r="AE57" s="805">
        <f>'Other Revenue'!AE37</f>
        <v>0</v>
      </c>
      <c r="AG57" s="805">
        <f>'Other Revenue'!AG37</f>
        <v>0</v>
      </c>
      <c r="AI57" s="805">
        <f>'Other Revenue'!AI37</f>
        <v>0</v>
      </c>
    </row>
    <row r="58" spans="2:35" outlineLevel="1" x14ac:dyDescent="0.2">
      <c r="B58" s="445" t="str">
        <f>'Line Items'!D$2434</f>
        <v>Other Revenue</v>
      </c>
      <c r="C58" s="445" t="str">
        <f>'Line Items'!D$2465</f>
        <v>Other Revenue: Other Revenue from Core Business</v>
      </c>
      <c r="D58" s="142" t="str">
        <f>'Other Revenue'!D38</f>
        <v>[Other Revenue from Core Business Line 22]</v>
      </c>
      <c r="E58" s="106"/>
      <c r="F58" s="143" t="str">
        <f>'Other Revenue'!F38</f>
        <v>£000</v>
      </c>
      <c r="G58" s="107">
        <f>'Other Revenue'!G38</f>
        <v>0</v>
      </c>
      <c r="H58" s="107">
        <f>'Other Revenue'!H38</f>
        <v>0</v>
      </c>
      <c r="I58" s="107">
        <f>'Other Revenue'!I38</f>
        <v>0</v>
      </c>
      <c r="J58" s="107">
        <f>'Other Revenue'!J38</f>
        <v>0</v>
      </c>
      <c r="K58" s="107">
        <f>'Other Revenue'!K38</f>
        <v>0</v>
      </c>
      <c r="L58" s="107">
        <f>'Other Revenue'!L38</f>
        <v>0</v>
      </c>
      <c r="M58" s="107">
        <f>'Other Revenue'!M38</f>
        <v>0</v>
      </c>
      <c r="N58" s="107">
        <f>'Other Revenue'!N38</f>
        <v>0</v>
      </c>
      <c r="O58" s="107">
        <f>'Other Revenue'!O38</f>
        <v>0</v>
      </c>
      <c r="P58" s="107">
        <f>'Other Revenue'!P38</f>
        <v>0</v>
      </c>
      <c r="Q58" s="107">
        <f>'Other Revenue'!Q38</f>
        <v>0</v>
      </c>
      <c r="R58" s="107">
        <f>'Other Revenue'!R38</f>
        <v>0</v>
      </c>
      <c r="S58" s="107">
        <f>'Other Revenue'!S38</f>
        <v>0</v>
      </c>
      <c r="T58" s="107">
        <f>'Other Revenue'!T38</f>
        <v>0</v>
      </c>
      <c r="U58" s="107">
        <f>'Other Revenue'!U38</f>
        <v>0</v>
      </c>
      <c r="V58" s="107">
        <f>'Other Revenue'!V38</f>
        <v>0</v>
      </c>
      <c r="W58" s="107">
        <f>'Other Revenue'!W38</f>
        <v>0</v>
      </c>
      <c r="X58" s="107">
        <f>'Other Revenue'!X38</f>
        <v>0</v>
      </c>
      <c r="Y58" s="107">
        <f>'Other Revenue'!Y38</f>
        <v>0</v>
      </c>
      <c r="Z58" s="107">
        <f>'Other Revenue'!Z38</f>
        <v>0</v>
      </c>
      <c r="AA58" s="107">
        <f>'Other Revenue'!AA38</f>
        <v>0</v>
      </c>
      <c r="AB58" s="107">
        <f>'Other Revenue'!AB38</f>
        <v>0</v>
      </c>
      <c r="AC58" s="108">
        <f>'Other Revenue'!AC38</f>
        <v>0</v>
      </c>
      <c r="AE58" s="805">
        <f>'Other Revenue'!AE38</f>
        <v>0</v>
      </c>
      <c r="AG58" s="805">
        <f>'Other Revenue'!AG38</f>
        <v>0</v>
      </c>
      <c r="AI58" s="805">
        <f>'Other Revenue'!AI38</f>
        <v>0</v>
      </c>
    </row>
    <row r="59" spans="2:35" outlineLevel="1" x14ac:dyDescent="0.2">
      <c r="B59" s="445" t="str">
        <f>'Line Items'!D$2434</f>
        <v>Other Revenue</v>
      </c>
      <c r="C59" s="445" t="str">
        <f>'Line Items'!D$2465</f>
        <v>Other Revenue: Other Revenue from Core Business</v>
      </c>
      <c r="D59" s="142" t="str">
        <f>'Other Revenue'!D39</f>
        <v>[Other Revenue from Core Business Line 23]</v>
      </c>
      <c r="E59" s="106"/>
      <c r="F59" s="143" t="str">
        <f>'Other Revenue'!F39</f>
        <v>£000</v>
      </c>
      <c r="G59" s="107">
        <f>'Other Revenue'!G39</f>
        <v>0</v>
      </c>
      <c r="H59" s="107">
        <f>'Other Revenue'!H39</f>
        <v>0</v>
      </c>
      <c r="I59" s="107">
        <f>'Other Revenue'!I39</f>
        <v>0</v>
      </c>
      <c r="J59" s="107">
        <f>'Other Revenue'!J39</f>
        <v>0</v>
      </c>
      <c r="K59" s="107">
        <f>'Other Revenue'!K39</f>
        <v>0</v>
      </c>
      <c r="L59" s="107">
        <f>'Other Revenue'!L39</f>
        <v>0</v>
      </c>
      <c r="M59" s="107">
        <f>'Other Revenue'!M39</f>
        <v>0</v>
      </c>
      <c r="N59" s="107">
        <f>'Other Revenue'!N39</f>
        <v>0</v>
      </c>
      <c r="O59" s="107">
        <f>'Other Revenue'!O39</f>
        <v>0</v>
      </c>
      <c r="P59" s="107">
        <f>'Other Revenue'!P39</f>
        <v>0</v>
      </c>
      <c r="Q59" s="107">
        <f>'Other Revenue'!Q39</f>
        <v>0</v>
      </c>
      <c r="R59" s="107">
        <f>'Other Revenue'!R39</f>
        <v>0</v>
      </c>
      <c r="S59" s="107">
        <f>'Other Revenue'!S39</f>
        <v>0</v>
      </c>
      <c r="T59" s="107">
        <f>'Other Revenue'!T39</f>
        <v>0</v>
      </c>
      <c r="U59" s="107">
        <f>'Other Revenue'!U39</f>
        <v>0</v>
      </c>
      <c r="V59" s="107">
        <f>'Other Revenue'!V39</f>
        <v>0</v>
      </c>
      <c r="W59" s="107">
        <f>'Other Revenue'!W39</f>
        <v>0</v>
      </c>
      <c r="X59" s="107">
        <f>'Other Revenue'!X39</f>
        <v>0</v>
      </c>
      <c r="Y59" s="107">
        <f>'Other Revenue'!Y39</f>
        <v>0</v>
      </c>
      <c r="Z59" s="107">
        <f>'Other Revenue'!Z39</f>
        <v>0</v>
      </c>
      <c r="AA59" s="107">
        <f>'Other Revenue'!AA39</f>
        <v>0</v>
      </c>
      <c r="AB59" s="107">
        <f>'Other Revenue'!AB39</f>
        <v>0</v>
      </c>
      <c r="AC59" s="108">
        <f>'Other Revenue'!AC39</f>
        <v>0</v>
      </c>
      <c r="AE59" s="805">
        <f>'Other Revenue'!AE39</f>
        <v>0</v>
      </c>
      <c r="AG59" s="805">
        <f>'Other Revenue'!AG39</f>
        <v>0</v>
      </c>
      <c r="AI59" s="805">
        <f>'Other Revenue'!AI39</f>
        <v>0</v>
      </c>
    </row>
    <row r="60" spans="2:35" outlineLevel="1" x14ac:dyDescent="0.2">
      <c r="B60" s="445" t="str">
        <f>'Line Items'!D$2434</f>
        <v>Other Revenue</v>
      </c>
      <c r="C60" s="445" t="str">
        <f>'Line Items'!D$2465</f>
        <v>Other Revenue: Other Revenue from Core Business</v>
      </c>
      <c r="D60" s="142" t="str">
        <f>'Other Revenue'!D40</f>
        <v>[Other Revenue from Core Business Line 24]</v>
      </c>
      <c r="E60" s="106"/>
      <c r="F60" s="143" t="str">
        <f>'Other Revenue'!F40</f>
        <v>£000</v>
      </c>
      <c r="G60" s="107">
        <f>'Other Revenue'!G40</f>
        <v>0</v>
      </c>
      <c r="H60" s="107">
        <f>'Other Revenue'!H40</f>
        <v>0</v>
      </c>
      <c r="I60" s="107">
        <f>'Other Revenue'!I40</f>
        <v>0</v>
      </c>
      <c r="J60" s="107">
        <f>'Other Revenue'!J40</f>
        <v>0</v>
      </c>
      <c r="K60" s="107">
        <f>'Other Revenue'!K40</f>
        <v>0</v>
      </c>
      <c r="L60" s="107">
        <f>'Other Revenue'!L40</f>
        <v>0</v>
      </c>
      <c r="M60" s="107">
        <f>'Other Revenue'!M40</f>
        <v>0</v>
      </c>
      <c r="N60" s="107">
        <f>'Other Revenue'!N40</f>
        <v>0</v>
      </c>
      <c r="O60" s="107">
        <f>'Other Revenue'!O40</f>
        <v>0</v>
      </c>
      <c r="P60" s="107">
        <f>'Other Revenue'!P40</f>
        <v>0</v>
      </c>
      <c r="Q60" s="107">
        <f>'Other Revenue'!Q40</f>
        <v>0</v>
      </c>
      <c r="R60" s="107">
        <f>'Other Revenue'!R40</f>
        <v>0</v>
      </c>
      <c r="S60" s="107">
        <f>'Other Revenue'!S40</f>
        <v>0</v>
      </c>
      <c r="T60" s="107">
        <f>'Other Revenue'!T40</f>
        <v>0</v>
      </c>
      <c r="U60" s="107">
        <f>'Other Revenue'!U40</f>
        <v>0</v>
      </c>
      <c r="V60" s="107">
        <f>'Other Revenue'!V40</f>
        <v>0</v>
      </c>
      <c r="W60" s="107">
        <f>'Other Revenue'!W40</f>
        <v>0</v>
      </c>
      <c r="X60" s="107">
        <f>'Other Revenue'!X40</f>
        <v>0</v>
      </c>
      <c r="Y60" s="107">
        <f>'Other Revenue'!Y40</f>
        <v>0</v>
      </c>
      <c r="Z60" s="107">
        <f>'Other Revenue'!Z40</f>
        <v>0</v>
      </c>
      <c r="AA60" s="107">
        <f>'Other Revenue'!AA40</f>
        <v>0</v>
      </c>
      <c r="AB60" s="107">
        <f>'Other Revenue'!AB40</f>
        <v>0</v>
      </c>
      <c r="AC60" s="108">
        <f>'Other Revenue'!AC40</f>
        <v>0</v>
      </c>
      <c r="AE60" s="805">
        <f>'Other Revenue'!AE40</f>
        <v>0</v>
      </c>
      <c r="AG60" s="805">
        <f>'Other Revenue'!AG40</f>
        <v>0</v>
      </c>
      <c r="AI60" s="805">
        <f>'Other Revenue'!AI40</f>
        <v>0</v>
      </c>
    </row>
    <row r="61" spans="2:35" outlineLevel="1" x14ac:dyDescent="0.2">
      <c r="B61" s="445" t="str">
        <f>'Line Items'!D$2434</f>
        <v>Other Revenue</v>
      </c>
      <c r="C61" s="445" t="str">
        <f>'Line Items'!D$2465</f>
        <v>Other Revenue: Other Revenue from Core Business</v>
      </c>
      <c r="D61" s="451" t="str">
        <f>'Other Revenue'!D41</f>
        <v>[Other Revenue from Core Business Line 25]</v>
      </c>
      <c r="E61" s="452"/>
      <c r="F61" s="453" t="str">
        <f>'Other Revenue'!F41</f>
        <v>£000</v>
      </c>
      <c r="G61" s="454">
        <f>'Other Revenue'!G41</f>
        <v>0</v>
      </c>
      <c r="H61" s="454">
        <f>'Other Revenue'!H41</f>
        <v>0</v>
      </c>
      <c r="I61" s="454">
        <f>'Other Revenue'!I41</f>
        <v>0</v>
      </c>
      <c r="J61" s="454">
        <f>'Other Revenue'!J41</f>
        <v>0</v>
      </c>
      <c r="K61" s="454">
        <f>'Other Revenue'!K41</f>
        <v>0</v>
      </c>
      <c r="L61" s="454">
        <f>'Other Revenue'!L41</f>
        <v>0</v>
      </c>
      <c r="M61" s="454">
        <f>'Other Revenue'!M41</f>
        <v>0</v>
      </c>
      <c r="N61" s="454">
        <f>'Other Revenue'!N41</f>
        <v>0</v>
      </c>
      <c r="O61" s="454">
        <f>'Other Revenue'!O41</f>
        <v>0</v>
      </c>
      <c r="P61" s="454">
        <f>'Other Revenue'!P41</f>
        <v>0</v>
      </c>
      <c r="Q61" s="454">
        <f>'Other Revenue'!Q41</f>
        <v>0</v>
      </c>
      <c r="R61" s="454">
        <f>'Other Revenue'!R41</f>
        <v>0</v>
      </c>
      <c r="S61" s="454">
        <f>'Other Revenue'!S41</f>
        <v>0</v>
      </c>
      <c r="T61" s="454">
        <f>'Other Revenue'!T41</f>
        <v>0</v>
      </c>
      <c r="U61" s="454">
        <f>'Other Revenue'!U41</f>
        <v>0</v>
      </c>
      <c r="V61" s="454">
        <f>'Other Revenue'!V41</f>
        <v>0</v>
      </c>
      <c r="W61" s="454">
        <f>'Other Revenue'!W41</f>
        <v>0</v>
      </c>
      <c r="X61" s="454">
        <f>'Other Revenue'!X41</f>
        <v>0</v>
      </c>
      <c r="Y61" s="454">
        <f>'Other Revenue'!Y41</f>
        <v>0</v>
      </c>
      <c r="Z61" s="454">
        <f>'Other Revenue'!Z41</f>
        <v>0</v>
      </c>
      <c r="AA61" s="454">
        <f>'Other Revenue'!AA41</f>
        <v>0</v>
      </c>
      <c r="AB61" s="454">
        <f>'Other Revenue'!AB41</f>
        <v>0</v>
      </c>
      <c r="AC61" s="455">
        <f>'Other Revenue'!AC41</f>
        <v>0</v>
      </c>
      <c r="AE61" s="805">
        <f>'Other Revenue'!AE41</f>
        <v>0</v>
      </c>
      <c r="AG61" s="805">
        <f>'Other Revenue'!AG41</f>
        <v>0</v>
      </c>
      <c r="AI61" s="805">
        <f>'Other Revenue'!AI41</f>
        <v>0</v>
      </c>
    </row>
    <row r="62" spans="2:35" outlineLevel="1" x14ac:dyDescent="0.2">
      <c r="B62" s="445" t="str">
        <f>'Line Items'!D$2434</f>
        <v>Other Revenue</v>
      </c>
      <c r="C62" s="445" t="str">
        <f>'Line Items'!D$2466</f>
        <v>Other Revenue: Revenue from Station Access Offcharged</v>
      </c>
      <c r="D62" s="451" t="str">
        <f>'Other Revenue'!D299</f>
        <v>Station Access Income Long Term Charges</v>
      </c>
      <c r="E62" s="452"/>
      <c r="F62" s="453" t="str">
        <f>'Other Revenue'!F299</f>
        <v>£000</v>
      </c>
      <c r="G62" s="454">
        <f>'Other Revenue'!G299</f>
        <v>0</v>
      </c>
      <c r="H62" s="454">
        <f>'Other Revenue'!H299</f>
        <v>0</v>
      </c>
      <c r="I62" s="454">
        <f>'Other Revenue'!I299</f>
        <v>0</v>
      </c>
      <c r="J62" s="454">
        <f>'Other Revenue'!J299</f>
        <v>0</v>
      </c>
      <c r="K62" s="454">
        <f>'Other Revenue'!K299</f>
        <v>0</v>
      </c>
      <c r="L62" s="454">
        <f>'Other Revenue'!L299</f>
        <v>0</v>
      </c>
      <c r="M62" s="454">
        <f>'Other Revenue'!M299</f>
        <v>0</v>
      </c>
      <c r="N62" s="454">
        <f>'Other Revenue'!N299</f>
        <v>0</v>
      </c>
      <c r="O62" s="454">
        <f>'Other Revenue'!O299</f>
        <v>0</v>
      </c>
      <c r="P62" s="454">
        <f>'Other Revenue'!P299</f>
        <v>0</v>
      </c>
      <c r="Q62" s="454">
        <f>'Other Revenue'!Q299</f>
        <v>0</v>
      </c>
      <c r="R62" s="454">
        <f>'Other Revenue'!R299</f>
        <v>0</v>
      </c>
      <c r="S62" s="454">
        <f>'Other Revenue'!S299</f>
        <v>0</v>
      </c>
      <c r="T62" s="454">
        <f>'Other Revenue'!T299</f>
        <v>0</v>
      </c>
      <c r="U62" s="454">
        <f>'Other Revenue'!U299</f>
        <v>0</v>
      </c>
      <c r="V62" s="454">
        <f>'Other Revenue'!V299</f>
        <v>0</v>
      </c>
      <c r="W62" s="454">
        <f>'Other Revenue'!W299</f>
        <v>0</v>
      </c>
      <c r="X62" s="454">
        <f>'Other Revenue'!X299</f>
        <v>0</v>
      </c>
      <c r="Y62" s="454">
        <f>'Other Revenue'!Y299</f>
        <v>0</v>
      </c>
      <c r="Z62" s="454">
        <f>'Other Revenue'!Z299</f>
        <v>0</v>
      </c>
      <c r="AA62" s="454">
        <f>'Other Revenue'!AA299</f>
        <v>0</v>
      </c>
      <c r="AB62" s="454">
        <f>'Other Revenue'!AB299</f>
        <v>0</v>
      </c>
      <c r="AC62" s="455">
        <f>'Other Revenue'!AC299</f>
        <v>0</v>
      </c>
      <c r="AE62" s="1063">
        <f>'Other Revenue'!AE299</f>
        <v>0</v>
      </c>
      <c r="AG62" s="1063">
        <f>'Other Revenue'!AG299</f>
        <v>0</v>
      </c>
      <c r="AI62" s="1063">
        <f>'Other Revenue'!AI299</f>
        <v>0</v>
      </c>
    </row>
    <row r="63" spans="2:35" outlineLevel="1" x14ac:dyDescent="0.2">
      <c r="B63" s="445" t="str">
        <f>'Line Items'!D$2434</f>
        <v>Other Revenue</v>
      </c>
      <c r="C63" s="445" t="str">
        <f>'Line Items'!D$2466</f>
        <v>Other Revenue: Revenue from Station Access Offcharged</v>
      </c>
      <c r="D63" s="461" t="str">
        <f>'Other Revenue'!D553</f>
        <v>Station Access Income Qualifying Expenditure</v>
      </c>
      <c r="E63" s="462"/>
      <c r="F63" s="463" t="str">
        <f>'Other Revenue'!F553</f>
        <v>£000</v>
      </c>
      <c r="G63" s="464">
        <f>'Other Revenue'!G553</f>
        <v>0</v>
      </c>
      <c r="H63" s="464">
        <f>'Other Revenue'!H553</f>
        <v>0</v>
      </c>
      <c r="I63" s="464">
        <f>'Other Revenue'!I553</f>
        <v>0</v>
      </c>
      <c r="J63" s="464">
        <f>'Other Revenue'!J553</f>
        <v>0</v>
      </c>
      <c r="K63" s="464">
        <f>'Other Revenue'!K553</f>
        <v>0</v>
      </c>
      <c r="L63" s="464">
        <f>'Other Revenue'!L553</f>
        <v>0</v>
      </c>
      <c r="M63" s="464">
        <f>'Other Revenue'!M553</f>
        <v>0</v>
      </c>
      <c r="N63" s="464">
        <f>'Other Revenue'!N553</f>
        <v>0</v>
      </c>
      <c r="O63" s="464">
        <f>'Other Revenue'!O553</f>
        <v>0</v>
      </c>
      <c r="P63" s="464">
        <f>'Other Revenue'!P553</f>
        <v>0</v>
      </c>
      <c r="Q63" s="464">
        <f>'Other Revenue'!Q553</f>
        <v>0</v>
      </c>
      <c r="R63" s="464">
        <f>'Other Revenue'!R553</f>
        <v>0</v>
      </c>
      <c r="S63" s="464">
        <f>'Other Revenue'!S553</f>
        <v>0</v>
      </c>
      <c r="T63" s="464">
        <f>'Other Revenue'!T553</f>
        <v>0</v>
      </c>
      <c r="U63" s="464">
        <f>'Other Revenue'!U553</f>
        <v>0</v>
      </c>
      <c r="V63" s="464">
        <f>'Other Revenue'!V553</f>
        <v>0</v>
      </c>
      <c r="W63" s="464">
        <f>'Other Revenue'!W553</f>
        <v>0</v>
      </c>
      <c r="X63" s="464">
        <f>'Other Revenue'!X553</f>
        <v>0</v>
      </c>
      <c r="Y63" s="464">
        <f>'Other Revenue'!Y553</f>
        <v>0</v>
      </c>
      <c r="Z63" s="464">
        <f>'Other Revenue'!Z553</f>
        <v>0</v>
      </c>
      <c r="AA63" s="464">
        <f>'Other Revenue'!AA553</f>
        <v>0</v>
      </c>
      <c r="AB63" s="464">
        <f>'Other Revenue'!AB553</f>
        <v>0</v>
      </c>
      <c r="AC63" s="465">
        <f>'Other Revenue'!AC553</f>
        <v>0</v>
      </c>
      <c r="AE63" s="1063">
        <f>'Other Revenue'!AE553</f>
        <v>0</v>
      </c>
      <c r="AG63" s="1063">
        <f>'Other Revenue'!AG553</f>
        <v>0</v>
      </c>
      <c r="AI63" s="1063">
        <f>'Other Revenue'!AI553</f>
        <v>0</v>
      </c>
    </row>
    <row r="64" spans="2:35" outlineLevel="1" x14ac:dyDescent="0.2">
      <c r="B64" s="445" t="str">
        <f>'Line Items'!D$2434</f>
        <v>Other Revenue</v>
      </c>
      <c r="C64" s="445" t="str">
        <f>'Line Items'!D$2467</f>
        <v>Other Revenue: Revenue from Other Costs Offcharged</v>
      </c>
      <c r="D64" s="142" t="str">
        <f>'Other Revenue'!D559</f>
        <v>Station Services</v>
      </c>
      <c r="E64" s="106"/>
      <c r="F64" s="143" t="str">
        <f>'Other Revenue'!F559</f>
        <v>£000</v>
      </c>
      <c r="G64" s="107">
        <f>'Other Revenue'!G559</f>
        <v>0</v>
      </c>
      <c r="H64" s="107">
        <f>'Other Revenue'!H559</f>
        <v>0</v>
      </c>
      <c r="I64" s="107">
        <f>'Other Revenue'!I559</f>
        <v>0</v>
      </c>
      <c r="J64" s="107">
        <f>'Other Revenue'!J559</f>
        <v>0</v>
      </c>
      <c r="K64" s="107">
        <f>'Other Revenue'!K559</f>
        <v>0</v>
      </c>
      <c r="L64" s="107">
        <f>'Other Revenue'!L559</f>
        <v>0</v>
      </c>
      <c r="M64" s="107">
        <f>'Other Revenue'!M559</f>
        <v>0</v>
      </c>
      <c r="N64" s="107">
        <f>'Other Revenue'!N559</f>
        <v>0</v>
      </c>
      <c r="O64" s="107">
        <f>'Other Revenue'!O559</f>
        <v>0</v>
      </c>
      <c r="P64" s="107">
        <f>'Other Revenue'!P559</f>
        <v>0</v>
      </c>
      <c r="Q64" s="107">
        <f>'Other Revenue'!Q559</f>
        <v>0</v>
      </c>
      <c r="R64" s="107">
        <f>'Other Revenue'!R559</f>
        <v>0</v>
      </c>
      <c r="S64" s="107">
        <f>'Other Revenue'!S559</f>
        <v>0</v>
      </c>
      <c r="T64" s="107">
        <f>'Other Revenue'!T559</f>
        <v>0</v>
      </c>
      <c r="U64" s="107">
        <f>'Other Revenue'!U559</f>
        <v>0</v>
      </c>
      <c r="V64" s="107">
        <f>'Other Revenue'!V559</f>
        <v>0</v>
      </c>
      <c r="W64" s="107">
        <f>'Other Revenue'!W559</f>
        <v>0</v>
      </c>
      <c r="X64" s="107">
        <f>'Other Revenue'!X559</f>
        <v>0</v>
      </c>
      <c r="Y64" s="107">
        <f>'Other Revenue'!Y559</f>
        <v>0</v>
      </c>
      <c r="Z64" s="107">
        <f>'Other Revenue'!Z559</f>
        <v>0</v>
      </c>
      <c r="AA64" s="107">
        <f>'Other Revenue'!AA559</f>
        <v>0</v>
      </c>
      <c r="AB64" s="107">
        <f>'Other Revenue'!AB559</f>
        <v>0</v>
      </c>
      <c r="AC64" s="108">
        <f>'Other Revenue'!AC559</f>
        <v>0</v>
      </c>
      <c r="AE64" s="805">
        <f>'Other Revenue'!AE559</f>
        <v>0</v>
      </c>
      <c r="AG64" s="805">
        <f>'Other Revenue'!AG559</f>
        <v>0</v>
      </c>
      <c r="AI64" s="805">
        <f>'Other Revenue'!AI559</f>
        <v>0</v>
      </c>
    </row>
    <row r="65" spans="2:35" outlineLevel="1" x14ac:dyDescent="0.2">
      <c r="B65" s="445" t="str">
        <f>'Line Items'!D$2434</f>
        <v>Other Revenue</v>
      </c>
      <c r="C65" s="445" t="str">
        <f>'Line Items'!D$2467</f>
        <v>Other Revenue: Revenue from Other Costs Offcharged</v>
      </c>
      <c r="D65" s="142" t="str">
        <f>'Other Revenue'!D560</f>
        <v>Train cleaning: Other TOCs</v>
      </c>
      <c r="E65" s="106"/>
      <c r="F65" s="143" t="str">
        <f>'Other Revenue'!F560</f>
        <v>£000</v>
      </c>
      <c r="G65" s="107">
        <f>'Other Revenue'!G560</f>
        <v>0</v>
      </c>
      <c r="H65" s="107">
        <f>'Other Revenue'!H560</f>
        <v>0</v>
      </c>
      <c r="I65" s="107">
        <f>'Other Revenue'!I560</f>
        <v>0</v>
      </c>
      <c r="J65" s="107">
        <f>'Other Revenue'!J560</f>
        <v>0</v>
      </c>
      <c r="K65" s="107">
        <f>'Other Revenue'!K560</f>
        <v>0</v>
      </c>
      <c r="L65" s="107">
        <f>'Other Revenue'!L560</f>
        <v>0</v>
      </c>
      <c r="M65" s="107">
        <f>'Other Revenue'!M560</f>
        <v>0</v>
      </c>
      <c r="N65" s="107">
        <f>'Other Revenue'!N560</f>
        <v>0</v>
      </c>
      <c r="O65" s="107">
        <f>'Other Revenue'!O560</f>
        <v>0</v>
      </c>
      <c r="P65" s="107">
        <f>'Other Revenue'!P560</f>
        <v>0</v>
      </c>
      <c r="Q65" s="107">
        <f>'Other Revenue'!Q560</f>
        <v>0</v>
      </c>
      <c r="R65" s="107">
        <f>'Other Revenue'!R560</f>
        <v>0</v>
      </c>
      <c r="S65" s="107">
        <f>'Other Revenue'!S560</f>
        <v>0</v>
      </c>
      <c r="T65" s="107">
        <f>'Other Revenue'!T560</f>
        <v>0</v>
      </c>
      <c r="U65" s="107">
        <f>'Other Revenue'!U560</f>
        <v>0</v>
      </c>
      <c r="V65" s="107">
        <f>'Other Revenue'!V560</f>
        <v>0</v>
      </c>
      <c r="W65" s="107">
        <f>'Other Revenue'!W560</f>
        <v>0</v>
      </c>
      <c r="X65" s="107">
        <f>'Other Revenue'!X560</f>
        <v>0</v>
      </c>
      <c r="Y65" s="107">
        <f>'Other Revenue'!Y560</f>
        <v>0</v>
      </c>
      <c r="Z65" s="107">
        <f>'Other Revenue'!Z560</f>
        <v>0</v>
      </c>
      <c r="AA65" s="107">
        <f>'Other Revenue'!AA560</f>
        <v>0</v>
      </c>
      <c r="AB65" s="107">
        <f>'Other Revenue'!AB560</f>
        <v>0</v>
      </c>
      <c r="AC65" s="108">
        <f>'Other Revenue'!AC560</f>
        <v>0</v>
      </c>
      <c r="AE65" s="805">
        <f>'Other Revenue'!AE560</f>
        <v>0</v>
      </c>
      <c r="AG65" s="805">
        <f>'Other Revenue'!AG560</f>
        <v>0</v>
      </c>
      <c r="AI65" s="805">
        <f>'Other Revenue'!AI560</f>
        <v>0</v>
      </c>
    </row>
    <row r="66" spans="2:35" outlineLevel="1" x14ac:dyDescent="0.2">
      <c r="B66" s="445" t="str">
        <f>'Line Items'!D$2434</f>
        <v>Other Revenue</v>
      </c>
      <c r="C66" s="445" t="str">
        <f>'Line Items'!D$2467</f>
        <v>Other Revenue: Revenue from Other Costs Offcharged</v>
      </c>
      <c r="D66" s="142" t="str">
        <f>'Other Revenue'!D561</f>
        <v>Stabling: Other TOCs</v>
      </c>
      <c r="E66" s="106"/>
      <c r="F66" s="143" t="str">
        <f>'Other Revenue'!F561</f>
        <v>£000</v>
      </c>
      <c r="G66" s="107">
        <f>'Other Revenue'!G561</f>
        <v>0</v>
      </c>
      <c r="H66" s="107">
        <f>'Other Revenue'!H561</f>
        <v>0</v>
      </c>
      <c r="I66" s="107">
        <f>'Other Revenue'!I561</f>
        <v>0</v>
      </c>
      <c r="J66" s="107">
        <f>'Other Revenue'!J561</f>
        <v>0</v>
      </c>
      <c r="K66" s="107">
        <f>'Other Revenue'!K561</f>
        <v>0</v>
      </c>
      <c r="L66" s="107">
        <f>'Other Revenue'!L561</f>
        <v>0</v>
      </c>
      <c r="M66" s="107">
        <f>'Other Revenue'!M561</f>
        <v>0</v>
      </c>
      <c r="N66" s="107">
        <f>'Other Revenue'!N561</f>
        <v>0</v>
      </c>
      <c r="O66" s="107">
        <f>'Other Revenue'!O561</f>
        <v>0</v>
      </c>
      <c r="P66" s="107">
        <f>'Other Revenue'!P561</f>
        <v>0</v>
      </c>
      <c r="Q66" s="107">
        <f>'Other Revenue'!Q561</f>
        <v>0</v>
      </c>
      <c r="R66" s="107">
        <f>'Other Revenue'!R561</f>
        <v>0</v>
      </c>
      <c r="S66" s="107">
        <f>'Other Revenue'!S561</f>
        <v>0</v>
      </c>
      <c r="T66" s="107">
        <f>'Other Revenue'!T561</f>
        <v>0</v>
      </c>
      <c r="U66" s="107">
        <f>'Other Revenue'!U561</f>
        <v>0</v>
      </c>
      <c r="V66" s="107">
        <f>'Other Revenue'!V561</f>
        <v>0</v>
      </c>
      <c r="W66" s="107">
        <f>'Other Revenue'!W561</f>
        <v>0</v>
      </c>
      <c r="X66" s="107">
        <f>'Other Revenue'!X561</f>
        <v>0</v>
      </c>
      <c r="Y66" s="107">
        <f>'Other Revenue'!Y561</f>
        <v>0</v>
      </c>
      <c r="Z66" s="107">
        <f>'Other Revenue'!Z561</f>
        <v>0</v>
      </c>
      <c r="AA66" s="107">
        <f>'Other Revenue'!AA561</f>
        <v>0</v>
      </c>
      <c r="AB66" s="107">
        <f>'Other Revenue'!AB561</f>
        <v>0</v>
      </c>
      <c r="AC66" s="108">
        <f>'Other Revenue'!AC561</f>
        <v>0</v>
      </c>
      <c r="AE66" s="805">
        <f>'Other Revenue'!AE561</f>
        <v>0</v>
      </c>
      <c r="AG66" s="805">
        <f>'Other Revenue'!AG561</f>
        <v>0</v>
      </c>
      <c r="AI66" s="805">
        <f>'Other Revenue'!AI561</f>
        <v>0</v>
      </c>
    </row>
    <row r="67" spans="2:35" outlineLevel="1" x14ac:dyDescent="0.2">
      <c r="B67" s="445" t="str">
        <f>'Line Items'!D$2434</f>
        <v>Other Revenue</v>
      </c>
      <c r="C67" s="445" t="str">
        <f>'Line Items'!D$2467</f>
        <v>Other Revenue: Revenue from Other Costs Offcharged</v>
      </c>
      <c r="D67" s="142" t="str">
        <f>'Other Revenue'!D562</f>
        <v>Light Maintenance: Other TOCs</v>
      </c>
      <c r="E67" s="106"/>
      <c r="F67" s="143" t="str">
        <f>'Other Revenue'!F562</f>
        <v>£000</v>
      </c>
      <c r="G67" s="107">
        <f>'Other Revenue'!G562</f>
        <v>0</v>
      </c>
      <c r="H67" s="107">
        <f>'Other Revenue'!H562</f>
        <v>0</v>
      </c>
      <c r="I67" s="107">
        <f>'Other Revenue'!I562</f>
        <v>0</v>
      </c>
      <c r="J67" s="107">
        <f>'Other Revenue'!J562</f>
        <v>0</v>
      </c>
      <c r="K67" s="107">
        <f>'Other Revenue'!K562</f>
        <v>0</v>
      </c>
      <c r="L67" s="107">
        <f>'Other Revenue'!L562</f>
        <v>0</v>
      </c>
      <c r="M67" s="107">
        <f>'Other Revenue'!M562</f>
        <v>0</v>
      </c>
      <c r="N67" s="107">
        <f>'Other Revenue'!N562</f>
        <v>0</v>
      </c>
      <c r="O67" s="107">
        <f>'Other Revenue'!O562</f>
        <v>0</v>
      </c>
      <c r="P67" s="107">
        <f>'Other Revenue'!P562</f>
        <v>0</v>
      </c>
      <c r="Q67" s="107">
        <f>'Other Revenue'!Q562</f>
        <v>0</v>
      </c>
      <c r="R67" s="107">
        <f>'Other Revenue'!R562</f>
        <v>0</v>
      </c>
      <c r="S67" s="107">
        <f>'Other Revenue'!S562</f>
        <v>0</v>
      </c>
      <c r="T67" s="107">
        <f>'Other Revenue'!T562</f>
        <v>0</v>
      </c>
      <c r="U67" s="107">
        <f>'Other Revenue'!U562</f>
        <v>0</v>
      </c>
      <c r="V67" s="107">
        <f>'Other Revenue'!V562</f>
        <v>0</v>
      </c>
      <c r="W67" s="107">
        <f>'Other Revenue'!W562</f>
        <v>0</v>
      </c>
      <c r="X67" s="107">
        <f>'Other Revenue'!X562</f>
        <v>0</v>
      </c>
      <c r="Y67" s="107">
        <f>'Other Revenue'!Y562</f>
        <v>0</v>
      </c>
      <c r="Z67" s="107">
        <f>'Other Revenue'!Z562</f>
        <v>0</v>
      </c>
      <c r="AA67" s="107">
        <f>'Other Revenue'!AA562</f>
        <v>0</v>
      </c>
      <c r="AB67" s="107">
        <f>'Other Revenue'!AB562</f>
        <v>0</v>
      </c>
      <c r="AC67" s="108">
        <f>'Other Revenue'!AC562</f>
        <v>0</v>
      </c>
      <c r="AE67" s="805">
        <f>'Other Revenue'!AE562</f>
        <v>0</v>
      </c>
      <c r="AG67" s="805">
        <f>'Other Revenue'!AG562</f>
        <v>0</v>
      </c>
      <c r="AI67" s="805">
        <f>'Other Revenue'!AI562</f>
        <v>0</v>
      </c>
    </row>
    <row r="68" spans="2:35" outlineLevel="1" x14ac:dyDescent="0.2">
      <c r="B68" s="445" t="str">
        <f>'Line Items'!D$2434</f>
        <v>Other Revenue</v>
      </c>
      <c r="C68" s="445" t="str">
        <f>'Line Items'!D$2467</f>
        <v>Other Revenue: Revenue from Other Costs Offcharged</v>
      </c>
      <c r="D68" s="142" t="str">
        <f>'Other Revenue'!D563</f>
        <v>Heavy Maintenance: Other TOCs</v>
      </c>
      <c r="E68" s="106"/>
      <c r="F68" s="143" t="str">
        <f>'Other Revenue'!F563</f>
        <v>£000</v>
      </c>
      <c r="G68" s="107">
        <f>'Other Revenue'!G563</f>
        <v>0</v>
      </c>
      <c r="H68" s="107">
        <f>'Other Revenue'!H563</f>
        <v>0</v>
      </c>
      <c r="I68" s="107">
        <f>'Other Revenue'!I563</f>
        <v>0</v>
      </c>
      <c r="J68" s="107">
        <f>'Other Revenue'!J563</f>
        <v>0</v>
      </c>
      <c r="K68" s="107">
        <f>'Other Revenue'!K563</f>
        <v>0</v>
      </c>
      <c r="L68" s="107">
        <f>'Other Revenue'!L563</f>
        <v>0</v>
      </c>
      <c r="M68" s="107">
        <f>'Other Revenue'!M563</f>
        <v>0</v>
      </c>
      <c r="N68" s="107">
        <f>'Other Revenue'!N563</f>
        <v>0</v>
      </c>
      <c r="O68" s="107">
        <f>'Other Revenue'!O563</f>
        <v>0</v>
      </c>
      <c r="P68" s="107">
        <f>'Other Revenue'!P563</f>
        <v>0</v>
      </c>
      <c r="Q68" s="107">
        <f>'Other Revenue'!Q563</f>
        <v>0</v>
      </c>
      <c r="R68" s="107">
        <f>'Other Revenue'!R563</f>
        <v>0</v>
      </c>
      <c r="S68" s="107">
        <f>'Other Revenue'!S563</f>
        <v>0</v>
      </c>
      <c r="T68" s="107">
        <f>'Other Revenue'!T563</f>
        <v>0</v>
      </c>
      <c r="U68" s="107">
        <f>'Other Revenue'!U563</f>
        <v>0</v>
      </c>
      <c r="V68" s="107">
        <f>'Other Revenue'!V563</f>
        <v>0</v>
      </c>
      <c r="W68" s="107">
        <f>'Other Revenue'!W563</f>
        <v>0</v>
      </c>
      <c r="X68" s="107">
        <f>'Other Revenue'!X563</f>
        <v>0</v>
      </c>
      <c r="Y68" s="107">
        <f>'Other Revenue'!Y563</f>
        <v>0</v>
      </c>
      <c r="Z68" s="107">
        <f>'Other Revenue'!Z563</f>
        <v>0</v>
      </c>
      <c r="AA68" s="107">
        <f>'Other Revenue'!AA563</f>
        <v>0</v>
      </c>
      <c r="AB68" s="107">
        <f>'Other Revenue'!AB563</f>
        <v>0</v>
      </c>
      <c r="AC68" s="108">
        <f>'Other Revenue'!AC563</f>
        <v>0</v>
      </c>
      <c r="AE68" s="805">
        <f>'Other Revenue'!AE563</f>
        <v>0</v>
      </c>
      <c r="AG68" s="805">
        <f>'Other Revenue'!AG563</f>
        <v>0</v>
      </c>
      <c r="AI68" s="805">
        <f>'Other Revenue'!AI563</f>
        <v>0</v>
      </c>
    </row>
    <row r="69" spans="2:35" outlineLevel="1" x14ac:dyDescent="0.2">
      <c r="B69" s="445" t="str">
        <f>'Line Items'!D$2434</f>
        <v>Other Revenue</v>
      </c>
      <c r="C69" s="445" t="str">
        <f>'Line Items'!D$2467</f>
        <v>Other Revenue: Revenue from Other Costs Offcharged</v>
      </c>
      <c r="D69" s="142" t="str">
        <f>'Other Revenue'!D564</f>
        <v>Train Fuel: Other TOCs</v>
      </c>
      <c r="E69" s="106"/>
      <c r="F69" s="143" t="str">
        <f>'Other Revenue'!F564</f>
        <v>£000</v>
      </c>
      <c r="G69" s="107">
        <f>'Other Revenue'!G564</f>
        <v>0</v>
      </c>
      <c r="H69" s="107">
        <f>'Other Revenue'!H564</f>
        <v>0</v>
      </c>
      <c r="I69" s="107">
        <f>'Other Revenue'!I564</f>
        <v>0</v>
      </c>
      <c r="J69" s="107">
        <f>'Other Revenue'!J564</f>
        <v>0</v>
      </c>
      <c r="K69" s="107">
        <f>'Other Revenue'!K564</f>
        <v>0</v>
      </c>
      <c r="L69" s="107">
        <f>'Other Revenue'!L564</f>
        <v>0</v>
      </c>
      <c r="M69" s="107">
        <f>'Other Revenue'!M564</f>
        <v>0</v>
      </c>
      <c r="N69" s="107">
        <f>'Other Revenue'!N564</f>
        <v>0</v>
      </c>
      <c r="O69" s="107">
        <f>'Other Revenue'!O564</f>
        <v>0</v>
      </c>
      <c r="P69" s="107">
        <f>'Other Revenue'!P564</f>
        <v>0</v>
      </c>
      <c r="Q69" s="107">
        <f>'Other Revenue'!Q564</f>
        <v>0</v>
      </c>
      <c r="R69" s="107">
        <f>'Other Revenue'!R564</f>
        <v>0</v>
      </c>
      <c r="S69" s="107">
        <f>'Other Revenue'!S564</f>
        <v>0</v>
      </c>
      <c r="T69" s="107">
        <f>'Other Revenue'!T564</f>
        <v>0</v>
      </c>
      <c r="U69" s="107">
        <f>'Other Revenue'!U564</f>
        <v>0</v>
      </c>
      <c r="V69" s="107">
        <f>'Other Revenue'!V564</f>
        <v>0</v>
      </c>
      <c r="W69" s="107">
        <f>'Other Revenue'!W564</f>
        <v>0</v>
      </c>
      <c r="X69" s="107">
        <f>'Other Revenue'!X564</f>
        <v>0</v>
      </c>
      <c r="Y69" s="107">
        <f>'Other Revenue'!Y564</f>
        <v>0</v>
      </c>
      <c r="Z69" s="107">
        <f>'Other Revenue'!Z564</f>
        <v>0</v>
      </c>
      <c r="AA69" s="107">
        <f>'Other Revenue'!AA564</f>
        <v>0</v>
      </c>
      <c r="AB69" s="107">
        <f>'Other Revenue'!AB564</f>
        <v>0</v>
      </c>
      <c r="AC69" s="108">
        <f>'Other Revenue'!AC564</f>
        <v>0</v>
      </c>
      <c r="AE69" s="805">
        <f>'Other Revenue'!AE564</f>
        <v>0</v>
      </c>
      <c r="AG69" s="805">
        <f>'Other Revenue'!AG564</f>
        <v>0</v>
      </c>
      <c r="AI69" s="805">
        <f>'Other Revenue'!AI564</f>
        <v>0</v>
      </c>
    </row>
    <row r="70" spans="2:35" outlineLevel="1" x14ac:dyDescent="0.2">
      <c r="B70" s="445" t="str">
        <f>'Line Items'!D$2434</f>
        <v>Other Revenue</v>
      </c>
      <c r="C70" s="445" t="str">
        <f>'Line Items'!D$2467</f>
        <v>Other Revenue: Revenue from Other Costs Offcharged</v>
      </c>
      <c r="D70" s="142" t="str">
        <f>'Other Revenue'!D565</f>
        <v>Depot Access: Other TOCs</v>
      </c>
      <c r="E70" s="106"/>
      <c r="F70" s="143" t="str">
        <f>'Other Revenue'!F565</f>
        <v>£000</v>
      </c>
      <c r="G70" s="107">
        <f>'Other Revenue'!G565</f>
        <v>0</v>
      </c>
      <c r="H70" s="107">
        <f>'Other Revenue'!H565</f>
        <v>0</v>
      </c>
      <c r="I70" s="107">
        <f>'Other Revenue'!I565</f>
        <v>0</v>
      </c>
      <c r="J70" s="107">
        <f>'Other Revenue'!J565</f>
        <v>0</v>
      </c>
      <c r="K70" s="107">
        <f>'Other Revenue'!K565</f>
        <v>0</v>
      </c>
      <c r="L70" s="107">
        <f>'Other Revenue'!L565</f>
        <v>0</v>
      </c>
      <c r="M70" s="107">
        <f>'Other Revenue'!M565</f>
        <v>0</v>
      </c>
      <c r="N70" s="107">
        <f>'Other Revenue'!N565</f>
        <v>0</v>
      </c>
      <c r="O70" s="107">
        <f>'Other Revenue'!O565</f>
        <v>0</v>
      </c>
      <c r="P70" s="107">
        <f>'Other Revenue'!P565</f>
        <v>0</v>
      </c>
      <c r="Q70" s="107">
        <f>'Other Revenue'!Q565</f>
        <v>0</v>
      </c>
      <c r="R70" s="107">
        <f>'Other Revenue'!R565</f>
        <v>0</v>
      </c>
      <c r="S70" s="107">
        <f>'Other Revenue'!S565</f>
        <v>0</v>
      </c>
      <c r="T70" s="107">
        <f>'Other Revenue'!T565</f>
        <v>0</v>
      </c>
      <c r="U70" s="107">
        <f>'Other Revenue'!U565</f>
        <v>0</v>
      </c>
      <c r="V70" s="107">
        <f>'Other Revenue'!V565</f>
        <v>0</v>
      </c>
      <c r="W70" s="107">
        <f>'Other Revenue'!W565</f>
        <v>0</v>
      </c>
      <c r="X70" s="107">
        <f>'Other Revenue'!X565</f>
        <v>0</v>
      </c>
      <c r="Y70" s="107">
        <f>'Other Revenue'!Y565</f>
        <v>0</v>
      </c>
      <c r="Z70" s="107">
        <f>'Other Revenue'!Z565</f>
        <v>0</v>
      </c>
      <c r="AA70" s="107">
        <f>'Other Revenue'!AA565</f>
        <v>0</v>
      </c>
      <c r="AB70" s="107">
        <f>'Other Revenue'!AB565</f>
        <v>0</v>
      </c>
      <c r="AC70" s="108">
        <f>'Other Revenue'!AC565</f>
        <v>0</v>
      </c>
      <c r="AE70" s="805">
        <f>'Other Revenue'!AE565</f>
        <v>0</v>
      </c>
      <c r="AG70" s="805">
        <f>'Other Revenue'!AG565</f>
        <v>0</v>
      </c>
      <c r="AI70" s="805">
        <f>'Other Revenue'!AI565</f>
        <v>0</v>
      </c>
    </row>
    <row r="71" spans="2:35" outlineLevel="1" x14ac:dyDescent="0.2">
      <c r="B71" s="445" t="str">
        <f>'Line Items'!D$2434</f>
        <v>Other Revenue</v>
      </c>
      <c r="C71" s="445" t="str">
        <f>'Line Items'!D$2467</f>
        <v>Other Revenue: Revenue from Other Costs Offcharged</v>
      </c>
      <c r="D71" s="142" t="str">
        <f>'Other Revenue'!D566</f>
        <v>Other Depot Income</v>
      </c>
      <c r="E71" s="106"/>
      <c r="F71" s="143" t="str">
        <f>'Other Revenue'!F566</f>
        <v>£000</v>
      </c>
      <c r="G71" s="107">
        <f>'Other Revenue'!G566</f>
        <v>0</v>
      </c>
      <c r="H71" s="107">
        <f>'Other Revenue'!H566</f>
        <v>0</v>
      </c>
      <c r="I71" s="107">
        <f>'Other Revenue'!I566</f>
        <v>0</v>
      </c>
      <c r="J71" s="107">
        <f>'Other Revenue'!J566</f>
        <v>0</v>
      </c>
      <c r="K71" s="107">
        <f>'Other Revenue'!K566</f>
        <v>0</v>
      </c>
      <c r="L71" s="107">
        <f>'Other Revenue'!L566</f>
        <v>0</v>
      </c>
      <c r="M71" s="107">
        <f>'Other Revenue'!M566</f>
        <v>0</v>
      </c>
      <c r="N71" s="107">
        <f>'Other Revenue'!N566</f>
        <v>0</v>
      </c>
      <c r="O71" s="107">
        <f>'Other Revenue'!O566</f>
        <v>0</v>
      </c>
      <c r="P71" s="107">
        <f>'Other Revenue'!P566</f>
        <v>0</v>
      </c>
      <c r="Q71" s="107">
        <f>'Other Revenue'!Q566</f>
        <v>0</v>
      </c>
      <c r="R71" s="107">
        <f>'Other Revenue'!R566</f>
        <v>0</v>
      </c>
      <c r="S71" s="107">
        <f>'Other Revenue'!S566</f>
        <v>0</v>
      </c>
      <c r="T71" s="107">
        <f>'Other Revenue'!T566</f>
        <v>0</v>
      </c>
      <c r="U71" s="107">
        <f>'Other Revenue'!U566</f>
        <v>0</v>
      </c>
      <c r="V71" s="107">
        <f>'Other Revenue'!V566</f>
        <v>0</v>
      </c>
      <c r="W71" s="107">
        <f>'Other Revenue'!W566</f>
        <v>0</v>
      </c>
      <c r="X71" s="107">
        <f>'Other Revenue'!X566</f>
        <v>0</v>
      </c>
      <c r="Y71" s="107">
        <f>'Other Revenue'!Y566</f>
        <v>0</v>
      </c>
      <c r="Z71" s="107">
        <f>'Other Revenue'!Z566</f>
        <v>0</v>
      </c>
      <c r="AA71" s="107">
        <f>'Other Revenue'!AA566</f>
        <v>0</v>
      </c>
      <c r="AB71" s="107">
        <f>'Other Revenue'!AB566</f>
        <v>0</v>
      </c>
      <c r="AC71" s="108">
        <f>'Other Revenue'!AC566</f>
        <v>0</v>
      </c>
      <c r="AE71" s="805">
        <f>'Other Revenue'!AE566</f>
        <v>0</v>
      </c>
      <c r="AG71" s="805">
        <f>'Other Revenue'!AG566</f>
        <v>0</v>
      </c>
      <c r="AI71" s="805">
        <f>'Other Revenue'!AI566</f>
        <v>0</v>
      </c>
    </row>
    <row r="72" spans="2:35" outlineLevel="1" x14ac:dyDescent="0.2">
      <c r="B72" s="445" t="str">
        <f>'Line Items'!D$2434</f>
        <v>Other Revenue</v>
      </c>
      <c r="C72" s="445" t="str">
        <f>'Line Items'!D$2467</f>
        <v>Other Revenue: Revenue from Other Costs Offcharged</v>
      </c>
      <c r="D72" s="142" t="str">
        <f>'Other Revenue'!D567</f>
        <v>Training &amp; Assessment</v>
      </c>
      <c r="E72" s="106"/>
      <c r="F72" s="143" t="str">
        <f>'Other Revenue'!F567</f>
        <v>£000</v>
      </c>
      <c r="G72" s="107">
        <f>'Other Revenue'!G567</f>
        <v>0</v>
      </c>
      <c r="H72" s="107">
        <f>'Other Revenue'!H567</f>
        <v>0</v>
      </c>
      <c r="I72" s="107">
        <f>'Other Revenue'!I567</f>
        <v>0</v>
      </c>
      <c r="J72" s="107">
        <f>'Other Revenue'!J567</f>
        <v>0</v>
      </c>
      <c r="K72" s="107">
        <f>'Other Revenue'!K567</f>
        <v>0</v>
      </c>
      <c r="L72" s="107">
        <f>'Other Revenue'!L567</f>
        <v>0</v>
      </c>
      <c r="M72" s="107">
        <f>'Other Revenue'!M567</f>
        <v>0</v>
      </c>
      <c r="N72" s="107">
        <f>'Other Revenue'!N567</f>
        <v>0</v>
      </c>
      <c r="O72" s="107">
        <f>'Other Revenue'!O567</f>
        <v>0</v>
      </c>
      <c r="P72" s="107">
        <f>'Other Revenue'!P567</f>
        <v>0</v>
      </c>
      <c r="Q72" s="107">
        <f>'Other Revenue'!Q567</f>
        <v>0</v>
      </c>
      <c r="R72" s="107">
        <f>'Other Revenue'!R567</f>
        <v>0</v>
      </c>
      <c r="S72" s="107">
        <f>'Other Revenue'!S567</f>
        <v>0</v>
      </c>
      <c r="T72" s="107">
        <f>'Other Revenue'!T567</f>
        <v>0</v>
      </c>
      <c r="U72" s="107">
        <f>'Other Revenue'!U567</f>
        <v>0</v>
      </c>
      <c r="V72" s="107">
        <f>'Other Revenue'!V567</f>
        <v>0</v>
      </c>
      <c r="W72" s="107">
        <f>'Other Revenue'!W567</f>
        <v>0</v>
      </c>
      <c r="X72" s="107">
        <f>'Other Revenue'!X567</f>
        <v>0</v>
      </c>
      <c r="Y72" s="107">
        <f>'Other Revenue'!Y567</f>
        <v>0</v>
      </c>
      <c r="Z72" s="107">
        <f>'Other Revenue'!Z567</f>
        <v>0</v>
      </c>
      <c r="AA72" s="107">
        <f>'Other Revenue'!AA567</f>
        <v>0</v>
      </c>
      <c r="AB72" s="107">
        <f>'Other Revenue'!AB567</f>
        <v>0</v>
      </c>
      <c r="AC72" s="108">
        <f>'Other Revenue'!AC567</f>
        <v>0</v>
      </c>
      <c r="AE72" s="805">
        <f>'Other Revenue'!AE567</f>
        <v>0</v>
      </c>
      <c r="AG72" s="805">
        <f>'Other Revenue'!AG567</f>
        <v>0</v>
      </c>
      <c r="AI72" s="805">
        <f>'Other Revenue'!AI567</f>
        <v>0</v>
      </c>
    </row>
    <row r="73" spans="2:35" outlineLevel="1" x14ac:dyDescent="0.2">
      <c r="B73" s="445" t="str">
        <f>'Line Items'!D$2434</f>
        <v>Other Revenue</v>
      </c>
      <c r="C73" s="445" t="str">
        <f>'Line Items'!D$2467</f>
        <v>Other Revenue: Revenue from Other Costs Offcharged</v>
      </c>
      <c r="D73" s="142" t="str">
        <f>'Other Revenue'!D568</f>
        <v>Traincrew Income</v>
      </c>
      <c r="E73" s="106"/>
      <c r="F73" s="143" t="str">
        <f>'Other Revenue'!F568</f>
        <v>£000</v>
      </c>
      <c r="G73" s="107">
        <f>'Other Revenue'!G568</f>
        <v>0</v>
      </c>
      <c r="H73" s="107">
        <f>'Other Revenue'!H568</f>
        <v>0</v>
      </c>
      <c r="I73" s="107">
        <f>'Other Revenue'!I568</f>
        <v>0</v>
      </c>
      <c r="J73" s="107">
        <f>'Other Revenue'!J568</f>
        <v>0</v>
      </c>
      <c r="K73" s="107">
        <f>'Other Revenue'!K568</f>
        <v>0</v>
      </c>
      <c r="L73" s="107">
        <f>'Other Revenue'!L568</f>
        <v>0</v>
      </c>
      <c r="M73" s="107">
        <f>'Other Revenue'!M568</f>
        <v>0</v>
      </c>
      <c r="N73" s="107">
        <f>'Other Revenue'!N568</f>
        <v>0</v>
      </c>
      <c r="O73" s="107">
        <f>'Other Revenue'!O568</f>
        <v>0</v>
      </c>
      <c r="P73" s="107">
        <f>'Other Revenue'!P568</f>
        <v>0</v>
      </c>
      <c r="Q73" s="107">
        <f>'Other Revenue'!Q568</f>
        <v>0</v>
      </c>
      <c r="R73" s="107">
        <f>'Other Revenue'!R568</f>
        <v>0</v>
      </c>
      <c r="S73" s="107">
        <f>'Other Revenue'!S568</f>
        <v>0</v>
      </c>
      <c r="T73" s="107">
        <f>'Other Revenue'!T568</f>
        <v>0</v>
      </c>
      <c r="U73" s="107">
        <f>'Other Revenue'!U568</f>
        <v>0</v>
      </c>
      <c r="V73" s="107">
        <f>'Other Revenue'!V568</f>
        <v>0</v>
      </c>
      <c r="W73" s="107">
        <f>'Other Revenue'!W568</f>
        <v>0</v>
      </c>
      <c r="X73" s="107">
        <f>'Other Revenue'!X568</f>
        <v>0</v>
      </c>
      <c r="Y73" s="107">
        <f>'Other Revenue'!Y568</f>
        <v>0</v>
      </c>
      <c r="Z73" s="107">
        <f>'Other Revenue'!Z568</f>
        <v>0</v>
      </c>
      <c r="AA73" s="107">
        <f>'Other Revenue'!AA568</f>
        <v>0</v>
      </c>
      <c r="AB73" s="107">
        <f>'Other Revenue'!AB568</f>
        <v>0</v>
      </c>
      <c r="AC73" s="108">
        <f>'Other Revenue'!AC568</f>
        <v>0</v>
      </c>
      <c r="AE73" s="805">
        <f>'Other Revenue'!AE568</f>
        <v>0</v>
      </c>
      <c r="AG73" s="805">
        <f>'Other Revenue'!AG568</f>
        <v>0</v>
      </c>
      <c r="AI73" s="805">
        <f>'Other Revenue'!AI568</f>
        <v>0</v>
      </c>
    </row>
    <row r="74" spans="2:35" outlineLevel="1" x14ac:dyDescent="0.2">
      <c r="B74" s="445" t="str">
        <f>'Line Items'!D$2434</f>
        <v>Other Revenue</v>
      </c>
      <c r="C74" s="445" t="str">
        <f>'Line Items'!D$2467</f>
        <v>Other Revenue: Revenue from Other Costs Offcharged</v>
      </c>
      <c r="D74" s="142" t="str">
        <f>'Other Revenue'!D569</f>
        <v>Rolling Stock Hire</v>
      </c>
      <c r="E74" s="106"/>
      <c r="F74" s="143" t="str">
        <f>'Other Revenue'!F569</f>
        <v>£000</v>
      </c>
      <c r="G74" s="107">
        <f>'Other Revenue'!G569</f>
        <v>0</v>
      </c>
      <c r="H74" s="107">
        <f>'Other Revenue'!H569</f>
        <v>0</v>
      </c>
      <c r="I74" s="107">
        <f>'Other Revenue'!I569</f>
        <v>0</v>
      </c>
      <c r="J74" s="107">
        <f>'Other Revenue'!J569</f>
        <v>0</v>
      </c>
      <c r="K74" s="107">
        <f>'Other Revenue'!K569</f>
        <v>0</v>
      </c>
      <c r="L74" s="107">
        <f>'Other Revenue'!L569</f>
        <v>0</v>
      </c>
      <c r="M74" s="107">
        <f>'Other Revenue'!M569</f>
        <v>0</v>
      </c>
      <c r="N74" s="107">
        <f>'Other Revenue'!N569</f>
        <v>0</v>
      </c>
      <c r="O74" s="107">
        <f>'Other Revenue'!O569</f>
        <v>0</v>
      </c>
      <c r="P74" s="107">
        <f>'Other Revenue'!P569</f>
        <v>0</v>
      </c>
      <c r="Q74" s="107">
        <f>'Other Revenue'!Q569</f>
        <v>0</v>
      </c>
      <c r="R74" s="107">
        <f>'Other Revenue'!R569</f>
        <v>0</v>
      </c>
      <c r="S74" s="107">
        <f>'Other Revenue'!S569</f>
        <v>0</v>
      </c>
      <c r="T74" s="107">
        <f>'Other Revenue'!T569</f>
        <v>0</v>
      </c>
      <c r="U74" s="107">
        <f>'Other Revenue'!U569</f>
        <v>0</v>
      </c>
      <c r="V74" s="107">
        <f>'Other Revenue'!V569</f>
        <v>0</v>
      </c>
      <c r="W74" s="107">
        <f>'Other Revenue'!W569</f>
        <v>0</v>
      </c>
      <c r="X74" s="107">
        <f>'Other Revenue'!X569</f>
        <v>0</v>
      </c>
      <c r="Y74" s="107">
        <f>'Other Revenue'!Y569</f>
        <v>0</v>
      </c>
      <c r="Z74" s="107">
        <f>'Other Revenue'!Z569</f>
        <v>0</v>
      </c>
      <c r="AA74" s="107">
        <f>'Other Revenue'!AA569</f>
        <v>0</v>
      </c>
      <c r="AB74" s="107">
        <f>'Other Revenue'!AB569</f>
        <v>0</v>
      </c>
      <c r="AC74" s="108">
        <f>'Other Revenue'!AC569</f>
        <v>0</v>
      </c>
      <c r="AE74" s="805">
        <f>'Other Revenue'!AE569</f>
        <v>0</v>
      </c>
      <c r="AG74" s="805">
        <f>'Other Revenue'!AG569</f>
        <v>0</v>
      </c>
      <c r="AI74" s="805">
        <f>'Other Revenue'!AI569</f>
        <v>0</v>
      </c>
    </row>
    <row r="75" spans="2:35" outlineLevel="1" x14ac:dyDescent="0.2">
      <c r="B75" s="445" t="str">
        <f>'Line Items'!D$2434</f>
        <v>Other Revenue</v>
      </c>
      <c r="C75" s="445" t="str">
        <f>'Line Items'!D$2467</f>
        <v>Other Revenue: Revenue from Other Costs Offcharged</v>
      </c>
      <c r="D75" s="142" t="str">
        <f>'Other Revenue'!D570</f>
        <v>ROSCO compensation</v>
      </c>
      <c r="E75" s="106"/>
      <c r="F75" s="143" t="str">
        <f>'Other Revenue'!F570</f>
        <v>£000</v>
      </c>
      <c r="G75" s="107">
        <f>'Other Revenue'!G570</f>
        <v>0</v>
      </c>
      <c r="H75" s="107">
        <f>'Other Revenue'!H570</f>
        <v>0</v>
      </c>
      <c r="I75" s="107">
        <f>'Other Revenue'!I570</f>
        <v>0</v>
      </c>
      <c r="J75" s="107">
        <f>'Other Revenue'!J570</f>
        <v>0</v>
      </c>
      <c r="K75" s="107">
        <f>'Other Revenue'!K570</f>
        <v>0</v>
      </c>
      <c r="L75" s="107">
        <f>'Other Revenue'!L570</f>
        <v>0</v>
      </c>
      <c r="M75" s="107">
        <f>'Other Revenue'!M570</f>
        <v>0</v>
      </c>
      <c r="N75" s="107">
        <f>'Other Revenue'!N570</f>
        <v>0</v>
      </c>
      <c r="O75" s="107">
        <f>'Other Revenue'!O570</f>
        <v>0</v>
      </c>
      <c r="P75" s="107">
        <f>'Other Revenue'!P570</f>
        <v>0</v>
      </c>
      <c r="Q75" s="107">
        <f>'Other Revenue'!Q570</f>
        <v>0</v>
      </c>
      <c r="R75" s="107">
        <f>'Other Revenue'!R570</f>
        <v>0</v>
      </c>
      <c r="S75" s="107">
        <f>'Other Revenue'!S570</f>
        <v>0</v>
      </c>
      <c r="T75" s="107">
        <f>'Other Revenue'!T570</f>
        <v>0</v>
      </c>
      <c r="U75" s="107">
        <f>'Other Revenue'!U570</f>
        <v>0</v>
      </c>
      <c r="V75" s="107">
        <f>'Other Revenue'!V570</f>
        <v>0</v>
      </c>
      <c r="W75" s="107">
        <f>'Other Revenue'!W570</f>
        <v>0</v>
      </c>
      <c r="X75" s="107">
        <f>'Other Revenue'!X570</f>
        <v>0</v>
      </c>
      <c r="Y75" s="107">
        <f>'Other Revenue'!Y570</f>
        <v>0</v>
      </c>
      <c r="Z75" s="107">
        <f>'Other Revenue'!Z570</f>
        <v>0</v>
      </c>
      <c r="AA75" s="107">
        <f>'Other Revenue'!AA570</f>
        <v>0</v>
      </c>
      <c r="AB75" s="107">
        <f>'Other Revenue'!AB570</f>
        <v>0</v>
      </c>
      <c r="AC75" s="108">
        <f>'Other Revenue'!AC570</f>
        <v>0</v>
      </c>
      <c r="AE75" s="805">
        <f>'Other Revenue'!AE570</f>
        <v>0</v>
      </c>
      <c r="AG75" s="805">
        <f>'Other Revenue'!AG570</f>
        <v>0</v>
      </c>
      <c r="AI75" s="805">
        <f>'Other Revenue'!AI570</f>
        <v>0</v>
      </c>
    </row>
    <row r="76" spans="2:35" outlineLevel="1" x14ac:dyDescent="0.2">
      <c r="B76" s="445" t="str">
        <f>'Line Items'!D$2434</f>
        <v>Other Revenue</v>
      </c>
      <c r="C76" s="445" t="str">
        <f>'Line Items'!D$2467</f>
        <v>Other Revenue: Revenue from Other Costs Offcharged</v>
      </c>
      <c r="D76" s="142" t="str">
        <f>'Other Revenue'!D571</f>
        <v>Court income/Fines</v>
      </c>
      <c r="E76" s="106"/>
      <c r="F76" s="143" t="str">
        <f>'Other Revenue'!F571</f>
        <v>£000</v>
      </c>
      <c r="G76" s="107">
        <f>'Other Revenue'!G571</f>
        <v>0</v>
      </c>
      <c r="H76" s="107">
        <f>'Other Revenue'!H571</f>
        <v>0</v>
      </c>
      <c r="I76" s="107">
        <f>'Other Revenue'!I571</f>
        <v>0</v>
      </c>
      <c r="J76" s="107">
        <f>'Other Revenue'!J571</f>
        <v>0</v>
      </c>
      <c r="K76" s="107">
        <f>'Other Revenue'!K571</f>
        <v>0</v>
      </c>
      <c r="L76" s="107">
        <f>'Other Revenue'!L571</f>
        <v>0</v>
      </c>
      <c r="M76" s="107">
        <f>'Other Revenue'!M571</f>
        <v>0</v>
      </c>
      <c r="N76" s="107">
        <f>'Other Revenue'!N571</f>
        <v>0</v>
      </c>
      <c r="O76" s="107">
        <f>'Other Revenue'!O571</f>
        <v>0</v>
      </c>
      <c r="P76" s="107">
        <f>'Other Revenue'!P571</f>
        <v>0</v>
      </c>
      <c r="Q76" s="107">
        <f>'Other Revenue'!Q571</f>
        <v>0</v>
      </c>
      <c r="R76" s="107">
        <f>'Other Revenue'!R571</f>
        <v>0</v>
      </c>
      <c r="S76" s="107">
        <f>'Other Revenue'!S571</f>
        <v>0</v>
      </c>
      <c r="T76" s="107">
        <f>'Other Revenue'!T571</f>
        <v>0</v>
      </c>
      <c r="U76" s="107">
        <f>'Other Revenue'!U571</f>
        <v>0</v>
      </c>
      <c r="V76" s="107">
        <f>'Other Revenue'!V571</f>
        <v>0</v>
      </c>
      <c r="W76" s="107">
        <f>'Other Revenue'!W571</f>
        <v>0</v>
      </c>
      <c r="X76" s="107">
        <f>'Other Revenue'!X571</f>
        <v>0</v>
      </c>
      <c r="Y76" s="107">
        <f>'Other Revenue'!Y571</f>
        <v>0</v>
      </c>
      <c r="Z76" s="107">
        <f>'Other Revenue'!Z571</f>
        <v>0</v>
      </c>
      <c r="AA76" s="107">
        <f>'Other Revenue'!AA571</f>
        <v>0</v>
      </c>
      <c r="AB76" s="107">
        <f>'Other Revenue'!AB571</f>
        <v>0</v>
      </c>
      <c r="AC76" s="108">
        <f>'Other Revenue'!AC571</f>
        <v>0</v>
      </c>
      <c r="AE76" s="805">
        <f>'Other Revenue'!AE571</f>
        <v>0</v>
      </c>
      <c r="AG76" s="805">
        <f>'Other Revenue'!AG571</f>
        <v>0</v>
      </c>
      <c r="AI76" s="805">
        <f>'Other Revenue'!AI571</f>
        <v>0</v>
      </c>
    </row>
    <row r="77" spans="2:35" outlineLevel="1" x14ac:dyDescent="0.2">
      <c r="B77" s="445" t="str">
        <f>'Line Items'!D$2434</f>
        <v>Other Revenue</v>
      </c>
      <c r="C77" s="445" t="str">
        <f>'Line Items'!D$2467</f>
        <v>Other Revenue: Revenue from Other Costs Offcharged</v>
      </c>
      <c r="D77" s="142" t="str">
        <f>'Other Revenue'!D572</f>
        <v>Other income - external</v>
      </c>
      <c r="E77" s="106"/>
      <c r="F77" s="143" t="str">
        <f>'Other Revenue'!F572</f>
        <v>£000</v>
      </c>
      <c r="G77" s="107">
        <f>'Other Revenue'!G572</f>
        <v>0</v>
      </c>
      <c r="H77" s="107">
        <f>'Other Revenue'!H572</f>
        <v>0</v>
      </c>
      <c r="I77" s="107">
        <f>'Other Revenue'!I572</f>
        <v>0</v>
      </c>
      <c r="J77" s="107">
        <f>'Other Revenue'!J572</f>
        <v>0</v>
      </c>
      <c r="K77" s="107">
        <f>'Other Revenue'!K572</f>
        <v>0</v>
      </c>
      <c r="L77" s="107">
        <f>'Other Revenue'!L572</f>
        <v>0</v>
      </c>
      <c r="M77" s="107">
        <f>'Other Revenue'!M572</f>
        <v>0</v>
      </c>
      <c r="N77" s="107">
        <f>'Other Revenue'!N572</f>
        <v>0</v>
      </c>
      <c r="O77" s="107">
        <f>'Other Revenue'!O572</f>
        <v>0</v>
      </c>
      <c r="P77" s="107">
        <f>'Other Revenue'!P572</f>
        <v>0</v>
      </c>
      <c r="Q77" s="107">
        <f>'Other Revenue'!Q572</f>
        <v>0</v>
      </c>
      <c r="R77" s="107">
        <f>'Other Revenue'!R572</f>
        <v>0</v>
      </c>
      <c r="S77" s="107">
        <f>'Other Revenue'!S572</f>
        <v>0</v>
      </c>
      <c r="T77" s="107">
        <f>'Other Revenue'!T572</f>
        <v>0</v>
      </c>
      <c r="U77" s="107">
        <f>'Other Revenue'!U572</f>
        <v>0</v>
      </c>
      <c r="V77" s="107">
        <f>'Other Revenue'!V572</f>
        <v>0</v>
      </c>
      <c r="W77" s="107">
        <f>'Other Revenue'!W572</f>
        <v>0</v>
      </c>
      <c r="X77" s="107">
        <f>'Other Revenue'!X572</f>
        <v>0</v>
      </c>
      <c r="Y77" s="107">
        <f>'Other Revenue'!Y572</f>
        <v>0</v>
      </c>
      <c r="Z77" s="107">
        <f>'Other Revenue'!Z572</f>
        <v>0</v>
      </c>
      <c r="AA77" s="107">
        <f>'Other Revenue'!AA572</f>
        <v>0</v>
      </c>
      <c r="AB77" s="107">
        <f>'Other Revenue'!AB572</f>
        <v>0</v>
      </c>
      <c r="AC77" s="108">
        <f>'Other Revenue'!AC572</f>
        <v>0</v>
      </c>
      <c r="AE77" s="805">
        <f>'Other Revenue'!AE572</f>
        <v>0</v>
      </c>
      <c r="AG77" s="805">
        <f>'Other Revenue'!AG572</f>
        <v>0</v>
      </c>
      <c r="AI77" s="805">
        <f>'Other Revenue'!AI572</f>
        <v>0</v>
      </c>
    </row>
    <row r="78" spans="2:35" outlineLevel="1" x14ac:dyDescent="0.2">
      <c r="B78" s="445" t="str">
        <f>'Line Items'!D$2434</f>
        <v>Other Revenue</v>
      </c>
      <c r="C78" s="445" t="str">
        <f>'Line Items'!D$2467</f>
        <v>Other Revenue: Revenue from Other Costs Offcharged</v>
      </c>
      <c r="D78" s="142" t="str">
        <f>'Other Revenue'!D573</f>
        <v>Other income - internal</v>
      </c>
      <c r="E78" s="106"/>
      <c r="F78" s="143" t="str">
        <f>'Other Revenue'!F573</f>
        <v>£000</v>
      </c>
      <c r="G78" s="107">
        <f>'Other Revenue'!G573</f>
        <v>0</v>
      </c>
      <c r="H78" s="107">
        <f>'Other Revenue'!H573</f>
        <v>0</v>
      </c>
      <c r="I78" s="107">
        <f>'Other Revenue'!I573</f>
        <v>0</v>
      </c>
      <c r="J78" s="107">
        <f>'Other Revenue'!J573</f>
        <v>0</v>
      </c>
      <c r="K78" s="107">
        <f>'Other Revenue'!K573</f>
        <v>0</v>
      </c>
      <c r="L78" s="107">
        <f>'Other Revenue'!L573</f>
        <v>0</v>
      </c>
      <c r="M78" s="107">
        <f>'Other Revenue'!M573</f>
        <v>0</v>
      </c>
      <c r="N78" s="107">
        <f>'Other Revenue'!N573</f>
        <v>0</v>
      </c>
      <c r="O78" s="107">
        <f>'Other Revenue'!O573</f>
        <v>0</v>
      </c>
      <c r="P78" s="107">
        <f>'Other Revenue'!P573</f>
        <v>0</v>
      </c>
      <c r="Q78" s="107">
        <f>'Other Revenue'!Q573</f>
        <v>0</v>
      </c>
      <c r="R78" s="107">
        <f>'Other Revenue'!R573</f>
        <v>0</v>
      </c>
      <c r="S78" s="107">
        <f>'Other Revenue'!S573</f>
        <v>0</v>
      </c>
      <c r="T78" s="107">
        <f>'Other Revenue'!T573</f>
        <v>0</v>
      </c>
      <c r="U78" s="107">
        <f>'Other Revenue'!U573</f>
        <v>0</v>
      </c>
      <c r="V78" s="107">
        <f>'Other Revenue'!V573</f>
        <v>0</v>
      </c>
      <c r="W78" s="107">
        <f>'Other Revenue'!W573</f>
        <v>0</v>
      </c>
      <c r="X78" s="107">
        <f>'Other Revenue'!X573</f>
        <v>0</v>
      </c>
      <c r="Y78" s="107">
        <f>'Other Revenue'!Y573</f>
        <v>0</v>
      </c>
      <c r="Z78" s="107">
        <f>'Other Revenue'!Z573</f>
        <v>0</v>
      </c>
      <c r="AA78" s="107">
        <f>'Other Revenue'!AA573</f>
        <v>0</v>
      </c>
      <c r="AB78" s="107">
        <f>'Other Revenue'!AB573</f>
        <v>0</v>
      </c>
      <c r="AC78" s="108">
        <f>'Other Revenue'!AC573</f>
        <v>0</v>
      </c>
      <c r="AE78" s="805">
        <f>'Other Revenue'!AE573</f>
        <v>0</v>
      </c>
      <c r="AG78" s="805">
        <f>'Other Revenue'!AG573</f>
        <v>0</v>
      </c>
      <c r="AI78" s="805">
        <f>'Other Revenue'!AI573</f>
        <v>0</v>
      </c>
    </row>
    <row r="79" spans="2:35" outlineLevel="1" x14ac:dyDescent="0.2">
      <c r="B79" s="445" t="str">
        <f>'Line Items'!D$2434</f>
        <v>Other Revenue</v>
      </c>
      <c r="C79" s="445" t="str">
        <f>'Line Items'!D$2467</f>
        <v>Other Revenue: Revenue from Other Costs Offcharged</v>
      </c>
      <c r="D79" s="142" t="str">
        <f>'Other Revenue'!D574</f>
        <v>Bus Compensation</v>
      </c>
      <c r="E79" s="106"/>
      <c r="F79" s="143" t="str">
        <f>'Other Revenue'!F574</f>
        <v>£000</v>
      </c>
      <c r="G79" s="107">
        <f>'Other Revenue'!G574</f>
        <v>0</v>
      </c>
      <c r="H79" s="107">
        <f>'Other Revenue'!H574</f>
        <v>0</v>
      </c>
      <c r="I79" s="107">
        <f>'Other Revenue'!I574</f>
        <v>0</v>
      </c>
      <c r="J79" s="107">
        <f>'Other Revenue'!J574</f>
        <v>0</v>
      </c>
      <c r="K79" s="107">
        <f>'Other Revenue'!K574</f>
        <v>0</v>
      </c>
      <c r="L79" s="107">
        <f>'Other Revenue'!L574</f>
        <v>0</v>
      </c>
      <c r="M79" s="107">
        <f>'Other Revenue'!M574</f>
        <v>0</v>
      </c>
      <c r="N79" s="107">
        <f>'Other Revenue'!N574</f>
        <v>0</v>
      </c>
      <c r="O79" s="107">
        <f>'Other Revenue'!O574</f>
        <v>0</v>
      </c>
      <c r="P79" s="107">
        <f>'Other Revenue'!P574</f>
        <v>0</v>
      </c>
      <c r="Q79" s="107">
        <f>'Other Revenue'!Q574</f>
        <v>0</v>
      </c>
      <c r="R79" s="107">
        <f>'Other Revenue'!R574</f>
        <v>0</v>
      </c>
      <c r="S79" s="107">
        <f>'Other Revenue'!S574</f>
        <v>0</v>
      </c>
      <c r="T79" s="107">
        <f>'Other Revenue'!T574</f>
        <v>0</v>
      </c>
      <c r="U79" s="107">
        <f>'Other Revenue'!U574</f>
        <v>0</v>
      </c>
      <c r="V79" s="107">
        <f>'Other Revenue'!V574</f>
        <v>0</v>
      </c>
      <c r="W79" s="107">
        <f>'Other Revenue'!W574</f>
        <v>0</v>
      </c>
      <c r="X79" s="107">
        <f>'Other Revenue'!X574</f>
        <v>0</v>
      </c>
      <c r="Y79" s="107">
        <f>'Other Revenue'!Y574</f>
        <v>0</v>
      </c>
      <c r="Z79" s="107">
        <f>'Other Revenue'!Z574</f>
        <v>0</v>
      </c>
      <c r="AA79" s="107">
        <f>'Other Revenue'!AA574</f>
        <v>0</v>
      </c>
      <c r="AB79" s="107">
        <f>'Other Revenue'!AB574</f>
        <v>0</v>
      </c>
      <c r="AC79" s="108">
        <f>'Other Revenue'!AC574</f>
        <v>0</v>
      </c>
      <c r="AE79" s="805">
        <f>'Other Revenue'!AE574</f>
        <v>0</v>
      </c>
      <c r="AG79" s="805">
        <f>'Other Revenue'!AG574</f>
        <v>0</v>
      </c>
      <c r="AI79" s="805">
        <f>'Other Revenue'!AI574</f>
        <v>0</v>
      </c>
    </row>
    <row r="80" spans="2:35" outlineLevel="1" x14ac:dyDescent="0.2">
      <c r="B80" s="445" t="str">
        <f>'Line Items'!D$2434</f>
        <v>Other Revenue</v>
      </c>
      <c r="C80" s="445" t="str">
        <f>'Line Items'!D$2467</f>
        <v>Other Revenue: Revenue from Other Costs Offcharged</v>
      </c>
      <c r="D80" s="142" t="str">
        <f>'Other Revenue'!D575</f>
        <v>Network Rail non-Schedule 4 income</v>
      </c>
      <c r="E80" s="106"/>
      <c r="F80" s="143" t="str">
        <f>'Other Revenue'!F575</f>
        <v>£000</v>
      </c>
      <c r="G80" s="107">
        <f>'Other Revenue'!G575</f>
        <v>0</v>
      </c>
      <c r="H80" s="107">
        <f>'Other Revenue'!H575</f>
        <v>0</v>
      </c>
      <c r="I80" s="107">
        <f>'Other Revenue'!I575</f>
        <v>0</v>
      </c>
      <c r="J80" s="107">
        <f>'Other Revenue'!J575</f>
        <v>0</v>
      </c>
      <c r="K80" s="107">
        <f>'Other Revenue'!K575</f>
        <v>0</v>
      </c>
      <c r="L80" s="107">
        <f>'Other Revenue'!L575</f>
        <v>0</v>
      </c>
      <c r="M80" s="107">
        <f>'Other Revenue'!M575</f>
        <v>0</v>
      </c>
      <c r="N80" s="107">
        <f>'Other Revenue'!N575</f>
        <v>0</v>
      </c>
      <c r="O80" s="107">
        <f>'Other Revenue'!O575</f>
        <v>0</v>
      </c>
      <c r="P80" s="107">
        <f>'Other Revenue'!P575</f>
        <v>0</v>
      </c>
      <c r="Q80" s="107">
        <f>'Other Revenue'!Q575</f>
        <v>0</v>
      </c>
      <c r="R80" s="107">
        <f>'Other Revenue'!R575</f>
        <v>0</v>
      </c>
      <c r="S80" s="107">
        <f>'Other Revenue'!S575</f>
        <v>0</v>
      </c>
      <c r="T80" s="107">
        <f>'Other Revenue'!T575</f>
        <v>0</v>
      </c>
      <c r="U80" s="107">
        <f>'Other Revenue'!U575</f>
        <v>0</v>
      </c>
      <c r="V80" s="107">
        <f>'Other Revenue'!V575</f>
        <v>0</v>
      </c>
      <c r="W80" s="107">
        <f>'Other Revenue'!W575</f>
        <v>0</v>
      </c>
      <c r="X80" s="107">
        <f>'Other Revenue'!X575</f>
        <v>0</v>
      </c>
      <c r="Y80" s="107">
        <f>'Other Revenue'!Y575</f>
        <v>0</v>
      </c>
      <c r="Z80" s="107">
        <f>'Other Revenue'!Z575</f>
        <v>0</v>
      </c>
      <c r="AA80" s="107">
        <f>'Other Revenue'!AA575</f>
        <v>0</v>
      </c>
      <c r="AB80" s="107">
        <f>'Other Revenue'!AB575</f>
        <v>0</v>
      </c>
      <c r="AC80" s="108">
        <f>'Other Revenue'!AC575</f>
        <v>0</v>
      </c>
      <c r="AE80" s="805">
        <f>'Other Revenue'!AE575</f>
        <v>0</v>
      </c>
      <c r="AG80" s="805">
        <f>'Other Revenue'!AG575</f>
        <v>0</v>
      </c>
      <c r="AI80" s="805">
        <f>'Other Revenue'!AI575</f>
        <v>0</v>
      </c>
    </row>
    <row r="81" spans="2:35" outlineLevel="1" x14ac:dyDescent="0.2">
      <c r="B81" s="445" t="str">
        <f>'Line Items'!D$2434</f>
        <v>Other Revenue</v>
      </c>
      <c r="C81" s="445" t="str">
        <f>'Line Items'!D$2467</f>
        <v>Other Revenue: Revenue from Other Costs Offcharged</v>
      </c>
      <c r="D81" s="142" t="str">
        <f>'Other Revenue'!D576</f>
        <v>Site Usage Fees</v>
      </c>
      <c r="E81" s="106"/>
      <c r="F81" s="143" t="str">
        <f>'Other Revenue'!F576</f>
        <v>£000</v>
      </c>
      <c r="G81" s="107">
        <f>'Other Revenue'!G576</f>
        <v>0</v>
      </c>
      <c r="H81" s="107">
        <f>'Other Revenue'!H576</f>
        <v>0</v>
      </c>
      <c r="I81" s="107">
        <f>'Other Revenue'!I576</f>
        <v>0</v>
      </c>
      <c r="J81" s="107">
        <f>'Other Revenue'!J576</f>
        <v>0</v>
      </c>
      <c r="K81" s="107">
        <f>'Other Revenue'!K576</f>
        <v>0</v>
      </c>
      <c r="L81" s="107">
        <f>'Other Revenue'!L576</f>
        <v>0</v>
      </c>
      <c r="M81" s="107">
        <f>'Other Revenue'!M576</f>
        <v>0</v>
      </c>
      <c r="N81" s="107">
        <f>'Other Revenue'!N576</f>
        <v>0</v>
      </c>
      <c r="O81" s="107">
        <f>'Other Revenue'!O576</f>
        <v>0</v>
      </c>
      <c r="P81" s="107">
        <f>'Other Revenue'!P576</f>
        <v>0</v>
      </c>
      <c r="Q81" s="107">
        <f>'Other Revenue'!Q576</f>
        <v>0</v>
      </c>
      <c r="R81" s="107">
        <f>'Other Revenue'!R576</f>
        <v>0</v>
      </c>
      <c r="S81" s="107">
        <f>'Other Revenue'!S576</f>
        <v>0</v>
      </c>
      <c r="T81" s="107">
        <f>'Other Revenue'!T576</f>
        <v>0</v>
      </c>
      <c r="U81" s="107">
        <f>'Other Revenue'!U576</f>
        <v>0</v>
      </c>
      <c r="V81" s="107">
        <f>'Other Revenue'!V576</f>
        <v>0</v>
      </c>
      <c r="W81" s="107">
        <f>'Other Revenue'!W576</f>
        <v>0</v>
      </c>
      <c r="X81" s="107">
        <f>'Other Revenue'!X576</f>
        <v>0</v>
      </c>
      <c r="Y81" s="107">
        <f>'Other Revenue'!Y576</f>
        <v>0</v>
      </c>
      <c r="Z81" s="107">
        <f>'Other Revenue'!Z576</f>
        <v>0</v>
      </c>
      <c r="AA81" s="107">
        <f>'Other Revenue'!AA576</f>
        <v>0</v>
      </c>
      <c r="AB81" s="107">
        <f>'Other Revenue'!AB576</f>
        <v>0</v>
      </c>
      <c r="AC81" s="108">
        <f>'Other Revenue'!AC576</f>
        <v>0</v>
      </c>
      <c r="AE81" s="805">
        <f>'Other Revenue'!AE576</f>
        <v>0</v>
      </c>
      <c r="AG81" s="805">
        <f>'Other Revenue'!AG576</f>
        <v>0</v>
      </c>
      <c r="AI81" s="805">
        <f>'Other Revenue'!AI576</f>
        <v>0</v>
      </c>
    </row>
    <row r="82" spans="2:35" outlineLevel="1" x14ac:dyDescent="0.2">
      <c r="B82" s="445" t="str">
        <f>'Line Items'!D$2434</f>
        <v>Other Revenue</v>
      </c>
      <c r="C82" s="445" t="str">
        <f>'Line Items'!D$2467</f>
        <v>Other Revenue: Revenue from Other Costs Offcharged</v>
      </c>
      <c r="D82" s="142" t="str">
        <f>'Other Revenue'!D577</f>
        <v>Engineering income</v>
      </c>
      <c r="E82" s="106"/>
      <c r="F82" s="143" t="str">
        <f>'Other Revenue'!F577</f>
        <v>£000</v>
      </c>
      <c r="G82" s="107">
        <f>'Other Revenue'!G577</f>
        <v>0</v>
      </c>
      <c r="H82" s="107">
        <f>'Other Revenue'!H577</f>
        <v>0</v>
      </c>
      <c r="I82" s="107">
        <f>'Other Revenue'!I577</f>
        <v>0</v>
      </c>
      <c r="J82" s="107">
        <f>'Other Revenue'!J577</f>
        <v>0</v>
      </c>
      <c r="K82" s="107">
        <f>'Other Revenue'!K577</f>
        <v>0</v>
      </c>
      <c r="L82" s="107">
        <f>'Other Revenue'!L577</f>
        <v>0</v>
      </c>
      <c r="M82" s="107">
        <f>'Other Revenue'!M577</f>
        <v>0</v>
      </c>
      <c r="N82" s="107">
        <f>'Other Revenue'!N577</f>
        <v>0</v>
      </c>
      <c r="O82" s="107">
        <f>'Other Revenue'!O577</f>
        <v>0</v>
      </c>
      <c r="P82" s="107">
        <f>'Other Revenue'!P577</f>
        <v>0</v>
      </c>
      <c r="Q82" s="107">
        <f>'Other Revenue'!Q577</f>
        <v>0</v>
      </c>
      <c r="R82" s="107">
        <f>'Other Revenue'!R577</f>
        <v>0</v>
      </c>
      <c r="S82" s="107">
        <f>'Other Revenue'!S577</f>
        <v>0</v>
      </c>
      <c r="T82" s="107">
        <f>'Other Revenue'!T577</f>
        <v>0</v>
      </c>
      <c r="U82" s="107">
        <f>'Other Revenue'!U577</f>
        <v>0</v>
      </c>
      <c r="V82" s="107">
        <f>'Other Revenue'!V577</f>
        <v>0</v>
      </c>
      <c r="W82" s="107">
        <f>'Other Revenue'!W577</f>
        <v>0</v>
      </c>
      <c r="X82" s="107">
        <f>'Other Revenue'!X577</f>
        <v>0</v>
      </c>
      <c r="Y82" s="107">
        <f>'Other Revenue'!Y577</f>
        <v>0</v>
      </c>
      <c r="Z82" s="107">
        <f>'Other Revenue'!Z577</f>
        <v>0</v>
      </c>
      <c r="AA82" s="107">
        <f>'Other Revenue'!AA577</f>
        <v>0</v>
      </c>
      <c r="AB82" s="107">
        <f>'Other Revenue'!AB577</f>
        <v>0</v>
      </c>
      <c r="AC82" s="108">
        <f>'Other Revenue'!AC577</f>
        <v>0</v>
      </c>
      <c r="AE82" s="805">
        <f>'Other Revenue'!AE577</f>
        <v>0</v>
      </c>
      <c r="AG82" s="805">
        <f>'Other Revenue'!AG577</f>
        <v>0</v>
      </c>
      <c r="AI82" s="805">
        <f>'Other Revenue'!AI577</f>
        <v>0</v>
      </c>
    </row>
    <row r="83" spans="2:35" outlineLevel="1" x14ac:dyDescent="0.2">
      <c r="B83" s="445" t="str">
        <f>'Line Items'!D$2434</f>
        <v>Other Revenue</v>
      </c>
      <c r="C83" s="445" t="str">
        <f>'Line Items'!D$2467</f>
        <v>Other Revenue: Revenue from Other Costs Offcharged</v>
      </c>
      <c r="D83" s="142" t="str">
        <f>'Other Revenue'!D578</f>
        <v>Apprenticeship Levy Rebate</v>
      </c>
      <c r="E83" s="106"/>
      <c r="F83" s="143" t="str">
        <f>'Other Revenue'!F578</f>
        <v>£000</v>
      </c>
      <c r="G83" s="107">
        <f>'Other Revenue'!G578</f>
        <v>0</v>
      </c>
      <c r="H83" s="107">
        <f>'Other Revenue'!H578</f>
        <v>0</v>
      </c>
      <c r="I83" s="107">
        <f>'Other Revenue'!I578</f>
        <v>0</v>
      </c>
      <c r="J83" s="107">
        <f>'Other Revenue'!J578</f>
        <v>0</v>
      </c>
      <c r="K83" s="107">
        <f>'Other Revenue'!K578</f>
        <v>0</v>
      </c>
      <c r="L83" s="107">
        <f>'Other Revenue'!L578</f>
        <v>0</v>
      </c>
      <c r="M83" s="107">
        <f>'Other Revenue'!M578</f>
        <v>0</v>
      </c>
      <c r="N83" s="107">
        <f>'Other Revenue'!N578</f>
        <v>0</v>
      </c>
      <c r="O83" s="107">
        <f>'Other Revenue'!O578</f>
        <v>0</v>
      </c>
      <c r="P83" s="107">
        <f>'Other Revenue'!P578</f>
        <v>0</v>
      </c>
      <c r="Q83" s="107">
        <f>'Other Revenue'!Q578</f>
        <v>0</v>
      </c>
      <c r="R83" s="107">
        <f>'Other Revenue'!R578</f>
        <v>0</v>
      </c>
      <c r="S83" s="107">
        <f>'Other Revenue'!S578</f>
        <v>0</v>
      </c>
      <c r="T83" s="107">
        <f>'Other Revenue'!T578</f>
        <v>0</v>
      </c>
      <c r="U83" s="107">
        <f>'Other Revenue'!U578</f>
        <v>0</v>
      </c>
      <c r="V83" s="107">
        <f>'Other Revenue'!V578</f>
        <v>0</v>
      </c>
      <c r="W83" s="107">
        <f>'Other Revenue'!W578</f>
        <v>0</v>
      </c>
      <c r="X83" s="107">
        <f>'Other Revenue'!X578</f>
        <v>0</v>
      </c>
      <c r="Y83" s="107">
        <f>'Other Revenue'!Y578</f>
        <v>0</v>
      </c>
      <c r="Z83" s="107">
        <f>'Other Revenue'!Z578</f>
        <v>0</v>
      </c>
      <c r="AA83" s="107">
        <f>'Other Revenue'!AA578</f>
        <v>0</v>
      </c>
      <c r="AB83" s="107">
        <f>'Other Revenue'!AB578</f>
        <v>0</v>
      </c>
      <c r="AC83" s="108">
        <f>'Other Revenue'!AC578</f>
        <v>0</v>
      </c>
      <c r="AE83" s="805">
        <f>'Other Revenue'!AE578</f>
        <v>0</v>
      </c>
      <c r="AG83" s="805">
        <f>'Other Revenue'!AG578</f>
        <v>0</v>
      </c>
      <c r="AI83" s="805">
        <f>'Other Revenue'!AI578</f>
        <v>0</v>
      </c>
    </row>
    <row r="84" spans="2:35" outlineLevel="1" x14ac:dyDescent="0.2">
      <c r="B84" s="445" t="str">
        <f>'Line Items'!D$2434</f>
        <v>Other Revenue</v>
      </c>
      <c r="C84" s="445" t="str">
        <f>'Line Items'!D$2467</f>
        <v>Other Revenue: Revenue from Other Costs Offcharged</v>
      </c>
      <c r="D84" s="142" t="str">
        <f>'Other Revenue'!D579</f>
        <v>Amortisation of deferred grants</v>
      </c>
      <c r="E84" s="106"/>
      <c r="F84" s="143" t="str">
        <f>'Other Revenue'!F579</f>
        <v>£000</v>
      </c>
      <c r="G84" s="107">
        <f>'Other Revenue'!G579</f>
        <v>0</v>
      </c>
      <c r="H84" s="107">
        <f>'Other Revenue'!H579</f>
        <v>0</v>
      </c>
      <c r="I84" s="107">
        <f>'Other Revenue'!I579</f>
        <v>0</v>
      </c>
      <c r="J84" s="107">
        <f>'Other Revenue'!J579</f>
        <v>0</v>
      </c>
      <c r="K84" s="107">
        <f>'Other Revenue'!K579</f>
        <v>0</v>
      </c>
      <c r="L84" s="107">
        <f>'Other Revenue'!L579</f>
        <v>0</v>
      </c>
      <c r="M84" s="107">
        <f>'Other Revenue'!M579</f>
        <v>0</v>
      </c>
      <c r="N84" s="107">
        <f>'Other Revenue'!N579</f>
        <v>0</v>
      </c>
      <c r="O84" s="107">
        <f>'Other Revenue'!O579</f>
        <v>0</v>
      </c>
      <c r="P84" s="107">
        <f>'Other Revenue'!P579</f>
        <v>0</v>
      </c>
      <c r="Q84" s="107">
        <f>'Other Revenue'!Q579</f>
        <v>0</v>
      </c>
      <c r="R84" s="107">
        <f>'Other Revenue'!R579</f>
        <v>0</v>
      </c>
      <c r="S84" s="107">
        <f>'Other Revenue'!S579</f>
        <v>0</v>
      </c>
      <c r="T84" s="107">
        <f>'Other Revenue'!T579</f>
        <v>0</v>
      </c>
      <c r="U84" s="107">
        <f>'Other Revenue'!U579</f>
        <v>0</v>
      </c>
      <c r="V84" s="107">
        <f>'Other Revenue'!V579</f>
        <v>0</v>
      </c>
      <c r="W84" s="107">
        <f>'Other Revenue'!W579</f>
        <v>0</v>
      </c>
      <c r="X84" s="107">
        <f>'Other Revenue'!X579</f>
        <v>0</v>
      </c>
      <c r="Y84" s="107">
        <f>'Other Revenue'!Y579</f>
        <v>0</v>
      </c>
      <c r="Z84" s="107">
        <f>'Other Revenue'!Z579</f>
        <v>0</v>
      </c>
      <c r="AA84" s="107">
        <f>'Other Revenue'!AA579</f>
        <v>0</v>
      </c>
      <c r="AB84" s="107">
        <f>'Other Revenue'!AB579</f>
        <v>0</v>
      </c>
      <c r="AC84" s="108">
        <f>'Other Revenue'!AC579</f>
        <v>0</v>
      </c>
      <c r="AE84" s="805">
        <f>'Other Revenue'!AE579</f>
        <v>0</v>
      </c>
      <c r="AG84" s="805">
        <f>'Other Revenue'!AG579</f>
        <v>0</v>
      </c>
      <c r="AI84" s="805">
        <f>'Other Revenue'!AI579</f>
        <v>0</v>
      </c>
    </row>
    <row r="85" spans="2:35" outlineLevel="1" x14ac:dyDescent="0.2">
      <c r="B85" s="445" t="str">
        <f>'Line Items'!D$2434</f>
        <v>Other Revenue</v>
      </c>
      <c r="C85" s="445" t="str">
        <f>'Line Items'!D$2467</f>
        <v>Other Revenue: Revenue from Other Costs Offcharged</v>
      </c>
      <c r="D85" s="142" t="str">
        <f>'Other Revenue'!D580</f>
        <v>[Revenue from Other Costs Offcharged Line 22]</v>
      </c>
      <c r="E85" s="106"/>
      <c r="F85" s="143" t="str">
        <f>'Other Revenue'!F580</f>
        <v>£000</v>
      </c>
      <c r="G85" s="107">
        <f>'Other Revenue'!G580</f>
        <v>0</v>
      </c>
      <c r="H85" s="107">
        <f>'Other Revenue'!H580</f>
        <v>0</v>
      </c>
      <c r="I85" s="107">
        <f>'Other Revenue'!I580</f>
        <v>0</v>
      </c>
      <c r="J85" s="107">
        <f>'Other Revenue'!J580</f>
        <v>0</v>
      </c>
      <c r="K85" s="107">
        <f>'Other Revenue'!K580</f>
        <v>0</v>
      </c>
      <c r="L85" s="107">
        <f>'Other Revenue'!L580</f>
        <v>0</v>
      </c>
      <c r="M85" s="107">
        <f>'Other Revenue'!M580</f>
        <v>0</v>
      </c>
      <c r="N85" s="107">
        <f>'Other Revenue'!N580</f>
        <v>0</v>
      </c>
      <c r="O85" s="107">
        <f>'Other Revenue'!O580</f>
        <v>0</v>
      </c>
      <c r="P85" s="107">
        <f>'Other Revenue'!P580</f>
        <v>0</v>
      </c>
      <c r="Q85" s="107">
        <f>'Other Revenue'!Q580</f>
        <v>0</v>
      </c>
      <c r="R85" s="107">
        <f>'Other Revenue'!R580</f>
        <v>0</v>
      </c>
      <c r="S85" s="107">
        <f>'Other Revenue'!S580</f>
        <v>0</v>
      </c>
      <c r="T85" s="107">
        <f>'Other Revenue'!T580</f>
        <v>0</v>
      </c>
      <c r="U85" s="107">
        <f>'Other Revenue'!U580</f>
        <v>0</v>
      </c>
      <c r="V85" s="107">
        <f>'Other Revenue'!V580</f>
        <v>0</v>
      </c>
      <c r="W85" s="107">
        <f>'Other Revenue'!W580</f>
        <v>0</v>
      </c>
      <c r="X85" s="107">
        <f>'Other Revenue'!X580</f>
        <v>0</v>
      </c>
      <c r="Y85" s="107">
        <f>'Other Revenue'!Y580</f>
        <v>0</v>
      </c>
      <c r="Z85" s="107">
        <f>'Other Revenue'!Z580</f>
        <v>0</v>
      </c>
      <c r="AA85" s="107">
        <f>'Other Revenue'!AA580</f>
        <v>0</v>
      </c>
      <c r="AB85" s="107">
        <f>'Other Revenue'!AB580</f>
        <v>0</v>
      </c>
      <c r="AC85" s="108">
        <f>'Other Revenue'!AC580</f>
        <v>0</v>
      </c>
      <c r="AE85" s="805">
        <f>'Other Revenue'!AE580</f>
        <v>0</v>
      </c>
      <c r="AG85" s="805">
        <f>'Other Revenue'!AG580</f>
        <v>0</v>
      </c>
      <c r="AI85" s="805">
        <f>'Other Revenue'!AI580</f>
        <v>0</v>
      </c>
    </row>
    <row r="86" spans="2:35" outlineLevel="1" x14ac:dyDescent="0.2">
      <c r="B86" s="445" t="str">
        <f>'Line Items'!D$2434</f>
        <v>Other Revenue</v>
      </c>
      <c r="C86" s="445" t="str">
        <f>'Line Items'!D$2467</f>
        <v>Other Revenue: Revenue from Other Costs Offcharged</v>
      </c>
      <c r="D86" s="142" t="str">
        <f>'Other Revenue'!D581</f>
        <v>[Revenue from Other Costs Offcharged Line 23]</v>
      </c>
      <c r="E86" s="106"/>
      <c r="F86" s="143" t="str">
        <f>'Other Revenue'!F581</f>
        <v>£000</v>
      </c>
      <c r="G86" s="107">
        <f>'Other Revenue'!G581</f>
        <v>0</v>
      </c>
      <c r="H86" s="107">
        <f>'Other Revenue'!H581</f>
        <v>0</v>
      </c>
      <c r="I86" s="107">
        <f>'Other Revenue'!I581</f>
        <v>0</v>
      </c>
      <c r="J86" s="107">
        <f>'Other Revenue'!J581</f>
        <v>0</v>
      </c>
      <c r="K86" s="107">
        <f>'Other Revenue'!K581</f>
        <v>0</v>
      </c>
      <c r="L86" s="107">
        <f>'Other Revenue'!L581</f>
        <v>0</v>
      </c>
      <c r="M86" s="107">
        <f>'Other Revenue'!M581</f>
        <v>0</v>
      </c>
      <c r="N86" s="107">
        <f>'Other Revenue'!N581</f>
        <v>0</v>
      </c>
      <c r="O86" s="107">
        <f>'Other Revenue'!O581</f>
        <v>0</v>
      </c>
      <c r="P86" s="107">
        <f>'Other Revenue'!P581</f>
        <v>0</v>
      </c>
      <c r="Q86" s="107">
        <f>'Other Revenue'!Q581</f>
        <v>0</v>
      </c>
      <c r="R86" s="107">
        <f>'Other Revenue'!R581</f>
        <v>0</v>
      </c>
      <c r="S86" s="107">
        <f>'Other Revenue'!S581</f>
        <v>0</v>
      </c>
      <c r="T86" s="107">
        <f>'Other Revenue'!T581</f>
        <v>0</v>
      </c>
      <c r="U86" s="107">
        <f>'Other Revenue'!U581</f>
        <v>0</v>
      </c>
      <c r="V86" s="107">
        <f>'Other Revenue'!V581</f>
        <v>0</v>
      </c>
      <c r="W86" s="107">
        <f>'Other Revenue'!W581</f>
        <v>0</v>
      </c>
      <c r="X86" s="107">
        <f>'Other Revenue'!X581</f>
        <v>0</v>
      </c>
      <c r="Y86" s="107">
        <f>'Other Revenue'!Y581</f>
        <v>0</v>
      </c>
      <c r="Z86" s="107">
        <f>'Other Revenue'!Z581</f>
        <v>0</v>
      </c>
      <c r="AA86" s="107">
        <f>'Other Revenue'!AA581</f>
        <v>0</v>
      </c>
      <c r="AB86" s="107">
        <f>'Other Revenue'!AB581</f>
        <v>0</v>
      </c>
      <c r="AC86" s="108">
        <f>'Other Revenue'!AC581</f>
        <v>0</v>
      </c>
      <c r="AE86" s="805">
        <f>'Other Revenue'!AE581</f>
        <v>0</v>
      </c>
      <c r="AG86" s="805">
        <f>'Other Revenue'!AG581</f>
        <v>0</v>
      </c>
      <c r="AI86" s="805">
        <f>'Other Revenue'!AI581</f>
        <v>0</v>
      </c>
    </row>
    <row r="87" spans="2:35" outlineLevel="1" x14ac:dyDescent="0.2">
      <c r="B87" s="445" t="str">
        <f>'Line Items'!D$2434</f>
        <v>Other Revenue</v>
      </c>
      <c r="C87" s="445" t="str">
        <f>'Line Items'!D$2467</f>
        <v>Other Revenue: Revenue from Other Costs Offcharged</v>
      </c>
      <c r="D87" s="142" t="str">
        <f>'Other Revenue'!D582</f>
        <v>[Revenue from Other Costs Offcharged Line 24]</v>
      </c>
      <c r="E87" s="106"/>
      <c r="F87" s="143" t="str">
        <f>'Other Revenue'!F582</f>
        <v>£000</v>
      </c>
      <c r="G87" s="107">
        <f>'Other Revenue'!G582</f>
        <v>0</v>
      </c>
      <c r="H87" s="107">
        <f>'Other Revenue'!H582</f>
        <v>0</v>
      </c>
      <c r="I87" s="107">
        <f>'Other Revenue'!I582</f>
        <v>0</v>
      </c>
      <c r="J87" s="107">
        <f>'Other Revenue'!J582</f>
        <v>0</v>
      </c>
      <c r="K87" s="107">
        <f>'Other Revenue'!K582</f>
        <v>0</v>
      </c>
      <c r="L87" s="107">
        <f>'Other Revenue'!L582</f>
        <v>0</v>
      </c>
      <c r="M87" s="107">
        <f>'Other Revenue'!M582</f>
        <v>0</v>
      </c>
      <c r="N87" s="107">
        <f>'Other Revenue'!N582</f>
        <v>0</v>
      </c>
      <c r="O87" s="107">
        <f>'Other Revenue'!O582</f>
        <v>0</v>
      </c>
      <c r="P87" s="107">
        <f>'Other Revenue'!P582</f>
        <v>0</v>
      </c>
      <c r="Q87" s="107">
        <f>'Other Revenue'!Q582</f>
        <v>0</v>
      </c>
      <c r="R87" s="107">
        <f>'Other Revenue'!R582</f>
        <v>0</v>
      </c>
      <c r="S87" s="107">
        <f>'Other Revenue'!S582</f>
        <v>0</v>
      </c>
      <c r="T87" s="107">
        <f>'Other Revenue'!T582</f>
        <v>0</v>
      </c>
      <c r="U87" s="107">
        <f>'Other Revenue'!U582</f>
        <v>0</v>
      </c>
      <c r="V87" s="107">
        <f>'Other Revenue'!V582</f>
        <v>0</v>
      </c>
      <c r="W87" s="107">
        <f>'Other Revenue'!W582</f>
        <v>0</v>
      </c>
      <c r="X87" s="107">
        <f>'Other Revenue'!X582</f>
        <v>0</v>
      </c>
      <c r="Y87" s="107">
        <f>'Other Revenue'!Y582</f>
        <v>0</v>
      </c>
      <c r="Z87" s="107">
        <f>'Other Revenue'!Z582</f>
        <v>0</v>
      </c>
      <c r="AA87" s="107">
        <f>'Other Revenue'!AA582</f>
        <v>0</v>
      </c>
      <c r="AB87" s="107">
        <f>'Other Revenue'!AB582</f>
        <v>0</v>
      </c>
      <c r="AC87" s="108">
        <f>'Other Revenue'!AC582</f>
        <v>0</v>
      </c>
      <c r="AE87" s="805">
        <f>'Other Revenue'!AE582</f>
        <v>0</v>
      </c>
      <c r="AG87" s="805">
        <f>'Other Revenue'!AG582</f>
        <v>0</v>
      </c>
      <c r="AI87" s="805">
        <f>'Other Revenue'!AI582</f>
        <v>0</v>
      </c>
    </row>
    <row r="88" spans="2:35" outlineLevel="1" x14ac:dyDescent="0.2">
      <c r="B88" s="445" t="str">
        <f>'Line Items'!D$2434</f>
        <v>Other Revenue</v>
      </c>
      <c r="C88" s="445" t="str">
        <f>'Line Items'!D$2467</f>
        <v>Other Revenue: Revenue from Other Costs Offcharged</v>
      </c>
      <c r="D88" s="142" t="str">
        <f>'Other Revenue'!D583</f>
        <v>[Revenue from Other Costs Offcharged Line 25]</v>
      </c>
      <c r="E88" s="106"/>
      <c r="F88" s="143" t="str">
        <f>'Other Revenue'!F583</f>
        <v>£000</v>
      </c>
      <c r="G88" s="107">
        <f>'Other Revenue'!G583</f>
        <v>0</v>
      </c>
      <c r="H88" s="107">
        <f>'Other Revenue'!H583</f>
        <v>0</v>
      </c>
      <c r="I88" s="107">
        <f>'Other Revenue'!I583</f>
        <v>0</v>
      </c>
      <c r="J88" s="107">
        <f>'Other Revenue'!J583</f>
        <v>0</v>
      </c>
      <c r="K88" s="107">
        <f>'Other Revenue'!K583</f>
        <v>0</v>
      </c>
      <c r="L88" s="107">
        <f>'Other Revenue'!L583</f>
        <v>0</v>
      </c>
      <c r="M88" s="107">
        <f>'Other Revenue'!M583</f>
        <v>0</v>
      </c>
      <c r="N88" s="107">
        <f>'Other Revenue'!N583</f>
        <v>0</v>
      </c>
      <c r="O88" s="107">
        <f>'Other Revenue'!O583</f>
        <v>0</v>
      </c>
      <c r="P88" s="107">
        <f>'Other Revenue'!P583</f>
        <v>0</v>
      </c>
      <c r="Q88" s="107">
        <f>'Other Revenue'!Q583</f>
        <v>0</v>
      </c>
      <c r="R88" s="107">
        <f>'Other Revenue'!R583</f>
        <v>0</v>
      </c>
      <c r="S88" s="107">
        <f>'Other Revenue'!S583</f>
        <v>0</v>
      </c>
      <c r="T88" s="107">
        <f>'Other Revenue'!T583</f>
        <v>0</v>
      </c>
      <c r="U88" s="107">
        <f>'Other Revenue'!U583</f>
        <v>0</v>
      </c>
      <c r="V88" s="107">
        <f>'Other Revenue'!V583</f>
        <v>0</v>
      </c>
      <c r="W88" s="107">
        <f>'Other Revenue'!W583</f>
        <v>0</v>
      </c>
      <c r="X88" s="107">
        <f>'Other Revenue'!X583</f>
        <v>0</v>
      </c>
      <c r="Y88" s="107">
        <f>'Other Revenue'!Y583</f>
        <v>0</v>
      </c>
      <c r="Z88" s="107">
        <f>'Other Revenue'!Z583</f>
        <v>0</v>
      </c>
      <c r="AA88" s="107">
        <f>'Other Revenue'!AA583</f>
        <v>0</v>
      </c>
      <c r="AB88" s="107">
        <f>'Other Revenue'!AB583</f>
        <v>0</v>
      </c>
      <c r="AC88" s="108">
        <f>'Other Revenue'!AC583</f>
        <v>0</v>
      </c>
      <c r="AE88" s="805">
        <f>'Other Revenue'!AE583</f>
        <v>0</v>
      </c>
      <c r="AG88" s="805">
        <f>'Other Revenue'!AG583</f>
        <v>0</v>
      </c>
      <c r="AI88" s="805">
        <f>'Other Revenue'!AI583</f>
        <v>0</v>
      </c>
    </row>
    <row r="89" spans="2:35" outlineLevel="1" x14ac:dyDescent="0.2">
      <c r="B89" s="445" t="str">
        <f>'Line Items'!D$2434</f>
        <v>Other Revenue</v>
      </c>
      <c r="C89" s="445" t="str">
        <f>'Line Items'!D$2467</f>
        <v>Other Revenue: Revenue from Other Costs Offcharged</v>
      </c>
      <c r="D89" s="142" t="str">
        <f>'Other Revenue'!D584</f>
        <v>[Revenue from Other Costs Offcharged Line 26]</v>
      </c>
      <c r="E89" s="106"/>
      <c r="F89" s="143" t="str">
        <f>'Other Revenue'!F584</f>
        <v>£000</v>
      </c>
      <c r="G89" s="107">
        <f>'Other Revenue'!G584</f>
        <v>0</v>
      </c>
      <c r="H89" s="107">
        <f>'Other Revenue'!H584</f>
        <v>0</v>
      </c>
      <c r="I89" s="107">
        <f>'Other Revenue'!I584</f>
        <v>0</v>
      </c>
      <c r="J89" s="107">
        <f>'Other Revenue'!J584</f>
        <v>0</v>
      </c>
      <c r="K89" s="107">
        <f>'Other Revenue'!K584</f>
        <v>0</v>
      </c>
      <c r="L89" s="107">
        <f>'Other Revenue'!L584</f>
        <v>0</v>
      </c>
      <c r="M89" s="107">
        <f>'Other Revenue'!M584</f>
        <v>0</v>
      </c>
      <c r="N89" s="107">
        <f>'Other Revenue'!N584</f>
        <v>0</v>
      </c>
      <c r="O89" s="107">
        <f>'Other Revenue'!O584</f>
        <v>0</v>
      </c>
      <c r="P89" s="107">
        <f>'Other Revenue'!P584</f>
        <v>0</v>
      </c>
      <c r="Q89" s="107">
        <f>'Other Revenue'!Q584</f>
        <v>0</v>
      </c>
      <c r="R89" s="107">
        <f>'Other Revenue'!R584</f>
        <v>0</v>
      </c>
      <c r="S89" s="107">
        <f>'Other Revenue'!S584</f>
        <v>0</v>
      </c>
      <c r="T89" s="107">
        <f>'Other Revenue'!T584</f>
        <v>0</v>
      </c>
      <c r="U89" s="107">
        <f>'Other Revenue'!U584</f>
        <v>0</v>
      </c>
      <c r="V89" s="107">
        <f>'Other Revenue'!V584</f>
        <v>0</v>
      </c>
      <c r="W89" s="107">
        <f>'Other Revenue'!W584</f>
        <v>0</v>
      </c>
      <c r="X89" s="107">
        <f>'Other Revenue'!X584</f>
        <v>0</v>
      </c>
      <c r="Y89" s="107">
        <f>'Other Revenue'!Y584</f>
        <v>0</v>
      </c>
      <c r="Z89" s="107">
        <f>'Other Revenue'!Z584</f>
        <v>0</v>
      </c>
      <c r="AA89" s="107">
        <f>'Other Revenue'!AA584</f>
        <v>0</v>
      </c>
      <c r="AB89" s="107">
        <f>'Other Revenue'!AB584</f>
        <v>0</v>
      </c>
      <c r="AC89" s="108">
        <f>'Other Revenue'!AC584</f>
        <v>0</v>
      </c>
      <c r="AE89" s="805">
        <f>'Other Revenue'!AE584</f>
        <v>0</v>
      </c>
      <c r="AG89" s="805">
        <f>'Other Revenue'!AG584</f>
        <v>0</v>
      </c>
      <c r="AI89" s="805">
        <f>'Other Revenue'!AI584</f>
        <v>0</v>
      </c>
    </row>
    <row r="90" spans="2:35" outlineLevel="1" x14ac:dyDescent="0.2">
      <c r="B90" s="445" t="str">
        <f>'Line Items'!D$2434</f>
        <v>Other Revenue</v>
      </c>
      <c r="C90" s="445" t="str">
        <f>'Line Items'!D$2467</f>
        <v>Other Revenue: Revenue from Other Costs Offcharged</v>
      </c>
      <c r="D90" s="142" t="str">
        <f>'Other Revenue'!D585</f>
        <v>[Revenue from Other Costs Offcharged Line 27]</v>
      </c>
      <c r="E90" s="106"/>
      <c r="F90" s="143" t="str">
        <f>'Other Revenue'!F585</f>
        <v>£000</v>
      </c>
      <c r="G90" s="107">
        <f>'Other Revenue'!G585</f>
        <v>0</v>
      </c>
      <c r="H90" s="107">
        <f>'Other Revenue'!H585</f>
        <v>0</v>
      </c>
      <c r="I90" s="107">
        <f>'Other Revenue'!I585</f>
        <v>0</v>
      </c>
      <c r="J90" s="107">
        <f>'Other Revenue'!J585</f>
        <v>0</v>
      </c>
      <c r="K90" s="107">
        <f>'Other Revenue'!K585</f>
        <v>0</v>
      </c>
      <c r="L90" s="107">
        <f>'Other Revenue'!L585</f>
        <v>0</v>
      </c>
      <c r="M90" s="107">
        <f>'Other Revenue'!M585</f>
        <v>0</v>
      </c>
      <c r="N90" s="107">
        <f>'Other Revenue'!N585</f>
        <v>0</v>
      </c>
      <c r="O90" s="107">
        <f>'Other Revenue'!O585</f>
        <v>0</v>
      </c>
      <c r="P90" s="107">
        <f>'Other Revenue'!P585</f>
        <v>0</v>
      </c>
      <c r="Q90" s="107">
        <f>'Other Revenue'!Q585</f>
        <v>0</v>
      </c>
      <c r="R90" s="107">
        <f>'Other Revenue'!R585</f>
        <v>0</v>
      </c>
      <c r="S90" s="107">
        <f>'Other Revenue'!S585</f>
        <v>0</v>
      </c>
      <c r="T90" s="107">
        <f>'Other Revenue'!T585</f>
        <v>0</v>
      </c>
      <c r="U90" s="107">
        <f>'Other Revenue'!U585</f>
        <v>0</v>
      </c>
      <c r="V90" s="107">
        <f>'Other Revenue'!V585</f>
        <v>0</v>
      </c>
      <c r="W90" s="107">
        <f>'Other Revenue'!W585</f>
        <v>0</v>
      </c>
      <c r="X90" s="107">
        <f>'Other Revenue'!X585</f>
        <v>0</v>
      </c>
      <c r="Y90" s="107">
        <f>'Other Revenue'!Y585</f>
        <v>0</v>
      </c>
      <c r="Z90" s="107">
        <f>'Other Revenue'!Z585</f>
        <v>0</v>
      </c>
      <c r="AA90" s="107">
        <f>'Other Revenue'!AA585</f>
        <v>0</v>
      </c>
      <c r="AB90" s="107">
        <f>'Other Revenue'!AB585</f>
        <v>0</v>
      </c>
      <c r="AC90" s="108">
        <f>'Other Revenue'!AC585</f>
        <v>0</v>
      </c>
      <c r="AE90" s="805">
        <f>'Other Revenue'!AE585</f>
        <v>0</v>
      </c>
      <c r="AG90" s="805">
        <f>'Other Revenue'!AG585</f>
        <v>0</v>
      </c>
      <c r="AI90" s="805">
        <f>'Other Revenue'!AI585</f>
        <v>0</v>
      </c>
    </row>
    <row r="91" spans="2:35" outlineLevel="1" x14ac:dyDescent="0.2">
      <c r="B91" s="445" t="str">
        <f>'Line Items'!D$2434</f>
        <v>Other Revenue</v>
      </c>
      <c r="C91" s="445" t="str">
        <f>'Line Items'!D$2467</f>
        <v>Other Revenue: Revenue from Other Costs Offcharged</v>
      </c>
      <c r="D91" s="142" t="str">
        <f>'Other Revenue'!D586</f>
        <v>[Revenue from Other Costs Offcharged Line 28]</v>
      </c>
      <c r="E91" s="106"/>
      <c r="F91" s="143" t="str">
        <f>'Other Revenue'!F586</f>
        <v>£000</v>
      </c>
      <c r="G91" s="107">
        <f>'Other Revenue'!G586</f>
        <v>0</v>
      </c>
      <c r="H91" s="107">
        <f>'Other Revenue'!H586</f>
        <v>0</v>
      </c>
      <c r="I91" s="107">
        <f>'Other Revenue'!I586</f>
        <v>0</v>
      </c>
      <c r="J91" s="107">
        <f>'Other Revenue'!J586</f>
        <v>0</v>
      </c>
      <c r="K91" s="107">
        <f>'Other Revenue'!K586</f>
        <v>0</v>
      </c>
      <c r="L91" s="107">
        <f>'Other Revenue'!L586</f>
        <v>0</v>
      </c>
      <c r="M91" s="107">
        <f>'Other Revenue'!M586</f>
        <v>0</v>
      </c>
      <c r="N91" s="107">
        <f>'Other Revenue'!N586</f>
        <v>0</v>
      </c>
      <c r="O91" s="107">
        <f>'Other Revenue'!O586</f>
        <v>0</v>
      </c>
      <c r="P91" s="107">
        <f>'Other Revenue'!P586</f>
        <v>0</v>
      </c>
      <c r="Q91" s="107">
        <f>'Other Revenue'!Q586</f>
        <v>0</v>
      </c>
      <c r="R91" s="107">
        <f>'Other Revenue'!R586</f>
        <v>0</v>
      </c>
      <c r="S91" s="107">
        <f>'Other Revenue'!S586</f>
        <v>0</v>
      </c>
      <c r="T91" s="107">
        <f>'Other Revenue'!T586</f>
        <v>0</v>
      </c>
      <c r="U91" s="107">
        <f>'Other Revenue'!U586</f>
        <v>0</v>
      </c>
      <c r="V91" s="107">
        <f>'Other Revenue'!V586</f>
        <v>0</v>
      </c>
      <c r="W91" s="107">
        <f>'Other Revenue'!W586</f>
        <v>0</v>
      </c>
      <c r="X91" s="107">
        <f>'Other Revenue'!X586</f>
        <v>0</v>
      </c>
      <c r="Y91" s="107">
        <f>'Other Revenue'!Y586</f>
        <v>0</v>
      </c>
      <c r="Z91" s="107">
        <f>'Other Revenue'!Z586</f>
        <v>0</v>
      </c>
      <c r="AA91" s="107">
        <f>'Other Revenue'!AA586</f>
        <v>0</v>
      </c>
      <c r="AB91" s="107">
        <f>'Other Revenue'!AB586</f>
        <v>0</v>
      </c>
      <c r="AC91" s="108">
        <f>'Other Revenue'!AC586</f>
        <v>0</v>
      </c>
      <c r="AE91" s="805">
        <f>'Other Revenue'!AE586</f>
        <v>0</v>
      </c>
      <c r="AG91" s="805">
        <f>'Other Revenue'!AG586</f>
        <v>0</v>
      </c>
      <c r="AI91" s="805">
        <f>'Other Revenue'!AI586</f>
        <v>0</v>
      </c>
    </row>
    <row r="92" spans="2:35" outlineLevel="1" x14ac:dyDescent="0.2">
      <c r="B92" s="445" t="str">
        <f>'Line Items'!D$2434</f>
        <v>Other Revenue</v>
      </c>
      <c r="C92" s="445" t="str">
        <f>'Line Items'!D$2467</f>
        <v>Other Revenue: Revenue from Other Costs Offcharged</v>
      </c>
      <c r="D92" s="142" t="str">
        <f>'Other Revenue'!D587</f>
        <v>[Revenue from Other Costs Offcharged Line 29]</v>
      </c>
      <c r="E92" s="106"/>
      <c r="F92" s="143" t="str">
        <f>'Other Revenue'!F587</f>
        <v>£000</v>
      </c>
      <c r="G92" s="107">
        <f>'Other Revenue'!G587</f>
        <v>0</v>
      </c>
      <c r="H92" s="107">
        <f>'Other Revenue'!H587</f>
        <v>0</v>
      </c>
      <c r="I92" s="107">
        <f>'Other Revenue'!I587</f>
        <v>0</v>
      </c>
      <c r="J92" s="107">
        <f>'Other Revenue'!J587</f>
        <v>0</v>
      </c>
      <c r="K92" s="107">
        <f>'Other Revenue'!K587</f>
        <v>0</v>
      </c>
      <c r="L92" s="107">
        <f>'Other Revenue'!L587</f>
        <v>0</v>
      </c>
      <c r="M92" s="107">
        <f>'Other Revenue'!M587</f>
        <v>0</v>
      </c>
      <c r="N92" s="107">
        <f>'Other Revenue'!N587</f>
        <v>0</v>
      </c>
      <c r="O92" s="107">
        <f>'Other Revenue'!O587</f>
        <v>0</v>
      </c>
      <c r="P92" s="107">
        <f>'Other Revenue'!P587</f>
        <v>0</v>
      </c>
      <c r="Q92" s="107">
        <f>'Other Revenue'!Q587</f>
        <v>0</v>
      </c>
      <c r="R92" s="107">
        <f>'Other Revenue'!R587</f>
        <v>0</v>
      </c>
      <c r="S92" s="107">
        <f>'Other Revenue'!S587</f>
        <v>0</v>
      </c>
      <c r="T92" s="107">
        <f>'Other Revenue'!T587</f>
        <v>0</v>
      </c>
      <c r="U92" s="107">
        <f>'Other Revenue'!U587</f>
        <v>0</v>
      </c>
      <c r="V92" s="107">
        <f>'Other Revenue'!V587</f>
        <v>0</v>
      </c>
      <c r="W92" s="107">
        <f>'Other Revenue'!W587</f>
        <v>0</v>
      </c>
      <c r="X92" s="107">
        <f>'Other Revenue'!X587</f>
        <v>0</v>
      </c>
      <c r="Y92" s="107">
        <f>'Other Revenue'!Y587</f>
        <v>0</v>
      </c>
      <c r="Z92" s="107">
        <f>'Other Revenue'!Z587</f>
        <v>0</v>
      </c>
      <c r="AA92" s="107">
        <f>'Other Revenue'!AA587</f>
        <v>0</v>
      </c>
      <c r="AB92" s="107">
        <f>'Other Revenue'!AB587</f>
        <v>0</v>
      </c>
      <c r="AC92" s="108">
        <f>'Other Revenue'!AC587</f>
        <v>0</v>
      </c>
      <c r="AE92" s="805">
        <f>'Other Revenue'!AE587</f>
        <v>0</v>
      </c>
      <c r="AG92" s="805">
        <f>'Other Revenue'!AG587</f>
        <v>0</v>
      </c>
      <c r="AI92" s="805">
        <f>'Other Revenue'!AI587</f>
        <v>0</v>
      </c>
    </row>
    <row r="93" spans="2:35" outlineLevel="1" x14ac:dyDescent="0.2">
      <c r="B93" s="445" t="str">
        <f>'Line Items'!D$2434</f>
        <v>Other Revenue</v>
      </c>
      <c r="C93" s="445" t="str">
        <f>'Line Items'!D$2467</f>
        <v>Other Revenue: Revenue from Other Costs Offcharged</v>
      </c>
      <c r="D93" s="113" t="str">
        <f>'Other Revenue'!D588</f>
        <v>[Revenue from Other Costs Offcharged Line 30]</v>
      </c>
      <c r="E93" s="286"/>
      <c r="F93" s="155" t="str">
        <f>'Other Revenue'!F588</f>
        <v>£000</v>
      </c>
      <c r="G93" s="115">
        <f>'Other Revenue'!G588</f>
        <v>0</v>
      </c>
      <c r="H93" s="115">
        <f>'Other Revenue'!H588</f>
        <v>0</v>
      </c>
      <c r="I93" s="115">
        <f>'Other Revenue'!I588</f>
        <v>0</v>
      </c>
      <c r="J93" s="115">
        <f>'Other Revenue'!J588</f>
        <v>0</v>
      </c>
      <c r="K93" s="115">
        <f>'Other Revenue'!K588</f>
        <v>0</v>
      </c>
      <c r="L93" s="115">
        <f>'Other Revenue'!L588</f>
        <v>0</v>
      </c>
      <c r="M93" s="115">
        <f>'Other Revenue'!M588</f>
        <v>0</v>
      </c>
      <c r="N93" s="115">
        <f>'Other Revenue'!N588</f>
        <v>0</v>
      </c>
      <c r="O93" s="115">
        <f>'Other Revenue'!O588</f>
        <v>0</v>
      </c>
      <c r="P93" s="115">
        <f>'Other Revenue'!P588</f>
        <v>0</v>
      </c>
      <c r="Q93" s="115">
        <f>'Other Revenue'!Q588</f>
        <v>0</v>
      </c>
      <c r="R93" s="115">
        <f>'Other Revenue'!R588</f>
        <v>0</v>
      </c>
      <c r="S93" s="115">
        <f>'Other Revenue'!S588</f>
        <v>0</v>
      </c>
      <c r="T93" s="115">
        <f>'Other Revenue'!T588</f>
        <v>0</v>
      </c>
      <c r="U93" s="115">
        <f>'Other Revenue'!U588</f>
        <v>0</v>
      </c>
      <c r="V93" s="115">
        <f>'Other Revenue'!V588</f>
        <v>0</v>
      </c>
      <c r="W93" s="115">
        <f>'Other Revenue'!W588</f>
        <v>0</v>
      </c>
      <c r="X93" s="115">
        <f>'Other Revenue'!X588</f>
        <v>0</v>
      </c>
      <c r="Y93" s="115">
        <f>'Other Revenue'!Y588</f>
        <v>0</v>
      </c>
      <c r="Z93" s="115">
        <f>'Other Revenue'!Z588</f>
        <v>0</v>
      </c>
      <c r="AA93" s="115">
        <f>'Other Revenue'!AA588</f>
        <v>0</v>
      </c>
      <c r="AB93" s="115">
        <f>'Other Revenue'!AB588</f>
        <v>0</v>
      </c>
      <c r="AC93" s="116">
        <f>'Other Revenue'!AC588</f>
        <v>0</v>
      </c>
      <c r="AE93" s="1058">
        <f>'Other Revenue'!AE588</f>
        <v>0</v>
      </c>
      <c r="AG93" s="1058">
        <f>'Other Revenue'!AG588</f>
        <v>0</v>
      </c>
      <c r="AI93" s="1058">
        <f>'Other Revenue'!AI588</f>
        <v>0</v>
      </c>
    </row>
    <row r="94" spans="2:35" outlineLevel="1" x14ac:dyDescent="0.2"/>
    <row r="95" spans="2:35" ht="13.5" outlineLevel="1" thickBot="1" x14ac:dyDescent="0.25">
      <c r="D95" s="466" t="str">
        <f>'Line Items'!D2496</f>
        <v>Total Revenue</v>
      </c>
      <c r="E95" s="467"/>
      <c r="F95" s="468" t="str">
        <f>F93</f>
        <v>£000</v>
      </c>
      <c r="G95" s="469">
        <f t="shared" ref="G95:AC95" si="0">SUM(G15:G93)</f>
        <v>0</v>
      </c>
      <c r="H95" s="469">
        <f t="shared" si="0"/>
        <v>0</v>
      </c>
      <c r="I95" s="469">
        <f t="shared" si="0"/>
        <v>0</v>
      </c>
      <c r="J95" s="469">
        <f t="shared" si="0"/>
        <v>0</v>
      </c>
      <c r="K95" s="469">
        <f t="shared" si="0"/>
        <v>0</v>
      </c>
      <c r="L95" s="469">
        <f t="shared" si="0"/>
        <v>0</v>
      </c>
      <c r="M95" s="469">
        <f t="shared" si="0"/>
        <v>0</v>
      </c>
      <c r="N95" s="469">
        <f t="shared" si="0"/>
        <v>0</v>
      </c>
      <c r="O95" s="469">
        <f t="shared" si="0"/>
        <v>0</v>
      </c>
      <c r="P95" s="469">
        <f t="shared" si="0"/>
        <v>0</v>
      </c>
      <c r="Q95" s="469">
        <f t="shared" si="0"/>
        <v>0</v>
      </c>
      <c r="R95" s="469">
        <f t="shared" si="0"/>
        <v>0</v>
      </c>
      <c r="S95" s="469">
        <f t="shared" si="0"/>
        <v>0</v>
      </c>
      <c r="T95" s="469">
        <f t="shared" si="0"/>
        <v>0</v>
      </c>
      <c r="U95" s="469">
        <f t="shared" si="0"/>
        <v>0</v>
      </c>
      <c r="V95" s="469">
        <f t="shared" si="0"/>
        <v>0</v>
      </c>
      <c r="W95" s="469">
        <f t="shared" si="0"/>
        <v>0</v>
      </c>
      <c r="X95" s="469">
        <f t="shared" si="0"/>
        <v>0</v>
      </c>
      <c r="Y95" s="469">
        <f t="shared" si="0"/>
        <v>0</v>
      </c>
      <c r="Z95" s="469">
        <f t="shared" si="0"/>
        <v>0</v>
      </c>
      <c r="AA95" s="469">
        <f t="shared" si="0"/>
        <v>0</v>
      </c>
      <c r="AB95" s="469">
        <f t="shared" si="0"/>
        <v>0</v>
      </c>
      <c r="AC95" s="470">
        <f t="shared" si="0"/>
        <v>0</v>
      </c>
      <c r="AE95" s="1064">
        <f>SUM(AE15:AE93)</f>
        <v>0</v>
      </c>
      <c r="AG95" s="1064">
        <f>SUM(AG15:AG93)</f>
        <v>0</v>
      </c>
      <c r="AI95" s="1064">
        <f>SUM(AI15:AI93)</f>
        <v>0</v>
      </c>
    </row>
    <row r="96" spans="2:35" ht="13.5" outlineLevel="1" thickTop="1" x14ac:dyDescent="0.2"/>
    <row r="97" spans="2:35" outlineLevel="1" x14ac:dyDescent="0.2">
      <c r="B97" s="445" t="str">
        <f>'Line Items'!D$2435</f>
        <v>Staff Costs</v>
      </c>
      <c r="C97" s="445" t="str">
        <f>INDEX('Line Items'!$F$653:$F$696,MATCH($D97,'Line Items'!$D$653:$D$696,0))</f>
        <v>Staff Costs: Stations</v>
      </c>
      <c r="D97" s="446" t="str">
        <f>Staff!D287</f>
        <v>Ticket Office</v>
      </c>
      <c r="E97" s="447"/>
      <c r="F97" s="448" t="str">
        <f>Staff!F287</f>
        <v>£000</v>
      </c>
      <c r="G97" s="449">
        <f>Staff!G287</f>
        <v>0</v>
      </c>
      <c r="H97" s="449">
        <f>Staff!H287</f>
        <v>0</v>
      </c>
      <c r="I97" s="449">
        <f>Staff!I287</f>
        <v>0</v>
      </c>
      <c r="J97" s="449">
        <f>Staff!J287</f>
        <v>0</v>
      </c>
      <c r="K97" s="449">
        <f>Staff!K287</f>
        <v>0</v>
      </c>
      <c r="L97" s="449">
        <f>Staff!L287</f>
        <v>0</v>
      </c>
      <c r="M97" s="449">
        <f>Staff!M287</f>
        <v>0</v>
      </c>
      <c r="N97" s="449">
        <f>Staff!N287</f>
        <v>0</v>
      </c>
      <c r="O97" s="449">
        <f>Staff!O287</f>
        <v>0</v>
      </c>
      <c r="P97" s="449">
        <f>Staff!P287</f>
        <v>0</v>
      </c>
      <c r="Q97" s="449">
        <f>Staff!Q287</f>
        <v>0</v>
      </c>
      <c r="R97" s="449">
        <f>Staff!R287</f>
        <v>0</v>
      </c>
      <c r="S97" s="449">
        <f>Staff!S287</f>
        <v>0</v>
      </c>
      <c r="T97" s="449">
        <f>Staff!T287</f>
        <v>0</v>
      </c>
      <c r="U97" s="449">
        <f>Staff!U287</f>
        <v>0</v>
      </c>
      <c r="V97" s="449">
        <f>Staff!V287</f>
        <v>0</v>
      </c>
      <c r="W97" s="449">
        <f>Staff!W287</f>
        <v>0</v>
      </c>
      <c r="X97" s="449">
        <f>Staff!X287</f>
        <v>0</v>
      </c>
      <c r="Y97" s="449">
        <f>Staff!Y287</f>
        <v>0</v>
      </c>
      <c r="Z97" s="449">
        <f>Staff!Z287</f>
        <v>0</v>
      </c>
      <c r="AA97" s="449">
        <f>Staff!AA287</f>
        <v>0</v>
      </c>
      <c r="AB97" s="449">
        <f>Staff!AB287</f>
        <v>0</v>
      </c>
      <c r="AC97" s="450">
        <f>Staff!AC287</f>
        <v>0</v>
      </c>
      <c r="AE97" s="1057">
        <f>Staff!AE287</f>
        <v>0</v>
      </c>
      <c r="AG97" s="1057">
        <f>Staff!AG287</f>
        <v>0</v>
      </c>
      <c r="AI97" s="1057">
        <f>Staff!AI287</f>
        <v>0</v>
      </c>
    </row>
    <row r="98" spans="2:35" outlineLevel="1" x14ac:dyDescent="0.2">
      <c r="B98" s="445" t="str">
        <f>'Line Items'!D$2435</f>
        <v>Staff Costs</v>
      </c>
      <c r="C98" s="445" t="str">
        <f>INDEX('Line Items'!$F$653:$F$696,MATCH($D98,'Line Items'!$D$653:$D$696,0))</f>
        <v>Staff Costs: Stations</v>
      </c>
      <c r="D98" s="142" t="str">
        <f>Staff!D288</f>
        <v>Platform</v>
      </c>
      <c r="E98" s="106"/>
      <c r="F98" s="143" t="str">
        <f>Staff!F288</f>
        <v>£000</v>
      </c>
      <c r="G98" s="107">
        <f>Staff!G288</f>
        <v>0</v>
      </c>
      <c r="H98" s="107">
        <f>Staff!H288</f>
        <v>0</v>
      </c>
      <c r="I98" s="107">
        <f>Staff!I288</f>
        <v>0</v>
      </c>
      <c r="J98" s="107">
        <f>Staff!J288</f>
        <v>0</v>
      </c>
      <c r="K98" s="107">
        <f>Staff!K288</f>
        <v>0</v>
      </c>
      <c r="L98" s="107">
        <f>Staff!L288</f>
        <v>0</v>
      </c>
      <c r="M98" s="107">
        <f>Staff!M288</f>
        <v>0</v>
      </c>
      <c r="N98" s="107">
        <f>Staff!N288</f>
        <v>0</v>
      </c>
      <c r="O98" s="107">
        <f>Staff!O288</f>
        <v>0</v>
      </c>
      <c r="P98" s="107">
        <f>Staff!P288</f>
        <v>0</v>
      </c>
      <c r="Q98" s="107">
        <f>Staff!Q288</f>
        <v>0</v>
      </c>
      <c r="R98" s="107">
        <f>Staff!R288</f>
        <v>0</v>
      </c>
      <c r="S98" s="107">
        <f>Staff!S288</f>
        <v>0</v>
      </c>
      <c r="T98" s="107">
        <f>Staff!T288</f>
        <v>0</v>
      </c>
      <c r="U98" s="107">
        <f>Staff!U288</f>
        <v>0</v>
      </c>
      <c r="V98" s="107">
        <f>Staff!V288</f>
        <v>0</v>
      </c>
      <c r="W98" s="107">
        <f>Staff!W288</f>
        <v>0</v>
      </c>
      <c r="X98" s="107">
        <f>Staff!X288</f>
        <v>0</v>
      </c>
      <c r="Y98" s="107">
        <f>Staff!Y288</f>
        <v>0</v>
      </c>
      <c r="Z98" s="107">
        <f>Staff!Z288</f>
        <v>0</v>
      </c>
      <c r="AA98" s="107">
        <f>Staff!AA288</f>
        <v>0</v>
      </c>
      <c r="AB98" s="107">
        <f>Staff!AB288</f>
        <v>0</v>
      </c>
      <c r="AC98" s="108">
        <f>Staff!AC288</f>
        <v>0</v>
      </c>
      <c r="AE98" s="805">
        <f>Staff!AE288</f>
        <v>0</v>
      </c>
      <c r="AG98" s="805">
        <f>Staff!AG288</f>
        <v>0</v>
      </c>
      <c r="AI98" s="805">
        <f>Staff!AI288</f>
        <v>0</v>
      </c>
    </row>
    <row r="99" spans="2:35" outlineLevel="1" x14ac:dyDescent="0.2">
      <c r="B99" s="445" t="str">
        <f>'Line Items'!D$2435</f>
        <v>Staff Costs</v>
      </c>
      <c r="C99" s="445" t="str">
        <f>INDEX('Line Items'!$F$653:$F$696,MATCH($D99,'Line Items'!$D$653:$D$696,0))</f>
        <v>Staff Costs: Stations</v>
      </c>
      <c r="D99" s="142" t="str">
        <f>Staff!D289</f>
        <v>Gating</v>
      </c>
      <c r="E99" s="106"/>
      <c r="F99" s="143" t="str">
        <f>Staff!F289</f>
        <v>£000</v>
      </c>
      <c r="G99" s="107">
        <f>Staff!G289</f>
        <v>0</v>
      </c>
      <c r="H99" s="107">
        <f>Staff!H289</f>
        <v>0</v>
      </c>
      <c r="I99" s="107">
        <f>Staff!I289</f>
        <v>0</v>
      </c>
      <c r="J99" s="107">
        <f>Staff!J289</f>
        <v>0</v>
      </c>
      <c r="K99" s="107">
        <f>Staff!K289</f>
        <v>0</v>
      </c>
      <c r="L99" s="107">
        <f>Staff!L289</f>
        <v>0</v>
      </c>
      <c r="M99" s="107">
        <f>Staff!M289</f>
        <v>0</v>
      </c>
      <c r="N99" s="107">
        <f>Staff!N289</f>
        <v>0</v>
      </c>
      <c r="O99" s="107">
        <f>Staff!O289</f>
        <v>0</v>
      </c>
      <c r="P99" s="107">
        <f>Staff!P289</f>
        <v>0</v>
      </c>
      <c r="Q99" s="107">
        <f>Staff!Q289</f>
        <v>0</v>
      </c>
      <c r="R99" s="107">
        <f>Staff!R289</f>
        <v>0</v>
      </c>
      <c r="S99" s="107">
        <f>Staff!S289</f>
        <v>0</v>
      </c>
      <c r="T99" s="107">
        <f>Staff!T289</f>
        <v>0</v>
      </c>
      <c r="U99" s="107">
        <f>Staff!U289</f>
        <v>0</v>
      </c>
      <c r="V99" s="107">
        <f>Staff!V289</f>
        <v>0</v>
      </c>
      <c r="W99" s="107">
        <f>Staff!W289</f>
        <v>0</v>
      </c>
      <c r="X99" s="107">
        <f>Staff!X289</f>
        <v>0</v>
      </c>
      <c r="Y99" s="107">
        <f>Staff!Y289</f>
        <v>0</v>
      </c>
      <c r="Z99" s="107">
        <f>Staff!Z289</f>
        <v>0</v>
      </c>
      <c r="AA99" s="107">
        <f>Staff!AA289</f>
        <v>0</v>
      </c>
      <c r="AB99" s="107">
        <f>Staff!AB289</f>
        <v>0</v>
      </c>
      <c r="AC99" s="108">
        <f>Staff!AC289</f>
        <v>0</v>
      </c>
      <c r="AE99" s="805">
        <f>Staff!AE289</f>
        <v>0</v>
      </c>
      <c r="AG99" s="805">
        <f>Staff!AG289</f>
        <v>0</v>
      </c>
      <c r="AI99" s="805">
        <f>Staff!AI289</f>
        <v>0</v>
      </c>
    </row>
    <row r="100" spans="2:35" outlineLevel="1" x14ac:dyDescent="0.2">
      <c r="B100" s="445" t="str">
        <f>'Line Items'!D$2435</f>
        <v>Staff Costs</v>
      </c>
      <c r="C100" s="445" t="str">
        <f>INDEX('Line Items'!$F$653:$F$696,MATCH($D100,'Line Items'!$D$653:$D$696,0))</f>
        <v>Staff Costs: Trains</v>
      </c>
      <c r="D100" s="142" t="str">
        <f>Staff!D290</f>
        <v>Conductors</v>
      </c>
      <c r="E100" s="106"/>
      <c r="F100" s="143" t="str">
        <f>Staff!F290</f>
        <v>£000</v>
      </c>
      <c r="G100" s="107">
        <f>Staff!G290</f>
        <v>0</v>
      </c>
      <c r="H100" s="107">
        <f>Staff!H290</f>
        <v>0</v>
      </c>
      <c r="I100" s="107">
        <f>Staff!I290</f>
        <v>0</v>
      </c>
      <c r="J100" s="107">
        <f>Staff!J290</f>
        <v>0</v>
      </c>
      <c r="K100" s="107">
        <f>Staff!K290</f>
        <v>0</v>
      </c>
      <c r="L100" s="107">
        <f>Staff!L290</f>
        <v>0</v>
      </c>
      <c r="M100" s="107">
        <f>Staff!M290</f>
        <v>0</v>
      </c>
      <c r="N100" s="107">
        <f>Staff!N290</f>
        <v>0</v>
      </c>
      <c r="O100" s="107">
        <f>Staff!O290</f>
        <v>0</v>
      </c>
      <c r="P100" s="107">
        <f>Staff!P290</f>
        <v>0</v>
      </c>
      <c r="Q100" s="107">
        <f>Staff!Q290</f>
        <v>0</v>
      </c>
      <c r="R100" s="107">
        <f>Staff!R290</f>
        <v>0</v>
      </c>
      <c r="S100" s="107">
        <f>Staff!S290</f>
        <v>0</v>
      </c>
      <c r="T100" s="107">
        <f>Staff!T290</f>
        <v>0</v>
      </c>
      <c r="U100" s="107">
        <f>Staff!U290</f>
        <v>0</v>
      </c>
      <c r="V100" s="107">
        <f>Staff!V290</f>
        <v>0</v>
      </c>
      <c r="W100" s="107">
        <f>Staff!W290</f>
        <v>0</v>
      </c>
      <c r="X100" s="107">
        <f>Staff!X290</f>
        <v>0</v>
      </c>
      <c r="Y100" s="107">
        <f>Staff!Y290</f>
        <v>0</v>
      </c>
      <c r="Z100" s="107">
        <f>Staff!Z290</f>
        <v>0</v>
      </c>
      <c r="AA100" s="107">
        <f>Staff!AA290</f>
        <v>0</v>
      </c>
      <c r="AB100" s="107">
        <f>Staff!AB290</f>
        <v>0</v>
      </c>
      <c r="AC100" s="108">
        <f>Staff!AC290</f>
        <v>0</v>
      </c>
      <c r="AE100" s="805">
        <f>Staff!AE290</f>
        <v>0</v>
      </c>
      <c r="AG100" s="805">
        <f>Staff!AG290</f>
        <v>0</v>
      </c>
      <c r="AI100" s="805">
        <f>Staff!AI290</f>
        <v>0</v>
      </c>
    </row>
    <row r="101" spans="2:35" outlineLevel="1" x14ac:dyDescent="0.2">
      <c r="B101" s="445" t="str">
        <f>'Line Items'!D$2435</f>
        <v>Staff Costs</v>
      </c>
      <c r="C101" s="445" t="str">
        <f>INDEX('Line Items'!$F$653:$F$696,MATCH($D101,'Line Items'!$D$653:$D$696,0))</f>
        <v>Staff Costs: Other</v>
      </c>
      <c r="D101" s="142" t="str">
        <f>Staff!D291</f>
        <v>Revenue Enforcement</v>
      </c>
      <c r="E101" s="106"/>
      <c r="F101" s="143" t="str">
        <f>Staff!F291</f>
        <v>£000</v>
      </c>
      <c r="G101" s="107">
        <f>Staff!G291</f>
        <v>0</v>
      </c>
      <c r="H101" s="107">
        <f>Staff!H291</f>
        <v>0</v>
      </c>
      <c r="I101" s="107">
        <f>Staff!I291</f>
        <v>0</v>
      </c>
      <c r="J101" s="107">
        <f>Staff!J291</f>
        <v>0</v>
      </c>
      <c r="K101" s="107">
        <f>Staff!K291</f>
        <v>0</v>
      </c>
      <c r="L101" s="107">
        <f>Staff!L291</f>
        <v>0</v>
      </c>
      <c r="M101" s="107">
        <f>Staff!M291</f>
        <v>0</v>
      </c>
      <c r="N101" s="107">
        <f>Staff!N291</f>
        <v>0</v>
      </c>
      <c r="O101" s="107">
        <f>Staff!O291</f>
        <v>0</v>
      </c>
      <c r="P101" s="107">
        <f>Staff!P291</f>
        <v>0</v>
      </c>
      <c r="Q101" s="107">
        <f>Staff!Q291</f>
        <v>0</v>
      </c>
      <c r="R101" s="107">
        <f>Staff!R291</f>
        <v>0</v>
      </c>
      <c r="S101" s="107">
        <f>Staff!S291</f>
        <v>0</v>
      </c>
      <c r="T101" s="107">
        <f>Staff!T291</f>
        <v>0</v>
      </c>
      <c r="U101" s="107">
        <f>Staff!U291</f>
        <v>0</v>
      </c>
      <c r="V101" s="107">
        <f>Staff!V291</f>
        <v>0</v>
      </c>
      <c r="W101" s="107">
        <f>Staff!W291</f>
        <v>0</v>
      </c>
      <c r="X101" s="107">
        <f>Staff!X291</f>
        <v>0</v>
      </c>
      <c r="Y101" s="107">
        <f>Staff!Y291</f>
        <v>0</v>
      </c>
      <c r="Z101" s="107">
        <f>Staff!Z291</f>
        <v>0</v>
      </c>
      <c r="AA101" s="107">
        <f>Staff!AA291</f>
        <v>0</v>
      </c>
      <c r="AB101" s="107">
        <f>Staff!AB291</f>
        <v>0</v>
      </c>
      <c r="AC101" s="108">
        <f>Staff!AC291</f>
        <v>0</v>
      </c>
      <c r="AE101" s="805">
        <f>Staff!AE291</f>
        <v>0</v>
      </c>
      <c r="AG101" s="805">
        <f>Staff!AG291</f>
        <v>0</v>
      </c>
      <c r="AI101" s="805">
        <f>Staff!AI291</f>
        <v>0</v>
      </c>
    </row>
    <row r="102" spans="2:35" outlineLevel="1" x14ac:dyDescent="0.2">
      <c r="B102" s="445" t="str">
        <f>'Line Items'!D$2435</f>
        <v>Staff Costs</v>
      </c>
      <c r="C102" s="445" t="str">
        <f>INDEX('Line Items'!$F$653:$F$696,MATCH($D102,'Line Items'!$D$653:$D$696,0))</f>
        <v>Staff Costs: Other</v>
      </c>
      <c r="D102" s="142" t="str">
        <f>Staff!D292</f>
        <v>Revenue Protection</v>
      </c>
      <c r="E102" s="106"/>
      <c r="F102" s="143" t="str">
        <f>Staff!F292</f>
        <v>£000</v>
      </c>
      <c r="G102" s="107">
        <f>Staff!G292</f>
        <v>0</v>
      </c>
      <c r="H102" s="107">
        <f>Staff!H292</f>
        <v>0</v>
      </c>
      <c r="I102" s="107">
        <f>Staff!I292</f>
        <v>0</v>
      </c>
      <c r="J102" s="107">
        <f>Staff!J292</f>
        <v>0</v>
      </c>
      <c r="K102" s="107">
        <f>Staff!K292</f>
        <v>0</v>
      </c>
      <c r="L102" s="107">
        <f>Staff!L292</f>
        <v>0</v>
      </c>
      <c r="M102" s="107">
        <f>Staff!M292</f>
        <v>0</v>
      </c>
      <c r="N102" s="107">
        <f>Staff!N292</f>
        <v>0</v>
      </c>
      <c r="O102" s="107">
        <f>Staff!O292</f>
        <v>0</v>
      </c>
      <c r="P102" s="107">
        <f>Staff!P292</f>
        <v>0</v>
      </c>
      <c r="Q102" s="107">
        <f>Staff!Q292</f>
        <v>0</v>
      </c>
      <c r="R102" s="107">
        <f>Staff!R292</f>
        <v>0</v>
      </c>
      <c r="S102" s="107">
        <f>Staff!S292</f>
        <v>0</v>
      </c>
      <c r="T102" s="107">
        <f>Staff!T292</f>
        <v>0</v>
      </c>
      <c r="U102" s="107">
        <f>Staff!U292</f>
        <v>0</v>
      </c>
      <c r="V102" s="107">
        <f>Staff!V292</f>
        <v>0</v>
      </c>
      <c r="W102" s="107">
        <f>Staff!W292</f>
        <v>0</v>
      </c>
      <c r="X102" s="107">
        <f>Staff!X292</f>
        <v>0</v>
      </c>
      <c r="Y102" s="107">
        <f>Staff!Y292</f>
        <v>0</v>
      </c>
      <c r="Z102" s="107">
        <f>Staff!Z292</f>
        <v>0</v>
      </c>
      <c r="AA102" s="107">
        <f>Staff!AA292</f>
        <v>0</v>
      </c>
      <c r="AB102" s="107">
        <f>Staff!AB292</f>
        <v>0</v>
      </c>
      <c r="AC102" s="108">
        <f>Staff!AC292</f>
        <v>0</v>
      </c>
      <c r="AE102" s="805">
        <f>Staff!AE292</f>
        <v>0</v>
      </c>
      <c r="AG102" s="805">
        <f>Staff!AG292</f>
        <v>0</v>
      </c>
      <c r="AI102" s="805">
        <f>Staff!AI292</f>
        <v>0</v>
      </c>
    </row>
    <row r="103" spans="2:35" outlineLevel="1" x14ac:dyDescent="0.2">
      <c r="B103" s="445" t="str">
        <f>'Line Items'!D$2435</f>
        <v>Staff Costs</v>
      </c>
      <c r="C103" s="445" t="str">
        <f>INDEX('Line Items'!$F$653:$F$696,MATCH($D103,'Line Items'!$D$653:$D$696,0))</f>
        <v>Staff Costs: Trains</v>
      </c>
      <c r="D103" s="142" t="str">
        <f>Staff!D293</f>
        <v>On Board Manager</v>
      </c>
      <c r="E103" s="106"/>
      <c r="F103" s="143" t="str">
        <f>Staff!F293</f>
        <v>£000</v>
      </c>
      <c r="G103" s="107">
        <f>Staff!G293</f>
        <v>0</v>
      </c>
      <c r="H103" s="107">
        <f>Staff!H293</f>
        <v>0</v>
      </c>
      <c r="I103" s="107">
        <f>Staff!I293</f>
        <v>0</v>
      </c>
      <c r="J103" s="107">
        <f>Staff!J293</f>
        <v>0</v>
      </c>
      <c r="K103" s="107">
        <f>Staff!K293</f>
        <v>0</v>
      </c>
      <c r="L103" s="107">
        <f>Staff!L293</f>
        <v>0</v>
      </c>
      <c r="M103" s="107">
        <f>Staff!M293</f>
        <v>0</v>
      </c>
      <c r="N103" s="107">
        <f>Staff!N293</f>
        <v>0</v>
      </c>
      <c r="O103" s="107">
        <f>Staff!O293</f>
        <v>0</v>
      </c>
      <c r="P103" s="107">
        <f>Staff!P293</f>
        <v>0</v>
      </c>
      <c r="Q103" s="107">
        <f>Staff!Q293</f>
        <v>0</v>
      </c>
      <c r="R103" s="107">
        <f>Staff!R293</f>
        <v>0</v>
      </c>
      <c r="S103" s="107">
        <f>Staff!S293</f>
        <v>0</v>
      </c>
      <c r="T103" s="107">
        <f>Staff!T293</f>
        <v>0</v>
      </c>
      <c r="U103" s="107">
        <f>Staff!U293</f>
        <v>0</v>
      </c>
      <c r="V103" s="107">
        <f>Staff!V293</f>
        <v>0</v>
      </c>
      <c r="W103" s="107">
        <f>Staff!W293</f>
        <v>0</v>
      </c>
      <c r="X103" s="107">
        <f>Staff!X293</f>
        <v>0</v>
      </c>
      <c r="Y103" s="107">
        <f>Staff!Y293</f>
        <v>0</v>
      </c>
      <c r="Z103" s="107">
        <f>Staff!Z293</f>
        <v>0</v>
      </c>
      <c r="AA103" s="107">
        <f>Staff!AA293</f>
        <v>0</v>
      </c>
      <c r="AB103" s="107">
        <f>Staff!AB293</f>
        <v>0</v>
      </c>
      <c r="AC103" s="108">
        <f>Staff!AC293</f>
        <v>0</v>
      </c>
      <c r="AE103" s="805">
        <f>Staff!AE293</f>
        <v>0</v>
      </c>
      <c r="AG103" s="805">
        <f>Staff!AG293</f>
        <v>0</v>
      </c>
      <c r="AI103" s="805">
        <f>Staff!AI293</f>
        <v>0</v>
      </c>
    </row>
    <row r="104" spans="2:35" outlineLevel="1" x14ac:dyDescent="0.2">
      <c r="B104" s="445" t="str">
        <f>'Line Items'!D$2435</f>
        <v>Staff Costs</v>
      </c>
      <c r="C104" s="445" t="str">
        <f>INDEX('Line Items'!$F$653:$F$696,MATCH($D104,'Line Items'!$D$653:$D$696,0))</f>
        <v>Staff Costs: HQ</v>
      </c>
      <c r="D104" s="142" t="str">
        <f>Staff!D294</f>
        <v>Management &amp; Support (Passenger Services)</v>
      </c>
      <c r="E104" s="106"/>
      <c r="F104" s="143" t="str">
        <f>Staff!F294</f>
        <v>£000</v>
      </c>
      <c r="G104" s="107">
        <f>Staff!G294</f>
        <v>0</v>
      </c>
      <c r="H104" s="107">
        <f>Staff!H294</f>
        <v>0</v>
      </c>
      <c r="I104" s="107">
        <f>Staff!I294</f>
        <v>0</v>
      </c>
      <c r="J104" s="107">
        <f>Staff!J294</f>
        <v>0</v>
      </c>
      <c r="K104" s="107">
        <f>Staff!K294</f>
        <v>0</v>
      </c>
      <c r="L104" s="107">
        <f>Staff!L294</f>
        <v>0</v>
      </c>
      <c r="M104" s="107">
        <f>Staff!M294</f>
        <v>0</v>
      </c>
      <c r="N104" s="107">
        <f>Staff!N294</f>
        <v>0</v>
      </c>
      <c r="O104" s="107">
        <f>Staff!O294</f>
        <v>0</v>
      </c>
      <c r="P104" s="107">
        <f>Staff!P294</f>
        <v>0</v>
      </c>
      <c r="Q104" s="107">
        <f>Staff!Q294</f>
        <v>0</v>
      </c>
      <c r="R104" s="107">
        <f>Staff!R294</f>
        <v>0</v>
      </c>
      <c r="S104" s="107">
        <f>Staff!S294</f>
        <v>0</v>
      </c>
      <c r="T104" s="107">
        <f>Staff!T294</f>
        <v>0</v>
      </c>
      <c r="U104" s="107">
        <f>Staff!U294</f>
        <v>0</v>
      </c>
      <c r="V104" s="107">
        <f>Staff!V294</f>
        <v>0</v>
      </c>
      <c r="W104" s="107">
        <f>Staff!W294</f>
        <v>0</v>
      </c>
      <c r="X104" s="107">
        <f>Staff!X294</f>
        <v>0</v>
      </c>
      <c r="Y104" s="107">
        <f>Staff!Y294</f>
        <v>0</v>
      </c>
      <c r="Z104" s="107">
        <f>Staff!Z294</f>
        <v>0</v>
      </c>
      <c r="AA104" s="107">
        <f>Staff!AA294</f>
        <v>0</v>
      </c>
      <c r="AB104" s="107">
        <f>Staff!AB294</f>
        <v>0</v>
      </c>
      <c r="AC104" s="108">
        <f>Staff!AC294</f>
        <v>0</v>
      </c>
      <c r="AE104" s="805">
        <f>Staff!AE294</f>
        <v>0</v>
      </c>
      <c r="AG104" s="805">
        <f>Staff!AG294</f>
        <v>0</v>
      </c>
      <c r="AI104" s="805">
        <f>Staff!AI294</f>
        <v>0</v>
      </c>
    </row>
    <row r="105" spans="2:35" outlineLevel="1" x14ac:dyDescent="0.2">
      <c r="B105" s="445" t="str">
        <f>'Line Items'!D$2435</f>
        <v>Staff Costs</v>
      </c>
      <c r="C105" s="445" t="str">
        <f>INDEX('Line Items'!$F$653:$F$696,MATCH($D105,'Line Items'!$D$653:$D$696,0))</f>
        <v>Staff Costs: Trains</v>
      </c>
      <c r="D105" s="142" t="str">
        <f>Staff!D295</f>
        <v>Drivers</v>
      </c>
      <c r="E105" s="106"/>
      <c r="F105" s="143" t="str">
        <f>Staff!F295</f>
        <v>£000</v>
      </c>
      <c r="G105" s="107">
        <f>Staff!G295</f>
        <v>0</v>
      </c>
      <c r="H105" s="107">
        <f>Staff!H295</f>
        <v>0</v>
      </c>
      <c r="I105" s="107">
        <f>Staff!I295</f>
        <v>0</v>
      </c>
      <c r="J105" s="107">
        <f>Staff!J295</f>
        <v>0</v>
      </c>
      <c r="K105" s="107">
        <f>Staff!K295</f>
        <v>0</v>
      </c>
      <c r="L105" s="107">
        <f>Staff!L295</f>
        <v>0</v>
      </c>
      <c r="M105" s="107">
        <f>Staff!M295</f>
        <v>0</v>
      </c>
      <c r="N105" s="107">
        <f>Staff!N295</f>
        <v>0</v>
      </c>
      <c r="O105" s="107">
        <f>Staff!O295</f>
        <v>0</v>
      </c>
      <c r="P105" s="107">
        <f>Staff!P295</f>
        <v>0</v>
      </c>
      <c r="Q105" s="107">
        <f>Staff!Q295</f>
        <v>0</v>
      </c>
      <c r="R105" s="107">
        <f>Staff!R295</f>
        <v>0</v>
      </c>
      <c r="S105" s="107">
        <f>Staff!S295</f>
        <v>0</v>
      </c>
      <c r="T105" s="107">
        <f>Staff!T295</f>
        <v>0</v>
      </c>
      <c r="U105" s="107">
        <f>Staff!U295</f>
        <v>0</v>
      </c>
      <c r="V105" s="107">
        <f>Staff!V295</f>
        <v>0</v>
      </c>
      <c r="W105" s="107">
        <f>Staff!W295</f>
        <v>0</v>
      </c>
      <c r="X105" s="107">
        <f>Staff!X295</f>
        <v>0</v>
      </c>
      <c r="Y105" s="107">
        <f>Staff!Y295</f>
        <v>0</v>
      </c>
      <c r="Z105" s="107">
        <f>Staff!Z295</f>
        <v>0</v>
      </c>
      <c r="AA105" s="107">
        <f>Staff!AA295</f>
        <v>0</v>
      </c>
      <c r="AB105" s="107">
        <f>Staff!AB295</f>
        <v>0</v>
      </c>
      <c r="AC105" s="108">
        <f>Staff!AC295</f>
        <v>0</v>
      </c>
      <c r="AE105" s="805">
        <f>Staff!AE295</f>
        <v>0</v>
      </c>
      <c r="AG105" s="805">
        <f>Staff!AG295</f>
        <v>0</v>
      </c>
      <c r="AI105" s="805">
        <f>Staff!AI295</f>
        <v>0</v>
      </c>
    </row>
    <row r="106" spans="2:35" outlineLevel="1" x14ac:dyDescent="0.2">
      <c r="B106" s="445" t="str">
        <f>'Line Items'!D$2435</f>
        <v>Staff Costs</v>
      </c>
      <c r="C106" s="445" t="str">
        <f>INDEX('Line Items'!$F$653:$F$696,MATCH($D106,'Line Items'!$D$653:$D$696,0))</f>
        <v>Staff Costs: Trains</v>
      </c>
      <c r="D106" s="142" t="str">
        <f>Staff!D296</f>
        <v>High Speed Drivers</v>
      </c>
      <c r="E106" s="106"/>
      <c r="F106" s="143" t="str">
        <f>Staff!F296</f>
        <v>£000</v>
      </c>
      <c r="G106" s="107">
        <f>Staff!G296</f>
        <v>0</v>
      </c>
      <c r="H106" s="107">
        <f>Staff!H296</f>
        <v>0</v>
      </c>
      <c r="I106" s="107">
        <f>Staff!I296</f>
        <v>0</v>
      </c>
      <c r="J106" s="107">
        <f>Staff!J296</f>
        <v>0</v>
      </c>
      <c r="K106" s="107">
        <f>Staff!K296</f>
        <v>0</v>
      </c>
      <c r="L106" s="107">
        <f>Staff!L296</f>
        <v>0</v>
      </c>
      <c r="M106" s="107">
        <f>Staff!M296</f>
        <v>0</v>
      </c>
      <c r="N106" s="107">
        <f>Staff!N296</f>
        <v>0</v>
      </c>
      <c r="O106" s="107">
        <f>Staff!O296</f>
        <v>0</v>
      </c>
      <c r="P106" s="107">
        <f>Staff!P296</f>
        <v>0</v>
      </c>
      <c r="Q106" s="107">
        <f>Staff!Q296</f>
        <v>0</v>
      </c>
      <c r="R106" s="107">
        <f>Staff!R296</f>
        <v>0</v>
      </c>
      <c r="S106" s="107">
        <f>Staff!S296</f>
        <v>0</v>
      </c>
      <c r="T106" s="107">
        <f>Staff!T296</f>
        <v>0</v>
      </c>
      <c r="U106" s="107">
        <f>Staff!U296</f>
        <v>0</v>
      </c>
      <c r="V106" s="107">
        <f>Staff!V296</f>
        <v>0</v>
      </c>
      <c r="W106" s="107">
        <f>Staff!W296</f>
        <v>0</v>
      </c>
      <c r="X106" s="107">
        <f>Staff!X296</f>
        <v>0</v>
      </c>
      <c r="Y106" s="107">
        <f>Staff!Y296</f>
        <v>0</v>
      </c>
      <c r="Z106" s="107">
        <f>Staff!Z296</f>
        <v>0</v>
      </c>
      <c r="AA106" s="107">
        <f>Staff!AA296</f>
        <v>0</v>
      </c>
      <c r="AB106" s="107">
        <f>Staff!AB296</f>
        <v>0</v>
      </c>
      <c r="AC106" s="108">
        <f>Staff!AC296</f>
        <v>0</v>
      </c>
      <c r="AE106" s="805">
        <f>Staff!AE296</f>
        <v>0</v>
      </c>
      <c r="AG106" s="805">
        <f>Staff!AG296</f>
        <v>0</v>
      </c>
      <c r="AI106" s="805">
        <f>Staff!AI296</f>
        <v>0</v>
      </c>
    </row>
    <row r="107" spans="2:35" outlineLevel="1" x14ac:dyDescent="0.2">
      <c r="B107" s="445" t="str">
        <f>'Line Items'!D$2435</f>
        <v>Staff Costs</v>
      </c>
      <c r="C107" s="445" t="str">
        <f>INDEX('Line Items'!$F$653:$F$696,MATCH($D107,'Line Items'!$D$653:$D$696,0))</f>
        <v>Staff Costs: Trains</v>
      </c>
      <c r="D107" s="142" t="str">
        <f>Staff!D297</f>
        <v>Trainee Drivers</v>
      </c>
      <c r="E107" s="106"/>
      <c r="F107" s="143" t="str">
        <f>Staff!F297</f>
        <v>£000</v>
      </c>
      <c r="G107" s="107">
        <f>Staff!G297</f>
        <v>0</v>
      </c>
      <c r="H107" s="107">
        <f>Staff!H297</f>
        <v>0</v>
      </c>
      <c r="I107" s="107">
        <f>Staff!I297</f>
        <v>0</v>
      </c>
      <c r="J107" s="107">
        <f>Staff!J297</f>
        <v>0</v>
      </c>
      <c r="K107" s="107">
        <f>Staff!K297</f>
        <v>0</v>
      </c>
      <c r="L107" s="107">
        <f>Staff!L297</f>
        <v>0</v>
      </c>
      <c r="M107" s="107">
        <f>Staff!M297</f>
        <v>0</v>
      </c>
      <c r="N107" s="107">
        <f>Staff!N297</f>
        <v>0</v>
      </c>
      <c r="O107" s="107">
        <f>Staff!O297</f>
        <v>0</v>
      </c>
      <c r="P107" s="107">
        <f>Staff!P297</f>
        <v>0</v>
      </c>
      <c r="Q107" s="107">
        <f>Staff!Q297</f>
        <v>0</v>
      </c>
      <c r="R107" s="107">
        <f>Staff!R297</f>
        <v>0</v>
      </c>
      <c r="S107" s="107">
        <f>Staff!S297</f>
        <v>0</v>
      </c>
      <c r="T107" s="107">
        <f>Staff!T297</f>
        <v>0</v>
      </c>
      <c r="U107" s="107">
        <f>Staff!U297</f>
        <v>0</v>
      </c>
      <c r="V107" s="107">
        <f>Staff!V297</f>
        <v>0</v>
      </c>
      <c r="W107" s="107">
        <f>Staff!W297</f>
        <v>0</v>
      </c>
      <c r="X107" s="107">
        <f>Staff!X297</f>
        <v>0</v>
      </c>
      <c r="Y107" s="107">
        <f>Staff!Y297</f>
        <v>0</v>
      </c>
      <c r="Z107" s="107">
        <f>Staff!Z297</f>
        <v>0</v>
      </c>
      <c r="AA107" s="107">
        <f>Staff!AA297</f>
        <v>0</v>
      </c>
      <c r="AB107" s="107">
        <f>Staff!AB297</f>
        <v>0</v>
      </c>
      <c r="AC107" s="108">
        <f>Staff!AC297</f>
        <v>0</v>
      </c>
      <c r="AE107" s="805">
        <f>Staff!AE297</f>
        <v>0</v>
      </c>
      <c r="AG107" s="805">
        <f>Staff!AG297</f>
        <v>0</v>
      </c>
      <c r="AI107" s="805">
        <f>Staff!AI297</f>
        <v>0</v>
      </c>
    </row>
    <row r="108" spans="2:35" outlineLevel="1" x14ac:dyDescent="0.2">
      <c r="B108" s="445" t="str">
        <f>'Line Items'!D$2435</f>
        <v>Staff Costs</v>
      </c>
      <c r="C108" s="445" t="str">
        <f>INDEX('Line Items'!$F$653:$F$696,MATCH($D108,'Line Items'!$D$653:$D$696,0))</f>
        <v>Staff Costs: Trains</v>
      </c>
      <c r="D108" s="142" t="str">
        <f>Staff!D298</f>
        <v>High Speed Trainee Drivers</v>
      </c>
      <c r="E108" s="106"/>
      <c r="F108" s="143" t="str">
        <f>Staff!F298</f>
        <v>£000</v>
      </c>
      <c r="G108" s="107">
        <f>Staff!G298</f>
        <v>0</v>
      </c>
      <c r="H108" s="107">
        <f>Staff!H298</f>
        <v>0</v>
      </c>
      <c r="I108" s="107">
        <f>Staff!I298</f>
        <v>0</v>
      </c>
      <c r="J108" s="107">
        <f>Staff!J298</f>
        <v>0</v>
      </c>
      <c r="K108" s="107">
        <f>Staff!K298</f>
        <v>0</v>
      </c>
      <c r="L108" s="107">
        <f>Staff!L298</f>
        <v>0</v>
      </c>
      <c r="M108" s="107">
        <f>Staff!M298</f>
        <v>0</v>
      </c>
      <c r="N108" s="107">
        <f>Staff!N298</f>
        <v>0</v>
      </c>
      <c r="O108" s="107">
        <f>Staff!O298</f>
        <v>0</v>
      </c>
      <c r="P108" s="107">
        <f>Staff!P298</f>
        <v>0</v>
      </c>
      <c r="Q108" s="107">
        <f>Staff!Q298</f>
        <v>0</v>
      </c>
      <c r="R108" s="107">
        <f>Staff!R298</f>
        <v>0</v>
      </c>
      <c r="S108" s="107">
        <f>Staff!S298</f>
        <v>0</v>
      </c>
      <c r="T108" s="107">
        <f>Staff!T298</f>
        <v>0</v>
      </c>
      <c r="U108" s="107">
        <f>Staff!U298</f>
        <v>0</v>
      </c>
      <c r="V108" s="107">
        <f>Staff!V298</f>
        <v>0</v>
      </c>
      <c r="W108" s="107">
        <f>Staff!W298</f>
        <v>0</v>
      </c>
      <c r="X108" s="107">
        <f>Staff!X298</f>
        <v>0</v>
      </c>
      <c r="Y108" s="107">
        <f>Staff!Y298</f>
        <v>0</v>
      </c>
      <c r="Z108" s="107">
        <f>Staff!Z298</f>
        <v>0</v>
      </c>
      <c r="AA108" s="107">
        <f>Staff!AA298</f>
        <v>0</v>
      </c>
      <c r="AB108" s="107">
        <f>Staff!AB298</f>
        <v>0</v>
      </c>
      <c r="AC108" s="108">
        <f>Staff!AC298</f>
        <v>0</v>
      </c>
      <c r="AE108" s="805">
        <f>Staff!AE298</f>
        <v>0</v>
      </c>
      <c r="AG108" s="805">
        <f>Staff!AG298</f>
        <v>0</v>
      </c>
      <c r="AI108" s="805">
        <f>Staff!AI298</f>
        <v>0</v>
      </c>
    </row>
    <row r="109" spans="2:35" outlineLevel="1" x14ac:dyDescent="0.2">
      <c r="B109" s="445" t="str">
        <f>'Line Items'!D$2435</f>
        <v>Staff Costs</v>
      </c>
      <c r="C109" s="445" t="str">
        <f>INDEX('Line Items'!$F$653:$F$696,MATCH($D109,'Line Items'!$D$653:$D$696,0))</f>
        <v>Staff Costs: Depot</v>
      </c>
      <c r="D109" s="142" t="str">
        <f>Staff!D299</f>
        <v>Shunters (Train Services)</v>
      </c>
      <c r="E109" s="106"/>
      <c r="F109" s="143" t="str">
        <f>Staff!F299</f>
        <v>£000</v>
      </c>
      <c r="G109" s="107">
        <f>Staff!G299</f>
        <v>0</v>
      </c>
      <c r="H109" s="107">
        <f>Staff!H299</f>
        <v>0</v>
      </c>
      <c r="I109" s="107">
        <f>Staff!I299</f>
        <v>0</v>
      </c>
      <c r="J109" s="107">
        <f>Staff!J299</f>
        <v>0</v>
      </c>
      <c r="K109" s="107">
        <f>Staff!K299</f>
        <v>0</v>
      </c>
      <c r="L109" s="107">
        <f>Staff!L299</f>
        <v>0</v>
      </c>
      <c r="M109" s="107">
        <f>Staff!M299</f>
        <v>0</v>
      </c>
      <c r="N109" s="107">
        <f>Staff!N299</f>
        <v>0</v>
      </c>
      <c r="O109" s="107">
        <f>Staff!O299</f>
        <v>0</v>
      </c>
      <c r="P109" s="107">
        <f>Staff!P299</f>
        <v>0</v>
      </c>
      <c r="Q109" s="107">
        <f>Staff!Q299</f>
        <v>0</v>
      </c>
      <c r="R109" s="107">
        <f>Staff!R299</f>
        <v>0</v>
      </c>
      <c r="S109" s="107">
        <f>Staff!S299</f>
        <v>0</v>
      </c>
      <c r="T109" s="107">
        <f>Staff!T299</f>
        <v>0</v>
      </c>
      <c r="U109" s="107">
        <f>Staff!U299</f>
        <v>0</v>
      </c>
      <c r="V109" s="107">
        <f>Staff!V299</f>
        <v>0</v>
      </c>
      <c r="W109" s="107">
        <f>Staff!W299</f>
        <v>0</v>
      </c>
      <c r="X109" s="107">
        <f>Staff!X299</f>
        <v>0</v>
      </c>
      <c r="Y109" s="107">
        <f>Staff!Y299</f>
        <v>0</v>
      </c>
      <c r="Z109" s="107">
        <f>Staff!Z299</f>
        <v>0</v>
      </c>
      <c r="AA109" s="107">
        <f>Staff!AA299</f>
        <v>0</v>
      </c>
      <c r="AB109" s="107">
        <f>Staff!AB299</f>
        <v>0</v>
      </c>
      <c r="AC109" s="108">
        <f>Staff!AC299</f>
        <v>0</v>
      </c>
      <c r="AE109" s="805">
        <f>Staff!AE299</f>
        <v>0</v>
      </c>
      <c r="AG109" s="805">
        <f>Staff!AG299</f>
        <v>0</v>
      </c>
      <c r="AI109" s="805">
        <f>Staff!AI299</f>
        <v>0</v>
      </c>
    </row>
    <row r="110" spans="2:35" outlineLevel="1" x14ac:dyDescent="0.2">
      <c r="B110" s="445" t="str">
        <f>'Line Items'!D$2435</f>
        <v>Staff Costs</v>
      </c>
      <c r="C110" s="445" t="str">
        <f>INDEX('Line Items'!$F$653:$F$696,MATCH($D110,'Line Items'!$D$653:$D$696,0))</f>
        <v>Staff Costs: Depot</v>
      </c>
      <c r="D110" s="142" t="str">
        <f>Staff!D300</f>
        <v>Management &amp; Support (Train Services)</v>
      </c>
      <c r="E110" s="106"/>
      <c r="F110" s="143" t="str">
        <f>Staff!F300</f>
        <v>£000</v>
      </c>
      <c r="G110" s="107">
        <f>Staff!G300</f>
        <v>0</v>
      </c>
      <c r="H110" s="107">
        <f>Staff!H300</f>
        <v>0</v>
      </c>
      <c r="I110" s="107">
        <f>Staff!I300</f>
        <v>0</v>
      </c>
      <c r="J110" s="107">
        <f>Staff!J300</f>
        <v>0</v>
      </c>
      <c r="K110" s="107">
        <f>Staff!K300</f>
        <v>0</v>
      </c>
      <c r="L110" s="107">
        <f>Staff!L300</f>
        <v>0</v>
      </c>
      <c r="M110" s="107">
        <f>Staff!M300</f>
        <v>0</v>
      </c>
      <c r="N110" s="107">
        <f>Staff!N300</f>
        <v>0</v>
      </c>
      <c r="O110" s="107">
        <f>Staff!O300</f>
        <v>0</v>
      </c>
      <c r="P110" s="107">
        <f>Staff!P300</f>
        <v>0</v>
      </c>
      <c r="Q110" s="107">
        <f>Staff!Q300</f>
        <v>0</v>
      </c>
      <c r="R110" s="107">
        <f>Staff!R300</f>
        <v>0</v>
      </c>
      <c r="S110" s="107">
        <f>Staff!S300</f>
        <v>0</v>
      </c>
      <c r="T110" s="107">
        <f>Staff!T300</f>
        <v>0</v>
      </c>
      <c r="U110" s="107">
        <f>Staff!U300</f>
        <v>0</v>
      </c>
      <c r="V110" s="107">
        <f>Staff!V300</f>
        <v>0</v>
      </c>
      <c r="W110" s="107">
        <f>Staff!W300</f>
        <v>0</v>
      </c>
      <c r="X110" s="107">
        <f>Staff!X300</f>
        <v>0</v>
      </c>
      <c r="Y110" s="107">
        <f>Staff!Y300</f>
        <v>0</v>
      </c>
      <c r="Z110" s="107">
        <f>Staff!Z300</f>
        <v>0</v>
      </c>
      <c r="AA110" s="107">
        <f>Staff!AA300</f>
        <v>0</v>
      </c>
      <c r="AB110" s="107">
        <f>Staff!AB300</f>
        <v>0</v>
      </c>
      <c r="AC110" s="108">
        <f>Staff!AC300</f>
        <v>0</v>
      </c>
      <c r="AE110" s="805">
        <f>Staff!AE300</f>
        <v>0</v>
      </c>
      <c r="AG110" s="805">
        <f>Staff!AG300</f>
        <v>0</v>
      </c>
      <c r="AI110" s="805">
        <f>Staff!AI300</f>
        <v>0</v>
      </c>
    </row>
    <row r="111" spans="2:35" outlineLevel="1" x14ac:dyDescent="0.2">
      <c r="B111" s="445" t="str">
        <f>'Line Items'!D$2435</f>
        <v>Staff Costs</v>
      </c>
      <c r="C111" s="445" t="str">
        <f>INDEX('Line Items'!$F$653:$F$696,MATCH($D111,'Line Items'!$D$653:$D$696,0))</f>
        <v>Staff Costs: Depot</v>
      </c>
      <c r="D111" s="142" t="str">
        <f>Staff!D301</f>
        <v>Workshop</v>
      </c>
      <c r="E111" s="106"/>
      <c r="F111" s="143" t="str">
        <f>Staff!F301</f>
        <v>£000</v>
      </c>
      <c r="G111" s="107">
        <f>Staff!G301</f>
        <v>0</v>
      </c>
      <c r="H111" s="107">
        <f>Staff!H301</f>
        <v>0</v>
      </c>
      <c r="I111" s="107">
        <f>Staff!I301</f>
        <v>0</v>
      </c>
      <c r="J111" s="107">
        <f>Staff!J301</f>
        <v>0</v>
      </c>
      <c r="K111" s="107">
        <f>Staff!K301</f>
        <v>0</v>
      </c>
      <c r="L111" s="107">
        <f>Staff!L301</f>
        <v>0</v>
      </c>
      <c r="M111" s="107">
        <f>Staff!M301</f>
        <v>0</v>
      </c>
      <c r="N111" s="107">
        <f>Staff!N301</f>
        <v>0</v>
      </c>
      <c r="O111" s="107">
        <f>Staff!O301</f>
        <v>0</v>
      </c>
      <c r="P111" s="107">
        <f>Staff!P301</f>
        <v>0</v>
      </c>
      <c r="Q111" s="107">
        <f>Staff!Q301</f>
        <v>0</v>
      </c>
      <c r="R111" s="107">
        <f>Staff!R301</f>
        <v>0</v>
      </c>
      <c r="S111" s="107">
        <f>Staff!S301</f>
        <v>0</v>
      </c>
      <c r="T111" s="107">
        <f>Staff!T301</f>
        <v>0</v>
      </c>
      <c r="U111" s="107">
        <f>Staff!U301</f>
        <v>0</v>
      </c>
      <c r="V111" s="107">
        <f>Staff!V301</f>
        <v>0</v>
      </c>
      <c r="W111" s="107">
        <f>Staff!W301</f>
        <v>0</v>
      </c>
      <c r="X111" s="107">
        <f>Staff!X301</f>
        <v>0</v>
      </c>
      <c r="Y111" s="107">
        <f>Staff!Y301</f>
        <v>0</v>
      </c>
      <c r="Z111" s="107">
        <f>Staff!Z301</f>
        <v>0</v>
      </c>
      <c r="AA111" s="107">
        <f>Staff!AA301</f>
        <v>0</v>
      </c>
      <c r="AB111" s="107">
        <f>Staff!AB301</f>
        <v>0</v>
      </c>
      <c r="AC111" s="108">
        <f>Staff!AC301</f>
        <v>0</v>
      </c>
      <c r="AE111" s="805">
        <f>Staff!AE301</f>
        <v>0</v>
      </c>
      <c r="AG111" s="805">
        <f>Staff!AG301</f>
        <v>0</v>
      </c>
      <c r="AI111" s="805">
        <f>Staff!AI301</f>
        <v>0</v>
      </c>
    </row>
    <row r="112" spans="2:35" outlineLevel="1" x14ac:dyDescent="0.2">
      <c r="B112" s="445" t="str">
        <f>'Line Items'!D$2435</f>
        <v>Staff Costs</v>
      </c>
      <c r="C112" s="445" t="str">
        <f>INDEX('Line Items'!$F$653:$F$696,MATCH($D112,'Line Items'!$D$653:$D$696,0))</f>
        <v>Staff Costs: Depot</v>
      </c>
      <c r="D112" s="142" t="str">
        <f>Staff!D302</f>
        <v>Shunters (Engineering)</v>
      </c>
      <c r="E112" s="106"/>
      <c r="F112" s="143" t="str">
        <f>Staff!F302</f>
        <v>£000</v>
      </c>
      <c r="G112" s="107">
        <f>Staff!G302</f>
        <v>0</v>
      </c>
      <c r="H112" s="107">
        <f>Staff!H302</f>
        <v>0</v>
      </c>
      <c r="I112" s="107">
        <f>Staff!I302</f>
        <v>0</v>
      </c>
      <c r="J112" s="107">
        <f>Staff!J302</f>
        <v>0</v>
      </c>
      <c r="K112" s="107">
        <f>Staff!K302</f>
        <v>0</v>
      </c>
      <c r="L112" s="107">
        <f>Staff!L302</f>
        <v>0</v>
      </c>
      <c r="M112" s="107">
        <f>Staff!M302</f>
        <v>0</v>
      </c>
      <c r="N112" s="107">
        <f>Staff!N302</f>
        <v>0</v>
      </c>
      <c r="O112" s="107">
        <f>Staff!O302</f>
        <v>0</v>
      </c>
      <c r="P112" s="107">
        <f>Staff!P302</f>
        <v>0</v>
      </c>
      <c r="Q112" s="107">
        <f>Staff!Q302</f>
        <v>0</v>
      </c>
      <c r="R112" s="107">
        <f>Staff!R302</f>
        <v>0</v>
      </c>
      <c r="S112" s="107">
        <f>Staff!S302</f>
        <v>0</v>
      </c>
      <c r="T112" s="107">
        <f>Staff!T302</f>
        <v>0</v>
      </c>
      <c r="U112" s="107">
        <f>Staff!U302</f>
        <v>0</v>
      </c>
      <c r="V112" s="107">
        <f>Staff!V302</f>
        <v>0</v>
      </c>
      <c r="W112" s="107">
        <f>Staff!W302</f>
        <v>0</v>
      </c>
      <c r="X112" s="107">
        <f>Staff!X302</f>
        <v>0</v>
      </c>
      <c r="Y112" s="107">
        <f>Staff!Y302</f>
        <v>0</v>
      </c>
      <c r="Z112" s="107">
        <f>Staff!Z302</f>
        <v>0</v>
      </c>
      <c r="AA112" s="107">
        <f>Staff!AA302</f>
        <v>0</v>
      </c>
      <c r="AB112" s="107">
        <f>Staff!AB302</f>
        <v>0</v>
      </c>
      <c r="AC112" s="108">
        <f>Staff!AC302</f>
        <v>0</v>
      </c>
      <c r="AE112" s="805">
        <f>Staff!AE302</f>
        <v>0</v>
      </c>
      <c r="AG112" s="805">
        <f>Staff!AG302</f>
        <v>0</v>
      </c>
      <c r="AI112" s="805">
        <f>Staff!AI302</f>
        <v>0</v>
      </c>
    </row>
    <row r="113" spans="2:35" outlineLevel="1" x14ac:dyDescent="0.2">
      <c r="B113" s="445" t="str">
        <f>'Line Items'!D$2435</f>
        <v>Staff Costs</v>
      </c>
      <c r="C113" s="445" t="str">
        <f>INDEX('Line Items'!$F$653:$F$696,MATCH($D113,'Line Items'!$D$653:$D$696,0))</f>
        <v>Staff Costs: HQ</v>
      </c>
      <c r="D113" s="142" t="str">
        <f>Staff!D303</f>
        <v>Management &amp; Support (Engineering)</v>
      </c>
      <c r="E113" s="106"/>
      <c r="F113" s="143" t="str">
        <f>Staff!F303</f>
        <v>£000</v>
      </c>
      <c r="G113" s="107">
        <f>Staff!G303</f>
        <v>0</v>
      </c>
      <c r="H113" s="107">
        <f>Staff!H303</f>
        <v>0</v>
      </c>
      <c r="I113" s="107">
        <f>Staff!I303</f>
        <v>0</v>
      </c>
      <c r="J113" s="107">
        <f>Staff!J303</f>
        <v>0</v>
      </c>
      <c r="K113" s="107">
        <f>Staff!K303</f>
        <v>0</v>
      </c>
      <c r="L113" s="107">
        <f>Staff!L303</f>
        <v>0</v>
      </c>
      <c r="M113" s="107">
        <f>Staff!M303</f>
        <v>0</v>
      </c>
      <c r="N113" s="107">
        <f>Staff!N303</f>
        <v>0</v>
      </c>
      <c r="O113" s="107">
        <f>Staff!O303</f>
        <v>0</v>
      </c>
      <c r="P113" s="107">
        <f>Staff!P303</f>
        <v>0</v>
      </c>
      <c r="Q113" s="107">
        <f>Staff!Q303</f>
        <v>0</v>
      </c>
      <c r="R113" s="107">
        <f>Staff!R303</f>
        <v>0</v>
      </c>
      <c r="S113" s="107">
        <f>Staff!S303</f>
        <v>0</v>
      </c>
      <c r="T113" s="107">
        <f>Staff!T303</f>
        <v>0</v>
      </c>
      <c r="U113" s="107">
        <f>Staff!U303</f>
        <v>0</v>
      </c>
      <c r="V113" s="107">
        <f>Staff!V303</f>
        <v>0</v>
      </c>
      <c r="W113" s="107">
        <f>Staff!W303</f>
        <v>0</v>
      </c>
      <c r="X113" s="107">
        <f>Staff!X303</f>
        <v>0</v>
      </c>
      <c r="Y113" s="107">
        <f>Staff!Y303</f>
        <v>0</v>
      </c>
      <c r="Z113" s="107">
        <f>Staff!Z303</f>
        <v>0</v>
      </c>
      <c r="AA113" s="107">
        <f>Staff!AA303</f>
        <v>0</v>
      </c>
      <c r="AB113" s="107">
        <f>Staff!AB303</f>
        <v>0</v>
      </c>
      <c r="AC113" s="108">
        <f>Staff!AC303</f>
        <v>0</v>
      </c>
      <c r="AE113" s="805">
        <f>Staff!AE303</f>
        <v>0</v>
      </c>
      <c r="AG113" s="805">
        <f>Staff!AG303</f>
        <v>0</v>
      </c>
      <c r="AI113" s="805">
        <f>Staff!AI303</f>
        <v>0</v>
      </c>
    </row>
    <row r="114" spans="2:35" outlineLevel="1" x14ac:dyDescent="0.2">
      <c r="B114" s="445" t="str">
        <f>'Line Items'!D$2435</f>
        <v>Staff Costs</v>
      </c>
      <c r="C114" s="445" t="str">
        <f>INDEX('Line Items'!$F$653:$F$696,MATCH($D114,'Line Items'!$D$653:$D$696,0))</f>
        <v>Staff Costs: HQ</v>
      </c>
      <c r="D114" s="142" t="str">
        <f>Staff!D304</f>
        <v>Management &amp; Support (Support)</v>
      </c>
      <c r="E114" s="106"/>
      <c r="F114" s="143" t="str">
        <f>Staff!F304</f>
        <v>£000</v>
      </c>
      <c r="G114" s="107">
        <f>Staff!G304</f>
        <v>0</v>
      </c>
      <c r="H114" s="107">
        <f>Staff!H304</f>
        <v>0</v>
      </c>
      <c r="I114" s="107">
        <f>Staff!I304</f>
        <v>0</v>
      </c>
      <c r="J114" s="107">
        <f>Staff!J304</f>
        <v>0</v>
      </c>
      <c r="K114" s="107">
        <f>Staff!K304</f>
        <v>0</v>
      </c>
      <c r="L114" s="107">
        <f>Staff!L304</f>
        <v>0</v>
      </c>
      <c r="M114" s="107">
        <f>Staff!M304</f>
        <v>0</v>
      </c>
      <c r="N114" s="107">
        <f>Staff!N304</f>
        <v>0</v>
      </c>
      <c r="O114" s="107">
        <f>Staff!O304</f>
        <v>0</v>
      </c>
      <c r="P114" s="107">
        <f>Staff!P304</f>
        <v>0</v>
      </c>
      <c r="Q114" s="107">
        <f>Staff!Q304</f>
        <v>0</v>
      </c>
      <c r="R114" s="107">
        <f>Staff!R304</f>
        <v>0</v>
      </c>
      <c r="S114" s="107">
        <f>Staff!S304</f>
        <v>0</v>
      </c>
      <c r="T114" s="107">
        <f>Staff!T304</f>
        <v>0</v>
      </c>
      <c r="U114" s="107">
        <f>Staff!U304</f>
        <v>0</v>
      </c>
      <c r="V114" s="107">
        <f>Staff!V304</f>
        <v>0</v>
      </c>
      <c r="W114" s="107">
        <f>Staff!W304</f>
        <v>0</v>
      </c>
      <c r="X114" s="107">
        <f>Staff!X304</f>
        <v>0</v>
      </c>
      <c r="Y114" s="107">
        <f>Staff!Y304</f>
        <v>0</v>
      </c>
      <c r="Z114" s="107">
        <f>Staff!Z304</f>
        <v>0</v>
      </c>
      <c r="AA114" s="107">
        <f>Staff!AA304</f>
        <v>0</v>
      </c>
      <c r="AB114" s="107">
        <f>Staff!AB304</f>
        <v>0</v>
      </c>
      <c r="AC114" s="108">
        <f>Staff!AC304</f>
        <v>0</v>
      </c>
      <c r="AE114" s="805">
        <f>Staff!AE304</f>
        <v>0</v>
      </c>
      <c r="AG114" s="805">
        <f>Staff!AG304</f>
        <v>0</v>
      </c>
      <c r="AI114" s="805">
        <f>Staff!AI304</f>
        <v>0</v>
      </c>
    </row>
    <row r="115" spans="2:35" outlineLevel="1" x14ac:dyDescent="0.2">
      <c r="B115" s="445" t="str">
        <f>'Line Items'!D$2435</f>
        <v>Staff Costs</v>
      </c>
      <c r="C115" s="445" t="str">
        <f>INDEX('Line Items'!$F$653:$F$696,MATCH($D115,'Line Items'!$D$653:$D$696,0))</f>
        <v>Staff Costs: Stations</v>
      </c>
      <c r="D115" s="142" t="str">
        <f>Staff!D305</f>
        <v>Facilities Station Staff</v>
      </c>
      <c r="E115" s="106"/>
      <c r="F115" s="143" t="str">
        <f>Staff!F305</f>
        <v>£000</v>
      </c>
      <c r="G115" s="107">
        <f>Staff!G305</f>
        <v>0</v>
      </c>
      <c r="H115" s="107">
        <f>Staff!H305</f>
        <v>0</v>
      </c>
      <c r="I115" s="107">
        <f>Staff!I305</f>
        <v>0</v>
      </c>
      <c r="J115" s="107">
        <f>Staff!J305</f>
        <v>0</v>
      </c>
      <c r="K115" s="107">
        <f>Staff!K305</f>
        <v>0</v>
      </c>
      <c r="L115" s="107">
        <f>Staff!L305</f>
        <v>0</v>
      </c>
      <c r="M115" s="107">
        <f>Staff!M305</f>
        <v>0</v>
      </c>
      <c r="N115" s="107">
        <f>Staff!N305</f>
        <v>0</v>
      </c>
      <c r="O115" s="107">
        <f>Staff!O305</f>
        <v>0</v>
      </c>
      <c r="P115" s="107">
        <f>Staff!P305</f>
        <v>0</v>
      </c>
      <c r="Q115" s="107">
        <f>Staff!Q305</f>
        <v>0</v>
      </c>
      <c r="R115" s="107">
        <f>Staff!R305</f>
        <v>0</v>
      </c>
      <c r="S115" s="107">
        <f>Staff!S305</f>
        <v>0</v>
      </c>
      <c r="T115" s="107">
        <f>Staff!T305</f>
        <v>0</v>
      </c>
      <c r="U115" s="107">
        <f>Staff!U305</f>
        <v>0</v>
      </c>
      <c r="V115" s="107">
        <f>Staff!V305</f>
        <v>0</v>
      </c>
      <c r="W115" s="107">
        <f>Staff!W305</f>
        <v>0</v>
      </c>
      <c r="X115" s="107">
        <f>Staff!X305</f>
        <v>0</v>
      </c>
      <c r="Y115" s="107">
        <f>Staff!Y305</f>
        <v>0</v>
      </c>
      <c r="Z115" s="107">
        <f>Staff!Z305</f>
        <v>0</v>
      </c>
      <c r="AA115" s="107">
        <f>Staff!AA305</f>
        <v>0</v>
      </c>
      <c r="AB115" s="107">
        <f>Staff!AB305</f>
        <v>0</v>
      </c>
      <c r="AC115" s="108">
        <f>Staff!AC305</f>
        <v>0</v>
      </c>
      <c r="AE115" s="805">
        <f>Staff!AE305</f>
        <v>0</v>
      </c>
      <c r="AG115" s="805">
        <f>Staff!AG305</f>
        <v>0</v>
      </c>
      <c r="AI115" s="805">
        <f>Staff!AI305</f>
        <v>0</v>
      </c>
    </row>
    <row r="116" spans="2:35" outlineLevel="1" x14ac:dyDescent="0.2">
      <c r="B116" s="445" t="str">
        <f>'Line Items'!D$2435</f>
        <v>Staff Costs</v>
      </c>
      <c r="C116" s="445" t="str">
        <f>INDEX('Line Items'!$F$653:$F$696,MATCH($D116,'Line Items'!$D$653:$D$696,0))</f>
        <v>Staff Costs: HQ</v>
      </c>
      <c r="D116" s="142" t="str">
        <f>Staff!D306</f>
        <v>Management &amp; Support (Facilities)</v>
      </c>
      <c r="E116" s="106"/>
      <c r="F116" s="143" t="str">
        <f>Staff!F306</f>
        <v>£000</v>
      </c>
      <c r="G116" s="107">
        <f>Staff!G306</f>
        <v>0</v>
      </c>
      <c r="H116" s="107">
        <f>Staff!H306</f>
        <v>0</v>
      </c>
      <c r="I116" s="107">
        <f>Staff!I306</f>
        <v>0</v>
      </c>
      <c r="J116" s="107">
        <f>Staff!J306</f>
        <v>0</v>
      </c>
      <c r="K116" s="107">
        <f>Staff!K306</f>
        <v>0</v>
      </c>
      <c r="L116" s="107">
        <f>Staff!L306</f>
        <v>0</v>
      </c>
      <c r="M116" s="107">
        <f>Staff!M306</f>
        <v>0</v>
      </c>
      <c r="N116" s="107">
        <f>Staff!N306</f>
        <v>0</v>
      </c>
      <c r="O116" s="107">
        <f>Staff!O306</f>
        <v>0</v>
      </c>
      <c r="P116" s="107">
        <f>Staff!P306</f>
        <v>0</v>
      </c>
      <c r="Q116" s="107">
        <f>Staff!Q306</f>
        <v>0</v>
      </c>
      <c r="R116" s="107">
        <f>Staff!R306</f>
        <v>0</v>
      </c>
      <c r="S116" s="107">
        <f>Staff!S306</f>
        <v>0</v>
      </c>
      <c r="T116" s="107">
        <f>Staff!T306</f>
        <v>0</v>
      </c>
      <c r="U116" s="107">
        <f>Staff!U306</f>
        <v>0</v>
      </c>
      <c r="V116" s="107">
        <f>Staff!V306</f>
        <v>0</v>
      </c>
      <c r="W116" s="107">
        <f>Staff!W306</f>
        <v>0</v>
      </c>
      <c r="X116" s="107">
        <f>Staff!X306</f>
        <v>0</v>
      </c>
      <c r="Y116" s="107">
        <f>Staff!Y306</f>
        <v>0</v>
      </c>
      <c r="Z116" s="107">
        <f>Staff!Z306</f>
        <v>0</v>
      </c>
      <c r="AA116" s="107">
        <f>Staff!AA306</f>
        <v>0</v>
      </c>
      <c r="AB116" s="107">
        <f>Staff!AB306</f>
        <v>0</v>
      </c>
      <c r="AC116" s="108">
        <f>Staff!AC306</f>
        <v>0</v>
      </c>
      <c r="AE116" s="805">
        <f>Staff!AE306</f>
        <v>0</v>
      </c>
      <c r="AG116" s="805">
        <f>Staff!AG306</f>
        <v>0</v>
      </c>
      <c r="AI116" s="805">
        <f>Staff!AI306</f>
        <v>0</v>
      </c>
    </row>
    <row r="117" spans="2:35" outlineLevel="1" x14ac:dyDescent="0.2">
      <c r="B117" s="445" t="str">
        <f>'Line Items'!D$2435</f>
        <v>Staff Costs</v>
      </c>
      <c r="C117" s="445" t="str">
        <f>INDEX('Line Items'!$F$653:$F$696,MATCH($D117,'Line Items'!$D$653:$D$696,0))</f>
        <v>Staff Costs: HQ</v>
      </c>
      <c r="D117" s="142" t="str">
        <f>Staff!D307</f>
        <v>Marketing</v>
      </c>
      <c r="E117" s="106"/>
      <c r="F117" s="143" t="str">
        <f>Staff!F307</f>
        <v>£000</v>
      </c>
      <c r="G117" s="107">
        <f>Staff!G307</f>
        <v>0</v>
      </c>
      <c r="H117" s="107">
        <f>Staff!H307</f>
        <v>0</v>
      </c>
      <c r="I117" s="107">
        <f>Staff!I307</f>
        <v>0</v>
      </c>
      <c r="J117" s="107">
        <f>Staff!J307</f>
        <v>0</v>
      </c>
      <c r="K117" s="107">
        <f>Staff!K307</f>
        <v>0</v>
      </c>
      <c r="L117" s="107">
        <f>Staff!L307</f>
        <v>0</v>
      </c>
      <c r="M117" s="107">
        <f>Staff!M307</f>
        <v>0</v>
      </c>
      <c r="N117" s="107">
        <f>Staff!N307</f>
        <v>0</v>
      </c>
      <c r="O117" s="107">
        <f>Staff!O307</f>
        <v>0</v>
      </c>
      <c r="P117" s="107">
        <f>Staff!P307</f>
        <v>0</v>
      </c>
      <c r="Q117" s="107">
        <f>Staff!Q307</f>
        <v>0</v>
      </c>
      <c r="R117" s="107">
        <f>Staff!R307</f>
        <v>0</v>
      </c>
      <c r="S117" s="107">
        <f>Staff!S307</f>
        <v>0</v>
      </c>
      <c r="T117" s="107">
        <f>Staff!T307</f>
        <v>0</v>
      </c>
      <c r="U117" s="107">
        <f>Staff!U307</f>
        <v>0</v>
      </c>
      <c r="V117" s="107">
        <f>Staff!V307</f>
        <v>0</v>
      </c>
      <c r="W117" s="107">
        <f>Staff!W307</f>
        <v>0</v>
      </c>
      <c r="X117" s="107">
        <f>Staff!X307</f>
        <v>0</v>
      </c>
      <c r="Y117" s="107">
        <f>Staff!Y307</f>
        <v>0</v>
      </c>
      <c r="Z117" s="107">
        <f>Staff!Z307</f>
        <v>0</v>
      </c>
      <c r="AA117" s="107">
        <f>Staff!AA307</f>
        <v>0</v>
      </c>
      <c r="AB117" s="107">
        <f>Staff!AB307</f>
        <v>0</v>
      </c>
      <c r="AC117" s="108">
        <f>Staff!AC307</f>
        <v>0</v>
      </c>
      <c r="AE117" s="805">
        <f>Staff!AE307</f>
        <v>0</v>
      </c>
      <c r="AG117" s="805">
        <f>Staff!AG307</f>
        <v>0</v>
      </c>
      <c r="AI117" s="805">
        <f>Staff!AI307</f>
        <v>0</v>
      </c>
    </row>
    <row r="118" spans="2:35" outlineLevel="1" x14ac:dyDescent="0.2">
      <c r="B118" s="445" t="str">
        <f>'Line Items'!D$2435</f>
        <v>Staff Costs</v>
      </c>
      <c r="C118" s="445" t="str">
        <f>INDEX('Line Items'!$F$653:$F$696,MATCH($D118,'Line Items'!$D$653:$D$696,0))</f>
        <v>Staff Costs: Other</v>
      </c>
      <c r="D118" s="142" t="str">
        <f>Staff!D308</f>
        <v>[Staff Functions Line 22]</v>
      </c>
      <c r="E118" s="106"/>
      <c r="F118" s="143" t="str">
        <f>Staff!F308</f>
        <v>£000</v>
      </c>
      <c r="G118" s="107">
        <f>Staff!G308</f>
        <v>0</v>
      </c>
      <c r="H118" s="107">
        <f>Staff!H308</f>
        <v>0</v>
      </c>
      <c r="I118" s="107">
        <f>Staff!I308</f>
        <v>0</v>
      </c>
      <c r="J118" s="107">
        <f>Staff!J308</f>
        <v>0</v>
      </c>
      <c r="K118" s="107">
        <f>Staff!K308</f>
        <v>0</v>
      </c>
      <c r="L118" s="107">
        <f>Staff!L308</f>
        <v>0</v>
      </c>
      <c r="M118" s="107">
        <f>Staff!M308</f>
        <v>0</v>
      </c>
      <c r="N118" s="107">
        <f>Staff!N308</f>
        <v>0</v>
      </c>
      <c r="O118" s="107">
        <f>Staff!O308</f>
        <v>0</v>
      </c>
      <c r="P118" s="107">
        <f>Staff!P308</f>
        <v>0</v>
      </c>
      <c r="Q118" s="107">
        <f>Staff!Q308</f>
        <v>0</v>
      </c>
      <c r="R118" s="107">
        <f>Staff!R308</f>
        <v>0</v>
      </c>
      <c r="S118" s="107">
        <f>Staff!S308</f>
        <v>0</v>
      </c>
      <c r="T118" s="107">
        <f>Staff!T308</f>
        <v>0</v>
      </c>
      <c r="U118" s="107">
        <f>Staff!U308</f>
        <v>0</v>
      </c>
      <c r="V118" s="107">
        <f>Staff!V308</f>
        <v>0</v>
      </c>
      <c r="W118" s="107">
        <f>Staff!W308</f>
        <v>0</v>
      </c>
      <c r="X118" s="107">
        <f>Staff!X308</f>
        <v>0</v>
      </c>
      <c r="Y118" s="107">
        <f>Staff!Y308</f>
        <v>0</v>
      </c>
      <c r="Z118" s="107">
        <f>Staff!Z308</f>
        <v>0</v>
      </c>
      <c r="AA118" s="107">
        <f>Staff!AA308</f>
        <v>0</v>
      </c>
      <c r="AB118" s="107">
        <f>Staff!AB308</f>
        <v>0</v>
      </c>
      <c r="AC118" s="108">
        <f>Staff!AC308</f>
        <v>0</v>
      </c>
      <c r="AE118" s="805">
        <f>Staff!AE308</f>
        <v>0</v>
      </c>
      <c r="AG118" s="805">
        <f>Staff!AG308</f>
        <v>0</v>
      </c>
      <c r="AI118" s="805">
        <f>Staff!AI308</f>
        <v>0</v>
      </c>
    </row>
    <row r="119" spans="2:35" outlineLevel="1" x14ac:dyDescent="0.2">
      <c r="B119" s="445" t="str">
        <f>'Line Items'!D$2435</f>
        <v>Staff Costs</v>
      </c>
      <c r="C119" s="445" t="str">
        <f>INDEX('Line Items'!$F$653:$F$696,MATCH($D119,'Line Items'!$D$653:$D$696,0))</f>
        <v>Staff Costs: Other</v>
      </c>
      <c r="D119" s="142" t="str">
        <f>Staff!D309</f>
        <v>[Staff Functions Line 23]</v>
      </c>
      <c r="E119" s="106"/>
      <c r="F119" s="143" t="str">
        <f>Staff!F309</f>
        <v>£000</v>
      </c>
      <c r="G119" s="107">
        <f>Staff!G309</f>
        <v>0</v>
      </c>
      <c r="H119" s="107">
        <f>Staff!H309</f>
        <v>0</v>
      </c>
      <c r="I119" s="107">
        <f>Staff!I309</f>
        <v>0</v>
      </c>
      <c r="J119" s="107">
        <f>Staff!J309</f>
        <v>0</v>
      </c>
      <c r="K119" s="107">
        <f>Staff!K309</f>
        <v>0</v>
      </c>
      <c r="L119" s="107">
        <f>Staff!L309</f>
        <v>0</v>
      </c>
      <c r="M119" s="107">
        <f>Staff!M309</f>
        <v>0</v>
      </c>
      <c r="N119" s="107">
        <f>Staff!N309</f>
        <v>0</v>
      </c>
      <c r="O119" s="107">
        <f>Staff!O309</f>
        <v>0</v>
      </c>
      <c r="P119" s="107">
        <f>Staff!P309</f>
        <v>0</v>
      </c>
      <c r="Q119" s="107">
        <f>Staff!Q309</f>
        <v>0</v>
      </c>
      <c r="R119" s="107">
        <f>Staff!R309</f>
        <v>0</v>
      </c>
      <c r="S119" s="107">
        <f>Staff!S309</f>
        <v>0</v>
      </c>
      <c r="T119" s="107">
        <f>Staff!T309</f>
        <v>0</v>
      </c>
      <c r="U119" s="107">
        <f>Staff!U309</f>
        <v>0</v>
      </c>
      <c r="V119" s="107">
        <f>Staff!V309</f>
        <v>0</v>
      </c>
      <c r="W119" s="107">
        <f>Staff!W309</f>
        <v>0</v>
      </c>
      <c r="X119" s="107">
        <f>Staff!X309</f>
        <v>0</v>
      </c>
      <c r="Y119" s="107">
        <f>Staff!Y309</f>
        <v>0</v>
      </c>
      <c r="Z119" s="107">
        <f>Staff!Z309</f>
        <v>0</v>
      </c>
      <c r="AA119" s="107">
        <f>Staff!AA309</f>
        <v>0</v>
      </c>
      <c r="AB119" s="107">
        <f>Staff!AB309</f>
        <v>0</v>
      </c>
      <c r="AC119" s="108">
        <f>Staff!AC309</f>
        <v>0</v>
      </c>
      <c r="AE119" s="805">
        <f>Staff!AE309</f>
        <v>0</v>
      </c>
      <c r="AG119" s="805">
        <f>Staff!AG309</f>
        <v>0</v>
      </c>
      <c r="AI119" s="805">
        <f>Staff!AI309</f>
        <v>0</v>
      </c>
    </row>
    <row r="120" spans="2:35" outlineLevel="1" x14ac:dyDescent="0.2">
      <c r="B120" s="445" t="str">
        <f>'Line Items'!D$2435</f>
        <v>Staff Costs</v>
      </c>
      <c r="C120" s="445" t="str">
        <f>INDEX('Line Items'!$F$653:$F$696,MATCH($D120,'Line Items'!$D$653:$D$696,0))</f>
        <v>Staff Costs: Other</v>
      </c>
      <c r="D120" s="142" t="str">
        <f>Staff!D310</f>
        <v>[Staff Functions Line 24]</v>
      </c>
      <c r="E120" s="106"/>
      <c r="F120" s="143" t="str">
        <f>Staff!F310</f>
        <v>£000</v>
      </c>
      <c r="G120" s="107">
        <f>Staff!G310</f>
        <v>0</v>
      </c>
      <c r="H120" s="107">
        <f>Staff!H310</f>
        <v>0</v>
      </c>
      <c r="I120" s="107">
        <f>Staff!I310</f>
        <v>0</v>
      </c>
      <c r="J120" s="107">
        <f>Staff!J310</f>
        <v>0</v>
      </c>
      <c r="K120" s="107">
        <f>Staff!K310</f>
        <v>0</v>
      </c>
      <c r="L120" s="107">
        <f>Staff!L310</f>
        <v>0</v>
      </c>
      <c r="M120" s="107">
        <f>Staff!M310</f>
        <v>0</v>
      </c>
      <c r="N120" s="107">
        <f>Staff!N310</f>
        <v>0</v>
      </c>
      <c r="O120" s="107">
        <f>Staff!O310</f>
        <v>0</v>
      </c>
      <c r="P120" s="107">
        <f>Staff!P310</f>
        <v>0</v>
      </c>
      <c r="Q120" s="107">
        <f>Staff!Q310</f>
        <v>0</v>
      </c>
      <c r="R120" s="107">
        <f>Staff!R310</f>
        <v>0</v>
      </c>
      <c r="S120" s="107">
        <f>Staff!S310</f>
        <v>0</v>
      </c>
      <c r="T120" s="107">
        <f>Staff!T310</f>
        <v>0</v>
      </c>
      <c r="U120" s="107">
        <f>Staff!U310</f>
        <v>0</v>
      </c>
      <c r="V120" s="107">
        <f>Staff!V310</f>
        <v>0</v>
      </c>
      <c r="W120" s="107">
        <f>Staff!W310</f>
        <v>0</v>
      </c>
      <c r="X120" s="107">
        <f>Staff!X310</f>
        <v>0</v>
      </c>
      <c r="Y120" s="107">
        <f>Staff!Y310</f>
        <v>0</v>
      </c>
      <c r="Z120" s="107">
        <f>Staff!Z310</f>
        <v>0</v>
      </c>
      <c r="AA120" s="107">
        <f>Staff!AA310</f>
        <v>0</v>
      </c>
      <c r="AB120" s="107">
        <f>Staff!AB310</f>
        <v>0</v>
      </c>
      <c r="AC120" s="108">
        <f>Staff!AC310</f>
        <v>0</v>
      </c>
      <c r="AE120" s="805">
        <f>Staff!AE310</f>
        <v>0</v>
      </c>
      <c r="AG120" s="805">
        <f>Staff!AG310</f>
        <v>0</v>
      </c>
      <c r="AI120" s="805">
        <f>Staff!AI310</f>
        <v>0</v>
      </c>
    </row>
    <row r="121" spans="2:35" outlineLevel="1" x14ac:dyDescent="0.2">
      <c r="B121" s="445" t="str">
        <f>'Line Items'!D$2435</f>
        <v>Staff Costs</v>
      </c>
      <c r="C121" s="445" t="str">
        <f>INDEX('Line Items'!$F$653:$F$696,MATCH($D121,'Line Items'!$D$653:$D$696,0))</f>
        <v>Staff Costs: Other</v>
      </c>
      <c r="D121" s="142" t="str">
        <f>Staff!D311</f>
        <v>[Staff Functions Line 25]</v>
      </c>
      <c r="E121" s="106"/>
      <c r="F121" s="143" t="str">
        <f>Staff!F311</f>
        <v>£000</v>
      </c>
      <c r="G121" s="107">
        <f>Staff!G311</f>
        <v>0</v>
      </c>
      <c r="H121" s="107">
        <f>Staff!H311</f>
        <v>0</v>
      </c>
      <c r="I121" s="107">
        <f>Staff!I311</f>
        <v>0</v>
      </c>
      <c r="J121" s="107">
        <f>Staff!J311</f>
        <v>0</v>
      </c>
      <c r="K121" s="107">
        <f>Staff!K311</f>
        <v>0</v>
      </c>
      <c r="L121" s="107">
        <f>Staff!L311</f>
        <v>0</v>
      </c>
      <c r="M121" s="107">
        <f>Staff!M311</f>
        <v>0</v>
      </c>
      <c r="N121" s="107">
        <f>Staff!N311</f>
        <v>0</v>
      </c>
      <c r="O121" s="107">
        <f>Staff!O311</f>
        <v>0</v>
      </c>
      <c r="P121" s="107">
        <f>Staff!P311</f>
        <v>0</v>
      </c>
      <c r="Q121" s="107">
        <f>Staff!Q311</f>
        <v>0</v>
      </c>
      <c r="R121" s="107">
        <f>Staff!R311</f>
        <v>0</v>
      </c>
      <c r="S121" s="107">
        <f>Staff!S311</f>
        <v>0</v>
      </c>
      <c r="T121" s="107">
        <f>Staff!T311</f>
        <v>0</v>
      </c>
      <c r="U121" s="107">
        <f>Staff!U311</f>
        <v>0</v>
      </c>
      <c r="V121" s="107">
        <f>Staff!V311</f>
        <v>0</v>
      </c>
      <c r="W121" s="107">
        <f>Staff!W311</f>
        <v>0</v>
      </c>
      <c r="X121" s="107">
        <f>Staff!X311</f>
        <v>0</v>
      </c>
      <c r="Y121" s="107">
        <f>Staff!Y311</f>
        <v>0</v>
      </c>
      <c r="Z121" s="107">
        <f>Staff!Z311</f>
        <v>0</v>
      </c>
      <c r="AA121" s="107">
        <f>Staff!AA311</f>
        <v>0</v>
      </c>
      <c r="AB121" s="107">
        <f>Staff!AB311</f>
        <v>0</v>
      </c>
      <c r="AC121" s="108">
        <f>Staff!AC311</f>
        <v>0</v>
      </c>
      <c r="AE121" s="805">
        <f>Staff!AE311</f>
        <v>0</v>
      </c>
      <c r="AG121" s="805">
        <f>Staff!AG311</f>
        <v>0</v>
      </c>
      <c r="AI121" s="805">
        <f>Staff!AI311</f>
        <v>0</v>
      </c>
    </row>
    <row r="122" spans="2:35" outlineLevel="1" x14ac:dyDescent="0.2">
      <c r="B122" s="445" t="str">
        <f>'Line Items'!D$2435</f>
        <v>Staff Costs</v>
      </c>
      <c r="C122" s="445" t="str">
        <f>INDEX('Line Items'!$F$653:$F$696,MATCH($D122,'Line Items'!$D$653:$D$696,0))</f>
        <v>Staff Costs: Other</v>
      </c>
      <c r="D122" s="142" t="str">
        <f>Staff!D312</f>
        <v>[Staff Functions Line 26]</v>
      </c>
      <c r="E122" s="106"/>
      <c r="F122" s="143" t="str">
        <f>Staff!F312</f>
        <v>£000</v>
      </c>
      <c r="G122" s="107">
        <f>Staff!G312</f>
        <v>0</v>
      </c>
      <c r="H122" s="107">
        <f>Staff!H312</f>
        <v>0</v>
      </c>
      <c r="I122" s="107">
        <f>Staff!I312</f>
        <v>0</v>
      </c>
      <c r="J122" s="107">
        <f>Staff!J312</f>
        <v>0</v>
      </c>
      <c r="K122" s="107">
        <f>Staff!K312</f>
        <v>0</v>
      </c>
      <c r="L122" s="107">
        <f>Staff!L312</f>
        <v>0</v>
      </c>
      <c r="M122" s="107">
        <f>Staff!M312</f>
        <v>0</v>
      </c>
      <c r="N122" s="107">
        <f>Staff!N312</f>
        <v>0</v>
      </c>
      <c r="O122" s="107">
        <f>Staff!O312</f>
        <v>0</v>
      </c>
      <c r="P122" s="107">
        <f>Staff!P312</f>
        <v>0</v>
      </c>
      <c r="Q122" s="107">
        <f>Staff!Q312</f>
        <v>0</v>
      </c>
      <c r="R122" s="107">
        <f>Staff!R312</f>
        <v>0</v>
      </c>
      <c r="S122" s="107">
        <f>Staff!S312</f>
        <v>0</v>
      </c>
      <c r="T122" s="107">
        <f>Staff!T312</f>
        <v>0</v>
      </c>
      <c r="U122" s="107">
        <f>Staff!U312</f>
        <v>0</v>
      </c>
      <c r="V122" s="107">
        <f>Staff!V312</f>
        <v>0</v>
      </c>
      <c r="W122" s="107">
        <f>Staff!W312</f>
        <v>0</v>
      </c>
      <c r="X122" s="107">
        <f>Staff!X312</f>
        <v>0</v>
      </c>
      <c r="Y122" s="107">
        <f>Staff!Y312</f>
        <v>0</v>
      </c>
      <c r="Z122" s="107">
        <f>Staff!Z312</f>
        <v>0</v>
      </c>
      <c r="AA122" s="107">
        <f>Staff!AA312</f>
        <v>0</v>
      </c>
      <c r="AB122" s="107">
        <f>Staff!AB312</f>
        <v>0</v>
      </c>
      <c r="AC122" s="108">
        <f>Staff!AC312</f>
        <v>0</v>
      </c>
      <c r="AE122" s="805">
        <f>Staff!AE312</f>
        <v>0</v>
      </c>
      <c r="AG122" s="805">
        <f>Staff!AG312</f>
        <v>0</v>
      </c>
      <c r="AI122" s="805">
        <f>Staff!AI312</f>
        <v>0</v>
      </c>
    </row>
    <row r="123" spans="2:35" outlineLevel="1" x14ac:dyDescent="0.2">
      <c r="B123" s="445" t="str">
        <f>'Line Items'!D$2435</f>
        <v>Staff Costs</v>
      </c>
      <c r="C123" s="445" t="str">
        <f>INDEX('Line Items'!$F$653:$F$696,MATCH($D123,'Line Items'!$D$653:$D$696,0))</f>
        <v>Staff Costs: Other</v>
      </c>
      <c r="D123" s="142" t="str">
        <f>Staff!D313</f>
        <v>[Staff Functions Line 27]</v>
      </c>
      <c r="E123" s="106"/>
      <c r="F123" s="143" t="str">
        <f>Staff!F313</f>
        <v>£000</v>
      </c>
      <c r="G123" s="107">
        <f>Staff!G313</f>
        <v>0</v>
      </c>
      <c r="H123" s="107">
        <f>Staff!H313</f>
        <v>0</v>
      </c>
      <c r="I123" s="107">
        <f>Staff!I313</f>
        <v>0</v>
      </c>
      <c r="J123" s="107">
        <f>Staff!J313</f>
        <v>0</v>
      </c>
      <c r="K123" s="107">
        <f>Staff!K313</f>
        <v>0</v>
      </c>
      <c r="L123" s="107">
        <f>Staff!L313</f>
        <v>0</v>
      </c>
      <c r="M123" s="107">
        <f>Staff!M313</f>
        <v>0</v>
      </c>
      <c r="N123" s="107">
        <f>Staff!N313</f>
        <v>0</v>
      </c>
      <c r="O123" s="107">
        <f>Staff!O313</f>
        <v>0</v>
      </c>
      <c r="P123" s="107">
        <f>Staff!P313</f>
        <v>0</v>
      </c>
      <c r="Q123" s="107">
        <f>Staff!Q313</f>
        <v>0</v>
      </c>
      <c r="R123" s="107">
        <f>Staff!R313</f>
        <v>0</v>
      </c>
      <c r="S123" s="107">
        <f>Staff!S313</f>
        <v>0</v>
      </c>
      <c r="T123" s="107">
        <f>Staff!T313</f>
        <v>0</v>
      </c>
      <c r="U123" s="107">
        <f>Staff!U313</f>
        <v>0</v>
      </c>
      <c r="V123" s="107">
        <f>Staff!V313</f>
        <v>0</v>
      </c>
      <c r="W123" s="107">
        <f>Staff!W313</f>
        <v>0</v>
      </c>
      <c r="X123" s="107">
        <f>Staff!X313</f>
        <v>0</v>
      </c>
      <c r="Y123" s="107">
        <f>Staff!Y313</f>
        <v>0</v>
      </c>
      <c r="Z123" s="107">
        <f>Staff!Z313</f>
        <v>0</v>
      </c>
      <c r="AA123" s="107">
        <f>Staff!AA313</f>
        <v>0</v>
      </c>
      <c r="AB123" s="107">
        <f>Staff!AB313</f>
        <v>0</v>
      </c>
      <c r="AC123" s="108">
        <f>Staff!AC313</f>
        <v>0</v>
      </c>
      <c r="AE123" s="805">
        <f>Staff!AE313</f>
        <v>0</v>
      </c>
      <c r="AG123" s="805">
        <f>Staff!AG313</f>
        <v>0</v>
      </c>
      <c r="AI123" s="805">
        <f>Staff!AI313</f>
        <v>0</v>
      </c>
    </row>
    <row r="124" spans="2:35" outlineLevel="1" x14ac:dyDescent="0.2">
      <c r="B124" s="445" t="str">
        <f>'Line Items'!D$2435</f>
        <v>Staff Costs</v>
      </c>
      <c r="C124" s="445" t="str">
        <f>INDEX('Line Items'!$F$653:$F$696,MATCH($D124,'Line Items'!$D$653:$D$696,0))</f>
        <v>Staff Costs: Other</v>
      </c>
      <c r="D124" s="142" t="str">
        <f>Staff!D314</f>
        <v>[Staff Functions Line 28]</v>
      </c>
      <c r="E124" s="106"/>
      <c r="F124" s="143" t="str">
        <f>Staff!F314</f>
        <v>£000</v>
      </c>
      <c r="G124" s="107">
        <f>Staff!G314</f>
        <v>0</v>
      </c>
      <c r="H124" s="107">
        <f>Staff!H314</f>
        <v>0</v>
      </c>
      <c r="I124" s="107">
        <f>Staff!I314</f>
        <v>0</v>
      </c>
      <c r="J124" s="107">
        <f>Staff!J314</f>
        <v>0</v>
      </c>
      <c r="K124" s="107">
        <f>Staff!K314</f>
        <v>0</v>
      </c>
      <c r="L124" s="107">
        <f>Staff!L314</f>
        <v>0</v>
      </c>
      <c r="M124" s="107">
        <f>Staff!M314</f>
        <v>0</v>
      </c>
      <c r="N124" s="107">
        <f>Staff!N314</f>
        <v>0</v>
      </c>
      <c r="O124" s="107">
        <f>Staff!O314</f>
        <v>0</v>
      </c>
      <c r="P124" s="107">
        <f>Staff!P314</f>
        <v>0</v>
      </c>
      <c r="Q124" s="107">
        <f>Staff!Q314</f>
        <v>0</v>
      </c>
      <c r="R124" s="107">
        <f>Staff!R314</f>
        <v>0</v>
      </c>
      <c r="S124" s="107">
        <f>Staff!S314</f>
        <v>0</v>
      </c>
      <c r="T124" s="107">
        <f>Staff!T314</f>
        <v>0</v>
      </c>
      <c r="U124" s="107">
        <f>Staff!U314</f>
        <v>0</v>
      </c>
      <c r="V124" s="107">
        <f>Staff!V314</f>
        <v>0</v>
      </c>
      <c r="W124" s="107">
        <f>Staff!W314</f>
        <v>0</v>
      </c>
      <c r="X124" s="107">
        <f>Staff!X314</f>
        <v>0</v>
      </c>
      <c r="Y124" s="107">
        <f>Staff!Y314</f>
        <v>0</v>
      </c>
      <c r="Z124" s="107">
        <f>Staff!Z314</f>
        <v>0</v>
      </c>
      <c r="AA124" s="107">
        <f>Staff!AA314</f>
        <v>0</v>
      </c>
      <c r="AB124" s="107">
        <f>Staff!AB314</f>
        <v>0</v>
      </c>
      <c r="AC124" s="108">
        <f>Staff!AC314</f>
        <v>0</v>
      </c>
      <c r="AE124" s="805">
        <f>Staff!AE314</f>
        <v>0</v>
      </c>
      <c r="AG124" s="805">
        <f>Staff!AG314</f>
        <v>0</v>
      </c>
      <c r="AI124" s="805">
        <f>Staff!AI314</f>
        <v>0</v>
      </c>
    </row>
    <row r="125" spans="2:35" outlineLevel="1" x14ac:dyDescent="0.2">
      <c r="B125" s="445" t="str">
        <f>'Line Items'!D$2435</f>
        <v>Staff Costs</v>
      </c>
      <c r="C125" s="445" t="str">
        <f>INDEX('Line Items'!$F$653:$F$696,MATCH($D125,'Line Items'!$D$653:$D$696,0))</f>
        <v>Staff Costs: Other</v>
      </c>
      <c r="D125" s="142" t="str">
        <f>Staff!D315</f>
        <v>[Staff Functions Line 29]</v>
      </c>
      <c r="E125" s="106"/>
      <c r="F125" s="143" t="str">
        <f>Staff!F315</f>
        <v>£000</v>
      </c>
      <c r="G125" s="107">
        <f>Staff!G315</f>
        <v>0</v>
      </c>
      <c r="H125" s="107">
        <f>Staff!H315</f>
        <v>0</v>
      </c>
      <c r="I125" s="107">
        <f>Staff!I315</f>
        <v>0</v>
      </c>
      <c r="J125" s="107">
        <f>Staff!J315</f>
        <v>0</v>
      </c>
      <c r="K125" s="107">
        <f>Staff!K315</f>
        <v>0</v>
      </c>
      <c r="L125" s="107">
        <f>Staff!L315</f>
        <v>0</v>
      </c>
      <c r="M125" s="107">
        <f>Staff!M315</f>
        <v>0</v>
      </c>
      <c r="N125" s="107">
        <f>Staff!N315</f>
        <v>0</v>
      </c>
      <c r="O125" s="107">
        <f>Staff!O315</f>
        <v>0</v>
      </c>
      <c r="P125" s="107">
        <f>Staff!P315</f>
        <v>0</v>
      </c>
      <c r="Q125" s="107">
        <f>Staff!Q315</f>
        <v>0</v>
      </c>
      <c r="R125" s="107">
        <f>Staff!R315</f>
        <v>0</v>
      </c>
      <c r="S125" s="107">
        <f>Staff!S315</f>
        <v>0</v>
      </c>
      <c r="T125" s="107">
        <f>Staff!T315</f>
        <v>0</v>
      </c>
      <c r="U125" s="107">
        <f>Staff!U315</f>
        <v>0</v>
      </c>
      <c r="V125" s="107">
        <f>Staff!V315</f>
        <v>0</v>
      </c>
      <c r="W125" s="107">
        <f>Staff!W315</f>
        <v>0</v>
      </c>
      <c r="X125" s="107">
        <f>Staff!X315</f>
        <v>0</v>
      </c>
      <c r="Y125" s="107">
        <f>Staff!Y315</f>
        <v>0</v>
      </c>
      <c r="Z125" s="107">
        <f>Staff!Z315</f>
        <v>0</v>
      </c>
      <c r="AA125" s="107">
        <f>Staff!AA315</f>
        <v>0</v>
      </c>
      <c r="AB125" s="107">
        <f>Staff!AB315</f>
        <v>0</v>
      </c>
      <c r="AC125" s="108">
        <f>Staff!AC315</f>
        <v>0</v>
      </c>
      <c r="AE125" s="805">
        <f>Staff!AE315</f>
        <v>0</v>
      </c>
      <c r="AG125" s="805">
        <f>Staff!AG315</f>
        <v>0</v>
      </c>
      <c r="AI125" s="805">
        <f>Staff!AI315</f>
        <v>0</v>
      </c>
    </row>
    <row r="126" spans="2:35" outlineLevel="1" x14ac:dyDescent="0.2">
      <c r="B126" s="445" t="str">
        <f>'Line Items'!D$2435</f>
        <v>Staff Costs</v>
      </c>
      <c r="C126" s="445" t="str">
        <f>INDEX('Line Items'!$F$653:$F$696,MATCH($D126,'Line Items'!$D$653:$D$696,0))</f>
        <v>Staff Costs: Other</v>
      </c>
      <c r="D126" s="142" t="str">
        <f>Staff!D316</f>
        <v>[Staff Functions Line 30]</v>
      </c>
      <c r="E126" s="106"/>
      <c r="F126" s="143" t="str">
        <f>Staff!F316</f>
        <v>£000</v>
      </c>
      <c r="G126" s="107">
        <f>Staff!G316</f>
        <v>0</v>
      </c>
      <c r="H126" s="107">
        <f>Staff!H316</f>
        <v>0</v>
      </c>
      <c r="I126" s="107">
        <f>Staff!I316</f>
        <v>0</v>
      </c>
      <c r="J126" s="107">
        <f>Staff!J316</f>
        <v>0</v>
      </c>
      <c r="K126" s="107">
        <f>Staff!K316</f>
        <v>0</v>
      </c>
      <c r="L126" s="107">
        <f>Staff!L316</f>
        <v>0</v>
      </c>
      <c r="M126" s="107">
        <f>Staff!M316</f>
        <v>0</v>
      </c>
      <c r="N126" s="107">
        <f>Staff!N316</f>
        <v>0</v>
      </c>
      <c r="O126" s="107">
        <f>Staff!O316</f>
        <v>0</v>
      </c>
      <c r="P126" s="107">
        <f>Staff!P316</f>
        <v>0</v>
      </c>
      <c r="Q126" s="107">
        <f>Staff!Q316</f>
        <v>0</v>
      </c>
      <c r="R126" s="107">
        <f>Staff!R316</f>
        <v>0</v>
      </c>
      <c r="S126" s="107">
        <f>Staff!S316</f>
        <v>0</v>
      </c>
      <c r="T126" s="107">
        <f>Staff!T316</f>
        <v>0</v>
      </c>
      <c r="U126" s="107">
        <f>Staff!U316</f>
        <v>0</v>
      </c>
      <c r="V126" s="107">
        <f>Staff!V316</f>
        <v>0</v>
      </c>
      <c r="W126" s="107">
        <f>Staff!W316</f>
        <v>0</v>
      </c>
      <c r="X126" s="107">
        <f>Staff!X316</f>
        <v>0</v>
      </c>
      <c r="Y126" s="107">
        <f>Staff!Y316</f>
        <v>0</v>
      </c>
      <c r="Z126" s="107">
        <f>Staff!Z316</f>
        <v>0</v>
      </c>
      <c r="AA126" s="107">
        <f>Staff!AA316</f>
        <v>0</v>
      </c>
      <c r="AB126" s="107">
        <f>Staff!AB316</f>
        <v>0</v>
      </c>
      <c r="AC126" s="108">
        <f>Staff!AC316</f>
        <v>0</v>
      </c>
      <c r="AE126" s="805">
        <f>Staff!AE316</f>
        <v>0</v>
      </c>
      <c r="AG126" s="805">
        <f>Staff!AG316</f>
        <v>0</v>
      </c>
      <c r="AI126" s="805">
        <f>Staff!AI316</f>
        <v>0</v>
      </c>
    </row>
    <row r="127" spans="2:35" outlineLevel="1" x14ac:dyDescent="0.2">
      <c r="B127" s="445" t="str">
        <f>'Line Items'!D$2435</f>
        <v>Staff Costs</v>
      </c>
      <c r="C127" s="445" t="str">
        <f>INDEX('Line Items'!$F$653:$F$696,MATCH($D127,'Line Items'!$D$653:$D$696,0))</f>
        <v>Staff Costs: Other</v>
      </c>
      <c r="D127" s="142" t="str">
        <f>Staff!D317</f>
        <v>[Staff Functions Line 31]</v>
      </c>
      <c r="E127" s="106"/>
      <c r="F127" s="143" t="str">
        <f>Staff!F317</f>
        <v>£000</v>
      </c>
      <c r="G127" s="107">
        <f>Staff!G317</f>
        <v>0</v>
      </c>
      <c r="H127" s="107">
        <f>Staff!H317</f>
        <v>0</v>
      </c>
      <c r="I127" s="107">
        <f>Staff!I317</f>
        <v>0</v>
      </c>
      <c r="J127" s="107">
        <f>Staff!J317</f>
        <v>0</v>
      </c>
      <c r="K127" s="107">
        <f>Staff!K317</f>
        <v>0</v>
      </c>
      <c r="L127" s="107">
        <f>Staff!L317</f>
        <v>0</v>
      </c>
      <c r="M127" s="107">
        <f>Staff!M317</f>
        <v>0</v>
      </c>
      <c r="N127" s="107">
        <f>Staff!N317</f>
        <v>0</v>
      </c>
      <c r="O127" s="107">
        <f>Staff!O317</f>
        <v>0</v>
      </c>
      <c r="P127" s="107">
        <f>Staff!P317</f>
        <v>0</v>
      </c>
      <c r="Q127" s="107">
        <f>Staff!Q317</f>
        <v>0</v>
      </c>
      <c r="R127" s="107">
        <f>Staff!R317</f>
        <v>0</v>
      </c>
      <c r="S127" s="107">
        <f>Staff!S317</f>
        <v>0</v>
      </c>
      <c r="T127" s="107">
        <f>Staff!T317</f>
        <v>0</v>
      </c>
      <c r="U127" s="107">
        <f>Staff!U317</f>
        <v>0</v>
      </c>
      <c r="V127" s="107">
        <f>Staff!V317</f>
        <v>0</v>
      </c>
      <c r="W127" s="107">
        <f>Staff!W317</f>
        <v>0</v>
      </c>
      <c r="X127" s="107">
        <f>Staff!X317</f>
        <v>0</v>
      </c>
      <c r="Y127" s="107">
        <f>Staff!Y317</f>
        <v>0</v>
      </c>
      <c r="Z127" s="107">
        <f>Staff!Z317</f>
        <v>0</v>
      </c>
      <c r="AA127" s="107">
        <f>Staff!AA317</f>
        <v>0</v>
      </c>
      <c r="AB127" s="107">
        <f>Staff!AB317</f>
        <v>0</v>
      </c>
      <c r="AC127" s="108">
        <f>Staff!AC317</f>
        <v>0</v>
      </c>
      <c r="AE127" s="805">
        <f>Staff!AE317</f>
        <v>0</v>
      </c>
      <c r="AG127" s="805">
        <f>Staff!AG317</f>
        <v>0</v>
      </c>
      <c r="AI127" s="805">
        <f>Staff!AI317</f>
        <v>0</v>
      </c>
    </row>
    <row r="128" spans="2:35" outlineLevel="1" x14ac:dyDescent="0.2">
      <c r="B128" s="445" t="str">
        <f>'Line Items'!D$2435</f>
        <v>Staff Costs</v>
      </c>
      <c r="C128" s="445" t="str">
        <f>INDEX('Line Items'!$F$653:$F$696,MATCH($D128,'Line Items'!$D$653:$D$696,0))</f>
        <v>Staff Costs: Other</v>
      </c>
      <c r="D128" s="142" t="str">
        <f>Staff!D318</f>
        <v>[Staff Functions Line 32]</v>
      </c>
      <c r="E128" s="106"/>
      <c r="F128" s="143" t="str">
        <f>Staff!F318</f>
        <v>£000</v>
      </c>
      <c r="G128" s="107">
        <f>Staff!G318</f>
        <v>0</v>
      </c>
      <c r="H128" s="107">
        <f>Staff!H318</f>
        <v>0</v>
      </c>
      <c r="I128" s="107">
        <f>Staff!I318</f>
        <v>0</v>
      </c>
      <c r="J128" s="107">
        <f>Staff!J318</f>
        <v>0</v>
      </c>
      <c r="K128" s="107">
        <f>Staff!K318</f>
        <v>0</v>
      </c>
      <c r="L128" s="107">
        <f>Staff!L318</f>
        <v>0</v>
      </c>
      <c r="M128" s="107">
        <f>Staff!M318</f>
        <v>0</v>
      </c>
      <c r="N128" s="107">
        <f>Staff!N318</f>
        <v>0</v>
      </c>
      <c r="O128" s="107">
        <f>Staff!O318</f>
        <v>0</v>
      </c>
      <c r="P128" s="107">
        <f>Staff!P318</f>
        <v>0</v>
      </c>
      <c r="Q128" s="107">
        <f>Staff!Q318</f>
        <v>0</v>
      </c>
      <c r="R128" s="107">
        <f>Staff!R318</f>
        <v>0</v>
      </c>
      <c r="S128" s="107">
        <f>Staff!S318</f>
        <v>0</v>
      </c>
      <c r="T128" s="107">
        <f>Staff!T318</f>
        <v>0</v>
      </c>
      <c r="U128" s="107">
        <f>Staff!U318</f>
        <v>0</v>
      </c>
      <c r="V128" s="107">
        <f>Staff!V318</f>
        <v>0</v>
      </c>
      <c r="W128" s="107">
        <f>Staff!W318</f>
        <v>0</v>
      </c>
      <c r="X128" s="107">
        <f>Staff!X318</f>
        <v>0</v>
      </c>
      <c r="Y128" s="107">
        <f>Staff!Y318</f>
        <v>0</v>
      </c>
      <c r="Z128" s="107">
        <f>Staff!Z318</f>
        <v>0</v>
      </c>
      <c r="AA128" s="107">
        <f>Staff!AA318</f>
        <v>0</v>
      </c>
      <c r="AB128" s="107">
        <f>Staff!AB318</f>
        <v>0</v>
      </c>
      <c r="AC128" s="108">
        <f>Staff!AC318</f>
        <v>0</v>
      </c>
      <c r="AE128" s="805">
        <f>Staff!AE318</f>
        <v>0</v>
      </c>
      <c r="AG128" s="805">
        <f>Staff!AG318</f>
        <v>0</v>
      </c>
      <c r="AI128" s="805">
        <f>Staff!AI318</f>
        <v>0</v>
      </c>
    </row>
    <row r="129" spans="2:35" outlineLevel="1" x14ac:dyDescent="0.2">
      <c r="B129" s="445" t="str">
        <f>'Line Items'!D$2435</f>
        <v>Staff Costs</v>
      </c>
      <c r="C129" s="445" t="str">
        <f>INDEX('Line Items'!$F$653:$F$696,MATCH($D129,'Line Items'!$D$653:$D$696,0))</f>
        <v>Staff Costs: Other</v>
      </c>
      <c r="D129" s="142" t="str">
        <f>Staff!D319</f>
        <v>[Staff Functions Line 33]</v>
      </c>
      <c r="E129" s="106"/>
      <c r="F129" s="143" t="str">
        <f>Staff!F319</f>
        <v>£000</v>
      </c>
      <c r="G129" s="107">
        <f>Staff!G319</f>
        <v>0</v>
      </c>
      <c r="H129" s="107">
        <f>Staff!H319</f>
        <v>0</v>
      </c>
      <c r="I129" s="107">
        <f>Staff!I319</f>
        <v>0</v>
      </c>
      <c r="J129" s="107">
        <f>Staff!J319</f>
        <v>0</v>
      </c>
      <c r="K129" s="107">
        <f>Staff!K319</f>
        <v>0</v>
      </c>
      <c r="L129" s="107">
        <f>Staff!L319</f>
        <v>0</v>
      </c>
      <c r="M129" s="107">
        <f>Staff!M319</f>
        <v>0</v>
      </c>
      <c r="N129" s="107">
        <f>Staff!N319</f>
        <v>0</v>
      </c>
      <c r="O129" s="107">
        <f>Staff!O319</f>
        <v>0</v>
      </c>
      <c r="P129" s="107">
        <f>Staff!P319</f>
        <v>0</v>
      </c>
      <c r="Q129" s="107">
        <f>Staff!Q319</f>
        <v>0</v>
      </c>
      <c r="R129" s="107">
        <f>Staff!R319</f>
        <v>0</v>
      </c>
      <c r="S129" s="107">
        <f>Staff!S319</f>
        <v>0</v>
      </c>
      <c r="T129" s="107">
        <f>Staff!T319</f>
        <v>0</v>
      </c>
      <c r="U129" s="107">
        <f>Staff!U319</f>
        <v>0</v>
      </c>
      <c r="V129" s="107">
        <f>Staff!V319</f>
        <v>0</v>
      </c>
      <c r="W129" s="107">
        <f>Staff!W319</f>
        <v>0</v>
      </c>
      <c r="X129" s="107">
        <f>Staff!X319</f>
        <v>0</v>
      </c>
      <c r="Y129" s="107">
        <f>Staff!Y319</f>
        <v>0</v>
      </c>
      <c r="Z129" s="107">
        <f>Staff!Z319</f>
        <v>0</v>
      </c>
      <c r="AA129" s="107">
        <f>Staff!AA319</f>
        <v>0</v>
      </c>
      <c r="AB129" s="107">
        <f>Staff!AB319</f>
        <v>0</v>
      </c>
      <c r="AC129" s="108">
        <f>Staff!AC319</f>
        <v>0</v>
      </c>
      <c r="AE129" s="805">
        <f>Staff!AE319</f>
        <v>0</v>
      </c>
      <c r="AG129" s="805">
        <f>Staff!AG319</f>
        <v>0</v>
      </c>
      <c r="AI129" s="805">
        <f>Staff!AI319</f>
        <v>0</v>
      </c>
    </row>
    <row r="130" spans="2:35" outlineLevel="1" x14ac:dyDescent="0.2">
      <c r="B130" s="445" t="str">
        <f>'Line Items'!D$2435</f>
        <v>Staff Costs</v>
      </c>
      <c r="C130" s="445" t="str">
        <f>INDEX('Line Items'!$F$653:$F$696,MATCH($D130,'Line Items'!$D$653:$D$696,0))</f>
        <v>Staff Costs: Other</v>
      </c>
      <c r="D130" s="142" t="str">
        <f>Staff!D320</f>
        <v>[Staff Functions Line 34]</v>
      </c>
      <c r="E130" s="106"/>
      <c r="F130" s="143" t="str">
        <f>Staff!F320</f>
        <v>£000</v>
      </c>
      <c r="G130" s="107">
        <f>Staff!G320</f>
        <v>0</v>
      </c>
      <c r="H130" s="107">
        <f>Staff!H320</f>
        <v>0</v>
      </c>
      <c r="I130" s="107">
        <f>Staff!I320</f>
        <v>0</v>
      </c>
      <c r="J130" s="107">
        <f>Staff!J320</f>
        <v>0</v>
      </c>
      <c r="K130" s="107">
        <f>Staff!K320</f>
        <v>0</v>
      </c>
      <c r="L130" s="107">
        <f>Staff!L320</f>
        <v>0</v>
      </c>
      <c r="M130" s="107">
        <f>Staff!M320</f>
        <v>0</v>
      </c>
      <c r="N130" s="107">
        <f>Staff!N320</f>
        <v>0</v>
      </c>
      <c r="O130" s="107">
        <f>Staff!O320</f>
        <v>0</v>
      </c>
      <c r="P130" s="107">
        <f>Staff!P320</f>
        <v>0</v>
      </c>
      <c r="Q130" s="107">
        <f>Staff!Q320</f>
        <v>0</v>
      </c>
      <c r="R130" s="107">
        <f>Staff!R320</f>
        <v>0</v>
      </c>
      <c r="S130" s="107">
        <f>Staff!S320</f>
        <v>0</v>
      </c>
      <c r="T130" s="107">
        <f>Staff!T320</f>
        <v>0</v>
      </c>
      <c r="U130" s="107">
        <f>Staff!U320</f>
        <v>0</v>
      </c>
      <c r="V130" s="107">
        <f>Staff!V320</f>
        <v>0</v>
      </c>
      <c r="W130" s="107">
        <f>Staff!W320</f>
        <v>0</v>
      </c>
      <c r="X130" s="107">
        <f>Staff!X320</f>
        <v>0</v>
      </c>
      <c r="Y130" s="107">
        <f>Staff!Y320</f>
        <v>0</v>
      </c>
      <c r="Z130" s="107">
        <f>Staff!Z320</f>
        <v>0</v>
      </c>
      <c r="AA130" s="107">
        <f>Staff!AA320</f>
        <v>0</v>
      </c>
      <c r="AB130" s="107">
        <f>Staff!AB320</f>
        <v>0</v>
      </c>
      <c r="AC130" s="108">
        <f>Staff!AC320</f>
        <v>0</v>
      </c>
      <c r="AE130" s="805">
        <f>Staff!AE320</f>
        <v>0</v>
      </c>
      <c r="AG130" s="805">
        <f>Staff!AG320</f>
        <v>0</v>
      </c>
      <c r="AI130" s="805">
        <f>Staff!AI320</f>
        <v>0</v>
      </c>
    </row>
    <row r="131" spans="2:35" outlineLevel="1" x14ac:dyDescent="0.2">
      <c r="B131" s="445" t="str">
        <f>'Line Items'!D$2435</f>
        <v>Staff Costs</v>
      </c>
      <c r="C131" s="445" t="str">
        <f>INDEX('Line Items'!$F$653:$F$696,MATCH($D131,'Line Items'!$D$653:$D$696,0))</f>
        <v>Staff Costs: Other</v>
      </c>
      <c r="D131" s="142" t="str">
        <f>Staff!D321</f>
        <v>[Staff Functions Line 35]</v>
      </c>
      <c r="E131" s="106"/>
      <c r="F131" s="143" t="str">
        <f>Staff!F321</f>
        <v>£000</v>
      </c>
      <c r="G131" s="107">
        <f>Staff!G321</f>
        <v>0</v>
      </c>
      <c r="H131" s="107">
        <f>Staff!H321</f>
        <v>0</v>
      </c>
      <c r="I131" s="107">
        <f>Staff!I321</f>
        <v>0</v>
      </c>
      <c r="J131" s="107">
        <f>Staff!J321</f>
        <v>0</v>
      </c>
      <c r="K131" s="107">
        <f>Staff!K321</f>
        <v>0</v>
      </c>
      <c r="L131" s="107">
        <f>Staff!L321</f>
        <v>0</v>
      </c>
      <c r="M131" s="107">
        <f>Staff!M321</f>
        <v>0</v>
      </c>
      <c r="N131" s="107">
        <f>Staff!N321</f>
        <v>0</v>
      </c>
      <c r="O131" s="107">
        <f>Staff!O321</f>
        <v>0</v>
      </c>
      <c r="P131" s="107">
        <f>Staff!P321</f>
        <v>0</v>
      </c>
      <c r="Q131" s="107">
        <f>Staff!Q321</f>
        <v>0</v>
      </c>
      <c r="R131" s="107">
        <f>Staff!R321</f>
        <v>0</v>
      </c>
      <c r="S131" s="107">
        <f>Staff!S321</f>
        <v>0</v>
      </c>
      <c r="T131" s="107">
        <f>Staff!T321</f>
        <v>0</v>
      </c>
      <c r="U131" s="107">
        <f>Staff!U321</f>
        <v>0</v>
      </c>
      <c r="V131" s="107">
        <f>Staff!V321</f>
        <v>0</v>
      </c>
      <c r="W131" s="107">
        <f>Staff!W321</f>
        <v>0</v>
      </c>
      <c r="X131" s="107">
        <f>Staff!X321</f>
        <v>0</v>
      </c>
      <c r="Y131" s="107">
        <f>Staff!Y321</f>
        <v>0</v>
      </c>
      <c r="Z131" s="107">
        <f>Staff!Z321</f>
        <v>0</v>
      </c>
      <c r="AA131" s="107">
        <f>Staff!AA321</f>
        <v>0</v>
      </c>
      <c r="AB131" s="107">
        <f>Staff!AB321</f>
        <v>0</v>
      </c>
      <c r="AC131" s="108">
        <f>Staff!AC321</f>
        <v>0</v>
      </c>
      <c r="AE131" s="805">
        <f>Staff!AE321</f>
        <v>0</v>
      </c>
      <c r="AG131" s="805">
        <f>Staff!AG321</f>
        <v>0</v>
      </c>
      <c r="AI131" s="805">
        <f>Staff!AI321</f>
        <v>0</v>
      </c>
    </row>
    <row r="132" spans="2:35" outlineLevel="1" x14ac:dyDescent="0.2">
      <c r="B132" s="445" t="str">
        <f>'Line Items'!D$2435</f>
        <v>Staff Costs</v>
      </c>
      <c r="C132" s="445" t="str">
        <f>INDEX('Line Items'!$F$653:$F$696,MATCH($D132,'Line Items'!$D$653:$D$696,0))</f>
        <v>Staff Costs: Other</v>
      </c>
      <c r="D132" s="142" t="str">
        <f>Staff!D322</f>
        <v>[Staff Functions Line 36]</v>
      </c>
      <c r="E132" s="106"/>
      <c r="F132" s="143" t="str">
        <f>Staff!F322</f>
        <v>£000</v>
      </c>
      <c r="G132" s="107">
        <f>Staff!G322</f>
        <v>0</v>
      </c>
      <c r="H132" s="107">
        <f>Staff!H322</f>
        <v>0</v>
      </c>
      <c r="I132" s="107">
        <f>Staff!I322</f>
        <v>0</v>
      </c>
      <c r="J132" s="107">
        <f>Staff!J322</f>
        <v>0</v>
      </c>
      <c r="K132" s="107">
        <f>Staff!K322</f>
        <v>0</v>
      </c>
      <c r="L132" s="107">
        <f>Staff!L322</f>
        <v>0</v>
      </c>
      <c r="M132" s="107">
        <f>Staff!M322</f>
        <v>0</v>
      </c>
      <c r="N132" s="107">
        <f>Staff!N322</f>
        <v>0</v>
      </c>
      <c r="O132" s="107">
        <f>Staff!O322</f>
        <v>0</v>
      </c>
      <c r="P132" s="107">
        <f>Staff!P322</f>
        <v>0</v>
      </c>
      <c r="Q132" s="107">
        <f>Staff!Q322</f>
        <v>0</v>
      </c>
      <c r="R132" s="107">
        <f>Staff!R322</f>
        <v>0</v>
      </c>
      <c r="S132" s="107">
        <f>Staff!S322</f>
        <v>0</v>
      </c>
      <c r="T132" s="107">
        <f>Staff!T322</f>
        <v>0</v>
      </c>
      <c r="U132" s="107">
        <f>Staff!U322</f>
        <v>0</v>
      </c>
      <c r="V132" s="107">
        <f>Staff!V322</f>
        <v>0</v>
      </c>
      <c r="W132" s="107">
        <f>Staff!W322</f>
        <v>0</v>
      </c>
      <c r="X132" s="107">
        <f>Staff!X322</f>
        <v>0</v>
      </c>
      <c r="Y132" s="107">
        <f>Staff!Y322</f>
        <v>0</v>
      </c>
      <c r="Z132" s="107">
        <f>Staff!Z322</f>
        <v>0</v>
      </c>
      <c r="AA132" s="107">
        <f>Staff!AA322</f>
        <v>0</v>
      </c>
      <c r="AB132" s="107">
        <f>Staff!AB322</f>
        <v>0</v>
      </c>
      <c r="AC132" s="108">
        <f>Staff!AC322</f>
        <v>0</v>
      </c>
      <c r="AE132" s="805">
        <f>Staff!AE322</f>
        <v>0</v>
      </c>
      <c r="AG132" s="805">
        <f>Staff!AG322</f>
        <v>0</v>
      </c>
      <c r="AI132" s="805">
        <f>Staff!AI322</f>
        <v>0</v>
      </c>
    </row>
    <row r="133" spans="2:35" outlineLevel="1" x14ac:dyDescent="0.2">
      <c r="B133" s="445" t="str">
        <f>'Line Items'!D$2435</f>
        <v>Staff Costs</v>
      </c>
      <c r="C133" s="445" t="str">
        <f>INDEX('Line Items'!$F$653:$F$696,MATCH($D133,'Line Items'!$D$653:$D$696,0))</f>
        <v>Staff Costs: Other</v>
      </c>
      <c r="D133" s="142" t="str">
        <f>Staff!D323</f>
        <v>[Staff Functions Line 37]</v>
      </c>
      <c r="E133" s="106"/>
      <c r="F133" s="143" t="str">
        <f>Staff!F323</f>
        <v>£000</v>
      </c>
      <c r="G133" s="107">
        <f>Staff!G323</f>
        <v>0</v>
      </c>
      <c r="H133" s="107">
        <f>Staff!H323</f>
        <v>0</v>
      </c>
      <c r="I133" s="107">
        <f>Staff!I323</f>
        <v>0</v>
      </c>
      <c r="J133" s="107">
        <f>Staff!J323</f>
        <v>0</v>
      </c>
      <c r="K133" s="107">
        <f>Staff!K323</f>
        <v>0</v>
      </c>
      <c r="L133" s="107">
        <f>Staff!L323</f>
        <v>0</v>
      </c>
      <c r="M133" s="107">
        <f>Staff!M323</f>
        <v>0</v>
      </c>
      <c r="N133" s="107">
        <f>Staff!N323</f>
        <v>0</v>
      </c>
      <c r="O133" s="107">
        <f>Staff!O323</f>
        <v>0</v>
      </c>
      <c r="P133" s="107">
        <f>Staff!P323</f>
        <v>0</v>
      </c>
      <c r="Q133" s="107">
        <f>Staff!Q323</f>
        <v>0</v>
      </c>
      <c r="R133" s="107">
        <f>Staff!R323</f>
        <v>0</v>
      </c>
      <c r="S133" s="107">
        <f>Staff!S323</f>
        <v>0</v>
      </c>
      <c r="T133" s="107">
        <f>Staff!T323</f>
        <v>0</v>
      </c>
      <c r="U133" s="107">
        <f>Staff!U323</f>
        <v>0</v>
      </c>
      <c r="V133" s="107">
        <f>Staff!V323</f>
        <v>0</v>
      </c>
      <c r="W133" s="107">
        <f>Staff!W323</f>
        <v>0</v>
      </c>
      <c r="X133" s="107">
        <f>Staff!X323</f>
        <v>0</v>
      </c>
      <c r="Y133" s="107">
        <f>Staff!Y323</f>
        <v>0</v>
      </c>
      <c r="Z133" s="107">
        <f>Staff!Z323</f>
        <v>0</v>
      </c>
      <c r="AA133" s="107">
        <f>Staff!AA323</f>
        <v>0</v>
      </c>
      <c r="AB133" s="107">
        <f>Staff!AB323</f>
        <v>0</v>
      </c>
      <c r="AC133" s="108">
        <f>Staff!AC323</f>
        <v>0</v>
      </c>
      <c r="AE133" s="805">
        <f>Staff!AE323</f>
        <v>0</v>
      </c>
      <c r="AG133" s="805">
        <f>Staff!AG323</f>
        <v>0</v>
      </c>
      <c r="AI133" s="805">
        <f>Staff!AI323</f>
        <v>0</v>
      </c>
    </row>
    <row r="134" spans="2:35" outlineLevel="1" x14ac:dyDescent="0.2">
      <c r="B134" s="445" t="str">
        <f>'Line Items'!D$2435</f>
        <v>Staff Costs</v>
      </c>
      <c r="C134" s="445" t="str">
        <f>INDEX('Line Items'!$F$653:$F$696,MATCH($D134,'Line Items'!$D$653:$D$696,0))</f>
        <v>Staff Costs: Other</v>
      </c>
      <c r="D134" s="142" t="str">
        <f>Staff!D324</f>
        <v>[Staff Functions Line 38]</v>
      </c>
      <c r="E134" s="106"/>
      <c r="F134" s="143" t="str">
        <f>Staff!F324</f>
        <v>£000</v>
      </c>
      <c r="G134" s="107">
        <f>Staff!G324</f>
        <v>0</v>
      </c>
      <c r="H134" s="107">
        <f>Staff!H324</f>
        <v>0</v>
      </c>
      <c r="I134" s="107">
        <f>Staff!I324</f>
        <v>0</v>
      </c>
      <c r="J134" s="107">
        <f>Staff!J324</f>
        <v>0</v>
      </c>
      <c r="K134" s="107">
        <f>Staff!K324</f>
        <v>0</v>
      </c>
      <c r="L134" s="107">
        <f>Staff!L324</f>
        <v>0</v>
      </c>
      <c r="M134" s="107">
        <f>Staff!M324</f>
        <v>0</v>
      </c>
      <c r="N134" s="107">
        <f>Staff!N324</f>
        <v>0</v>
      </c>
      <c r="O134" s="107">
        <f>Staff!O324</f>
        <v>0</v>
      </c>
      <c r="P134" s="107">
        <f>Staff!P324</f>
        <v>0</v>
      </c>
      <c r="Q134" s="107">
        <f>Staff!Q324</f>
        <v>0</v>
      </c>
      <c r="R134" s="107">
        <f>Staff!R324</f>
        <v>0</v>
      </c>
      <c r="S134" s="107">
        <f>Staff!S324</f>
        <v>0</v>
      </c>
      <c r="T134" s="107">
        <f>Staff!T324</f>
        <v>0</v>
      </c>
      <c r="U134" s="107">
        <f>Staff!U324</f>
        <v>0</v>
      </c>
      <c r="V134" s="107">
        <f>Staff!V324</f>
        <v>0</v>
      </c>
      <c r="W134" s="107">
        <f>Staff!W324</f>
        <v>0</v>
      </c>
      <c r="X134" s="107">
        <f>Staff!X324</f>
        <v>0</v>
      </c>
      <c r="Y134" s="107">
        <f>Staff!Y324</f>
        <v>0</v>
      </c>
      <c r="Z134" s="107">
        <f>Staff!Z324</f>
        <v>0</v>
      </c>
      <c r="AA134" s="107">
        <f>Staff!AA324</f>
        <v>0</v>
      </c>
      <c r="AB134" s="107">
        <f>Staff!AB324</f>
        <v>0</v>
      </c>
      <c r="AC134" s="108">
        <f>Staff!AC324</f>
        <v>0</v>
      </c>
      <c r="AE134" s="805">
        <f>Staff!AE324</f>
        <v>0</v>
      </c>
      <c r="AG134" s="805">
        <f>Staff!AG324</f>
        <v>0</v>
      </c>
      <c r="AI134" s="805">
        <f>Staff!AI324</f>
        <v>0</v>
      </c>
    </row>
    <row r="135" spans="2:35" outlineLevel="1" x14ac:dyDescent="0.2">
      <c r="B135" s="445" t="str">
        <f>'Line Items'!D$2435</f>
        <v>Staff Costs</v>
      </c>
      <c r="C135" s="445" t="str">
        <f>INDEX('Line Items'!$F$653:$F$696,MATCH($D135,'Line Items'!$D$653:$D$696,0))</f>
        <v>Staff Costs: Other</v>
      </c>
      <c r="D135" s="142" t="str">
        <f>Staff!D325</f>
        <v>[Staff Functions Line 39]</v>
      </c>
      <c r="E135" s="106"/>
      <c r="F135" s="143" t="str">
        <f>Staff!F325</f>
        <v>£000</v>
      </c>
      <c r="G135" s="107">
        <f>Staff!G325</f>
        <v>0</v>
      </c>
      <c r="H135" s="107">
        <f>Staff!H325</f>
        <v>0</v>
      </c>
      <c r="I135" s="107">
        <f>Staff!I325</f>
        <v>0</v>
      </c>
      <c r="J135" s="107">
        <f>Staff!J325</f>
        <v>0</v>
      </c>
      <c r="K135" s="107">
        <f>Staff!K325</f>
        <v>0</v>
      </c>
      <c r="L135" s="107">
        <f>Staff!L325</f>
        <v>0</v>
      </c>
      <c r="M135" s="107">
        <f>Staff!M325</f>
        <v>0</v>
      </c>
      <c r="N135" s="107">
        <f>Staff!N325</f>
        <v>0</v>
      </c>
      <c r="O135" s="107">
        <f>Staff!O325</f>
        <v>0</v>
      </c>
      <c r="P135" s="107">
        <f>Staff!P325</f>
        <v>0</v>
      </c>
      <c r="Q135" s="107">
        <f>Staff!Q325</f>
        <v>0</v>
      </c>
      <c r="R135" s="107">
        <f>Staff!R325</f>
        <v>0</v>
      </c>
      <c r="S135" s="107">
        <f>Staff!S325</f>
        <v>0</v>
      </c>
      <c r="T135" s="107">
        <f>Staff!T325</f>
        <v>0</v>
      </c>
      <c r="U135" s="107">
        <f>Staff!U325</f>
        <v>0</v>
      </c>
      <c r="V135" s="107">
        <f>Staff!V325</f>
        <v>0</v>
      </c>
      <c r="W135" s="107">
        <f>Staff!W325</f>
        <v>0</v>
      </c>
      <c r="X135" s="107">
        <f>Staff!X325</f>
        <v>0</v>
      </c>
      <c r="Y135" s="107">
        <f>Staff!Y325</f>
        <v>0</v>
      </c>
      <c r="Z135" s="107">
        <f>Staff!Z325</f>
        <v>0</v>
      </c>
      <c r="AA135" s="107">
        <f>Staff!AA325</f>
        <v>0</v>
      </c>
      <c r="AB135" s="107">
        <f>Staff!AB325</f>
        <v>0</v>
      </c>
      <c r="AC135" s="108">
        <f>Staff!AC325</f>
        <v>0</v>
      </c>
      <c r="AE135" s="805">
        <f>Staff!AE325</f>
        <v>0</v>
      </c>
      <c r="AG135" s="805">
        <f>Staff!AG325</f>
        <v>0</v>
      </c>
      <c r="AI135" s="805">
        <f>Staff!AI325</f>
        <v>0</v>
      </c>
    </row>
    <row r="136" spans="2:35" outlineLevel="1" x14ac:dyDescent="0.2">
      <c r="B136" s="445" t="str">
        <f>'Line Items'!D$2435</f>
        <v>Staff Costs</v>
      </c>
      <c r="C136" s="445" t="str">
        <f>INDEX('Line Items'!$F$653:$F$696,MATCH($D136,'Line Items'!$D$653:$D$696,0))</f>
        <v>Staff Costs: Other</v>
      </c>
      <c r="D136" s="451" t="str">
        <f>Staff!D326</f>
        <v>[Staff Functions Line 40]</v>
      </c>
      <c r="E136" s="452"/>
      <c r="F136" s="453" t="str">
        <f>Staff!F326</f>
        <v>£000</v>
      </c>
      <c r="G136" s="454">
        <f>Staff!G326</f>
        <v>0</v>
      </c>
      <c r="H136" s="454">
        <f>Staff!H326</f>
        <v>0</v>
      </c>
      <c r="I136" s="454">
        <f>Staff!I326</f>
        <v>0</v>
      </c>
      <c r="J136" s="454">
        <f>Staff!J326</f>
        <v>0</v>
      </c>
      <c r="K136" s="454">
        <f>Staff!K326</f>
        <v>0</v>
      </c>
      <c r="L136" s="454">
        <f>Staff!L326</f>
        <v>0</v>
      </c>
      <c r="M136" s="454">
        <f>Staff!M326</f>
        <v>0</v>
      </c>
      <c r="N136" s="454">
        <f>Staff!N326</f>
        <v>0</v>
      </c>
      <c r="O136" s="454">
        <f>Staff!O326</f>
        <v>0</v>
      </c>
      <c r="P136" s="454">
        <f>Staff!P326</f>
        <v>0</v>
      </c>
      <c r="Q136" s="454">
        <f>Staff!Q326</f>
        <v>0</v>
      </c>
      <c r="R136" s="454">
        <f>Staff!R326</f>
        <v>0</v>
      </c>
      <c r="S136" s="454">
        <f>Staff!S326</f>
        <v>0</v>
      </c>
      <c r="T136" s="454">
        <f>Staff!T326</f>
        <v>0</v>
      </c>
      <c r="U136" s="454">
        <f>Staff!U326</f>
        <v>0</v>
      </c>
      <c r="V136" s="454">
        <f>Staff!V326</f>
        <v>0</v>
      </c>
      <c r="W136" s="454">
        <f>Staff!W326</f>
        <v>0</v>
      </c>
      <c r="X136" s="454">
        <f>Staff!X326</f>
        <v>0</v>
      </c>
      <c r="Y136" s="454">
        <f>Staff!Y326</f>
        <v>0</v>
      </c>
      <c r="Z136" s="454">
        <f>Staff!Z326</f>
        <v>0</v>
      </c>
      <c r="AA136" s="454">
        <f>Staff!AA326</f>
        <v>0</v>
      </c>
      <c r="AB136" s="454">
        <f>Staff!AB326</f>
        <v>0</v>
      </c>
      <c r="AC136" s="455">
        <f>Staff!AC326</f>
        <v>0</v>
      </c>
      <c r="AE136" s="805">
        <f>Staff!AE326</f>
        <v>0</v>
      </c>
      <c r="AG136" s="805">
        <f>Staff!AG326</f>
        <v>0</v>
      </c>
      <c r="AI136" s="805">
        <f>Staff!AI326</f>
        <v>0</v>
      </c>
    </row>
    <row r="137" spans="2:35" outlineLevel="1" x14ac:dyDescent="0.2">
      <c r="B137" s="445" t="str">
        <f>'Line Items'!D$2435</f>
        <v>Staff Costs</v>
      </c>
      <c r="C137" s="445" t="str">
        <f>INDEX('Line Items'!$F$653:$F$696,MATCH($D137,'Line Items'!$D$653:$D$696,0))</f>
        <v>Staff Costs: Other</v>
      </c>
      <c r="D137" s="113" t="str">
        <f>Staff!D466</f>
        <v>Total Redundancy Compensation</v>
      </c>
      <c r="E137" s="286"/>
      <c r="F137" s="155" t="str">
        <f>Staff!F466</f>
        <v>£000</v>
      </c>
      <c r="G137" s="115">
        <f>Staff!G466</f>
        <v>0</v>
      </c>
      <c r="H137" s="115">
        <f>Staff!H466</f>
        <v>0</v>
      </c>
      <c r="I137" s="115">
        <f>Staff!I466</f>
        <v>0</v>
      </c>
      <c r="J137" s="115">
        <f>Staff!J466</f>
        <v>0</v>
      </c>
      <c r="K137" s="115">
        <f>Staff!K466</f>
        <v>0</v>
      </c>
      <c r="L137" s="115">
        <f>Staff!L466</f>
        <v>0</v>
      </c>
      <c r="M137" s="115">
        <f>Staff!M466</f>
        <v>0</v>
      </c>
      <c r="N137" s="115">
        <f>Staff!N466</f>
        <v>0</v>
      </c>
      <c r="O137" s="115">
        <f>Staff!O466</f>
        <v>0</v>
      </c>
      <c r="P137" s="115">
        <f>Staff!P466</f>
        <v>0</v>
      </c>
      <c r="Q137" s="115">
        <f>Staff!Q466</f>
        <v>0</v>
      </c>
      <c r="R137" s="115">
        <f>Staff!R466</f>
        <v>0</v>
      </c>
      <c r="S137" s="115">
        <f>Staff!S466</f>
        <v>0</v>
      </c>
      <c r="T137" s="115">
        <f>Staff!T466</f>
        <v>0</v>
      </c>
      <c r="U137" s="115">
        <f>Staff!U466</f>
        <v>0</v>
      </c>
      <c r="V137" s="115">
        <f>Staff!V466</f>
        <v>0</v>
      </c>
      <c r="W137" s="115">
        <f>Staff!W466</f>
        <v>0</v>
      </c>
      <c r="X137" s="115">
        <f>Staff!X466</f>
        <v>0</v>
      </c>
      <c r="Y137" s="115">
        <f>Staff!Y466</f>
        <v>0</v>
      </c>
      <c r="Z137" s="115">
        <f>Staff!Z466</f>
        <v>0</v>
      </c>
      <c r="AA137" s="115">
        <f>Staff!AA466</f>
        <v>0</v>
      </c>
      <c r="AB137" s="115">
        <f>Staff!AB466</f>
        <v>0</v>
      </c>
      <c r="AC137" s="116">
        <f>Staff!AC466</f>
        <v>0</v>
      </c>
      <c r="AE137" s="1063">
        <f>Staff!AE466</f>
        <v>0</v>
      </c>
      <c r="AG137" s="1063">
        <f>Staff!AG466</f>
        <v>0</v>
      </c>
      <c r="AI137" s="1063">
        <f>Staff!AI466</f>
        <v>0</v>
      </c>
    </row>
    <row r="138" spans="2:35" outlineLevel="1" x14ac:dyDescent="0.2">
      <c r="B138" s="445" t="str">
        <f>'Line Items'!D$2436</f>
        <v>Other Operating Costs</v>
      </c>
      <c r="C138" s="445" t="str">
        <f>'Line Items'!D$2473</f>
        <v>Other Operating Costs: Other Staff Costs</v>
      </c>
      <c r="D138" s="142" t="str">
        <f>'Other Opex'!D17</f>
        <v>Uniforms &amp; Protective Clothing</v>
      </c>
      <c r="E138" s="106"/>
      <c r="F138" s="143" t="str">
        <f>'Other Opex'!F17</f>
        <v>£000</v>
      </c>
      <c r="G138" s="107">
        <f>'Other Opex'!G17</f>
        <v>0</v>
      </c>
      <c r="H138" s="107">
        <f>'Other Opex'!H17</f>
        <v>0</v>
      </c>
      <c r="I138" s="107">
        <f>'Other Opex'!I17</f>
        <v>0</v>
      </c>
      <c r="J138" s="107">
        <f>'Other Opex'!J17</f>
        <v>0</v>
      </c>
      <c r="K138" s="107">
        <f>'Other Opex'!K17</f>
        <v>0</v>
      </c>
      <c r="L138" s="107">
        <f>'Other Opex'!L17</f>
        <v>0</v>
      </c>
      <c r="M138" s="107">
        <f>'Other Opex'!M17</f>
        <v>0</v>
      </c>
      <c r="N138" s="107">
        <f>'Other Opex'!N17</f>
        <v>0</v>
      </c>
      <c r="O138" s="107">
        <f>'Other Opex'!O17</f>
        <v>0</v>
      </c>
      <c r="P138" s="107">
        <f>'Other Opex'!P17</f>
        <v>0</v>
      </c>
      <c r="Q138" s="107">
        <f>'Other Opex'!Q17</f>
        <v>0</v>
      </c>
      <c r="R138" s="107">
        <f>'Other Opex'!R17</f>
        <v>0</v>
      </c>
      <c r="S138" s="107">
        <f>'Other Opex'!S17</f>
        <v>0</v>
      </c>
      <c r="T138" s="107">
        <f>'Other Opex'!T17</f>
        <v>0</v>
      </c>
      <c r="U138" s="107">
        <f>'Other Opex'!U17</f>
        <v>0</v>
      </c>
      <c r="V138" s="107">
        <f>'Other Opex'!V17</f>
        <v>0</v>
      </c>
      <c r="W138" s="107">
        <f>'Other Opex'!W17</f>
        <v>0</v>
      </c>
      <c r="X138" s="107">
        <f>'Other Opex'!X17</f>
        <v>0</v>
      </c>
      <c r="Y138" s="107">
        <f>'Other Opex'!Y17</f>
        <v>0</v>
      </c>
      <c r="Z138" s="107">
        <f>'Other Opex'!Z17</f>
        <v>0</v>
      </c>
      <c r="AA138" s="107">
        <f>'Other Opex'!AA17</f>
        <v>0</v>
      </c>
      <c r="AB138" s="107">
        <f>'Other Opex'!AB17</f>
        <v>0</v>
      </c>
      <c r="AC138" s="108">
        <f>'Other Opex'!AC17</f>
        <v>0</v>
      </c>
      <c r="AE138" s="1057">
        <f>'Other Opex'!AE17</f>
        <v>0</v>
      </c>
      <c r="AG138" s="1057">
        <f>'Other Opex'!AG17</f>
        <v>0</v>
      </c>
      <c r="AI138" s="1057">
        <f>'Other Opex'!AI17</f>
        <v>0</v>
      </c>
    </row>
    <row r="139" spans="2:35" outlineLevel="1" x14ac:dyDescent="0.2">
      <c r="B139" s="445" t="str">
        <f>'Line Items'!D$2436</f>
        <v>Other Operating Costs</v>
      </c>
      <c r="C139" s="445" t="str">
        <f>'Line Items'!D$2473</f>
        <v>Other Operating Costs: Other Staff Costs</v>
      </c>
      <c r="D139" s="142" t="str">
        <f>'Other Opex'!D18</f>
        <v>Medical, Healthcare and Other Staff Benefits</v>
      </c>
      <c r="E139" s="106"/>
      <c r="F139" s="143" t="str">
        <f>'Other Opex'!F18</f>
        <v>£000</v>
      </c>
      <c r="G139" s="107">
        <f>'Other Opex'!G18</f>
        <v>0</v>
      </c>
      <c r="H139" s="107">
        <f>'Other Opex'!H18</f>
        <v>0</v>
      </c>
      <c r="I139" s="107">
        <f>'Other Opex'!I18</f>
        <v>0</v>
      </c>
      <c r="J139" s="107">
        <f>'Other Opex'!J18</f>
        <v>0</v>
      </c>
      <c r="K139" s="107">
        <f>'Other Opex'!K18</f>
        <v>0</v>
      </c>
      <c r="L139" s="107">
        <f>'Other Opex'!L18</f>
        <v>0</v>
      </c>
      <c r="M139" s="107">
        <f>'Other Opex'!M18</f>
        <v>0</v>
      </c>
      <c r="N139" s="107">
        <f>'Other Opex'!N18</f>
        <v>0</v>
      </c>
      <c r="O139" s="107">
        <f>'Other Opex'!O18</f>
        <v>0</v>
      </c>
      <c r="P139" s="107">
        <f>'Other Opex'!P18</f>
        <v>0</v>
      </c>
      <c r="Q139" s="107">
        <f>'Other Opex'!Q18</f>
        <v>0</v>
      </c>
      <c r="R139" s="107">
        <f>'Other Opex'!R18</f>
        <v>0</v>
      </c>
      <c r="S139" s="107">
        <f>'Other Opex'!S18</f>
        <v>0</v>
      </c>
      <c r="T139" s="107">
        <f>'Other Opex'!T18</f>
        <v>0</v>
      </c>
      <c r="U139" s="107">
        <f>'Other Opex'!U18</f>
        <v>0</v>
      </c>
      <c r="V139" s="107">
        <f>'Other Opex'!V18</f>
        <v>0</v>
      </c>
      <c r="W139" s="107">
        <f>'Other Opex'!W18</f>
        <v>0</v>
      </c>
      <c r="X139" s="107">
        <f>'Other Opex'!X18</f>
        <v>0</v>
      </c>
      <c r="Y139" s="107">
        <f>'Other Opex'!Y18</f>
        <v>0</v>
      </c>
      <c r="Z139" s="107">
        <f>'Other Opex'!Z18</f>
        <v>0</v>
      </c>
      <c r="AA139" s="107">
        <f>'Other Opex'!AA18</f>
        <v>0</v>
      </c>
      <c r="AB139" s="107">
        <f>'Other Opex'!AB18</f>
        <v>0</v>
      </c>
      <c r="AC139" s="108">
        <f>'Other Opex'!AC18</f>
        <v>0</v>
      </c>
      <c r="AE139" s="805">
        <f>'Other Opex'!AE18</f>
        <v>0</v>
      </c>
      <c r="AG139" s="805">
        <f>'Other Opex'!AG18</f>
        <v>0</v>
      </c>
      <c r="AI139" s="805">
        <f>'Other Opex'!AI18</f>
        <v>0</v>
      </c>
    </row>
    <row r="140" spans="2:35" outlineLevel="1" x14ac:dyDescent="0.2">
      <c r="B140" s="445" t="str">
        <f>'Line Items'!D$2436</f>
        <v>Other Operating Costs</v>
      </c>
      <c r="C140" s="445" t="str">
        <f>'Line Items'!D$2473</f>
        <v>Other Operating Costs: Other Staff Costs</v>
      </c>
      <c r="D140" s="142" t="str">
        <f>'Other Opex'!D19</f>
        <v>Ill Health Severance</v>
      </c>
      <c r="E140" s="106"/>
      <c r="F140" s="143" t="str">
        <f>'Other Opex'!F19</f>
        <v>£000</v>
      </c>
      <c r="G140" s="107">
        <f>'Other Opex'!G19</f>
        <v>0</v>
      </c>
      <c r="H140" s="107">
        <f>'Other Opex'!H19</f>
        <v>0</v>
      </c>
      <c r="I140" s="107">
        <f>'Other Opex'!I19</f>
        <v>0</v>
      </c>
      <c r="J140" s="107">
        <f>'Other Opex'!J19</f>
        <v>0</v>
      </c>
      <c r="K140" s="107">
        <f>'Other Opex'!K19</f>
        <v>0</v>
      </c>
      <c r="L140" s="107">
        <f>'Other Opex'!L19</f>
        <v>0</v>
      </c>
      <c r="M140" s="107">
        <f>'Other Opex'!M19</f>
        <v>0</v>
      </c>
      <c r="N140" s="107">
        <f>'Other Opex'!N19</f>
        <v>0</v>
      </c>
      <c r="O140" s="107">
        <f>'Other Opex'!O19</f>
        <v>0</v>
      </c>
      <c r="P140" s="107">
        <f>'Other Opex'!P19</f>
        <v>0</v>
      </c>
      <c r="Q140" s="107">
        <f>'Other Opex'!Q19</f>
        <v>0</v>
      </c>
      <c r="R140" s="107">
        <f>'Other Opex'!R19</f>
        <v>0</v>
      </c>
      <c r="S140" s="107">
        <f>'Other Opex'!S19</f>
        <v>0</v>
      </c>
      <c r="T140" s="107">
        <f>'Other Opex'!T19</f>
        <v>0</v>
      </c>
      <c r="U140" s="107">
        <f>'Other Opex'!U19</f>
        <v>0</v>
      </c>
      <c r="V140" s="107">
        <f>'Other Opex'!V19</f>
        <v>0</v>
      </c>
      <c r="W140" s="107">
        <f>'Other Opex'!W19</f>
        <v>0</v>
      </c>
      <c r="X140" s="107">
        <f>'Other Opex'!X19</f>
        <v>0</v>
      </c>
      <c r="Y140" s="107">
        <f>'Other Opex'!Y19</f>
        <v>0</v>
      </c>
      <c r="Z140" s="107">
        <f>'Other Opex'!Z19</f>
        <v>0</v>
      </c>
      <c r="AA140" s="107">
        <f>'Other Opex'!AA19</f>
        <v>0</v>
      </c>
      <c r="AB140" s="107">
        <f>'Other Opex'!AB19</f>
        <v>0</v>
      </c>
      <c r="AC140" s="108">
        <f>'Other Opex'!AC19</f>
        <v>0</v>
      </c>
      <c r="AE140" s="805">
        <f>'Other Opex'!AE19</f>
        <v>0</v>
      </c>
      <c r="AG140" s="805">
        <f>'Other Opex'!AG19</f>
        <v>0</v>
      </c>
      <c r="AI140" s="805">
        <f>'Other Opex'!AI19</f>
        <v>0</v>
      </c>
    </row>
    <row r="141" spans="2:35" outlineLevel="1" x14ac:dyDescent="0.2">
      <c r="B141" s="445" t="str">
        <f>'Line Items'!D$2436</f>
        <v>Other Operating Costs</v>
      </c>
      <c r="C141" s="445" t="str">
        <f>'Line Items'!D$2473</f>
        <v>Other Operating Costs: Other Staff Costs</v>
      </c>
      <c r="D141" s="142" t="str">
        <f>'Other Opex'!D20</f>
        <v>Motor Vehicle Expenses</v>
      </c>
      <c r="E141" s="106"/>
      <c r="F141" s="143" t="str">
        <f>'Other Opex'!F20</f>
        <v>£000</v>
      </c>
      <c r="G141" s="107">
        <f>'Other Opex'!G20</f>
        <v>0</v>
      </c>
      <c r="H141" s="107">
        <f>'Other Opex'!H20</f>
        <v>0</v>
      </c>
      <c r="I141" s="107">
        <f>'Other Opex'!I20</f>
        <v>0</v>
      </c>
      <c r="J141" s="107">
        <f>'Other Opex'!J20</f>
        <v>0</v>
      </c>
      <c r="K141" s="107">
        <f>'Other Opex'!K20</f>
        <v>0</v>
      </c>
      <c r="L141" s="107">
        <f>'Other Opex'!L20</f>
        <v>0</v>
      </c>
      <c r="M141" s="107">
        <f>'Other Opex'!M20</f>
        <v>0</v>
      </c>
      <c r="N141" s="107">
        <f>'Other Opex'!N20</f>
        <v>0</v>
      </c>
      <c r="O141" s="107">
        <f>'Other Opex'!O20</f>
        <v>0</v>
      </c>
      <c r="P141" s="107">
        <f>'Other Opex'!P20</f>
        <v>0</v>
      </c>
      <c r="Q141" s="107">
        <f>'Other Opex'!Q20</f>
        <v>0</v>
      </c>
      <c r="R141" s="107">
        <f>'Other Opex'!R20</f>
        <v>0</v>
      </c>
      <c r="S141" s="107">
        <f>'Other Opex'!S20</f>
        <v>0</v>
      </c>
      <c r="T141" s="107">
        <f>'Other Opex'!T20</f>
        <v>0</v>
      </c>
      <c r="U141" s="107">
        <f>'Other Opex'!U20</f>
        <v>0</v>
      </c>
      <c r="V141" s="107">
        <f>'Other Opex'!V20</f>
        <v>0</v>
      </c>
      <c r="W141" s="107">
        <f>'Other Opex'!W20</f>
        <v>0</v>
      </c>
      <c r="X141" s="107">
        <f>'Other Opex'!X20</f>
        <v>0</v>
      </c>
      <c r="Y141" s="107">
        <f>'Other Opex'!Y20</f>
        <v>0</v>
      </c>
      <c r="Z141" s="107">
        <f>'Other Opex'!Z20</f>
        <v>0</v>
      </c>
      <c r="AA141" s="107">
        <f>'Other Opex'!AA20</f>
        <v>0</v>
      </c>
      <c r="AB141" s="107">
        <f>'Other Opex'!AB20</f>
        <v>0</v>
      </c>
      <c r="AC141" s="108">
        <f>'Other Opex'!AC20</f>
        <v>0</v>
      </c>
      <c r="AE141" s="805">
        <f>'Other Opex'!AE20</f>
        <v>0</v>
      </c>
      <c r="AG141" s="805">
        <f>'Other Opex'!AG20</f>
        <v>0</v>
      </c>
      <c r="AI141" s="805">
        <f>'Other Opex'!AI20</f>
        <v>0</v>
      </c>
    </row>
    <row r="142" spans="2:35" outlineLevel="1" x14ac:dyDescent="0.2">
      <c r="B142" s="445" t="str">
        <f>'Line Items'!D$2436</f>
        <v>Other Operating Costs</v>
      </c>
      <c r="C142" s="445" t="str">
        <f>'Line Items'!D$2473</f>
        <v>Other Operating Costs: Other Staff Costs</v>
      </c>
      <c r="D142" s="142" t="str">
        <f>'Other Opex'!D21</f>
        <v>Employee Expenses</v>
      </c>
      <c r="E142" s="106"/>
      <c r="F142" s="143" t="str">
        <f>'Other Opex'!F21</f>
        <v>£000</v>
      </c>
      <c r="G142" s="107">
        <f>'Other Opex'!G21</f>
        <v>0</v>
      </c>
      <c r="H142" s="107">
        <f>'Other Opex'!H21</f>
        <v>0</v>
      </c>
      <c r="I142" s="107">
        <f>'Other Opex'!I21</f>
        <v>0</v>
      </c>
      <c r="J142" s="107">
        <f>'Other Opex'!J21</f>
        <v>0</v>
      </c>
      <c r="K142" s="107">
        <f>'Other Opex'!K21</f>
        <v>0</v>
      </c>
      <c r="L142" s="107">
        <f>'Other Opex'!L21</f>
        <v>0</v>
      </c>
      <c r="M142" s="107">
        <f>'Other Opex'!M21</f>
        <v>0</v>
      </c>
      <c r="N142" s="107">
        <f>'Other Opex'!N21</f>
        <v>0</v>
      </c>
      <c r="O142" s="107">
        <f>'Other Opex'!O21</f>
        <v>0</v>
      </c>
      <c r="P142" s="107">
        <f>'Other Opex'!P21</f>
        <v>0</v>
      </c>
      <c r="Q142" s="107">
        <f>'Other Opex'!Q21</f>
        <v>0</v>
      </c>
      <c r="R142" s="107">
        <f>'Other Opex'!R21</f>
        <v>0</v>
      </c>
      <c r="S142" s="107">
        <f>'Other Opex'!S21</f>
        <v>0</v>
      </c>
      <c r="T142" s="107">
        <f>'Other Opex'!T21</f>
        <v>0</v>
      </c>
      <c r="U142" s="107">
        <f>'Other Opex'!U21</f>
        <v>0</v>
      </c>
      <c r="V142" s="107">
        <f>'Other Opex'!V21</f>
        <v>0</v>
      </c>
      <c r="W142" s="107">
        <f>'Other Opex'!W21</f>
        <v>0</v>
      </c>
      <c r="X142" s="107">
        <f>'Other Opex'!X21</f>
        <v>0</v>
      </c>
      <c r="Y142" s="107">
        <f>'Other Opex'!Y21</f>
        <v>0</v>
      </c>
      <c r="Z142" s="107">
        <f>'Other Opex'!Z21</f>
        <v>0</v>
      </c>
      <c r="AA142" s="107">
        <f>'Other Opex'!AA21</f>
        <v>0</v>
      </c>
      <c r="AB142" s="107">
        <f>'Other Opex'!AB21</f>
        <v>0</v>
      </c>
      <c r="AC142" s="108">
        <f>'Other Opex'!AC21</f>
        <v>0</v>
      </c>
      <c r="AE142" s="805">
        <f>'Other Opex'!AE21</f>
        <v>0</v>
      </c>
      <c r="AG142" s="805">
        <f>'Other Opex'!AG21</f>
        <v>0</v>
      </c>
      <c r="AI142" s="805">
        <f>'Other Opex'!AI21</f>
        <v>0</v>
      </c>
    </row>
    <row r="143" spans="2:35" outlineLevel="1" x14ac:dyDescent="0.2">
      <c r="B143" s="445" t="str">
        <f>'Line Items'!D$2436</f>
        <v>Other Operating Costs</v>
      </c>
      <c r="C143" s="445" t="str">
        <f>'Line Items'!D$2473</f>
        <v>Other Operating Costs: Other Staff Costs</v>
      </c>
      <c r="D143" s="142" t="str">
        <f>'Other Opex'!D22</f>
        <v>Bonuses</v>
      </c>
      <c r="E143" s="106"/>
      <c r="F143" s="143" t="str">
        <f>'Other Opex'!F22</f>
        <v>£000</v>
      </c>
      <c r="G143" s="107">
        <f>'Other Opex'!G22</f>
        <v>0</v>
      </c>
      <c r="H143" s="107">
        <f>'Other Opex'!H22</f>
        <v>0</v>
      </c>
      <c r="I143" s="107">
        <f>'Other Opex'!I22</f>
        <v>0</v>
      </c>
      <c r="J143" s="107">
        <f>'Other Opex'!J22</f>
        <v>0</v>
      </c>
      <c r="K143" s="107">
        <f>'Other Opex'!K22</f>
        <v>0</v>
      </c>
      <c r="L143" s="107">
        <f>'Other Opex'!L22</f>
        <v>0</v>
      </c>
      <c r="M143" s="107">
        <f>'Other Opex'!M22</f>
        <v>0</v>
      </c>
      <c r="N143" s="107">
        <f>'Other Opex'!N22</f>
        <v>0</v>
      </c>
      <c r="O143" s="107">
        <f>'Other Opex'!O22</f>
        <v>0</v>
      </c>
      <c r="P143" s="107">
        <f>'Other Opex'!P22</f>
        <v>0</v>
      </c>
      <c r="Q143" s="107">
        <f>'Other Opex'!Q22</f>
        <v>0</v>
      </c>
      <c r="R143" s="107">
        <f>'Other Opex'!R22</f>
        <v>0</v>
      </c>
      <c r="S143" s="107">
        <f>'Other Opex'!S22</f>
        <v>0</v>
      </c>
      <c r="T143" s="107">
        <f>'Other Opex'!T22</f>
        <v>0</v>
      </c>
      <c r="U143" s="107">
        <f>'Other Opex'!U22</f>
        <v>0</v>
      </c>
      <c r="V143" s="107">
        <f>'Other Opex'!V22</f>
        <v>0</v>
      </c>
      <c r="W143" s="107">
        <f>'Other Opex'!W22</f>
        <v>0</v>
      </c>
      <c r="X143" s="107">
        <f>'Other Opex'!X22</f>
        <v>0</v>
      </c>
      <c r="Y143" s="107">
        <f>'Other Opex'!Y22</f>
        <v>0</v>
      </c>
      <c r="Z143" s="107">
        <f>'Other Opex'!Z22</f>
        <v>0</v>
      </c>
      <c r="AA143" s="107">
        <f>'Other Opex'!AA22</f>
        <v>0</v>
      </c>
      <c r="AB143" s="107">
        <f>'Other Opex'!AB22</f>
        <v>0</v>
      </c>
      <c r="AC143" s="108">
        <f>'Other Opex'!AC22</f>
        <v>0</v>
      </c>
      <c r="AE143" s="805">
        <f>'Other Opex'!AE22</f>
        <v>0</v>
      </c>
      <c r="AG143" s="805">
        <f>'Other Opex'!AG22</f>
        <v>0</v>
      </c>
      <c r="AI143" s="805">
        <f>'Other Opex'!AI22</f>
        <v>0</v>
      </c>
    </row>
    <row r="144" spans="2:35" outlineLevel="1" x14ac:dyDescent="0.2">
      <c r="B144" s="445" t="str">
        <f>'Line Items'!D$2436</f>
        <v>Other Operating Costs</v>
      </c>
      <c r="C144" s="445" t="str">
        <f>'Line Items'!D$2473</f>
        <v>Other Operating Costs: Other Staff Costs</v>
      </c>
      <c r="D144" s="142" t="str">
        <f>'Other Opex'!D23</f>
        <v>Staff Recruitment</v>
      </c>
      <c r="E144" s="106"/>
      <c r="F144" s="143" t="str">
        <f>'Other Opex'!F23</f>
        <v>£000</v>
      </c>
      <c r="G144" s="107">
        <f>'Other Opex'!G23</f>
        <v>0</v>
      </c>
      <c r="H144" s="107">
        <f>'Other Opex'!H23</f>
        <v>0</v>
      </c>
      <c r="I144" s="107">
        <f>'Other Opex'!I23</f>
        <v>0</v>
      </c>
      <c r="J144" s="107">
        <f>'Other Opex'!J23</f>
        <v>0</v>
      </c>
      <c r="K144" s="107">
        <f>'Other Opex'!K23</f>
        <v>0</v>
      </c>
      <c r="L144" s="107">
        <f>'Other Opex'!L23</f>
        <v>0</v>
      </c>
      <c r="M144" s="107">
        <f>'Other Opex'!M23</f>
        <v>0</v>
      </c>
      <c r="N144" s="107">
        <f>'Other Opex'!N23</f>
        <v>0</v>
      </c>
      <c r="O144" s="107">
        <f>'Other Opex'!O23</f>
        <v>0</v>
      </c>
      <c r="P144" s="107">
        <f>'Other Opex'!P23</f>
        <v>0</v>
      </c>
      <c r="Q144" s="107">
        <f>'Other Opex'!Q23</f>
        <v>0</v>
      </c>
      <c r="R144" s="107">
        <f>'Other Opex'!R23</f>
        <v>0</v>
      </c>
      <c r="S144" s="107">
        <f>'Other Opex'!S23</f>
        <v>0</v>
      </c>
      <c r="T144" s="107">
        <f>'Other Opex'!T23</f>
        <v>0</v>
      </c>
      <c r="U144" s="107">
        <f>'Other Opex'!U23</f>
        <v>0</v>
      </c>
      <c r="V144" s="107">
        <f>'Other Opex'!V23</f>
        <v>0</v>
      </c>
      <c r="W144" s="107">
        <f>'Other Opex'!W23</f>
        <v>0</v>
      </c>
      <c r="X144" s="107">
        <f>'Other Opex'!X23</f>
        <v>0</v>
      </c>
      <c r="Y144" s="107">
        <f>'Other Opex'!Y23</f>
        <v>0</v>
      </c>
      <c r="Z144" s="107">
        <f>'Other Opex'!Z23</f>
        <v>0</v>
      </c>
      <c r="AA144" s="107">
        <f>'Other Opex'!AA23</f>
        <v>0</v>
      </c>
      <c r="AB144" s="107">
        <f>'Other Opex'!AB23</f>
        <v>0</v>
      </c>
      <c r="AC144" s="108">
        <f>'Other Opex'!AC23</f>
        <v>0</v>
      </c>
      <c r="AE144" s="805">
        <f>'Other Opex'!AE23</f>
        <v>0</v>
      </c>
      <c r="AG144" s="805">
        <f>'Other Opex'!AG23</f>
        <v>0</v>
      </c>
      <c r="AI144" s="805">
        <f>'Other Opex'!AI23</f>
        <v>0</v>
      </c>
    </row>
    <row r="145" spans="2:35" outlineLevel="1" x14ac:dyDescent="0.2">
      <c r="B145" s="445" t="str">
        <f>'Line Items'!D$2436</f>
        <v>Other Operating Costs</v>
      </c>
      <c r="C145" s="445" t="str">
        <f>'Line Items'!D$2473</f>
        <v>Other Operating Costs: Other Staff Costs</v>
      </c>
      <c r="D145" s="142" t="str">
        <f>'Other Opex'!D24</f>
        <v>Staff Training</v>
      </c>
      <c r="E145" s="106"/>
      <c r="F145" s="143" t="str">
        <f>'Other Opex'!F24</f>
        <v>£000</v>
      </c>
      <c r="G145" s="107">
        <f>'Other Opex'!G24</f>
        <v>0</v>
      </c>
      <c r="H145" s="107">
        <f>'Other Opex'!H24</f>
        <v>0</v>
      </c>
      <c r="I145" s="107">
        <f>'Other Opex'!I24</f>
        <v>0</v>
      </c>
      <c r="J145" s="107">
        <f>'Other Opex'!J24</f>
        <v>0</v>
      </c>
      <c r="K145" s="107">
        <f>'Other Opex'!K24</f>
        <v>0</v>
      </c>
      <c r="L145" s="107">
        <f>'Other Opex'!L24</f>
        <v>0</v>
      </c>
      <c r="M145" s="107">
        <f>'Other Opex'!M24</f>
        <v>0</v>
      </c>
      <c r="N145" s="107">
        <f>'Other Opex'!N24</f>
        <v>0</v>
      </c>
      <c r="O145" s="107">
        <f>'Other Opex'!O24</f>
        <v>0</v>
      </c>
      <c r="P145" s="107">
        <f>'Other Opex'!P24</f>
        <v>0</v>
      </c>
      <c r="Q145" s="107">
        <f>'Other Opex'!Q24</f>
        <v>0</v>
      </c>
      <c r="R145" s="107">
        <f>'Other Opex'!R24</f>
        <v>0</v>
      </c>
      <c r="S145" s="107">
        <f>'Other Opex'!S24</f>
        <v>0</v>
      </c>
      <c r="T145" s="107">
        <f>'Other Opex'!T24</f>
        <v>0</v>
      </c>
      <c r="U145" s="107">
        <f>'Other Opex'!U24</f>
        <v>0</v>
      </c>
      <c r="V145" s="107">
        <f>'Other Opex'!V24</f>
        <v>0</v>
      </c>
      <c r="W145" s="107">
        <f>'Other Opex'!W24</f>
        <v>0</v>
      </c>
      <c r="X145" s="107">
        <f>'Other Opex'!X24</f>
        <v>0</v>
      </c>
      <c r="Y145" s="107">
        <f>'Other Opex'!Y24</f>
        <v>0</v>
      </c>
      <c r="Z145" s="107">
        <f>'Other Opex'!Z24</f>
        <v>0</v>
      </c>
      <c r="AA145" s="107">
        <f>'Other Opex'!AA24</f>
        <v>0</v>
      </c>
      <c r="AB145" s="107">
        <f>'Other Opex'!AB24</f>
        <v>0</v>
      </c>
      <c r="AC145" s="108">
        <f>'Other Opex'!AC24</f>
        <v>0</v>
      </c>
      <c r="AE145" s="805">
        <f>'Other Opex'!AE24</f>
        <v>0</v>
      </c>
      <c r="AG145" s="805">
        <f>'Other Opex'!AG24</f>
        <v>0</v>
      </c>
      <c r="AI145" s="805">
        <f>'Other Opex'!AI24</f>
        <v>0</v>
      </c>
    </row>
    <row r="146" spans="2:35" outlineLevel="1" x14ac:dyDescent="0.2">
      <c r="B146" s="445" t="str">
        <f>'Line Items'!D$2436</f>
        <v>Other Operating Costs</v>
      </c>
      <c r="C146" s="445" t="str">
        <f>'Line Items'!D$2473</f>
        <v>Other Operating Costs: Other Staff Costs</v>
      </c>
      <c r="D146" s="142" t="str">
        <f>'Other Opex'!D25</f>
        <v>Staff Catering</v>
      </c>
      <c r="E146" s="106"/>
      <c r="F146" s="143" t="str">
        <f>'Other Opex'!F25</f>
        <v>£000</v>
      </c>
      <c r="G146" s="107">
        <f>'Other Opex'!G25</f>
        <v>0</v>
      </c>
      <c r="H146" s="107">
        <f>'Other Opex'!H25</f>
        <v>0</v>
      </c>
      <c r="I146" s="107">
        <f>'Other Opex'!I25</f>
        <v>0</v>
      </c>
      <c r="J146" s="107">
        <f>'Other Opex'!J25</f>
        <v>0</v>
      </c>
      <c r="K146" s="107">
        <f>'Other Opex'!K25</f>
        <v>0</v>
      </c>
      <c r="L146" s="107">
        <f>'Other Opex'!L25</f>
        <v>0</v>
      </c>
      <c r="M146" s="107">
        <f>'Other Opex'!M25</f>
        <v>0</v>
      </c>
      <c r="N146" s="107">
        <f>'Other Opex'!N25</f>
        <v>0</v>
      </c>
      <c r="O146" s="107">
        <f>'Other Opex'!O25</f>
        <v>0</v>
      </c>
      <c r="P146" s="107">
        <f>'Other Opex'!P25</f>
        <v>0</v>
      </c>
      <c r="Q146" s="107">
        <f>'Other Opex'!Q25</f>
        <v>0</v>
      </c>
      <c r="R146" s="107">
        <f>'Other Opex'!R25</f>
        <v>0</v>
      </c>
      <c r="S146" s="107">
        <f>'Other Opex'!S25</f>
        <v>0</v>
      </c>
      <c r="T146" s="107">
        <f>'Other Opex'!T25</f>
        <v>0</v>
      </c>
      <c r="U146" s="107">
        <f>'Other Opex'!U25</f>
        <v>0</v>
      </c>
      <c r="V146" s="107">
        <f>'Other Opex'!V25</f>
        <v>0</v>
      </c>
      <c r="W146" s="107">
        <f>'Other Opex'!W25</f>
        <v>0</v>
      </c>
      <c r="X146" s="107">
        <f>'Other Opex'!X25</f>
        <v>0</v>
      </c>
      <c r="Y146" s="107">
        <f>'Other Opex'!Y25</f>
        <v>0</v>
      </c>
      <c r="Z146" s="107">
        <f>'Other Opex'!Z25</f>
        <v>0</v>
      </c>
      <c r="AA146" s="107">
        <f>'Other Opex'!AA25</f>
        <v>0</v>
      </c>
      <c r="AB146" s="107">
        <f>'Other Opex'!AB25</f>
        <v>0</v>
      </c>
      <c r="AC146" s="108">
        <f>'Other Opex'!AC25</f>
        <v>0</v>
      </c>
      <c r="AE146" s="805">
        <f>'Other Opex'!AE25</f>
        <v>0</v>
      </c>
      <c r="AG146" s="805">
        <f>'Other Opex'!AG25</f>
        <v>0</v>
      </c>
      <c r="AI146" s="805">
        <f>'Other Opex'!AI25</f>
        <v>0</v>
      </c>
    </row>
    <row r="147" spans="2:35" outlineLevel="1" x14ac:dyDescent="0.2">
      <c r="B147" s="445" t="str">
        <f>'Line Items'!D$2436</f>
        <v>Other Operating Costs</v>
      </c>
      <c r="C147" s="445" t="str">
        <f>'Line Items'!D$2473</f>
        <v>Other Operating Costs: Other Staff Costs</v>
      </c>
      <c r="D147" s="142" t="str">
        <f>'Other Opex'!D26</f>
        <v>Staff Equipment</v>
      </c>
      <c r="E147" s="106"/>
      <c r="F147" s="143" t="str">
        <f>'Other Opex'!F26</f>
        <v>£000</v>
      </c>
      <c r="G147" s="107">
        <f>'Other Opex'!G26</f>
        <v>0</v>
      </c>
      <c r="H147" s="107">
        <f>'Other Opex'!H26</f>
        <v>0</v>
      </c>
      <c r="I147" s="107">
        <f>'Other Opex'!I26</f>
        <v>0</v>
      </c>
      <c r="J147" s="107">
        <f>'Other Opex'!J26</f>
        <v>0</v>
      </c>
      <c r="K147" s="107">
        <f>'Other Opex'!K26</f>
        <v>0</v>
      </c>
      <c r="L147" s="107">
        <f>'Other Opex'!L26</f>
        <v>0</v>
      </c>
      <c r="M147" s="107">
        <f>'Other Opex'!M26</f>
        <v>0</v>
      </c>
      <c r="N147" s="107">
        <f>'Other Opex'!N26</f>
        <v>0</v>
      </c>
      <c r="O147" s="107">
        <f>'Other Opex'!O26</f>
        <v>0</v>
      </c>
      <c r="P147" s="107">
        <f>'Other Opex'!P26</f>
        <v>0</v>
      </c>
      <c r="Q147" s="107">
        <f>'Other Opex'!Q26</f>
        <v>0</v>
      </c>
      <c r="R147" s="107">
        <f>'Other Opex'!R26</f>
        <v>0</v>
      </c>
      <c r="S147" s="107">
        <f>'Other Opex'!S26</f>
        <v>0</v>
      </c>
      <c r="T147" s="107">
        <f>'Other Opex'!T26</f>
        <v>0</v>
      </c>
      <c r="U147" s="107">
        <f>'Other Opex'!U26</f>
        <v>0</v>
      </c>
      <c r="V147" s="107">
        <f>'Other Opex'!V26</f>
        <v>0</v>
      </c>
      <c r="W147" s="107">
        <f>'Other Opex'!W26</f>
        <v>0</v>
      </c>
      <c r="X147" s="107">
        <f>'Other Opex'!X26</f>
        <v>0</v>
      </c>
      <c r="Y147" s="107">
        <f>'Other Opex'!Y26</f>
        <v>0</v>
      </c>
      <c r="Z147" s="107">
        <f>'Other Opex'!Z26</f>
        <v>0</v>
      </c>
      <c r="AA147" s="107">
        <f>'Other Opex'!AA26</f>
        <v>0</v>
      </c>
      <c r="AB147" s="107">
        <f>'Other Opex'!AB26</f>
        <v>0</v>
      </c>
      <c r="AC147" s="108">
        <f>'Other Opex'!AC26</f>
        <v>0</v>
      </c>
      <c r="AE147" s="805">
        <f>'Other Opex'!AE26</f>
        <v>0</v>
      </c>
      <c r="AG147" s="805">
        <f>'Other Opex'!AG26</f>
        <v>0</v>
      </c>
      <c r="AI147" s="805">
        <f>'Other Opex'!AI26</f>
        <v>0</v>
      </c>
    </row>
    <row r="148" spans="2:35" outlineLevel="1" x14ac:dyDescent="0.2">
      <c r="B148" s="445" t="str">
        <f>'Line Items'!D$2436</f>
        <v>Other Operating Costs</v>
      </c>
      <c r="C148" s="445" t="str">
        <f>'Line Items'!D$2473</f>
        <v>Other Operating Costs: Other Staff Costs</v>
      </c>
      <c r="D148" s="142" t="str">
        <f>'Other Opex'!D27</f>
        <v>Staff Travel</v>
      </c>
      <c r="E148" s="106"/>
      <c r="F148" s="143" t="str">
        <f>'Other Opex'!F27</f>
        <v>£000</v>
      </c>
      <c r="G148" s="107">
        <f>'Other Opex'!G27</f>
        <v>0</v>
      </c>
      <c r="H148" s="107">
        <f>'Other Opex'!H27</f>
        <v>0</v>
      </c>
      <c r="I148" s="107">
        <f>'Other Opex'!I27</f>
        <v>0</v>
      </c>
      <c r="J148" s="107">
        <f>'Other Opex'!J27</f>
        <v>0</v>
      </c>
      <c r="K148" s="107">
        <f>'Other Opex'!K27</f>
        <v>0</v>
      </c>
      <c r="L148" s="107">
        <f>'Other Opex'!L27</f>
        <v>0</v>
      </c>
      <c r="M148" s="107">
        <f>'Other Opex'!M27</f>
        <v>0</v>
      </c>
      <c r="N148" s="107">
        <f>'Other Opex'!N27</f>
        <v>0</v>
      </c>
      <c r="O148" s="107">
        <f>'Other Opex'!O27</f>
        <v>0</v>
      </c>
      <c r="P148" s="107">
        <f>'Other Opex'!P27</f>
        <v>0</v>
      </c>
      <c r="Q148" s="107">
        <f>'Other Opex'!Q27</f>
        <v>0</v>
      </c>
      <c r="R148" s="107">
        <f>'Other Opex'!R27</f>
        <v>0</v>
      </c>
      <c r="S148" s="107">
        <f>'Other Opex'!S27</f>
        <v>0</v>
      </c>
      <c r="T148" s="107">
        <f>'Other Opex'!T27</f>
        <v>0</v>
      </c>
      <c r="U148" s="107">
        <f>'Other Opex'!U27</f>
        <v>0</v>
      </c>
      <c r="V148" s="107">
        <f>'Other Opex'!V27</f>
        <v>0</v>
      </c>
      <c r="W148" s="107">
        <f>'Other Opex'!W27</f>
        <v>0</v>
      </c>
      <c r="X148" s="107">
        <f>'Other Opex'!X27</f>
        <v>0</v>
      </c>
      <c r="Y148" s="107">
        <f>'Other Opex'!Y27</f>
        <v>0</v>
      </c>
      <c r="Z148" s="107">
        <f>'Other Opex'!Z27</f>
        <v>0</v>
      </c>
      <c r="AA148" s="107">
        <f>'Other Opex'!AA27</f>
        <v>0</v>
      </c>
      <c r="AB148" s="107">
        <f>'Other Opex'!AB27</f>
        <v>0</v>
      </c>
      <c r="AC148" s="108">
        <f>'Other Opex'!AC27</f>
        <v>0</v>
      </c>
      <c r="AE148" s="805">
        <f>'Other Opex'!AE27</f>
        <v>0</v>
      </c>
      <c r="AG148" s="805">
        <f>'Other Opex'!AG27</f>
        <v>0</v>
      </c>
      <c r="AI148" s="805">
        <f>'Other Opex'!AI27</f>
        <v>0</v>
      </c>
    </row>
    <row r="149" spans="2:35" outlineLevel="1" x14ac:dyDescent="0.2">
      <c r="B149" s="445" t="str">
        <f>'Line Items'!D$2436</f>
        <v>Other Operating Costs</v>
      </c>
      <c r="C149" s="445" t="str">
        <f>'Line Items'!D$2473</f>
        <v>Other Operating Costs: Other Staff Costs</v>
      </c>
      <c r="D149" s="142" t="str">
        <f>'Other Opex'!D28</f>
        <v>Staff Accommodation</v>
      </c>
      <c r="E149" s="106"/>
      <c r="F149" s="143" t="str">
        <f>'Other Opex'!F28</f>
        <v>£000</v>
      </c>
      <c r="G149" s="107">
        <f>'Other Opex'!G28</f>
        <v>0</v>
      </c>
      <c r="H149" s="107">
        <f>'Other Opex'!H28</f>
        <v>0</v>
      </c>
      <c r="I149" s="107">
        <f>'Other Opex'!I28</f>
        <v>0</v>
      </c>
      <c r="J149" s="107">
        <f>'Other Opex'!J28</f>
        <v>0</v>
      </c>
      <c r="K149" s="107">
        <f>'Other Opex'!K28</f>
        <v>0</v>
      </c>
      <c r="L149" s="107">
        <f>'Other Opex'!L28</f>
        <v>0</v>
      </c>
      <c r="M149" s="107">
        <f>'Other Opex'!M28</f>
        <v>0</v>
      </c>
      <c r="N149" s="107">
        <f>'Other Opex'!N28</f>
        <v>0</v>
      </c>
      <c r="O149" s="107">
        <f>'Other Opex'!O28</f>
        <v>0</v>
      </c>
      <c r="P149" s="107">
        <f>'Other Opex'!P28</f>
        <v>0</v>
      </c>
      <c r="Q149" s="107">
        <f>'Other Opex'!Q28</f>
        <v>0</v>
      </c>
      <c r="R149" s="107">
        <f>'Other Opex'!R28</f>
        <v>0</v>
      </c>
      <c r="S149" s="107">
        <f>'Other Opex'!S28</f>
        <v>0</v>
      </c>
      <c r="T149" s="107">
        <f>'Other Opex'!T28</f>
        <v>0</v>
      </c>
      <c r="U149" s="107">
        <f>'Other Opex'!U28</f>
        <v>0</v>
      </c>
      <c r="V149" s="107">
        <f>'Other Opex'!V28</f>
        <v>0</v>
      </c>
      <c r="W149" s="107">
        <f>'Other Opex'!W28</f>
        <v>0</v>
      </c>
      <c r="X149" s="107">
        <f>'Other Opex'!X28</f>
        <v>0</v>
      </c>
      <c r="Y149" s="107">
        <f>'Other Opex'!Y28</f>
        <v>0</v>
      </c>
      <c r="Z149" s="107">
        <f>'Other Opex'!Z28</f>
        <v>0</v>
      </c>
      <c r="AA149" s="107">
        <f>'Other Opex'!AA28</f>
        <v>0</v>
      </c>
      <c r="AB149" s="107">
        <f>'Other Opex'!AB28</f>
        <v>0</v>
      </c>
      <c r="AC149" s="108">
        <f>'Other Opex'!AC28</f>
        <v>0</v>
      </c>
      <c r="AE149" s="805">
        <f>'Other Opex'!AE28</f>
        <v>0</v>
      </c>
      <c r="AG149" s="805">
        <f>'Other Opex'!AG28</f>
        <v>0</v>
      </c>
      <c r="AI149" s="805">
        <f>'Other Opex'!AI28</f>
        <v>0</v>
      </c>
    </row>
    <row r="150" spans="2:35" outlineLevel="1" x14ac:dyDescent="0.2">
      <c r="B150" s="445" t="str">
        <f>'Line Items'!D$2436</f>
        <v>Other Operating Costs</v>
      </c>
      <c r="C150" s="445" t="str">
        <f>'Line Items'!D$2473</f>
        <v>Other Operating Costs: Other Staff Costs</v>
      </c>
      <c r="D150" s="142" t="str">
        <f>'Other Opex'!D29</f>
        <v>Staff Entertainment</v>
      </c>
      <c r="E150" s="106"/>
      <c r="F150" s="143" t="str">
        <f>'Other Opex'!F29</f>
        <v>£000</v>
      </c>
      <c r="G150" s="107">
        <f>'Other Opex'!G29</f>
        <v>0</v>
      </c>
      <c r="H150" s="107">
        <f>'Other Opex'!H29</f>
        <v>0</v>
      </c>
      <c r="I150" s="107">
        <f>'Other Opex'!I29</f>
        <v>0</v>
      </c>
      <c r="J150" s="107">
        <f>'Other Opex'!J29</f>
        <v>0</v>
      </c>
      <c r="K150" s="107">
        <f>'Other Opex'!K29</f>
        <v>0</v>
      </c>
      <c r="L150" s="107">
        <f>'Other Opex'!L29</f>
        <v>0</v>
      </c>
      <c r="M150" s="107">
        <f>'Other Opex'!M29</f>
        <v>0</v>
      </c>
      <c r="N150" s="107">
        <f>'Other Opex'!N29</f>
        <v>0</v>
      </c>
      <c r="O150" s="107">
        <f>'Other Opex'!O29</f>
        <v>0</v>
      </c>
      <c r="P150" s="107">
        <f>'Other Opex'!P29</f>
        <v>0</v>
      </c>
      <c r="Q150" s="107">
        <f>'Other Opex'!Q29</f>
        <v>0</v>
      </c>
      <c r="R150" s="107">
        <f>'Other Opex'!R29</f>
        <v>0</v>
      </c>
      <c r="S150" s="107">
        <f>'Other Opex'!S29</f>
        <v>0</v>
      </c>
      <c r="T150" s="107">
        <f>'Other Opex'!T29</f>
        <v>0</v>
      </c>
      <c r="U150" s="107">
        <f>'Other Opex'!U29</f>
        <v>0</v>
      </c>
      <c r="V150" s="107">
        <f>'Other Opex'!V29</f>
        <v>0</v>
      </c>
      <c r="W150" s="107">
        <f>'Other Opex'!W29</f>
        <v>0</v>
      </c>
      <c r="X150" s="107">
        <f>'Other Opex'!X29</f>
        <v>0</v>
      </c>
      <c r="Y150" s="107">
        <f>'Other Opex'!Y29</f>
        <v>0</v>
      </c>
      <c r="Z150" s="107">
        <f>'Other Opex'!Z29</f>
        <v>0</v>
      </c>
      <c r="AA150" s="107">
        <f>'Other Opex'!AA29</f>
        <v>0</v>
      </c>
      <c r="AB150" s="107">
        <f>'Other Opex'!AB29</f>
        <v>0</v>
      </c>
      <c r="AC150" s="108">
        <f>'Other Opex'!AC29</f>
        <v>0</v>
      </c>
      <c r="AE150" s="805">
        <f>'Other Opex'!AE29</f>
        <v>0</v>
      </c>
      <c r="AG150" s="805">
        <f>'Other Opex'!AG29</f>
        <v>0</v>
      </c>
      <c r="AI150" s="805">
        <f>'Other Opex'!AI29</f>
        <v>0</v>
      </c>
    </row>
    <row r="151" spans="2:35" outlineLevel="1" x14ac:dyDescent="0.2">
      <c r="B151" s="445" t="str">
        <f>'Line Items'!D$2436</f>
        <v>Other Operating Costs</v>
      </c>
      <c r="C151" s="445" t="str">
        <f>'Line Items'!D$2473</f>
        <v>Other Operating Costs: Other Staff Costs</v>
      </c>
      <c r="D151" s="142" t="str">
        <f>'Other Opex'!D30</f>
        <v>Meeting Expenses</v>
      </c>
      <c r="E151" s="106"/>
      <c r="F151" s="143" t="str">
        <f>'Other Opex'!F30</f>
        <v>£000</v>
      </c>
      <c r="G151" s="107">
        <f>'Other Opex'!G30</f>
        <v>0</v>
      </c>
      <c r="H151" s="107">
        <f>'Other Opex'!H30</f>
        <v>0</v>
      </c>
      <c r="I151" s="107">
        <f>'Other Opex'!I30</f>
        <v>0</v>
      </c>
      <c r="J151" s="107">
        <f>'Other Opex'!J30</f>
        <v>0</v>
      </c>
      <c r="K151" s="107">
        <f>'Other Opex'!K30</f>
        <v>0</v>
      </c>
      <c r="L151" s="107">
        <f>'Other Opex'!L30</f>
        <v>0</v>
      </c>
      <c r="M151" s="107">
        <f>'Other Opex'!M30</f>
        <v>0</v>
      </c>
      <c r="N151" s="107">
        <f>'Other Opex'!N30</f>
        <v>0</v>
      </c>
      <c r="O151" s="107">
        <f>'Other Opex'!O30</f>
        <v>0</v>
      </c>
      <c r="P151" s="107">
        <f>'Other Opex'!P30</f>
        <v>0</v>
      </c>
      <c r="Q151" s="107">
        <f>'Other Opex'!Q30</f>
        <v>0</v>
      </c>
      <c r="R151" s="107">
        <f>'Other Opex'!R30</f>
        <v>0</v>
      </c>
      <c r="S151" s="107">
        <f>'Other Opex'!S30</f>
        <v>0</v>
      </c>
      <c r="T151" s="107">
        <f>'Other Opex'!T30</f>
        <v>0</v>
      </c>
      <c r="U151" s="107">
        <f>'Other Opex'!U30</f>
        <v>0</v>
      </c>
      <c r="V151" s="107">
        <f>'Other Opex'!V30</f>
        <v>0</v>
      </c>
      <c r="W151" s="107">
        <f>'Other Opex'!W30</f>
        <v>0</v>
      </c>
      <c r="X151" s="107">
        <f>'Other Opex'!X30</f>
        <v>0</v>
      </c>
      <c r="Y151" s="107">
        <f>'Other Opex'!Y30</f>
        <v>0</v>
      </c>
      <c r="Z151" s="107">
        <f>'Other Opex'!Z30</f>
        <v>0</v>
      </c>
      <c r="AA151" s="107">
        <f>'Other Opex'!AA30</f>
        <v>0</v>
      </c>
      <c r="AB151" s="107">
        <f>'Other Opex'!AB30</f>
        <v>0</v>
      </c>
      <c r="AC151" s="108">
        <f>'Other Opex'!AC30</f>
        <v>0</v>
      </c>
      <c r="AE151" s="805">
        <f>'Other Opex'!AE30</f>
        <v>0</v>
      </c>
      <c r="AG151" s="805">
        <f>'Other Opex'!AG30</f>
        <v>0</v>
      </c>
      <c r="AI151" s="805">
        <f>'Other Opex'!AI30</f>
        <v>0</v>
      </c>
    </row>
    <row r="152" spans="2:35" outlineLevel="1" x14ac:dyDescent="0.2">
      <c r="B152" s="445" t="str">
        <f>'Line Items'!D$2436</f>
        <v>Other Operating Costs</v>
      </c>
      <c r="C152" s="445" t="str">
        <f>'Line Items'!D$2473</f>
        <v>Other Operating Costs: Other Staff Costs</v>
      </c>
      <c r="D152" s="142" t="str">
        <f>'Other Opex'!D31</f>
        <v>Conferences and Events</v>
      </c>
      <c r="E152" s="106"/>
      <c r="F152" s="143" t="str">
        <f>'Other Opex'!F31</f>
        <v>£000</v>
      </c>
      <c r="G152" s="107">
        <f>'Other Opex'!G31</f>
        <v>0</v>
      </c>
      <c r="H152" s="107">
        <f>'Other Opex'!H31</f>
        <v>0</v>
      </c>
      <c r="I152" s="107">
        <f>'Other Opex'!I31</f>
        <v>0</v>
      </c>
      <c r="J152" s="107">
        <f>'Other Opex'!J31</f>
        <v>0</v>
      </c>
      <c r="K152" s="107">
        <f>'Other Opex'!K31</f>
        <v>0</v>
      </c>
      <c r="L152" s="107">
        <f>'Other Opex'!L31</f>
        <v>0</v>
      </c>
      <c r="M152" s="107">
        <f>'Other Opex'!M31</f>
        <v>0</v>
      </c>
      <c r="N152" s="107">
        <f>'Other Opex'!N31</f>
        <v>0</v>
      </c>
      <c r="O152" s="107">
        <f>'Other Opex'!O31</f>
        <v>0</v>
      </c>
      <c r="P152" s="107">
        <f>'Other Opex'!P31</f>
        <v>0</v>
      </c>
      <c r="Q152" s="107">
        <f>'Other Opex'!Q31</f>
        <v>0</v>
      </c>
      <c r="R152" s="107">
        <f>'Other Opex'!R31</f>
        <v>0</v>
      </c>
      <c r="S152" s="107">
        <f>'Other Opex'!S31</f>
        <v>0</v>
      </c>
      <c r="T152" s="107">
        <f>'Other Opex'!T31</f>
        <v>0</v>
      </c>
      <c r="U152" s="107">
        <f>'Other Opex'!U31</f>
        <v>0</v>
      </c>
      <c r="V152" s="107">
        <f>'Other Opex'!V31</f>
        <v>0</v>
      </c>
      <c r="W152" s="107">
        <f>'Other Opex'!W31</f>
        <v>0</v>
      </c>
      <c r="X152" s="107">
        <f>'Other Opex'!X31</f>
        <v>0</v>
      </c>
      <c r="Y152" s="107">
        <f>'Other Opex'!Y31</f>
        <v>0</v>
      </c>
      <c r="Z152" s="107">
        <f>'Other Opex'!Z31</f>
        <v>0</v>
      </c>
      <c r="AA152" s="107">
        <f>'Other Opex'!AA31</f>
        <v>0</v>
      </c>
      <c r="AB152" s="107">
        <f>'Other Opex'!AB31</f>
        <v>0</v>
      </c>
      <c r="AC152" s="108">
        <f>'Other Opex'!AC31</f>
        <v>0</v>
      </c>
      <c r="AE152" s="805">
        <f>'Other Opex'!AE31</f>
        <v>0</v>
      </c>
      <c r="AG152" s="805">
        <f>'Other Opex'!AG31</f>
        <v>0</v>
      </c>
      <c r="AI152" s="805">
        <f>'Other Opex'!AI31</f>
        <v>0</v>
      </c>
    </row>
    <row r="153" spans="2:35" outlineLevel="1" x14ac:dyDescent="0.2">
      <c r="B153" s="445" t="str">
        <f>'Line Items'!D$2436</f>
        <v>Other Operating Costs</v>
      </c>
      <c r="C153" s="445" t="str">
        <f>'Line Items'!D$2473</f>
        <v>Other Operating Costs: Other Staff Costs</v>
      </c>
      <c r="D153" s="142" t="str">
        <f>'Other Opex'!D32</f>
        <v>Reorganisation Costs</v>
      </c>
      <c r="E153" s="106"/>
      <c r="F153" s="143" t="str">
        <f>'Other Opex'!F32</f>
        <v>£000</v>
      </c>
      <c r="G153" s="107">
        <f>'Other Opex'!G32</f>
        <v>0</v>
      </c>
      <c r="H153" s="107">
        <f>'Other Opex'!H32</f>
        <v>0</v>
      </c>
      <c r="I153" s="107">
        <f>'Other Opex'!I32</f>
        <v>0</v>
      </c>
      <c r="J153" s="107">
        <f>'Other Opex'!J32</f>
        <v>0</v>
      </c>
      <c r="K153" s="107">
        <f>'Other Opex'!K32</f>
        <v>0</v>
      </c>
      <c r="L153" s="107">
        <f>'Other Opex'!L32</f>
        <v>0</v>
      </c>
      <c r="M153" s="107">
        <f>'Other Opex'!M32</f>
        <v>0</v>
      </c>
      <c r="N153" s="107">
        <f>'Other Opex'!N32</f>
        <v>0</v>
      </c>
      <c r="O153" s="107">
        <f>'Other Opex'!O32</f>
        <v>0</v>
      </c>
      <c r="P153" s="107">
        <f>'Other Opex'!P32</f>
        <v>0</v>
      </c>
      <c r="Q153" s="107">
        <f>'Other Opex'!Q32</f>
        <v>0</v>
      </c>
      <c r="R153" s="107">
        <f>'Other Opex'!R32</f>
        <v>0</v>
      </c>
      <c r="S153" s="107">
        <f>'Other Opex'!S32</f>
        <v>0</v>
      </c>
      <c r="T153" s="107">
        <f>'Other Opex'!T32</f>
        <v>0</v>
      </c>
      <c r="U153" s="107">
        <f>'Other Opex'!U32</f>
        <v>0</v>
      </c>
      <c r="V153" s="107">
        <f>'Other Opex'!V32</f>
        <v>0</v>
      </c>
      <c r="W153" s="107">
        <f>'Other Opex'!W32</f>
        <v>0</v>
      </c>
      <c r="X153" s="107">
        <f>'Other Opex'!X32</f>
        <v>0</v>
      </c>
      <c r="Y153" s="107">
        <f>'Other Opex'!Y32</f>
        <v>0</v>
      </c>
      <c r="Z153" s="107">
        <f>'Other Opex'!Z32</f>
        <v>0</v>
      </c>
      <c r="AA153" s="107">
        <f>'Other Opex'!AA32</f>
        <v>0</v>
      </c>
      <c r="AB153" s="107">
        <f>'Other Opex'!AB32</f>
        <v>0</v>
      </c>
      <c r="AC153" s="108">
        <f>'Other Opex'!AC32</f>
        <v>0</v>
      </c>
      <c r="AE153" s="805">
        <f>'Other Opex'!AE32</f>
        <v>0</v>
      </c>
      <c r="AG153" s="805">
        <f>'Other Opex'!AG32</f>
        <v>0</v>
      </c>
      <c r="AI153" s="805">
        <f>'Other Opex'!AI32</f>
        <v>0</v>
      </c>
    </row>
    <row r="154" spans="2:35" outlineLevel="1" x14ac:dyDescent="0.2">
      <c r="B154" s="445" t="str">
        <f>'Line Items'!D$2436</f>
        <v>Other Operating Costs</v>
      </c>
      <c r="C154" s="445" t="str">
        <f>'Line Items'!D$2473</f>
        <v>Other Operating Costs: Other Staff Costs</v>
      </c>
      <c r="D154" s="142" t="str">
        <f>'Other Opex'!D33</f>
        <v>Severance / Redundancy</v>
      </c>
      <c r="E154" s="106"/>
      <c r="F154" s="143" t="str">
        <f>'Other Opex'!F33</f>
        <v>£000</v>
      </c>
      <c r="G154" s="107">
        <f>'Other Opex'!G33</f>
        <v>0</v>
      </c>
      <c r="H154" s="107">
        <f>'Other Opex'!H33</f>
        <v>0</v>
      </c>
      <c r="I154" s="107">
        <f>'Other Opex'!I33</f>
        <v>0</v>
      </c>
      <c r="J154" s="107">
        <f>'Other Opex'!J33</f>
        <v>0</v>
      </c>
      <c r="K154" s="107">
        <f>'Other Opex'!K33</f>
        <v>0</v>
      </c>
      <c r="L154" s="107">
        <f>'Other Opex'!L33</f>
        <v>0</v>
      </c>
      <c r="M154" s="107">
        <f>'Other Opex'!M33</f>
        <v>0</v>
      </c>
      <c r="N154" s="107">
        <f>'Other Opex'!N33</f>
        <v>0</v>
      </c>
      <c r="O154" s="107">
        <f>'Other Opex'!O33</f>
        <v>0</v>
      </c>
      <c r="P154" s="107">
        <f>'Other Opex'!P33</f>
        <v>0</v>
      </c>
      <c r="Q154" s="107">
        <f>'Other Opex'!Q33</f>
        <v>0</v>
      </c>
      <c r="R154" s="107">
        <f>'Other Opex'!R33</f>
        <v>0</v>
      </c>
      <c r="S154" s="107">
        <f>'Other Opex'!S33</f>
        <v>0</v>
      </c>
      <c r="T154" s="107">
        <f>'Other Opex'!T33</f>
        <v>0</v>
      </c>
      <c r="U154" s="107">
        <f>'Other Opex'!U33</f>
        <v>0</v>
      </c>
      <c r="V154" s="107">
        <f>'Other Opex'!V33</f>
        <v>0</v>
      </c>
      <c r="W154" s="107">
        <f>'Other Opex'!W33</f>
        <v>0</v>
      </c>
      <c r="X154" s="107">
        <f>'Other Opex'!X33</f>
        <v>0</v>
      </c>
      <c r="Y154" s="107">
        <f>'Other Opex'!Y33</f>
        <v>0</v>
      </c>
      <c r="Z154" s="107">
        <f>'Other Opex'!Z33</f>
        <v>0</v>
      </c>
      <c r="AA154" s="107">
        <f>'Other Opex'!AA33</f>
        <v>0</v>
      </c>
      <c r="AB154" s="107">
        <f>'Other Opex'!AB33</f>
        <v>0</v>
      </c>
      <c r="AC154" s="108">
        <f>'Other Opex'!AC33</f>
        <v>0</v>
      </c>
      <c r="AE154" s="805">
        <f>'Other Opex'!AE33</f>
        <v>0</v>
      </c>
      <c r="AG154" s="805">
        <f>'Other Opex'!AG33</f>
        <v>0</v>
      </c>
      <c r="AI154" s="805">
        <f>'Other Opex'!AI33</f>
        <v>0</v>
      </c>
    </row>
    <row r="155" spans="2:35" outlineLevel="1" x14ac:dyDescent="0.2">
      <c r="B155" s="445" t="str">
        <f>'Line Items'!D$2436</f>
        <v>Other Operating Costs</v>
      </c>
      <c r="C155" s="445" t="str">
        <f>'Line Items'!D$2473</f>
        <v>Other Operating Costs: Other Staff Costs</v>
      </c>
      <c r="D155" s="142" t="str">
        <f>'Other Opex'!D34</f>
        <v>Employee Relocation costs</v>
      </c>
      <c r="E155" s="106"/>
      <c r="F155" s="143" t="str">
        <f>'Other Opex'!F34</f>
        <v>£000</v>
      </c>
      <c r="G155" s="107">
        <f>'Other Opex'!G34</f>
        <v>0</v>
      </c>
      <c r="H155" s="107">
        <f>'Other Opex'!H34</f>
        <v>0</v>
      </c>
      <c r="I155" s="107">
        <f>'Other Opex'!I34</f>
        <v>0</v>
      </c>
      <c r="J155" s="107">
        <f>'Other Opex'!J34</f>
        <v>0</v>
      </c>
      <c r="K155" s="107">
        <f>'Other Opex'!K34</f>
        <v>0</v>
      </c>
      <c r="L155" s="107">
        <f>'Other Opex'!L34</f>
        <v>0</v>
      </c>
      <c r="M155" s="107">
        <f>'Other Opex'!M34</f>
        <v>0</v>
      </c>
      <c r="N155" s="107">
        <f>'Other Opex'!N34</f>
        <v>0</v>
      </c>
      <c r="O155" s="107">
        <f>'Other Opex'!O34</f>
        <v>0</v>
      </c>
      <c r="P155" s="107">
        <f>'Other Opex'!P34</f>
        <v>0</v>
      </c>
      <c r="Q155" s="107">
        <f>'Other Opex'!Q34</f>
        <v>0</v>
      </c>
      <c r="R155" s="107">
        <f>'Other Opex'!R34</f>
        <v>0</v>
      </c>
      <c r="S155" s="107">
        <f>'Other Opex'!S34</f>
        <v>0</v>
      </c>
      <c r="T155" s="107">
        <f>'Other Opex'!T34</f>
        <v>0</v>
      </c>
      <c r="U155" s="107">
        <f>'Other Opex'!U34</f>
        <v>0</v>
      </c>
      <c r="V155" s="107">
        <f>'Other Opex'!V34</f>
        <v>0</v>
      </c>
      <c r="W155" s="107">
        <f>'Other Opex'!W34</f>
        <v>0</v>
      </c>
      <c r="X155" s="107">
        <f>'Other Opex'!X34</f>
        <v>0</v>
      </c>
      <c r="Y155" s="107">
        <f>'Other Opex'!Y34</f>
        <v>0</v>
      </c>
      <c r="Z155" s="107">
        <f>'Other Opex'!Z34</f>
        <v>0</v>
      </c>
      <c r="AA155" s="107">
        <f>'Other Opex'!AA34</f>
        <v>0</v>
      </c>
      <c r="AB155" s="107">
        <f>'Other Opex'!AB34</f>
        <v>0</v>
      </c>
      <c r="AC155" s="108">
        <f>'Other Opex'!AC34</f>
        <v>0</v>
      </c>
      <c r="AE155" s="805">
        <f>'Other Opex'!AE34</f>
        <v>0</v>
      </c>
      <c r="AG155" s="805">
        <f>'Other Opex'!AG34</f>
        <v>0</v>
      </c>
      <c r="AI155" s="805">
        <f>'Other Opex'!AI34</f>
        <v>0</v>
      </c>
    </row>
    <row r="156" spans="2:35" outlineLevel="1" x14ac:dyDescent="0.2">
      <c r="B156" s="445" t="str">
        <f>'Line Items'!D$2436</f>
        <v>Other Operating Costs</v>
      </c>
      <c r="C156" s="445" t="str">
        <f>'Line Items'!D$2473</f>
        <v>Other Operating Costs: Other Staff Costs</v>
      </c>
      <c r="D156" s="142" t="str">
        <f>'Other Opex'!D35</f>
        <v>Change Management</v>
      </c>
      <c r="E156" s="106"/>
      <c r="F156" s="143" t="str">
        <f>'Other Opex'!F35</f>
        <v>£000</v>
      </c>
      <c r="G156" s="107">
        <f>'Other Opex'!G35</f>
        <v>0</v>
      </c>
      <c r="H156" s="107">
        <f>'Other Opex'!H35</f>
        <v>0</v>
      </c>
      <c r="I156" s="107">
        <f>'Other Opex'!I35</f>
        <v>0</v>
      </c>
      <c r="J156" s="107">
        <f>'Other Opex'!J35</f>
        <v>0</v>
      </c>
      <c r="K156" s="107">
        <f>'Other Opex'!K35</f>
        <v>0</v>
      </c>
      <c r="L156" s="107">
        <f>'Other Opex'!L35</f>
        <v>0</v>
      </c>
      <c r="M156" s="107">
        <f>'Other Opex'!M35</f>
        <v>0</v>
      </c>
      <c r="N156" s="107">
        <f>'Other Opex'!N35</f>
        <v>0</v>
      </c>
      <c r="O156" s="107">
        <f>'Other Opex'!O35</f>
        <v>0</v>
      </c>
      <c r="P156" s="107">
        <f>'Other Opex'!P35</f>
        <v>0</v>
      </c>
      <c r="Q156" s="107">
        <f>'Other Opex'!Q35</f>
        <v>0</v>
      </c>
      <c r="R156" s="107">
        <f>'Other Opex'!R35</f>
        <v>0</v>
      </c>
      <c r="S156" s="107">
        <f>'Other Opex'!S35</f>
        <v>0</v>
      </c>
      <c r="T156" s="107">
        <f>'Other Opex'!T35</f>
        <v>0</v>
      </c>
      <c r="U156" s="107">
        <f>'Other Opex'!U35</f>
        <v>0</v>
      </c>
      <c r="V156" s="107">
        <f>'Other Opex'!V35</f>
        <v>0</v>
      </c>
      <c r="W156" s="107">
        <f>'Other Opex'!W35</f>
        <v>0</v>
      </c>
      <c r="X156" s="107">
        <f>'Other Opex'!X35</f>
        <v>0</v>
      </c>
      <c r="Y156" s="107">
        <f>'Other Opex'!Y35</f>
        <v>0</v>
      </c>
      <c r="Z156" s="107">
        <f>'Other Opex'!Z35</f>
        <v>0</v>
      </c>
      <c r="AA156" s="107">
        <f>'Other Opex'!AA35</f>
        <v>0</v>
      </c>
      <c r="AB156" s="107">
        <f>'Other Opex'!AB35</f>
        <v>0</v>
      </c>
      <c r="AC156" s="108">
        <f>'Other Opex'!AC35</f>
        <v>0</v>
      </c>
      <c r="AE156" s="805">
        <f>'Other Opex'!AE35</f>
        <v>0</v>
      </c>
      <c r="AG156" s="805">
        <f>'Other Opex'!AG35</f>
        <v>0</v>
      </c>
      <c r="AI156" s="805">
        <f>'Other Opex'!AI35</f>
        <v>0</v>
      </c>
    </row>
    <row r="157" spans="2:35" outlineLevel="1" x14ac:dyDescent="0.2">
      <c r="B157" s="445" t="str">
        <f>'Line Items'!D$2436</f>
        <v>Other Operating Costs</v>
      </c>
      <c r="C157" s="445" t="str">
        <f>'Line Items'!D$2473</f>
        <v>Other Operating Costs: Other Staff Costs</v>
      </c>
      <c r="D157" s="142" t="str">
        <f>'Other Opex'!D36</f>
        <v>Internal Communications</v>
      </c>
      <c r="E157" s="106"/>
      <c r="F157" s="143" t="str">
        <f>'Other Opex'!F36</f>
        <v>£000</v>
      </c>
      <c r="G157" s="107">
        <f>'Other Opex'!G36</f>
        <v>0</v>
      </c>
      <c r="H157" s="107">
        <f>'Other Opex'!H36</f>
        <v>0</v>
      </c>
      <c r="I157" s="107">
        <f>'Other Opex'!I36</f>
        <v>0</v>
      </c>
      <c r="J157" s="107">
        <f>'Other Opex'!J36</f>
        <v>0</v>
      </c>
      <c r="K157" s="107">
        <f>'Other Opex'!K36</f>
        <v>0</v>
      </c>
      <c r="L157" s="107">
        <f>'Other Opex'!L36</f>
        <v>0</v>
      </c>
      <c r="M157" s="107">
        <f>'Other Opex'!M36</f>
        <v>0</v>
      </c>
      <c r="N157" s="107">
        <f>'Other Opex'!N36</f>
        <v>0</v>
      </c>
      <c r="O157" s="107">
        <f>'Other Opex'!O36</f>
        <v>0</v>
      </c>
      <c r="P157" s="107">
        <f>'Other Opex'!P36</f>
        <v>0</v>
      </c>
      <c r="Q157" s="107">
        <f>'Other Opex'!Q36</f>
        <v>0</v>
      </c>
      <c r="R157" s="107">
        <f>'Other Opex'!R36</f>
        <v>0</v>
      </c>
      <c r="S157" s="107">
        <f>'Other Opex'!S36</f>
        <v>0</v>
      </c>
      <c r="T157" s="107">
        <f>'Other Opex'!T36</f>
        <v>0</v>
      </c>
      <c r="U157" s="107">
        <f>'Other Opex'!U36</f>
        <v>0</v>
      </c>
      <c r="V157" s="107">
        <f>'Other Opex'!V36</f>
        <v>0</v>
      </c>
      <c r="W157" s="107">
        <f>'Other Opex'!W36</f>
        <v>0</v>
      </c>
      <c r="X157" s="107">
        <f>'Other Opex'!X36</f>
        <v>0</v>
      </c>
      <c r="Y157" s="107">
        <f>'Other Opex'!Y36</f>
        <v>0</v>
      </c>
      <c r="Z157" s="107">
        <f>'Other Opex'!Z36</f>
        <v>0</v>
      </c>
      <c r="AA157" s="107">
        <f>'Other Opex'!AA36</f>
        <v>0</v>
      </c>
      <c r="AB157" s="107">
        <f>'Other Opex'!AB36</f>
        <v>0</v>
      </c>
      <c r="AC157" s="108">
        <f>'Other Opex'!AC36</f>
        <v>0</v>
      </c>
      <c r="AE157" s="805">
        <f>'Other Opex'!AE36</f>
        <v>0</v>
      </c>
      <c r="AG157" s="805">
        <f>'Other Opex'!AG36</f>
        <v>0</v>
      </c>
      <c r="AI157" s="805">
        <f>'Other Opex'!AI36</f>
        <v>0</v>
      </c>
    </row>
    <row r="158" spans="2:35" outlineLevel="1" x14ac:dyDescent="0.2">
      <c r="B158" s="445" t="str">
        <f>'Line Items'!D$2436</f>
        <v>Other Operating Costs</v>
      </c>
      <c r="C158" s="445" t="str">
        <f>'Line Items'!D$2473</f>
        <v>Other Operating Costs: Other Staff Costs</v>
      </c>
      <c r="D158" s="142" t="str">
        <f>'Other Opex'!D37</f>
        <v>Tribunals</v>
      </c>
      <c r="E158" s="106"/>
      <c r="F158" s="143" t="str">
        <f>'Other Opex'!F37</f>
        <v>£000</v>
      </c>
      <c r="G158" s="107">
        <f>'Other Opex'!G37</f>
        <v>0</v>
      </c>
      <c r="H158" s="107">
        <f>'Other Opex'!H37</f>
        <v>0</v>
      </c>
      <c r="I158" s="107">
        <f>'Other Opex'!I37</f>
        <v>0</v>
      </c>
      <c r="J158" s="107">
        <f>'Other Opex'!J37</f>
        <v>0</v>
      </c>
      <c r="K158" s="107">
        <f>'Other Opex'!K37</f>
        <v>0</v>
      </c>
      <c r="L158" s="107">
        <f>'Other Opex'!L37</f>
        <v>0</v>
      </c>
      <c r="M158" s="107">
        <f>'Other Opex'!M37</f>
        <v>0</v>
      </c>
      <c r="N158" s="107">
        <f>'Other Opex'!N37</f>
        <v>0</v>
      </c>
      <c r="O158" s="107">
        <f>'Other Opex'!O37</f>
        <v>0</v>
      </c>
      <c r="P158" s="107">
        <f>'Other Opex'!P37</f>
        <v>0</v>
      </c>
      <c r="Q158" s="107">
        <f>'Other Opex'!Q37</f>
        <v>0</v>
      </c>
      <c r="R158" s="107">
        <f>'Other Opex'!R37</f>
        <v>0</v>
      </c>
      <c r="S158" s="107">
        <f>'Other Opex'!S37</f>
        <v>0</v>
      </c>
      <c r="T158" s="107">
        <f>'Other Opex'!T37</f>
        <v>0</v>
      </c>
      <c r="U158" s="107">
        <f>'Other Opex'!U37</f>
        <v>0</v>
      </c>
      <c r="V158" s="107">
        <f>'Other Opex'!V37</f>
        <v>0</v>
      </c>
      <c r="W158" s="107">
        <f>'Other Opex'!W37</f>
        <v>0</v>
      </c>
      <c r="X158" s="107">
        <f>'Other Opex'!X37</f>
        <v>0</v>
      </c>
      <c r="Y158" s="107">
        <f>'Other Opex'!Y37</f>
        <v>0</v>
      </c>
      <c r="Z158" s="107">
        <f>'Other Opex'!Z37</f>
        <v>0</v>
      </c>
      <c r="AA158" s="107">
        <f>'Other Opex'!AA37</f>
        <v>0</v>
      </c>
      <c r="AB158" s="107">
        <f>'Other Opex'!AB37</f>
        <v>0</v>
      </c>
      <c r="AC158" s="108">
        <f>'Other Opex'!AC37</f>
        <v>0</v>
      </c>
      <c r="AE158" s="805">
        <f>'Other Opex'!AE37</f>
        <v>0</v>
      </c>
      <c r="AG158" s="805">
        <f>'Other Opex'!AG37</f>
        <v>0</v>
      </c>
      <c r="AI158" s="805">
        <f>'Other Opex'!AI37</f>
        <v>0</v>
      </c>
    </row>
    <row r="159" spans="2:35" outlineLevel="1" x14ac:dyDescent="0.2">
      <c r="B159" s="445" t="str">
        <f>'Line Items'!D$2436</f>
        <v>Other Operating Costs</v>
      </c>
      <c r="C159" s="445" t="str">
        <f>'Line Items'!D$2473</f>
        <v>Other Operating Costs: Other Staff Costs</v>
      </c>
      <c r="D159" s="142" t="str">
        <f>'Other Opex'!D38</f>
        <v>Petty cash</v>
      </c>
      <c r="E159" s="106"/>
      <c r="F159" s="143" t="str">
        <f>'Other Opex'!F38</f>
        <v>£000</v>
      </c>
      <c r="G159" s="107">
        <f>'Other Opex'!G38</f>
        <v>0</v>
      </c>
      <c r="H159" s="107">
        <f>'Other Opex'!H38</f>
        <v>0</v>
      </c>
      <c r="I159" s="107">
        <f>'Other Opex'!I38</f>
        <v>0</v>
      </c>
      <c r="J159" s="107">
        <f>'Other Opex'!J38</f>
        <v>0</v>
      </c>
      <c r="K159" s="107">
        <f>'Other Opex'!K38</f>
        <v>0</v>
      </c>
      <c r="L159" s="107">
        <f>'Other Opex'!L38</f>
        <v>0</v>
      </c>
      <c r="M159" s="107">
        <f>'Other Opex'!M38</f>
        <v>0</v>
      </c>
      <c r="N159" s="107">
        <f>'Other Opex'!N38</f>
        <v>0</v>
      </c>
      <c r="O159" s="107">
        <f>'Other Opex'!O38</f>
        <v>0</v>
      </c>
      <c r="P159" s="107">
        <f>'Other Opex'!P38</f>
        <v>0</v>
      </c>
      <c r="Q159" s="107">
        <f>'Other Opex'!Q38</f>
        <v>0</v>
      </c>
      <c r="R159" s="107">
        <f>'Other Opex'!R38</f>
        <v>0</v>
      </c>
      <c r="S159" s="107">
        <f>'Other Opex'!S38</f>
        <v>0</v>
      </c>
      <c r="T159" s="107">
        <f>'Other Opex'!T38</f>
        <v>0</v>
      </c>
      <c r="U159" s="107">
        <f>'Other Opex'!U38</f>
        <v>0</v>
      </c>
      <c r="V159" s="107">
        <f>'Other Opex'!V38</f>
        <v>0</v>
      </c>
      <c r="W159" s="107">
        <f>'Other Opex'!W38</f>
        <v>0</v>
      </c>
      <c r="X159" s="107">
        <f>'Other Opex'!X38</f>
        <v>0</v>
      </c>
      <c r="Y159" s="107">
        <f>'Other Opex'!Y38</f>
        <v>0</v>
      </c>
      <c r="Z159" s="107">
        <f>'Other Opex'!Z38</f>
        <v>0</v>
      </c>
      <c r="AA159" s="107">
        <f>'Other Opex'!AA38</f>
        <v>0</v>
      </c>
      <c r="AB159" s="107">
        <f>'Other Opex'!AB38</f>
        <v>0</v>
      </c>
      <c r="AC159" s="108">
        <f>'Other Opex'!AC38</f>
        <v>0</v>
      </c>
      <c r="AE159" s="805">
        <f>'Other Opex'!AE38</f>
        <v>0</v>
      </c>
      <c r="AG159" s="805">
        <f>'Other Opex'!AG38</f>
        <v>0</v>
      </c>
      <c r="AI159" s="805">
        <f>'Other Opex'!AI38</f>
        <v>0</v>
      </c>
    </row>
    <row r="160" spans="2:35" outlineLevel="1" x14ac:dyDescent="0.2">
      <c r="B160" s="445" t="str">
        <f>'Line Items'!D$2436</f>
        <v>Other Operating Costs</v>
      </c>
      <c r="C160" s="445" t="str">
        <f>'Line Items'!D$2473</f>
        <v>Other Operating Costs: Other Staff Costs</v>
      </c>
      <c r="D160" s="142" t="str">
        <f>'Other Opex'!D39</f>
        <v>Long Service awards</v>
      </c>
      <c r="E160" s="106"/>
      <c r="F160" s="143" t="str">
        <f>'Other Opex'!F39</f>
        <v>£000</v>
      </c>
      <c r="G160" s="107">
        <f>'Other Opex'!G39</f>
        <v>0</v>
      </c>
      <c r="H160" s="107">
        <f>'Other Opex'!H39</f>
        <v>0</v>
      </c>
      <c r="I160" s="107">
        <f>'Other Opex'!I39</f>
        <v>0</v>
      </c>
      <c r="J160" s="107">
        <f>'Other Opex'!J39</f>
        <v>0</v>
      </c>
      <c r="K160" s="107">
        <f>'Other Opex'!K39</f>
        <v>0</v>
      </c>
      <c r="L160" s="107">
        <f>'Other Opex'!L39</f>
        <v>0</v>
      </c>
      <c r="M160" s="107">
        <f>'Other Opex'!M39</f>
        <v>0</v>
      </c>
      <c r="N160" s="107">
        <f>'Other Opex'!N39</f>
        <v>0</v>
      </c>
      <c r="O160" s="107">
        <f>'Other Opex'!O39</f>
        <v>0</v>
      </c>
      <c r="P160" s="107">
        <f>'Other Opex'!P39</f>
        <v>0</v>
      </c>
      <c r="Q160" s="107">
        <f>'Other Opex'!Q39</f>
        <v>0</v>
      </c>
      <c r="R160" s="107">
        <f>'Other Opex'!R39</f>
        <v>0</v>
      </c>
      <c r="S160" s="107">
        <f>'Other Opex'!S39</f>
        <v>0</v>
      </c>
      <c r="T160" s="107">
        <f>'Other Opex'!T39</f>
        <v>0</v>
      </c>
      <c r="U160" s="107">
        <f>'Other Opex'!U39</f>
        <v>0</v>
      </c>
      <c r="V160" s="107">
        <f>'Other Opex'!V39</f>
        <v>0</v>
      </c>
      <c r="W160" s="107">
        <f>'Other Opex'!W39</f>
        <v>0</v>
      </c>
      <c r="X160" s="107">
        <f>'Other Opex'!X39</f>
        <v>0</v>
      </c>
      <c r="Y160" s="107">
        <f>'Other Opex'!Y39</f>
        <v>0</v>
      </c>
      <c r="Z160" s="107">
        <f>'Other Opex'!Z39</f>
        <v>0</v>
      </c>
      <c r="AA160" s="107">
        <f>'Other Opex'!AA39</f>
        <v>0</v>
      </c>
      <c r="AB160" s="107">
        <f>'Other Opex'!AB39</f>
        <v>0</v>
      </c>
      <c r="AC160" s="108">
        <f>'Other Opex'!AC39</f>
        <v>0</v>
      </c>
      <c r="AE160" s="805">
        <f>'Other Opex'!AE39</f>
        <v>0</v>
      </c>
      <c r="AG160" s="805">
        <f>'Other Opex'!AG39</f>
        <v>0</v>
      </c>
      <c r="AI160" s="805">
        <f>'Other Opex'!AI39</f>
        <v>0</v>
      </c>
    </row>
    <row r="161" spans="2:35" outlineLevel="1" x14ac:dyDescent="0.2">
      <c r="B161" s="445" t="str">
        <f>'Line Items'!D$2436</f>
        <v>Other Operating Costs</v>
      </c>
      <c r="C161" s="445" t="str">
        <f>'Line Items'!D$2473</f>
        <v>Other Operating Costs: Other Staff Costs</v>
      </c>
      <c r="D161" s="142" t="str">
        <f>'Other Opex'!D40</f>
        <v>Pensions - admin fee</v>
      </c>
      <c r="E161" s="106"/>
      <c r="F161" s="143" t="str">
        <f>'Other Opex'!F40</f>
        <v>£000</v>
      </c>
      <c r="G161" s="107">
        <f>'Other Opex'!G40</f>
        <v>0</v>
      </c>
      <c r="H161" s="107">
        <f>'Other Opex'!H40</f>
        <v>0</v>
      </c>
      <c r="I161" s="107">
        <f>'Other Opex'!I40</f>
        <v>0</v>
      </c>
      <c r="J161" s="107">
        <f>'Other Opex'!J40</f>
        <v>0</v>
      </c>
      <c r="K161" s="107">
        <f>'Other Opex'!K40</f>
        <v>0</v>
      </c>
      <c r="L161" s="107">
        <f>'Other Opex'!L40</f>
        <v>0</v>
      </c>
      <c r="M161" s="107">
        <f>'Other Opex'!M40</f>
        <v>0</v>
      </c>
      <c r="N161" s="107">
        <f>'Other Opex'!N40</f>
        <v>0</v>
      </c>
      <c r="O161" s="107">
        <f>'Other Opex'!O40</f>
        <v>0</v>
      </c>
      <c r="P161" s="107">
        <f>'Other Opex'!P40</f>
        <v>0</v>
      </c>
      <c r="Q161" s="107">
        <f>'Other Opex'!Q40</f>
        <v>0</v>
      </c>
      <c r="R161" s="107">
        <f>'Other Opex'!R40</f>
        <v>0</v>
      </c>
      <c r="S161" s="107">
        <f>'Other Opex'!S40</f>
        <v>0</v>
      </c>
      <c r="T161" s="107">
        <f>'Other Opex'!T40</f>
        <v>0</v>
      </c>
      <c r="U161" s="107">
        <f>'Other Opex'!U40</f>
        <v>0</v>
      </c>
      <c r="V161" s="107">
        <f>'Other Opex'!V40</f>
        <v>0</v>
      </c>
      <c r="W161" s="107">
        <f>'Other Opex'!W40</f>
        <v>0</v>
      </c>
      <c r="X161" s="107">
        <f>'Other Opex'!X40</f>
        <v>0</v>
      </c>
      <c r="Y161" s="107">
        <f>'Other Opex'!Y40</f>
        <v>0</v>
      </c>
      <c r="Z161" s="107">
        <f>'Other Opex'!Z40</f>
        <v>0</v>
      </c>
      <c r="AA161" s="107">
        <f>'Other Opex'!AA40</f>
        <v>0</v>
      </c>
      <c r="AB161" s="107">
        <f>'Other Opex'!AB40</f>
        <v>0</v>
      </c>
      <c r="AC161" s="108">
        <f>'Other Opex'!AC40</f>
        <v>0</v>
      </c>
      <c r="AE161" s="805">
        <f>'Other Opex'!AE40</f>
        <v>0</v>
      </c>
      <c r="AG161" s="805">
        <f>'Other Opex'!AG40</f>
        <v>0</v>
      </c>
      <c r="AI161" s="805">
        <f>'Other Opex'!AI40</f>
        <v>0</v>
      </c>
    </row>
    <row r="162" spans="2:35" outlineLevel="1" x14ac:dyDescent="0.2">
      <c r="B162" s="445" t="str">
        <f>'Line Items'!D$2436</f>
        <v>Other Operating Costs</v>
      </c>
      <c r="C162" s="445" t="str">
        <f>'Line Items'!D$2473</f>
        <v>Other Operating Costs: Other Staff Costs</v>
      </c>
      <c r="D162" s="142" t="str">
        <f>'Other Opex'!D41</f>
        <v>SSAP24/FRS17</v>
      </c>
      <c r="E162" s="106"/>
      <c r="F162" s="143" t="str">
        <f>'Other Opex'!F41</f>
        <v>£000</v>
      </c>
      <c r="G162" s="107">
        <f>'Other Opex'!G41</f>
        <v>0</v>
      </c>
      <c r="H162" s="107">
        <f>'Other Opex'!H41</f>
        <v>0</v>
      </c>
      <c r="I162" s="107">
        <f>'Other Opex'!I41</f>
        <v>0</v>
      </c>
      <c r="J162" s="107">
        <f>'Other Opex'!J41</f>
        <v>0</v>
      </c>
      <c r="K162" s="107">
        <f>'Other Opex'!K41</f>
        <v>0</v>
      </c>
      <c r="L162" s="107">
        <f>'Other Opex'!L41</f>
        <v>0</v>
      </c>
      <c r="M162" s="107">
        <f>'Other Opex'!M41</f>
        <v>0</v>
      </c>
      <c r="N162" s="107">
        <f>'Other Opex'!N41</f>
        <v>0</v>
      </c>
      <c r="O162" s="107">
        <f>'Other Opex'!O41</f>
        <v>0</v>
      </c>
      <c r="P162" s="107">
        <f>'Other Opex'!P41</f>
        <v>0</v>
      </c>
      <c r="Q162" s="107">
        <f>'Other Opex'!Q41</f>
        <v>0</v>
      </c>
      <c r="R162" s="107">
        <f>'Other Opex'!R41</f>
        <v>0</v>
      </c>
      <c r="S162" s="107">
        <f>'Other Opex'!S41</f>
        <v>0</v>
      </c>
      <c r="T162" s="107">
        <f>'Other Opex'!T41</f>
        <v>0</v>
      </c>
      <c r="U162" s="107">
        <f>'Other Opex'!U41</f>
        <v>0</v>
      </c>
      <c r="V162" s="107">
        <f>'Other Opex'!V41</f>
        <v>0</v>
      </c>
      <c r="W162" s="107">
        <f>'Other Opex'!W41</f>
        <v>0</v>
      </c>
      <c r="X162" s="107">
        <f>'Other Opex'!X41</f>
        <v>0</v>
      </c>
      <c r="Y162" s="107">
        <f>'Other Opex'!Y41</f>
        <v>0</v>
      </c>
      <c r="Z162" s="107">
        <f>'Other Opex'!Z41</f>
        <v>0</v>
      </c>
      <c r="AA162" s="107">
        <f>'Other Opex'!AA41</f>
        <v>0</v>
      </c>
      <c r="AB162" s="107">
        <f>'Other Opex'!AB41</f>
        <v>0</v>
      </c>
      <c r="AC162" s="108">
        <f>'Other Opex'!AC41</f>
        <v>0</v>
      </c>
      <c r="AE162" s="805">
        <f>'Other Opex'!AE41</f>
        <v>0</v>
      </c>
      <c r="AG162" s="805">
        <f>'Other Opex'!AG41</f>
        <v>0</v>
      </c>
      <c r="AI162" s="805">
        <f>'Other Opex'!AI41</f>
        <v>0</v>
      </c>
    </row>
    <row r="163" spans="2:35" outlineLevel="1" x14ac:dyDescent="0.2">
      <c r="B163" s="445" t="str">
        <f>'Line Items'!D$2436</f>
        <v>Other Operating Costs</v>
      </c>
      <c r="C163" s="445" t="str">
        <f>'Line Items'!D$2473</f>
        <v>Other Operating Costs: Other Staff Costs</v>
      </c>
      <c r="D163" s="142" t="str">
        <f>'Other Opex'!D42</f>
        <v>Pensions advisor</v>
      </c>
      <c r="E163" s="106"/>
      <c r="F163" s="143" t="str">
        <f>'Other Opex'!F42</f>
        <v>£000</v>
      </c>
      <c r="G163" s="107">
        <f>'Other Opex'!G42</f>
        <v>0</v>
      </c>
      <c r="H163" s="107">
        <f>'Other Opex'!H42</f>
        <v>0</v>
      </c>
      <c r="I163" s="107">
        <f>'Other Opex'!I42</f>
        <v>0</v>
      </c>
      <c r="J163" s="107">
        <f>'Other Opex'!J42</f>
        <v>0</v>
      </c>
      <c r="K163" s="107">
        <f>'Other Opex'!K42</f>
        <v>0</v>
      </c>
      <c r="L163" s="107">
        <f>'Other Opex'!L42</f>
        <v>0</v>
      </c>
      <c r="M163" s="107">
        <f>'Other Opex'!M42</f>
        <v>0</v>
      </c>
      <c r="N163" s="107">
        <f>'Other Opex'!N42</f>
        <v>0</v>
      </c>
      <c r="O163" s="107">
        <f>'Other Opex'!O42</f>
        <v>0</v>
      </c>
      <c r="P163" s="107">
        <f>'Other Opex'!P42</f>
        <v>0</v>
      </c>
      <c r="Q163" s="107">
        <f>'Other Opex'!Q42</f>
        <v>0</v>
      </c>
      <c r="R163" s="107">
        <f>'Other Opex'!R42</f>
        <v>0</v>
      </c>
      <c r="S163" s="107">
        <f>'Other Opex'!S42</f>
        <v>0</v>
      </c>
      <c r="T163" s="107">
        <f>'Other Opex'!T42</f>
        <v>0</v>
      </c>
      <c r="U163" s="107">
        <f>'Other Opex'!U42</f>
        <v>0</v>
      </c>
      <c r="V163" s="107">
        <f>'Other Opex'!V42</f>
        <v>0</v>
      </c>
      <c r="W163" s="107">
        <f>'Other Opex'!W42</f>
        <v>0</v>
      </c>
      <c r="X163" s="107">
        <f>'Other Opex'!X42</f>
        <v>0</v>
      </c>
      <c r="Y163" s="107">
        <f>'Other Opex'!Y42</f>
        <v>0</v>
      </c>
      <c r="Z163" s="107">
        <f>'Other Opex'!Z42</f>
        <v>0</v>
      </c>
      <c r="AA163" s="107">
        <f>'Other Opex'!AA42</f>
        <v>0</v>
      </c>
      <c r="AB163" s="107">
        <f>'Other Opex'!AB42</f>
        <v>0</v>
      </c>
      <c r="AC163" s="108">
        <f>'Other Opex'!AC42</f>
        <v>0</v>
      </c>
      <c r="AE163" s="805">
        <f>'Other Opex'!AE42</f>
        <v>0</v>
      </c>
      <c r="AG163" s="805">
        <f>'Other Opex'!AG42</f>
        <v>0</v>
      </c>
      <c r="AI163" s="805">
        <f>'Other Opex'!AI42</f>
        <v>0</v>
      </c>
    </row>
    <row r="164" spans="2:35" outlineLevel="1" x14ac:dyDescent="0.2">
      <c r="B164" s="445" t="str">
        <f>'Line Items'!D$2436</f>
        <v>Other Operating Costs</v>
      </c>
      <c r="C164" s="445" t="str">
        <f>'Line Items'!D$2473</f>
        <v>Other Operating Costs: Other Staff Costs</v>
      </c>
      <c r="D164" s="142" t="str">
        <f>'Other Opex'!D43</f>
        <v>Agency and Casual Staff - Cleaning</v>
      </c>
      <c r="E164" s="106"/>
      <c r="F164" s="143" t="str">
        <f>'Other Opex'!F43</f>
        <v>£000</v>
      </c>
      <c r="G164" s="107">
        <f>'Other Opex'!G43</f>
        <v>0</v>
      </c>
      <c r="H164" s="107">
        <f>'Other Opex'!H43</f>
        <v>0</v>
      </c>
      <c r="I164" s="107">
        <f>'Other Opex'!I43</f>
        <v>0</v>
      </c>
      <c r="J164" s="107">
        <f>'Other Opex'!J43</f>
        <v>0</v>
      </c>
      <c r="K164" s="107">
        <f>'Other Opex'!K43</f>
        <v>0</v>
      </c>
      <c r="L164" s="107">
        <f>'Other Opex'!L43</f>
        <v>0</v>
      </c>
      <c r="M164" s="107">
        <f>'Other Opex'!M43</f>
        <v>0</v>
      </c>
      <c r="N164" s="107">
        <f>'Other Opex'!N43</f>
        <v>0</v>
      </c>
      <c r="O164" s="107">
        <f>'Other Opex'!O43</f>
        <v>0</v>
      </c>
      <c r="P164" s="107">
        <f>'Other Opex'!P43</f>
        <v>0</v>
      </c>
      <c r="Q164" s="107">
        <f>'Other Opex'!Q43</f>
        <v>0</v>
      </c>
      <c r="R164" s="107">
        <f>'Other Opex'!R43</f>
        <v>0</v>
      </c>
      <c r="S164" s="107">
        <f>'Other Opex'!S43</f>
        <v>0</v>
      </c>
      <c r="T164" s="107">
        <f>'Other Opex'!T43</f>
        <v>0</v>
      </c>
      <c r="U164" s="107">
        <f>'Other Opex'!U43</f>
        <v>0</v>
      </c>
      <c r="V164" s="107">
        <f>'Other Opex'!V43</f>
        <v>0</v>
      </c>
      <c r="W164" s="107">
        <f>'Other Opex'!W43</f>
        <v>0</v>
      </c>
      <c r="X164" s="107">
        <f>'Other Opex'!X43</f>
        <v>0</v>
      </c>
      <c r="Y164" s="107">
        <f>'Other Opex'!Y43</f>
        <v>0</v>
      </c>
      <c r="Z164" s="107">
        <f>'Other Opex'!Z43</f>
        <v>0</v>
      </c>
      <c r="AA164" s="107">
        <f>'Other Opex'!AA43</f>
        <v>0</v>
      </c>
      <c r="AB164" s="107">
        <f>'Other Opex'!AB43</f>
        <v>0</v>
      </c>
      <c r="AC164" s="108">
        <f>'Other Opex'!AC43</f>
        <v>0</v>
      </c>
      <c r="AE164" s="805">
        <f>'Other Opex'!AE43</f>
        <v>0</v>
      </c>
      <c r="AG164" s="805">
        <f>'Other Opex'!AG43</f>
        <v>0</v>
      </c>
      <c r="AI164" s="805">
        <f>'Other Opex'!AI43</f>
        <v>0</v>
      </c>
    </row>
    <row r="165" spans="2:35" outlineLevel="1" x14ac:dyDescent="0.2">
      <c r="B165" s="445" t="str">
        <f>'Line Items'!D$2436</f>
        <v>Other Operating Costs</v>
      </c>
      <c r="C165" s="445" t="str">
        <f>'Line Items'!D$2473</f>
        <v>Other Operating Costs: Other Staff Costs</v>
      </c>
      <c r="D165" s="142" t="str">
        <f>'Other Opex'!D44</f>
        <v>Agency and Casual Staff - Engineering</v>
      </c>
      <c r="E165" s="106"/>
      <c r="F165" s="143" t="str">
        <f>'Other Opex'!F44</f>
        <v>£000</v>
      </c>
      <c r="G165" s="107">
        <f>'Other Opex'!G44</f>
        <v>0</v>
      </c>
      <c r="H165" s="107">
        <f>'Other Opex'!H44</f>
        <v>0</v>
      </c>
      <c r="I165" s="107">
        <f>'Other Opex'!I44</f>
        <v>0</v>
      </c>
      <c r="J165" s="107">
        <f>'Other Opex'!J44</f>
        <v>0</v>
      </c>
      <c r="K165" s="107">
        <f>'Other Opex'!K44</f>
        <v>0</v>
      </c>
      <c r="L165" s="107">
        <f>'Other Opex'!L44</f>
        <v>0</v>
      </c>
      <c r="M165" s="107">
        <f>'Other Opex'!M44</f>
        <v>0</v>
      </c>
      <c r="N165" s="107">
        <f>'Other Opex'!N44</f>
        <v>0</v>
      </c>
      <c r="O165" s="107">
        <f>'Other Opex'!O44</f>
        <v>0</v>
      </c>
      <c r="P165" s="107">
        <f>'Other Opex'!P44</f>
        <v>0</v>
      </c>
      <c r="Q165" s="107">
        <f>'Other Opex'!Q44</f>
        <v>0</v>
      </c>
      <c r="R165" s="107">
        <f>'Other Opex'!R44</f>
        <v>0</v>
      </c>
      <c r="S165" s="107">
        <f>'Other Opex'!S44</f>
        <v>0</v>
      </c>
      <c r="T165" s="107">
        <f>'Other Opex'!T44</f>
        <v>0</v>
      </c>
      <c r="U165" s="107">
        <f>'Other Opex'!U44</f>
        <v>0</v>
      </c>
      <c r="V165" s="107">
        <f>'Other Opex'!V44</f>
        <v>0</v>
      </c>
      <c r="W165" s="107">
        <f>'Other Opex'!W44</f>
        <v>0</v>
      </c>
      <c r="X165" s="107">
        <f>'Other Opex'!X44</f>
        <v>0</v>
      </c>
      <c r="Y165" s="107">
        <f>'Other Opex'!Y44</f>
        <v>0</v>
      </c>
      <c r="Z165" s="107">
        <f>'Other Opex'!Z44</f>
        <v>0</v>
      </c>
      <c r="AA165" s="107">
        <f>'Other Opex'!AA44</f>
        <v>0</v>
      </c>
      <c r="AB165" s="107">
        <f>'Other Opex'!AB44</f>
        <v>0</v>
      </c>
      <c r="AC165" s="108">
        <f>'Other Opex'!AC44</f>
        <v>0</v>
      </c>
      <c r="AE165" s="805">
        <f>'Other Opex'!AE44</f>
        <v>0</v>
      </c>
      <c r="AG165" s="805">
        <f>'Other Opex'!AG44</f>
        <v>0</v>
      </c>
      <c r="AI165" s="805">
        <f>'Other Opex'!AI44</f>
        <v>0</v>
      </c>
    </row>
    <row r="166" spans="2:35" outlineLevel="1" x14ac:dyDescent="0.2">
      <c r="B166" s="445" t="str">
        <f>'Line Items'!D$2436</f>
        <v>Other Operating Costs</v>
      </c>
      <c r="C166" s="445" t="str">
        <f>'Line Items'!D$2473</f>
        <v>Other Operating Costs: Other Staff Costs</v>
      </c>
      <c r="D166" s="142" t="str">
        <f>'Other Opex'!D45</f>
        <v>Agency and Casual Staff - Customer Services</v>
      </c>
      <c r="E166" s="106"/>
      <c r="F166" s="143" t="str">
        <f>'Other Opex'!F45</f>
        <v>£000</v>
      </c>
      <c r="G166" s="107">
        <f>'Other Opex'!G45</f>
        <v>0</v>
      </c>
      <c r="H166" s="107">
        <f>'Other Opex'!H45</f>
        <v>0</v>
      </c>
      <c r="I166" s="107">
        <f>'Other Opex'!I45</f>
        <v>0</v>
      </c>
      <c r="J166" s="107">
        <f>'Other Opex'!J45</f>
        <v>0</v>
      </c>
      <c r="K166" s="107">
        <f>'Other Opex'!K45</f>
        <v>0</v>
      </c>
      <c r="L166" s="107">
        <f>'Other Opex'!L45</f>
        <v>0</v>
      </c>
      <c r="M166" s="107">
        <f>'Other Opex'!M45</f>
        <v>0</v>
      </c>
      <c r="N166" s="107">
        <f>'Other Opex'!N45</f>
        <v>0</v>
      </c>
      <c r="O166" s="107">
        <f>'Other Opex'!O45</f>
        <v>0</v>
      </c>
      <c r="P166" s="107">
        <f>'Other Opex'!P45</f>
        <v>0</v>
      </c>
      <c r="Q166" s="107">
        <f>'Other Opex'!Q45</f>
        <v>0</v>
      </c>
      <c r="R166" s="107">
        <f>'Other Opex'!R45</f>
        <v>0</v>
      </c>
      <c r="S166" s="107">
        <f>'Other Opex'!S45</f>
        <v>0</v>
      </c>
      <c r="T166" s="107">
        <f>'Other Opex'!T45</f>
        <v>0</v>
      </c>
      <c r="U166" s="107">
        <f>'Other Opex'!U45</f>
        <v>0</v>
      </c>
      <c r="V166" s="107">
        <f>'Other Opex'!V45</f>
        <v>0</v>
      </c>
      <c r="W166" s="107">
        <f>'Other Opex'!W45</f>
        <v>0</v>
      </c>
      <c r="X166" s="107">
        <f>'Other Opex'!X45</f>
        <v>0</v>
      </c>
      <c r="Y166" s="107">
        <f>'Other Opex'!Y45</f>
        <v>0</v>
      </c>
      <c r="Z166" s="107">
        <f>'Other Opex'!Z45</f>
        <v>0</v>
      </c>
      <c r="AA166" s="107">
        <f>'Other Opex'!AA45</f>
        <v>0</v>
      </c>
      <c r="AB166" s="107">
        <f>'Other Opex'!AB45</f>
        <v>0</v>
      </c>
      <c r="AC166" s="108">
        <f>'Other Opex'!AC45</f>
        <v>0</v>
      </c>
      <c r="AE166" s="805">
        <f>'Other Opex'!AE45</f>
        <v>0</v>
      </c>
      <c r="AG166" s="805">
        <f>'Other Opex'!AG45</f>
        <v>0</v>
      </c>
      <c r="AI166" s="805">
        <f>'Other Opex'!AI45</f>
        <v>0</v>
      </c>
    </row>
    <row r="167" spans="2:35" outlineLevel="1" x14ac:dyDescent="0.2">
      <c r="B167" s="445" t="str">
        <f>'Line Items'!D$2436</f>
        <v>Other Operating Costs</v>
      </c>
      <c r="C167" s="445" t="str">
        <f>'Line Items'!D$2473</f>
        <v>Other Operating Costs: Other Staff Costs</v>
      </c>
      <c r="D167" s="142" t="str">
        <f>'Other Opex'!D46</f>
        <v>Agency and Casual Staff - Revenue Protection</v>
      </c>
      <c r="E167" s="106"/>
      <c r="F167" s="143" t="str">
        <f>'Other Opex'!F46</f>
        <v>£000</v>
      </c>
      <c r="G167" s="107">
        <f>'Other Opex'!G46</f>
        <v>0</v>
      </c>
      <c r="H167" s="107">
        <f>'Other Opex'!H46</f>
        <v>0</v>
      </c>
      <c r="I167" s="107">
        <f>'Other Opex'!I46</f>
        <v>0</v>
      </c>
      <c r="J167" s="107">
        <f>'Other Opex'!J46</f>
        <v>0</v>
      </c>
      <c r="K167" s="107">
        <f>'Other Opex'!K46</f>
        <v>0</v>
      </c>
      <c r="L167" s="107">
        <f>'Other Opex'!L46</f>
        <v>0</v>
      </c>
      <c r="M167" s="107">
        <f>'Other Opex'!M46</f>
        <v>0</v>
      </c>
      <c r="N167" s="107">
        <f>'Other Opex'!N46</f>
        <v>0</v>
      </c>
      <c r="O167" s="107">
        <f>'Other Opex'!O46</f>
        <v>0</v>
      </c>
      <c r="P167" s="107">
        <f>'Other Opex'!P46</f>
        <v>0</v>
      </c>
      <c r="Q167" s="107">
        <f>'Other Opex'!Q46</f>
        <v>0</v>
      </c>
      <c r="R167" s="107">
        <f>'Other Opex'!R46</f>
        <v>0</v>
      </c>
      <c r="S167" s="107">
        <f>'Other Opex'!S46</f>
        <v>0</v>
      </c>
      <c r="T167" s="107">
        <f>'Other Opex'!T46</f>
        <v>0</v>
      </c>
      <c r="U167" s="107">
        <f>'Other Opex'!U46</f>
        <v>0</v>
      </c>
      <c r="V167" s="107">
        <f>'Other Opex'!V46</f>
        <v>0</v>
      </c>
      <c r="W167" s="107">
        <f>'Other Opex'!W46</f>
        <v>0</v>
      </c>
      <c r="X167" s="107">
        <f>'Other Opex'!X46</f>
        <v>0</v>
      </c>
      <c r="Y167" s="107">
        <f>'Other Opex'!Y46</f>
        <v>0</v>
      </c>
      <c r="Z167" s="107">
        <f>'Other Opex'!Z46</f>
        <v>0</v>
      </c>
      <c r="AA167" s="107">
        <f>'Other Opex'!AA46</f>
        <v>0</v>
      </c>
      <c r="AB167" s="107">
        <f>'Other Opex'!AB46</f>
        <v>0</v>
      </c>
      <c r="AC167" s="108">
        <f>'Other Opex'!AC46</f>
        <v>0</v>
      </c>
      <c r="AE167" s="805">
        <f>'Other Opex'!AE46</f>
        <v>0</v>
      </c>
      <c r="AG167" s="805">
        <f>'Other Opex'!AG46</f>
        <v>0</v>
      </c>
      <c r="AI167" s="805">
        <f>'Other Opex'!AI46</f>
        <v>0</v>
      </c>
    </row>
    <row r="168" spans="2:35" outlineLevel="1" x14ac:dyDescent="0.2">
      <c r="B168" s="445" t="str">
        <f>'Line Items'!D$2436</f>
        <v>Other Operating Costs</v>
      </c>
      <c r="C168" s="445" t="str">
        <f>'Line Items'!D$2473</f>
        <v>Other Operating Costs: Other Staff Costs</v>
      </c>
      <c r="D168" s="142" t="str">
        <f>'Other Opex'!D47</f>
        <v>Agency and Casual Staff - Management</v>
      </c>
      <c r="E168" s="106"/>
      <c r="F168" s="143" t="str">
        <f>'Other Opex'!F47</f>
        <v>£000</v>
      </c>
      <c r="G168" s="107">
        <f>'Other Opex'!G47</f>
        <v>0</v>
      </c>
      <c r="H168" s="107">
        <f>'Other Opex'!H47</f>
        <v>0</v>
      </c>
      <c r="I168" s="107">
        <f>'Other Opex'!I47</f>
        <v>0</v>
      </c>
      <c r="J168" s="107">
        <f>'Other Opex'!J47</f>
        <v>0</v>
      </c>
      <c r="K168" s="107">
        <f>'Other Opex'!K47</f>
        <v>0</v>
      </c>
      <c r="L168" s="107">
        <f>'Other Opex'!L47</f>
        <v>0</v>
      </c>
      <c r="M168" s="107">
        <f>'Other Opex'!M47</f>
        <v>0</v>
      </c>
      <c r="N168" s="107">
        <f>'Other Opex'!N47</f>
        <v>0</v>
      </c>
      <c r="O168" s="107">
        <f>'Other Opex'!O47</f>
        <v>0</v>
      </c>
      <c r="P168" s="107">
        <f>'Other Opex'!P47</f>
        <v>0</v>
      </c>
      <c r="Q168" s="107">
        <f>'Other Opex'!Q47</f>
        <v>0</v>
      </c>
      <c r="R168" s="107">
        <f>'Other Opex'!R47</f>
        <v>0</v>
      </c>
      <c r="S168" s="107">
        <f>'Other Opex'!S47</f>
        <v>0</v>
      </c>
      <c r="T168" s="107">
        <f>'Other Opex'!T47</f>
        <v>0</v>
      </c>
      <c r="U168" s="107">
        <f>'Other Opex'!U47</f>
        <v>0</v>
      </c>
      <c r="V168" s="107">
        <f>'Other Opex'!V47</f>
        <v>0</v>
      </c>
      <c r="W168" s="107">
        <f>'Other Opex'!W47</f>
        <v>0</v>
      </c>
      <c r="X168" s="107">
        <f>'Other Opex'!X47</f>
        <v>0</v>
      </c>
      <c r="Y168" s="107">
        <f>'Other Opex'!Y47</f>
        <v>0</v>
      </c>
      <c r="Z168" s="107">
        <f>'Other Opex'!Z47</f>
        <v>0</v>
      </c>
      <c r="AA168" s="107">
        <f>'Other Opex'!AA47</f>
        <v>0</v>
      </c>
      <c r="AB168" s="107">
        <f>'Other Opex'!AB47</f>
        <v>0</v>
      </c>
      <c r="AC168" s="108">
        <f>'Other Opex'!AC47</f>
        <v>0</v>
      </c>
      <c r="AE168" s="805">
        <f>'Other Opex'!AE47</f>
        <v>0</v>
      </c>
      <c r="AG168" s="805">
        <f>'Other Opex'!AG47</f>
        <v>0</v>
      </c>
      <c r="AI168" s="805">
        <f>'Other Opex'!AI47</f>
        <v>0</v>
      </c>
    </row>
    <row r="169" spans="2:35" outlineLevel="1" x14ac:dyDescent="0.2">
      <c r="B169" s="445" t="str">
        <f>'Line Items'!D$2436</f>
        <v>Other Operating Costs</v>
      </c>
      <c r="C169" s="445" t="str">
        <f>'Line Items'!D$2473</f>
        <v>Other Operating Costs: Other Staff Costs</v>
      </c>
      <c r="D169" s="142" t="str">
        <f>'Other Opex'!D48</f>
        <v>Agency and Casual Staff - Other</v>
      </c>
      <c r="E169" s="106"/>
      <c r="F169" s="143" t="str">
        <f>'Other Opex'!F48</f>
        <v>£000</v>
      </c>
      <c r="G169" s="107">
        <f>'Other Opex'!G48</f>
        <v>0</v>
      </c>
      <c r="H169" s="107">
        <f>'Other Opex'!H48</f>
        <v>0</v>
      </c>
      <c r="I169" s="107">
        <f>'Other Opex'!I48</f>
        <v>0</v>
      </c>
      <c r="J169" s="107">
        <f>'Other Opex'!J48</f>
        <v>0</v>
      </c>
      <c r="K169" s="107">
        <f>'Other Opex'!K48</f>
        <v>0</v>
      </c>
      <c r="L169" s="107">
        <f>'Other Opex'!L48</f>
        <v>0</v>
      </c>
      <c r="M169" s="107">
        <f>'Other Opex'!M48</f>
        <v>0</v>
      </c>
      <c r="N169" s="107">
        <f>'Other Opex'!N48</f>
        <v>0</v>
      </c>
      <c r="O169" s="107">
        <f>'Other Opex'!O48</f>
        <v>0</v>
      </c>
      <c r="P169" s="107">
        <f>'Other Opex'!P48</f>
        <v>0</v>
      </c>
      <c r="Q169" s="107">
        <f>'Other Opex'!Q48</f>
        <v>0</v>
      </c>
      <c r="R169" s="107">
        <f>'Other Opex'!R48</f>
        <v>0</v>
      </c>
      <c r="S169" s="107">
        <f>'Other Opex'!S48</f>
        <v>0</v>
      </c>
      <c r="T169" s="107">
        <f>'Other Opex'!T48</f>
        <v>0</v>
      </c>
      <c r="U169" s="107">
        <f>'Other Opex'!U48</f>
        <v>0</v>
      </c>
      <c r="V169" s="107">
        <f>'Other Opex'!V48</f>
        <v>0</v>
      </c>
      <c r="W169" s="107">
        <f>'Other Opex'!W48</f>
        <v>0</v>
      </c>
      <c r="X169" s="107">
        <f>'Other Opex'!X48</f>
        <v>0</v>
      </c>
      <c r="Y169" s="107">
        <f>'Other Opex'!Y48</f>
        <v>0</v>
      </c>
      <c r="Z169" s="107">
        <f>'Other Opex'!Z48</f>
        <v>0</v>
      </c>
      <c r="AA169" s="107">
        <f>'Other Opex'!AA48</f>
        <v>0</v>
      </c>
      <c r="AB169" s="107">
        <f>'Other Opex'!AB48</f>
        <v>0</v>
      </c>
      <c r="AC169" s="108">
        <f>'Other Opex'!AC48</f>
        <v>0</v>
      </c>
      <c r="AE169" s="805">
        <f>'Other Opex'!AE48</f>
        <v>0</v>
      </c>
      <c r="AG169" s="805">
        <f>'Other Opex'!AG48</f>
        <v>0</v>
      </c>
      <c r="AI169" s="805">
        <f>'Other Opex'!AI48</f>
        <v>0</v>
      </c>
    </row>
    <row r="170" spans="2:35" outlineLevel="1" x14ac:dyDescent="0.2">
      <c r="B170" s="445" t="str">
        <f>'Line Items'!D$2436</f>
        <v>Other Operating Costs</v>
      </c>
      <c r="C170" s="445" t="str">
        <f>'Line Items'!D$2473</f>
        <v>Other Operating Costs: Other Staff Costs</v>
      </c>
      <c r="D170" s="142" t="str">
        <f>'Other Opex'!D49</f>
        <v>Salary Recharges / Overlays</v>
      </c>
      <c r="E170" s="106"/>
      <c r="F170" s="143" t="str">
        <f>'Other Opex'!F49</f>
        <v>£000</v>
      </c>
      <c r="G170" s="107">
        <f>'Other Opex'!G49</f>
        <v>0</v>
      </c>
      <c r="H170" s="107">
        <f>'Other Opex'!H49</f>
        <v>0</v>
      </c>
      <c r="I170" s="107">
        <f>'Other Opex'!I49</f>
        <v>0</v>
      </c>
      <c r="J170" s="107">
        <f>'Other Opex'!J49</f>
        <v>0</v>
      </c>
      <c r="K170" s="107">
        <f>'Other Opex'!K49</f>
        <v>0</v>
      </c>
      <c r="L170" s="107">
        <f>'Other Opex'!L49</f>
        <v>0</v>
      </c>
      <c r="M170" s="107">
        <f>'Other Opex'!M49</f>
        <v>0</v>
      </c>
      <c r="N170" s="107">
        <f>'Other Opex'!N49</f>
        <v>0</v>
      </c>
      <c r="O170" s="107">
        <f>'Other Opex'!O49</f>
        <v>0</v>
      </c>
      <c r="P170" s="107">
        <f>'Other Opex'!P49</f>
        <v>0</v>
      </c>
      <c r="Q170" s="107">
        <f>'Other Opex'!Q49</f>
        <v>0</v>
      </c>
      <c r="R170" s="107">
        <f>'Other Opex'!R49</f>
        <v>0</v>
      </c>
      <c r="S170" s="107">
        <f>'Other Opex'!S49</f>
        <v>0</v>
      </c>
      <c r="T170" s="107">
        <f>'Other Opex'!T49</f>
        <v>0</v>
      </c>
      <c r="U170" s="107">
        <f>'Other Opex'!U49</f>
        <v>0</v>
      </c>
      <c r="V170" s="107">
        <f>'Other Opex'!V49</f>
        <v>0</v>
      </c>
      <c r="W170" s="107">
        <f>'Other Opex'!W49</f>
        <v>0</v>
      </c>
      <c r="X170" s="107">
        <f>'Other Opex'!X49</f>
        <v>0</v>
      </c>
      <c r="Y170" s="107">
        <f>'Other Opex'!Y49</f>
        <v>0</v>
      </c>
      <c r="Z170" s="107">
        <f>'Other Opex'!Z49</f>
        <v>0</v>
      </c>
      <c r="AA170" s="107">
        <f>'Other Opex'!AA49</f>
        <v>0</v>
      </c>
      <c r="AB170" s="107">
        <f>'Other Opex'!AB49</f>
        <v>0</v>
      </c>
      <c r="AC170" s="108">
        <f>'Other Opex'!AC49</f>
        <v>0</v>
      </c>
      <c r="AE170" s="805">
        <f>'Other Opex'!AE49</f>
        <v>0</v>
      </c>
      <c r="AG170" s="805">
        <f>'Other Opex'!AG49</f>
        <v>0</v>
      </c>
      <c r="AI170" s="805">
        <f>'Other Opex'!AI49</f>
        <v>0</v>
      </c>
    </row>
    <row r="171" spans="2:35" outlineLevel="1" x14ac:dyDescent="0.2">
      <c r="B171" s="445" t="str">
        <f>'Line Items'!D$2436</f>
        <v>Other Operating Costs</v>
      </c>
      <c r="C171" s="445" t="str">
        <f>'Line Items'!D$2473</f>
        <v>Other Operating Costs: Other Staff Costs</v>
      </c>
      <c r="D171" s="142" t="str">
        <f>'Other Opex'!D50</f>
        <v>Other Employee Benefits</v>
      </c>
      <c r="E171" s="106"/>
      <c r="F171" s="143" t="str">
        <f>'Other Opex'!F50</f>
        <v>£000</v>
      </c>
      <c r="G171" s="107">
        <f>'Other Opex'!G50</f>
        <v>0</v>
      </c>
      <c r="H171" s="107">
        <f>'Other Opex'!H50</f>
        <v>0</v>
      </c>
      <c r="I171" s="107">
        <f>'Other Opex'!I50</f>
        <v>0</v>
      </c>
      <c r="J171" s="107">
        <f>'Other Opex'!J50</f>
        <v>0</v>
      </c>
      <c r="K171" s="107">
        <f>'Other Opex'!K50</f>
        <v>0</v>
      </c>
      <c r="L171" s="107">
        <f>'Other Opex'!L50</f>
        <v>0</v>
      </c>
      <c r="M171" s="107">
        <f>'Other Opex'!M50</f>
        <v>0</v>
      </c>
      <c r="N171" s="107">
        <f>'Other Opex'!N50</f>
        <v>0</v>
      </c>
      <c r="O171" s="107">
        <f>'Other Opex'!O50</f>
        <v>0</v>
      </c>
      <c r="P171" s="107">
        <f>'Other Opex'!P50</f>
        <v>0</v>
      </c>
      <c r="Q171" s="107">
        <f>'Other Opex'!Q50</f>
        <v>0</v>
      </c>
      <c r="R171" s="107">
        <f>'Other Opex'!R50</f>
        <v>0</v>
      </c>
      <c r="S171" s="107">
        <f>'Other Opex'!S50</f>
        <v>0</v>
      </c>
      <c r="T171" s="107">
        <f>'Other Opex'!T50</f>
        <v>0</v>
      </c>
      <c r="U171" s="107">
        <f>'Other Opex'!U50</f>
        <v>0</v>
      </c>
      <c r="V171" s="107">
        <f>'Other Opex'!V50</f>
        <v>0</v>
      </c>
      <c r="W171" s="107">
        <f>'Other Opex'!W50</f>
        <v>0</v>
      </c>
      <c r="X171" s="107">
        <f>'Other Opex'!X50</f>
        <v>0</v>
      </c>
      <c r="Y171" s="107">
        <f>'Other Opex'!Y50</f>
        <v>0</v>
      </c>
      <c r="Z171" s="107">
        <f>'Other Opex'!Z50</f>
        <v>0</v>
      </c>
      <c r="AA171" s="107">
        <f>'Other Opex'!AA50</f>
        <v>0</v>
      </c>
      <c r="AB171" s="107">
        <f>'Other Opex'!AB50</f>
        <v>0</v>
      </c>
      <c r="AC171" s="108">
        <f>'Other Opex'!AC50</f>
        <v>0</v>
      </c>
      <c r="AE171" s="805">
        <f>'Other Opex'!AE50</f>
        <v>0</v>
      </c>
      <c r="AG171" s="805">
        <f>'Other Opex'!AG50</f>
        <v>0</v>
      </c>
      <c r="AI171" s="805">
        <f>'Other Opex'!AI50</f>
        <v>0</v>
      </c>
    </row>
    <row r="172" spans="2:35" outlineLevel="1" x14ac:dyDescent="0.2">
      <c r="B172" s="445" t="str">
        <f>'Line Items'!D$2436</f>
        <v>Other Operating Costs</v>
      </c>
      <c r="C172" s="445" t="str">
        <f>'Line Items'!D$2473</f>
        <v>Other Operating Costs: Other Staff Costs</v>
      </c>
      <c r="D172" s="142" t="str">
        <f>'Other Opex'!D51</f>
        <v>Gifts</v>
      </c>
      <c r="E172" s="106"/>
      <c r="F172" s="143" t="str">
        <f>'Other Opex'!F51</f>
        <v>£000</v>
      </c>
      <c r="G172" s="107">
        <f>'Other Opex'!G51</f>
        <v>0</v>
      </c>
      <c r="H172" s="107">
        <f>'Other Opex'!H51</f>
        <v>0</v>
      </c>
      <c r="I172" s="107">
        <f>'Other Opex'!I51</f>
        <v>0</v>
      </c>
      <c r="J172" s="107">
        <f>'Other Opex'!J51</f>
        <v>0</v>
      </c>
      <c r="K172" s="107">
        <f>'Other Opex'!K51</f>
        <v>0</v>
      </c>
      <c r="L172" s="107">
        <f>'Other Opex'!L51</f>
        <v>0</v>
      </c>
      <c r="M172" s="107">
        <f>'Other Opex'!M51</f>
        <v>0</v>
      </c>
      <c r="N172" s="107">
        <f>'Other Opex'!N51</f>
        <v>0</v>
      </c>
      <c r="O172" s="107">
        <f>'Other Opex'!O51</f>
        <v>0</v>
      </c>
      <c r="P172" s="107">
        <f>'Other Opex'!P51</f>
        <v>0</v>
      </c>
      <c r="Q172" s="107">
        <f>'Other Opex'!Q51</f>
        <v>0</v>
      </c>
      <c r="R172" s="107">
        <f>'Other Opex'!R51</f>
        <v>0</v>
      </c>
      <c r="S172" s="107">
        <f>'Other Opex'!S51</f>
        <v>0</v>
      </c>
      <c r="T172" s="107">
        <f>'Other Opex'!T51</f>
        <v>0</v>
      </c>
      <c r="U172" s="107">
        <f>'Other Opex'!U51</f>
        <v>0</v>
      </c>
      <c r="V172" s="107">
        <f>'Other Opex'!V51</f>
        <v>0</v>
      </c>
      <c r="W172" s="107">
        <f>'Other Opex'!W51</f>
        <v>0</v>
      </c>
      <c r="X172" s="107">
        <f>'Other Opex'!X51</f>
        <v>0</v>
      </c>
      <c r="Y172" s="107">
        <f>'Other Opex'!Y51</f>
        <v>0</v>
      </c>
      <c r="Z172" s="107">
        <f>'Other Opex'!Z51</f>
        <v>0</v>
      </c>
      <c r="AA172" s="107">
        <f>'Other Opex'!AA51</f>
        <v>0</v>
      </c>
      <c r="AB172" s="107">
        <f>'Other Opex'!AB51</f>
        <v>0</v>
      </c>
      <c r="AC172" s="108">
        <f>'Other Opex'!AC51</f>
        <v>0</v>
      </c>
      <c r="AE172" s="805">
        <f>'Other Opex'!AE51</f>
        <v>0</v>
      </c>
      <c r="AG172" s="805">
        <f>'Other Opex'!AG51</f>
        <v>0</v>
      </c>
      <c r="AI172" s="805">
        <f>'Other Opex'!AI51</f>
        <v>0</v>
      </c>
    </row>
    <row r="173" spans="2:35" outlineLevel="1" x14ac:dyDescent="0.2">
      <c r="B173" s="445" t="str">
        <f>'Line Items'!D$2436</f>
        <v>Other Operating Costs</v>
      </c>
      <c r="C173" s="445" t="str">
        <f>'Line Items'!D$2473</f>
        <v>Other Operating Costs: Other Staff Costs</v>
      </c>
      <c r="D173" s="142" t="str">
        <f>'Other Opex'!D52</f>
        <v>Leave Provision</v>
      </c>
      <c r="E173" s="106"/>
      <c r="F173" s="143" t="str">
        <f>'Other Opex'!F52</f>
        <v>£000</v>
      </c>
      <c r="G173" s="107">
        <f>'Other Opex'!G52</f>
        <v>0</v>
      </c>
      <c r="H173" s="107">
        <f>'Other Opex'!H52</f>
        <v>0</v>
      </c>
      <c r="I173" s="107">
        <f>'Other Opex'!I52</f>
        <v>0</v>
      </c>
      <c r="J173" s="107">
        <f>'Other Opex'!J52</f>
        <v>0</v>
      </c>
      <c r="K173" s="107">
        <f>'Other Opex'!K52</f>
        <v>0</v>
      </c>
      <c r="L173" s="107">
        <f>'Other Opex'!L52</f>
        <v>0</v>
      </c>
      <c r="M173" s="107">
        <f>'Other Opex'!M52</f>
        <v>0</v>
      </c>
      <c r="N173" s="107">
        <f>'Other Opex'!N52</f>
        <v>0</v>
      </c>
      <c r="O173" s="107">
        <f>'Other Opex'!O52</f>
        <v>0</v>
      </c>
      <c r="P173" s="107">
        <f>'Other Opex'!P52</f>
        <v>0</v>
      </c>
      <c r="Q173" s="107">
        <f>'Other Opex'!Q52</f>
        <v>0</v>
      </c>
      <c r="R173" s="107">
        <f>'Other Opex'!R52</f>
        <v>0</v>
      </c>
      <c r="S173" s="107">
        <f>'Other Opex'!S52</f>
        <v>0</v>
      </c>
      <c r="T173" s="107">
        <f>'Other Opex'!T52</f>
        <v>0</v>
      </c>
      <c r="U173" s="107">
        <f>'Other Opex'!U52</f>
        <v>0</v>
      </c>
      <c r="V173" s="107">
        <f>'Other Opex'!V52</f>
        <v>0</v>
      </c>
      <c r="W173" s="107">
        <f>'Other Opex'!W52</f>
        <v>0</v>
      </c>
      <c r="X173" s="107">
        <f>'Other Opex'!X52</f>
        <v>0</v>
      </c>
      <c r="Y173" s="107">
        <f>'Other Opex'!Y52</f>
        <v>0</v>
      </c>
      <c r="Z173" s="107">
        <f>'Other Opex'!Z52</f>
        <v>0</v>
      </c>
      <c r="AA173" s="107">
        <f>'Other Opex'!AA52</f>
        <v>0</v>
      </c>
      <c r="AB173" s="107">
        <f>'Other Opex'!AB52</f>
        <v>0</v>
      </c>
      <c r="AC173" s="108">
        <f>'Other Opex'!AC52</f>
        <v>0</v>
      </c>
      <c r="AE173" s="805">
        <f>'Other Opex'!AE52</f>
        <v>0</v>
      </c>
      <c r="AG173" s="805">
        <f>'Other Opex'!AG52</f>
        <v>0</v>
      </c>
      <c r="AI173" s="805">
        <f>'Other Opex'!AI52</f>
        <v>0</v>
      </c>
    </row>
    <row r="174" spans="2:35" outlineLevel="1" x14ac:dyDescent="0.2">
      <c r="B174" s="445" t="str">
        <f>'Line Items'!D$2436</f>
        <v>Other Operating Costs</v>
      </c>
      <c r="C174" s="445" t="str">
        <f>'Line Items'!D$2473</f>
        <v>Other Operating Costs: Other Staff Costs</v>
      </c>
      <c r="D174" s="142" t="str">
        <f>'Other Opex'!D53</f>
        <v>BRASS Matching</v>
      </c>
      <c r="E174" s="106"/>
      <c r="F174" s="143" t="str">
        <f>'Other Opex'!F53</f>
        <v>£000</v>
      </c>
      <c r="G174" s="107">
        <f>'Other Opex'!G53</f>
        <v>0</v>
      </c>
      <c r="H174" s="107">
        <f>'Other Opex'!H53</f>
        <v>0</v>
      </c>
      <c r="I174" s="107">
        <f>'Other Opex'!I53</f>
        <v>0</v>
      </c>
      <c r="J174" s="107">
        <f>'Other Opex'!J53</f>
        <v>0</v>
      </c>
      <c r="K174" s="107">
        <f>'Other Opex'!K53</f>
        <v>0</v>
      </c>
      <c r="L174" s="107">
        <f>'Other Opex'!L53</f>
        <v>0</v>
      </c>
      <c r="M174" s="107">
        <f>'Other Opex'!M53</f>
        <v>0</v>
      </c>
      <c r="N174" s="107">
        <f>'Other Opex'!N53</f>
        <v>0</v>
      </c>
      <c r="O174" s="107">
        <f>'Other Opex'!O53</f>
        <v>0</v>
      </c>
      <c r="P174" s="107">
        <f>'Other Opex'!P53</f>
        <v>0</v>
      </c>
      <c r="Q174" s="107">
        <f>'Other Opex'!Q53</f>
        <v>0</v>
      </c>
      <c r="R174" s="107">
        <f>'Other Opex'!R53</f>
        <v>0</v>
      </c>
      <c r="S174" s="107">
        <f>'Other Opex'!S53</f>
        <v>0</v>
      </c>
      <c r="T174" s="107">
        <f>'Other Opex'!T53</f>
        <v>0</v>
      </c>
      <c r="U174" s="107">
        <f>'Other Opex'!U53</f>
        <v>0</v>
      </c>
      <c r="V174" s="107">
        <f>'Other Opex'!V53</f>
        <v>0</v>
      </c>
      <c r="W174" s="107">
        <f>'Other Opex'!W53</f>
        <v>0</v>
      </c>
      <c r="X174" s="107">
        <f>'Other Opex'!X53</f>
        <v>0</v>
      </c>
      <c r="Y174" s="107">
        <f>'Other Opex'!Y53</f>
        <v>0</v>
      </c>
      <c r="Z174" s="107">
        <f>'Other Opex'!Z53</f>
        <v>0</v>
      </c>
      <c r="AA174" s="107">
        <f>'Other Opex'!AA53</f>
        <v>0</v>
      </c>
      <c r="AB174" s="107">
        <f>'Other Opex'!AB53</f>
        <v>0</v>
      </c>
      <c r="AC174" s="108">
        <f>'Other Opex'!AC53</f>
        <v>0</v>
      </c>
      <c r="AE174" s="805">
        <f>'Other Opex'!AE53</f>
        <v>0</v>
      </c>
      <c r="AG174" s="805">
        <f>'Other Opex'!AG53</f>
        <v>0</v>
      </c>
      <c r="AI174" s="805">
        <f>'Other Opex'!AI53</f>
        <v>0</v>
      </c>
    </row>
    <row r="175" spans="2:35" outlineLevel="1" x14ac:dyDescent="0.2">
      <c r="B175" s="445" t="str">
        <f>'Line Items'!D$2436</f>
        <v>Other Operating Costs</v>
      </c>
      <c r="C175" s="445" t="str">
        <f>'Line Items'!D$2473</f>
        <v>Other Operating Costs: Other Staff Costs</v>
      </c>
      <c r="D175" s="142" t="str">
        <f>'Other Opex'!D54</f>
        <v>Apprenticeship Levy</v>
      </c>
      <c r="E175" s="106"/>
      <c r="F175" s="143" t="str">
        <f>'Other Opex'!F54</f>
        <v>£000</v>
      </c>
      <c r="G175" s="107">
        <f>'Other Opex'!G54</f>
        <v>0</v>
      </c>
      <c r="H175" s="107">
        <f>'Other Opex'!H54</f>
        <v>0</v>
      </c>
      <c r="I175" s="107">
        <f>'Other Opex'!I54</f>
        <v>0</v>
      </c>
      <c r="J175" s="107">
        <f>'Other Opex'!J54</f>
        <v>0</v>
      </c>
      <c r="K175" s="107">
        <f>'Other Opex'!K54</f>
        <v>0</v>
      </c>
      <c r="L175" s="107">
        <f>'Other Opex'!L54</f>
        <v>0</v>
      </c>
      <c r="M175" s="107">
        <f>'Other Opex'!M54</f>
        <v>0</v>
      </c>
      <c r="N175" s="107">
        <f>'Other Opex'!N54</f>
        <v>0</v>
      </c>
      <c r="O175" s="107">
        <f>'Other Opex'!O54</f>
        <v>0</v>
      </c>
      <c r="P175" s="107">
        <f>'Other Opex'!P54</f>
        <v>0</v>
      </c>
      <c r="Q175" s="107">
        <f>'Other Opex'!Q54</f>
        <v>0</v>
      </c>
      <c r="R175" s="107">
        <f>'Other Opex'!R54</f>
        <v>0</v>
      </c>
      <c r="S175" s="107">
        <f>'Other Opex'!S54</f>
        <v>0</v>
      </c>
      <c r="T175" s="107">
        <f>'Other Opex'!T54</f>
        <v>0</v>
      </c>
      <c r="U175" s="107">
        <f>'Other Opex'!U54</f>
        <v>0</v>
      </c>
      <c r="V175" s="107">
        <f>'Other Opex'!V54</f>
        <v>0</v>
      </c>
      <c r="W175" s="107">
        <f>'Other Opex'!W54</f>
        <v>0</v>
      </c>
      <c r="X175" s="107">
        <f>'Other Opex'!X54</f>
        <v>0</v>
      </c>
      <c r="Y175" s="107">
        <f>'Other Opex'!Y54</f>
        <v>0</v>
      </c>
      <c r="Z175" s="107">
        <f>'Other Opex'!Z54</f>
        <v>0</v>
      </c>
      <c r="AA175" s="107">
        <f>'Other Opex'!AA54</f>
        <v>0</v>
      </c>
      <c r="AB175" s="107">
        <f>'Other Opex'!AB54</f>
        <v>0</v>
      </c>
      <c r="AC175" s="108">
        <f>'Other Opex'!AC54</f>
        <v>0</v>
      </c>
      <c r="AE175" s="805">
        <f>'Other Opex'!AE54</f>
        <v>0</v>
      </c>
      <c r="AG175" s="805">
        <f>'Other Opex'!AG54</f>
        <v>0</v>
      </c>
      <c r="AI175" s="805">
        <f>'Other Opex'!AI54</f>
        <v>0</v>
      </c>
    </row>
    <row r="176" spans="2:35" outlineLevel="1" x14ac:dyDescent="0.2">
      <c r="B176" s="445" t="str">
        <f>'Line Items'!D$2436</f>
        <v>Other Operating Costs</v>
      </c>
      <c r="C176" s="445" t="str">
        <f>'Line Items'!D$2473</f>
        <v>Other Operating Costs: Other Staff Costs</v>
      </c>
      <c r="D176" s="142" t="str">
        <f>'Other Opex'!D55</f>
        <v>[Other Staff Costs Line 39]</v>
      </c>
      <c r="E176" s="106"/>
      <c r="F176" s="143" t="str">
        <f>'Other Opex'!F55</f>
        <v>£000</v>
      </c>
      <c r="G176" s="107">
        <f>'Other Opex'!G55</f>
        <v>0</v>
      </c>
      <c r="H176" s="107">
        <f>'Other Opex'!H55</f>
        <v>0</v>
      </c>
      <c r="I176" s="107">
        <f>'Other Opex'!I55</f>
        <v>0</v>
      </c>
      <c r="J176" s="107">
        <f>'Other Opex'!J55</f>
        <v>0</v>
      </c>
      <c r="K176" s="107">
        <f>'Other Opex'!K55</f>
        <v>0</v>
      </c>
      <c r="L176" s="107">
        <f>'Other Opex'!L55</f>
        <v>0</v>
      </c>
      <c r="M176" s="107">
        <f>'Other Opex'!M55</f>
        <v>0</v>
      </c>
      <c r="N176" s="107">
        <f>'Other Opex'!N55</f>
        <v>0</v>
      </c>
      <c r="O176" s="107">
        <f>'Other Opex'!O55</f>
        <v>0</v>
      </c>
      <c r="P176" s="107">
        <f>'Other Opex'!P55</f>
        <v>0</v>
      </c>
      <c r="Q176" s="107">
        <f>'Other Opex'!Q55</f>
        <v>0</v>
      </c>
      <c r="R176" s="107">
        <f>'Other Opex'!R55</f>
        <v>0</v>
      </c>
      <c r="S176" s="107">
        <f>'Other Opex'!S55</f>
        <v>0</v>
      </c>
      <c r="T176" s="107">
        <f>'Other Opex'!T55</f>
        <v>0</v>
      </c>
      <c r="U176" s="107">
        <f>'Other Opex'!U55</f>
        <v>0</v>
      </c>
      <c r="V176" s="107">
        <f>'Other Opex'!V55</f>
        <v>0</v>
      </c>
      <c r="W176" s="107">
        <f>'Other Opex'!W55</f>
        <v>0</v>
      </c>
      <c r="X176" s="107">
        <f>'Other Opex'!X55</f>
        <v>0</v>
      </c>
      <c r="Y176" s="107">
        <f>'Other Opex'!Y55</f>
        <v>0</v>
      </c>
      <c r="Z176" s="107">
        <f>'Other Opex'!Z55</f>
        <v>0</v>
      </c>
      <c r="AA176" s="107">
        <f>'Other Opex'!AA55</f>
        <v>0</v>
      </c>
      <c r="AB176" s="107">
        <f>'Other Opex'!AB55</f>
        <v>0</v>
      </c>
      <c r="AC176" s="108">
        <f>'Other Opex'!AC55</f>
        <v>0</v>
      </c>
      <c r="AE176" s="805">
        <f>'Other Opex'!AE55</f>
        <v>0</v>
      </c>
      <c r="AG176" s="805">
        <f>'Other Opex'!AG55</f>
        <v>0</v>
      </c>
      <c r="AI176" s="805">
        <f>'Other Opex'!AI55</f>
        <v>0</v>
      </c>
    </row>
    <row r="177" spans="2:35" outlineLevel="1" x14ac:dyDescent="0.2">
      <c r="B177" s="445" t="str">
        <f>'Line Items'!D$2436</f>
        <v>Other Operating Costs</v>
      </c>
      <c r="C177" s="445" t="str">
        <f>'Line Items'!D$2473</f>
        <v>Other Operating Costs: Other Staff Costs</v>
      </c>
      <c r="D177" s="142" t="str">
        <f>'Other Opex'!D56</f>
        <v>[Other Staff Costs Line 40]</v>
      </c>
      <c r="E177" s="106"/>
      <c r="F177" s="143" t="str">
        <f>'Other Opex'!F56</f>
        <v>£000</v>
      </c>
      <c r="G177" s="107">
        <f>'Other Opex'!G56</f>
        <v>0</v>
      </c>
      <c r="H177" s="107">
        <f>'Other Opex'!H56</f>
        <v>0</v>
      </c>
      <c r="I177" s="107">
        <f>'Other Opex'!I56</f>
        <v>0</v>
      </c>
      <c r="J177" s="107">
        <f>'Other Opex'!J56</f>
        <v>0</v>
      </c>
      <c r="K177" s="107">
        <f>'Other Opex'!K56</f>
        <v>0</v>
      </c>
      <c r="L177" s="107">
        <f>'Other Opex'!L56</f>
        <v>0</v>
      </c>
      <c r="M177" s="107">
        <f>'Other Opex'!M56</f>
        <v>0</v>
      </c>
      <c r="N177" s="107">
        <f>'Other Opex'!N56</f>
        <v>0</v>
      </c>
      <c r="O177" s="107">
        <f>'Other Opex'!O56</f>
        <v>0</v>
      </c>
      <c r="P177" s="107">
        <f>'Other Opex'!P56</f>
        <v>0</v>
      </c>
      <c r="Q177" s="107">
        <f>'Other Opex'!Q56</f>
        <v>0</v>
      </c>
      <c r="R177" s="107">
        <f>'Other Opex'!R56</f>
        <v>0</v>
      </c>
      <c r="S177" s="107">
        <f>'Other Opex'!S56</f>
        <v>0</v>
      </c>
      <c r="T177" s="107">
        <f>'Other Opex'!T56</f>
        <v>0</v>
      </c>
      <c r="U177" s="107">
        <f>'Other Opex'!U56</f>
        <v>0</v>
      </c>
      <c r="V177" s="107">
        <f>'Other Opex'!V56</f>
        <v>0</v>
      </c>
      <c r="W177" s="107">
        <f>'Other Opex'!W56</f>
        <v>0</v>
      </c>
      <c r="X177" s="107">
        <f>'Other Opex'!X56</f>
        <v>0</v>
      </c>
      <c r="Y177" s="107">
        <f>'Other Opex'!Y56</f>
        <v>0</v>
      </c>
      <c r="Z177" s="107">
        <f>'Other Opex'!Z56</f>
        <v>0</v>
      </c>
      <c r="AA177" s="107">
        <f>'Other Opex'!AA56</f>
        <v>0</v>
      </c>
      <c r="AB177" s="107">
        <f>'Other Opex'!AB56</f>
        <v>0</v>
      </c>
      <c r="AC177" s="108">
        <f>'Other Opex'!AC56</f>
        <v>0</v>
      </c>
      <c r="AE177" s="805">
        <f>'Other Opex'!AE56</f>
        <v>0</v>
      </c>
      <c r="AG177" s="805">
        <f>'Other Opex'!AG56</f>
        <v>0</v>
      </c>
      <c r="AI177" s="805">
        <f>'Other Opex'!AI56</f>
        <v>0</v>
      </c>
    </row>
    <row r="178" spans="2:35" outlineLevel="1" x14ac:dyDescent="0.2">
      <c r="B178" s="445" t="str">
        <f>'Line Items'!D$2436</f>
        <v>Other Operating Costs</v>
      </c>
      <c r="C178" s="445" t="str">
        <f>'Line Items'!D$2473</f>
        <v>Other Operating Costs: Other Staff Costs</v>
      </c>
      <c r="D178" s="142" t="str">
        <f>'Other Opex'!D57</f>
        <v>[Other Staff Costs Line 41]</v>
      </c>
      <c r="E178" s="106"/>
      <c r="F178" s="143" t="str">
        <f>'Other Opex'!F57</f>
        <v>£000</v>
      </c>
      <c r="G178" s="107">
        <f>'Other Opex'!G57</f>
        <v>0</v>
      </c>
      <c r="H178" s="107">
        <f>'Other Opex'!H57</f>
        <v>0</v>
      </c>
      <c r="I178" s="107">
        <f>'Other Opex'!I57</f>
        <v>0</v>
      </c>
      <c r="J178" s="107">
        <f>'Other Opex'!J57</f>
        <v>0</v>
      </c>
      <c r="K178" s="107">
        <f>'Other Opex'!K57</f>
        <v>0</v>
      </c>
      <c r="L178" s="107">
        <f>'Other Opex'!L57</f>
        <v>0</v>
      </c>
      <c r="M178" s="107">
        <f>'Other Opex'!M57</f>
        <v>0</v>
      </c>
      <c r="N178" s="107">
        <f>'Other Opex'!N57</f>
        <v>0</v>
      </c>
      <c r="O178" s="107">
        <f>'Other Opex'!O57</f>
        <v>0</v>
      </c>
      <c r="P178" s="107">
        <f>'Other Opex'!P57</f>
        <v>0</v>
      </c>
      <c r="Q178" s="107">
        <f>'Other Opex'!Q57</f>
        <v>0</v>
      </c>
      <c r="R178" s="107">
        <f>'Other Opex'!R57</f>
        <v>0</v>
      </c>
      <c r="S178" s="107">
        <f>'Other Opex'!S57</f>
        <v>0</v>
      </c>
      <c r="T178" s="107">
        <f>'Other Opex'!T57</f>
        <v>0</v>
      </c>
      <c r="U178" s="107">
        <f>'Other Opex'!U57</f>
        <v>0</v>
      </c>
      <c r="V178" s="107">
        <f>'Other Opex'!V57</f>
        <v>0</v>
      </c>
      <c r="W178" s="107">
        <f>'Other Opex'!W57</f>
        <v>0</v>
      </c>
      <c r="X178" s="107">
        <f>'Other Opex'!X57</f>
        <v>0</v>
      </c>
      <c r="Y178" s="107">
        <f>'Other Opex'!Y57</f>
        <v>0</v>
      </c>
      <c r="Z178" s="107">
        <f>'Other Opex'!Z57</f>
        <v>0</v>
      </c>
      <c r="AA178" s="107">
        <f>'Other Opex'!AA57</f>
        <v>0</v>
      </c>
      <c r="AB178" s="107">
        <f>'Other Opex'!AB57</f>
        <v>0</v>
      </c>
      <c r="AC178" s="108">
        <f>'Other Opex'!AC57</f>
        <v>0</v>
      </c>
      <c r="AE178" s="805">
        <f>'Other Opex'!AE57</f>
        <v>0</v>
      </c>
      <c r="AG178" s="805">
        <f>'Other Opex'!AG57</f>
        <v>0</v>
      </c>
      <c r="AI178" s="805">
        <f>'Other Opex'!AI57</f>
        <v>0</v>
      </c>
    </row>
    <row r="179" spans="2:35" outlineLevel="1" x14ac:dyDescent="0.2">
      <c r="B179" s="445" t="str">
        <f>'Line Items'!D$2436</f>
        <v>Other Operating Costs</v>
      </c>
      <c r="C179" s="445" t="str">
        <f>'Line Items'!D$2473</f>
        <v>Other Operating Costs: Other Staff Costs</v>
      </c>
      <c r="D179" s="142" t="str">
        <f>'Other Opex'!D58</f>
        <v>[Other Staff Costs Line 42]</v>
      </c>
      <c r="E179" s="106"/>
      <c r="F179" s="143" t="str">
        <f>'Other Opex'!F58</f>
        <v>£000</v>
      </c>
      <c r="G179" s="107">
        <f>'Other Opex'!G58</f>
        <v>0</v>
      </c>
      <c r="H179" s="107">
        <f>'Other Opex'!H58</f>
        <v>0</v>
      </c>
      <c r="I179" s="107">
        <f>'Other Opex'!I58</f>
        <v>0</v>
      </c>
      <c r="J179" s="107">
        <f>'Other Opex'!J58</f>
        <v>0</v>
      </c>
      <c r="K179" s="107">
        <f>'Other Opex'!K58</f>
        <v>0</v>
      </c>
      <c r="L179" s="107">
        <f>'Other Opex'!L58</f>
        <v>0</v>
      </c>
      <c r="M179" s="107">
        <f>'Other Opex'!M58</f>
        <v>0</v>
      </c>
      <c r="N179" s="107">
        <f>'Other Opex'!N58</f>
        <v>0</v>
      </c>
      <c r="O179" s="107">
        <f>'Other Opex'!O58</f>
        <v>0</v>
      </c>
      <c r="P179" s="107">
        <f>'Other Opex'!P58</f>
        <v>0</v>
      </c>
      <c r="Q179" s="107">
        <f>'Other Opex'!Q58</f>
        <v>0</v>
      </c>
      <c r="R179" s="107">
        <f>'Other Opex'!R58</f>
        <v>0</v>
      </c>
      <c r="S179" s="107">
        <f>'Other Opex'!S58</f>
        <v>0</v>
      </c>
      <c r="T179" s="107">
        <f>'Other Opex'!T58</f>
        <v>0</v>
      </c>
      <c r="U179" s="107">
        <f>'Other Opex'!U58</f>
        <v>0</v>
      </c>
      <c r="V179" s="107">
        <f>'Other Opex'!V58</f>
        <v>0</v>
      </c>
      <c r="W179" s="107">
        <f>'Other Opex'!W58</f>
        <v>0</v>
      </c>
      <c r="X179" s="107">
        <f>'Other Opex'!X58</f>
        <v>0</v>
      </c>
      <c r="Y179" s="107">
        <f>'Other Opex'!Y58</f>
        <v>0</v>
      </c>
      <c r="Z179" s="107">
        <f>'Other Opex'!Z58</f>
        <v>0</v>
      </c>
      <c r="AA179" s="107">
        <f>'Other Opex'!AA58</f>
        <v>0</v>
      </c>
      <c r="AB179" s="107">
        <f>'Other Opex'!AB58</f>
        <v>0</v>
      </c>
      <c r="AC179" s="108">
        <f>'Other Opex'!AC58</f>
        <v>0</v>
      </c>
      <c r="AE179" s="805">
        <f>'Other Opex'!AE58</f>
        <v>0</v>
      </c>
      <c r="AG179" s="805">
        <f>'Other Opex'!AG58</f>
        <v>0</v>
      </c>
      <c r="AI179" s="805">
        <f>'Other Opex'!AI58</f>
        <v>0</v>
      </c>
    </row>
    <row r="180" spans="2:35" outlineLevel="1" x14ac:dyDescent="0.2">
      <c r="B180" s="445" t="str">
        <f>'Line Items'!D$2436</f>
        <v>Other Operating Costs</v>
      </c>
      <c r="C180" s="445" t="str">
        <f>'Line Items'!D$2473</f>
        <v>Other Operating Costs: Other Staff Costs</v>
      </c>
      <c r="D180" s="142" t="str">
        <f>'Other Opex'!D59</f>
        <v>[Other Staff Costs Line 43]</v>
      </c>
      <c r="E180" s="106"/>
      <c r="F180" s="143" t="str">
        <f>'Other Opex'!F59</f>
        <v>£000</v>
      </c>
      <c r="G180" s="107">
        <f>'Other Opex'!G59</f>
        <v>0</v>
      </c>
      <c r="H180" s="107">
        <f>'Other Opex'!H59</f>
        <v>0</v>
      </c>
      <c r="I180" s="107">
        <f>'Other Opex'!I59</f>
        <v>0</v>
      </c>
      <c r="J180" s="107">
        <f>'Other Opex'!J59</f>
        <v>0</v>
      </c>
      <c r="K180" s="107">
        <f>'Other Opex'!K59</f>
        <v>0</v>
      </c>
      <c r="L180" s="107">
        <f>'Other Opex'!L59</f>
        <v>0</v>
      </c>
      <c r="M180" s="107">
        <f>'Other Opex'!M59</f>
        <v>0</v>
      </c>
      <c r="N180" s="107">
        <f>'Other Opex'!N59</f>
        <v>0</v>
      </c>
      <c r="O180" s="107">
        <f>'Other Opex'!O59</f>
        <v>0</v>
      </c>
      <c r="P180" s="107">
        <f>'Other Opex'!P59</f>
        <v>0</v>
      </c>
      <c r="Q180" s="107">
        <f>'Other Opex'!Q59</f>
        <v>0</v>
      </c>
      <c r="R180" s="107">
        <f>'Other Opex'!R59</f>
        <v>0</v>
      </c>
      <c r="S180" s="107">
        <f>'Other Opex'!S59</f>
        <v>0</v>
      </c>
      <c r="T180" s="107">
        <f>'Other Opex'!T59</f>
        <v>0</v>
      </c>
      <c r="U180" s="107">
        <f>'Other Opex'!U59</f>
        <v>0</v>
      </c>
      <c r="V180" s="107">
        <f>'Other Opex'!V59</f>
        <v>0</v>
      </c>
      <c r="W180" s="107">
        <f>'Other Opex'!W59</f>
        <v>0</v>
      </c>
      <c r="X180" s="107">
        <f>'Other Opex'!X59</f>
        <v>0</v>
      </c>
      <c r="Y180" s="107">
        <f>'Other Opex'!Y59</f>
        <v>0</v>
      </c>
      <c r="Z180" s="107">
        <f>'Other Opex'!Z59</f>
        <v>0</v>
      </c>
      <c r="AA180" s="107">
        <f>'Other Opex'!AA59</f>
        <v>0</v>
      </c>
      <c r="AB180" s="107">
        <f>'Other Opex'!AB59</f>
        <v>0</v>
      </c>
      <c r="AC180" s="108">
        <f>'Other Opex'!AC59</f>
        <v>0</v>
      </c>
      <c r="AE180" s="805">
        <f>'Other Opex'!AE59</f>
        <v>0</v>
      </c>
      <c r="AG180" s="805">
        <f>'Other Opex'!AG59</f>
        <v>0</v>
      </c>
      <c r="AI180" s="805">
        <f>'Other Opex'!AI59</f>
        <v>0</v>
      </c>
    </row>
    <row r="181" spans="2:35" outlineLevel="1" x14ac:dyDescent="0.2">
      <c r="B181" s="445" t="str">
        <f>'Line Items'!D$2436</f>
        <v>Other Operating Costs</v>
      </c>
      <c r="C181" s="445" t="str">
        <f>'Line Items'!D$2473</f>
        <v>Other Operating Costs: Other Staff Costs</v>
      </c>
      <c r="D181" s="142" t="str">
        <f>'Other Opex'!D60</f>
        <v>[Other Staff Costs Line 44]</v>
      </c>
      <c r="E181" s="106"/>
      <c r="F181" s="143" t="str">
        <f>'Other Opex'!F60</f>
        <v>£000</v>
      </c>
      <c r="G181" s="107">
        <f>'Other Opex'!G60</f>
        <v>0</v>
      </c>
      <c r="H181" s="107">
        <f>'Other Opex'!H60</f>
        <v>0</v>
      </c>
      <c r="I181" s="107">
        <f>'Other Opex'!I60</f>
        <v>0</v>
      </c>
      <c r="J181" s="107">
        <f>'Other Opex'!J60</f>
        <v>0</v>
      </c>
      <c r="K181" s="107">
        <f>'Other Opex'!K60</f>
        <v>0</v>
      </c>
      <c r="L181" s="107">
        <f>'Other Opex'!L60</f>
        <v>0</v>
      </c>
      <c r="M181" s="107">
        <f>'Other Opex'!M60</f>
        <v>0</v>
      </c>
      <c r="N181" s="107">
        <f>'Other Opex'!N60</f>
        <v>0</v>
      </c>
      <c r="O181" s="107">
        <f>'Other Opex'!O60</f>
        <v>0</v>
      </c>
      <c r="P181" s="107">
        <f>'Other Opex'!P60</f>
        <v>0</v>
      </c>
      <c r="Q181" s="107">
        <f>'Other Opex'!Q60</f>
        <v>0</v>
      </c>
      <c r="R181" s="107">
        <f>'Other Opex'!R60</f>
        <v>0</v>
      </c>
      <c r="S181" s="107">
        <f>'Other Opex'!S60</f>
        <v>0</v>
      </c>
      <c r="T181" s="107">
        <f>'Other Opex'!T60</f>
        <v>0</v>
      </c>
      <c r="U181" s="107">
        <f>'Other Opex'!U60</f>
        <v>0</v>
      </c>
      <c r="V181" s="107">
        <f>'Other Opex'!V60</f>
        <v>0</v>
      </c>
      <c r="W181" s="107">
        <f>'Other Opex'!W60</f>
        <v>0</v>
      </c>
      <c r="X181" s="107">
        <f>'Other Opex'!X60</f>
        <v>0</v>
      </c>
      <c r="Y181" s="107">
        <f>'Other Opex'!Y60</f>
        <v>0</v>
      </c>
      <c r="Z181" s="107">
        <f>'Other Opex'!Z60</f>
        <v>0</v>
      </c>
      <c r="AA181" s="107">
        <f>'Other Opex'!AA60</f>
        <v>0</v>
      </c>
      <c r="AB181" s="107">
        <f>'Other Opex'!AB60</f>
        <v>0</v>
      </c>
      <c r="AC181" s="108">
        <f>'Other Opex'!AC60</f>
        <v>0</v>
      </c>
      <c r="AE181" s="805">
        <f>'Other Opex'!AE60</f>
        <v>0</v>
      </c>
      <c r="AG181" s="805">
        <f>'Other Opex'!AG60</f>
        <v>0</v>
      </c>
      <c r="AI181" s="805">
        <f>'Other Opex'!AI60</f>
        <v>0</v>
      </c>
    </row>
    <row r="182" spans="2:35" outlineLevel="1" x14ac:dyDescent="0.2">
      <c r="B182" s="445" t="str">
        <f>'Line Items'!D$2436</f>
        <v>Other Operating Costs</v>
      </c>
      <c r="C182" s="445" t="str">
        <f>'Line Items'!D$2473</f>
        <v>Other Operating Costs: Other Staff Costs</v>
      </c>
      <c r="D182" s="451" t="str">
        <f>'Other Opex'!D61</f>
        <v>[Other Staff Costs Line 45]</v>
      </c>
      <c r="E182" s="452"/>
      <c r="F182" s="453" t="str">
        <f>'Other Opex'!F61</f>
        <v>£000</v>
      </c>
      <c r="G182" s="454">
        <f>'Other Opex'!G61</f>
        <v>0</v>
      </c>
      <c r="H182" s="454">
        <f>'Other Opex'!H61</f>
        <v>0</v>
      </c>
      <c r="I182" s="454">
        <f>'Other Opex'!I61</f>
        <v>0</v>
      </c>
      <c r="J182" s="454">
        <f>'Other Opex'!J61</f>
        <v>0</v>
      </c>
      <c r="K182" s="454">
        <f>'Other Opex'!K61</f>
        <v>0</v>
      </c>
      <c r="L182" s="454">
        <f>'Other Opex'!L61</f>
        <v>0</v>
      </c>
      <c r="M182" s="454">
        <f>'Other Opex'!M61</f>
        <v>0</v>
      </c>
      <c r="N182" s="454">
        <f>'Other Opex'!N61</f>
        <v>0</v>
      </c>
      <c r="O182" s="454">
        <f>'Other Opex'!O61</f>
        <v>0</v>
      </c>
      <c r="P182" s="454">
        <f>'Other Opex'!P61</f>
        <v>0</v>
      </c>
      <c r="Q182" s="454">
        <f>'Other Opex'!Q61</f>
        <v>0</v>
      </c>
      <c r="R182" s="454">
        <f>'Other Opex'!R61</f>
        <v>0</v>
      </c>
      <c r="S182" s="454">
        <f>'Other Opex'!S61</f>
        <v>0</v>
      </c>
      <c r="T182" s="454">
        <f>'Other Opex'!T61</f>
        <v>0</v>
      </c>
      <c r="U182" s="454">
        <f>'Other Opex'!U61</f>
        <v>0</v>
      </c>
      <c r="V182" s="454">
        <f>'Other Opex'!V61</f>
        <v>0</v>
      </c>
      <c r="W182" s="454">
        <f>'Other Opex'!W61</f>
        <v>0</v>
      </c>
      <c r="X182" s="454">
        <f>'Other Opex'!X61</f>
        <v>0</v>
      </c>
      <c r="Y182" s="454">
        <f>'Other Opex'!Y61</f>
        <v>0</v>
      </c>
      <c r="Z182" s="454">
        <f>'Other Opex'!Z61</f>
        <v>0</v>
      </c>
      <c r="AA182" s="454">
        <f>'Other Opex'!AA61</f>
        <v>0</v>
      </c>
      <c r="AB182" s="454">
        <f>'Other Opex'!AB61</f>
        <v>0</v>
      </c>
      <c r="AC182" s="455">
        <f>'Other Opex'!AC61</f>
        <v>0</v>
      </c>
      <c r="AE182" s="805">
        <f>'Other Opex'!AE61</f>
        <v>0</v>
      </c>
      <c r="AG182" s="805">
        <f>'Other Opex'!AG61</f>
        <v>0</v>
      </c>
      <c r="AI182" s="805">
        <f>'Other Opex'!AI61</f>
        <v>0</v>
      </c>
    </row>
    <row r="183" spans="2:35" outlineLevel="1" x14ac:dyDescent="0.2">
      <c r="B183" s="445" t="str">
        <f>'Line Items'!D$2436</f>
        <v>Other Operating Costs</v>
      </c>
      <c r="C183" s="445" t="str">
        <f>'Line Items'!D$2474</f>
        <v>Other Operating Costs: Station &amp; Train Operations</v>
      </c>
      <c r="D183" s="142" t="str">
        <f>'Other Opex'!D67</f>
        <v>Diesel Fuel</v>
      </c>
      <c r="E183" s="97"/>
      <c r="F183" s="143" t="str">
        <f>'Other Opex'!F67</f>
        <v>£000</v>
      </c>
      <c r="G183" s="107">
        <f>'Other Opex'!G67</f>
        <v>0</v>
      </c>
      <c r="H183" s="107">
        <f>'Other Opex'!H67</f>
        <v>0</v>
      </c>
      <c r="I183" s="107">
        <f>'Other Opex'!I67</f>
        <v>0</v>
      </c>
      <c r="J183" s="107">
        <f>'Other Opex'!J67</f>
        <v>0</v>
      </c>
      <c r="K183" s="107">
        <f>'Other Opex'!K67</f>
        <v>0</v>
      </c>
      <c r="L183" s="107">
        <f>'Other Opex'!L67</f>
        <v>0</v>
      </c>
      <c r="M183" s="107">
        <f>'Other Opex'!M67</f>
        <v>0</v>
      </c>
      <c r="N183" s="107">
        <f>'Other Opex'!N67</f>
        <v>0</v>
      </c>
      <c r="O183" s="107">
        <f>'Other Opex'!O67</f>
        <v>0</v>
      </c>
      <c r="P183" s="107">
        <f>'Other Opex'!P67</f>
        <v>0</v>
      </c>
      <c r="Q183" s="107">
        <f>'Other Opex'!Q67</f>
        <v>0</v>
      </c>
      <c r="R183" s="107">
        <f>'Other Opex'!R67</f>
        <v>0</v>
      </c>
      <c r="S183" s="107">
        <f>'Other Opex'!S67</f>
        <v>0</v>
      </c>
      <c r="T183" s="107">
        <f>'Other Opex'!T67</f>
        <v>0</v>
      </c>
      <c r="U183" s="107">
        <f>'Other Opex'!U67</f>
        <v>0</v>
      </c>
      <c r="V183" s="107">
        <f>'Other Opex'!V67</f>
        <v>0</v>
      </c>
      <c r="W183" s="107">
        <f>'Other Opex'!W67</f>
        <v>0</v>
      </c>
      <c r="X183" s="107">
        <f>'Other Opex'!X67</f>
        <v>0</v>
      </c>
      <c r="Y183" s="107">
        <f>'Other Opex'!Y67</f>
        <v>0</v>
      </c>
      <c r="Z183" s="107">
        <f>'Other Opex'!Z67</f>
        <v>0</v>
      </c>
      <c r="AA183" s="107">
        <f>'Other Opex'!AA67</f>
        <v>0</v>
      </c>
      <c r="AB183" s="107">
        <f>'Other Opex'!AB67</f>
        <v>0</v>
      </c>
      <c r="AC183" s="108">
        <f>'Other Opex'!AC67</f>
        <v>0</v>
      </c>
      <c r="AE183" s="1065">
        <f>'Other Opex'!AE67</f>
        <v>0</v>
      </c>
      <c r="AG183" s="1065">
        <f>'Other Opex'!AG67</f>
        <v>0</v>
      </c>
      <c r="AI183" s="1065">
        <f>'Other Opex'!AI67</f>
        <v>0</v>
      </c>
    </row>
    <row r="184" spans="2:35" outlineLevel="1" x14ac:dyDescent="0.2">
      <c r="B184" s="445" t="str">
        <f>'Line Items'!D$2436</f>
        <v>Other Operating Costs</v>
      </c>
      <c r="C184" s="445" t="str">
        <f>'Line Items'!D$2474</f>
        <v>Other Operating Costs: Station &amp; Train Operations</v>
      </c>
      <c r="D184" s="142" t="str">
        <f>'Other Opex'!D68</f>
        <v>Traincrew Hire Costs</v>
      </c>
      <c r="E184" s="106"/>
      <c r="F184" s="143" t="str">
        <f>'Other Opex'!F68</f>
        <v>£000</v>
      </c>
      <c r="G184" s="107">
        <f>'Other Opex'!G68</f>
        <v>0</v>
      </c>
      <c r="H184" s="107">
        <f>'Other Opex'!H68</f>
        <v>0</v>
      </c>
      <c r="I184" s="107">
        <f>'Other Opex'!I68</f>
        <v>0</v>
      </c>
      <c r="J184" s="107">
        <f>'Other Opex'!J68</f>
        <v>0</v>
      </c>
      <c r="K184" s="107">
        <f>'Other Opex'!K68</f>
        <v>0</v>
      </c>
      <c r="L184" s="107">
        <f>'Other Opex'!L68</f>
        <v>0</v>
      </c>
      <c r="M184" s="107">
        <f>'Other Opex'!M68</f>
        <v>0</v>
      </c>
      <c r="N184" s="107">
        <f>'Other Opex'!N68</f>
        <v>0</v>
      </c>
      <c r="O184" s="107">
        <f>'Other Opex'!O68</f>
        <v>0</v>
      </c>
      <c r="P184" s="107">
        <f>'Other Opex'!P68</f>
        <v>0</v>
      </c>
      <c r="Q184" s="107">
        <f>'Other Opex'!Q68</f>
        <v>0</v>
      </c>
      <c r="R184" s="107">
        <f>'Other Opex'!R68</f>
        <v>0</v>
      </c>
      <c r="S184" s="107">
        <f>'Other Opex'!S68</f>
        <v>0</v>
      </c>
      <c r="T184" s="107">
        <f>'Other Opex'!T68</f>
        <v>0</v>
      </c>
      <c r="U184" s="107">
        <f>'Other Opex'!U68</f>
        <v>0</v>
      </c>
      <c r="V184" s="107">
        <f>'Other Opex'!V68</f>
        <v>0</v>
      </c>
      <c r="W184" s="107">
        <f>'Other Opex'!W68</f>
        <v>0</v>
      </c>
      <c r="X184" s="107">
        <f>'Other Opex'!X68</f>
        <v>0</v>
      </c>
      <c r="Y184" s="107">
        <f>'Other Opex'!Y68</f>
        <v>0</v>
      </c>
      <c r="Z184" s="107">
        <f>'Other Opex'!Z68</f>
        <v>0</v>
      </c>
      <c r="AA184" s="107">
        <f>'Other Opex'!AA68</f>
        <v>0</v>
      </c>
      <c r="AB184" s="107">
        <f>'Other Opex'!AB68</f>
        <v>0</v>
      </c>
      <c r="AC184" s="108">
        <f>'Other Opex'!AC68</f>
        <v>0</v>
      </c>
      <c r="AE184" s="805">
        <f>'Other Opex'!AE68</f>
        <v>0</v>
      </c>
      <c r="AG184" s="805">
        <f>'Other Opex'!AG68</f>
        <v>0</v>
      </c>
      <c r="AI184" s="805">
        <f>'Other Opex'!AI68</f>
        <v>0</v>
      </c>
    </row>
    <row r="185" spans="2:35" outlineLevel="1" x14ac:dyDescent="0.2">
      <c r="B185" s="445" t="str">
        <f>'Line Items'!D$2436</f>
        <v>Other Operating Costs</v>
      </c>
      <c r="C185" s="445" t="str">
        <f>'Line Items'!D$2474</f>
        <v>Other Operating Costs: Station &amp; Train Operations</v>
      </c>
      <c r="D185" s="142" t="str">
        <f>'Other Opex'!D69</f>
        <v>Rolling Stock Hire Costs</v>
      </c>
      <c r="E185" s="106"/>
      <c r="F185" s="143" t="str">
        <f>'Other Opex'!F69</f>
        <v>£000</v>
      </c>
      <c r="G185" s="107">
        <f>'Other Opex'!G69</f>
        <v>0</v>
      </c>
      <c r="H185" s="107">
        <f>'Other Opex'!H69</f>
        <v>0</v>
      </c>
      <c r="I185" s="107">
        <f>'Other Opex'!I69</f>
        <v>0</v>
      </c>
      <c r="J185" s="107">
        <f>'Other Opex'!J69</f>
        <v>0</v>
      </c>
      <c r="K185" s="107">
        <f>'Other Opex'!K69</f>
        <v>0</v>
      </c>
      <c r="L185" s="107">
        <f>'Other Opex'!L69</f>
        <v>0</v>
      </c>
      <c r="M185" s="107">
        <f>'Other Opex'!M69</f>
        <v>0</v>
      </c>
      <c r="N185" s="107">
        <f>'Other Opex'!N69</f>
        <v>0</v>
      </c>
      <c r="O185" s="107">
        <f>'Other Opex'!O69</f>
        <v>0</v>
      </c>
      <c r="P185" s="107">
        <f>'Other Opex'!P69</f>
        <v>0</v>
      </c>
      <c r="Q185" s="107">
        <f>'Other Opex'!Q69</f>
        <v>0</v>
      </c>
      <c r="R185" s="107">
        <f>'Other Opex'!R69</f>
        <v>0</v>
      </c>
      <c r="S185" s="107">
        <f>'Other Opex'!S69</f>
        <v>0</v>
      </c>
      <c r="T185" s="107">
        <f>'Other Opex'!T69</f>
        <v>0</v>
      </c>
      <c r="U185" s="107">
        <f>'Other Opex'!U69</f>
        <v>0</v>
      </c>
      <c r="V185" s="107">
        <f>'Other Opex'!V69</f>
        <v>0</v>
      </c>
      <c r="W185" s="107">
        <f>'Other Opex'!W69</f>
        <v>0</v>
      </c>
      <c r="X185" s="107">
        <f>'Other Opex'!X69</f>
        <v>0</v>
      </c>
      <c r="Y185" s="107">
        <f>'Other Opex'!Y69</f>
        <v>0</v>
      </c>
      <c r="Z185" s="107">
        <f>'Other Opex'!Z69</f>
        <v>0</v>
      </c>
      <c r="AA185" s="107">
        <f>'Other Opex'!AA69</f>
        <v>0</v>
      </c>
      <c r="AB185" s="107">
        <f>'Other Opex'!AB69</f>
        <v>0</v>
      </c>
      <c r="AC185" s="108">
        <f>'Other Opex'!AC69</f>
        <v>0</v>
      </c>
      <c r="AE185" s="805">
        <f>'Other Opex'!AE69</f>
        <v>0</v>
      </c>
      <c r="AG185" s="805">
        <f>'Other Opex'!AG69</f>
        <v>0</v>
      </c>
      <c r="AI185" s="805">
        <f>'Other Opex'!AI69</f>
        <v>0</v>
      </c>
    </row>
    <row r="186" spans="2:35" outlineLevel="1" x14ac:dyDescent="0.2">
      <c r="B186" s="445" t="str">
        <f>'Line Items'!D$2436</f>
        <v>Other Operating Costs</v>
      </c>
      <c r="C186" s="445" t="str">
        <f>'Line Items'!D$2474</f>
        <v>Other Operating Costs: Station &amp; Train Operations</v>
      </c>
      <c r="D186" s="142" t="str">
        <f>'Other Opex'!D70</f>
        <v>Hire of Plant and Equipment</v>
      </c>
      <c r="E186" s="106"/>
      <c r="F186" s="143" t="str">
        <f>'Other Opex'!F70</f>
        <v>£000</v>
      </c>
      <c r="G186" s="107">
        <f>'Other Opex'!G70</f>
        <v>0</v>
      </c>
      <c r="H186" s="107">
        <f>'Other Opex'!H70</f>
        <v>0</v>
      </c>
      <c r="I186" s="107">
        <f>'Other Opex'!I70</f>
        <v>0</v>
      </c>
      <c r="J186" s="107">
        <f>'Other Opex'!J70</f>
        <v>0</v>
      </c>
      <c r="K186" s="107">
        <f>'Other Opex'!K70</f>
        <v>0</v>
      </c>
      <c r="L186" s="107">
        <f>'Other Opex'!L70</f>
        <v>0</v>
      </c>
      <c r="M186" s="107">
        <f>'Other Opex'!M70</f>
        <v>0</v>
      </c>
      <c r="N186" s="107">
        <f>'Other Opex'!N70</f>
        <v>0</v>
      </c>
      <c r="O186" s="107">
        <f>'Other Opex'!O70</f>
        <v>0</v>
      </c>
      <c r="P186" s="107">
        <f>'Other Opex'!P70</f>
        <v>0</v>
      </c>
      <c r="Q186" s="107">
        <f>'Other Opex'!Q70</f>
        <v>0</v>
      </c>
      <c r="R186" s="107">
        <f>'Other Opex'!R70</f>
        <v>0</v>
      </c>
      <c r="S186" s="107">
        <f>'Other Opex'!S70</f>
        <v>0</v>
      </c>
      <c r="T186" s="107">
        <f>'Other Opex'!T70</f>
        <v>0</v>
      </c>
      <c r="U186" s="107">
        <f>'Other Opex'!U70</f>
        <v>0</v>
      </c>
      <c r="V186" s="107">
        <f>'Other Opex'!V70</f>
        <v>0</v>
      </c>
      <c r="W186" s="107">
        <f>'Other Opex'!W70</f>
        <v>0</v>
      </c>
      <c r="X186" s="107">
        <f>'Other Opex'!X70</f>
        <v>0</v>
      </c>
      <c r="Y186" s="107">
        <f>'Other Opex'!Y70</f>
        <v>0</v>
      </c>
      <c r="Z186" s="107">
        <f>'Other Opex'!Z70</f>
        <v>0</v>
      </c>
      <c r="AA186" s="107">
        <f>'Other Opex'!AA70</f>
        <v>0</v>
      </c>
      <c r="AB186" s="107">
        <f>'Other Opex'!AB70</f>
        <v>0</v>
      </c>
      <c r="AC186" s="108">
        <f>'Other Opex'!AC70</f>
        <v>0</v>
      </c>
      <c r="AE186" s="805">
        <f>'Other Opex'!AE70</f>
        <v>0</v>
      </c>
      <c r="AG186" s="805">
        <f>'Other Opex'!AG70</f>
        <v>0</v>
      </c>
      <c r="AI186" s="805">
        <f>'Other Opex'!AI70</f>
        <v>0</v>
      </c>
    </row>
    <row r="187" spans="2:35" outlineLevel="1" x14ac:dyDescent="0.2">
      <c r="B187" s="445" t="str">
        <f>'Line Items'!D$2436</f>
        <v>Other Operating Costs</v>
      </c>
      <c r="C187" s="445" t="str">
        <f>'Line Items'!D$2474</f>
        <v>Other Operating Costs: Station &amp; Train Operations</v>
      </c>
      <c r="D187" s="142" t="str">
        <f>'Other Opex'!D71</f>
        <v>Hire and Leasing of Road Transport</v>
      </c>
      <c r="E187" s="106"/>
      <c r="F187" s="143" t="str">
        <f>'Other Opex'!F71</f>
        <v>£000</v>
      </c>
      <c r="G187" s="107">
        <f>'Other Opex'!G71</f>
        <v>0</v>
      </c>
      <c r="H187" s="107">
        <f>'Other Opex'!H71</f>
        <v>0</v>
      </c>
      <c r="I187" s="107">
        <f>'Other Opex'!I71</f>
        <v>0</v>
      </c>
      <c r="J187" s="107">
        <f>'Other Opex'!J71</f>
        <v>0</v>
      </c>
      <c r="K187" s="107">
        <f>'Other Opex'!K71</f>
        <v>0</v>
      </c>
      <c r="L187" s="107">
        <f>'Other Opex'!L71</f>
        <v>0</v>
      </c>
      <c r="M187" s="107">
        <f>'Other Opex'!M71</f>
        <v>0</v>
      </c>
      <c r="N187" s="107">
        <f>'Other Opex'!N71</f>
        <v>0</v>
      </c>
      <c r="O187" s="107">
        <f>'Other Opex'!O71</f>
        <v>0</v>
      </c>
      <c r="P187" s="107">
        <f>'Other Opex'!P71</f>
        <v>0</v>
      </c>
      <c r="Q187" s="107">
        <f>'Other Opex'!Q71</f>
        <v>0</v>
      </c>
      <c r="R187" s="107">
        <f>'Other Opex'!R71</f>
        <v>0</v>
      </c>
      <c r="S187" s="107">
        <f>'Other Opex'!S71</f>
        <v>0</v>
      </c>
      <c r="T187" s="107">
        <f>'Other Opex'!T71</f>
        <v>0</v>
      </c>
      <c r="U187" s="107">
        <f>'Other Opex'!U71</f>
        <v>0</v>
      </c>
      <c r="V187" s="107">
        <f>'Other Opex'!V71</f>
        <v>0</v>
      </c>
      <c r="W187" s="107">
        <f>'Other Opex'!W71</f>
        <v>0</v>
      </c>
      <c r="X187" s="107">
        <f>'Other Opex'!X71</f>
        <v>0</v>
      </c>
      <c r="Y187" s="107">
        <f>'Other Opex'!Y71</f>
        <v>0</v>
      </c>
      <c r="Z187" s="107">
        <f>'Other Opex'!Z71</f>
        <v>0</v>
      </c>
      <c r="AA187" s="107">
        <f>'Other Opex'!AA71</f>
        <v>0</v>
      </c>
      <c r="AB187" s="107">
        <f>'Other Opex'!AB71</f>
        <v>0</v>
      </c>
      <c r="AC187" s="108">
        <f>'Other Opex'!AC71</f>
        <v>0</v>
      </c>
      <c r="AE187" s="805">
        <f>'Other Opex'!AE71</f>
        <v>0</v>
      </c>
      <c r="AG187" s="805">
        <f>'Other Opex'!AG71</f>
        <v>0</v>
      </c>
      <c r="AI187" s="805">
        <f>'Other Opex'!AI71</f>
        <v>0</v>
      </c>
    </row>
    <row r="188" spans="2:35" outlineLevel="1" x14ac:dyDescent="0.2">
      <c r="B188" s="445" t="str">
        <f>'Line Items'!D$2436</f>
        <v>Other Operating Costs</v>
      </c>
      <c r="C188" s="445" t="str">
        <f>'Line Items'!D$2474</f>
        <v>Other Operating Costs: Station &amp; Train Operations</v>
      </c>
      <c r="D188" s="142" t="str">
        <f>'Other Opex'!D72</f>
        <v>Fuel for road vehicles</v>
      </c>
      <c r="E188" s="106"/>
      <c r="F188" s="143" t="str">
        <f>'Other Opex'!F72</f>
        <v>£000</v>
      </c>
      <c r="G188" s="107">
        <f>'Other Opex'!G72</f>
        <v>0</v>
      </c>
      <c r="H188" s="107">
        <f>'Other Opex'!H72</f>
        <v>0</v>
      </c>
      <c r="I188" s="107">
        <f>'Other Opex'!I72</f>
        <v>0</v>
      </c>
      <c r="J188" s="107">
        <f>'Other Opex'!J72</f>
        <v>0</v>
      </c>
      <c r="K188" s="107">
        <f>'Other Opex'!K72</f>
        <v>0</v>
      </c>
      <c r="L188" s="107">
        <f>'Other Opex'!L72</f>
        <v>0</v>
      </c>
      <c r="M188" s="107">
        <f>'Other Opex'!M72</f>
        <v>0</v>
      </c>
      <c r="N188" s="107">
        <f>'Other Opex'!N72</f>
        <v>0</v>
      </c>
      <c r="O188" s="107">
        <f>'Other Opex'!O72</f>
        <v>0</v>
      </c>
      <c r="P188" s="107">
        <f>'Other Opex'!P72</f>
        <v>0</v>
      </c>
      <c r="Q188" s="107">
        <f>'Other Opex'!Q72</f>
        <v>0</v>
      </c>
      <c r="R188" s="107">
        <f>'Other Opex'!R72</f>
        <v>0</v>
      </c>
      <c r="S188" s="107">
        <f>'Other Opex'!S72</f>
        <v>0</v>
      </c>
      <c r="T188" s="107">
        <f>'Other Opex'!T72</f>
        <v>0</v>
      </c>
      <c r="U188" s="107">
        <f>'Other Opex'!U72</f>
        <v>0</v>
      </c>
      <c r="V188" s="107">
        <f>'Other Opex'!V72</f>
        <v>0</v>
      </c>
      <c r="W188" s="107">
        <f>'Other Opex'!W72</f>
        <v>0</v>
      </c>
      <c r="X188" s="107">
        <f>'Other Opex'!X72</f>
        <v>0</v>
      </c>
      <c r="Y188" s="107">
        <f>'Other Opex'!Y72</f>
        <v>0</v>
      </c>
      <c r="Z188" s="107">
        <f>'Other Opex'!Z72</f>
        <v>0</v>
      </c>
      <c r="AA188" s="107">
        <f>'Other Opex'!AA72</f>
        <v>0</v>
      </c>
      <c r="AB188" s="107">
        <f>'Other Opex'!AB72</f>
        <v>0</v>
      </c>
      <c r="AC188" s="108">
        <f>'Other Opex'!AC72</f>
        <v>0</v>
      </c>
      <c r="AE188" s="805">
        <f>'Other Opex'!AE72</f>
        <v>0</v>
      </c>
      <c r="AG188" s="805">
        <f>'Other Opex'!AG72</f>
        <v>0</v>
      </c>
      <c r="AI188" s="805">
        <f>'Other Opex'!AI72</f>
        <v>0</v>
      </c>
    </row>
    <row r="189" spans="2:35" outlineLevel="1" x14ac:dyDescent="0.2">
      <c r="B189" s="445" t="str">
        <f>'Line Items'!D$2436</f>
        <v>Other Operating Costs</v>
      </c>
      <c r="C189" s="445" t="str">
        <f>'Line Items'!D$2474</f>
        <v>Other Operating Costs: Station &amp; Train Operations</v>
      </c>
      <c r="D189" s="142" t="str">
        <f>'Other Opex'!D73</f>
        <v>Train Cleaning</v>
      </c>
      <c r="E189" s="106"/>
      <c r="F189" s="143" t="str">
        <f>'Other Opex'!F73</f>
        <v>£000</v>
      </c>
      <c r="G189" s="107">
        <f>'Other Opex'!G73</f>
        <v>0</v>
      </c>
      <c r="H189" s="107">
        <f>'Other Opex'!H73</f>
        <v>0</v>
      </c>
      <c r="I189" s="107">
        <f>'Other Opex'!I73</f>
        <v>0</v>
      </c>
      <c r="J189" s="107">
        <f>'Other Opex'!J73</f>
        <v>0</v>
      </c>
      <c r="K189" s="107">
        <f>'Other Opex'!K73</f>
        <v>0</v>
      </c>
      <c r="L189" s="107">
        <f>'Other Opex'!L73</f>
        <v>0</v>
      </c>
      <c r="M189" s="107">
        <f>'Other Opex'!M73</f>
        <v>0</v>
      </c>
      <c r="N189" s="107">
        <f>'Other Opex'!N73</f>
        <v>0</v>
      </c>
      <c r="O189" s="107">
        <f>'Other Opex'!O73</f>
        <v>0</v>
      </c>
      <c r="P189" s="107">
        <f>'Other Opex'!P73</f>
        <v>0</v>
      </c>
      <c r="Q189" s="107">
        <f>'Other Opex'!Q73</f>
        <v>0</v>
      </c>
      <c r="R189" s="107">
        <f>'Other Opex'!R73</f>
        <v>0</v>
      </c>
      <c r="S189" s="107">
        <f>'Other Opex'!S73</f>
        <v>0</v>
      </c>
      <c r="T189" s="107">
        <f>'Other Opex'!T73</f>
        <v>0</v>
      </c>
      <c r="U189" s="107">
        <f>'Other Opex'!U73</f>
        <v>0</v>
      </c>
      <c r="V189" s="107">
        <f>'Other Opex'!V73</f>
        <v>0</v>
      </c>
      <c r="W189" s="107">
        <f>'Other Opex'!W73</f>
        <v>0</v>
      </c>
      <c r="X189" s="107">
        <f>'Other Opex'!X73</f>
        <v>0</v>
      </c>
      <c r="Y189" s="107">
        <f>'Other Opex'!Y73</f>
        <v>0</v>
      </c>
      <c r="Z189" s="107">
        <f>'Other Opex'!Z73</f>
        <v>0</v>
      </c>
      <c r="AA189" s="107">
        <f>'Other Opex'!AA73</f>
        <v>0</v>
      </c>
      <c r="AB189" s="107">
        <f>'Other Opex'!AB73</f>
        <v>0</v>
      </c>
      <c r="AC189" s="108">
        <f>'Other Opex'!AC73</f>
        <v>0</v>
      </c>
      <c r="AE189" s="805">
        <f>'Other Opex'!AE73</f>
        <v>0</v>
      </c>
      <c r="AG189" s="805">
        <f>'Other Opex'!AG73</f>
        <v>0</v>
      </c>
      <c r="AI189" s="805">
        <f>'Other Opex'!AI73</f>
        <v>0</v>
      </c>
    </row>
    <row r="190" spans="2:35" outlineLevel="1" x14ac:dyDescent="0.2">
      <c r="B190" s="445" t="str">
        <f>'Line Items'!D$2436</f>
        <v>Other Operating Costs</v>
      </c>
      <c r="C190" s="445" t="str">
        <f>'Line Items'!D$2474</f>
        <v>Other Operating Costs: Station &amp; Train Operations</v>
      </c>
      <c r="D190" s="142" t="str">
        <f>'Other Opex'!D74</f>
        <v>Train Maintenance</v>
      </c>
      <c r="E190" s="106"/>
      <c r="F190" s="143" t="str">
        <f>'Other Opex'!F74</f>
        <v>£000</v>
      </c>
      <c r="G190" s="107">
        <f>'Other Opex'!G74</f>
        <v>0</v>
      </c>
      <c r="H190" s="107">
        <f>'Other Opex'!H74</f>
        <v>0</v>
      </c>
      <c r="I190" s="107">
        <f>'Other Opex'!I74</f>
        <v>0</v>
      </c>
      <c r="J190" s="107">
        <f>'Other Opex'!J74</f>
        <v>0</v>
      </c>
      <c r="K190" s="107">
        <f>'Other Opex'!K74</f>
        <v>0</v>
      </c>
      <c r="L190" s="107">
        <f>'Other Opex'!L74</f>
        <v>0</v>
      </c>
      <c r="M190" s="107">
        <f>'Other Opex'!M74</f>
        <v>0</v>
      </c>
      <c r="N190" s="107">
        <f>'Other Opex'!N74</f>
        <v>0</v>
      </c>
      <c r="O190" s="107">
        <f>'Other Opex'!O74</f>
        <v>0</v>
      </c>
      <c r="P190" s="107">
        <f>'Other Opex'!P74</f>
        <v>0</v>
      </c>
      <c r="Q190" s="107">
        <f>'Other Opex'!Q74</f>
        <v>0</v>
      </c>
      <c r="R190" s="107">
        <f>'Other Opex'!R74</f>
        <v>0</v>
      </c>
      <c r="S190" s="107">
        <f>'Other Opex'!S74</f>
        <v>0</v>
      </c>
      <c r="T190" s="107">
        <f>'Other Opex'!T74</f>
        <v>0</v>
      </c>
      <c r="U190" s="107">
        <f>'Other Opex'!U74</f>
        <v>0</v>
      </c>
      <c r="V190" s="107">
        <f>'Other Opex'!V74</f>
        <v>0</v>
      </c>
      <c r="W190" s="107">
        <f>'Other Opex'!W74</f>
        <v>0</v>
      </c>
      <c r="X190" s="107">
        <f>'Other Opex'!X74</f>
        <v>0</v>
      </c>
      <c r="Y190" s="107">
        <f>'Other Opex'!Y74</f>
        <v>0</v>
      </c>
      <c r="Z190" s="107">
        <f>'Other Opex'!Z74</f>
        <v>0</v>
      </c>
      <c r="AA190" s="107">
        <f>'Other Opex'!AA74</f>
        <v>0</v>
      </c>
      <c r="AB190" s="107">
        <f>'Other Opex'!AB74</f>
        <v>0</v>
      </c>
      <c r="AC190" s="108">
        <f>'Other Opex'!AC74</f>
        <v>0</v>
      </c>
      <c r="AE190" s="805">
        <f>'Other Opex'!AE74</f>
        <v>0</v>
      </c>
      <c r="AG190" s="805">
        <f>'Other Opex'!AG74</f>
        <v>0</v>
      </c>
      <c r="AI190" s="805">
        <f>'Other Opex'!AI74</f>
        <v>0</v>
      </c>
    </row>
    <row r="191" spans="2:35" outlineLevel="1" x14ac:dyDescent="0.2">
      <c r="B191" s="445" t="str">
        <f>'Line Items'!D$2436</f>
        <v>Other Operating Costs</v>
      </c>
      <c r="C191" s="445" t="str">
        <f>'Line Items'!D$2474</f>
        <v>Other Operating Costs: Station &amp; Train Operations</v>
      </c>
      <c r="D191" s="142" t="str">
        <f>'Other Opex'!D75</f>
        <v>Station Cleaning</v>
      </c>
      <c r="E191" s="106"/>
      <c r="F191" s="143" t="str">
        <f>'Other Opex'!F75</f>
        <v>£000</v>
      </c>
      <c r="G191" s="107">
        <f>'Other Opex'!G75</f>
        <v>0</v>
      </c>
      <c r="H191" s="107">
        <f>'Other Opex'!H75</f>
        <v>0</v>
      </c>
      <c r="I191" s="107">
        <f>'Other Opex'!I75</f>
        <v>0</v>
      </c>
      <c r="J191" s="107">
        <f>'Other Opex'!J75</f>
        <v>0</v>
      </c>
      <c r="K191" s="107">
        <f>'Other Opex'!K75</f>
        <v>0</v>
      </c>
      <c r="L191" s="107">
        <f>'Other Opex'!L75</f>
        <v>0</v>
      </c>
      <c r="M191" s="107">
        <f>'Other Opex'!M75</f>
        <v>0</v>
      </c>
      <c r="N191" s="107">
        <f>'Other Opex'!N75</f>
        <v>0</v>
      </c>
      <c r="O191" s="107">
        <f>'Other Opex'!O75</f>
        <v>0</v>
      </c>
      <c r="P191" s="107">
        <f>'Other Opex'!P75</f>
        <v>0</v>
      </c>
      <c r="Q191" s="107">
        <f>'Other Opex'!Q75</f>
        <v>0</v>
      </c>
      <c r="R191" s="107">
        <f>'Other Opex'!R75</f>
        <v>0</v>
      </c>
      <c r="S191" s="107">
        <f>'Other Opex'!S75</f>
        <v>0</v>
      </c>
      <c r="T191" s="107">
        <f>'Other Opex'!T75</f>
        <v>0</v>
      </c>
      <c r="U191" s="107">
        <f>'Other Opex'!U75</f>
        <v>0</v>
      </c>
      <c r="V191" s="107">
        <f>'Other Opex'!V75</f>
        <v>0</v>
      </c>
      <c r="W191" s="107">
        <f>'Other Opex'!W75</f>
        <v>0</v>
      </c>
      <c r="X191" s="107">
        <f>'Other Opex'!X75</f>
        <v>0</v>
      </c>
      <c r="Y191" s="107">
        <f>'Other Opex'!Y75</f>
        <v>0</v>
      </c>
      <c r="Z191" s="107">
        <f>'Other Opex'!Z75</f>
        <v>0</v>
      </c>
      <c r="AA191" s="107">
        <f>'Other Opex'!AA75</f>
        <v>0</v>
      </c>
      <c r="AB191" s="107">
        <f>'Other Opex'!AB75</f>
        <v>0</v>
      </c>
      <c r="AC191" s="108">
        <f>'Other Opex'!AC75</f>
        <v>0</v>
      </c>
      <c r="AE191" s="805">
        <f>'Other Opex'!AE75</f>
        <v>0</v>
      </c>
      <c r="AG191" s="805">
        <f>'Other Opex'!AG75</f>
        <v>0</v>
      </c>
      <c r="AI191" s="805">
        <f>'Other Opex'!AI75</f>
        <v>0</v>
      </c>
    </row>
    <row r="192" spans="2:35" outlineLevel="1" x14ac:dyDescent="0.2">
      <c r="B192" s="445" t="str">
        <f>'Line Items'!D$2436</f>
        <v>Other Operating Costs</v>
      </c>
      <c r="C192" s="445" t="str">
        <f>'Line Items'!D$2474</f>
        <v>Other Operating Costs: Station &amp; Train Operations</v>
      </c>
      <c r="D192" s="142" t="str">
        <f>'Other Opex'!D76</f>
        <v>Station Security</v>
      </c>
      <c r="E192" s="106"/>
      <c r="F192" s="143" t="str">
        <f>'Other Opex'!F76</f>
        <v>£000</v>
      </c>
      <c r="G192" s="107">
        <f>'Other Opex'!G76</f>
        <v>0</v>
      </c>
      <c r="H192" s="107">
        <f>'Other Opex'!H76</f>
        <v>0</v>
      </c>
      <c r="I192" s="107">
        <f>'Other Opex'!I76</f>
        <v>0</v>
      </c>
      <c r="J192" s="107">
        <f>'Other Opex'!J76</f>
        <v>0</v>
      </c>
      <c r="K192" s="107">
        <f>'Other Opex'!K76</f>
        <v>0</v>
      </c>
      <c r="L192" s="107">
        <f>'Other Opex'!L76</f>
        <v>0</v>
      </c>
      <c r="M192" s="107">
        <f>'Other Opex'!M76</f>
        <v>0</v>
      </c>
      <c r="N192" s="107">
        <f>'Other Opex'!N76</f>
        <v>0</v>
      </c>
      <c r="O192" s="107">
        <f>'Other Opex'!O76</f>
        <v>0</v>
      </c>
      <c r="P192" s="107">
        <f>'Other Opex'!P76</f>
        <v>0</v>
      </c>
      <c r="Q192" s="107">
        <f>'Other Opex'!Q76</f>
        <v>0</v>
      </c>
      <c r="R192" s="107">
        <f>'Other Opex'!R76</f>
        <v>0</v>
      </c>
      <c r="S192" s="107">
        <f>'Other Opex'!S76</f>
        <v>0</v>
      </c>
      <c r="T192" s="107">
        <f>'Other Opex'!T76</f>
        <v>0</v>
      </c>
      <c r="U192" s="107">
        <f>'Other Opex'!U76</f>
        <v>0</v>
      </c>
      <c r="V192" s="107">
        <f>'Other Opex'!V76</f>
        <v>0</v>
      </c>
      <c r="W192" s="107">
        <f>'Other Opex'!W76</f>
        <v>0</v>
      </c>
      <c r="X192" s="107">
        <f>'Other Opex'!X76</f>
        <v>0</v>
      </c>
      <c r="Y192" s="107">
        <f>'Other Opex'!Y76</f>
        <v>0</v>
      </c>
      <c r="Z192" s="107">
        <f>'Other Opex'!Z76</f>
        <v>0</v>
      </c>
      <c r="AA192" s="107">
        <f>'Other Opex'!AA76</f>
        <v>0</v>
      </c>
      <c r="AB192" s="107">
        <f>'Other Opex'!AB76</f>
        <v>0</v>
      </c>
      <c r="AC192" s="108">
        <f>'Other Opex'!AC76</f>
        <v>0</v>
      </c>
      <c r="AE192" s="805">
        <f>'Other Opex'!AE76</f>
        <v>0</v>
      </c>
      <c r="AG192" s="805">
        <f>'Other Opex'!AG76</f>
        <v>0</v>
      </c>
      <c r="AI192" s="805">
        <f>'Other Opex'!AI76</f>
        <v>0</v>
      </c>
    </row>
    <row r="193" spans="2:35" outlineLevel="1" x14ac:dyDescent="0.2">
      <c r="B193" s="445" t="str">
        <f>'Line Items'!D$2436</f>
        <v>Other Operating Costs</v>
      </c>
      <c r="C193" s="445" t="str">
        <f>'Line Items'!D$2474</f>
        <v>Other Operating Costs: Station &amp; Train Operations</v>
      </c>
      <c r="D193" s="142" t="str">
        <f>'Other Opex'!D77</f>
        <v>Station Maintenance</v>
      </c>
      <c r="E193" s="106"/>
      <c r="F193" s="143" t="str">
        <f>'Other Opex'!F77</f>
        <v>£000</v>
      </c>
      <c r="G193" s="107">
        <f>'Other Opex'!G77</f>
        <v>0</v>
      </c>
      <c r="H193" s="107">
        <f>'Other Opex'!H77</f>
        <v>0</v>
      </c>
      <c r="I193" s="107">
        <f>'Other Opex'!I77</f>
        <v>0</v>
      </c>
      <c r="J193" s="107">
        <f>'Other Opex'!J77</f>
        <v>0</v>
      </c>
      <c r="K193" s="107">
        <f>'Other Opex'!K77</f>
        <v>0</v>
      </c>
      <c r="L193" s="107">
        <f>'Other Opex'!L77</f>
        <v>0</v>
      </c>
      <c r="M193" s="107">
        <f>'Other Opex'!M77</f>
        <v>0</v>
      </c>
      <c r="N193" s="107">
        <f>'Other Opex'!N77</f>
        <v>0</v>
      </c>
      <c r="O193" s="107">
        <f>'Other Opex'!O77</f>
        <v>0</v>
      </c>
      <c r="P193" s="107">
        <f>'Other Opex'!P77</f>
        <v>0</v>
      </c>
      <c r="Q193" s="107">
        <f>'Other Opex'!Q77</f>
        <v>0</v>
      </c>
      <c r="R193" s="107">
        <f>'Other Opex'!R77</f>
        <v>0</v>
      </c>
      <c r="S193" s="107">
        <f>'Other Opex'!S77</f>
        <v>0</v>
      </c>
      <c r="T193" s="107">
        <f>'Other Opex'!T77</f>
        <v>0</v>
      </c>
      <c r="U193" s="107">
        <f>'Other Opex'!U77</f>
        <v>0</v>
      </c>
      <c r="V193" s="107">
        <f>'Other Opex'!V77</f>
        <v>0</v>
      </c>
      <c r="W193" s="107">
        <f>'Other Opex'!W77</f>
        <v>0</v>
      </c>
      <c r="X193" s="107">
        <f>'Other Opex'!X77</f>
        <v>0</v>
      </c>
      <c r="Y193" s="107">
        <f>'Other Opex'!Y77</f>
        <v>0</v>
      </c>
      <c r="Z193" s="107">
        <f>'Other Opex'!Z77</f>
        <v>0</v>
      </c>
      <c r="AA193" s="107">
        <f>'Other Opex'!AA77</f>
        <v>0</v>
      </c>
      <c r="AB193" s="107">
        <f>'Other Opex'!AB77</f>
        <v>0</v>
      </c>
      <c r="AC193" s="108">
        <f>'Other Opex'!AC77</f>
        <v>0</v>
      </c>
      <c r="AE193" s="805">
        <f>'Other Opex'!AE77</f>
        <v>0</v>
      </c>
      <c r="AG193" s="805">
        <f>'Other Opex'!AG77</f>
        <v>0</v>
      </c>
      <c r="AI193" s="805">
        <f>'Other Opex'!AI77</f>
        <v>0</v>
      </c>
    </row>
    <row r="194" spans="2:35" outlineLevel="1" x14ac:dyDescent="0.2">
      <c r="B194" s="445" t="str">
        <f>'Line Items'!D$2436</f>
        <v>Other Operating Costs</v>
      </c>
      <c r="C194" s="445" t="str">
        <f>'Line Items'!D$2474</f>
        <v>Other Operating Costs: Station &amp; Train Operations</v>
      </c>
      <c r="D194" s="142" t="str">
        <f>'Other Opex'!D78</f>
        <v>Utilities - Electricity</v>
      </c>
      <c r="E194" s="106"/>
      <c r="F194" s="143" t="str">
        <f>'Other Opex'!F78</f>
        <v>£000</v>
      </c>
      <c r="G194" s="107">
        <f>'Other Opex'!G78</f>
        <v>0</v>
      </c>
      <c r="H194" s="107">
        <f>'Other Opex'!H78</f>
        <v>0</v>
      </c>
      <c r="I194" s="107">
        <f>'Other Opex'!I78</f>
        <v>0</v>
      </c>
      <c r="J194" s="107">
        <f>'Other Opex'!J78</f>
        <v>0</v>
      </c>
      <c r="K194" s="107">
        <f>'Other Opex'!K78</f>
        <v>0</v>
      </c>
      <c r="L194" s="107">
        <f>'Other Opex'!L78</f>
        <v>0</v>
      </c>
      <c r="M194" s="107">
        <f>'Other Opex'!M78</f>
        <v>0</v>
      </c>
      <c r="N194" s="107">
        <f>'Other Opex'!N78</f>
        <v>0</v>
      </c>
      <c r="O194" s="107">
        <f>'Other Opex'!O78</f>
        <v>0</v>
      </c>
      <c r="P194" s="107">
        <f>'Other Opex'!P78</f>
        <v>0</v>
      </c>
      <c r="Q194" s="107">
        <f>'Other Opex'!Q78</f>
        <v>0</v>
      </c>
      <c r="R194" s="107">
        <f>'Other Opex'!R78</f>
        <v>0</v>
      </c>
      <c r="S194" s="107">
        <f>'Other Opex'!S78</f>
        <v>0</v>
      </c>
      <c r="T194" s="107">
        <f>'Other Opex'!T78</f>
        <v>0</v>
      </c>
      <c r="U194" s="107">
        <f>'Other Opex'!U78</f>
        <v>0</v>
      </c>
      <c r="V194" s="107">
        <f>'Other Opex'!V78</f>
        <v>0</v>
      </c>
      <c r="W194" s="107">
        <f>'Other Opex'!W78</f>
        <v>0</v>
      </c>
      <c r="X194" s="107">
        <f>'Other Opex'!X78</f>
        <v>0</v>
      </c>
      <c r="Y194" s="107">
        <f>'Other Opex'!Y78</f>
        <v>0</v>
      </c>
      <c r="Z194" s="107">
        <f>'Other Opex'!Z78</f>
        <v>0</v>
      </c>
      <c r="AA194" s="107">
        <f>'Other Opex'!AA78</f>
        <v>0</v>
      </c>
      <c r="AB194" s="107">
        <f>'Other Opex'!AB78</f>
        <v>0</v>
      </c>
      <c r="AC194" s="108">
        <f>'Other Opex'!AC78</f>
        <v>0</v>
      </c>
      <c r="AE194" s="805">
        <f>'Other Opex'!AE78</f>
        <v>0</v>
      </c>
      <c r="AG194" s="805">
        <f>'Other Opex'!AG78</f>
        <v>0</v>
      </c>
      <c r="AI194" s="805">
        <f>'Other Opex'!AI78</f>
        <v>0</v>
      </c>
    </row>
    <row r="195" spans="2:35" outlineLevel="1" x14ac:dyDescent="0.2">
      <c r="B195" s="445" t="str">
        <f>'Line Items'!D$2436</f>
        <v>Other Operating Costs</v>
      </c>
      <c r="C195" s="445" t="str">
        <f>'Line Items'!D$2474</f>
        <v>Other Operating Costs: Station &amp; Train Operations</v>
      </c>
      <c r="D195" s="142" t="str">
        <f>'Other Opex'!D79</f>
        <v>Utilities - Water</v>
      </c>
      <c r="E195" s="106"/>
      <c r="F195" s="143" t="str">
        <f>'Other Opex'!F79</f>
        <v>£000</v>
      </c>
      <c r="G195" s="107">
        <f>'Other Opex'!G79</f>
        <v>0</v>
      </c>
      <c r="H195" s="107">
        <f>'Other Opex'!H79</f>
        <v>0</v>
      </c>
      <c r="I195" s="107">
        <f>'Other Opex'!I79</f>
        <v>0</v>
      </c>
      <c r="J195" s="107">
        <f>'Other Opex'!J79</f>
        <v>0</v>
      </c>
      <c r="K195" s="107">
        <f>'Other Opex'!K79</f>
        <v>0</v>
      </c>
      <c r="L195" s="107">
        <f>'Other Opex'!L79</f>
        <v>0</v>
      </c>
      <c r="M195" s="107">
        <f>'Other Opex'!M79</f>
        <v>0</v>
      </c>
      <c r="N195" s="107">
        <f>'Other Opex'!N79</f>
        <v>0</v>
      </c>
      <c r="O195" s="107">
        <f>'Other Opex'!O79</f>
        <v>0</v>
      </c>
      <c r="P195" s="107">
        <f>'Other Opex'!P79</f>
        <v>0</v>
      </c>
      <c r="Q195" s="107">
        <f>'Other Opex'!Q79</f>
        <v>0</v>
      </c>
      <c r="R195" s="107">
        <f>'Other Opex'!R79</f>
        <v>0</v>
      </c>
      <c r="S195" s="107">
        <f>'Other Opex'!S79</f>
        <v>0</v>
      </c>
      <c r="T195" s="107">
        <f>'Other Opex'!T79</f>
        <v>0</v>
      </c>
      <c r="U195" s="107">
        <f>'Other Opex'!U79</f>
        <v>0</v>
      </c>
      <c r="V195" s="107">
        <f>'Other Opex'!V79</f>
        <v>0</v>
      </c>
      <c r="W195" s="107">
        <f>'Other Opex'!W79</f>
        <v>0</v>
      </c>
      <c r="X195" s="107">
        <f>'Other Opex'!X79</f>
        <v>0</v>
      </c>
      <c r="Y195" s="107">
        <f>'Other Opex'!Y79</f>
        <v>0</v>
      </c>
      <c r="Z195" s="107">
        <f>'Other Opex'!Z79</f>
        <v>0</v>
      </c>
      <c r="AA195" s="107">
        <f>'Other Opex'!AA79</f>
        <v>0</v>
      </c>
      <c r="AB195" s="107">
        <f>'Other Opex'!AB79</f>
        <v>0</v>
      </c>
      <c r="AC195" s="108">
        <f>'Other Opex'!AC79</f>
        <v>0</v>
      </c>
      <c r="AE195" s="805">
        <f>'Other Opex'!AE79</f>
        <v>0</v>
      </c>
      <c r="AG195" s="805">
        <f>'Other Opex'!AG79</f>
        <v>0</v>
      </c>
      <c r="AI195" s="805">
        <f>'Other Opex'!AI79</f>
        <v>0</v>
      </c>
    </row>
    <row r="196" spans="2:35" outlineLevel="1" x14ac:dyDescent="0.2">
      <c r="B196" s="445" t="str">
        <f>'Line Items'!D$2436</f>
        <v>Other Operating Costs</v>
      </c>
      <c r="C196" s="445" t="str">
        <f>'Line Items'!D$2474</f>
        <v>Other Operating Costs: Station &amp; Train Operations</v>
      </c>
      <c r="D196" s="142" t="str">
        <f>'Other Opex'!D80</f>
        <v>Utilities - Gas</v>
      </c>
      <c r="E196" s="106"/>
      <c r="F196" s="143" t="str">
        <f>'Other Opex'!F80</f>
        <v>£000</v>
      </c>
      <c r="G196" s="107">
        <f>'Other Opex'!G80</f>
        <v>0</v>
      </c>
      <c r="H196" s="107">
        <f>'Other Opex'!H80</f>
        <v>0</v>
      </c>
      <c r="I196" s="107">
        <f>'Other Opex'!I80</f>
        <v>0</v>
      </c>
      <c r="J196" s="107">
        <f>'Other Opex'!J80</f>
        <v>0</v>
      </c>
      <c r="K196" s="107">
        <f>'Other Opex'!K80</f>
        <v>0</v>
      </c>
      <c r="L196" s="107">
        <f>'Other Opex'!L80</f>
        <v>0</v>
      </c>
      <c r="M196" s="107">
        <f>'Other Opex'!M80</f>
        <v>0</v>
      </c>
      <c r="N196" s="107">
        <f>'Other Opex'!N80</f>
        <v>0</v>
      </c>
      <c r="O196" s="107">
        <f>'Other Opex'!O80</f>
        <v>0</v>
      </c>
      <c r="P196" s="107">
        <f>'Other Opex'!P80</f>
        <v>0</v>
      </c>
      <c r="Q196" s="107">
        <f>'Other Opex'!Q80</f>
        <v>0</v>
      </c>
      <c r="R196" s="107">
        <f>'Other Opex'!R80</f>
        <v>0</v>
      </c>
      <c r="S196" s="107">
        <f>'Other Opex'!S80</f>
        <v>0</v>
      </c>
      <c r="T196" s="107">
        <f>'Other Opex'!T80</f>
        <v>0</v>
      </c>
      <c r="U196" s="107">
        <f>'Other Opex'!U80</f>
        <v>0</v>
      </c>
      <c r="V196" s="107">
        <f>'Other Opex'!V80</f>
        <v>0</v>
      </c>
      <c r="W196" s="107">
        <f>'Other Opex'!W80</f>
        <v>0</v>
      </c>
      <c r="X196" s="107">
        <f>'Other Opex'!X80</f>
        <v>0</v>
      </c>
      <c r="Y196" s="107">
        <f>'Other Opex'!Y80</f>
        <v>0</v>
      </c>
      <c r="Z196" s="107">
        <f>'Other Opex'!Z80</f>
        <v>0</v>
      </c>
      <c r="AA196" s="107">
        <f>'Other Opex'!AA80</f>
        <v>0</v>
      </c>
      <c r="AB196" s="107">
        <f>'Other Opex'!AB80</f>
        <v>0</v>
      </c>
      <c r="AC196" s="108">
        <f>'Other Opex'!AC80</f>
        <v>0</v>
      </c>
      <c r="AE196" s="805">
        <f>'Other Opex'!AE80</f>
        <v>0</v>
      </c>
      <c r="AG196" s="805">
        <f>'Other Opex'!AG80</f>
        <v>0</v>
      </c>
      <c r="AI196" s="805">
        <f>'Other Opex'!AI80</f>
        <v>0</v>
      </c>
    </row>
    <row r="197" spans="2:35" outlineLevel="1" x14ac:dyDescent="0.2">
      <c r="B197" s="445" t="str">
        <f>'Line Items'!D$2436</f>
        <v>Other Operating Costs</v>
      </c>
      <c r="C197" s="445" t="str">
        <f>'Line Items'!D$2474</f>
        <v>Other Operating Costs: Station &amp; Train Operations</v>
      </c>
      <c r="D197" s="142" t="str">
        <f>'Other Opex'!D81</f>
        <v>Ticket Machine Leases</v>
      </c>
      <c r="E197" s="106"/>
      <c r="F197" s="143" t="str">
        <f>'Other Opex'!F81</f>
        <v>£000</v>
      </c>
      <c r="G197" s="107">
        <f>'Other Opex'!G81</f>
        <v>0</v>
      </c>
      <c r="H197" s="107">
        <f>'Other Opex'!H81</f>
        <v>0</v>
      </c>
      <c r="I197" s="107">
        <f>'Other Opex'!I81</f>
        <v>0</v>
      </c>
      <c r="J197" s="107">
        <f>'Other Opex'!J81</f>
        <v>0</v>
      </c>
      <c r="K197" s="107">
        <f>'Other Opex'!K81</f>
        <v>0</v>
      </c>
      <c r="L197" s="107">
        <f>'Other Opex'!L81</f>
        <v>0</v>
      </c>
      <c r="M197" s="107">
        <f>'Other Opex'!M81</f>
        <v>0</v>
      </c>
      <c r="N197" s="107">
        <f>'Other Opex'!N81</f>
        <v>0</v>
      </c>
      <c r="O197" s="107">
        <f>'Other Opex'!O81</f>
        <v>0</v>
      </c>
      <c r="P197" s="107">
        <f>'Other Opex'!P81</f>
        <v>0</v>
      </c>
      <c r="Q197" s="107">
        <f>'Other Opex'!Q81</f>
        <v>0</v>
      </c>
      <c r="R197" s="107">
        <f>'Other Opex'!R81</f>
        <v>0</v>
      </c>
      <c r="S197" s="107">
        <f>'Other Opex'!S81</f>
        <v>0</v>
      </c>
      <c r="T197" s="107">
        <f>'Other Opex'!T81</f>
        <v>0</v>
      </c>
      <c r="U197" s="107">
        <f>'Other Opex'!U81</f>
        <v>0</v>
      </c>
      <c r="V197" s="107">
        <f>'Other Opex'!V81</f>
        <v>0</v>
      </c>
      <c r="W197" s="107">
        <f>'Other Opex'!W81</f>
        <v>0</v>
      </c>
      <c r="X197" s="107">
        <f>'Other Opex'!X81</f>
        <v>0</v>
      </c>
      <c r="Y197" s="107">
        <f>'Other Opex'!Y81</f>
        <v>0</v>
      </c>
      <c r="Z197" s="107">
        <f>'Other Opex'!Z81</f>
        <v>0</v>
      </c>
      <c r="AA197" s="107">
        <f>'Other Opex'!AA81</f>
        <v>0</v>
      </c>
      <c r="AB197" s="107">
        <f>'Other Opex'!AB81</f>
        <v>0</v>
      </c>
      <c r="AC197" s="108">
        <f>'Other Opex'!AC81</f>
        <v>0</v>
      </c>
      <c r="AE197" s="805">
        <f>'Other Opex'!AE81</f>
        <v>0</v>
      </c>
      <c r="AG197" s="805">
        <f>'Other Opex'!AG81</f>
        <v>0</v>
      </c>
      <c r="AI197" s="805">
        <f>'Other Opex'!AI81</f>
        <v>0</v>
      </c>
    </row>
    <row r="198" spans="2:35" outlineLevel="1" x14ac:dyDescent="0.2">
      <c r="B198" s="445" t="str">
        <f>'Line Items'!D$2436</f>
        <v>Other Operating Costs</v>
      </c>
      <c r="C198" s="445" t="str">
        <f>'Line Items'!D$2474</f>
        <v>Other Operating Costs: Station &amp; Train Operations</v>
      </c>
      <c r="D198" s="142" t="str">
        <f>'Other Opex'!D82</f>
        <v>Ticket Machine Maintenance</v>
      </c>
      <c r="E198" s="106"/>
      <c r="F198" s="143" t="str">
        <f>'Other Opex'!F82</f>
        <v>£000</v>
      </c>
      <c r="G198" s="107">
        <f>'Other Opex'!G82</f>
        <v>0</v>
      </c>
      <c r="H198" s="107">
        <f>'Other Opex'!H82</f>
        <v>0</v>
      </c>
      <c r="I198" s="107">
        <f>'Other Opex'!I82</f>
        <v>0</v>
      </c>
      <c r="J198" s="107">
        <f>'Other Opex'!J82</f>
        <v>0</v>
      </c>
      <c r="K198" s="107">
        <f>'Other Opex'!K82</f>
        <v>0</v>
      </c>
      <c r="L198" s="107">
        <f>'Other Opex'!L82</f>
        <v>0</v>
      </c>
      <c r="M198" s="107">
        <f>'Other Opex'!M82</f>
        <v>0</v>
      </c>
      <c r="N198" s="107">
        <f>'Other Opex'!N82</f>
        <v>0</v>
      </c>
      <c r="O198" s="107">
        <f>'Other Opex'!O82</f>
        <v>0</v>
      </c>
      <c r="P198" s="107">
        <f>'Other Opex'!P82</f>
        <v>0</v>
      </c>
      <c r="Q198" s="107">
        <f>'Other Opex'!Q82</f>
        <v>0</v>
      </c>
      <c r="R198" s="107">
        <f>'Other Opex'!R82</f>
        <v>0</v>
      </c>
      <c r="S198" s="107">
        <f>'Other Opex'!S82</f>
        <v>0</v>
      </c>
      <c r="T198" s="107">
        <f>'Other Opex'!T82</f>
        <v>0</v>
      </c>
      <c r="U198" s="107">
        <f>'Other Opex'!U82</f>
        <v>0</v>
      </c>
      <c r="V198" s="107">
        <f>'Other Opex'!V82</f>
        <v>0</v>
      </c>
      <c r="W198" s="107">
        <f>'Other Opex'!W82</f>
        <v>0</v>
      </c>
      <c r="X198" s="107">
        <f>'Other Opex'!X82</f>
        <v>0</v>
      </c>
      <c r="Y198" s="107">
        <f>'Other Opex'!Y82</f>
        <v>0</v>
      </c>
      <c r="Z198" s="107">
        <f>'Other Opex'!Z82</f>
        <v>0</v>
      </c>
      <c r="AA198" s="107">
        <f>'Other Opex'!AA82</f>
        <v>0</v>
      </c>
      <c r="AB198" s="107">
        <f>'Other Opex'!AB82</f>
        <v>0</v>
      </c>
      <c r="AC198" s="108">
        <f>'Other Opex'!AC82</f>
        <v>0</v>
      </c>
      <c r="AE198" s="805">
        <f>'Other Opex'!AE82</f>
        <v>0</v>
      </c>
      <c r="AG198" s="805">
        <f>'Other Opex'!AG82</f>
        <v>0</v>
      </c>
      <c r="AI198" s="805">
        <f>'Other Opex'!AI82</f>
        <v>0</v>
      </c>
    </row>
    <row r="199" spans="2:35" outlineLevel="1" x14ac:dyDescent="0.2">
      <c r="B199" s="445" t="str">
        <f>'Line Items'!D$2436</f>
        <v>Other Operating Costs</v>
      </c>
      <c r="C199" s="445" t="str">
        <f>'Line Items'!D$2474</f>
        <v>Other Operating Costs: Station &amp; Train Operations</v>
      </c>
      <c r="D199" s="142" t="str">
        <f>'Other Opex'!D83</f>
        <v>Buildings Materials</v>
      </c>
      <c r="E199" s="106"/>
      <c r="F199" s="143" t="str">
        <f>'Other Opex'!F83</f>
        <v>£000</v>
      </c>
      <c r="G199" s="107">
        <f>'Other Opex'!G83</f>
        <v>0</v>
      </c>
      <c r="H199" s="107">
        <f>'Other Opex'!H83</f>
        <v>0</v>
      </c>
      <c r="I199" s="107">
        <f>'Other Opex'!I83</f>
        <v>0</v>
      </c>
      <c r="J199" s="107">
        <f>'Other Opex'!J83</f>
        <v>0</v>
      </c>
      <c r="K199" s="107">
        <f>'Other Opex'!K83</f>
        <v>0</v>
      </c>
      <c r="L199" s="107">
        <f>'Other Opex'!L83</f>
        <v>0</v>
      </c>
      <c r="M199" s="107">
        <f>'Other Opex'!M83</f>
        <v>0</v>
      </c>
      <c r="N199" s="107">
        <f>'Other Opex'!N83</f>
        <v>0</v>
      </c>
      <c r="O199" s="107">
        <f>'Other Opex'!O83</f>
        <v>0</v>
      </c>
      <c r="P199" s="107">
        <f>'Other Opex'!P83</f>
        <v>0</v>
      </c>
      <c r="Q199" s="107">
        <f>'Other Opex'!Q83</f>
        <v>0</v>
      </c>
      <c r="R199" s="107">
        <f>'Other Opex'!R83</f>
        <v>0</v>
      </c>
      <c r="S199" s="107">
        <f>'Other Opex'!S83</f>
        <v>0</v>
      </c>
      <c r="T199" s="107">
        <f>'Other Opex'!T83</f>
        <v>0</v>
      </c>
      <c r="U199" s="107">
        <f>'Other Opex'!U83</f>
        <v>0</v>
      </c>
      <c r="V199" s="107">
        <f>'Other Opex'!V83</f>
        <v>0</v>
      </c>
      <c r="W199" s="107">
        <f>'Other Opex'!W83</f>
        <v>0</v>
      </c>
      <c r="X199" s="107">
        <f>'Other Opex'!X83</f>
        <v>0</v>
      </c>
      <c r="Y199" s="107">
        <f>'Other Opex'!Y83</f>
        <v>0</v>
      </c>
      <c r="Z199" s="107">
        <f>'Other Opex'!Z83</f>
        <v>0</v>
      </c>
      <c r="AA199" s="107">
        <f>'Other Opex'!AA83</f>
        <v>0</v>
      </c>
      <c r="AB199" s="107">
        <f>'Other Opex'!AB83</f>
        <v>0</v>
      </c>
      <c r="AC199" s="108">
        <f>'Other Opex'!AC83</f>
        <v>0</v>
      </c>
      <c r="AE199" s="805">
        <f>'Other Opex'!AE83</f>
        <v>0</v>
      </c>
      <c r="AG199" s="805">
        <f>'Other Opex'!AG83</f>
        <v>0</v>
      </c>
      <c r="AI199" s="805">
        <f>'Other Opex'!AI83</f>
        <v>0</v>
      </c>
    </row>
    <row r="200" spans="2:35" outlineLevel="1" x14ac:dyDescent="0.2">
      <c r="B200" s="445" t="str">
        <f>'Line Items'!D$2436</f>
        <v>Other Operating Costs</v>
      </c>
      <c r="C200" s="445" t="str">
        <f>'Line Items'!D$2474</f>
        <v>Other Operating Costs: Station &amp; Train Operations</v>
      </c>
      <c r="D200" s="142" t="str">
        <f>'Other Opex'!D84</f>
        <v>Buildings Maintenance</v>
      </c>
      <c r="E200" s="106"/>
      <c r="F200" s="143" t="str">
        <f>'Other Opex'!F84</f>
        <v>£000</v>
      </c>
      <c r="G200" s="107">
        <f>'Other Opex'!G84</f>
        <v>0</v>
      </c>
      <c r="H200" s="107">
        <f>'Other Opex'!H84</f>
        <v>0</v>
      </c>
      <c r="I200" s="107">
        <f>'Other Opex'!I84</f>
        <v>0</v>
      </c>
      <c r="J200" s="107">
        <f>'Other Opex'!J84</f>
        <v>0</v>
      </c>
      <c r="K200" s="107">
        <f>'Other Opex'!K84</f>
        <v>0</v>
      </c>
      <c r="L200" s="107">
        <f>'Other Opex'!L84</f>
        <v>0</v>
      </c>
      <c r="M200" s="107">
        <f>'Other Opex'!M84</f>
        <v>0</v>
      </c>
      <c r="N200" s="107">
        <f>'Other Opex'!N84</f>
        <v>0</v>
      </c>
      <c r="O200" s="107">
        <f>'Other Opex'!O84</f>
        <v>0</v>
      </c>
      <c r="P200" s="107">
        <f>'Other Opex'!P84</f>
        <v>0</v>
      </c>
      <c r="Q200" s="107">
        <f>'Other Opex'!Q84</f>
        <v>0</v>
      </c>
      <c r="R200" s="107">
        <f>'Other Opex'!R84</f>
        <v>0</v>
      </c>
      <c r="S200" s="107">
        <f>'Other Opex'!S84</f>
        <v>0</v>
      </c>
      <c r="T200" s="107">
        <f>'Other Opex'!T84</f>
        <v>0</v>
      </c>
      <c r="U200" s="107">
        <f>'Other Opex'!U84</f>
        <v>0</v>
      </c>
      <c r="V200" s="107">
        <f>'Other Opex'!V84</f>
        <v>0</v>
      </c>
      <c r="W200" s="107">
        <f>'Other Opex'!W84</f>
        <v>0</v>
      </c>
      <c r="X200" s="107">
        <f>'Other Opex'!X84</f>
        <v>0</v>
      </c>
      <c r="Y200" s="107">
        <f>'Other Opex'!Y84</f>
        <v>0</v>
      </c>
      <c r="Z200" s="107">
        <f>'Other Opex'!Z84</f>
        <v>0</v>
      </c>
      <c r="AA200" s="107">
        <f>'Other Opex'!AA84</f>
        <v>0</v>
      </c>
      <c r="AB200" s="107">
        <f>'Other Opex'!AB84</f>
        <v>0</v>
      </c>
      <c r="AC200" s="108">
        <f>'Other Opex'!AC84</f>
        <v>0</v>
      </c>
      <c r="AE200" s="805">
        <f>'Other Opex'!AE84</f>
        <v>0</v>
      </c>
      <c r="AG200" s="805">
        <f>'Other Opex'!AG84</f>
        <v>0</v>
      </c>
      <c r="AI200" s="805">
        <f>'Other Opex'!AI84</f>
        <v>0</v>
      </c>
    </row>
    <row r="201" spans="2:35" outlineLevel="1" x14ac:dyDescent="0.2">
      <c r="B201" s="445" t="str">
        <f>'Line Items'!D$2436</f>
        <v>Other Operating Costs</v>
      </c>
      <c r="C201" s="445" t="str">
        <f>'Line Items'!D$2474</f>
        <v>Other Operating Costs: Station &amp; Train Operations</v>
      </c>
      <c r="D201" s="142" t="str">
        <f>'Other Opex'!D85</f>
        <v>Plant and Machinery Maintenance</v>
      </c>
      <c r="E201" s="106"/>
      <c r="F201" s="143" t="str">
        <f>'Other Opex'!F85</f>
        <v>£000</v>
      </c>
      <c r="G201" s="107">
        <f>'Other Opex'!G85</f>
        <v>0</v>
      </c>
      <c r="H201" s="107">
        <f>'Other Opex'!H85</f>
        <v>0</v>
      </c>
      <c r="I201" s="107">
        <f>'Other Opex'!I85</f>
        <v>0</v>
      </c>
      <c r="J201" s="107">
        <f>'Other Opex'!J85</f>
        <v>0</v>
      </c>
      <c r="K201" s="107">
        <f>'Other Opex'!K85</f>
        <v>0</v>
      </c>
      <c r="L201" s="107">
        <f>'Other Opex'!L85</f>
        <v>0</v>
      </c>
      <c r="M201" s="107">
        <f>'Other Opex'!M85</f>
        <v>0</v>
      </c>
      <c r="N201" s="107">
        <f>'Other Opex'!N85</f>
        <v>0</v>
      </c>
      <c r="O201" s="107">
        <f>'Other Opex'!O85</f>
        <v>0</v>
      </c>
      <c r="P201" s="107">
        <f>'Other Opex'!P85</f>
        <v>0</v>
      </c>
      <c r="Q201" s="107">
        <f>'Other Opex'!Q85</f>
        <v>0</v>
      </c>
      <c r="R201" s="107">
        <f>'Other Opex'!R85</f>
        <v>0</v>
      </c>
      <c r="S201" s="107">
        <f>'Other Opex'!S85</f>
        <v>0</v>
      </c>
      <c r="T201" s="107">
        <f>'Other Opex'!T85</f>
        <v>0</v>
      </c>
      <c r="U201" s="107">
        <f>'Other Opex'!U85</f>
        <v>0</v>
      </c>
      <c r="V201" s="107">
        <f>'Other Opex'!V85</f>
        <v>0</v>
      </c>
      <c r="W201" s="107">
        <f>'Other Opex'!W85</f>
        <v>0</v>
      </c>
      <c r="X201" s="107">
        <f>'Other Opex'!X85</f>
        <v>0</v>
      </c>
      <c r="Y201" s="107">
        <f>'Other Opex'!Y85</f>
        <v>0</v>
      </c>
      <c r="Z201" s="107">
        <f>'Other Opex'!Z85</f>
        <v>0</v>
      </c>
      <c r="AA201" s="107">
        <f>'Other Opex'!AA85</f>
        <v>0</v>
      </c>
      <c r="AB201" s="107">
        <f>'Other Opex'!AB85</f>
        <v>0</v>
      </c>
      <c r="AC201" s="108">
        <f>'Other Opex'!AC85</f>
        <v>0</v>
      </c>
      <c r="AE201" s="805">
        <f>'Other Opex'!AE85</f>
        <v>0</v>
      </c>
      <c r="AG201" s="805">
        <f>'Other Opex'!AG85</f>
        <v>0</v>
      </c>
      <c r="AI201" s="805">
        <f>'Other Opex'!AI85</f>
        <v>0</v>
      </c>
    </row>
    <row r="202" spans="2:35" outlineLevel="1" x14ac:dyDescent="0.2">
      <c r="B202" s="445" t="str">
        <f>'Line Items'!D$2436</f>
        <v>Other Operating Costs</v>
      </c>
      <c r="C202" s="445" t="str">
        <f>'Line Items'!D$2474</f>
        <v>Other Operating Costs: Station &amp; Train Operations</v>
      </c>
      <c r="D202" s="142" t="str">
        <f>'Other Opex'!D86</f>
        <v>CCTV Maintenance</v>
      </c>
      <c r="E202" s="106"/>
      <c r="F202" s="143" t="str">
        <f>'Other Opex'!F86</f>
        <v>£000</v>
      </c>
      <c r="G202" s="107">
        <f>'Other Opex'!G86</f>
        <v>0</v>
      </c>
      <c r="H202" s="107">
        <f>'Other Opex'!H86</f>
        <v>0</v>
      </c>
      <c r="I202" s="107">
        <f>'Other Opex'!I86</f>
        <v>0</v>
      </c>
      <c r="J202" s="107">
        <f>'Other Opex'!J86</f>
        <v>0</v>
      </c>
      <c r="K202" s="107">
        <f>'Other Opex'!K86</f>
        <v>0</v>
      </c>
      <c r="L202" s="107">
        <f>'Other Opex'!L86</f>
        <v>0</v>
      </c>
      <c r="M202" s="107">
        <f>'Other Opex'!M86</f>
        <v>0</v>
      </c>
      <c r="N202" s="107">
        <f>'Other Opex'!N86</f>
        <v>0</v>
      </c>
      <c r="O202" s="107">
        <f>'Other Opex'!O86</f>
        <v>0</v>
      </c>
      <c r="P202" s="107">
        <f>'Other Opex'!P86</f>
        <v>0</v>
      </c>
      <c r="Q202" s="107">
        <f>'Other Opex'!Q86</f>
        <v>0</v>
      </c>
      <c r="R202" s="107">
        <f>'Other Opex'!R86</f>
        <v>0</v>
      </c>
      <c r="S202" s="107">
        <f>'Other Opex'!S86</f>
        <v>0</v>
      </c>
      <c r="T202" s="107">
        <f>'Other Opex'!T86</f>
        <v>0</v>
      </c>
      <c r="U202" s="107">
        <f>'Other Opex'!U86</f>
        <v>0</v>
      </c>
      <c r="V202" s="107">
        <f>'Other Opex'!V86</f>
        <v>0</v>
      </c>
      <c r="W202" s="107">
        <f>'Other Opex'!W86</f>
        <v>0</v>
      </c>
      <c r="X202" s="107">
        <f>'Other Opex'!X86</f>
        <v>0</v>
      </c>
      <c r="Y202" s="107">
        <f>'Other Opex'!Y86</f>
        <v>0</v>
      </c>
      <c r="Z202" s="107">
        <f>'Other Opex'!Z86</f>
        <v>0</v>
      </c>
      <c r="AA202" s="107">
        <f>'Other Opex'!AA86</f>
        <v>0</v>
      </c>
      <c r="AB202" s="107">
        <f>'Other Opex'!AB86</f>
        <v>0</v>
      </c>
      <c r="AC202" s="108">
        <f>'Other Opex'!AC86</f>
        <v>0</v>
      </c>
      <c r="AE202" s="805">
        <f>'Other Opex'!AE86</f>
        <v>0</v>
      </c>
      <c r="AG202" s="805">
        <f>'Other Opex'!AG86</f>
        <v>0</v>
      </c>
      <c r="AI202" s="805">
        <f>'Other Opex'!AI86</f>
        <v>0</v>
      </c>
    </row>
    <row r="203" spans="2:35" outlineLevel="1" x14ac:dyDescent="0.2">
      <c r="B203" s="445" t="str">
        <f>'Line Items'!D$2436</f>
        <v>Other Operating Costs</v>
      </c>
      <c r="C203" s="445" t="str">
        <f>'Line Items'!D$2474</f>
        <v>Other Operating Costs: Station &amp; Train Operations</v>
      </c>
      <c r="D203" s="142" t="str">
        <f>'Other Opex'!D87</f>
        <v>CIS Maintenance</v>
      </c>
      <c r="E203" s="106"/>
      <c r="F203" s="143" t="str">
        <f>'Other Opex'!F87</f>
        <v>£000</v>
      </c>
      <c r="G203" s="107">
        <f>'Other Opex'!G87</f>
        <v>0</v>
      </c>
      <c r="H203" s="107">
        <f>'Other Opex'!H87</f>
        <v>0</v>
      </c>
      <c r="I203" s="107">
        <f>'Other Opex'!I87</f>
        <v>0</v>
      </c>
      <c r="J203" s="107">
        <f>'Other Opex'!J87</f>
        <v>0</v>
      </c>
      <c r="K203" s="107">
        <f>'Other Opex'!K87</f>
        <v>0</v>
      </c>
      <c r="L203" s="107">
        <f>'Other Opex'!L87</f>
        <v>0</v>
      </c>
      <c r="M203" s="107">
        <f>'Other Opex'!M87</f>
        <v>0</v>
      </c>
      <c r="N203" s="107">
        <f>'Other Opex'!N87</f>
        <v>0</v>
      </c>
      <c r="O203" s="107">
        <f>'Other Opex'!O87</f>
        <v>0</v>
      </c>
      <c r="P203" s="107">
        <f>'Other Opex'!P87</f>
        <v>0</v>
      </c>
      <c r="Q203" s="107">
        <f>'Other Opex'!Q87</f>
        <v>0</v>
      </c>
      <c r="R203" s="107">
        <f>'Other Opex'!R87</f>
        <v>0</v>
      </c>
      <c r="S203" s="107">
        <f>'Other Opex'!S87</f>
        <v>0</v>
      </c>
      <c r="T203" s="107">
        <f>'Other Opex'!T87</f>
        <v>0</v>
      </c>
      <c r="U203" s="107">
        <f>'Other Opex'!U87</f>
        <v>0</v>
      </c>
      <c r="V203" s="107">
        <f>'Other Opex'!V87</f>
        <v>0</v>
      </c>
      <c r="W203" s="107">
        <f>'Other Opex'!W87</f>
        <v>0</v>
      </c>
      <c r="X203" s="107">
        <f>'Other Opex'!X87</f>
        <v>0</v>
      </c>
      <c r="Y203" s="107">
        <f>'Other Opex'!Y87</f>
        <v>0</v>
      </c>
      <c r="Z203" s="107">
        <f>'Other Opex'!Z87</f>
        <v>0</v>
      </c>
      <c r="AA203" s="107">
        <f>'Other Opex'!AA87</f>
        <v>0</v>
      </c>
      <c r="AB203" s="107">
        <f>'Other Opex'!AB87</f>
        <v>0</v>
      </c>
      <c r="AC203" s="108">
        <f>'Other Opex'!AC87</f>
        <v>0</v>
      </c>
      <c r="AE203" s="805">
        <f>'Other Opex'!AE87</f>
        <v>0</v>
      </c>
      <c r="AG203" s="805">
        <f>'Other Opex'!AG87</f>
        <v>0</v>
      </c>
      <c r="AI203" s="805">
        <f>'Other Opex'!AI87</f>
        <v>0</v>
      </c>
    </row>
    <row r="204" spans="2:35" outlineLevel="1" x14ac:dyDescent="0.2">
      <c r="B204" s="445" t="str">
        <f>'Line Items'!D$2436</f>
        <v>Other Operating Costs</v>
      </c>
      <c r="C204" s="445" t="str">
        <f>'Line Items'!D$2474</f>
        <v>Other Operating Costs: Station &amp; Train Operations</v>
      </c>
      <c r="D204" s="142" t="str">
        <f>'Other Opex'!D88</f>
        <v>Other Station Services</v>
      </c>
      <c r="E204" s="106"/>
      <c r="F204" s="143" t="str">
        <f>'Other Opex'!F88</f>
        <v>£000</v>
      </c>
      <c r="G204" s="107">
        <f>'Other Opex'!G88</f>
        <v>0</v>
      </c>
      <c r="H204" s="107">
        <f>'Other Opex'!H88</f>
        <v>0</v>
      </c>
      <c r="I204" s="107">
        <f>'Other Opex'!I88</f>
        <v>0</v>
      </c>
      <c r="J204" s="107">
        <f>'Other Opex'!J88</f>
        <v>0</v>
      </c>
      <c r="K204" s="107">
        <f>'Other Opex'!K88</f>
        <v>0</v>
      </c>
      <c r="L204" s="107">
        <f>'Other Opex'!L88</f>
        <v>0</v>
      </c>
      <c r="M204" s="107">
        <f>'Other Opex'!M88</f>
        <v>0</v>
      </c>
      <c r="N204" s="107">
        <f>'Other Opex'!N88</f>
        <v>0</v>
      </c>
      <c r="O204" s="107">
        <f>'Other Opex'!O88</f>
        <v>0</v>
      </c>
      <c r="P204" s="107">
        <f>'Other Opex'!P88</f>
        <v>0</v>
      </c>
      <c r="Q204" s="107">
        <f>'Other Opex'!Q88</f>
        <v>0</v>
      </c>
      <c r="R204" s="107">
        <f>'Other Opex'!R88</f>
        <v>0</v>
      </c>
      <c r="S204" s="107">
        <f>'Other Opex'!S88</f>
        <v>0</v>
      </c>
      <c r="T204" s="107">
        <f>'Other Opex'!T88</f>
        <v>0</v>
      </c>
      <c r="U204" s="107">
        <f>'Other Opex'!U88</f>
        <v>0</v>
      </c>
      <c r="V204" s="107">
        <f>'Other Opex'!V88</f>
        <v>0</v>
      </c>
      <c r="W204" s="107">
        <f>'Other Opex'!W88</f>
        <v>0</v>
      </c>
      <c r="X204" s="107">
        <f>'Other Opex'!X88</f>
        <v>0</v>
      </c>
      <c r="Y204" s="107">
        <f>'Other Opex'!Y88</f>
        <v>0</v>
      </c>
      <c r="Z204" s="107">
        <f>'Other Opex'!Z88</f>
        <v>0</v>
      </c>
      <c r="AA204" s="107">
        <f>'Other Opex'!AA88</f>
        <v>0</v>
      </c>
      <c r="AB204" s="107">
        <f>'Other Opex'!AB88</f>
        <v>0</v>
      </c>
      <c r="AC204" s="108">
        <f>'Other Opex'!AC88</f>
        <v>0</v>
      </c>
      <c r="AE204" s="805">
        <f>'Other Opex'!AE88</f>
        <v>0</v>
      </c>
      <c r="AG204" s="805">
        <f>'Other Opex'!AG88</f>
        <v>0</v>
      </c>
      <c r="AI204" s="805">
        <f>'Other Opex'!AI88</f>
        <v>0</v>
      </c>
    </row>
    <row r="205" spans="2:35" outlineLevel="1" x14ac:dyDescent="0.2">
      <c r="B205" s="445" t="str">
        <f>'Line Items'!D$2436</f>
        <v>Other Operating Costs</v>
      </c>
      <c r="C205" s="445" t="str">
        <f>'Line Items'!D$2474</f>
        <v>Other Operating Costs: Station &amp; Train Operations</v>
      </c>
      <c r="D205" s="142" t="str">
        <f>'Other Opex'!D89</f>
        <v>On Board Costs</v>
      </c>
      <c r="E205" s="106"/>
      <c r="F205" s="143" t="str">
        <f>'Other Opex'!F89</f>
        <v>£000</v>
      </c>
      <c r="G205" s="107">
        <f>'Other Opex'!G89</f>
        <v>0</v>
      </c>
      <c r="H205" s="107">
        <f>'Other Opex'!H89</f>
        <v>0</v>
      </c>
      <c r="I205" s="107">
        <f>'Other Opex'!I89</f>
        <v>0</v>
      </c>
      <c r="J205" s="107">
        <f>'Other Opex'!J89</f>
        <v>0</v>
      </c>
      <c r="K205" s="107">
        <f>'Other Opex'!K89</f>
        <v>0</v>
      </c>
      <c r="L205" s="107">
        <f>'Other Opex'!L89</f>
        <v>0</v>
      </c>
      <c r="M205" s="107">
        <f>'Other Opex'!M89</f>
        <v>0</v>
      </c>
      <c r="N205" s="107">
        <f>'Other Opex'!N89</f>
        <v>0</v>
      </c>
      <c r="O205" s="107">
        <f>'Other Opex'!O89</f>
        <v>0</v>
      </c>
      <c r="P205" s="107">
        <f>'Other Opex'!P89</f>
        <v>0</v>
      </c>
      <c r="Q205" s="107">
        <f>'Other Opex'!Q89</f>
        <v>0</v>
      </c>
      <c r="R205" s="107">
        <f>'Other Opex'!R89</f>
        <v>0</v>
      </c>
      <c r="S205" s="107">
        <f>'Other Opex'!S89</f>
        <v>0</v>
      </c>
      <c r="T205" s="107">
        <f>'Other Opex'!T89</f>
        <v>0</v>
      </c>
      <c r="U205" s="107">
        <f>'Other Opex'!U89</f>
        <v>0</v>
      </c>
      <c r="V205" s="107">
        <f>'Other Opex'!V89</f>
        <v>0</v>
      </c>
      <c r="W205" s="107">
        <f>'Other Opex'!W89</f>
        <v>0</v>
      </c>
      <c r="X205" s="107">
        <f>'Other Opex'!X89</f>
        <v>0</v>
      </c>
      <c r="Y205" s="107">
        <f>'Other Opex'!Y89</f>
        <v>0</v>
      </c>
      <c r="Z205" s="107">
        <f>'Other Opex'!Z89</f>
        <v>0</v>
      </c>
      <c r="AA205" s="107">
        <f>'Other Opex'!AA89</f>
        <v>0</v>
      </c>
      <c r="AB205" s="107">
        <f>'Other Opex'!AB89</f>
        <v>0</v>
      </c>
      <c r="AC205" s="108">
        <f>'Other Opex'!AC89</f>
        <v>0</v>
      </c>
      <c r="AE205" s="805">
        <f>'Other Opex'!AE89</f>
        <v>0</v>
      </c>
      <c r="AG205" s="805">
        <f>'Other Opex'!AG89</f>
        <v>0</v>
      </c>
      <c r="AI205" s="805">
        <f>'Other Opex'!AI89</f>
        <v>0</v>
      </c>
    </row>
    <row r="206" spans="2:35" outlineLevel="1" x14ac:dyDescent="0.2">
      <c r="B206" s="445" t="str">
        <f>'Line Items'!D$2436</f>
        <v>Other Operating Costs</v>
      </c>
      <c r="C206" s="445" t="str">
        <f>'Line Items'!D$2474</f>
        <v>Other Operating Costs: Station &amp; Train Operations</v>
      </c>
      <c r="D206" s="142" t="str">
        <f>'Other Opex'!D90</f>
        <v>Commissions Payable</v>
      </c>
      <c r="E206" s="106"/>
      <c r="F206" s="143" t="str">
        <f>'Other Opex'!F90</f>
        <v>£000</v>
      </c>
      <c r="G206" s="107">
        <f>'Other Opex'!G90</f>
        <v>0</v>
      </c>
      <c r="H206" s="107">
        <f>'Other Opex'!H90</f>
        <v>0</v>
      </c>
      <c r="I206" s="107">
        <f>'Other Opex'!I90</f>
        <v>0</v>
      </c>
      <c r="J206" s="107">
        <f>'Other Opex'!J90</f>
        <v>0</v>
      </c>
      <c r="K206" s="107">
        <f>'Other Opex'!K90</f>
        <v>0</v>
      </c>
      <c r="L206" s="107">
        <f>'Other Opex'!L90</f>
        <v>0</v>
      </c>
      <c r="M206" s="107">
        <f>'Other Opex'!M90</f>
        <v>0</v>
      </c>
      <c r="N206" s="107">
        <f>'Other Opex'!N90</f>
        <v>0</v>
      </c>
      <c r="O206" s="107">
        <f>'Other Opex'!O90</f>
        <v>0</v>
      </c>
      <c r="P206" s="107">
        <f>'Other Opex'!P90</f>
        <v>0</v>
      </c>
      <c r="Q206" s="107">
        <f>'Other Opex'!Q90</f>
        <v>0</v>
      </c>
      <c r="R206" s="107">
        <f>'Other Opex'!R90</f>
        <v>0</v>
      </c>
      <c r="S206" s="107">
        <f>'Other Opex'!S90</f>
        <v>0</v>
      </c>
      <c r="T206" s="107">
        <f>'Other Opex'!T90</f>
        <v>0</v>
      </c>
      <c r="U206" s="107">
        <f>'Other Opex'!U90</f>
        <v>0</v>
      </c>
      <c r="V206" s="107">
        <f>'Other Opex'!V90</f>
        <v>0</v>
      </c>
      <c r="W206" s="107">
        <f>'Other Opex'!W90</f>
        <v>0</v>
      </c>
      <c r="X206" s="107">
        <f>'Other Opex'!X90</f>
        <v>0</v>
      </c>
      <c r="Y206" s="107">
        <f>'Other Opex'!Y90</f>
        <v>0</v>
      </c>
      <c r="Z206" s="107">
        <f>'Other Opex'!Z90</f>
        <v>0</v>
      </c>
      <c r="AA206" s="107">
        <f>'Other Opex'!AA90</f>
        <v>0</v>
      </c>
      <c r="AB206" s="107">
        <f>'Other Opex'!AB90</f>
        <v>0</v>
      </c>
      <c r="AC206" s="108">
        <f>'Other Opex'!AC90</f>
        <v>0</v>
      </c>
      <c r="AE206" s="805">
        <f>'Other Opex'!AE90</f>
        <v>0</v>
      </c>
      <c r="AG206" s="805">
        <f>'Other Opex'!AG90</f>
        <v>0</v>
      </c>
      <c r="AI206" s="805">
        <f>'Other Opex'!AI90</f>
        <v>0</v>
      </c>
    </row>
    <row r="207" spans="2:35" outlineLevel="1" x14ac:dyDescent="0.2">
      <c r="B207" s="445" t="str">
        <f>'Line Items'!D$2436</f>
        <v>Other Operating Costs</v>
      </c>
      <c r="C207" s="445" t="str">
        <f>'Line Items'!D$2474</f>
        <v>Other Operating Costs: Station &amp; Train Operations</v>
      </c>
      <c r="D207" s="142" t="str">
        <f>'Other Opex'!D91</f>
        <v>Ticket and Systems Costs</v>
      </c>
      <c r="E207" s="106"/>
      <c r="F207" s="143" t="str">
        <f>'Other Opex'!F91</f>
        <v>£000</v>
      </c>
      <c r="G207" s="107">
        <f>'Other Opex'!G91</f>
        <v>0</v>
      </c>
      <c r="H207" s="107">
        <f>'Other Opex'!H91</f>
        <v>0</v>
      </c>
      <c r="I207" s="107">
        <f>'Other Opex'!I91</f>
        <v>0</v>
      </c>
      <c r="J207" s="107">
        <f>'Other Opex'!J91</f>
        <v>0</v>
      </c>
      <c r="K207" s="107">
        <f>'Other Opex'!K91</f>
        <v>0</v>
      </c>
      <c r="L207" s="107">
        <f>'Other Opex'!L91</f>
        <v>0</v>
      </c>
      <c r="M207" s="107">
        <f>'Other Opex'!M91</f>
        <v>0</v>
      </c>
      <c r="N207" s="107">
        <f>'Other Opex'!N91</f>
        <v>0</v>
      </c>
      <c r="O207" s="107">
        <f>'Other Opex'!O91</f>
        <v>0</v>
      </c>
      <c r="P207" s="107">
        <f>'Other Opex'!P91</f>
        <v>0</v>
      </c>
      <c r="Q207" s="107">
        <f>'Other Opex'!Q91</f>
        <v>0</v>
      </c>
      <c r="R207" s="107">
        <f>'Other Opex'!R91</f>
        <v>0</v>
      </c>
      <c r="S207" s="107">
        <f>'Other Opex'!S91</f>
        <v>0</v>
      </c>
      <c r="T207" s="107">
        <f>'Other Opex'!T91</f>
        <v>0</v>
      </c>
      <c r="U207" s="107">
        <f>'Other Opex'!U91</f>
        <v>0</v>
      </c>
      <c r="V207" s="107">
        <f>'Other Opex'!V91</f>
        <v>0</v>
      </c>
      <c r="W207" s="107">
        <f>'Other Opex'!W91</f>
        <v>0</v>
      </c>
      <c r="X207" s="107">
        <f>'Other Opex'!X91</f>
        <v>0</v>
      </c>
      <c r="Y207" s="107">
        <f>'Other Opex'!Y91</f>
        <v>0</v>
      </c>
      <c r="Z207" s="107">
        <f>'Other Opex'!Z91</f>
        <v>0</v>
      </c>
      <c r="AA207" s="107">
        <f>'Other Opex'!AA91</f>
        <v>0</v>
      </c>
      <c r="AB207" s="107">
        <f>'Other Opex'!AB91</f>
        <v>0</v>
      </c>
      <c r="AC207" s="108">
        <f>'Other Opex'!AC91</f>
        <v>0</v>
      </c>
      <c r="AE207" s="805">
        <f>'Other Opex'!AE91</f>
        <v>0</v>
      </c>
      <c r="AG207" s="805">
        <f>'Other Opex'!AG91</f>
        <v>0</v>
      </c>
      <c r="AI207" s="805">
        <f>'Other Opex'!AI91</f>
        <v>0</v>
      </c>
    </row>
    <row r="208" spans="2:35" outlineLevel="1" x14ac:dyDescent="0.2">
      <c r="B208" s="445" t="str">
        <f>'Line Items'!D$2436</f>
        <v>Other Operating Costs</v>
      </c>
      <c r="C208" s="445" t="str">
        <f>'Line Items'!D$2474</f>
        <v>Other Operating Costs: Station &amp; Train Operations</v>
      </c>
      <c r="D208" s="142" t="str">
        <f>'Other Opex'!D92</f>
        <v>Other Retailing Costs</v>
      </c>
      <c r="E208" s="106"/>
      <c r="F208" s="143" t="str">
        <f>'Other Opex'!F92</f>
        <v>£000</v>
      </c>
      <c r="G208" s="107">
        <f>'Other Opex'!G92</f>
        <v>0</v>
      </c>
      <c r="H208" s="107">
        <f>'Other Opex'!H92</f>
        <v>0</v>
      </c>
      <c r="I208" s="107">
        <f>'Other Opex'!I92</f>
        <v>0</v>
      </c>
      <c r="J208" s="107">
        <f>'Other Opex'!J92</f>
        <v>0</v>
      </c>
      <c r="K208" s="107">
        <f>'Other Opex'!K92</f>
        <v>0</v>
      </c>
      <c r="L208" s="107">
        <f>'Other Opex'!L92</f>
        <v>0</v>
      </c>
      <c r="M208" s="107">
        <f>'Other Opex'!M92</f>
        <v>0</v>
      </c>
      <c r="N208" s="107">
        <f>'Other Opex'!N92</f>
        <v>0</v>
      </c>
      <c r="O208" s="107">
        <f>'Other Opex'!O92</f>
        <v>0</v>
      </c>
      <c r="P208" s="107">
        <f>'Other Opex'!P92</f>
        <v>0</v>
      </c>
      <c r="Q208" s="107">
        <f>'Other Opex'!Q92</f>
        <v>0</v>
      </c>
      <c r="R208" s="107">
        <f>'Other Opex'!R92</f>
        <v>0</v>
      </c>
      <c r="S208" s="107">
        <f>'Other Opex'!S92</f>
        <v>0</v>
      </c>
      <c r="T208" s="107">
        <f>'Other Opex'!T92</f>
        <v>0</v>
      </c>
      <c r="U208" s="107">
        <f>'Other Opex'!U92</f>
        <v>0</v>
      </c>
      <c r="V208" s="107">
        <f>'Other Opex'!V92</f>
        <v>0</v>
      </c>
      <c r="W208" s="107">
        <f>'Other Opex'!W92</f>
        <v>0</v>
      </c>
      <c r="X208" s="107">
        <f>'Other Opex'!X92</f>
        <v>0</v>
      </c>
      <c r="Y208" s="107">
        <f>'Other Opex'!Y92</f>
        <v>0</v>
      </c>
      <c r="Z208" s="107">
        <f>'Other Opex'!Z92</f>
        <v>0</v>
      </c>
      <c r="AA208" s="107">
        <f>'Other Opex'!AA92</f>
        <v>0</v>
      </c>
      <c r="AB208" s="107">
        <f>'Other Opex'!AB92</f>
        <v>0</v>
      </c>
      <c r="AC208" s="108">
        <f>'Other Opex'!AC92</f>
        <v>0</v>
      </c>
      <c r="AE208" s="805">
        <f>'Other Opex'!AE92</f>
        <v>0</v>
      </c>
      <c r="AG208" s="805">
        <f>'Other Opex'!AG92</f>
        <v>0</v>
      </c>
      <c r="AI208" s="805">
        <f>'Other Opex'!AI92</f>
        <v>0</v>
      </c>
    </row>
    <row r="209" spans="2:35" outlineLevel="1" x14ac:dyDescent="0.2">
      <c r="B209" s="445" t="str">
        <f>'Line Items'!D$2436</f>
        <v>Other Operating Costs</v>
      </c>
      <c r="C209" s="445" t="str">
        <f>'Line Items'!D$2474</f>
        <v>Other Operating Costs: Station &amp; Train Operations</v>
      </c>
      <c r="D209" s="142" t="str">
        <f>'Other Opex'!D93</f>
        <v>Compensation Claims (not delay repay)</v>
      </c>
      <c r="E209" s="106"/>
      <c r="F209" s="143" t="str">
        <f>'Other Opex'!F93</f>
        <v>£000</v>
      </c>
      <c r="G209" s="107">
        <f>'Other Opex'!G93</f>
        <v>0</v>
      </c>
      <c r="H209" s="107">
        <f>'Other Opex'!H93</f>
        <v>0</v>
      </c>
      <c r="I209" s="107">
        <f>'Other Opex'!I93</f>
        <v>0</v>
      </c>
      <c r="J209" s="107">
        <f>'Other Opex'!J93</f>
        <v>0</v>
      </c>
      <c r="K209" s="107">
        <f>'Other Opex'!K93</f>
        <v>0</v>
      </c>
      <c r="L209" s="107">
        <f>'Other Opex'!L93</f>
        <v>0</v>
      </c>
      <c r="M209" s="107">
        <f>'Other Opex'!M93</f>
        <v>0</v>
      </c>
      <c r="N209" s="107">
        <f>'Other Opex'!N93</f>
        <v>0</v>
      </c>
      <c r="O209" s="107">
        <f>'Other Opex'!O93</f>
        <v>0</v>
      </c>
      <c r="P209" s="107">
        <f>'Other Opex'!P93</f>
        <v>0</v>
      </c>
      <c r="Q209" s="107">
        <f>'Other Opex'!Q93</f>
        <v>0</v>
      </c>
      <c r="R209" s="107">
        <f>'Other Opex'!R93</f>
        <v>0</v>
      </c>
      <c r="S209" s="107">
        <f>'Other Opex'!S93</f>
        <v>0</v>
      </c>
      <c r="T209" s="107">
        <f>'Other Opex'!T93</f>
        <v>0</v>
      </c>
      <c r="U209" s="107">
        <f>'Other Opex'!U93</f>
        <v>0</v>
      </c>
      <c r="V209" s="107">
        <f>'Other Opex'!V93</f>
        <v>0</v>
      </c>
      <c r="W209" s="107">
        <f>'Other Opex'!W93</f>
        <v>0</v>
      </c>
      <c r="X209" s="107">
        <f>'Other Opex'!X93</f>
        <v>0</v>
      </c>
      <c r="Y209" s="107">
        <f>'Other Opex'!Y93</f>
        <v>0</v>
      </c>
      <c r="Z209" s="107">
        <f>'Other Opex'!Z93</f>
        <v>0</v>
      </c>
      <c r="AA209" s="107">
        <f>'Other Opex'!AA93</f>
        <v>0</v>
      </c>
      <c r="AB209" s="107">
        <f>'Other Opex'!AB93</f>
        <v>0</v>
      </c>
      <c r="AC209" s="108">
        <f>'Other Opex'!AC93</f>
        <v>0</v>
      </c>
      <c r="AE209" s="805">
        <f>'Other Opex'!AE93</f>
        <v>0</v>
      </c>
      <c r="AG209" s="805">
        <f>'Other Opex'!AG93</f>
        <v>0</v>
      </c>
      <c r="AI209" s="805">
        <f>'Other Opex'!AI93</f>
        <v>0</v>
      </c>
    </row>
    <row r="210" spans="2:35" outlineLevel="1" x14ac:dyDescent="0.2">
      <c r="B210" s="445" t="str">
        <f>'Line Items'!D$2436</f>
        <v>Other Operating Costs</v>
      </c>
      <c r="C210" s="445" t="str">
        <f>'Line Items'!D$2474</f>
        <v>Other Operating Costs: Station &amp; Train Operations</v>
      </c>
      <c r="D210" s="142" t="str">
        <f>'Other Opex'!D94</f>
        <v>SEFT</v>
      </c>
      <c r="E210" s="106"/>
      <c r="F210" s="143" t="str">
        <f>'Other Opex'!F94</f>
        <v>£000</v>
      </c>
      <c r="G210" s="107">
        <f>'Other Opex'!G94</f>
        <v>0</v>
      </c>
      <c r="H210" s="107">
        <f>'Other Opex'!H94</f>
        <v>0</v>
      </c>
      <c r="I210" s="107">
        <f>'Other Opex'!I94</f>
        <v>0</v>
      </c>
      <c r="J210" s="107">
        <f>'Other Opex'!J94</f>
        <v>0</v>
      </c>
      <c r="K210" s="107">
        <f>'Other Opex'!K94</f>
        <v>0</v>
      </c>
      <c r="L210" s="107">
        <f>'Other Opex'!L94</f>
        <v>0</v>
      </c>
      <c r="M210" s="107">
        <f>'Other Opex'!M94</f>
        <v>0</v>
      </c>
      <c r="N210" s="107">
        <f>'Other Opex'!N94</f>
        <v>0</v>
      </c>
      <c r="O210" s="107">
        <f>'Other Opex'!O94</f>
        <v>0</v>
      </c>
      <c r="P210" s="107">
        <f>'Other Opex'!P94</f>
        <v>0</v>
      </c>
      <c r="Q210" s="107">
        <f>'Other Opex'!Q94</f>
        <v>0</v>
      </c>
      <c r="R210" s="107">
        <f>'Other Opex'!R94</f>
        <v>0</v>
      </c>
      <c r="S210" s="107">
        <f>'Other Opex'!S94</f>
        <v>0</v>
      </c>
      <c r="T210" s="107">
        <f>'Other Opex'!T94</f>
        <v>0</v>
      </c>
      <c r="U210" s="107">
        <f>'Other Opex'!U94</f>
        <v>0</v>
      </c>
      <c r="V210" s="107">
        <f>'Other Opex'!V94</f>
        <v>0</v>
      </c>
      <c r="W210" s="107">
        <f>'Other Opex'!W94</f>
        <v>0</v>
      </c>
      <c r="X210" s="107">
        <f>'Other Opex'!X94</f>
        <v>0</v>
      </c>
      <c r="Y210" s="107">
        <f>'Other Opex'!Y94</f>
        <v>0</v>
      </c>
      <c r="Z210" s="107">
        <f>'Other Opex'!Z94</f>
        <v>0</v>
      </c>
      <c r="AA210" s="107">
        <f>'Other Opex'!AA94</f>
        <v>0</v>
      </c>
      <c r="AB210" s="107">
        <f>'Other Opex'!AB94</f>
        <v>0</v>
      </c>
      <c r="AC210" s="108">
        <f>'Other Opex'!AC94</f>
        <v>0</v>
      </c>
      <c r="AE210" s="805">
        <f>'Other Opex'!AE94</f>
        <v>0</v>
      </c>
      <c r="AG210" s="805">
        <f>'Other Opex'!AG94</f>
        <v>0</v>
      </c>
      <c r="AI210" s="805">
        <f>'Other Opex'!AI94</f>
        <v>0</v>
      </c>
    </row>
    <row r="211" spans="2:35" outlineLevel="1" x14ac:dyDescent="0.2">
      <c r="B211" s="445" t="str">
        <f>'Line Items'!D$2436</f>
        <v>Other Operating Costs</v>
      </c>
      <c r="C211" s="445" t="str">
        <f>'Line Items'!D$2474</f>
        <v>Other Operating Costs: Station &amp; Train Operations</v>
      </c>
      <c r="D211" s="142" t="str">
        <f>'Other Opex'!D95</f>
        <v>Station Travel Plans</v>
      </c>
      <c r="E211" s="106"/>
      <c r="F211" s="143" t="str">
        <f>'Other Opex'!F95</f>
        <v>£000</v>
      </c>
      <c r="G211" s="107">
        <f>'Other Opex'!G95</f>
        <v>0</v>
      </c>
      <c r="H211" s="107">
        <f>'Other Opex'!H95</f>
        <v>0</v>
      </c>
      <c r="I211" s="107">
        <f>'Other Opex'!I95</f>
        <v>0</v>
      </c>
      <c r="J211" s="107">
        <f>'Other Opex'!J95</f>
        <v>0</v>
      </c>
      <c r="K211" s="107">
        <f>'Other Opex'!K95</f>
        <v>0</v>
      </c>
      <c r="L211" s="107">
        <f>'Other Opex'!L95</f>
        <v>0</v>
      </c>
      <c r="M211" s="107">
        <f>'Other Opex'!M95</f>
        <v>0</v>
      </c>
      <c r="N211" s="107">
        <f>'Other Opex'!N95</f>
        <v>0</v>
      </c>
      <c r="O211" s="107">
        <f>'Other Opex'!O95</f>
        <v>0</v>
      </c>
      <c r="P211" s="107">
        <f>'Other Opex'!P95</f>
        <v>0</v>
      </c>
      <c r="Q211" s="107">
        <f>'Other Opex'!Q95</f>
        <v>0</v>
      </c>
      <c r="R211" s="107">
        <f>'Other Opex'!R95</f>
        <v>0</v>
      </c>
      <c r="S211" s="107">
        <f>'Other Opex'!S95</f>
        <v>0</v>
      </c>
      <c r="T211" s="107">
        <f>'Other Opex'!T95</f>
        <v>0</v>
      </c>
      <c r="U211" s="107">
        <f>'Other Opex'!U95</f>
        <v>0</v>
      </c>
      <c r="V211" s="107">
        <f>'Other Opex'!V95</f>
        <v>0</v>
      </c>
      <c r="W211" s="107">
        <f>'Other Opex'!W95</f>
        <v>0</v>
      </c>
      <c r="X211" s="107">
        <f>'Other Opex'!X95</f>
        <v>0</v>
      </c>
      <c r="Y211" s="107">
        <f>'Other Opex'!Y95</f>
        <v>0</v>
      </c>
      <c r="Z211" s="107">
        <f>'Other Opex'!Z95</f>
        <v>0</v>
      </c>
      <c r="AA211" s="107">
        <f>'Other Opex'!AA95</f>
        <v>0</v>
      </c>
      <c r="AB211" s="107">
        <f>'Other Opex'!AB95</f>
        <v>0</v>
      </c>
      <c r="AC211" s="108">
        <f>'Other Opex'!AC95</f>
        <v>0</v>
      </c>
      <c r="AE211" s="805">
        <f>'Other Opex'!AE95</f>
        <v>0</v>
      </c>
      <c r="AG211" s="805">
        <f>'Other Opex'!AG95</f>
        <v>0</v>
      </c>
      <c r="AI211" s="805">
        <f>'Other Opex'!AI95</f>
        <v>0</v>
      </c>
    </row>
    <row r="212" spans="2:35" outlineLevel="1" x14ac:dyDescent="0.2">
      <c r="B212" s="445" t="str">
        <f>'Line Items'!D$2436</f>
        <v>Other Operating Costs</v>
      </c>
      <c r="C212" s="445" t="str">
        <f>'Line Items'!D$2474</f>
        <v>Other Operating Costs: Station &amp; Train Operations</v>
      </c>
      <c r="D212" s="142" t="str">
        <f>'Other Opex'!D96</f>
        <v>Station Car Parks</v>
      </c>
      <c r="E212" s="106"/>
      <c r="F212" s="143" t="str">
        <f>'Other Opex'!F96</f>
        <v>£000</v>
      </c>
      <c r="G212" s="107">
        <f>'Other Opex'!G96</f>
        <v>0</v>
      </c>
      <c r="H212" s="107">
        <f>'Other Opex'!H96</f>
        <v>0</v>
      </c>
      <c r="I212" s="107">
        <f>'Other Opex'!I96</f>
        <v>0</v>
      </c>
      <c r="J212" s="107">
        <f>'Other Opex'!J96</f>
        <v>0</v>
      </c>
      <c r="K212" s="107">
        <f>'Other Opex'!K96</f>
        <v>0</v>
      </c>
      <c r="L212" s="107">
        <f>'Other Opex'!L96</f>
        <v>0</v>
      </c>
      <c r="M212" s="107">
        <f>'Other Opex'!M96</f>
        <v>0</v>
      </c>
      <c r="N212" s="107">
        <f>'Other Opex'!N96</f>
        <v>0</v>
      </c>
      <c r="O212" s="107">
        <f>'Other Opex'!O96</f>
        <v>0</v>
      </c>
      <c r="P212" s="107">
        <f>'Other Opex'!P96</f>
        <v>0</v>
      </c>
      <c r="Q212" s="107">
        <f>'Other Opex'!Q96</f>
        <v>0</v>
      </c>
      <c r="R212" s="107">
        <f>'Other Opex'!R96</f>
        <v>0</v>
      </c>
      <c r="S212" s="107">
        <f>'Other Opex'!S96</f>
        <v>0</v>
      </c>
      <c r="T212" s="107">
        <f>'Other Opex'!T96</f>
        <v>0</v>
      </c>
      <c r="U212" s="107">
        <f>'Other Opex'!U96</f>
        <v>0</v>
      </c>
      <c r="V212" s="107">
        <f>'Other Opex'!V96</f>
        <v>0</v>
      </c>
      <c r="W212" s="107">
        <f>'Other Opex'!W96</f>
        <v>0</v>
      </c>
      <c r="X212" s="107">
        <f>'Other Opex'!X96</f>
        <v>0</v>
      </c>
      <c r="Y212" s="107">
        <f>'Other Opex'!Y96</f>
        <v>0</v>
      </c>
      <c r="Z212" s="107">
        <f>'Other Opex'!Z96</f>
        <v>0</v>
      </c>
      <c r="AA212" s="107">
        <f>'Other Opex'!AA96</f>
        <v>0</v>
      </c>
      <c r="AB212" s="107">
        <f>'Other Opex'!AB96</f>
        <v>0</v>
      </c>
      <c r="AC212" s="108">
        <f>'Other Opex'!AC96</f>
        <v>0</v>
      </c>
      <c r="AE212" s="805">
        <f>'Other Opex'!AE96</f>
        <v>0</v>
      </c>
      <c r="AG212" s="805">
        <f>'Other Opex'!AG96</f>
        <v>0</v>
      </c>
      <c r="AI212" s="805">
        <f>'Other Opex'!AI96</f>
        <v>0</v>
      </c>
    </row>
    <row r="213" spans="2:35" outlineLevel="1" x14ac:dyDescent="0.2">
      <c r="B213" s="445" t="str">
        <f>'Line Items'!D$2436</f>
        <v>Other Operating Costs</v>
      </c>
      <c r="C213" s="445" t="str">
        <f>'Line Items'!D$2474</f>
        <v>Other Operating Costs: Station &amp; Train Operations</v>
      </c>
      <c r="D213" s="142" t="str">
        <f>'Other Opex'!D97</f>
        <v>Car Park Management Fees</v>
      </c>
      <c r="E213" s="106"/>
      <c r="F213" s="143" t="str">
        <f>'Other Opex'!F97</f>
        <v>£000</v>
      </c>
      <c r="G213" s="107">
        <f>'Other Opex'!G97</f>
        <v>0</v>
      </c>
      <c r="H213" s="107">
        <f>'Other Opex'!H97</f>
        <v>0</v>
      </c>
      <c r="I213" s="107">
        <f>'Other Opex'!I97</f>
        <v>0</v>
      </c>
      <c r="J213" s="107">
        <f>'Other Opex'!J97</f>
        <v>0</v>
      </c>
      <c r="K213" s="107">
        <f>'Other Opex'!K97</f>
        <v>0</v>
      </c>
      <c r="L213" s="107">
        <f>'Other Opex'!L97</f>
        <v>0</v>
      </c>
      <c r="M213" s="107">
        <f>'Other Opex'!M97</f>
        <v>0</v>
      </c>
      <c r="N213" s="107">
        <f>'Other Opex'!N97</f>
        <v>0</v>
      </c>
      <c r="O213" s="107">
        <f>'Other Opex'!O97</f>
        <v>0</v>
      </c>
      <c r="P213" s="107">
        <f>'Other Opex'!P97</f>
        <v>0</v>
      </c>
      <c r="Q213" s="107">
        <f>'Other Opex'!Q97</f>
        <v>0</v>
      </c>
      <c r="R213" s="107">
        <f>'Other Opex'!R97</f>
        <v>0</v>
      </c>
      <c r="S213" s="107">
        <f>'Other Opex'!S97</f>
        <v>0</v>
      </c>
      <c r="T213" s="107">
        <f>'Other Opex'!T97</f>
        <v>0</v>
      </c>
      <c r="U213" s="107">
        <f>'Other Opex'!U97</f>
        <v>0</v>
      </c>
      <c r="V213" s="107">
        <f>'Other Opex'!V97</f>
        <v>0</v>
      </c>
      <c r="W213" s="107">
        <f>'Other Opex'!W97</f>
        <v>0</v>
      </c>
      <c r="X213" s="107">
        <f>'Other Opex'!X97</f>
        <v>0</v>
      </c>
      <c r="Y213" s="107">
        <f>'Other Opex'!Y97</f>
        <v>0</v>
      </c>
      <c r="Z213" s="107">
        <f>'Other Opex'!Z97</f>
        <v>0</v>
      </c>
      <c r="AA213" s="107">
        <f>'Other Opex'!AA97</f>
        <v>0</v>
      </c>
      <c r="AB213" s="107">
        <f>'Other Opex'!AB97</f>
        <v>0</v>
      </c>
      <c r="AC213" s="108">
        <f>'Other Opex'!AC97</f>
        <v>0</v>
      </c>
      <c r="AE213" s="805">
        <f>'Other Opex'!AE97</f>
        <v>0</v>
      </c>
      <c r="AG213" s="805">
        <f>'Other Opex'!AG97</f>
        <v>0</v>
      </c>
      <c r="AI213" s="805">
        <f>'Other Opex'!AI97</f>
        <v>0</v>
      </c>
    </row>
    <row r="214" spans="2:35" outlineLevel="1" x14ac:dyDescent="0.2">
      <c r="B214" s="445" t="str">
        <f>'Line Items'!D$2436</f>
        <v>Other Operating Costs</v>
      </c>
      <c r="C214" s="445" t="str">
        <f>'Line Items'!D$2474</f>
        <v>Other Operating Costs: Station &amp; Train Operations</v>
      </c>
      <c r="D214" s="142" t="str">
        <f>'Other Opex'!D98</f>
        <v>Other Contractor Charges</v>
      </c>
      <c r="E214" s="106"/>
      <c r="F214" s="143" t="str">
        <f>'Other Opex'!F98</f>
        <v>£000</v>
      </c>
      <c r="G214" s="107">
        <f>'Other Opex'!G98</f>
        <v>0</v>
      </c>
      <c r="H214" s="107">
        <f>'Other Opex'!H98</f>
        <v>0</v>
      </c>
      <c r="I214" s="107">
        <f>'Other Opex'!I98</f>
        <v>0</v>
      </c>
      <c r="J214" s="107">
        <f>'Other Opex'!J98</f>
        <v>0</v>
      </c>
      <c r="K214" s="107">
        <f>'Other Opex'!K98</f>
        <v>0</v>
      </c>
      <c r="L214" s="107">
        <f>'Other Opex'!L98</f>
        <v>0</v>
      </c>
      <c r="M214" s="107">
        <f>'Other Opex'!M98</f>
        <v>0</v>
      </c>
      <c r="N214" s="107">
        <f>'Other Opex'!N98</f>
        <v>0</v>
      </c>
      <c r="O214" s="107">
        <f>'Other Opex'!O98</f>
        <v>0</v>
      </c>
      <c r="P214" s="107">
        <f>'Other Opex'!P98</f>
        <v>0</v>
      </c>
      <c r="Q214" s="107">
        <f>'Other Opex'!Q98</f>
        <v>0</v>
      </c>
      <c r="R214" s="107">
        <f>'Other Opex'!R98</f>
        <v>0</v>
      </c>
      <c r="S214" s="107">
        <f>'Other Opex'!S98</f>
        <v>0</v>
      </c>
      <c r="T214" s="107">
        <f>'Other Opex'!T98</f>
        <v>0</v>
      </c>
      <c r="U214" s="107">
        <f>'Other Opex'!U98</f>
        <v>0</v>
      </c>
      <c r="V214" s="107">
        <f>'Other Opex'!V98</f>
        <v>0</v>
      </c>
      <c r="W214" s="107">
        <f>'Other Opex'!W98</f>
        <v>0</v>
      </c>
      <c r="X214" s="107">
        <f>'Other Opex'!X98</f>
        <v>0</v>
      </c>
      <c r="Y214" s="107">
        <f>'Other Opex'!Y98</f>
        <v>0</v>
      </c>
      <c r="Z214" s="107">
        <f>'Other Opex'!Z98</f>
        <v>0</v>
      </c>
      <c r="AA214" s="107">
        <f>'Other Opex'!AA98</f>
        <v>0</v>
      </c>
      <c r="AB214" s="107">
        <f>'Other Opex'!AB98</f>
        <v>0</v>
      </c>
      <c r="AC214" s="108">
        <f>'Other Opex'!AC98</f>
        <v>0</v>
      </c>
      <c r="AE214" s="805">
        <f>'Other Opex'!AE98</f>
        <v>0</v>
      </c>
      <c r="AG214" s="805">
        <f>'Other Opex'!AG98</f>
        <v>0</v>
      </c>
      <c r="AI214" s="805">
        <f>'Other Opex'!AI98</f>
        <v>0</v>
      </c>
    </row>
    <row r="215" spans="2:35" outlineLevel="1" x14ac:dyDescent="0.2">
      <c r="B215" s="445" t="str">
        <f>'Line Items'!D$2436</f>
        <v>Other Operating Costs</v>
      </c>
      <c r="C215" s="445" t="str">
        <f>'Line Items'!D$2474</f>
        <v>Other Operating Costs: Station &amp; Train Operations</v>
      </c>
      <c r="D215" s="142" t="str">
        <f>'Other Opex'!D99</f>
        <v>Gate Lease</v>
      </c>
      <c r="E215" s="106"/>
      <c r="F215" s="143" t="str">
        <f>'Other Opex'!F99</f>
        <v>£000</v>
      </c>
      <c r="G215" s="107">
        <f>'Other Opex'!G99</f>
        <v>0</v>
      </c>
      <c r="H215" s="107">
        <f>'Other Opex'!H99</f>
        <v>0</v>
      </c>
      <c r="I215" s="107">
        <f>'Other Opex'!I99</f>
        <v>0</v>
      </c>
      <c r="J215" s="107">
        <f>'Other Opex'!J99</f>
        <v>0</v>
      </c>
      <c r="K215" s="107">
        <f>'Other Opex'!K99</f>
        <v>0</v>
      </c>
      <c r="L215" s="107">
        <f>'Other Opex'!L99</f>
        <v>0</v>
      </c>
      <c r="M215" s="107">
        <f>'Other Opex'!M99</f>
        <v>0</v>
      </c>
      <c r="N215" s="107">
        <f>'Other Opex'!N99</f>
        <v>0</v>
      </c>
      <c r="O215" s="107">
        <f>'Other Opex'!O99</f>
        <v>0</v>
      </c>
      <c r="P215" s="107">
        <f>'Other Opex'!P99</f>
        <v>0</v>
      </c>
      <c r="Q215" s="107">
        <f>'Other Opex'!Q99</f>
        <v>0</v>
      </c>
      <c r="R215" s="107">
        <f>'Other Opex'!R99</f>
        <v>0</v>
      </c>
      <c r="S215" s="107">
        <f>'Other Opex'!S99</f>
        <v>0</v>
      </c>
      <c r="T215" s="107">
        <f>'Other Opex'!T99</f>
        <v>0</v>
      </c>
      <c r="U215" s="107">
        <f>'Other Opex'!U99</f>
        <v>0</v>
      </c>
      <c r="V215" s="107">
        <f>'Other Opex'!V99</f>
        <v>0</v>
      </c>
      <c r="W215" s="107">
        <f>'Other Opex'!W99</f>
        <v>0</v>
      </c>
      <c r="X215" s="107">
        <f>'Other Opex'!X99</f>
        <v>0</v>
      </c>
      <c r="Y215" s="107">
        <f>'Other Opex'!Y99</f>
        <v>0</v>
      </c>
      <c r="Z215" s="107">
        <f>'Other Opex'!Z99</f>
        <v>0</v>
      </c>
      <c r="AA215" s="107">
        <f>'Other Opex'!AA99</f>
        <v>0</v>
      </c>
      <c r="AB215" s="107">
        <f>'Other Opex'!AB99</f>
        <v>0</v>
      </c>
      <c r="AC215" s="108">
        <f>'Other Opex'!AC99</f>
        <v>0</v>
      </c>
      <c r="AE215" s="805">
        <f>'Other Opex'!AE99</f>
        <v>0</v>
      </c>
      <c r="AG215" s="805">
        <f>'Other Opex'!AG99</f>
        <v>0</v>
      </c>
      <c r="AI215" s="805">
        <f>'Other Opex'!AI99</f>
        <v>0</v>
      </c>
    </row>
    <row r="216" spans="2:35" outlineLevel="1" x14ac:dyDescent="0.2">
      <c r="B216" s="445" t="str">
        <f>'Line Items'!D$2436</f>
        <v>Other Operating Costs</v>
      </c>
      <c r="C216" s="445" t="str">
        <f>'Line Items'!D$2474</f>
        <v>Other Operating Costs: Station &amp; Train Operations</v>
      </c>
      <c r="D216" s="142" t="str">
        <f>'Other Opex'!D100</f>
        <v>Gate Maintenance</v>
      </c>
      <c r="E216" s="106"/>
      <c r="F216" s="143" t="str">
        <f>'Other Opex'!F100</f>
        <v>£000</v>
      </c>
      <c r="G216" s="107">
        <f>'Other Opex'!G100</f>
        <v>0</v>
      </c>
      <c r="H216" s="107">
        <f>'Other Opex'!H100</f>
        <v>0</v>
      </c>
      <c r="I216" s="107">
        <f>'Other Opex'!I100</f>
        <v>0</v>
      </c>
      <c r="J216" s="107">
        <f>'Other Opex'!J100</f>
        <v>0</v>
      </c>
      <c r="K216" s="107">
        <f>'Other Opex'!K100</f>
        <v>0</v>
      </c>
      <c r="L216" s="107">
        <f>'Other Opex'!L100</f>
        <v>0</v>
      </c>
      <c r="M216" s="107">
        <f>'Other Opex'!M100</f>
        <v>0</v>
      </c>
      <c r="N216" s="107">
        <f>'Other Opex'!N100</f>
        <v>0</v>
      </c>
      <c r="O216" s="107">
        <f>'Other Opex'!O100</f>
        <v>0</v>
      </c>
      <c r="P216" s="107">
        <f>'Other Opex'!P100</f>
        <v>0</v>
      </c>
      <c r="Q216" s="107">
        <f>'Other Opex'!Q100</f>
        <v>0</v>
      </c>
      <c r="R216" s="107">
        <f>'Other Opex'!R100</f>
        <v>0</v>
      </c>
      <c r="S216" s="107">
        <f>'Other Opex'!S100</f>
        <v>0</v>
      </c>
      <c r="T216" s="107">
        <f>'Other Opex'!T100</f>
        <v>0</v>
      </c>
      <c r="U216" s="107">
        <f>'Other Opex'!U100</f>
        <v>0</v>
      </c>
      <c r="V216" s="107">
        <f>'Other Opex'!V100</f>
        <v>0</v>
      </c>
      <c r="W216" s="107">
        <f>'Other Opex'!W100</f>
        <v>0</v>
      </c>
      <c r="X216" s="107">
        <f>'Other Opex'!X100</f>
        <v>0</v>
      </c>
      <c r="Y216" s="107">
        <f>'Other Opex'!Y100</f>
        <v>0</v>
      </c>
      <c r="Z216" s="107">
        <f>'Other Opex'!Z100</f>
        <v>0</v>
      </c>
      <c r="AA216" s="107">
        <f>'Other Opex'!AA100</f>
        <v>0</v>
      </c>
      <c r="AB216" s="107">
        <f>'Other Opex'!AB100</f>
        <v>0</v>
      </c>
      <c r="AC216" s="108">
        <f>'Other Opex'!AC100</f>
        <v>0</v>
      </c>
      <c r="AE216" s="805">
        <f>'Other Opex'!AE100</f>
        <v>0</v>
      </c>
      <c r="AG216" s="805">
        <f>'Other Opex'!AG100</f>
        <v>0</v>
      </c>
      <c r="AI216" s="805">
        <f>'Other Opex'!AI100</f>
        <v>0</v>
      </c>
    </row>
    <row r="217" spans="2:35" outlineLevel="1" x14ac:dyDescent="0.2">
      <c r="B217" s="445" t="str">
        <f>'Line Items'!D$2436</f>
        <v>Other Operating Costs</v>
      </c>
      <c r="C217" s="445" t="str">
        <f>'Line Items'!D$2474</f>
        <v>Other Operating Costs: Station &amp; Train Operations</v>
      </c>
      <c r="D217" s="142" t="str">
        <f>'Other Opex'!D101</f>
        <v>Cycle Parking</v>
      </c>
      <c r="E217" s="106"/>
      <c r="F217" s="143" t="str">
        <f>'Other Opex'!F101</f>
        <v>£000</v>
      </c>
      <c r="G217" s="107">
        <f>'Other Opex'!G101</f>
        <v>0</v>
      </c>
      <c r="H217" s="107">
        <f>'Other Opex'!H101</f>
        <v>0</v>
      </c>
      <c r="I217" s="107">
        <f>'Other Opex'!I101</f>
        <v>0</v>
      </c>
      <c r="J217" s="107">
        <f>'Other Opex'!J101</f>
        <v>0</v>
      </c>
      <c r="K217" s="107">
        <f>'Other Opex'!K101</f>
        <v>0</v>
      </c>
      <c r="L217" s="107">
        <f>'Other Opex'!L101</f>
        <v>0</v>
      </c>
      <c r="M217" s="107">
        <f>'Other Opex'!M101</f>
        <v>0</v>
      </c>
      <c r="N217" s="107">
        <f>'Other Opex'!N101</f>
        <v>0</v>
      </c>
      <c r="O217" s="107">
        <f>'Other Opex'!O101</f>
        <v>0</v>
      </c>
      <c r="P217" s="107">
        <f>'Other Opex'!P101</f>
        <v>0</v>
      </c>
      <c r="Q217" s="107">
        <f>'Other Opex'!Q101</f>
        <v>0</v>
      </c>
      <c r="R217" s="107">
        <f>'Other Opex'!R101</f>
        <v>0</v>
      </c>
      <c r="S217" s="107">
        <f>'Other Opex'!S101</f>
        <v>0</v>
      </c>
      <c r="T217" s="107">
        <f>'Other Opex'!T101</f>
        <v>0</v>
      </c>
      <c r="U217" s="107">
        <f>'Other Opex'!U101</f>
        <v>0</v>
      </c>
      <c r="V217" s="107">
        <f>'Other Opex'!V101</f>
        <v>0</v>
      </c>
      <c r="W217" s="107">
        <f>'Other Opex'!W101</f>
        <v>0</v>
      </c>
      <c r="X217" s="107">
        <f>'Other Opex'!X101</f>
        <v>0</v>
      </c>
      <c r="Y217" s="107">
        <f>'Other Opex'!Y101</f>
        <v>0</v>
      </c>
      <c r="Z217" s="107">
        <f>'Other Opex'!Z101</f>
        <v>0</v>
      </c>
      <c r="AA217" s="107">
        <f>'Other Opex'!AA101</f>
        <v>0</v>
      </c>
      <c r="AB217" s="107">
        <f>'Other Opex'!AB101</f>
        <v>0</v>
      </c>
      <c r="AC217" s="108">
        <f>'Other Opex'!AC101</f>
        <v>0</v>
      </c>
      <c r="AE217" s="805">
        <f>'Other Opex'!AE101</f>
        <v>0</v>
      </c>
      <c r="AG217" s="805">
        <f>'Other Opex'!AG101</f>
        <v>0</v>
      </c>
      <c r="AI217" s="805">
        <f>'Other Opex'!AI101</f>
        <v>0</v>
      </c>
    </row>
    <row r="218" spans="2:35" outlineLevel="1" x14ac:dyDescent="0.2">
      <c r="B218" s="445" t="str">
        <f>'Line Items'!D$2436</f>
        <v>Other Operating Costs</v>
      </c>
      <c r="C218" s="445" t="str">
        <f>'Line Items'!D$2474</f>
        <v>Other Operating Costs: Station &amp; Train Operations</v>
      </c>
      <c r="D218" s="142" t="str">
        <f>'Other Opex'!D102</f>
        <v>Track Litter clearance</v>
      </c>
      <c r="E218" s="106"/>
      <c r="F218" s="143" t="str">
        <f>'Other Opex'!F102</f>
        <v>£000</v>
      </c>
      <c r="G218" s="107">
        <f>'Other Opex'!G102</f>
        <v>0</v>
      </c>
      <c r="H218" s="107">
        <f>'Other Opex'!H102</f>
        <v>0</v>
      </c>
      <c r="I218" s="107">
        <f>'Other Opex'!I102</f>
        <v>0</v>
      </c>
      <c r="J218" s="107">
        <f>'Other Opex'!J102</f>
        <v>0</v>
      </c>
      <c r="K218" s="107">
        <f>'Other Opex'!K102</f>
        <v>0</v>
      </c>
      <c r="L218" s="107">
        <f>'Other Opex'!L102</f>
        <v>0</v>
      </c>
      <c r="M218" s="107">
        <f>'Other Opex'!M102</f>
        <v>0</v>
      </c>
      <c r="N218" s="107">
        <f>'Other Opex'!N102</f>
        <v>0</v>
      </c>
      <c r="O218" s="107">
        <f>'Other Opex'!O102</f>
        <v>0</v>
      </c>
      <c r="P218" s="107">
        <f>'Other Opex'!P102</f>
        <v>0</v>
      </c>
      <c r="Q218" s="107">
        <f>'Other Opex'!Q102</f>
        <v>0</v>
      </c>
      <c r="R218" s="107">
        <f>'Other Opex'!R102</f>
        <v>0</v>
      </c>
      <c r="S218" s="107">
        <f>'Other Opex'!S102</f>
        <v>0</v>
      </c>
      <c r="T218" s="107">
        <f>'Other Opex'!T102</f>
        <v>0</v>
      </c>
      <c r="U218" s="107">
        <f>'Other Opex'!U102</f>
        <v>0</v>
      </c>
      <c r="V218" s="107">
        <f>'Other Opex'!V102</f>
        <v>0</v>
      </c>
      <c r="W218" s="107">
        <f>'Other Opex'!W102</f>
        <v>0</v>
      </c>
      <c r="X218" s="107">
        <f>'Other Opex'!X102</f>
        <v>0</v>
      </c>
      <c r="Y218" s="107">
        <f>'Other Opex'!Y102</f>
        <v>0</v>
      </c>
      <c r="Z218" s="107">
        <f>'Other Opex'!Z102</f>
        <v>0</v>
      </c>
      <c r="AA218" s="107">
        <f>'Other Opex'!AA102</f>
        <v>0</v>
      </c>
      <c r="AB218" s="107">
        <f>'Other Opex'!AB102</f>
        <v>0</v>
      </c>
      <c r="AC218" s="108">
        <f>'Other Opex'!AC102</f>
        <v>0</v>
      </c>
      <c r="AE218" s="805">
        <f>'Other Opex'!AE102</f>
        <v>0</v>
      </c>
      <c r="AG218" s="805">
        <f>'Other Opex'!AG102</f>
        <v>0</v>
      </c>
      <c r="AI218" s="805">
        <f>'Other Opex'!AI102</f>
        <v>0</v>
      </c>
    </row>
    <row r="219" spans="2:35" outlineLevel="1" x14ac:dyDescent="0.2">
      <c r="B219" s="445" t="str">
        <f>'Line Items'!D$2436</f>
        <v>Other Operating Costs</v>
      </c>
      <c r="C219" s="445" t="str">
        <f>'Line Items'!D$2474</f>
        <v>Other Operating Costs: Station &amp; Train Operations</v>
      </c>
      <c r="D219" s="142" t="str">
        <f>'Other Opex'!D103</f>
        <v>Oyster PAYG</v>
      </c>
      <c r="E219" s="106"/>
      <c r="F219" s="143" t="str">
        <f>'Other Opex'!F103</f>
        <v>£000</v>
      </c>
      <c r="G219" s="107">
        <f>'Other Opex'!G103</f>
        <v>0</v>
      </c>
      <c r="H219" s="107">
        <f>'Other Opex'!H103</f>
        <v>0</v>
      </c>
      <c r="I219" s="107">
        <f>'Other Opex'!I103</f>
        <v>0</v>
      </c>
      <c r="J219" s="107">
        <f>'Other Opex'!J103</f>
        <v>0</v>
      </c>
      <c r="K219" s="107">
        <f>'Other Opex'!K103</f>
        <v>0</v>
      </c>
      <c r="L219" s="107">
        <f>'Other Opex'!L103</f>
        <v>0</v>
      </c>
      <c r="M219" s="107">
        <f>'Other Opex'!M103</f>
        <v>0</v>
      </c>
      <c r="N219" s="107">
        <f>'Other Opex'!N103</f>
        <v>0</v>
      </c>
      <c r="O219" s="107">
        <f>'Other Opex'!O103</f>
        <v>0</v>
      </c>
      <c r="P219" s="107">
        <f>'Other Opex'!P103</f>
        <v>0</v>
      </c>
      <c r="Q219" s="107">
        <f>'Other Opex'!Q103</f>
        <v>0</v>
      </c>
      <c r="R219" s="107">
        <f>'Other Opex'!R103</f>
        <v>0</v>
      </c>
      <c r="S219" s="107">
        <f>'Other Opex'!S103</f>
        <v>0</v>
      </c>
      <c r="T219" s="107">
        <f>'Other Opex'!T103</f>
        <v>0</v>
      </c>
      <c r="U219" s="107">
        <f>'Other Opex'!U103</f>
        <v>0</v>
      </c>
      <c r="V219" s="107">
        <f>'Other Opex'!V103</f>
        <v>0</v>
      </c>
      <c r="W219" s="107">
        <f>'Other Opex'!W103</f>
        <v>0</v>
      </c>
      <c r="X219" s="107">
        <f>'Other Opex'!X103</f>
        <v>0</v>
      </c>
      <c r="Y219" s="107">
        <f>'Other Opex'!Y103</f>
        <v>0</v>
      </c>
      <c r="Z219" s="107">
        <f>'Other Opex'!Z103</f>
        <v>0</v>
      </c>
      <c r="AA219" s="107">
        <f>'Other Opex'!AA103</f>
        <v>0</v>
      </c>
      <c r="AB219" s="107">
        <f>'Other Opex'!AB103</f>
        <v>0</v>
      </c>
      <c r="AC219" s="108">
        <f>'Other Opex'!AC103</f>
        <v>0</v>
      </c>
      <c r="AE219" s="805">
        <f>'Other Opex'!AE103</f>
        <v>0</v>
      </c>
      <c r="AG219" s="805">
        <f>'Other Opex'!AG103</f>
        <v>0</v>
      </c>
      <c r="AI219" s="805">
        <f>'Other Opex'!AI103</f>
        <v>0</v>
      </c>
    </row>
    <row r="220" spans="2:35" outlineLevel="1" x14ac:dyDescent="0.2">
      <c r="B220" s="445" t="str">
        <f>'Line Items'!D$2436</f>
        <v>Other Operating Costs</v>
      </c>
      <c r="C220" s="445" t="str">
        <f>'Line Items'!D$2474</f>
        <v>Other Operating Costs: Station &amp; Train Operations</v>
      </c>
      <c r="D220" s="142" t="str">
        <f>'Other Opex'!D104</f>
        <v>External service contracts</v>
      </c>
      <c r="E220" s="106"/>
      <c r="F220" s="143" t="str">
        <f>'Other Opex'!F104</f>
        <v>£000</v>
      </c>
      <c r="G220" s="107">
        <f>'Other Opex'!G104</f>
        <v>0</v>
      </c>
      <c r="H220" s="107">
        <f>'Other Opex'!H104</f>
        <v>0</v>
      </c>
      <c r="I220" s="107">
        <f>'Other Opex'!I104</f>
        <v>0</v>
      </c>
      <c r="J220" s="107">
        <f>'Other Opex'!J104</f>
        <v>0</v>
      </c>
      <c r="K220" s="107">
        <f>'Other Opex'!K104</f>
        <v>0</v>
      </c>
      <c r="L220" s="107">
        <f>'Other Opex'!L104</f>
        <v>0</v>
      </c>
      <c r="M220" s="107">
        <f>'Other Opex'!M104</f>
        <v>0</v>
      </c>
      <c r="N220" s="107">
        <f>'Other Opex'!N104</f>
        <v>0</v>
      </c>
      <c r="O220" s="107">
        <f>'Other Opex'!O104</f>
        <v>0</v>
      </c>
      <c r="P220" s="107">
        <f>'Other Opex'!P104</f>
        <v>0</v>
      </c>
      <c r="Q220" s="107">
        <f>'Other Opex'!Q104</f>
        <v>0</v>
      </c>
      <c r="R220" s="107">
        <f>'Other Opex'!R104</f>
        <v>0</v>
      </c>
      <c r="S220" s="107">
        <f>'Other Opex'!S104</f>
        <v>0</v>
      </c>
      <c r="T220" s="107">
        <f>'Other Opex'!T104</f>
        <v>0</v>
      </c>
      <c r="U220" s="107">
        <f>'Other Opex'!U104</f>
        <v>0</v>
      </c>
      <c r="V220" s="107">
        <f>'Other Opex'!V104</f>
        <v>0</v>
      </c>
      <c r="W220" s="107">
        <f>'Other Opex'!W104</f>
        <v>0</v>
      </c>
      <c r="X220" s="107">
        <f>'Other Opex'!X104</f>
        <v>0</v>
      </c>
      <c r="Y220" s="107">
        <f>'Other Opex'!Y104</f>
        <v>0</v>
      </c>
      <c r="Z220" s="107">
        <f>'Other Opex'!Z104</f>
        <v>0</v>
      </c>
      <c r="AA220" s="107">
        <f>'Other Opex'!AA104</f>
        <v>0</v>
      </c>
      <c r="AB220" s="107">
        <f>'Other Opex'!AB104</f>
        <v>0</v>
      </c>
      <c r="AC220" s="108">
        <f>'Other Opex'!AC104</f>
        <v>0</v>
      </c>
      <c r="AE220" s="805">
        <f>'Other Opex'!AE104</f>
        <v>0</v>
      </c>
      <c r="AG220" s="805">
        <f>'Other Opex'!AG104</f>
        <v>0</v>
      </c>
      <c r="AI220" s="805">
        <f>'Other Opex'!AI104</f>
        <v>0</v>
      </c>
    </row>
    <row r="221" spans="2:35" outlineLevel="1" x14ac:dyDescent="0.2">
      <c r="B221" s="445" t="str">
        <f>'Line Items'!D$2436</f>
        <v>Other Operating Costs</v>
      </c>
      <c r="C221" s="445" t="str">
        <f>'Line Items'!D$2474</f>
        <v>Other Operating Costs: Station &amp; Train Operations</v>
      </c>
      <c r="D221" s="142" t="str">
        <f>'Other Opex'!D105</f>
        <v>DOO Equipment</v>
      </c>
      <c r="E221" s="106"/>
      <c r="F221" s="143" t="str">
        <f>'Other Opex'!F105</f>
        <v>£000</v>
      </c>
      <c r="G221" s="107">
        <f>'Other Opex'!G105</f>
        <v>0</v>
      </c>
      <c r="H221" s="107">
        <f>'Other Opex'!H105</f>
        <v>0</v>
      </c>
      <c r="I221" s="107">
        <f>'Other Opex'!I105</f>
        <v>0</v>
      </c>
      <c r="J221" s="107">
        <f>'Other Opex'!J105</f>
        <v>0</v>
      </c>
      <c r="K221" s="107">
        <f>'Other Opex'!K105</f>
        <v>0</v>
      </c>
      <c r="L221" s="107">
        <f>'Other Opex'!L105</f>
        <v>0</v>
      </c>
      <c r="M221" s="107">
        <f>'Other Opex'!M105</f>
        <v>0</v>
      </c>
      <c r="N221" s="107">
        <f>'Other Opex'!N105</f>
        <v>0</v>
      </c>
      <c r="O221" s="107">
        <f>'Other Opex'!O105</f>
        <v>0</v>
      </c>
      <c r="P221" s="107">
        <f>'Other Opex'!P105</f>
        <v>0</v>
      </c>
      <c r="Q221" s="107">
        <f>'Other Opex'!Q105</f>
        <v>0</v>
      </c>
      <c r="R221" s="107">
        <f>'Other Opex'!R105</f>
        <v>0</v>
      </c>
      <c r="S221" s="107">
        <f>'Other Opex'!S105</f>
        <v>0</v>
      </c>
      <c r="T221" s="107">
        <f>'Other Opex'!T105</f>
        <v>0</v>
      </c>
      <c r="U221" s="107">
        <f>'Other Opex'!U105</f>
        <v>0</v>
      </c>
      <c r="V221" s="107">
        <f>'Other Opex'!V105</f>
        <v>0</v>
      </c>
      <c r="W221" s="107">
        <f>'Other Opex'!W105</f>
        <v>0</v>
      </c>
      <c r="X221" s="107">
        <f>'Other Opex'!X105</f>
        <v>0</v>
      </c>
      <c r="Y221" s="107">
        <f>'Other Opex'!Y105</f>
        <v>0</v>
      </c>
      <c r="Z221" s="107">
        <f>'Other Opex'!Z105</f>
        <v>0</v>
      </c>
      <c r="AA221" s="107">
        <f>'Other Opex'!AA105</f>
        <v>0</v>
      </c>
      <c r="AB221" s="107">
        <f>'Other Opex'!AB105</f>
        <v>0</v>
      </c>
      <c r="AC221" s="108">
        <f>'Other Opex'!AC105</f>
        <v>0</v>
      </c>
      <c r="AE221" s="805">
        <f>'Other Opex'!AE105</f>
        <v>0</v>
      </c>
      <c r="AG221" s="805">
        <f>'Other Opex'!AG105</f>
        <v>0</v>
      </c>
      <c r="AI221" s="805">
        <f>'Other Opex'!AI105</f>
        <v>0</v>
      </c>
    </row>
    <row r="222" spans="2:35" outlineLevel="1" x14ac:dyDescent="0.2">
      <c r="B222" s="445" t="str">
        <f>'Line Items'!D$2436</f>
        <v>Other Operating Costs</v>
      </c>
      <c r="C222" s="445" t="str">
        <f>'Line Items'!D$2474</f>
        <v>Other Operating Costs: Station &amp; Train Operations</v>
      </c>
      <c r="D222" s="142" t="str">
        <f>'Other Opex'!D106</f>
        <v>Stations DDA</v>
      </c>
      <c r="E222" s="106"/>
      <c r="F222" s="143" t="str">
        <f>'Other Opex'!F106</f>
        <v>£000</v>
      </c>
      <c r="G222" s="107">
        <f>'Other Opex'!G106</f>
        <v>0</v>
      </c>
      <c r="H222" s="107">
        <f>'Other Opex'!H106</f>
        <v>0</v>
      </c>
      <c r="I222" s="107">
        <f>'Other Opex'!I106</f>
        <v>0</v>
      </c>
      <c r="J222" s="107">
        <f>'Other Opex'!J106</f>
        <v>0</v>
      </c>
      <c r="K222" s="107">
        <f>'Other Opex'!K106</f>
        <v>0</v>
      </c>
      <c r="L222" s="107">
        <f>'Other Opex'!L106</f>
        <v>0</v>
      </c>
      <c r="M222" s="107">
        <f>'Other Opex'!M106</f>
        <v>0</v>
      </c>
      <c r="N222" s="107">
        <f>'Other Opex'!N106</f>
        <v>0</v>
      </c>
      <c r="O222" s="107">
        <f>'Other Opex'!O106</f>
        <v>0</v>
      </c>
      <c r="P222" s="107">
        <f>'Other Opex'!P106</f>
        <v>0</v>
      </c>
      <c r="Q222" s="107">
        <f>'Other Opex'!Q106</f>
        <v>0</v>
      </c>
      <c r="R222" s="107">
        <f>'Other Opex'!R106</f>
        <v>0</v>
      </c>
      <c r="S222" s="107">
        <f>'Other Opex'!S106</f>
        <v>0</v>
      </c>
      <c r="T222" s="107">
        <f>'Other Opex'!T106</f>
        <v>0</v>
      </c>
      <c r="U222" s="107">
        <f>'Other Opex'!U106</f>
        <v>0</v>
      </c>
      <c r="V222" s="107">
        <f>'Other Opex'!V106</f>
        <v>0</v>
      </c>
      <c r="W222" s="107">
        <f>'Other Opex'!W106</f>
        <v>0</v>
      </c>
      <c r="X222" s="107">
        <f>'Other Opex'!X106</f>
        <v>0</v>
      </c>
      <c r="Y222" s="107">
        <f>'Other Opex'!Y106</f>
        <v>0</v>
      </c>
      <c r="Z222" s="107">
        <f>'Other Opex'!Z106</f>
        <v>0</v>
      </c>
      <c r="AA222" s="107">
        <f>'Other Opex'!AA106</f>
        <v>0</v>
      </c>
      <c r="AB222" s="107">
        <f>'Other Opex'!AB106</f>
        <v>0</v>
      </c>
      <c r="AC222" s="108">
        <f>'Other Opex'!AC106</f>
        <v>0</v>
      </c>
      <c r="AE222" s="805">
        <f>'Other Opex'!AE106</f>
        <v>0</v>
      </c>
      <c r="AG222" s="805">
        <f>'Other Opex'!AG106</f>
        <v>0</v>
      </c>
      <c r="AI222" s="805">
        <f>'Other Opex'!AI106</f>
        <v>0</v>
      </c>
    </row>
    <row r="223" spans="2:35" outlineLevel="1" x14ac:dyDescent="0.2">
      <c r="B223" s="445" t="str">
        <f>'Line Items'!D$2436</f>
        <v>Other Operating Costs</v>
      </c>
      <c r="C223" s="445" t="str">
        <f>'Line Items'!D$2474</f>
        <v>Other Operating Costs: Station &amp; Train Operations</v>
      </c>
      <c r="D223" s="142" t="str">
        <f>'Other Opex'!D107</f>
        <v>ERTMS</v>
      </c>
      <c r="E223" s="106"/>
      <c r="F223" s="143" t="str">
        <f>'Other Opex'!F107</f>
        <v>£000</v>
      </c>
      <c r="G223" s="107">
        <f>'Other Opex'!G107</f>
        <v>0</v>
      </c>
      <c r="H223" s="107">
        <f>'Other Opex'!H107</f>
        <v>0</v>
      </c>
      <c r="I223" s="107">
        <f>'Other Opex'!I107</f>
        <v>0</v>
      </c>
      <c r="J223" s="107">
        <f>'Other Opex'!J107</f>
        <v>0</v>
      </c>
      <c r="K223" s="107">
        <f>'Other Opex'!K107</f>
        <v>0</v>
      </c>
      <c r="L223" s="107">
        <f>'Other Opex'!L107</f>
        <v>0</v>
      </c>
      <c r="M223" s="107">
        <f>'Other Opex'!M107</f>
        <v>0</v>
      </c>
      <c r="N223" s="107">
        <f>'Other Opex'!N107</f>
        <v>0</v>
      </c>
      <c r="O223" s="107">
        <f>'Other Opex'!O107</f>
        <v>0</v>
      </c>
      <c r="P223" s="107">
        <f>'Other Opex'!P107</f>
        <v>0</v>
      </c>
      <c r="Q223" s="107">
        <f>'Other Opex'!Q107</f>
        <v>0</v>
      </c>
      <c r="R223" s="107">
        <f>'Other Opex'!R107</f>
        <v>0</v>
      </c>
      <c r="S223" s="107">
        <f>'Other Opex'!S107</f>
        <v>0</v>
      </c>
      <c r="T223" s="107">
        <f>'Other Opex'!T107</f>
        <v>0</v>
      </c>
      <c r="U223" s="107">
        <f>'Other Opex'!U107</f>
        <v>0</v>
      </c>
      <c r="V223" s="107">
        <f>'Other Opex'!V107</f>
        <v>0</v>
      </c>
      <c r="W223" s="107">
        <f>'Other Opex'!W107</f>
        <v>0</v>
      </c>
      <c r="X223" s="107">
        <f>'Other Opex'!X107</f>
        <v>0</v>
      </c>
      <c r="Y223" s="107">
        <f>'Other Opex'!Y107</f>
        <v>0</v>
      </c>
      <c r="Z223" s="107">
        <f>'Other Opex'!Z107</f>
        <v>0</v>
      </c>
      <c r="AA223" s="107">
        <f>'Other Opex'!AA107</f>
        <v>0</v>
      </c>
      <c r="AB223" s="107">
        <f>'Other Opex'!AB107</f>
        <v>0</v>
      </c>
      <c r="AC223" s="108">
        <f>'Other Opex'!AC107</f>
        <v>0</v>
      </c>
      <c r="AE223" s="805">
        <f>'Other Opex'!AE107</f>
        <v>0</v>
      </c>
      <c r="AG223" s="805">
        <f>'Other Opex'!AG107</f>
        <v>0</v>
      </c>
      <c r="AI223" s="805">
        <f>'Other Opex'!AI107</f>
        <v>0</v>
      </c>
    </row>
    <row r="224" spans="2:35" outlineLevel="1" x14ac:dyDescent="0.2">
      <c r="B224" s="445" t="str">
        <f>'Line Items'!D$2436</f>
        <v>Other Operating Costs</v>
      </c>
      <c r="C224" s="445" t="str">
        <f>'Line Items'!D$2474</f>
        <v>Other Operating Costs: Station &amp; Train Operations</v>
      </c>
      <c r="D224" s="142" t="str">
        <f>'Other Opex'!D108</f>
        <v>Wifi - Opex</v>
      </c>
      <c r="E224" s="106"/>
      <c r="F224" s="143" t="str">
        <f>'Other Opex'!F108</f>
        <v>£000</v>
      </c>
      <c r="G224" s="107">
        <f>'Other Opex'!G108</f>
        <v>0</v>
      </c>
      <c r="H224" s="107">
        <f>'Other Opex'!H108</f>
        <v>0</v>
      </c>
      <c r="I224" s="107">
        <f>'Other Opex'!I108</f>
        <v>0</v>
      </c>
      <c r="J224" s="107">
        <f>'Other Opex'!J108</f>
        <v>0</v>
      </c>
      <c r="K224" s="107">
        <f>'Other Opex'!K108</f>
        <v>0</v>
      </c>
      <c r="L224" s="107">
        <f>'Other Opex'!L108</f>
        <v>0</v>
      </c>
      <c r="M224" s="107">
        <f>'Other Opex'!M108</f>
        <v>0</v>
      </c>
      <c r="N224" s="107">
        <f>'Other Opex'!N108</f>
        <v>0</v>
      </c>
      <c r="O224" s="107">
        <f>'Other Opex'!O108</f>
        <v>0</v>
      </c>
      <c r="P224" s="107">
        <f>'Other Opex'!P108</f>
        <v>0</v>
      </c>
      <c r="Q224" s="107">
        <f>'Other Opex'!Q108</f>
        <v>0</v>
      </c>
      <c r="R224" s="107">
        <f>'Other Opex'!R108</f>
        <v>0</v>
      </c>
      <c r="S224" s="107">
        <f>'Other Opex'!S108</f>
        <v>0</v>
      </c>
      <c r="T224" s="107">
        <f>'Other Opex'!T108</f>
        <v>0</v>
      </c>
      <c r="U224" s="107">
        <f>'Other Opex'!U108</f>
        <v>0</v>
      </c>
      <c r="V224" s="107">
        <f>'Other Opex'!V108</f>
        <v>0</v>
      </c>
      <c r="W224" s="107">
        <f>'Other Opex'!W108</f>
        <v>0</v>
      </c>
      <c r="X224" s="107">
        <f>'Other Opex'!X108</f>
        <v>0</v>
      </c>
      <c r="Y224" s="107">
        <f>'Other Opex'!Y108</f>
        <v>0</v>
      </c>
      <c r="Z224" s="107">
        <f>'Other Opex'!Z108</f>
        <v>0</v>
      </c>
      <c r="AA224" s="107">
        <f>'Other Opex'!AA108</f>
        <v>0</v>
      </c>
      <c r="AB224" s="107">
        <f>'Other Opex'!AB108</f>
        <v>0</v>
      </c>
      <c r="AC224" s="108">
        <f>'Other Opex'!AC108</f>
        <v>0</v>
      </c>
      <c r="AE224" s="805">
        <f>'Other Opex'!AE108</f>
        <v>0</v>
      </c>
      <c r="AG224" s="805">
        <f>'Other Opex'!AG108</f>
        <v>0</v>
      </c>
      <c r="AI224" s="805">
        <f>'Other Opex'!AI108</f>
        <v>0</v>
      </c>
    </row>
    <row r="225" spans="2:35" outlineLevel="1" x14ac:dyDescent="0.2">
      <c r="B225" s="445" t="str">
        <f>'Line Items'!D$2436</f>
        <v>Other Operating Costs</v>
      </c>
      <c r="C225" s="445" t="str">
        <f>'Line Items'!D$2474</f>
        <v>Other Operating Costs: Station &amp; Train Operations</v>
      </c>
      <c r="D225" s="142" t="str">
        <f>'Other Opex'!D109</f>
        <v>Revenue protection (contracts)</v>
      </c>
      <c r="E225" s="106"/>
      <c r="F225" s="143" t="str">
        <f>'Other Opex'!F109</f>
        <v>£000</v>
      </c>
      <c r="G225" s="107">
        <f>'Other Opex'!G109</f>
        <v>0</v>
      </c>
      <c r="H225" s="107">
        <f>'Other Opex'!H109</f>
        <v>0</v>
      </c>
      <c r="I225" s="107">
        <f>'Other Opex'!I109</f>
        <v>0</v>
      </c>
      <c r="J225" s="107">
        <f>'Other Opex'!J109</f>
        <v>0</v>
      </c>
      <c r="K225" s="107">
        <f>'Other Opex'!K109</f>
        <v>0</v>
      </c>
      <c r="L225" s="107">
        <f>'Other Opex'!L109</f>
        <v>0</v>
      </c>
      <c r="M225" s="107">
        <f>'Other Opex'!M109</f>
        <v>0</v>
      </c>
      <c r="N225" s="107">
        <f>'Other Opex'!N109</f>
        <v>0</v>
      </c>
      <c r="O225" s="107">
        <f>'Other Opex'!O109</f>
        <v>0</v>
      </c>
      <c r="P225" s="107">
        <f>'Other Opex'!P109</f>
        <v>0</v>
      </c>
      <c r="Q225" s="107">
        <f>'Other Opex'!Q109</f>
        <v>0</v>
      </c>
      <c r="R225" s="107">
        <f>'Other Opex'!R109</f>
        <v>0</v>
      </c>
      <c r="S225" s="107">
        <f>'Other Opex'!S109</f>
        <v>0</v>
      </c>
      <c r="T225" s="107">
        <f>'Other Opex'!T109</f>
        <v>0</v>
      </c>
      <c r="U225" s="107">
        <f>'Other Opex'!U109</f>
        <v>0</v>
      </c>
      <c r="V225" s="107">
        <f>'Other Opex'!V109</f>
        <v>0</v>
      </c>
      <c r="W225" s="107">
        <f>'Other Opex'!W109</f>
        <v>0</v>
      </c>
      <c r="X225" s="107">
        <f>'Other Opex'!X109</f>
        <v>0</v>
      </c>
      <c r="Y225" s="107">
        <f>'Other Opex'!Y109</f>
        <v>0</v>
      </c>
      <c r="Z225" s="107">
        <f>'Other Opex'!Z109</f>
        <v>0</v>
      </c>
      <c r="AA225" s="107">
        <f>'Other Opex'!AA109</f>
        <v>0</v>
      </c>
      <c r="AB225" s="107">
        <f>'Other Opex'!AB109</f>
        <v>0</v>
      </c>
      <c r="AC225" s="108">
        <f>'Other Opex'!AC109</f>
        <v>0</v>
      </c>
      <c r="AE225" s="805">
        <f>'Other Opex'!AE109</f>
        <v>0</v>
      </c>
      <c r="AG225" s="805">
        <f>'Other Opex'!AG109</f>
        <v>0</v>
      </c>
      <c r="AI225" s="805">
        <f>'Other Opex'!AI109</f>
        <v>0</v>
      </c>
    </row>
    <row r="226" spans="2:35" outlineLevel="1" x14ac:dyDescent="0.2">
      <c r="B226" s="445" t="str">
        <f>'Line Items'!D$2436</f>
        <v>Other Operating Costs</v>
      </c>
      <c r="C226" s="445" t="str">
        <f>'Line Items'!D$2474</f>
        <v>Other Operating Costs: Station &amp; Train Operations</v>
      </c>
      <c r="D226" s="142" t="str">
        <f>'Other Opex'!D110</f>
        <v>Fire and Crime Prevention</v>
      </c>
      <c r="E226" s="106"/>
      <c r="F226" s="143" t="str">
        <f>'Other Opex'!F110</f>
        <v>£000</v>
      </c>
      <c r="G226" s="107">
        <f>'Other Opex'!G110</f>
        <v>0</v>
      </c>
      <c r="H226" s="107">
        <f>'Other Opex'!H110</f>
        <v>0</v>
      </c>
      <c r="I226" s="107">
        <f>'Other Opex'!I110</f>
        <v>0</v>
      </c>
      <c r="J226" s="107">
        <f>'Other Opex'!J110</f>
        <v>0</v>
      </c>
      <c r="K226" s="107">
        <f>'Other Opex'!K110</f>
        <v>0</v>
      </c>
      <c r="L226" s="107">
        <f>'Other Opex'!L110</f>
        <v>0</v>
      </c>
      <c r="M226" s="107">
        <f>'Other Opex'!M110</f>
        <v>0</v>
      </c>
      <c r="N226" s="107">
        <f>'Other Opex'!N110</f>
        <v>0</v>
      </c>
      <c r="O226" s="107">
        <f>'Other Opex'!O110</f>
        <v>0</v>
      </c>
      <c r="P226" s="107">
        <f>'Other Opex'!P110</f>
        <v>0</v>
      </c>
      <c r="Q226" s="107">
        <f>'Other Opex'!Q110</f>
        <v>0</v>
      </c>
      <c r="R226" s="107">
        <f>'Other Opex'!R110</f>
        <v>0</v>
      </c>
      <c r="S226" s="107">
        <f>'Other Opex'!S110</f>
        <v>0</v>
      </c>
      <c r="T226" s="107">
        <f>'Other Opex'!T110</f>
        <v>0</v>
      </c>
      <c r="U226" s="107">
        <f>'Other Opex'!U110</f>
        <v>0</v>
      </c>
      <c r="V226" s="107">
        <f>'Other Opex'!V110</f>
        <v>0</v>
      </c>
      <c r="W226" s="107">
        <f>'Other Opex'!W110</f>
        <v>0</v>
      </c>
      <c r="X226" s="107">
        <f>'Other Opex'!X110</f>
        <v>0</v>
      </c>
      <c r="Y226" s="107">
        <f>'Other Opex'!Y110</f>
        <v>0</v>
      </c>
      <c r="Z226" s="107">
        <f>'Other Opex'!Z110</f>
        <v>0</v>
      </c>
      <c r="AA226" s="107">
        <f>'Other Opex'!AA110</f>
        <v>0</v>
      </c>
      <c r="AB226" s="107">
        <f>'Other Opex'!AB110</f>
        <v>0</v>
      </c>
      <c r="AC226" s="108">
        <f>'Other Opex'!AC110</f>
        <v>0</v>
      </c>
      <c r="AE226" s="805">
        <f>'Other Opex'!AE110</f>
        <v>0</v>
      </c>
      <c r="AG226" s="805">
        <f>'Other Opex'!AG110</f>
        <v>0</v>
      </c>
      <c r="AI226" s="805">
        <f>'Other Opex'!AI110</f>
        <v>0</v>
      </c>
    </row>
    <row r="227" spans="2:35" outlineLevel="1" x14ac:dyDescent="0.2">
      <c r="B227" s="445" t="str">
        <f>'Line Items'!D$2436</f>
        <v>Other Operating Costs</v>
      </c>
      <c r="C227" s="445" t="str">
        <f>'Line Items'!D$2474</f>
        <v>Other Operating Costs: Station &amp; Train Operations</v>
      </c>
      <c r="D227" s="142" t="str">
        <f>'Other Opex'!D111</f>
        <v>Convenience Stores Supplies</v>
      </c>
      <c r="E227" s="106"/>
      <c r="F227" s="143" t="str">
        <f>'Other Opex'!F111</f>
        <v>£000</v>
      </c>
      <c r="G227" s="107">
        <f>'Other Opex'!G111</f>
        <v>0</v>
      </c>
      <c r="H227" s="107">
        <f>'Other Opex'!H111</f>
        <v>0</v>
      </c>
      <c r="I227" s="107">
        <f>'Other Opex'!I111</f>
        <v>0</v>
      </c>
      <c r="J227" s="107">
        <f>'Other Opex'!J111</f>
        <v>0</v>
      </c>
      <c r="K227" s="107">
        <f>'Other Opex'!K111</f>
        <v>0</v>
      </c>
      <c r="L227" s="107">
        <f>'Other Opex'!L111</f>
        <v>0</v>
      </c>
      <c r="M227" s="107">
        <f>'Other Opex'!M111</f>
        <v>0</v>
      </c>
      <c r="N227" s="107">
        <f>'Other Opex'!N111</f>
        <v>0</v>
      </c>
      <c r="O227" s="107">
        <f>'Other Opex'!O111</f>
        <v>0</v>
      </c>
      <c r="P227" s="107">
        <f>'Other Opex'!P111</f>
        <v>0</v>
      </c>
      <c r="Q227" s="107">
        <f>'Other Opex'!Q111</f>
        <v>0</v>
      </c>
      <c r="R227" s="107">
        <f>'Other Opex'!R111</f>
        <v>0</v>
      </c>
      <c r="S227" s="107">
        <f>'Other Opex'!S111</f>
        <v>0</v>
      </c>
      <c r="T227" s="107">
        <f>'Other Opex'!T111</f>
        <v>0</v>
      </c>
      <c r="U227" s="107">
        <f>'Other Opex'!U111</f>
        <v>0</v>
      </c>
      <c r="V227" s="107">
        <f>'Other Opex'!V111</f>
        <v>0</v>
      </c>
      <c r="W227" s="107">
        <f>'Other Opex'!W111</f>
        <v>0</v>
      </c>
      <c r="X227" s="107">
        <f>'Other Opex'!X111</f>
        <v>0</v>
      </c>
      <c r="Y227" s="107">
        <f>'Other Opex'!Y111</f>
        <v>0</v>
      </c>
      <c r="Z227" s="107">
        <f>'Other Opex'!Z111</f>
        <v>0</v>
      </c>
      <c r="AA227" s="107">
        <f>'Other Opex'!AA111</f>
        <v>0</v>
      </c>
      <c r="AB227" s="107">
        <f>'Other Opex'!AB111</f>
        <v>0</v>
      </c>
      <c r="AC227" s="108">
        <f>'Other Opex'!AC111</f>
        <v>0</v>
      </c>
      <c r="AE227" s="805">
        <f>'Other Opex'!AE111</f>
        <v>0</v>
      </c>
      <c r="AG227" s="805">
        <f>'Other Opex'!AG111</f>
        <v>0</v>
      </c>
      <c r="AI227" s="805">
        <f>'Other Opex'!AI111</f>
        <v>0</v>
      </c>
    </row>
    <row r="228" spans="2:35" outlineLevel="1" x14ac:dyDescent="0.2">
      <c r="B228" s="445" t="str">
        <f>'Line Items'!D$2436</f>
        <v>Other Operating Costs</v>
      </c>
      <c r="C228" s="445" t="str">
        <f>'Line Items'!D$2474</f>
        <v>Other Operating Costs: Station &amp; Train Operations</v>
      </c>
      <c r="D228" s="142" t="str">
        <f>'Other Opex'!D112</f>
        <v>Station Improvement Fund - Opex</v>
      </c>
      <c r="E228" s="106"/>
      <c r="F228" s="143" t="str">
        <f>'Other Opex'!F112</f>
        <v>£000</v>
      </c>
      <c r="G228" s="107">
        <f>'Other Opex'!G112</f>
        <v>0</v>
      </c>
      <c r="H228" s="107">
        <f>'Other Opex'!H112</f>
        <v>0</v>
      </c>
      <c r="I228" s="107">
        <f>'Other Opex'!I112</f>
        <v>0</v>
      </c>
      <c r="J228" s="107">
        <f>'Other Opex'!J112</f>
        <v>0</v>
      </c>
      <c r="K228" s="107">
        <f>'Other Opex'!K112</f>
        <v>0</v>
      </c>
      <c r="L228" s="107">
        <f>'Other Opex'!L112</f>
        <v>0</v>
      </c>
      <c r="M228" s="107">
        <f>'Other Opex'!M112</f>
        <v>0</v>
      </c>
      <c r="N228" s="107">
        <f>'Other Opex'!N112</f>
        <v>0</v>
      </c>
      <c r="O228" s="107">
        <f>'Other Opex'!O112</f>
        <v>0</v>
      </c>
      <c r="P228" s="107">
        <f>'Other Opex'!P112</f>
        <v>0</v>
      </c>
      <c r="Q228" s="107">
        <f>'Other Opex'!Q112</f>
        <v>0</v>
      </c>
      <c r="R228" s="107">
        <f>'Other Opex'!R112</f>
        <v>0</v>
      </c>
      <c r="S228" s="107">
        <f>'Other Opex'!S112</f>
        <v>0</v>
      </c>
      <c r="T228" s="107">
        <f>'Other Opex'!T112</f>
        <v>0</v>
      </c>
      <c r="U228" s="107">
        <f>'Other Opex'!U112</f>
        <v>0</v>
      </c>
      <c r="V228" s="107">
        <f>'Other Opex'!V112</f>
        <v>0</v>
      </c>
      <c r="W228" s="107">
        <f>'Other Opex'!W112</f>
        <v>0</v>
      </c>
      <c r="X228" s="107">
        <f>'Other Opex'!X112</f>
        <v>0</v>
      </c>
      <c r="Y228" s="107">
        <f>'Other Opex'!Y112</f>
        <v>0</v>
      </c>
      <c r="Z228" s="107">
        <f>'Other Opex'!Z112</f>
        <v>0</v>
      </c>
      <c r="AA228" s="107">
        <f>'Other Opex'!AA112</f>
        <v>0</v>
      </c>
      <c r="AB228" s="107">
        <f>'Other Opex'!AB112</f>
        <v>0</v>
      </c>
      <c r="AC228" s="108">
        <f>'Other Opex'!AC112</f>
        <v>0</v>
      </c>
      <c r="AE228" s="805">
        <f>'Other Opex'!AE112</f>
        <v>0</v>
      </c>
      <c r="AG228" s="805">
        <f>'Other Opex'!AG112</f>
        <v>0</v>
      </c>
      <c r="AI228" s="805">
        <f>'Other Opex'!AI112</f>
        <v>0</v>
      </c>
    </row>
    <row r="229" spans="2:35" outlineLevel="1" x14ac:dyDescent="0.2">
      <c r="B229" s="445" t="str">
        <f>'Line Items'!D$2436</f>
        <v>Other Operating Costs</v>
      </c>
      <c r="C229" s="445" t="str">
        <f>'Line Items'!D$2474</f>
        <v>Other Operating Costs: Station &amp; Train Operations</v>
      </c>
      <c r="D229" s="142" t="str">
        <f>'Other Opex'!D113</f>
        <v>Minor Works Budget</v>
      </c>
      <c r="E229" s="106"/>
      <c r="F229" s="143" t="str">
        <f>'Other Opex'!F113</f>
        <v>£000</v>
      </c>
      <c r="G229" s="107">
        <f>'Other Opex'!G113</f>
        <v>0</v>
      </c>
      <c r="H229" s="107">
        <f>'Other Opex'!H113</f>
        <v>0</v>
      </c>
      <c r="I229" s="107">
        <f>'Other Opex'!I113</f>
        <v>0</v>
      </c>
      <c r="J229" s="107">
        <f>'Other Opex'!J113</f>
        <v>0</v>
      </c>
      <c r="K229" s="107">
        <f>'Other Opex'!K113</f>
        <v>0</v>
      </c>
      <c r="L229" s="107">
        <f>'Other Opex'!L113</f>
        <v>0</v>
      </c>
      <c r="M229" s="107">
        <f>'Other Opex'!M113</f>
        <v>0</v>
      </c>
      <c r="N229" s="107">
        <f>'Other Opex'!N113</f>
        <v>0</v>
      </c>
      <c r="O229" s="107">
        <f>'Other Opex'!O113</f>
        <v>0</v>
      </c>
      <c r="P229" s="107">
        <f>'Other Opex'!P113</f>
        <v>0</v>
      </c>
      <c r="Q229" s="107">
        <f>'Other Opex'!Q113</f>
        <v>0</v>
      </c>
      <c r="R229" s="107">
        <f>'Other Opex'!R113</f>
        <v>0</v>
      </c>
      <c r="S229" s="107">
        <f>'Other Opex'!S113</f>
        <v>0</v>
      </c>
      <c r="T229" s="107">
        <f>'Other Opex'!T113</f>
        <v>0</v>
      </c>
      <c r="U229" s="107">
        <f>'Other Opex'!U113</f>
        <v>0</v>
      </c>
      <c r="V229" s="107">
        <f>'Other Opex'!V113</f>
        <v>0</v>
      </c>
      <c r="W229" s="107">
        <f>'Other Opex'!W113</f>
        <v>0</v>
      </c>
      <c r="X229" s="107">
        <f>'Other Opex'!X113</f>
        <v>0</v>
      </c>
      <c r="Y229" s="107">
        <f>'Other Opex'!Y113</f>
        <v>0</v>
      </c>
      <c r="Z229" s="107">
        <f>'Other Opex'!Z113</f>
        <v>0</v>
      </c>
      <c r="AA229" s="107">
        <f>'Other Opex'!AA113</f>
        <v>0</v>
      </c>
      <c r="AB229" s="107">
        <f>'Other Opex'!AB113</f>
        <v>0</v>
      </c>
      <c r="AC229" s="108">
        <f>'Other Opex'!AC113</f>
        <v>0</v>
      </c>
      <c r="AE229" s="805">
        <f>'Other Opex'!AE113</f>
        <v>0</v>
      </c>
      <c r="AG229" s="805">
        <f>'Other Opex'!AG113</f>
        <v>0</v>
      </c>
      <c r="AI229" s="805">
        <f>'Other Opex'!AI113</f>
        <v>0</v>
      </c>
    </row>
    <row r="230" spans="2:35" outlineLevel="1" x14ac:dyDescent="0.2">
      <c r="B230" s="445" t="str">
        <f>'Line Items'!D$2436</f>
        <v>Other Operating Costs</v>
      </c>
      <c r="C230" s="445" t="str">
        <f>'Line Items'!D$2474</f>
        <v>Other Operating Costs: Station &amp; Train Operations</v>
      </c>
      <c r="D230" s="142" t="str">
        <f>'Other Opex'!D114</f>
        <v>Station Asset Management Plan Accreditation</v>
      </c>
      <c r="E230" s="106"/>
      <c r="F230" s="143" t="str">
        <f>'Other Opex'!F114</f>
        <v>£000</v>
      </c>
      <c r="G230" s="107">
        <f>'Other Opex'!G114</f>
        <v>0</v>
      </c>
      <c r="H230" s="107">
        <f>'Other Opex'!H114</f>
        <v>0</v>
      </c>
      <c r="I230" s="107">
        <f>'Other Opex'!I114</f>
        <v>0</v>
      </c>
      <c r="J230" s="107">
        <f>'Other Opex'!J114</f>
        <v>0</v>
      </c>
      <c r="K230" s="107">
        <f>'Other Opex'!K114</f>
        <v>0</v>
      </c>
      <c r="L230" s="107">
        <f>'Other Opex'!L114</f>
        <v>0</v>
      </c>
      <c r="M230" s="107">
        <f>'Other Opex'!M114</f>
        <v>0</v>
      </c>
      <c r="N230" s="107">
        <f>'Other Opex'!N114</f>
        <v>0</v>
      </c>
      <c r="O230" s="107">
        <f>'Other Opex'!O114</f>
        <v>0</v>
      </c>
      <c r="P230" s="107">
        <f>'Other Opex'!P114</f>
        <v>0</v>
      </c>
      <c r="Q230" s="107">
        <f>'Other Opex'!Q114</f>
        <v>0</v>
      </c>
      <c r="R230" s="107">
        <f>'Other Opex'!R114</f>
        <v>0</v>
      </c>
      <c r="S230" s="107">
        <f>'Other Opex'!S114</f>
        <v>0</v>
      </c>
      <c r="T230" s="107">
        <f>'Other Opex'!T114</f>
        <v>0</v>
      </c>
      <c r="U230" s="107">
        <f>'Other Opex'!U114</f>
        <v>0</v>
      </c>
      <c r="V230" s="107">
        <f>'Other Opex'!V114</f>
        <v>0</v>
      </c>
      <c r="W230" s="107">
        <f>'Other Opex'!W114</f>
        <v>0</v>
      </c>
      <c r="X230" s="107">
        <f>'Other Opex'!X114</f>
        <v>0</v>
      </c>
      <c r="Y230" s="107">
        <f>'Other Opex'!Y114</f>
        <v>0</v>
      </c>
      <c r="Z230" s="107">
        <f>'Other Opex'!Z114</f>
        <v>0</v>
      </c>
      <c r="AA230" s="107">
        <f>'Other Opex'!AA114</f>
        <v>0</v>
      </c>
      <c r="AB230" s="107">
        <f>'Other Opex'!AB114</f>
        <v>0</v>
      </c>
      <c r="AC230" s="108">
        <f>'Other Opex'!AC114</f>
        <v>0</v>
      </c>
      <c r="AE230" s="805">
        <f>'Other Opex'!AE114</f>
        <v>0</v>
      </c>
      <c r="AG230" s="805">
        <f>'Other Opex'!AG114</f>
        <v>0</v>
      </c>
      <c r="AI230" s="805">
        <f>'Other Opex'!AI114</f>
        <v>0</v>
      </c>
    </row>
    <row r="231" spans="2:35" outlineLevel="1" x14ac:dyDescent="0.2">
      <c r="B231" s="445" t="str">
        <f>'Line Items'!D$2436</f>
        <v>Other Operating Costs</v>
      </c>
      <c r="C231" s="445" t="str">
        <f>'Line Items'!D$2474</f>
        <v>Other Operating Costs: Station &amp; Train Operations</v>
      </c>
      <c r="D231" s="142" t="str">
        <f>'Other Opex'!D115</f>
        <v>Depot and Stabling Works Fund</v>
      </c>
      <c r="E231" s="106"/>
      <c r="F231" s="143" t="str">
        <f>'Other Opex'!F115</f>
        <v>£000</v>
      </c>
      <c r="G231" s="107">
        <f>'Other Opex'!G115</f>
        <v>0</v>
      </c>
      <c r="H231" s="107">
        <f>'Other Opex'!H115</f>
        <v>0</v>
      </c>
      <c r="I231" s="107">
        <f>'Other Opex'!I115</f>
        <v>0</v>
      </c>
      <c r="J231" s="107">
        <f>'Other Opex'!J115</f>
        <v>0</v>
      </c>
      <c r="K231" s="107">
        <f>'Other Opex'!K115</f>
        <v>0</v>
      </c>
      <c r="L231" s="107">
        <f>'Other Opex'!L115</f>
        <v>0</v>
      </c>
      <c r="M231" s="107">
        <f>'Other Opex'!M115</f>
        <v>0</v>
      </c>
      <c r="N231" s="107">
        <f>'Other Opex'!N115</f>
        <v>0</v>
      </c>
      <c r="O231" s="107">
        <f>'Other Opex'!O115</f>
        <v>0</v>
      </c>
      <c r="P231" s="107">
        <f>'Other Opex'!P115</f>
        <v>0</v>
      </c>
      <c r="Q231" s="107">
        <f>'Other Opex'!Q115</f>
        <v>0</v>
      </c>
      <c r="R231" s="107">
        <f>'Other Opex'!R115</f>
        <v>0</v>
      </c>
      <c r="S231" s="107">
        <f>'Other Opex'!S115</f>
        <v>0</v>
      </c>
      <c r="T231" s="107">
        <f>'Other Opex'!T115</f>
        <v>0</v>
      </c>
      <c r="U231" s="107">
        <f>'Other Opex'!U115</f>
        <v>0</v>
      </c>
      <c r="V231" s="107">
        <f>'Other Opex'!V115</f>
        <v>0</v>
      </c>
      <c r="W231" s="107">
        <f>'Other Opex'!W115</f>
        <v>0</v>
      </c>
      <c r="X231" s="107">
        <f>'Other Opex'!X115</f>
        <v>0</v>
      </c>
      <c r="Y231" s="107">
        <f>'Other Opex'!Y115</f>
        <v>0</v>
      </c>
      <c r="Z231" s="107">
        <f>'Other Opex'!Z115</f>
        <v>0</v>
      </c>
      <c r="AA231" s="107">
        <f>'Other Opex'!AA115</f>
        <v>0</v>
      </c>
      <c r="AB231" s="107">
        <f>'Other Opex'!AB115</f>
        <v>0</v>
      </c>
      <c r="AC231" s="108">
        <f>'Other Opex'!AC115</f>
        <v>0</v>
      </c>
      <c r="AE231" s="805">
        <f>'Other Opex'!AE115</f>
        <v>0</v>
      </c>
      <c r="AG231" s="805">
        <f>'Other Opex'!AG115</f>
        <v>0</v>
      </c>
      <c r="AI231" s="805">
        <f>'Other Opex'!AI115</f>
        <v>0</v>
      </c>
    </row>
    <row r="232" spans="2:35" outlineLevel="1" x14ac:dyDescent="0.2">
      <c r="B232" s="445" t="str">
        <f>'Line Items'!D$2436</f>
        <v>Other Operating Costs</v>
      </c>
      <c r="C232" s="445" t="str">
        <f>'Line Items'!D$2474</f>
        <v>Other Operating Costs: Station &amp; Train Operations</v>
      </c>
      <c r="D232" s="142" t="str">
        <f>'Other Opex'!D116</f>
        <v>Service Option Scheme Fund</v>
      </c>
      <c r="E232" s="106"/>
      <c r="F232" s="143" t="str">
        <f>'Other Opex'!F116</f>
        <v>£000</v>
      </c>
      <c r="G232" s="107">
        <f>'Other Opex'!G116</f>
        <v>0</v>
      </c>
      <c r="H232" s="107">
        <f>'Other Opex'!H116</f>
        <v>0</v>
      </c>
      <c r="I232" s="107">
        <f>'Other Opex'!I116</f>
        <v>0</v>
      </c>
      <c r="J232" s="107">
        <f>'Other Opex'!J116</f>
        <v>0</v>
      </c>
      <c r="K232" s="107">
        <f>'Other Opex'!K116</f>
        <v>0</v>
      </c>
      <c r="L232" s="107">
        <f>'Other Opex'!L116</f>
        <v>0</v>
      </c>
      <c r="M232" s="107">
        <f>'Other Opex'!M116</f>
        <v>0</v>
      </c>
      <c r="N232" s="107">
        <f>'Other Opex'!N116</f>
        <v>0</v>
      </c>
      <c r="O232" s="107">
        <f>'Other Opex'!O116</f>
        <v>0</v>
      </c>
      <c r="P232" s="107">
        <f>'Other Opex'!P116</f>
        <v>0</v>
      </c>
      <c r="Q232" s="107">
        <f>'Other Opex'!Q116</f>
        <v>0</v>
      </c>
      <c r="R232" s="107">
        <f>'Other Opex'!R116</f>
        <v>0</v>
      </c>
      <c r="S232" s="107">
        <f>'Other Opex'!S116</f>
        <v>0</v>
      </c>
      <c r="T232" s="107">
        <f>'Other Opex'!T116</f>
        <v>0</v>
      </c>
      <c r="U232" s="107">
        <f>'Other Opex'!U116</f>
        <v>0</v>
      </c>
      <c r="V232" s="107">
        <f>'Other Opex'!V116</f>
        <v>0</v>
      </c>
      <c r="W232" s="107">
        <f>'Other Opex'!W116</f>
        <v>0</v>
      </c>
      <c r="X232" s="107">
        <f>'Other Opex'!X116</f>
        <v>0</v>
      </c>
      <c r="Y232" s="107">
        <f>'Other Opex'!Y116</f>
        <v>0</v>
      </c>
      <c r="Z232" s="107">
        <f>'Other Opex'!Z116</f>
        <v>0</v>
      </c>
      <c r="AA232" s="107">
        <f>'Other Opex'!AA116</f>
        <v>0</v>
      </c>
      <c r="AB232" s="107">
        <f>'Other Opex'!AB116</f>
        <v>0</v>
      </c>
      <c r="AC232" s="108">
        <f>'Other Opex'!AC116</f>
        <v>0</v>
      </c>
      <c r="AE232" s="805">
        <f>'Other Opex'!AE116</f>
        <v>0</v>
      </c>
      <c r="AG232" s="805">
        <f>'Other Opex'!AG116</f>
        <v>0</v>
      </c>
      <c r="AI232" s="805">
        <f>'Other Opex'!AI116</f>
        <v>0</v>
      </c>
    </row>
    <row r="233" spans="2:35" outlineLevel="1" x14ac:dyDescent="0.2">
      <c r="B233" s="445" t="str">
        <f>'Line Items'!D$2436</f>
        <v>Other Operating Costs</v>
      </c>
      <c r="C233" s="445" t="str">
        <f>'Line Items'!D$2474</f>
        <v>Other Operating Costs: Station &amp; Train Operations</v>
      </c>
      <c r="D233" s="142" t="str">
        <f>'Other Opex'!D117</f>
        <v>Miscellaneous Contracts</v>
      </c>
      <c r="E233" s="106"/>
      <c r="F233" s="143" t="str">
        <f>'Other Opex'!F117</f>
        <v>£000</v>
      </c>
      <c r="G233" s="107">
        <f>'Other Opex'!G117</f>
        <v>0</v>
      </c>
      <c r="H233" s="107">
        <f>'Other Opex'!H117</f>
        <v>0</v>
      </c>
      <c r="I233" s="107">
        <f>'Other Opex'!I117</f>
        <v>0</v>
      </c>
      <c r="J233" s="107">
        <f>'Other Opex'!J117</f>
        <v>0</v>
      </c>
      <c r="K233" s="107">
        <f>'Other Opex'!K117</f>
        <v>0</v>
      </c>
      <c r="L233" s="107">
        <f>'Other Opex'!L117</f>
        <v>0</v>
      </c>
      <c r="M233" s="107">
        <f>'Other Opex'!M117</f>
        <v>0</v>
      </c>
      <c r="N233" s="107">
        <f>'Other Opex'!N117</f>
        <v>0</v>
      </c>
      <c r="O233" s="107">
        <f>'Other Opex'!O117</f>
        <v>0</v>
      </c>
      <c r="P233" s="107">
        <f>'Other Opex'!P117</f>
        <v>0</v>
      </c>
      <c r="Q233" s="107">
        <f>'Other Opex'!Q117</f>
        <v>0</v>
      </c>
      <c r="R233" s="107">
        <f>'Other Opex'!R117</f>
        <v>0</v>
      </c>
      <c r="S233" s="107">
        <f>'Other Opex'!S117</f>
        <v>0</v>
      </c>
      <c r="T233" s="107">
        <f>'Other Opex'!T117</f>
        <v>0</v>
      </c>
      <c r="U233" s="107">
        <f>'Other Opex'!U117</f>
        <v>0</v>
      </c>
      <c r="V233" s="107">
        <f>'Other Opex'!V117</f>
        <v>0</v>
      </c>
      <c r="W233" s="107">
        <f>'Other Opex'!W117</f>
        <v>0</v>
      </c>
      <c r="X233" s="107">
        <f>'Other Opex'!X117</f>
        <v>0</v>
      </c>
      <c r="Y233" s="107">
        <f>'Other Opex'!Y117</f>
        <v>0</v>
      </c>
      <c r="Z233" s="107">
        <f>'Other Opex'!Z117</f>
        <v>0</v>
      </c>
      <c r="AA233" s="107">
        <f>'Other Opex'!AA117</f>
        <v>0</v>
      </c>
      <c r="AB233" s="107">
        <f>'Other Opex'!AB117</f>
        <v>0</v>
      </c>
      <c r="AC233" s="108">
        <f>'Other Opex'!AC117</f>
        <v>0</v>
      </c>
      <c r="AE233" s="805">
        <f>'Other Opex'!AE117</f>
        <v>0</v>
      </c>
      <c r="AG233" s="805">
        <f>'Other Opex'!AG117</f>
        <v>0</v>
      </c>
      <c r="AI233" s="805">
        <f>'Other Opex'!AI117</f>
        <v>0</v>
      </c>
    </row>
    <row r="234" spans="2:35" outlineLevel="1" x14ac:dyDescent="0.2">
      <c r="B234" s="445" t="str">
        <f>'Line Items'!D$2436</f>
        <v>Other Operating Costs</v>
      </c>
      <c r="C234" s="445" t="str">
        <f>'Line Items'!D$2474</f>
        <v>Other Operating Costs: Station &amp; Train Operations</v>
      </c>
      <c r="D234" s="142" t="str">
        <f>'Other Opex'!D118</f>
        <v>SFO Station Repairing Lease: Civils - Planned</v>
      </c>
      <c r="E234" s="106"/>
      <c r="F234" s="143" t="str">
        <f>'Other Opex'!F118</f>
        <v>£000</v>
      </c>
      <c r="G234" s="107">
        <f>'Other Opex'!G118</f>
        <v>0</v>
      </c>
      <c r="H234" s="107">
        <f>'Other Opex'!H118</f>
        <v>0</v>
      </c>
      <c r="I234" s="107">
        <f>'Other Opex'!I118</f>
        <v>0</v>
      </c>
      <c r="J234" s="107">
        <f>'Other Opex'!J118</f>
        <v>0</v>
      </c>
      <c r="K234" s="107">
        <f>'Other Opex'!K118</f>
        <v>0</v>
      </c>
      <c r="L234" s="107">
        <f>'Other Opex'!L118</f>
        <v>0</v>
      </c>
      <c r="M234" s="107">
        <f>'Other Opex'!M118</f>
        <v>0</v>
      </c>
      <c r="N234" s="107">
        <f>'Other Opex'!N118</f>
        <v>0</v>
      </c>
      <c r="O234" s="107">
        <f>'Other Opex'!O118</f>
        <v>0</v>
      </c>
      <c r="P234" s="107">
        <f>'Other Opex'!P118</f>
        <v>0</v>
      </c>
      <c r="Q234" s="107">
        <f>'Other Opex'!Q118</f>
        <v>0</v>
      </c>
      <c r="R234" s="107">
        <f>'Other Opex'!R118</f>
        <v>0</v>
      </c>
      <c r="S234" s="107">
        <f>'Other Opex'!S118</f>
        <v>0</v>
      </c>
      <c r="T234" s="107">
        <f>'Other Opex'!T118</f>
        <v>0</v>
      </c>
      <c r="U234" s="107">
        <f>'Other Opex'!U118</f>
        <v>0</v>
      </c>
      <c r="V234" s="107">
        <f>'Other Opex'!V118</f>
        <v>0</v>
      </c>
      <c r="W234" s="107">
        <f>'Other Opex'!W118</f>
        <v>0</v>
      </c>
      <c r="X234" s="107">
        <f>'Other Opex'!X118</f>
        <v>0</v>
      </c>
      <c r="Y234" s="107">
        <f>'Other Opex'!Y118</f>
        <v>0</v>
      </c>
      <c r="Z234" s="107">
        <f>'Other Opex'!Z118</f>
        <v>0</v>
      </c>
      <c r="AA234" s="107">
        <f>'Other Opex'!AA118</f>
        <v>0</v>
      </c>
      <c r="AB234" s="107">
        <f>'Other Opex'!AB118</f>
        <v>0</v>
      </c>
      <c r="AC234" s="108">
        <f>'Other Opex'!AC118</f>
        <v>0</v>
      </c>
      <c r="AE234" s="805">
        <f>'Other Opex'!AE118</f>
        <v>0</v>
      </c>
      <c r="AG234" s="805">
        <f>'Other Opex'!AG118</f>
        <v>0</v>
      </c>
      <c r="AI234" s="805">
        <f>'Other Opex'!AI118</f>
        <v>0</v>
      </c>
    </row>
    <row r="235" spans="2:35" outlineLevel="1" x14ac:dyDescent="0.2">
      <c r="B235" s="445" t="str">
        <f>'Line Items'!D$2436</f>
        <v>Other Operating Costs</v>
      </c>
      <c r="C235" s="445" t="str">
        <f>'Line Items'!D$2474</f>
        <v>Other Operating Costs: Station &amp; Train Operations</v>
      </c>
      <c r="D235" s="142" t="str">
        <f>'Other Opex'!D119</f>
        <v>SFO Station Repairing Lease: Civils - Unplanned</v>
      </c>
      <c r="E235" s="106"/>
      <c r="F235" s="143" t="str">
        <f>'Other Opex'!F119</f>
        <v>£000</v>
      </c>
      <c r="G235" s="107">
        <f>'Other Opex'!G119</f>
        <v>0</v>
      </c>
      <c r="H235" s="107">
        <f>'Other Opex'!H119</f>
        <v>0</v>
      </c>
      <c r="I235" s="107">
        <f>'Other Opex'!I119</f>
        <v>0</v>
      </c>
      <c r="J235" s="107">
        <f>'Other Opex'!J119</f>
        <v>0</v>
      </c>
      <c r="K235" s="107">
        <f>'Other Opex'!K119</f>
        <v>0</v>
      </c>
      <c r="L235" s="107">
        <f>'Other Opex'!L119</f>
        <v>0</v>
      </c>
      <c r="M235" s="107">
        <f>'Other Opex'!M119</f>
        <v>0</v>
      </c>
      <c r="N235" s="107">
        <f>'Other Opex'!N119</f>
        <v>0</v>
      </c>
      <c r="O235" s="107">
        <f>'Other Opex'!O119</f>
        <v>0</v>
      </c>
      <c r="P235" s="107">
        <f>'Other Opex'!P119</f>
        <v>0</v>
      </c>
      <c r="Q235" s="107">
        <f>'Other Opex'!Q119</f>
        <v>0</v>
      </c>
      <c r="R235" s="107">
        <f>'Other Opex'!R119</f>
        <v>0</v>
      </c>
      <c r="S235" s="107">
        <f>'Other Opex'!S119</f>
        <v>0</v>
      </c>
      <c r="T235" s="107">
        <f>'Other Opex'!T119</f>
        <v>0</v>
      </c>
      <c r="U235" s="107">
        <f>'Other Opex'!U119</f>
        <v>0</v>
      </c>
      <c r="V235" s="107">
        <f>'Other Opex'!V119</f>
        <v>0</v>
      </c>
      <c r="W235" s="107">
        <f>'Other Opex'!W119</f>
        <v>0</v>
      </c>
      <c r="X235" s="107">
        <f>'Other Opex'!X119</f>
        <v>0</v>
      </c>
      <c r="Y235" s="107">
        <f>'Other Opex'!Y119</f>
        <v>0</v>
      </c>
      <c r="Z235" s="107">
        <f>'Other Opex'!Z119</f>
        <v>0</v>
      </c>
      <c r="AA235" s="107">
        <f>'Other Opex'!AA119</f>
        <v>0</v>
      </c>
      <c r="AB235" s="107">
        <f>'Other Opex'!AB119</f>
        <v>0</v>
      </c>
      <c r="AC235" s="108">
        <f>'Other Opex'!AC119</f>
        <v>0</v>
      </c>
      <c r="AE235" s="805">
        <f>'Other Opex'!AE119</f>
        <v>0</v>
      </c>
      <c r="AG235" s="805">
        <f>'Other Opex'!AG119</f>
        <v>0</v>
      </c>
      <c r="AI235" s="805">
        <f>'Other Opex'!AI119</f>
        <v>0</v>
      </c>
    </row>
    <row r="236" spans="2:35" outlineLevel="1" x14ac:dyDescent="0.2">
      <c r="B236" s="445" t="str">
        <f>'Line Items'!D$2436</f>
        <v>Other Operating Costs</v>
      </c>
      <c r="C236" s="445" t="str">
        <f>'Line Items'!D$2474</f>
        <v>Other Operating Costs: Station &amp; Train Operations</v>
      </c>
      <c r="D236" s="142" t="str">
        <f>'Other Opex'!D120</f>
        <v>SFO Station Repairing Lease: M&amp;E - Planned</v>
      </c>
      <c r="E236" s="106"/>
      <c r="F236" s="143" t="str">
        <f>'Other Opex'!F120</f>
        <v>£000</v>
      </c>
      <c r="G236" s="107">
        <f>'Other Opex'!G120</f>
        <v>0</v>
      </c>
      <c r="H236" s="107">
        <f>'Other Opex'!H120</f>
        <v>0</v>
      </c>
      <c r="I236" s="107">
        <f>'Other Opex'!I120</f>
        <v>0</v>
      </c>
      <c r="J236" s="107">
        <f>'Other Opex'!J120</f>
        <v>0</v>
      </c>
      <c r="K236" s="107">
        <f>'Other Opex'!K120</f>
        <v>0</v>
      </c>
      <c r="L236" s="107">
        <f>'Other Opex'!L120</f>
        <v>0</v>
      </c>
      <c r="M236" s="107">
        <f>'Other Opex'!M120</f>
        <v>0</v>
      </c>
      <c r="N236" s="107">
        <f>'Other Opex'!N120</f>
        <v>0</v>
      </c>
      <c r="O236" s="107">
        <f>'Other Opex'!O120</f>
        <v>0</v>
      </c>
      <c r="P236" s="107">
        <f>'Other Opex'!P120</f>
        <v>0</v>
      </c>
      <c r="Q236" s="107">
        <f>'Other Opex'!Q120</f>
        <v>0</v>
      </c>
      <c r="R236" s="107">
        <f>'Other Opex'!R120</f>
        <v>0</v>
      </c>
      <c r="S236" s="107">
        <f>'Other Opex'!S120</f>
        <v>0</v>
      </c>
      <c r="T236" s="107">
        <f>'Other Opex'!T120</f>
        <v>0</v>
      </c>
      <c r="U236" s="107">
        <f>'Other Opex'!U120</f>
        <v>0</v>
      </c>
      <c r="V236" s="107">
        <f>'Other Opex'!V120</f>
        <v>0</v>
      </c>
      <c r="W236" s="107">
        <f>'Other Opex'!W120</f>
        <v>0</v>
      </c>
      <c r="X236" s="107">
        <f>'Other Opex'!X120</f>
        <v>0</v>
      </c>
      <c r="Y236" s="107">
        <f>'Other Opex'!Y120</f>
        <v>0</v>
      </c>
      <c r="Z236" s="107">
        <f>'Other Opex'!Z120</f>
        <v>0</v>
      </c>
      <c r="AA236" s="107">
        <f>'Other Opex'!AA120</f>
        <v>0</v>
      </c>
      <c r="AB236" s="107">
        <f>'Other Opex'!AB120</f>
        <v>0</v>
      </c>
      <c r="AC236" s="108">
        <f>'Other Opex'!AC120</f>
        <v>0</v>
      </c>
      <c r="AE236" s="805">
        <f>'Other Opex'!AE120</f>
        <v>0</v>
      </c>
      <c r="AG236" s="805">
        <f>'Other Opex'!AG120</f>
        <v>0</v>
      </c>
      <c r="AI236" s="805">
        <f>'Other Opex'!AI120</f>
        <v>0</v>
      </c>
    </row>
    <row r="237" spans="2:35" outlineLevel="1" x14ac:dyDescent="0.2">
      <c r="B237" s="445" t="str">
        <f>'Line Items'!D$2436</f>
        <v>Other Operating Costs</v>
      </c>
      <c r="C237" s="445" t="str">
        <f>'Line Items'!D$2474</f>
        <v>Other Operating Costs: Station &amp; Train Operations</v>
      </c>
      <c r="D237" s="142" t="str">
        <f>'Other Opex'!D121</f>
        <v>SFO Station Repairing Lease: M&amp;E - Unplanned</v>
      </c>
      <c r="E237" s="106"/>
      <c r="F237" s="143" t="str">
        <f>'Other Opex'!F121</f>
        <v>£000</v>
      </c>
      <c r="G237" s="107">
        <f>'Other Opex'!G121</f>
        <v>0</v>
      </c>
      <c r="H237" s="107">
        <f>'Other Opex'!H121</f>
        <v>0</v>
      </c>
      <c r="I237" s="107">
        <f>'Other Opex'!I121</f>
        <v>0</v>
      </c>
      <c r="J237" s="107">
        <f>'Other Opex'!J121</f>
        <v>0</v>
      </c>
      <c r="K237" s="107">
        <f>'Other Opex'!K121</f>
        <v>0</v>
      </c>
      <c r="L237" s="107">
        <f>'Other Opex'!L121</f>
        <v>0</v>
      </c>
      <c r="M237" s="107">
        <f>'Other Opex'!M121</f>
        <v>0</v>
      </c>
      <c r="N237" s="107">
        <f>'Other Opex'!N121</f>
        <v>0</v>
      </c>
      <c r="O237" s="107">
        <f>'Other Opex'!O121</f>
        <v>0</v>
      </c>
      <c r="P237" s="107">
        <f>'Other Opex'!P121</f>
        <v>0</v>
      </c>
      <c r="Q237" s="107">
        <f>'Other Opex'!Q121</f>
        <v>0</v>
      </c>
      <c r="R237" s="107">
        <f>'Other Opex'!R121</f>
        <v>0</v>
      </c>
      <c r="S237" s="107">
        <f>'Other Opex'!S121</f>
        <v>0</v>
      </c>
      <c r="T237" s="107">
        <f>'Other Opex'!T121</f>
        <v>0</v>
      </c>
      <c r="U237" s="107">
        <f>'Other Opex'!U121</f>
        <v>0</v>
      </c>
      <c r="V237" s="107">
        <f>'Other Opex'!V121</f>
        <v>0</v>
      </c>
      <c r="W237" s="107">
        <f>'Other Opex'!W121</f>
        <v>0</v>
      </c>
      <c r="X237" s="107">
        <f>'Other Opex'!X121</f>
        <v>0</v>
      </c>
      <c r="Y237" s="107">
        <f>'Other Opex'!Y121</f>
        <v>0</v>
      </c>
      <c r="Z237" s="107">
        <f>'Other Opex'!Z121</f>
        <v>0</v>
      </c>
      <c r="AA237" s="107">
        <f>'Other Opex'!AA121</f>
        <v>0</v>
      </c>
      <c r="AB237" s="107">
        <f>'Other Opex'!AB121</f>
        <v>0</v>
      </c>
      <c r="AC237" s="108">
        <f>'Other Opex'!AC121</f>
        <v>0</v>
      </c>
      <c r="AE237" s="805">
        <f>'Other Opex'!AE121</f>
        <v>0</v>
      </c>
      <c r="AG237" s="805">
        <f>'Other Opex'!AG121</f>
        <v>0</v>
      </c>
      <c r="AI237" s="805">
        <f>'Other Opex'!AI121</f>
        <v>0</v>
      </c>
    </row>
    <row r="238" spans="2:35" outlineLevel="1" x14ac:dyDescent="0.2">
      <c r="B238" s="445" t="str">
        <f>'Line Items'!D$2436</f>
        <v>Other Operating Costs</v>
      </c>
      <c r="C238" s="445" t="str">
        <f>'Line Items'!D$2474</f>
        <v>Other Operating Costs: Station &amp; Train Operations</v>
      </c>
      <c r="D238" s="142" t="str">
        <f>'Other Opex'!D122</f>
        <v>SFO Station Repairing Lease: Lifts - Planned</v>
      </c>
      <c r="E238" s="106"/>
      <c r="F238" s="143" t="str">
        <f>'Other Opex'!F122</f>
        <v>£000</v>
      </c>
      <c r="G238" s="107">
        <f>'Other Opex'!G122</f>
        <v>0</v>
      </c>
      <c r="H238" s="107">
        <f>'Other Opex'!H122</f>
        <v>0</v>
      </c>
      <c r="I238" s="107">
        <f>'Other Opex'!I122</f>
        <v>0</v>
      </c>
      <c r="J238" s="107">
        <f>'Other Opex'!J122</f>
        <v>0</v>
      </c>
      <c r="K238" s="107">
        <f>'Other Opex'!K122</f>
        <v>0</v>
      </c>
      <c r="L238" s="107">
        <f>'Other Opex'!L122</f>
        <v>0</v>
      </c>
      <c r="M238" s="107">
        <f>'Other Opex'!M122</f>
        <v>0</v>
      </c>
      <c r="N238" s="107">
        <f>'Other Opex'!N122</f>
        <v>0</v>
      </c>
      <c r="O238" s="107">
        <f>'Other Opex'!O122</f>
        <v>0</v>
      </c>
      <c r="P238" s="107">
        <f>'Other Opex'!P122</f>
        <v>0</v>
      </c>
      <c r="Q238" s="107">
        <f>'Other Opex'!Q122</f>
        <v>0</v>
      </c>
      <c r="R238" s="107">
        <f>'Other Opex'!R122</f>
        <v>0</v>
      </c>
      <c r="S238" s="107">
        <f>'Other Opex'!S122</f>
        <v>0</v>
      </c>
      <c r="T238" s="107">
        <f>'Other Opex'!T122</f>
        <v>0</v>
      </c>
      <c r="U238" s="107">
        <f>'Other Opex'!U122</f>
        <v>0</v>
      </c>
      <c r="V238" s="107">
        <f>'Other Opex'!V122</f>
        <v>0</v>
      </c>
      <c r="W238" s="107">
        <f>'Other Opex'!W122</f>
        <v>0</v>
      </c>
      <c r="X238" s="107">
        <f>'Other Opex'!X122</f>
        <v>0</v>
      </c>
      <c r="Y238" s="107">
        <f>'Other Opex'!Y122</f>
        <v>0</v>
      </c>
      <c r="Z238" s="107">
        <f>'Other Opex'!Z122</f>
        <v>0</v>
      </c>
      <c r="AA238" s="107">
        <f>'Other Opex'!AA122</f>
        <v>0</v>
      </c>
      <c r="AB238" s="107">
        <f>'Other Opex'!AB122</f>
        <v>0</v>
      </c>
      <c r="AC238" s="108">
        <f>'Other Opex'!AC122</f>
        <v>0</v>
      </c>
      <c r="AE238" s="805">
        <f>'Other Opex'!AE122</f>
        <v>0</v>
      </c>
      <c r="AG238" s="805">
        <f>'Other Opex'!AG122</f>
        <v>0</v>
      </c>
      <c r="AI238" s="805">
        <f>'Other Opex'!AI122</f>
        <v>0</v>
      </c>
    </row>
    <row r="239" spans="2:35" outlineLevel="1" x14ac:dyDescent="0.2">
      <c r="B239" s="445" t="str">
        <f>'Line Items'!D$2436</f>
        <v>Other Operating Costs</v>
      </c>
      <c r="C239" s="445" t="str">
        <f>'Line Items'!D$2474</f>
        <v>Other Operating Costs: Station &amp; Train Operations</v>
      </c>
      <c r="D239" s="142" t="str">
        <f>'Other Opex'!D123</f>
        <v>SFO Station Repairing Lease: Lifts - Unplanned</v>
      </c>
      <c r="E239" s="106"/>
      <c r="F239" s="143" t="str">
        <f>'Other Opex'!F123</f>
        <v>£000</v>
      </c>
      <c r="G239" s="107">
        <f>'Other Opex'!G123</f>
        <v>0</v>
      </c>
      <c r="H239" s="107">
        <f>'Other Opex'!H123</f>
        <v>0</v>
      </c>
      <c r="I239" s="107">
        <f>'Other Opex'!I123</f>
        <v>0</v>
      </c>
      <c r="J239" s="107">
        <f>'Other Opex'!J123</f>
        <v>0</v>
      </c>
      <c r="K239" s="107">
        <f>'Other Opex'!K123</f>
        <v>0</v>
      </c>
      <c r="L239" s="107">
        <f>'Other Opex'!L123</f>
        <v>0</v>
      </c>
      <c r="M239" s="107">
        <f>'Other Opex'!M123</f>
        <v>0</v>
      </c>
      <c r="N239" s="107">
        <f>'Other Opex'!N123</f>
        <v>0</v>
      </c>
      <c r="O239" s="107">
        <f>'Other Opex'!O123</f>
        <v>0</v>
      </c>
      <c r="P239" s="107">
        <f>'Other Opex'!P123</f>
        <v>0</v>
      </c>
      <c r="Q239" s="107">
        <f>'Other Opex'!Q123</f>
        <v>0</v>
      </c>
      <c r="R239" s="107">
        <f>'Other Opex'!R123</f>
        <v>0</v>
      </c>
      <c r="S239" s="107">
        <f>'Other Opex'!S123</f>
        <v>0</v>
      </c>
      <c r="T239" s="107">
        <f>'Other Opex'!T123</f>
        <v>0</v>
      </c>
      <c r="U239" s="107">
        <f>'Other Opex'!U123</f>
        <v>0</v>
      </c>
      <c r="V239" s="107">
        <f>'Other Opex'!V123</f>
        <v>0</v>
      </c>
      <c r="W239" s="107">
        <f>'Other Opex'!W123</f>
        <v>0</v>
      </c>
      <c r="X239" s="107">
        <f>'Other Opex'!X123</f>
        <v>0</v>
      </c>
      <c r="Y239" s="107">
        <f>'Other Opex'!Y123</f>
        <v>0</v>
      </c>
      <c r="Z239" s="107">
        <f>'Other Opex'!Z123</f>
        <v>0</v>
      </c>
      <c r="AA239" s="107">
        <f>'Other Opex'!AA123</f>
        <v>0</v>
      </c>
      <c r="AB239" s="107">
        <f>'Other Opex'!AB123</f>
        <v>0</v>
      </c>
      <c r="AC239" s="108">
        <f>'Other Opex'!AC123</f>
        <v>0</v>
      </c>
      <c r="AE239" s="805">
        <f>'Other Opex'!AE123</f>
        <v>0</v>
      </c>
      <c r="AG239" s="805">
        <f>'Other Opex'!AG123</f>
        <v>0</v>
      </c>
      <c r="AI239" s="805">
        <f>'Other Opex'!AI123</f>
        <v>0</v>
      </c>
    </row>
    <row r="240" spans="2:35" outlineLevel="1" x14ac:dyDescent="0.2">
      <c r="B240" s="445" t="str">
        <f>'Line Items'!D$2436</f>
        <v>Other Operating Costs</v>
      </c>
      <c r="C240" s="445" t="str">
        <f>'Line Items'!D$2474</f>
        <v>Other Operating Costs: Station &amp; Train Operations</v>
      </c>
      <c r="D240" s="142" t="str">
        <f>'Other Opex'!D124</f>
        <v>[Station &amp; Train Operations Line 58]</v>
      </c>
      <c r="E240" s="106"/>
      <c r="F240" s="143" t="str">
        <f>'Other Opex'!F124</f>
        <v>£000</v>
      </c>
      <c r="G240" s="107">
        <f>'Other Opex'!G124</f>
        <v>0</v>
      </c>
      <c r="H240" s="107">
        <f>'Other Opex'!H124</f>
        <v>0</v>
      </c>
      <c r="I240" s="107">
        <f>'Other Opex'!I124</f>
        <v>0</v>
      </c>
      <c r="J240" s="107">
        <f>'Other Opex'!J124</f>
        <v>0</v>
      </c>
      <c r="K240" s="107">
        <f>'Other Opex'!K124</f>
        <v>0</v>
      </c>
      <c r="L240" s="107">
        <f>'Other Opex'!L124</f>
        <v>0</v>
      </c>
      <c r="M240" s="107">
        <f>'Other Opex'!M124</f>
        <v>0</v>
      </c>
      <c r="N240" s="107">
        <f>'Other Opex'!N124</f>
        <v>0</v>
      </c>
      <c r="O240" s="107">
        <f>'Other Opex'!O124</f>
        <v>0</v>
      </c>
      <c r="P240" s="107">
        <f>'Other Opex'!P124</f>
        <v>0</v>
      </c>
      <c r="Q240" s="107">
        <f>'Other Opex'!Q124</f>
        <v>0</v>
      </c>
      <c r="R240" s="107">
        <f>'Other Opex'!R124</f>
        <v>0</v>
      </c>
      <c r="S240" s="107">
        <f>'Other Opex'!S124</f>
        <v>0</v>
      </c>
      <c r="T240" s="107">
        <f>'Other Opex'!T124</f>
        <v>0</v>
      </c>
      <c r="U240" s="107">
        <f>'Other Opex'!U124</f>
        <v>0</v>
      </c>
      <c r="V240" s="107">
        <f>'Other Opex'!V124</f>
        <v>0</v>
      </c>
      <c r="W240" s="107">
        <f>'Other Opex'!W124</f>
        <v>0</v>
      </c>
      <c r="X240" s="107">
        <f>'Other Opex'!X124</f>
        <v>0</v>
      </c>
      <c r="Y240" s="107">
        <f>'Other Opex'!Y124</f>
        <v>0</v>
      </c>
      <c r="Z240" s="107">
        <f>'Other Opex'!Z124</f>
        <v>0</v>
      </c>
      <c r="AA240" s="107">
        <f>'Other Opex'!AA124</f>
        <v>0</v>
      </c>
      <c r="AB240" s="107">
        <f>'Other Opex'!AB124</f>
        <v>0</v>
      </c>
      <c r="AC240" s="108">
        <f>'Other Opex'!AC124</f>
        <v>0</v>
      </c>
      <c r="AE240" s="805">
        <f>'Other Opex'!AE124</f>
        <v>0</v>
      </c>
      <c r="AG240" s="805">
        <f>'Other Opex'!AG124</f>
        <v>0</v>
      </c>
      <c r="AI240" s="805">
        <f>'Other Opex'!AI124</f>
        <v>0</v>
      </c>
    </row>
    <row r="241" spans="2:35" outlineLevel="1" x14ac:dyDescent="0.2">
      <c r="B241" s="445" t="str">
        <f>'Line Items'!D$2436</f>
        <v>Other Operating Costs</v>
      </c>
      <c r="C241" s="445" t="str">
        <f>'Line Items'!D$2474</f>
        <v>Other Operating Costs: Station &amp; Train Operations</v>
      </c>
      <c r="D241" s="142" t="str">
        <f>'Other Opex'!D125</f>
        <v>[Station &amp; Train Operations Line 59]</v>
      </c>
      <c r="E241" s="106"/>
      <c r="F241" s="143" t="str">
        <f>'Other Opex'!F125</f>
        <v>£000</v>
      </c>
      <c r="G241" s="107">
        <f>'Other Opex'!G125</f>
        <v>0</v>
      </c>
      <c r="H241" s="107">
        <f>'Other Opex'!H125</f>
        <v>0</v>
      </c>
      <c r="I241" s="107">
        <f>'Other Opex'!I125</f>
        <v>0</v>
      </c>
      <c r="J241" s="107">
        <f>'Other Opex'!J125</f>
        <v>0</v>
      </c>
      <c r="K241" s="107">
        <f>'Other Opex'!K125</f>
        <v>0</v>
      </c>
      <c r="L241" s="107">
        <f>'Other Opex'!L125</f>
        <v>0</v>
      </c>
      <c r="M241" s="107">
        <f>'Other Opex'!M125</f>
        <v>0</v>
      </c>
      <c r="N241" s="107">
        <f>'Other Opex'!N125</f>
        <v>0</v>
      </c>
      <c r="O241" s="107">
        <f>'Other Opex'!O125</f>
        <v>0</v>
      </c>
      <c r="P241" s="107">
        <f>'Other Opex'!P125</f>
        <v>0</v>
      </c>
      <c r="Q241" s="107">
        <f>'Other Opex'!Q125</f>
        <v>0</v>
      </c>
      <c r="R241" s="107">
        <f>'Other Opex'!R125</f>
        <v>0</v>
      </c>
      <c r="S241" s="107">
        <f>'Other Opex'!S125</f>
        <v>0</v>
      </c>
      <c r="T241" s="107">
        <f>'Other Opex'!T125</f>
        <v>0</v>
      </c>
      <c r="U241" s="107">
        <f>'Other Opex'!U125</f>
        <v>0</v>
      </c>
      <c r="V241" s="107">
        <f>'Other Opex'!V125</f>
        <v>0</v>
      </c>
      <c r="W241" s="107">
        <f>'Other Opex'!W125</f>
        <v>0</v>
      </c>
      <c r="X241" s="107">
        <f>'Other Opex'!X125</f>
        <v>0</v>
      </c>
      <c r="Y241" s="107">
        <f>'Other Opex'!Y125</f>
        <v>0</v>
      </c>
      <c r="Z241" s="107">
        <f>'Other Opex'!Z125</f>
        <v>0</v>
      </c>
      <c r="AA241" s="107">
        <f>'Other Opex'!AA125</f>
        <v>0</v>
      </c>
      <c r="AB241" s="107">
        <f>'Other Opex'!AB125</f>
        <v>0</v>
      </c>
      <c r="AC241" s="108">
        <f>'Other Opex'!AC125</f>
        <v>0</v>
      </c>
      <c r="AE241" s="805">
        <f>'Other Opex'!AE125</f>
        <v>0</v>
      </c>
      <c r="AG241" s="805">
        <f>'Other Opex'!AG125</f>
        <v>0</v>
      </c>
      <c r="AI241" s="805">
        <f>'Other Opex'!AI125</f>
        <v>0</v>
      </c>
    </row>
    <row r="242" spans="2:35" outlineLevel="1" x14ac:dyDescent="0.2">
      <c r="B242" s="445" t="str">
        <f>'Line Items'!D$2436</f>
        <v>Other Operating Costs</v>
      </c>
      <c r="C242" s="445" t="str">
        <f>'Line Items'!D$2474</f>
        <v>Other Operating Costs: Station &amp; Train Operations</v>
      </c>
      <c r="D242" s="142" t="str">
        <f>'Other Opex'!D126</f>
        <v>[Station &amp; Train Operations Line 60]</v>
      </c>
      <c r="E242" s="106"/>
      <c r="F242" s="143" t="str">
        <f>'Other Opex'!F126</f>
        <v>£000</v>
      </c>
      <c r="G242" s="107">
        <f>'Other Opex'!G126</f>
        <v>0</v>
      </c>
      <c r="H242" s="107">
        <f>'Other Opex'!H126</f>
        <v>0</v>
      </c>
      <c r="I242" s="107">
        <f>'Other Opex'!I126</f>
        <v>0</v>
      </c>
      <c r="J242" s="107">
        <f>'Other Opex'!J126</f>
        <v>0</v>
      </c>
      <c r="K242" s="107">
        <f>'Other Opex'!K126</f>
        <v>0</v>
      </c>
      <c r="L242" s="107">
        <f>'Other Opex'!L126</f>
        <v>0</v>
      </c>
      <c r="M242" s="107">
        <f>'Other Opex'!M126</f>
        <v>0</v>
      </c>
      <c r="N242" s="107">
        <f>'Other Opex'!N126</f>
        <v>0</v>
      </c>
      <c r="O242" s="107">
        <f>'Other Opex'!O126</f>
        <v>0</v>
      </c>
      <c r="P242" s="107">
        <f>'Other Opex'!P126</f>
        <v>0</v>
      </c>
      <c r="Q242" s="107">
        <f>'Other Opex'!Q126</f>
        <v>0</v>
      </c>
      <c r="R242" s="107">
        <f>'Other Opex'!R126</f>
        <v>0</v>
      </c>
      <c r="S242" s="107">
        <f>'Other Opex'!S126</f>
        <v>0</v>
      </c>
      <c r="T242" s="107">
        <f>'Other Opex'!T126</f>
        <v>0</v>
      </c>
      <c r="U242" s="107">
        <f>'Other Opex'!U126</f>
        <v>0</v>
      </c>
      <c r="V242" s="107">
        <f>'Other Opex'!V126</f>
        <v>0</v>
      </c>
      <c r="W242" s="107">
        <f>'Other Opex'!W126</f>
        <v>0</v>
      </c>
      <c r="X242" s="107">
        <f>'Other Opex'!X126</f>
        <v>0</v>
      </c>
      <c r="Y242" s="107">
        <f>'Other Opex'!Y126</f>
        <v>0</v>
      </c>
      <c r="Z242" s="107">
        <f>'Other Opex'!Z126</f>
        <v>0</v>
      </c>
      <c r="AA242" s="107">
        <f>'Other Opex'!AA126</f>
        <v>0</v>
      </c>
      <c r="AB242" s="107">
        <f>'Other Opex'!AB126</f>
        <v>0</v>
      </c>
      <c r="AC242" s="108">
        <f>'Other Opex'!AC126</f>
        <v>0</v>
      </c>
      <c r="AE242" s="805">
        <f>'Other Opex'!AE126</f>
        <v>0</v>
      </c>
      <c r="AG242" s="805">
        <f>'Other Opex'!AG126</f>
        <v>0</v>
      </c>
      <c r="AI242" s="805">
        <f>'Other Opex'!AI126</f>
        <v>0</v>
      </c>
    </row>
    <row r="243" spans="2:35" outlineLevel="1" x14ac:dyDescent="0.2">
      <c r="B243" s="445" t="str">
        <f>'Line Items'!D$2436</f>
        <v>Other Operating Costs</v>
      </c>
      <c r="C243" s="445" t="str">
        <f>'Line Items'!D$2474</f>
        <v>Other Operating Costs: Station &amp; Train Operations</v>
      </c>
      <c r="D243" s="142" t="str">
        <f>'Other Opex'!D127</f>
        <v>[Station &amp; Train Operations Line 61]</v>
      </c>
      <c r="E243" s="106"/>
      <c r="F243" s="143" t="str">
        <f>'Other Opex'!F127</f>
        <v>£000</v>
      </c>
      <c r="G243" s="107">
        <f>'Other Opex'!G127</f>
        <v>0</v>
      </c>
      <c r="H243" s="107">
        <f>'Other Opex'!H127</f>
        <v>0</v>
      </c>
      <c r="I243" s="107">
        <f>'Other Opex'!I127</f>
        <v>0</v>
      </c>
      <c r="J243" s="107">
        <f>'Other Opex'!J127</f>
        <v>0</v>
      </c>
      <c r="K243" s="107">
        <f>'Other Opex'!K127</f>
        <v>0</v>
      </c>
      <c r="L243" s="107">
        <f>'Other Opex'!L127</f>
        <v>0</v>
      </c>
      <c r="M243" s="107">
        <f>'Other Opex'!M127</f>
        <v>0</v>
      </c>
      <c r="N243" s="107">
        <f>'Other Opex'!N127</f>
        <v>0</v>
      </c>
      <c r="O243" s="107">
        <f>'Other Opex'!O127</f>
        <v>0</v>
      </c>
      <c r="P243" s="107">
        <f>'Other Opex'!P127</f>
        <v>0</v>
      </c>
      <c r="Q243" s="107">
        <f>'Other Opex'!Q127</f>
        <v>0</v>
      </c>
      <c r="R243" s="107">
        <f>'Other Opex'!R127</f>
        <v>0</v>
      </c>
      <c r="S243" s="107">
        <f>'Other Opex'!S127</f>
        <v>0</v>
      </c>
      <c r="T243" s="107">
        <f>'Other Opex'!T127</f>
        <v>0</v>
      </c>
      <c r="U243" s="107">
        <f>'Other Opex'!U127</f>
        <v>0</v>
      </c>
      <c r="V243" s="107">
        <f>'Other Opex'!V127</f>
        <v>0</v>
      </c>
      <c r="W243" s="107">
        <f>'Other Opex'!W127</f>
        <v>0</v>
      </c>
      <c r="X243" s="107">
        <f>'Other Opex'!X127</f>
        <v>0</v>
      </c>
      <c r="Y243" s="107">
        <f>'Other Opex'!Y127</f>
        <v>0</v>
      </c>
      <c r="Z243" s="107">
        <f>'Other Opex'!Z127</f>
        <v>0</v>
      </c>
      <c r="AA243" s="107">
        <f>'Other Opex'!AA127</f>
        <v>0</v>
      </c>
      <c r="AB243" s="107">
        <f>'Other Opex'!AB127</f>
        <v>0</v>
      </c>
      <c r="AC243" s="108">
        <f>'Other Opex'!AC127</f>
        <v>0</v>
      </c>
      <c r="AE243" s="805">
        <f>'Other Opex'!AE127</f>
        <v>0</v>
      </c>
      <c r="AG243" s="805">
        <f>'Other Opex'!AG127</f>
        <v>0</v>
      </c>
      <c r="AI243" s="805">
        <f>'Other Opex'!AI127</f>
        <v>0</v>
      </c>
    </row>
    <row r="244" spans="2:35" outlineLevel="1" x14ac:dyDescent="0.2">
      <c r="B244" s="445" t="str">
        <f>'Line Items'!D$2436</f>
        <v>Other Operating Costs</v>
      </c>
      <c r="C244" s="445" t="str">
        <f>'Line Items'!D$2474</f>
        <v>Other Operating Costs: Station &amp; Train Operations</v>
      </c>
      <c r="D244" s="142" t="str">
        <f>'Other Opex'!D128</f>
        <v>[Station &amp; Train Operations Line 62]</v>
      </c>
      <c r="E244" s="106"/>
      <c r="F244" s="143" t="str">
        <f>'Other Opex'!F128</f>
        <v>£000</v>
      </c>
      <c r="G244" s="107">
        <f>'Other Opex'!G128</f>
        <v>0</v>
      </c>
      <c r="H244" s="107">
        <f>'Other Opex'!H128</f>
        <v>0</v>
      </c>
      <c r="I244" s="107">
        <f>'Other Opex'!I128</f>
        <v>0</v>
      </c>
      <c r="J244" s="107">
        <f>'Other Opex'!J128</f>
        <v>0</v>
      </c>
      <c r="K244" s="107">
        <f>'Other Opex'!K128</f>
        <v>0</v>
      </c>
      <c r="L244" s="107">
        <f>'Other Opex'!L128</f>
        <v>0</v>
      </c>
      <c r="M244" s="107">
        <f>'Other Opex'!M128</f>
        <v>0</v>
      </c>
      <c r="N244" s="107">
        <f>'Other Opex'!N128</f>
        <v>0</v>
      </c>
      <c r="O244" s="107">
        <f>'Other Opex'!O128</f>
        <v>0</v>
      </c>
      <c r="P244" s="107">
        <f>'Other Opex'!P128</f>
        <v>0</v>
      </c>
      <c r="Q244" s="107">
        <f>'Other Opex'!Q128</f>
        <v>0</v>
      </c>
      <c r="R244" s="107">
        <f>'Other Opex'!R128</f>
        <v>0</v>
      </c>
      <c r="S244" s="107">
        <f>'Other Opex'!S128</f>
        <v>0</v>
      </c>
      <c r="T244" s="107">
        <f>'Other Opex'!T128</f>
        <v>0</v>
      </c>
      <c r="U244" s="107">
        <f>'Other Opex'!U128</f>
        <v>0</v>
      </c>
      <c r="V244" s="107">
        <f>'Other Opex'!V128</f>
        <v>0</v>
      </c>
      <c r="W244" s="107">
        <f>'Other Opex'!W128</f>
        <v>0</v>
      </c>
      <c r="X244" s="107">
        <f>'Other Opex'!X128</f>
        <v>0</v>
      </c>
      <c r="Y244" s="107">
        <f>'Other Opex'!Y128</f>
        <v>0</v>
      </c>
      <c r="Z244" s="107">
        <f>'Other Opex'!Z128</f>
        <v>0</v>
      </c>
      <c r="AA244" s="107">
        <f>'Other Opex'!AA128</f>
        <v>0</v>
      </c>
      <c r="AB244" s="107">
        <f>'Other Opex'!AB128</f>
        <v>0</v>
      </c>
      <c r="AC244" s="108">
        <f>'Other Opex'!AC128</f>
        <v>0</v>
      </c>
      <c r="AE244" s="805">
        <f>'Other Opex'!AE128</f>
        <v>0</v>
      </c>
      <c r="AG244" s="805">
        <f>'Other Opex'!AG128</f>
        <v>0</v>
      </c>
      <c r="AI244" s="805">
        <f>'Other Opex'!AI128</f>
        <v>0</v>
      </c>
    </row>
    <row r="245" spans="2:35" outlineLevel="1" x14ac:dyDescent="0.2">
      <c r="B245" s="445" t="str">
        <f>'Line Items'!D$2436</f>
        <v>Other Operating Costs</v>
      </c>
      <c r="C245" s="445" t="str">
        <f>'Line Items'!D$2474</f>
        <v>Other Operating Costs: Station &amp; Train Operations</v>
      </c>
      <c r="D245" s="142" t="str">
        <f>'Other Opex'!D129</f>
        <v>[Station &amp; Train Operations Line 63]</v>
      </c>
      <c r="E245" s="106"/>
      <c r="F245" s="143" t="str">
        <f>'Other Opex'!F129</f>
        <v>£000</v>
      </c>
      <c r="G245" s="107">
        <f>'Other Opex'!G129</f>
        <v>0</v>
      </c>
      <c r="H245" s="107">
        <f>'Other Opex'!H129</f>
        <v>0</v>
      </c>
      <c r="I245" s="107">
        <f>'Other Opex'!I129</f>
        <v>0</v>
      </c>
      <c r="J245" s="107">
        <f>'Other Opex'!J129</f>
        <v>0</v>
      </c>
      <c r="K245" s="107">
        <f>'Other Opex'!K129</f>
        <v>0</v>
      </c>
      <c r="L245" s="107">
        <f>'Other Opex'!L129</f>
        <v>0</v>
      </c>
      <c r="M245" s="107">
        <f>'Other Opex'!M129</f>
        <v>0</v>
      </c>
      <c r="N245" s="107">
        <f>'Other Opex'!N129</f>
        <v>0</v>
      </c>
      <c r="O245" s="107">
        <f>'Other Opex'!O129</f>
        <v>0</v>
      </c>
      <c r="P245" s="107">
        <f>'Other Opex'!P129</f>
        <v>0</v>
      </c>
      <c r="Q245" s="107">
        <f>'Other Opex'!Q129</f>
        <v>0</v>
      </c>
      <c r="R245" s="107">
        <f>'Other Opex'!R129</f>
        <v>0</v>
      </c>
      <c r="S245" s="107">
        <f>'Other Opex'!S129</f>
        <v>0</v>
      </c>
      <c r="T245" s="107">
        <f>'Other Opex'!T129</f>
        <v>0</v>
      </c>
      <c r="U245" s="107">
        <f>'Other Opex'!U129</f>
        <v>0</v>
      </c>
      <c r="V245" s="107">
        <f>'Other Opex'!V129</f>
        <v>0</v>
      </c>
      <c r="W245" s="107">
        <f>'Other Opex'!W129</f>
        <v>0</v>
      </c>
      <c r="X245" s="107">
        <f>'Other Opex'!X129</f>
        <v>0</v>
      </c>
      <c r="Y245" s="107">
        <f>'Other Opex'!Y129</f>
        <v>0</v>
      </c>
      <c r="Z245" s="107">
        <f>'Other Opex'!Z129</f>
        <v>0</v>
      </c>
      <c r="AA245" s="107">
        <f>'Other Opex'!AA129</f>
        <v>0</v>
      </c>
      <c r="AB245" s="107">
        <f>'Other Opex'!AB129</f>
        <v>0</v>
      </c>
      <c r="AC245" s="108">
        <f>'Other Opex'!AC129</f>
        <v>0</v>
      </c>
      <c r="AE245" s="805">
        <f>'Other Opex'!AE129</f>
        <v>0</v>
      </c>
      <c r="AG245" s="805">
        <f>'Other Opex'!AG129</f>
        <v>0</v>
      </c>
      <c r="AI245" s="805">
        <f>'Other Opex'!AI129</f>
        <v>0</v>
      </c>
    </row>
    <row r="246" spans="2:35" outlineLevel="1" x14ac:dyDescent="0.2">
      <c r="B246" s="445" t="str">
        <f>'Line Items'!D$2436</f>
        <v>Other Operating Costs</v>
      </c>
      <c r="C246" s="445" t="str">
        <f>'Line Items'!D$2474</f>
        <v>Other Operating Costs: Station &amp; Train Operations</v>
      </c>
      <c r="D246" s="142" t="str">
        <f>'Other Opex'!D130</f>
        <v>[Station &amp; Train Operations Line 64]</v>
      </c>
      <c r="E246" s="106"/>
      <c r="F246" s="143" t="str">
        <f>'Other Opex'!F130</f>
        <v>£000</v>
      </c>
      <c r="G246" s="107">
        <f>'Other Opex'!G130</f>
        <v>0</v>
      </c>
      <c r="H246" s="107">
        <f>'Other Opex'!H130</f>
        <v>0</v>
      </c>
      <c r="I246" s="107">
        <f>'Other Opex'!I130</f>
        <v>0</v>
      </c>
      <c r="J246" s="107">
        <f>'Other Opex'!J130</f>
        <v>0</v>
      </c>
      <c r="K246" s="107">
        <f>'Other Opex'!K130</f>
        <v>0</v>
      </c>
      <c r="L246" s="107">
        <f>'Other Opex'!L130</f>
        <v>0</v>
      </c>
      <c r="M246" s="107">
        <f>'Other Opex'!M130</f>
        <v>0</v>
      </c>
      <c r="N246" s="107">
        <f>'Other Opex'!N130</f>
        <v>0</v>
      </c>
      <c r="O246" s="107">
        <f>'Other Opex'!O130</f>
        <v>0</v>
      </c>
      <c r="P246" s="107">
        <f>'Other Opex'!P130</f>
        <v>0</v>
      </c>
      <c r="Q246" s="107">
        <f>'Other Opex'!Q130</f>
        <v>0</v>
      </c>
      <c r="R246" s="107">
        <f>'Other Opex'!R130</f>
        <v>0</v>
      </c>
      <c r="S246" s="107">
        <f>'Other Opex'!S130</f>
        <v>0</v>
      </c>
      <c r="T246" s="107">
        <f>'Other Opex'!T130</f>
        <v>0</v>
      </c>
      <c r="U246" s="107">
        <f>'Other Opex'!U130</f>
        <v>0</v>
      </c>
      <c r="V246" s="107">
        <f>'Other Opex'!V130</f>
        <v>0</v>
      </c>
      <c r="W246" s="107">
        <f>'Other Opex'!W130</f>
        <v>0</v>
      </c>
      <c r="X246" s="107">
        <f>'Other Opex'!X130</f>
        <v>0</v>
      </c>
      <c r="Y246" s="107">
        <f>'Other Opex'!Y130</f>
        <v>0</v>
      </c>
      <c r="Z246" s="107">
        <f>'Other Opex'!Z130</f>
        <v>0</v>
      </c>
      <c r="AA246" s="107">
        <f>'Other Opex'!AA130</f>
        <v>0</v>
      </c>
      <c r="AB246" s="107">
        <f>'Other Opex'!AB130</f>
        <v>0</v>
      </c>
      <c r="AC246" s="108">
        <f>'Other Opex'!AC130</f>
        <v>0</v>
      </c>
      <c r="AE246" s="805">
        <f>'Other Opex'!AE130</f>
        <v>0</v>
      </c>
      <c r="AG246" s="805">
        <f>'Other Opex'!AG130</f>
        <v>0</v>
      </c>
      <c r="AI246" s="805">
        <f>'Other Opex'!AI130</f>
        <v>0</v>
      </c>
    </row>
    <row r="247" spans="2:35" outlineLevel="1" x14ac:dyDescent="0.2">
      <c r="B247" s="445" t="str">
        <f>'Line Items'!D$2436</f>
        <v>Other Operating Costs</v>
      </c>
      <c r="C247" s="445" t="str">
        <f>'Line Items'!D$2474</f>
        <v>Other Operating Costs: Station &amp; Train Operations</v>
      </c>
      <c r="D247" s="142" t="str">
        <f>'Other Opex'!D131</f>
        <v>[Station &amp; Train Operations Line 65]</v>
      </c>
      <c r="E247" s="106"/>
      <c r="F247" s="143" t="str">
        <f>'Other Opex'!F131</f>
        <v>£000</v>
      </c>
      <c r="G247" s="107">
        <f>'Other Opex'!G131</f>
        <v>0</v>
      </c>
      <c r="H247" s="107">
        <f>'Other Opex'!H131</f>
        <v>0</v>
      </c>
      <c r="I247" s="107">
        <f>'Other Opex'!I131</f>
        <v>0</v>
      </c>
      <c r="J247" s="107">
        <f>'Other Opex'!J131</f>
        <v>0</v>
      </c>
      <c r="K247" s="107">
        <f>'Other Opex'!K131</f>
        <v>0</v>
      </c>
      <c r="L247" s="107">
        <f>'Other Opex'!L131</f>
        <v>0</v>
      </c>
      <c r="M247" s="107">
        <f>'Other Opex'!M131</f>
        <v>0</v>
      </c>
      <c r="N247" s="107">
        <f>'Other Opex'!N131</f>
        <v>0</v>
      </c>
      <c r="O247" s="107">
        <f>'Other Opex'!O131</f>
        <v>0</v>
      </c>
      <c r="P247" s="107">
        <f>'Other Opex'!P131</f>
        <v>0</v>
      </c>
      <c r="Q247" s="107">
        <f>'Other Opex'!Q131</f>
        <v>0</v>
      </c>
      <c r="R247" s="107">
        <f>'Other Opex'!R131</f>
        <v>0</v>
      </c>
      <c r="S247" s="107">
        <f>'Other Opex'!S131</f>
        <v>0</v>
      </c>
      <c r="T247" s="107">
        <f>'Other Opex'!T131</f>
        <v>0</v>
      </c>
      <c r="U247" s="107">
        <f>'Other Opex'!U131</f>
        <v>0</v>
      </c>
      <c r="V247" s="107">
        <f>'Other Opex'!V131</f>
        <v>0</v>
      </c>
      <c r="W247" s="107">
        <f>'Other Opex'!W131</f>
        <v>0</v>
      </c>
      <c r="X247" s="107">
        <f>'Other Opex'!X131</f>
        <v>0</v>
      </c>
      <c r="Y247" s="107">
        <f>'Other Opex'!Y131</f>
        <v>0</v>
      </c>
      <c r="Z247" s="107">
        <f>'Other Opex'!Z131</f>
        <v>0</v>
      </c>
      <c r="AA247" s="107">
        <f>'Other Opex'!AA131</f>
        <v>0</v>
      </c>
      <c r="AB247" s="107">
        <f>'Other Opex'!AB131</f>
        <v>0</v>
      </c>
      <c r="AC247" s="108">
        <f>'Other Opex'!AC131</f>
        <v>0</v>
      </c>
      <c r="AE247" s="805">
        <f>'Other Opex'!AE131</f>
        <v>0</v>
      </c>
      <c r="AG247" s="805">
        <f>'Other Opex'!AG131</f>
        <v>0</v>
      </c>
      <c r="AI247" s="805">
        <f>'Other Opex'!AI131</f>
        <v>0</v>
      </c>
    </row>
    <row r="248" spans="2:35" outlineLevel="1" x14ac:dyDescent="0.2">
      <c r="B248" s="445" t="str">
        <f>'Line Items'!D$2436</f>
        <v>Other Operating Costs</v>
      </c>
      <c r="C248" s="445" t="str">
        <f>'Line Items'!D$2474</f>
        <v>Other Operating Costs: Station &amp; Train Operations</v>
      </c>
      <c r="D248" s="142" t="str">
        <f>'Other Opex'!D132</f>
        <v>[Station &amp; Train Operations Line 66]</v>
      </c>
      <c r="E248" s="106"/>
      <c r="F248" s="143" t="str">
        <f>'Other Opex'!F132</f>
        <v>£000</v>
      </c>
      <c r="G248" s="107">
        <f>'Other Opex'!G132</f>
        <v>0</v>
      </c>
      <c r="H248" s="107">
        <f>'Other Opex'!H132</f>
        <v>0</v>
      </c>
      <c r="I248" s="107">
        <f>'Other Opex'!I132</f>
        <v>0</v>
      </c>
      <c r="J248" s="107">
        <f>'Other Opex'!J132</f>
        <v>0</v>
      </c>
      <c r="K248" s="107">
        <f>'Other Opex'!K132</f>
        <v>0</v>
      </c>
      <c r="L248" s="107">
        <f>'Other Opex'!L132</f>
        <v>0</v>
      </c>
      <c r="M248" s="107">
        <f>'Other Opex'!M132</f>
        <v>0</v>
      </c>
      <c r="N248" s="107">
        <f>'Other Opex'!N132</f>
        <v>0</v>
      </c>
      <c r="O248" s="107">
        <f>'Other Opex'!O132</f>
        <v>0</v>
      </c>
      <c r="P248" s="107">
        <f>'Other Opex'!P132</f>
        <v>0</v>
      </c>
      <c r="Q248" s="107">
        <f>'Other Opex'!Q132</f>
        <v>0</v>
      </c>
      <c r="R248" s="107">
        <f>'Other Opex'!R132</f>
        <v>0</v>
      </c>
      <c r="S248" s="107">
        <f>'Other Opex'!S132</f>
        <v>0</v>
      </c>
      <c r="T248" s="107">
        <f>'Other Opex'!T132</f>
        <v>0</v>
      </c>
      <c r="U248" s="107">
        <f>'Other Opex'!U132</f>
        <v>0</v>
      </c>
      <c r="V248" s="107">
        <f>'Other Opex'!V132</f>
        <v>0</v>
      </c>
      <c r="W248" s="107">
        <f>'Other Opex'!W132</f>
        <v>0</v>
      </c>
      <c r="X248" s="107">
        <f>'Other Opex'!X132</f>
        <v>0</v>
      </c>
      <c r="Y248" s="107">
        <f>'Other Opex'!Y132</f>
        <v>0</v>
      </c>
      <c r="Z248" s="107">
        <f>'Other Opex'!Z132</f>
        <v>0</v>
      </c>
      <c r="AA248" s="107">
        <f>'Other Opex'!AA132</f>
        <v>0</v>
      </c>
      <c r="AB248" s="107">
        <f>'Other Opex'!AB132</f>
        <v>0</v>
      </c>
      <c r="AC248" s="108">
        <f>'Other Opex'!AC132</f>
        <v>0</v>
      </c>
      <c r="AE248" s="805">
        <f>'Other Opex'!AE132</f>
        <v>0</v>
      </c>
      <c r="AG248" s="805">
        <f>'Other Opex'!AG132</f>
        <v>0</v>
      </c>
      <c r="AI248" s="805">
        <f>'Other Opex'!AI132</f>
        <v>0</v>
      </c>
    </row>
    <row r="249" spans="2:35" outlineLevel="1" x14ac:dyDescent="0.2">
      <c r="B249" s="445" t="str">
        <f>'Line Items'!D$2436</f>
        <v>Other Operating Costs</v>
      </c>
      <c r="C249" s="445" t="str">
        <f>'Line Items'!D$2474</f>
        <v>Other Operating Costs: Station &amp; Train Operations</v>
      </c>
      <c r="D249" s="142" t="str">
        <f>'Other Opex'!D133</f>
        <v>[Station &amp; Train Operations Line 67]</v>
      </c>
      <c r="E249" s="106"/>
      <c r="F249" s="143" t="str">
        <f>'Other Opex'!F133</f>
        <v>£000</v>
      </c>
      <c r="G249" s="107">
        <f>'Other Opex'!G133</f>
        <v>0</v>
      </c>
      <c r="H249" s="107">
        <f>'Other Opex'!H133</f>
        <v>0</v>
      </c>
      <c r="I249" s="107">
        <f>'Other Opex'!I133</f>
        <v>0</v>
      </c>
      <c r="J249" s="107">
        <f>'Other Opex'!J133</f>
        <v>0</v>
      </c>
      <c r="K249" s="107">
        <f>'Other Opex'!K133</f>
        <v>0</v>
      </c>
      <c r="L249" s="107">
        <f>'Other Opex'!L133</f>
        <v>0</v>
      </c>
      <c r="M249" s="107">
        <f>'Other Opex'!M133</f>
        <v>0</v>
      </c>
      <c r="N249" s="107">
        <f>'Other Opex'!N133</f>
        <v>0</v>
      </c>
      <c r="O249" s="107">
        <f>'Other Opex'!O133</f>
        <v>0</v>
      </c>
      <c r="P249" s="107">
        <f>'Other Opex'!P133</f>
        <v>0</v>
      </c>
      <c r="Q249" s="107">
        <f>'Other Opex'!Q133</f>
        <v>0</v>
      </c>
      <c r="R249" s="107">
        <f>'Other Opex'!R133</f>
        <v>0</v>
      </c>
      <c r="S249" s="107">
        <f>'Other Opex'!S133</f>
        <v>0</v>
      </c>
      <c r="T249" s="107">
        <f>'Other Opex'!T133</f>
        <v>0</v>
      </c>
      <c r="U249" s="107">
        <f>'Other Opex'!U133</f>
        <v>0</v>
      </c>
      <c r="V249" s="107">
        <f>'Other Opex'!V133</f>
        <v>0</v>
      </c>
      <c r="W249" s="107">
        <f>'Other Opex'!W133</f>
        <v>0</v>
      </c>
      <c r="X249" s="107">
        <f>'Other Opex'!X133</f>
        <v>0</v>
      </c>
      <c r="Y249" s="107">
        <f>'Other Opex'!Y133</f>
        <v>0</v>
      </c>
      <c r="Z249" s="107">
        <f>'Other Opex'!Z133</f>
        <v>0</v>
      </c>
      <c r="AA249" s="107">
        <f>'Other Opex'!AA133</f>
        <v>0</v>
      </c>
      <c r="AB249" s="107">
        <f>'Other Opex'!AB133</f>
        <v>0</v>
      </c>
      <c r="AC249" s="108">
        <f>'Other Opex'!AC133</f>
        <v>0</v>
      </c>
      <c r="AE249" s="805">
        <f>'Other Opex'!AE133</f>
        <v>0</v>
      </c>
      <c r="AG249" s="805">
        <f>'Other Opex'!AG133</f>
        <v>0</v>
      </c>
      <c r="AI249" s="805">
        <f>'Other Opex'!AI133</f>
        <v>0</v>
      </c>
    </row>
    <row r="250" spans="2:35" outlineLevel="1" x14ac:dyDescent="0.2">
      <c r="B250" s="445" t="str">
        <f>'Line Items'!D$2436</f>
        <v>Other Operating Costs</v>
      </c>
      <c r="C250" s="445" t="str">
        <f>'Line Items'!D$2474</f>
        <v>Other Operating Costs: Station &amp; Train Operations</v>
      </c>
      <c r="D250" s="142" t="str">
        <f>'Other Opex'!D134</f>
        <v>[Station &amp; Train Operations Line 68]</v>
      </c>
      <c r="E250" s="106"/>
      <c r="F250" s="143" t="str">
        <f>'Other Opex'!F134</f>
        <v>£000</v>
      </c>
      <c r="G250" s="107">
        <f>'Other Opex'!G134</f>
        <v>0</v>
      </c>
      <c r="H250" s="107">
        <f>'Other Opex'!H134</f>
        <v>0</v>
      </c>
      <c r="I250" s="107">
        <f>'Other Opex'!I134</f>
        <v>0</v>
      </c>
      <c r="J250" s="107">
        <f>'Other Opex'!J134</f>
        <v>0</v>
      </c>
      <c r="K250" s="107">
        <f>'Other Opex'!K134</f>
        <v>0</v>
      </c>
      <c r="L250" s="107">
        <f>'Other Opex'!L134</f>
        <v>0</v>
      </c>
      <c r="M250" s="107">
        <f>'Other Opex'!M134</f>
        <v>0</v>
      </c>
      <c r="N250" s="107">
        <f>'Other Opex'!N134</f>
        <v>0</v>
      </c>
      <c r="O250" s="107">
        <f>'Other Opex'!O134</f>
        <v>0</v>
      </c>
      <c r="P250" s="107">
        <f>'Other Opex'!P134</f>
        <v>0</v>
      </c>
      <c r="Q250" s="107">
        <f>'Other Opex'!Q134</f>
        <v>0</v>
      </c>
      <c r="R250" s="107">
        <f>'Other Opex'!R134</f>
        <v>0</v>
      </c>
      <c r="S250" s="107">
        <f>'Other Opex'!S134</f>
        <v>0</v>
      </c>
      <c r="T250" s="107">
        <f>'Other Opex'!T134</f>
        <v>0</v>
      </c>
      <c r="U250" s="107">
        <f>'Other Opex'!U134</f>
        <v>0</v>
      </c>
      <c r="V250" s="107">
        <f>'Other Opex'!V134</f>
        <v>0</v>
      </c>
      <c r="W250" s="107">
        <f>'Other Opex'!W134</f>
        <v>0</v>
      </c>
      <c r="X250" s="107">
        <f>'Other Opex'!X134</f>
        <v>0</v>
      </c>
      <c r="Y250" s="107">
        <f>'Other Opex'!Y134</f>
        <v>0</v>
      </c>
      <c r="Z250" s="107">
        <f>'Other Opex'!Z134</f>
        <v>0</v>
      </c>
      <c r="AA250" s="107">
        <f>'Other Opex'!AA134</f>
        <v>0</v>
      </c>
      <c r="AB250" s="107">
        <f>'Other Opex'!AB134</f>
        <v>0</v>
      </c>
      <c r="AC250" s="108">
        <f>'Other Opex'!AC134</f>
        <v>0</v>
      </c>
      <c r="AE250" s="805">
        <f>'Other Opex'!AE134</f>
        <v>0</v>
      </c>
      <c r="AG250" s="805">
        <f>'Other Opex'!AG134</f>
        <v>0</v>
      </c>
      <c r="AI250" s="805">
        <f>'Other Opex'!AI134</f>
        <v>0</v>
      </c>
    </row>
    <row r="251" spans="2:35" outlineLevel="1" x14ac:dyDescent="0.2">
      <c r="B251" s="445" t="str">
        <f>'Line Items'!D$2436</f>
        <v>Other Operating Costs</v>
      </c>
      <c r="C251" s="445" t="str">
        <f>'Line Items'!D$2474</f>
        <v>Other Operating Costs: Station &amp; Train Operations</v>
      </c>
      <c r="D251" s="142" t="str">
        <f>'Other Opex'!D135</f>
        <v>[Station &amp; Train Operations Line 69]</v>
      </c>
      <c r="E251" s="106"/>
      <c r="F251" s="143" t="str">
        <f>'Other Opex'!F135</f>
        <v>£000</v>
      </c>
      <c r="G251" s="107">
        <f>'Other Opex'!G135</f>
        <v>0</v>
      </c>
      <c r="H251" s="107">
        <f>'Other Opex'!H135</f>
        <v>0</v>
      </c>
      <c r="I251" s="107">
        <f>'Other Opex'!I135</f>
        <v>0</v>
      </c>
      <c r="J251" s="107">
        <f>'Other Opex'!J135</f>
        <v>0</v>
      </c>
      <c r="K251" s="107">
        <f>'Other Opex'!K135</f>
        <v>0</v>
      </c>
      <c r="L251" s="107">
        <f>'Other Opex'!L135</f>
        <v>0</v>
      </c>
      <c r="M251" s="107">
        <f>'Other Opex'!M135</f>
        <v>0</v>
      </c>
      <c r="N251" s="107">
        <f>'Other Opex'!N135</f>
        <v>0</v>
      </c>
      <c r="O251" s="107">
        <f>'Other Opex'!O135</f>
        <v>0</v>
      </c>
      <c r="P251" s="107">
        <f>'Other Opex'!P135</f>
        <v>0</v>
      </c>
      <c r="Q251" s="107">
        <f>'Other Opex'!Q135</f>
        <v>0</v>
      </c>
      <c r="R251" s="107">
        <f>'Other Opex'!R135</f>
        <v>0</v>
      </c>
      <c r="S251" s="107">
        <f>'Other Opex'!S135</f>
        <v>0</v>
      </c>
      <c r="T251" s="107">
        <f>'Other Opex'!T135</f>
        <v>0</v>
      </c>
      <c r="U251" s="107">
        <f>'Other Opex'!U135</f>
        <v>0</v>
      </c>
      <c r="V251" s="107">
        <f>'Other Opex'!V135</f>
        <v>0</v>
      </c>
      <c r="W251" s="107">
        <f>'Other Opex'!W135</f>
        <v>0</v>
      </c>
      <c r="X251" s="107">
        <f>'Other Opex'!X135</f>
        <v>0</v>
      </c>
      <c r="Y251" s="107">
        <f>'Other Opex'!Y135</f>
        <v>0</v>
      </c>
      <c r="Z251" s="107">
        <f>'Other Opex'!Z135</f>
        <v>0</v>
      </c>
      <c r="AA251" s="107">
        <f>'Other Opex'!AA135</f>
        <v>0</v>
      </c>
      <c r="AB251" s="107">
        <f>'Other Opex'!AB135</f>
        <v>0</v>
      </c>
      <c r="AC251" s="108">
        <f>'Other Opex'!AC135</f>
        <v>0</v>
      </c>
      <c r="AE251" s="805">
        <f>'Other Opex'!AE135</f>
        <v>0</v>
      </c>
      <c r="AG251" s="805">
        <f>'Other Opex'!AG135</f>
        <v>0</v>
      </c>
      <c r="AI251" s="805">
        <f>'Other Opex'!AI135</f>
        <v>0</v>
      </c>
    </row>
    <row r="252" spans="2:35" outlineLevel="1" x14ac:dyDescent="0.2">
      <c r="B252" s="445" t="str">
        <f>'Line Items'!D$2436</f>
        <v>Other Operating Costs</v>
      </c>
      <c r="C252" s="445" t="str">
        <f>'Line Items'!D$2474</f>
        <v>Other Operating Costs: Station &amp; Train Operations</v>
      </c>
      <c r="D252" s="451" t="str">
        <f>'Other Opex'!D136</f>
        <v>[Station &amp; Train Operations Line 70]</v>
      </c>
      <c r="E252" s="452"/>
      <c r="F252" s="453" t="str">
        <f>'Other Opex'!F136</f>
        <v>£000</v>
      </c>
      <c r="G252" s="454">
        <f>'Other Opex'!G136</f>
        <v>0</v>
      </c>
      <c r="H252" s="454">
        <f>'Other Opex'!H136</f>
        <v>0</v>
      </c>
      <c r="I252" s="454">
        <f>'Other Opex'!I136</f>
        <v>0</v>
      </c>
      <c r="J252" s="454">
        <f>'Other Opex'!J136</f>
        <v>0</v>
      </c>
      <c r="K252" s="454">
        <f>'Other Opex'!K136</f>
        <v>0</v>
      </c>
      <c r="L252" s="454">
        <f>'Other Opex'!L136</f>
        <v>0</v>
      </c>
      <c r="M252" s="454">
        <f>'Other Opex'!M136</f>
        <v>0</v>
      </c>
      <c r="N252" s="454">
        <f>'Other Opex'!N136</f>
        <v>0</v>
      </c>
      <c r="O252" s="454">
        <f>'Other Opex'!O136</f>
        <v>0</v>
      </c>
      <c r="P252" s="454">
        <f>'Other Opex'!P136</f>
        <v>0</v>
      </c>
      <c r="Q252" s="454">
        <f>'Other Opex'!Q136</f>
        <v>0</v>
      </c>
      <c r="R252" s="454">
        <f>'Other Opex'!R136</f>
        <v>0</v>
      </c>
      <c r="S252" s="454">
        <f>'Other Opex'!S136</f>
        <v>0</v>
      </c>
      <c r="T252" s="454">
        <f>'Other Opex'!T136</f>
        <v>0</v>
      </c>
      <c r="U252" s="454">
        <f>'Other Opex'!U136</f>
        <v>0</v>
      </c>
      <c r="V252" s="454">
        <f>'Other Opex'!V136</f>
        <v>0</v>
      </c>
      <c r="W252" s="454">
        <f>'Other Opex'!W136</f>
        <v>0</v>
      </c>
      <c r="X252" s="454">
        <f>'Other Opex'!X136</f>
        <v>0</v>
      </c>
      <c r="Y252" s="454">
        <f>'Other Opex'!Y136</f>
        <v>0</v>
      </c>
      <c r="Z252" s="454">
        <f>'Other Opex'!Z136</f>
        <v>0</v>
      </c>
      <c r="AA252" s="454">
        <f>'Other Opex'!AA136</f>
        <v>0</v>
      </c>
      <c r="AB252" s="454">
        <f>'Other Opex'!AB136</f>
        <v>0</v>
      </c>
      <c r="AC252" s="455">
        <f>'Other Opex'!AC136</f>
        <v>0</v>
      </c>
      <c r="AE252" s="805">
        <f>'Other Opex'!AE136</f>
        <v>0</v>
      </c>
      <c r="AG252" s="805">
        <f>'Other Opex'!AG136</f>
        <v>0</v>
      </c>
      <c r="AI252" s="805">
        <f>'Other Opex'!AI136</f>
        <v>0</v>
      </c>
    </row>
    <row r="253" spans="2:35" outlineLevel="1" x14ac:dyDescent="0.2">
      <c r="B253" s="445" t="str">
        <f>'Line Items'!D$2436</f>
        <v>Other Operating Costs</v>
      </c>
      <c r="C253" s="445" t="str">
        <f>'Line Items'!D$2475</f>
        <v>Other Operating Costs: Rolling Stock Maintenance</v>
      </c>
      <c r="D253" s="142" t="str">
        <f>'Other Opex'!D142</f>
        <v>Fleet materials</v>
      </c>
      <c r="E253" s="106"/>
      <c r="F253" s="143" t="str">
        <f>'Other Opex'!F142</f>
        <v>£000</v>
      </c>
      <c r="G253" s="107">
        <f>'Other Opex'!G142</f>
        <v>0</v>
      </c>
      <c r="H253" s="107">
        <f>'Other Opex'!H142</f>
        <v>0</v>
      </c>
      <c r="I253" s="107">
        <f>'Other Opex'!I142</f>
        <v>0</v>
      </c>
      <c r="J253" s="107">
        <f>'Other Opex'!J142</f>
        <v>0</v>
      </c>
      <c r="K253" s="107">
        <f>'Other Opex'!K142</f>
        <v>0</v>
      </c>
      <c r="L253" s="107">
        <f>'Other Opex'!L142</f>
        <v>0</v>
      </c>
      <c r="M253" s="107">
        <f>'Other Opex'!M142</f>
        <v>0</v>
      </c>
      <c r="N253" s="107">
        <f>'Other Opex'!N142</f>
        <v>0</v>
      </c>
      <c r="O253" s="107">
        <f>'Other Opex'!O142</f>
        <v>0</v>
      </c>
      <c r="P253" s="107">
        <f>'Other Opex'!P142</f>
        <v>0</v>
      </c>
      <c r="Q253" s="107">
        <f>'Other Opex'!Q142</f>
        <v>0</v>
      </c>
      <c r="R253" s="107">
        <f>'Other Opex'!R142</f>
        <v>0</v>
      </c>
      <c r="S253" s="107">
        <f>'Other Opex'!S142</f>
        <v>0</v>
      </c>
      <c r="T253" s="107">
        <f>'Other Opex'!T142</f>
        <v>0</v>
      </c>
      <c r="U253" s="107">
        <f>'Other Opex'!U142</f>
        <v>0</v>
      </c>
      <c r="V253" s="107">
        <f>'Other Opex'!V142</f>
        <v>0</v>
      </c>
      <c r="W253" s="107">
        <f>'Other Opex'!W142</f>
        <v>0</v>
      </c>
      <c r="X253" s="107">
        <f>'Other Opex'!X142</f>
        <v>0</v>
      </c>
      <c r="Y253" s="107">
        <f>'Other Opex'!Y142</f>
        <v>0</v>
      </c>
      <c r="Z253" s="107">
        <f>'Other Opex'!Z142</f>
        <v>0</v>
      </c>
      <c r="AA253" s="107">
        <f>'Other Opex'!AA142</f>
        <v>0</v>
      </c>
      <c r="AB253" s="107">
        <f>'Other Opex'!AB142</f>
        <v>0</v>
      </c>
      <c r="AC253" s="108">
        <f>'Other Opex'!AC142</f>
        <v>0</v>
      </c>
      <c r="AE253" s="1065">
        <f>'Other Opex'!AE142</f>
        <v>0</v>
      </c>
      <c r="AG253" s="1065">
        <f>'Other Opex'!AG142</f>
        <v>0</v>
      </c>
      <c r="AI253" s="1065">
        <f>'Other Opex'!AI142</f>
        <v>0</v>
      </c>
    </row>
    <row r="254" spans="2:35" outlineLevel="1" x14ac:dyDescent="0.2">
      <c r="B254" s="445" t="str">
        <f>'Line Items'!D$2436</f>
        <v>Other Operating Costs</v>
      </c>
      <c r="C254" s="445" t="str">
        <f>'Line Items'!D$2475</f>
        <v>Other Operating Costs: Rolling Stock Maintenance</v>
      </c>
      <c r="D254" s="142" t="str">
        <f>'Other Opex'!D143</f>
        <v>Third party RS maintainer</v>
      </c>
      <c r="E254" s="106"/>
      <c r="F254" s="143" t="str">
        <f>'Other Opex'!F143</f>
        <v>£000</v>
      </c>
      <c r="G254" s="107">
        <f>'Other Opex'!G143</f>
        <v>0</v>
      </c>
      <c r="H254" s="107">
        <f>'Other Opex'!H143</f>
        <v>0</v>
      </c>
      <c r="I254" s="107">
        <f>'Other Opex'!I143</f>
        <v>0</v>
      </c>
      <c r="J254" s="107">
        <f>'Other Opex'!J143</f>
        <v>0</v>
      </c>
      <c r="K254" s="107">
        <f>'Other Opex'!K143</f>
        <v>0</v>
      </c>
      <c r="L254" s="107">
        <f>'Other Opex'!L143</f>
        <v>0</v>
      </c>
      <c r="M254" s="107">
        <f>'Other Opex'!M143</f>
        <v>0</v>
      </c>
      <c r="N254" s="107">
        <f>'Other Opex'!N143</f>
        <v>0</v>
      </c>
      <c r="O254" s="107">
        <f>'Other Opex'!O143</f>
        <v>0</v>
      </c>
      <c r="P254" s="107">
        <f>'Other Opex'!P143</f>
        <v>0</v>
      </c>
      <c r="Q254" s="107">
        <f>'Other Opex'!Q143</f>
        <v>0</v>
      </c>
      <c r="R254" s="107">
        <f>'Other Opex'!R143</f>
        <v>0</v>
      </c>
      <c r="S254" s="107">
        <f>'Other Opex'!S143</f>
        <v>0</v>
      </c>
      <c r="T254" s="107">
        <f>'Other Opex'!T143</f>
        <v>0</v>
      </c>
      <c r="U254" s="107">
        <f>'Other Opex'!U143</f>
        <v>0</v>
      </c>
      <c r="V254" s="107">
        <f>'Other Opex'!V143</f>
        <v>0</v>
      </c>
      <c r="W254" s="107">
        <f>'Other Opex'!W143</f>
        <v>0</v>
      </c>
      <c r="X254" s="107">
        <f>'Other Opex'!X143</f>
        <v>0</v>
      </c>
      <c r="Y254" s="107">
        <f>'Other Opex'!Y143</f>
        <v>0</v>
      </c>
      <c r="Z254" s="107">
        <f>'Other Opex'!Z143</f>
        <v>0</v>
      </c>
      <c r="AA254" s="107">
        <f>'Other Opex'!AA143</f>
        <v>0</v>
      </c>
      <c r="AB254" s="107">
        <f>'Other Opex'!AB143</f>
        <v>0</v>
      </c>
      <c r="AC254" s="108">
        <f>'Other Opex'!AC143</f>
        <v>0</v>
      </c>
      <c r="AE254" s="805">
        <f>'Other Opex'!AE143</f>
        <v>0</v>
      </c>
      <c r="AG254" s="805">
        <f>'Other Opex'!AG143</f>
        <v>0</v>
      </c>
      <c r="AI254" s="805">
        <f>'Other Opex'!AI143</f>
        <v>0</v>
      </c>
    </row>
    <row r="255" spans="2:35" outlineLevel="1" x14ac:dyDescent="0.2">
      <c r="B255" s="445" t="str">
        <f>'Line Items'!D$2436</f>
        <v>Other Operating Costs</v>
      </c>
      <c r="C255" s="445" t="str">
        <f>'Line Items'!D$2475</f>
        <v>Other Operating Costs: Rolling Stock Maintenance</v>
      </c>
      <c r="D255" s="142" t="str">
        <f>'Other Opex'!D144</f>
        <v>HQ Depot Costs</v>
      </c>
      <c r="E255" s="106"/>
      <c r="F255" s="143" t="str">
        <f>'Other Opex'!F144</f>
        <v>£000</v>
      </c>
      <c r="G255" s="107">
        <f>'Other Opex'!G144</f>
        <v>0</v>
      </c>
      <c r="H255" s="107">
        <f>'Other Opex'!H144</f>
        <v>0</v>
      </c>
      <c r="I255" s="107">
        <f>'Other Opex'!I144</f>
        <v>0</v>
      </c>
      <c r="J255" s="107">
        <f>'Other Opex'!J144</f>
        <v>0</v>
      </c>
      <c r="K255" s="107">
        <f>'Other Opex'!K144</f>
        <v>0</v>
      </c>
      <c r="L255" s="107">
        <f>'Other Opex'!L144</f>
        <v>0</v>
      </c>
      <c r="M255" s="107">
        <f>'Other Opex'!M144</f>
        <v>0</v>
      </c>
      <c r="N255" s="107">
        <f>'Other Opex'!N144</f>
        <v>0</v>
      </c>
      <c r="O255" s="107">
        <f>'Other Opex'!O144</f>
        <v>0</v>
      </c>
      <c r="P255" s="107">
        <f>'Other Opex'!P144</f>
        <v>0</v>
      </c>
      <c r="Q255" s="107">
        <f>'Other Opex'!Q144</f>
        <v>0</v>
      </c>
      <c r="R255" s="107">
        <f>'Other Opex'!R144</f>
        <v>0</v>
      </c>
      <c r="S255" s="107">
        <f>'Other Opex'!S144</f>
        <v>0</v>
      </c>
      <c r="T255" s="107">
        <f>'Other Opex'!T144</f>
        <v>0</v>
      </c>
      <c r="U255" s="107">
        <f>'Other Opex'!U144</f>
        <v>0</v>
      </c>
      <c r="V255" s="107">
        <f>'Other Opex'!V144</f>
        <v>0</v>
      </c>
      <c r="W255" s="107">
        <f>'Other Opex'!W144</f>
        <v>0</v>
      </c>
      <c r="X255" s="107">
        <f>'Other Opex'!X144</f>
        <v>0</v>
      </c>
      <c r="Y255" s="107">
        <f>'Other Opex'!Y144</f>
        <v>0</v>
      </c>
      <c r="Z255" s="107">
        <f>'Other Opex'!Z144</f>
        <v>0</v>
      </c>
      <c r="AA255" s="107">
        <f>'Other Opex'!AA144</f>
        <v>0</v>
      </c>
      <c r="AB255" s="107">
        <f>'Other Opex'!AB144</f>
        <v>0</v>
      </c>
      <c r="AC255" s="108">
        <f>'Other Opex'!AC144</f>
        <v>0</v>
      </c>
      <c r="AE255" s="805">
        <f>'Other Opex'!AE144</f>
        <v>0</v>
      </c>
      <c r="AG255" s="805">
        <f>'Other Opex'!AG144</f>
        <v>0</v>
      </c>
      <c r="AI255" s="805">
        <f>'Other Opex'!AI144</f>
        <v>0</v>
      </c>
    </row>
    <row r="256" spans="2:35" outlineLevel="1" x14ac:dyDescent="0.2">
      <c r="B256" s="445" t="str">
        <f>'Line Items'!D$2436</f>
        <v>Other Operating Costs</v>
      </c>
      <c r="C256" s="445" t="str">
        <f>'Line Items'!D$2475</f>
        <v>Other Operating Costs: Rolling Stock Maintenance</v>
      </c>
      <c r="D256" s="142" t="str">
        <f>'Other Opex'!D145</f>
        <v>Depot: Administrative Costs</v>
      </c>
      <c r="E256" s="106"/>
      <c r="F256" s="143" t="str">
        <f>'Other Opex'!F145</f>
        <v>£000</v>
      </c>
      <c r="G256" s="107">
        <f>'Other Opex'!G145</f>
        <v>0</v>
      </c>
      <c r="H256" s="107">
        <f>'Other Opex'!H145</f>
        <v>0</v>
      </c>
      <c r="I256" s="107">
        <f>'Other Opex'!I145</f>
        <v>0</v>
      </c>
      <c r="J256" s="107">
        <f>'Other Opex'!J145</f>
        <v>0</v>
      </c>
      <c r="K256" s="107">
        <f>'Other Opex'!K145</f>
        <v>0</v>
      </c>
      <c r="L256" s="107">
        <f>'Other Opex'!L145</f>
        <v>0</v>
      </c>
      <c r="M256" s="107">
        <f>'Other Opex'!M145</f>
        <v>0</v>
      </c>
      <c r="N256" s="107">
        <f>'Other Opex'!N145</f>
        <v>0</v>
      </c>
      <c r="O256" s="107">
        <f>'Other Opex'!O145</f>
        <v>0</v>
      </c>
      <c r="P256" s="107">
        <f>'Other Opex'!P145</f>
        <v>0</v>
      </c>
      <c r="Q256" s="107">
        <f>'Other Opex'!Q145</f>
        <v>0</v>
      </c>
      <c r="R256" s="107">
        <f>'Other Opex'!R145</f>
        <v>0</v>
      </c>
      <c r="S256" s="107">
        <f>'Other Opex'!S145</f>
        <v>0</v>
      </c>
      <c r="T256" s="107">
        <f>'Other Opex'!T145</f>
        <v>0</v>
      </c>
      <c r="U256" s="107">
        <f>'Other Opex'!U145</f>
        <v>0</v>
      </c>
      <c r="V256" s="107">
        <f>'Other Opex'!V145</f>
        <v>0</v>
      </c>
      <c r="W256" s="107">
        <f>'Other Opex'!W145</f>
        <v>0</v>
      </c>
      <c r="X256" s="107">
        <f>'Other Opex'!X145</f>
        <v>0</v>
      </c>
      <c r="Y256" s="107">
        <f>'Other Opex'!Y145</f>
        <v>0</v>
      </c>
      <c r="Z256" s="107">
        <f>'Other Opex'!Z145</f>
        <v>0</v>
      </c>
      <c r="AA256" s="107">
        <f>'Other Opex'!AA145</f>
        <v>0</v>
      </c>
      <c r="AB256" s="107">
        <f>'Other Opex'!AB145</f>
        <v>0</v>
      </c>
      <c r="AC256" s="108">
        <f>'Other Opex'!AC145</f>
        <v>0</v>
      </c>
      <c r="AE256" s="805">
        <f>'Other Opex'!AE145</f>
        <v>0</v>
      </c>
      <c r="AG256" s="805">
        <f>'Other Opex'!AG145</f>
        <v>0</v>
      </c>
      <c r="AI256" s="805">
        <f>'Other Opex'!AI145</f>
        <v>0</v>
      </c>
    </row>
    <row r="257" spans="2:35" outlineLevel="1" x14ac:dyDescent="0.2">
      <c r="B257" s="445" t="str">
        <f>'Line Items'!D$2436</f>
        <v>Other Operating Costs</v>
      </c>
      <c r="C257" s="445" t="str">
        <f>'Line Items'!D$2475</f>
        <v>Other Operating Costs: Rolling Stock Maintenance</v>
      </c>
      <c r="D257" s="142" t="str">
        <f>'Other Opex'!D146</f>
        <v>Depot: Security Costs</v>
      </c>
      <c r="E257" s="106"/>
      <c r="F257" s="143" t="str">
        <f>'Other Opex'!F146</f>
        <v>£000</v>
      </c>
      <c r="G257" s="107">
        <f>'Other Opex'!G146</f>
        <v>0</v>
      </c>
      <c r="H257" s="107">
        <f>'Other Opex'!H146</f>
        <v>0</v>
      </c>
      <c r="I257" s="107">
        <f>'Other Opex'!I146</f>
        <v>0</v>
      </c>
      <c r="J257" s="107">
        <f>'Other Opex'!J146</f>
        <v>0</v>
      </c>
      <c r="K257" s="107">
        <f>'Other Opex'!K146</f>
        <v>0</v>
      </c>
      <c r="L257" s="107">
        <f>'Other Opex'!L146</f>
        <v>0</v>
      </c>
      <c r="M257" s="107">
        <f>'Other Opex'!M146</f>
        <v>0</v>
      </c>
      <c r="N257" s="107">
        <f>'Other Opex'!N146</f>
        <v>0</v>
      </c>
      <c r="O257" s="107">
        <f>'Other Opex'!O146</f>
        <v>0</v>
      </c>
      <c r="P257" s="107">
        <f>'Other Opex'!P146</f>
        <v>0</v>
      </c>
      <c r="Q257" s="107">
        <f>'Other Opex'!Q146</f>
        <v>0</v>
      </c>
      <c r="R257" s="107">
        <f>'Other Opex'!R146</f>
        <v>0</v>
      </c>
      <c r="S257" s="107">
        <f>'Other Opex'!S146</f>
        <v>0</v>
      </c>
      <c r="T257" s="107">
        <f>'Other Opex'!T146</f>
        <v>0</v>
      </c>
      <c r="U257" s="107">
        <f>'Other Opex'!U146</f>
        <v>0</v>
      </c>
      <c r="V257" s="107">
        <f>'Other Opex'!V146</f>
        <v>0</v>
      </c>
      <c r="W257" s="107">
        <f>'Other Opex'!W146</f>
        <v>0</v>
      </c>
      <c r="X257" s="107">
        <f>'Other Opex'!X146</f>
        <v>0</v>
      </c>
      <c r="Y257" s="107">
        <f>'Other Opex'!Y146</f>
        <v>0</v>
      </c>
      <c r="Z257" s="107">
        <f>'Other Opex'!Z146</f>
        <v>0</v>
      </c>
      <c r="AA257" s="107">
        <f>'Other Opex'!AA146</f>
        <v>0</v>
      </c>
      <c r="AB257" s="107">
        <f>'Other Opex'!AB146</f>
        <v>0</v>
      </c>
      <c r="AC257" s="108">
        <f>'Other Opex'!AC146</f>
        <v>0</v>
      </c>
      <c r="AE257" s="805">
        <f>'Other Opex'!AE146</f>
        <v>0</v>
      </c>
      <c r="AG257" s="805">
        <f>'Other Opex'!AG146</f>
        <v>0</v>
      </c>
      <c r="AI257" s="805">
        <f>'Other Opex'!AI146</f>
        <v>0</v>
      </c>
    </row>
    <row r="258" spans="2:35" outlineLevel="1" x14ac:dyDescent="0.2">
      <c r="B258" s="445" t="str">
        <f>'Line Items'!D$2436</f>
        <v>Other Operating Costs</v>
      </c>
      <c r="C258" s="445" t="str">
        <f>'Line Items'!D$2475</f>
        <v>Other Operating Costs: Rolling Stock Maintenance</v>
      </c>
      <c r="D258" s="142" t="str">
        <f>'Other Opex'!D147</f>
        <v>Depot: Building Costs</v>
      </c>
      <c r="E258" s="106"/>
      <c r="F258" s="143" t="str">
        <f>'Other Opex'!F147</f>
        <v>£000</v>
      </c>
      <c r="G258" s="107">
        <f>'Other Opex'!G147</f>
        <v>0</v>
      </c>
      <c r="H258" s="107">
        <f>'Other Opex'!H147</f>
        <v>0</v>
      </c>
      <c r="I258" s="107">
        <f>'Other Opex'!I147</f>
        <v>0</v>
      </c>
      <c r="J258" s="107">
        <f>'Other Opex'!J147</f>
        <v>0</v>
      </c>
      <c r="K258" s="107">
        <f>'Other Opex'!K147</f>
        <v>0</v>
      </c>
      <c r="L258" s="107">
        <f>'Other Opex'!L147</f>
        <v>0</v>
      </c>
      <c r="M258" s="107">
        <f>'Other Opex'!M147</f>
        <v>0</v>
      </c>
      <c r="N258" s="107">
        <f>'Other Opex'!N147</f>
        <v>0</v>
      </c>
      <c r="O258" s="107">
        <f>'Other Opex'!O147</f>
        <v>0</v>
      </c>
      <c r="P258" s="107">
        <f>'Other Opex'!P147</f>
        <v>0</v>
      </c>
      <c r="Q258" s="107">
        <f>'Other Opex'!Q147</f>
        <v>0</v>
      </c>
      <c r="R258" s="107">
        <f>'Other Opex'!R147</f>
        <v>0</v>
      </c>
      <c r="S258" s="107">
        <f>'Other Opex'!S147</f>
        <v>0</v>
      </c>
      <c r="T258" s="107">
        <f>'Other Opex'!T147</f>
        <v>0</v>
      </c>
      <c r="U258" s="107">
        <f>'Other Opex'!U147</f>
        <v>0</v>
      </c>
      <c r="V258" s="107">
        <f>'Other Opex'!V147</f>
        <v>0</v>
      </c>
      <c r="W258" s="107">
        <f>'Other Opex'!W147</f>
        <v>0</v>
      </c>
      <c r="X258" s="107">
        <f>'Other Opex'!X147</f>
        <v>0</v>
      </c>
      <c r="Y258" s="107">
        <f>'Other Opex'!Y147</f>
        <v>0</v>
      </c>
      <c r="Z258" s="107">
        <f>'Other Opex'!Z147</f>
        <v>0</v>
      </c>
      <c r="AA258" s="107">
        <f>'Other Opex'!AA147</f>
        <v>0</v>
      </c>
      <c r="AB258" s="107">
        <f>'Other Opex'!AB147</f>
        <v>0</v>
      </c>
      <c r="AC258" s="108">
        <f>'Other Opex'!AC147</f>
        <v>0</v>
      </c>
      <c r="AE258" s="805">
        <f>'Other Opex'!AE147</f>
        <v>0</v>
      </c>
      <c r="AG258" s="805">
        <f>'Other Opex'!AG147</f>
        <v>0</v>
      </c>
      <c r="AI258" s="805">
        <f>'Other Opex'!AI147</f>
        <v>0</v>
      </c>
    </row>
    <row r="259" spans="2:35" outlineLevel="1" x14ac:dyDescent="0.2">
      <c r="B259" s="445" t="str">
        <f>'Line Items'!D$2436</f>
        <v>Other Operating Costs</v>
      </c>
      <c r="C259" s="445" t="str">
        <f>'Line Items'!D$2475</f>
        <v>Other Operating Costs: Rolling Stock Maintenance</v>
      </c>
      <c r="D259" s="142" t="str">
        <f>'Other Opex'!D148</f>
        <v>Depot: IT Equipment</v>
      </c>
      <c r="E259" s="106"/>
      <c r="F259" s="143" t="str">
        <f>'Other Opex'!F148</f>
        <v>£000</v>
      </c>
      <c r="G259" s="107">
        <f>'Other Opex'!G148</f>
        <v>0</v>
      </c>
      <c r="H259" s="107">
        <f>'Other Opex'!H148</f>
        <v>0</v>
      </c>
      <c r="I259" s="107">
        <f>'Other Opex'!I148</f>
        <v>0</v>
      </c>
      <c r="J259" s="107">
        <f>'Other Opex'!J148</f>
        <v>0</v>
      </c>
      <c r="K259" s="107">
        <f>'Other Opex'!K148</f>
        <v>0</v>
      </c>
      <c r="L259" s="107">
        <f>'Other Opex'!L148</f>
        <v>0</v>
      </c>
      <c r="M259" s="107">
        <f>'Other Opex'!M148</f>
        <v>0</v>
      </c>
      <c r="N259" s="107">
        <f>'Other Opex'!N148</f>
        <v>0</v>
      </c>
      <c r="O259" s="107">
        <f>'Other Opex'!O148</f>
        <v>0</v>
      </c>
      <c r="P259" s="107">
        <f>'Other Opex'!P148</f>
        <v>0</v>
      </c>
      <c r="Q259" s="107">
        <f>'Other Opex'!Q148</f>
        <v>0</v>
      </c>
      <c r="R259" s="107">
        <f>'Other Opex'!R148</f>
        <v>0</v>
      </c>
      <c r="S259" s="107">
        <f>'Other Opex'!S148</f>
        <v>0</v>
      </c>
      <c r="T259" s="107">
        <f>'Other Opex'!T148</f>
        <v>0</v>
      </c>
      <c r="U259" s="107">
        <f>'Other Opex'!U148</f>
        <v>0</v>
      </c>
      <c r="V259" s="107">
        <f>'Other Opex'!V148</f>
        <v>0</v>
      </c>
      <c r="W259" s="107">
        <f>'Other Opex'!W148</f>
        <v>0</v>
      </c>
      <c r="X259" s="107">
        <f>'Other Opex'!X148</f>
        <v>0</v>
      </c>
      <c r="Y259" s="107">
        <f>'Other Opex'!Y148</f>
        <v>0</v>
      </c>
      <c r="Z259" s="107">
        <f>'Other Opex'!Z148</f>
        <v>0</v>
      </c>
      <c r="AA259" s="107">
        <f>'Other Opex'!AA148</f>
        <v>0</v>
      </c>
      <c r="AB259" s="107">
        <f>'Other Opex'!AB148</f>
        <v>0</v>
      </c>
      <c r="AC259" s="108">
        <f>'Other Opex'!AC148</f>
        <v>0</v>
      </c>
      <c r="AE259" s="805">
        <f>'Other Opex'!AE148</f>
        <v>0</v>
      </c>
      <c r="AG259" s="805">
        <f>'Other Opex'!AG148</f>
        <v>0</v>
      </c>
      <c r="AI259" s="805">
        <f>'Other Opex'!AI148</f>
        <v>0</v>
      </c>
    </row>
    <row r="260" spans="2:35" outlineLevel="1" x14ac:dyDescent="0.2">
      <c r="B260" s="445" t="str">
        <f>'Line Items'!D$2436</f>
        <v>Other Operating Costs</v>
      </c>
      <c r="C260" s="445" t="str">
        <f>'Line Items'!D$2475</f>
        <v>Other Operating Costs: Rolling Stock Maintenance</v>
      </c>
      <c r="D260" s="142" t="str">
        <f>'Other Opex'!D149</f>
        <v>Depot: Industry Payments</v>
      </c>
      <c r="E260" s="106"/>
      <c r="F260" s="143" t="str">
        <f>'Other Opex'!F149</f>
        <v>£000</v>
      </c>
      <c r="G260" s="107">
        <f>'Other Opex'!G149</f>
        <v>0</v>
      </c>
      <c r="H260" s="107">
        <f>'Other Opex'!H149</f>
        <v>0</v>
      </c>
      <c r="I260" s="107">
        <f>'Other Opex'!I149</f>
        <v>0</v>
      </c>
      <c r="J260" s="107">
        <f>'Other Opex'!J149</f>
        <v>0</v>
      </c>
      <c r="K260" s="107">
        <f>'Other Opex'!K149</f>
        <v>0</v>
      </c>
      <c r="L260" s="107">
        <f>'Other Opex'!L149</f>
        <v>0</v>
      </c>
      <c r="M260" s="107">
        <f>'Other Opex'!M149</f>
        <v>0</v>
      </c>
      <c r="N260" s="107">
        <f>'Other Opex'!N149</f>
        <v>0</v>
      </c>
      <c r="O260" s="107">
        <f>'Other Opex'!O149</f>
        <v>0</v>
      </c>
      <c r="P260" s="107">
        <f>'Other Opex'!P149</f>
        <v>0</v>
      </c>
      <c r="Q260" s="107">
        <f>'Other Opex'!Q149</f>
        <v>0</v>
      </c>
      <c r="R260" s="107">
        <f>'Other Opex'!R149</f>
        <v>0</v>
      </c>
      <c r="S260" s="107">
        <f>'Other Opex'!S149</f>
        <v>0</v>
      </c>
      <c r="T260" s="107">
        <f>'Other Opex'!T149</f>
        <v>0</v>
      </c>
      <c r="U260" s="107">
        <f>'Other Opex'!U149</f>
        <v>0</v>
      </c>
      <c r="V260" s="107">
        <f>'Other Opex'!V149</f>
        <v>0</v>
      </c>
      <c r="W260" s="107">
        <f>'Other Opex'!W149</f>
        <v>0</v>
      </c>
      <c r="X260" s="107">
        <f>'Other Opex'!X149</f>
        <v>0</v>
      </c>
      <c r="Y260" s="107">
        <f>'Other Opex'!Y149</f>
        <v>0</v>
      </c>
      <c r="Z260" s="107">
        <f>'Other Opex'!Z149</f>
        <v>0</v>
      </c>
      <c r="AA260" s="107">
        <f>'Other Opex'!AA149</f>
        <v>0</v>
      </c>
      <c r="AB260" s="107">
        <f>'Other Opex'!AB149</f>
        <v>0</v>
      </c>
      <c r="AC260" s="108">
        <f>'Other Opex'!AC149</f>
        <v>0</v>
      </c>
      <c r="AE260" s="805">
        <f>'Other Opex'!AE149</f>
        <v>0</v>
      </c>
      <c r="AG260" s="805">
        <f>'Other Opex'!AG149</f>
        <v>0</v>
      </c>
      <c r="AI260" s="805">
        <f>'Other Opex'!AI149</f>
        <v>0</v>
      </c>
    </row>
    <row r="261" spans="2:35" outlineLevel="1" x14ac:dyDescent="0.2">
      <c r="B261" s="445" t="str">
        <f>'Line Items'!D$2436</f>
        <v>Other Operating Costs</v>
      </c>
      <c r="C261" s="445" t="str">
        <f>'Line Items'!D$2475</f>
        <v>Other Operating Costs: Rolling Stock Maintenance</v>
      </c>
      <c r="D261" s="142" t="str">
        <f>'Other Opex'!D150</f>
        <v>Depot: Plant</v>
      </c>
      <c r="E261" s="106"/>
      <c r="F261" s="143" t="str">
        <f>'Other Opex'!F150</f>
        <v>£000</v>
      </c>
      <c r="G261" s="107">
        <f>'Other Opex'!G150</f>
        <v>0</v>
      </c>
      <c r="H261" s="107">
        <f>'Other Opex'!H150</f>
        <v>0</v>
      </c>
      <c r="I261" s="107">
        <f>'Other Opex'!I150</f>
        <v>0</v>
      </c>
      <c r="J261" s="107">
        <f>'Other Opex'!J150</f>
        <v>0</v>
      </c>
      <c r="K261" s="107">
        <f>'Other Opex'!K150</f>
        <v>0</v>
      </c>
      <c r="L261" s="107">
        <f>'Other Opex'!L150</f>
        <v>0</v>
      </c>
      <c r="M261" s="107">
        <f>'Other Opex'!M150</f>
        <v>0</v>
      </c>
      <c r="N261" s="107">
        <f>'Other Opex'!N150</f>
        <v>0</v>
      </c>
      <c r="O261" s="107">
        <f>'Other Opex'!O150</f>
        <v>0</v>
      </c>
      <c r="P261" s="107">
        <f>'Other Opex'!P150</f>
        <v>0</v>
      </c>
      <c r="Q261" s="107">
        <f>'Other Opex'!Q150</f>
        <v>0</v>
      </c>
      <c r="R261" s="107">
        <f>'Other Opex'!R150</f>
        <v>0</v>
      </c>
      <c r="S261" s="107">
        <f>'Other Opex'!S150</f>
        <v>0</v>
      </c>
      <c r="T261" s="107">
        <f>'Other Opex'!T150</f>
        <v>0</v>
      </c>
      <c r="U261" s="107">
        <f>'Other Opex'!U150</f>
        <v>0</v>
      </c>
      <c r="V261" s="107">
        <f>'Other Opex'!V150</f>
        <v>0</v>
      </c>
      <c r="W261" s="107">
        <f>'Other Opex'!W150</f>
        <v>0</v>
      </c>
      <c r="X261" s="107">
        <f>'Other Opex'!X150</f>
        <v>0</v>
      </c>
      <c r="Y261" s="107">
        <f>'Other Opex'!Y150</f>
        <v>0</v>
      </c>
      <c r="Z261" s="107">
        <f>'Other Opex'!Z150</f>
        <v>0</v>
      </c>
      <c r="AA261" s="107">
        <f>'Other Opex'!AA150</f>
        <v>0</v>
      </c>
      <c r="AB261" s="107">
        <f>'Other Opex'!AB150</f>
        <v>0</v>
      </c>
      <c r="AC261" s="108">
        <f>'Other Opex'!AC150</f>
        <v>0</v>
      </c>
      <c r="AE261" s="805">
        <f>'Other Opex'!AE150</f>
        <v>0</v>
      </c>
      <c r="AG261" s="805">
        <f>'Other Opex'!AG150</f>
        <v>0</v>
      </c>
      <c r="AI261" s="805">
        <f>'Other Opex'!AI150</f>
        <v>0</v>
      </c>
    </row>
    <row r="262" spans="2:35" outlineLevel="1" x14ac:dyDescent="0.2">
      <c r="B262" s="445" t="str">
        <f>'Line Items'!D$2436</f>
        <v>Other Operating Costs</v>
      </c>
      <c r="C262" s="445" t="str">
        <f>'Line Items'!D$2475</f>
        <v>Other Operating Costs: Rolling Stock Maintenance</v>
      </c>
      <c r="D262" s="142" t="str">
        <f>'Other Opex'!D151</f>
        <v>Depot: Track</v>
      </c>
      <c r="E262" s="106"/>
      <c r="F262" s="143" t="str">
        <f>'Other Opex'!F151</f>
        <v>£000</v>
      </c>
      <c r="G262" s="107">
        <f>'Other Opex'!G151</f>
        <v>0</v>
      </c>
      <c r="H262" s="107">
        <f>'Other Opex'!H151</f>
        <v>0</v>
      </c>
      <c r="I262" s="107">
        <f>'Other Opex'!I151</f>
        <v>0</v>
      </c>
      <c r="J262" s="107">
        <f>'Other Opex'!J151</f>
        <v>0</v>
      </c>
      <c r="K262" s="107">
        <f>'Other Opex'!K151</f>
        <v>0</v>
      </c>
      <c r="L262" s="107">
        <f>'Other Opex'!L151</f>
        <v>0</v>
      </c>
      <c r="M262" s="107">
        <f>'Other Opex'!M151</f>
        <v>0</v>
      </c>
      <c r="N262" s="107">
        <f>'Other Opex'!N151</f>
        <v>0</v>
      </c>
      <c r="O262" s="107">
        <f>'Other Opex'!O151</f>
        <v>0</v>
      </c>
      <c r="P262" s="107">
        <f>'Other Opex'!P151</f>
        <v>0</v>
      </c>
      <c r="Q262" s="107">
        <f>'Other Opex'!Q151</f>
        <v>0</v>
      </c>
      <c r="R262" s="107">
        <f>'Other Opex'!R151</f>
        <v>0</v>
      </c>
      <c r="S262" s="107">
        <f>'Other Opex'!S151</f>
        <v>0</v>
      </c>
      <c r="T262" s="107">
        <f>'Other Opex'!T151</f>
        <v>0</v>
      </c>
      <c r="U262" s="107">
        <f>'Other Opex'!U151</f>
        <v>0</v>
      </c>
      <c r="V262" s="107">
        <f>'Other Opex'!V151</f>
        <v>0</v>
      </c>
      <c r="W262" s="107">
        <f>'Other Opex'!W151</f>
        <v>0</v>
      </c>
      <c r="X262" s="107">
        <f>'Other Opex'!X151</f>
        <v>0</v>
      </c>
      <c r="Y262" s="107">
        <f>'Other Opex'!Y151</f>
        <v>0</v>
      </c>
      <c r="Z262" s="107">
        <f>'Other Opex'!Z151</f>
        <v>0</v>
      </c>
      <c r="AA262" s="107">
        <f>'Other Opex'!AA151</f>
        <v>0</v>
      </c>
      <c r="AB262" s="107">
        <f>'Other Opex'!AB151</f>
        <v>0</v>
      </c>
      <c r="AC262" s="108">
        <f>'Other Opex'!AC151</f>
        <v>0</v>
      </c>
      <c r="AE262" s="805">
        <f>'Other Opex'!AE151</f>
        <v>0</v>
      </c>
      <c r="AG262" s="805">
        <f>'Other Opex'!AG151</f>
        <v>0</v>
      </c>
      <c r="AI262" s="805">
        <f>'Other Opex'!AI151</f>
        <v>0</v>
      </c>
    </row>
    <row r="263" spans="2:35" outlineLevel="1" x14ac:dyDescent="0.2">
      <c r="B263" s="445" t="str">
        <f>'Line Items'!D$2436</f>
        <v>Other Operating Costs</v>
      </c>
      <c r="C263" s="445" t="str">
        <f>'Line Items'!D$2475</f>
        <v>Other Operating Costs: Rolling Stock Maintenance</v>
      </c>
      <c r="D263" s="142" t="str">
        <f>'Other Opex'!D152</f>
        <v>Depot: Equipment</v>
      </c>
      <c r="E263" s="106"/>
      <c r="F263" s="143" t="str">
        <f>'Other Opex'!F152</f>
        <v>£000</v>
      </c>
      <c r="G263" s="107">
        <f>'Other Opex'!G152</f>
        <v>0</v>
      </c>
      <c r="H263" s="107">
        <f>'Other Opex'!H152</f>
        <v>0</v>
      </c>
      <c r="I263" s="107">
        <f>'Other Opex'!I152</f>
        <v>0</v>
      </c>
      <c r="J263" s="107">
        <f>'Other Opex'!J152</f>
        <v>0</v>
      </c>
      <c r="K263" s="107">
        <f>'Other Opex'!K152</f>
        <v>0</v>
      </c>
      <c r="L263" s="107">
        <f>'Other Opex'!L152</f>
        <v>0</v>
      </c>
      <c r="M263" s="107">
        <f>'Other Opex'!M152</f>
        <v>0</v>
      </c>
      <c r="N263" s="107">
        <f>'Other Opex'!N152</f>
        <v>0</v>
      </c>
      <c r="O263" s="107">
        <f>'Other Opex'!O152</f>
        <v>0</v>
      </c>
      <c r="P263" s="107">
        <f>'Other Opex'!P152</f>
        <v>0</v>
      </c>
      <c r="Q263" s="107">
        <f>'Other Opex'!Q152</f>
        <v>0</v>
      </c>
      <c r="R263" s="107">
        <f>'Other Opex'!R152</f>
        <v>0</v>
      </c>
      <c r="S263" s="107">
        <f>'Other Opex'!S152</f>
        <v>0</v>
      </c>
      <c r="T263" s="107">
        <f>'Other Opex'!T152</f>
        <v>0</v>
      </c>
      <c r="U263" s="107">
        <f>'Other Opex'!U152</f>
        <v>0</v>
      </c>
      <c r="V263" s="107">
        <f>'Other Opex'!V152</f>
        <v>0</v>
      </c>
      <c r="W263" s="107">
        <f>'Other Opex'!W152</f>
        <v>0</v>
      </c>
      <c r="X263" s="107">
        <f>'Other Opex'!X152</f>
        <v>0</v>
      </c>
      <c r="Y263" s="107">
        <f>'Other Opex'!Y152</f>
        <v>0</v>
      </c>
      <c r="Z263" s="107">
        <f>'Other Opex'!Z152</f>
        <v>0</v>
      </c>
      <c r="AA263" s="107">
        <f>'Other Opex'!AA152</f>
        <v>0</v>
      </c>
      <c r="AB263" s="107">
        <f>'Other Opex'!AB152</f>
        <v>0</v>
      </c>
      <c r="AC263" s="108">
        <f>'Other Opex'!AC152</f>
        <v>0</v>
      </c>
      <c r="AE263" s="805">
        <f>'Other Opex'!AE152</f>
        <v>0</v>
      </c>
      <c r="AG263" s="805">
        <f>'Other Opex'!AG152</f>
        <v>0</v>
      </c>
      <c r="AI263" s="805">
        <f>'Other Opex'!AI152</f>
        <v>0</v>
      </c>
    </row>
    <row r="264" spans="2:35" outlineLevel="1" x14ac:dyDescent="0.2">
      <c r="B264" s="445" t="str">
        <f>'Line Items'!D$2436</f>
        <v>Other Operating Costs</v>
      </c>
      <c r="C264" s="445" t="str">
        <f>'Line Items'!D$2475</f>
        <v>Other Operating Costs: Rolling Stock Maintenance</v>
      </c>
      <c r="D264" s="142" t="str">
        <f>'Other Opex'!D153</f>
        <v>Depot: Utilities</v>
      </c>
      <c r="E264" s="106"/>
      <c r="F264" s="143" t="str">
        <f>'Other Opex'!F153</f>
        <v>£000</v>
      </c>
      <c r="G264" s="107">
        <f>'Other Opex'!G153</f>
        <v>0</v>
      </c>
      <c r="H264" s="107">
        <f>'Other Opex'!H153</f>
        <v>0</v>
      </c>
      <c r="I264" s="107">
        <f>'Other Opex'!I153</f>
        <v>0</v>
      </c>
      <c r="J264" s="107">
        <f>'Other Opex'!J153</f>
        <v>0</v>
      </c>
      <c r="K264" s="107">
        <f>'Other Opex'!K153</f>
        <v>0</v>
      </c>
      <c r="L264" s="107">
        <f>'Other Opex'!L153</f>
        <v>0</v>
      </c>
      <c r="M264" s="107">
        <f>'Other Opex'!M153</f>
        <v>0</v>
      </c>
      <c r="N264" s="107">
        <f>'Other Opex'!N153</f>
        <v>0</v>
      </c>
      <c r="O264" s="107">
        <f>'Other Opex'!O153</f>
        <v>0</v>
      </c>
      <c r="P264" s="107">
        <f>'Other Opex'!P153</f>
        <v>0</v>
      </c>
      <c r="Q264" s="107">
        <f>'Other Opex'!Q153</f>
        <v>0</v>
      </c>
      <c r="R264" s="107">
        <f>'Other Opex'!R153</f>
        <v>0</v>
      </c>
      <c r="S264" s="107">
        <f>'Other Opex'!S153</f>
        <v>0</v>
      </c>
      <c r="T264" s="107">
        <f>'Other Opex'!T153</f>
        <v>0</v>
      </c>
      <c r="U264" s="107">
        <f>'Other Opex'!U153</f>
        <v>0</v>
      </c>
      <c r="V264" s="107">
        <f>'Other Opex'!V153</f>
        <v>0</v>
      </c>
      <c r="W264" s="107">
        <f>'Other Opex'!W153</f>
        <v>0</v>
      </c>
      <c r="X264" s="107">
        <f>'Other Opex'!X153</f>
        <v>0</v>
      </c>
      <c r="Y264" s="107">
        <f>'Other Opex'!Y153</f>
        <v>0</v>
      </c>
      <c r="Z264" s="107">
        <f>'Other Opex'!Z153</f>
        <v>0</v>
      </c>
      <c r="AA264" s="107">
        <f>'Other Opex'!AA153</f>
        <v>0</v>
      </c>
      <c r="AB264" s="107">
        <f>'Other Opex'!AB153</f>
        <v>0</v>
      </c>
      <c r="AC264" s="108">
        <f>'Other Opex'!AC153</f>
        <v>0</v>
      </c>
      <c r="AE264" s="805">
        <f>'Other Opex'!AE153</f>
        <v>0</v>
      </c>
      <c r="AG264" s="805">
        <f>'Other Opex'!AG153</f>
        <v>0</v>
      </c>
      <c r="AI264" s="805">
        <f>'Other Opex'!AI153</f>
        <v>0</v>
      </c>
    </row>
    <row r="265" spans="2:35" outlineLevel="1" x14ac:dyDescent="0.2">
      <c r="B265" s="445" t="str">
        <f>'Line Items'!D$2436</f>
        <v>Other Operating Costs</v>
      </c>
      <c r="C265" s="445" t="str">
        <f>'Line Items'!D$2475</f>
        <v>Other Operating Costs: Rolling Stock Maintenance</v>
      </c>
      <c r="D265" s="142" t="str">
        <f>'Other Opex'!D154</f>
        <v>Depot: M&amp;E maintenance</v>
      </c>
      <c r="E265" s="106"/>
      <c r="F265" s="143" t="str">
        <f>'Other Opex'!F154</f>
        <v>£000</v>
      </c>
      <c r="G265" s="107">
        <f>'Other Opex'!G154</f>
        <v>0</v>
      </c>
      <c r="H265" s="107">
        <f>'Other Opex'!H154</f>
        <v>0</v>
      </c>
      <c r="I265" s="107">
        <f>'Other Opex'!I154</f>
        <v>0</v>
      </c>
      <c r="J265" s="107">
        <f>'Other Opex'!J154</f>
        <v>0</v>
      </c>
      <c r="K265" s="107">
        <f>'Other Opex'!K154</f>
        <v>0</v>
      </c>
      <c r="L265" s="107">
        <f>'Other Opex'!L154</f>
        <v>0</v>
      </c>
      <c r="M265" s="107">
        <f>'Other Opex'!M154</f>
        <v>0</v>
      </c>
      <c r="N265" s="107">
        <f>'Other Opex'!N154</f>
        <v>0</v>
      </c>
      <c r="O265" s="107">
        <f>'Other Opex'!O154</f>
        <v>0</v>
      </c>
      <c r="P265" s="107">
        <f>'Other Opex'!P154</f>
        <v>0</v>
      </c>
      <c r="Q265" s="107">
        <f>'Other Opex'!Q154</f>
        <v>0</v>
      </c>
      <c r="R265" s="107">
        <f>'Other Opex'!R154</f>
        <v>0</v>
      </c>
      <c r="S265" s="107">
        <f>'Other Opex'!S154</f>
        <v>0</v>
      </c>
      <c r="T265" s="107">
        <f>'Other Opex'!T154</f>
        <v>0</v>
      </c>
      <c r="U265" s="107">
        <f>'Other Opex'!U154</f>
        <v>0</v>
      </c>
      <c r="V265" s="107">
        <f>'Other Opex'!V154</f>
        <v>0</v>
      </c>
      <c r="W265" s="107">
        <f>'Other Opex'!W154</f>
        <v>0</v>
      </c>
      <c r="X265" s="107">
        <f>'Other Opex'!X154</f>
        <v>0</v>
      </c>
      <c r="Y265" s="107">
        <f>'Other Opex'!Y154</f>
        <v>0</v>
      </c>
      <c r="Z265" s="107">
        <f>'Other Opex'!Z154</f>
        <v>0</v>
      </c>
      <c r="AA265" s="107">
        <f>'Other Opex'!AA154</f>
        <v>0</v>
      </c>
      <c r="AB265" s="107">
        <f>'Other Opex'!AB154</f>
        <v>0</v>
      </c>
      <c r="AC265" s="108">
        <f>'Other Opex'!AC154</f>
        <v>0</v>
      </c>
      <c r="AE265" s="805">
        <f>'Other Opex'!AE154</f>
        <v>0</v>
      </c>
      <c r="AG265" s="805">
        <f>'Other Opex'!AG154</f>
        <v>0</v>
      </c>
      <c r="AI265" s="805">
        <f>'Other Opex'!AI154</f>
        <v>0</v>
      </c>
    </row>
    <row r="266" spans="2:35" outlineLevel="1" x14ac:dyDescent="0.2">
      <c r="B266" s="445" t="str">
        <f>'Line Items'!D$2436</f>
        <v>Other Operating Costs</v>
      </c>
      <c r="C266" s="445" t="str">
        <f>'Line Items'!D$2475</f>
        <v>Other Operating Costs: Rolling Stock Maintenance</v>
      </c>
      <c r="D266" s="142" t="str">
        <f>'Other Opex'!D155</f>
        <v>Depot: Cleaning</v>
      </c>
      <c r="E266" s="106"/>
      <c r="F266" s="143" t="str">
        <f>'Other Opex'!F155</f>
        <v>£000</v>
      </c>
      <c r="G266" s="107">
        <f>'Other Opex'!G155</f>
        <v>0</v>
      </c>
      <c r="H266" s="107">
        <f>'Other Opex'!H155</f>
        <v>0</v>
      </c>
      <c r="I266" s="107">
        <f>'Other Opex'!I155</f>
        <v>0</v>
      </c>
      <c r="J266" s="107">
        <f>'Other Opex'!J155</f>
        <v>0</v>
      </c>
      <c r="K266" s="107">
        <f>'Other Opex'!K155</f>
        <v>0</v>
      </c>
      <c r="L266" s="107">
        <f>'Other Opex'!L155</f>
        <v>0</v>
      </c>
      <c r="M266" s="107">
        <f>'Other Opex'!M155</f>
        <v>0</v>
      </c>
      <c r="N266" s="107">
        <f>'Other Opex'!N155</f>
        <v>0</v>
      </c>
      <c r="O266" s="107">
        <f>'Other Opex'!O155</f>
        <v>0</v>
      </c>
      <c r="P266" s="107">
        <f>'Other Opex'!P155</f>
        <v>0</v>
      </c>
      <c r="Q266" s="107">
        <f>'Other Opex'!Q155</f>
        <v>0</v>
      </c>
      <c r="R266" s="107">
        <f>'Other Opex'!R155</f>
        <v>0</v>
      </c>
      <c r="S266" s="107">
        <f>'Other Opex'!S155</f>
        <v>0</v>
      </c>
      <c r="T266" s="107">
        <f>'Other Opex'!T155</f>
        <v>0</v>
      </c>
      <c r="U266" s="107">
        <f>'Other Opex'!U155</f>
        <v>0</v>
      </c>
      <c r="V266" s="107">
        <f>'Other Opex'!V155</f>
        <v>0</v>
      </c>
      <c r="W266" s="107">
        <f>'Other Opex'!W155</f>
        <v>0</v>
      </c>
      <c r="X266" s="107">
        <f>'Other Opex'!X155</f>
        <v>0</v>
      </c>
      <c r="Y266" s="107">
        <f>'Other Opex'!Y155</f>
        <v>0</v>
      </c>
      <c r="Z266" s="107">
        <f>'Other Opex'!Z155</f>
        <v>0</v>
      </c>
      <c r="AA266" s="107">
        <f>'Other Opex'!AA155</f>
        <v>0</v>
      </c>
      <c r="AB266" s="107">
        <f>'Other Opex'!AB155</f>
        <v>0</v>
      </c>
      <c r="AC266" s="108">
        <f>'Other Opex'!AC155</f>
        <v>0</v>
      </c>
      <c r="AE266" s="805">
        <f>'Other Opex'!AE155</f>
        <v>0</v>
      </c>
      <c r="AG266" s="805">
        <f>'Other Opex'!AG155</f>
        <v>0</v>
      </c>
      <c r="AI266" s="805">
        <f>'Other Opex'!AI155</f>
        <v>0</v>
      </c>
    </row>
    <row r="267" spans="2:35" outlineLevel="1" x14ac:dyDescent="0.2">
      <c r="B267" s="445" t="str">
        <f>'Line Items'!D$2436</f>
        <v>Other Operating Costs</v>
      </c>
      <c r="C267" s="445" t="str">
        <f>'Line Items'!D$2475</f>
        <v>Other Operating Costs: Rolling Stock Maintenance</v>
      </c>
      <c r="D267" s="142" t="str">
        <f>'Other Opex'!D156</f>
        <v>Depot Operating Lease Costs</v>
      </c>
      <c r="E267" s="106"/>
      <c r="F267" s="143" t="str">
        <f>'Other Opex'!F156</f>
        <v>£000</v>
      </c>
      <c r="G267" s="107">
        <f>'Other Opex'!G156</f>
        <v>0</v>
      </c>
      <c r="H267" s="107">
        <f>'Other Opex'!H156</f>
        <v>0</v>
      </c>
      <c r="I267" s="107">
        <f>'Other Opex'!I156</f>
        <v>0</v>
      </c>
      <c r="J267" s="107">
        <f>'Other Opex'!J156</f>
        <v>0</v>
      </c>
      <c r="K267" s="107">
        <f>'Other Opex'!K156</f>
        <v>0</v>
      </c>
      <c r="L267" s="107">
        <f>'Other Opex'!L156</f>
        <v>0</v>
      </c>
      <c r="M267" s="107">
        <f>'Other Opex'!M156</f>
        <v>0</v>
      </c>
      <c r="N267" s="107">
        <f>'Other Opex'!N156</f>
        <v>0</v>
      </c>
      <c r="O267" s="107">
        <f>'Other Opex'!O156</f>
        <v>0</v>
      </c>
      <c r="P267" s="107">
        <f>'Other Opex'!P156</f>
        <v>0</v>
      </c>
      <c r="Q267" s="107">
        <f>'Other Opex'!Q156</f>
        <v>0</v>
      </c>
      <c r="R267" s="107">
        <f>'Other Opex'!R156</f>
        <v>0</v>
      </c>
      <c r="S267" s="107">
        <f>'Other Opex'!S156</f>
        <v>0</v>
      </c>
      <c r="T267" s="107">
        <f>'Other Opex'!T156</f>
        <v>0</v>
      </c>
      <c r="U267" s="107">
        <f>'Other Opex'!U156</f>
        <v>0</v>
      </c>
      <c r="V267" s="107">
        <f>'Other Opex'!V156</f>
        <v>0</v>
      </c>
      <c r="W267" s="107">
        <f>'Other Opex'!W156</f>
        <v>0</v>
      </c>
      <c r="X267" s="107">
        <f>'Other Opex'!X156</f>
        <v>0</v>
      </c>
      <c r="Y267" s="107">
        <f>'Other Opex'!Y156</f>
        <v>0</v>
      </c>
      <c r="Z267" s="107">
        <f>'Other Opex'!Z156</f>
        <v>0</v>
      </c>
      <c r="AA267" s="107">
        <f>'Other Opex'!AA156</f>
        <v>0</v>
      </c>
      <c r="AB267" s="107">
        <f>'Other Opex'!AB156</f>
        <v>0</v>
      </c>
      <c r="AC267" s="108">
        <f>'Other Opex'!AC156</f>
        <v>0</v>
      </c>
      <c r="AE267" s="805">
        <f>'Other Opex'!AE156</f>
        <v>0</v>
      </c>
      <c r="AG267" s="805">
        <f>'Other Opex'!AG156</f>
        <v>0</v>
      </c>
      <c r="AI267" s="805">
        <f>'Other Opex'!AI156</f>
        <v>0</v>
      </c>
    </row>
    <row r="268" spans="2:35" outlineLevel="1" x14ac:dyDescent="0.2">
      <c r="B268" s="445" t="str">
        <f>'Line Items'!D$2436</f>
        <v>Other Operating Costs</v>
      </c>
      <c r="C268" s="445" t="str">
        <f>'Line Items'!D$2475</f>
        <v>Other Operating Costs: Rolling Stock Maintenance</v>
      </c>
      <c r="D268" s="142" t="str">
        <f>'Other Opex'!D157</f>
        <v>Stores materials</v>
      </c>
      <c r="E268" s="106"/>
      <c r="F268" s="143" t="str">
        <f>'Other Opex'!F157</f>
        <v>£000</v>
      </c>
      <c r="G268" s="107">
        <f>'Other Opex'!G157</f>
        <v>0</v>
      </c>
      <c r="H268" s="107">
        <f>'Other Opex'!H157</f>
        <v>0</v>
      </c>
      <c r="I268" s="107">
        <f>'Other Opex'!I157</f>
        <v>0</v>
      </c>
      <c r="J268" s="107">
        <f>'Other Opex'!J157</f>
        <v>0</v>
      </c>
      <c r="K268" s="107">
        <f>'Other Opex'!K157</f>
        <v>0</v>
      </c>
      <c r="L268" s="107">
        <f>'Other Opex'!L157</f>
        <v>0</v>
      </c>
      <c r="M268" s="107">
        <f>'Other Opex'!M157</f>
        <v>0</v>
      </c>
      <c r="N268" s="107">
        <f>'Other Opex'!N157</f>
        <v>0</v>
      </c>
      <c r="O268" s="107">
        <f>'Other Opex'!O157</f>
        <v>0</v>
      </c>
      <c r="P268" s="107">
        <f>'Other Opex'!P157</f>
        <v>0</v>
      </c>
      <c r="Q268" s="107">
        <f>'Other Opex'!Q157</f>
        <v>0</v>
      </c>
      <c r="R268" s="107">
        <f>'Other Opex'!R157</f>
        <v>0</v>
      </c>
      <c r="S268" s="107">
        <f>'Other Opex'!S157</f>
        <v>0</v>
      </c>
      <c r="T268" s="107">
        <f>'Other Opex'!T157</f>
        <v>0</v>
      </c>
      <c r="U268" s="107">
        <f>'Other Opex'!U157</f>
        <v>0</v>
      </c>
      <c r="V268" s="107">
        <f>'Other Opex'!V157</f>
        <v>0</v>
      </c>
      <c r="W268" s="107">
        <f>'Other Opex'!W157</f>
        <v>0</v>
      </c>
      <c r="X268" s="107">
        <f>'Other Opex'!X157</f>
        <v>0</v>
      </c>
      <c r="Y268" s="107">
        <f>'Other Opex'!Y157</f>
        <v>0</v>
      </c>
      <c r="Z268" s="107">
        <f>'Other Opex'!Z157</f>
        <v>0</v>
      </c>
      <c r="AA268" s="107">
        <f>'Other Opex'!AA157</f>
        <v>0</v>
      </c>
      <c r="AB268" s="107">
        <f>'Other Opex'!AB157</f>
        <v>0</v>
      </c>
      <c r="AC268" s="108">
        <f>'Other Opex'!AC157</f>
        <v>0</v>
      </c>
      <c r="AE268" s="805">
        <f>'Other Opex'!AE157</f>
        <v>0</v>
      </c>
      <c r="AG268" s="805">
        <f>'Other Opex'!AG157</f>
        <v>0</v>
      </c>
      <c r="AI268" s="805">
        <f>'Other Opex'!AI157</f>
        <v>0</v>
      </c>
    </row>
    <row r="269" spans="2:35" outlineLevel="1" x14ac:dyDescent="0.2">
      <c r="B269" s="445" t="str">
        <f>'Line Items'!D$2436</f>
        <v>Other Operating Costs</v>
      </c>
      <c r="C269" s="445" t="str">
        <f>'Line Items'!D$2475</f>
        <v>Other Operating Costs: Rolling Stock Maintenance</v>
      </c>
      <c r="D269" s="142" t="str">
        <f>'Other Opex'!D158</f>
        <v>Third party stores materials</v>
      </c>
      <c r="E269" s="106"/>
      <c r="F269" s="143" t="str">
        <f>'Other Opex'!F158</f>
        <v>£000</v>
      </c>
      <c r="G269" s="107">
        <f>'Other Opex'!G158</f>
        <v>0</v>
      </c>
      <c r="H269" s="107">
        <f>'Other Opex'!H158</f>
        <v>0</v>
      </c>
      <c r="I269" s="107">
        <f>'Other Opex'!I158</f>
        <v>0</v>
      </c>
      <c r="J269" s="107">
        <f>'Other Opex'!J158</f>
        <v>0</v>
      </c>
      <c r="K269" s="107">
        <f>'Other Opex'!K158</f>
        <v>0</v>
      </c>
      <c r="L269" s="107">
        <f>'Other Opex'!L158</f>
        <v>0</v>
      </c>
      <c r="M269" s="107">
        <f>'Other Opex'!M158</f>
        <v>0</v>
      </c>
      <c r="N269" s="107">
        <f>'Other Opex'!N158</f>
        <v>0</v>
      </c>
      <c r="O269" s="107">
        <f>'Other Opex'!O158</f>
        <v>0</v>
      </c>
      <c r="P269" s="107">
        <f>'Other Opex'!P158</f>
        <v>0</v>
      </c>
      <c r="Q269" s="107">
        <f>'Other Opex'!Q158</f>
        <v>0</v>
      </c>
      <c r="R269" s="107">
        <f>'Other Opex'!R158</f>
        <v>0</v>
      </c>
      <c r="S269" s="107">
        <f>'Other Opex'!S158</f>
        <v>0</v>
      </c>
      <c r="T269" s="107">
        <f>'Other Opex'!T158</f>
        <v>0</v>
      </c>
      <c r="U269" s="107">
        <f>'Other Opex'!U158</f>
        <v>0</v>
      </c>
      <c r="V269" s="107">
        <f>'Other Opex'!V158</f>
        <v>0</v>
      </c>
      <c r="W269" s="107">
        <f>'Other Opex'!W158</f>
        <v>0</v>
      </c>
      <c r="X269" s="107">
        <f>'Other Opex'!X158</f>
        <v>0</v>
      </c>
      <c r="Y269" s="107">
        <f>'Other Opex'!Y158</f>
        <v>0</v>
      </c>
      <c r="Z269" s="107">
        <f>'Other Opex'!Z158</f>
        <v>0</v>
      </c>
      <c r="AA269" s="107">
        <f>'Other Opex'!AA158</f>
        <v>0</v>
      </c>
      <c r="AB269" s="107">
        <f>'Other Opex'!AB158</f>
        <v>0</v>
      </c>
      <c r="AC269" s="108">
        <f>'Other Opex'!AC158</f>
        <v>0</v>
      </c>
      <c r="AE269" s="805">
        <f>'Other Opex'!AE158</f>
        <v>0</v>
      </c>
      <c r="AG269" s="805">
        <f>'Other Opex'!AG158</f>
        <v>0</v>
      </c>
      <c r="AI269" s="805">
        <f>'Other Opex'!AI158</f>
        <v>0</v>
      </c>
    </row>
    <row r="270" spans="2:35" outlineLevel="1" x14ac:dyDescent="0.2">
      <c r="B270" s="445" t="str">
        <f>'Line Items'!D$2436</f>
        <v>Other Operating Costs</v>
      </c>
      <c r="C270" s="445" t="str">
        <f>'Line Items'!D$2475</f>
        <v>Other Operating Costs: Rolling Stock Maintenance</v>
      </c>
      <c r="D270" s="142" t="str">
        <f>'Other Opex'!D159</f>
        <v>Cost of Goods Sold: Materials</v>
      </c>
      <c r="E270" s="106"/>
      <c r="F270" s="143" t="str">
        <f>'Other Opex'!F159</f>
        <v>£000</v>
      </c>
      <c r="G270" s="107">
        <f>'Other Opex'!G159</f>
        <v>0</v>
      </c>
      <c r="H270" s="107">
        <f>'Other Opex'!H159</f>
        <v>0</v>
      </c>
      <c r="I270" s="107">
        <f>'Other Opex'!I159</f>
        <v>0</v>
      </c>
      <c r="J270" s="107">
        <f>'Other Opex'!J159</f>
        <v>0</v>
      </c>
      <c r="K270" s="107">
        <f>'Other Opex'!K159</f>
        <v>0</v>
      </c>
      <c r="L270" s="107">
        <f>'Other Opex'!L159</f>
        <v>0</v>
      </c>
      <c r="M270" s="107">
        <f>'Other Opex'!M159</f>
        <v>0</v>
      </c>
      <c r="N270" s="107">
        <f>'Other Opex'!N159</f>
        <v>0</v>
      </c>
      <c r="O270" s="107">
        <f>'Other Opex'!O159</f>
        <v>0</v>
      </c>
      <c r="P270" s="107">
        <f>'Other Opex'!P159</f>
        <v>0</v>
      </c>
      <c r="Q270" s="107">
        <f>'Other Opex'!Q159</f>
        <v>0</v>
      </c>
      <c r="R270" s="107">
        <f>'Other Opex'!R159</f>
        <v>0</v>
      </c>
      <c r="S270" s="107">
        <f>'Other Opex'!S159</f>
        <v>0</v>
      </c>
      <c r="T270" s="107">
        <f>'Other Opex'!T159</f>
        <v>0</v>
      </c>
      <c r="U270" s="107">
        <f>'Other Opex'!U159</f>
        <v>0</v>
      </c>
      <c r="V270" s="107">
        <f>'Other Opex'!V159</f>
        <v>0</v>
      </c>
      <c r="W270" s="107">
        <f>'Other Opex'!W159</f>
        <v>0</v>
      </c>
      <c r="X270" s="107">
        <f>'Other Opex'!X159</f>
        <v>0</v>
      </c>
      <c r="Y270" s="107">
        <f>'Other Opex'!Y159</f>
        <v>0</v>
      </c>
      <c r="Z270" s="107">
        <f>'Other Opex'!Z159</f>
        <v>0</v>
      </c>
      <c r="AA270" s="107">
        <f>'Other Opex'!AA159</f>
        <v>0</v>
      </c>
      <c r="AB270" s="107">
        <f>'Other Opex'!AB159</f>
        <v>0</v>
      </c>
      <c r="AC270" s="108">
        <f>'Other Opex'!AC159</f>
        <v>0</v>
      </c>
      <c r="AE270" s="805">
        <f>'Other Opex'!AE159</f>
        <v>0</v>
      </c>
      <c r="AG270" s="805">
        <f>'Other Opex'!AG159</f>
        <v>0</v>
      </c>
      <c r="AI270" s="805">
        <f>'Other Opex'!AI159</f>
        <v>0</v>
      </c>
    </row>
    <row r="271" spans="2:35" outlineLevel="1" x14ac:dyDescent="0.2">
      <c r="B271" s="445" t="str">
        <f>'Line Items'!D$2436</f>
        <v>Other Operating Costs</v>
      </c>
      <c r="C271" s="445" t="str">
        <f>'Line Items'!D$2475</f>
        <v>Other Operating Costs: Rolling Stock Maintenance</v>
      </c>
      <c r="D271" s="142" t="str">
        <f>'Other Opex'!D160</f>
        <v>Cost of Goods Sold: Fuel</v>
      </c>
      <c r="E271" s="106"/>
      <c r="F271" s="143" t="str">
        <f>'Other Opex'!F160</f>
        <v>£000</v>
      </c>
      <c r="G271" s="107">
        <f>'Other Opex'!G160</f>
        <v>0</v>
      </c>
      <c r="H271" s="107">
        <f>'Other Opex'!H160</f>
        <v>0</v>
      </c>
      <c r="I271" s="107">
        <f>'Other Opex'!I160</f>
        <v>0</v>
      </c>
      <c r="J271" s="107">
        <f>'Other Opex'!J160</f>
        <v>0</v>
      </c>
      <c r="K271" s="107">
        <f>'Other Opex'!K160</f>
        <v>0</v>
      </c>
      <c r="L271" s="107">
        <f>'Other Opex'!L160</f>
        <v>0</v>
      </c>
      <c r="M271" s="107">
        <f>'Other Opex'!M160</f>
        <v>0</v>
      </c>
      <c r="N271" s="107">
        <f>'Other Opex'!N160</f>
        <v>0</v>
      </c>
      <c r="O271" s="107">
        <f>'Other Opex'!O160</f>
        <v>0</v>
      </c>
      <c r="P271" s="107">
        <f>'Other Opex'!P160</f>
        <v>0</v>
      </c>
      <c r="Q271" s="107">
        <f>'Other Opex'!Q160</f>
        <v>0</v>
      </c>
      <c r="R271" s="107">
        <f>'Other Opex'!R160</f>
        <v>0</v>
      </c>
      <c r="S271" s="107">
        <f>'Other Opex'!S160</f>
        <v>0</v>
      </c>
      <c r="T271" s="107">
        <f>'Other Opex'!T160</f>
        <v>0</v>
      </c>
      <c r="U271" s="107">
        <f>'Other Opex'!U160</f>
        <v>0</v>
      </c>
      <c r="V271" s="107">
        <f>'Other Opex'!V160</f>
        <v>0</v>
      </c>
      <c r="W271" s="107">
        <f>'Other Opex'!W160</f>
        <v>0</v>
      </c>
      <c r="X271" s="107">
        <f>'Other Opex'!X160</f>
        <v>0</v>
      </c>
      <c r="Y271" s="107">
        <f>'Other Opex'!Y160</f>
        <v>0</v>
      </c>
      <c r="Z271" s="107">
        <f>'Other Opex'!Z160</f>
        <v>0</v>
      </c>
      <c r="AA271" s="107">
        <f>'Other Opex'!AA160</f>
        <v>0</v>
      </c>
      <c r="AB271" s="107">
        <f>'Other Opex'!AB160</f>
        <v>0</v>
      </c>
      <c r="AC271" s="108">
        <f>'Other Opex'!AC160</f>
        <v>0</v>
      </c>
      <c r="AE271" s="805">
        <f>'Other Opex'!AE160</f>
        <v>0</v>
      </c>
      <c r="AG271" s="805">
        <f>'Other Opex'!AG160</f>
        <v>0</v>
      </c>
      <c r="AI271" s="805">
        <f>'Other Opex'!AI160</f>
        <v>0</v>
      </c>
    </row>
    <row r="272" spans="2:35" outlineLevel="1" x14ac:dyDescent="0.2">
      <c r="B272" s="445" t="str">
        <f>'Line Items'!D$2436</f>
        <v>Other Operating Costs</v>
      </c>
      <c r="C272" s="445" t="str">
        <f>'Line Items'!D$2475</f>
        <v>Other Operating Costs: Rolling Stock Maintenance</v>
      </c>
      <c r="D272" s="142" t="str">
        <f>'Other Opex'!D161</f>
        <v>Cost of Goods Sold: Contractors</v>
      </c>
      <c r="E272" s="106"/>
      <c r="F272" s="143" t="str">
        <f>'Other Opex'!F161</f>
        <v>£000</v>
      </c>
      <c r="G272" s="107">
        <f>'Other Opex'!G161</f>
        <v>0</v>
      </c>
      <c r="H272" s="107">
        <f>'Other Opex'!H161</f>
        <v>0</v>
      </c>
      <c r="I272" s="107">
        <f>'Other Opex'!I161</f>
        <v>0</v>
      </c>
      <c r="J272" s="107">
        <f>'Other Opex'!J161</f>
        <v>0</v>
      </c>
      <c r="K272" s="107">
        <f>'Other Opex'!K161</f>
        <v>0</v>
      </c>
      <c r="L272" s="107">
        <f>'Other Opex'!L161</f>
        <v>0</v>
      </c>
      <c r="M272" s="107">
        <f>'Other Opex'!M161</f>
        <v>0</v>
      </c>
      <c r="N272" s="107">
        <f>'Other Opex'!N161</f>
        <v>0</v>
      </c>
      <c r="O272" s="107">
        <f>'Other Opex'!O161</f>
        <v>0</v>
      </c>
      <c r="P272" s="107">
        <f>'Other Opex'!P161</f>
        <v>0</v>
      </c>
      <c r="Q272" s="107">
        <f>'Other Opex'!Q161</f>
        <v>0</v>
      </c>
      <c r="R272" s="107">
        <f>'Other Opex'!R161</f>
        <v>0</v>
      </c>
      <c r="S272" s="107">
        <f>'Other Opex'!S161</f>
        <v>0</v>
      </c>
      <c r="T272" s="107">
        <f>'Other Opex'!T161</f>
        <v>0</v>
      </c>
      <c r="U272" s="107">
        <f>'Other Opex'!U161</f>
        <v>0</v>
      </c>
      <c r="V272" s="107">
        <f>'Other Opex'!V161</f>
        <v>0</v>
      </c>
      <c r="W272" s="107">
        <f>'Other Opex'!W161</f>
        <v>0</v>
      </c>
      <c r="X272" s="107">
        <f>'Other Opex'!X161</f>
        <v>0</v>
      </c>
      <c r="Y272" s="107">
        <f>'Other Opex'!Y161</f>
        <v>0</v>
      </c>
      <c r="Z272" s="107">
        <f>'Other Opex'!Z161</f>
        <v>0</v>
      </c>
      <c r="AA272" s="107">
        <f>'Other Opex'!AA161</f>
        <v>0</v>
      </c>
      <c r="AB272" s="107">
        <f>'Other Opex'!AB161</f>
        <v>0</v>
      </c>
      <c r="AC272" s="108">
        <f>'Other Opex'!AC161</f>
        <v>0</v>
      </c>
      <c r="AE272" s="805">
        <f>'Other Opex'!AE161</f>
        <v>0</v>
      </c>
      <c r="AG272" s="805">
        <f>'Other Opex'!AG161</f>
        <v>0</v>
      </c>
      <c r="AI272" s="805">
        <f>'Other Opex'!AI161</f>
        <v>0</v>
      </c>
    </row>
    <row r="273" spans="2:35" outlineLevel="1" x14ac:dyDescent="0.2">
      <c r="B273" s="445" t="str">
        <f>'Line Items'!D$2436</f>
        <v>Other Operating Costs</v>
      </c>
      <c r="C273" s="445" t="str">
        <f>'Line Items'!D$2475</f>
        <v>Other Operating Costs: Rolling Stock Maintenance</v>
      </c>
      <c r="D273" s="142" t="str">
        <f>'Other Opex'!D162</f>
        <v>ROSCO Insurance</v>
      </c>
      <c r="E273" s="106"/>
      <c r="F273" s="143" t="str">
        <f>'Other Opex'!F162</f>
        <v>£000</v>
      </c>
      <c r="G273" s="107">
        <f>'Other Opex'!G162</f>
        <v>0</v>
      </c>
      <c r="H273" s="107">
        <f>'Other Opex'!H162</f>
        <v>0</v>
      </c>
      <c r="I273" s="107">
        <f>'Other Opex'!I162</f>
        <v>0</v>
      </c>
      <c r="J273" s="107">
        <f>'Other Opex'!J162</f>
        <v>0</v>
      </c>
      <c r="K273" s="107">
        <f>'Other Opex'!K162</f>
        <v>0</v>
      </c>
      <c r="L273" s="107">
        <f>'Other Opex'!L162</f>
        <v>0</v>
      </c>
      <c r="M273" s="107">
        <f>'Other Opex'!M162</f>
        <v>0</v>
      </c>
      <c r="N273" s="107">
        <f>'Other Opex'!N162</f>
        <v>0</v>
      </c>
      <c r="O273" s="107">
        <f>'Other Opex'!O162</f>
        <v>0</v>
      </c>
      <c r="P273" s="107">
        <f>'Other Opex'!P162</f>
        <v>0</v>
      </c>
      <c r="Q273" s="107">
        <f>'Other Opex'!Q162</f>
        <v>0</v>
      </c>
      <c r="R273" s="107">
        <f>'Other Opex'!R162</f>
        <v>0</v>
      </c>
      <c r="S273" s="107">
        <f>'Other Opex'!S162</f>
        <v>0</v>
      </c>
      <c r="T273" s="107">
        <f>'Other Opex'!T162</f>
        <v>0</v>
      </c>
      <c r="U273" s="107">
        <f>'Other Opex'!U162</f>
        <v>0</v>
      </c>
      <c r="V273" s="107">
        <f>'Other Opex'!V162</f>
        <v>0</v>
      </c>
      <c r="W273" s="107">
        <f>'Other Opex'!W162</f>
        <v>0</v>
      </c>
      <c r="X273" s="107">
        <f>'Other Opex'!X162</f>
        <v>0</v>
      </c>
      <c r="Y273" s="107">
        <f>'Other Opex'!Y162</f>
        <v>0</v>
      </c>
      <c r="Z273" s="107">
        <f>'Other Opex'!Z162</f>
        <v>0</v>
      </c>
      <c r="AA273" s="107">
        <f>'Other Opex'!AA162</f>
        <v>0</v>
      </c>
      <c r="AB273" s="107">
        <f>'Other Opex'!AB162</f>
        <v>0</v>
      </c>
      <c r="AC273" s="108">
        <f>'Other Opex'!AC162</f>
        <v>0</v>
      </c>
      <c r="AE273" s="805">
        <f>'Other Opex'!AE162</f>
        <v>0</v>
      </c>
      <c r="AG273" s="805">
        <f>'Other Opex'!AG162</f>
        <v>0</v>
      </c>
      <c r="AI273" s="805">
        <f>'Other Opex'!AI162</f>
        <v>0</v>
      </c>
    </row>
    <row r="274" spans="2:35" outlineLevel="1" x14ac:dyDescent="0.2">
      <c r="B274" s="445" t="str">
        <f>'Line Items'!D$2436</f>
        <v>Other Operating Costs</v>
      </c>
      <c r="C274" s="445" t="str">
        <f>'Line Items'!D$2475</f>
        <v>Other Operating Costs: Rolling Stock Maintenance</v>
      </c>
      <c r="D274" s="142" t="str">
        <f>'Other Opex'!D163</f>
        <v>Other Rolling Stock Maintenance Costs</v>
      </c>
      <c r="E274" s="106"/>
      <c r="F274" s="143" t="str">
        <f>'Other Opex'!F163</f>
        <v>£000</v>
      </c>
      <c r="G274" s="107">
        <f>'Other Opex'!G163</f>
        <v>0</v>
      </c>
      <c r="H274" s="107">
        <f>'Other Opex'!H163</f>
        <v>0</v>
      </c>
      <c r="I274" s="107">
        <f>'Other Opex'!I163</f>
        <v>0</v>
      </c>
      <c r="J274" s="107">
        <f>'Other Opex'!J163</f>
        <v>0</v>
      </c>
      <c r="K274" s="107">
        <f>'Other Opex'!K163</f>
        <v>0</v>
      </c>
      <c r="L274" s="107">
        <f>'Other Opex'!L163</f>
        <v>0</v>
      </c>
      <c r="M274" s="107">
        <f>'Other Opex'!M163</f>
        <v>0</v>
      </c>
      <c r="N274" s="107">
        <f>'Other Opex'!N163</f>
        <v>0</v>
      </c>
      <c r="O274" s="107">
        <f>'Other Opex'!O163</f>
        <v>0</v>
      </c>
      <c r="P274" s="107">
        <f>'Other Opex'!P163</f>
        <v>0</v>
      </c>
      <c r="Q274" s="107">
        <f>'Other Opex'!Q163</f>
        <v>0</v>
      </c>
      <c r="R274" s="107">
        <f>'Other Opex'!R163</f>
        <v>0</v>
      </c>
      <c r="S274" s="107">
        <f>'Other Opex'!S163</f>
        <v>0</v>
      </c>
      <c r="T274" s="107">
        <f>'Other Opex'!T163</f>
        <v>0</v>
      </c>
      <c r="U274" s="107">
        <f>'Other Opex'!U163</f>
        <v>0</v>
      </c>
      <c r="V274" s="107">
        <f>'Other Opex'!V163</f>
        <v>0</v>
      </c>
      <c r="W274" s="107">
        <f>'Other Opex'!W163</f>
        <v>0</v>
      </c>
      <c r="X274" s="107">
        <f>'Other Opex'!X163</f>
        <v>0</v>
      </c>
      <c r="Y274" s="107">
        <f>'Other Opex'!Y163</f>
        <v>0</v>
      </c>
      <c r="Z274" s="107">
        <f>'Other Opex'!Z163</f>
        <v>0</v>
      </c>
      <c r="AA274" s="107">
        <f>'Other Opex'!AA163</f>
        <v>0</v>
      </c>
      <c r="AB274" s="107">
        <f>'Other Opex'!AB163</f>
        <v>0</v>
      </c>
      <c r="AC274" s="108">
        <f>'Other Opex'!AC163</f>
        <v>0</v>
      </c>
      <c r="AE274" s="805">
        <f>'Other Opex'!AE163</f>
        <v>0</v>
      </c>
      <c r="AG274" s="805">
        <f>'Other Opex'!AG163</f>
        <v>0</v>
      </c>
      <c r="AI274" s="805">
        <f>'Other Opex'!AI163</f>
        <v>0</v>
      </c>
    </row>
    <row r="275" spans="2:35" outlineLevel="1" x14ac:dyDescent="0.2">
      <c r="B275" s="445" t="str">
        <f>'Line Items'!D$2436</f>
        <v>Other Operating Costs</v>
      </c>
      <c r="C275" s="445" t="str">
        <f>'Line Items'!D$2475</f>
        <v>Other Operating Costs: Rolling Stock Maintenance</v>
      </c>
      <c r="D275" s="142" t="str">
        <f>'Other Opex'!D164</f>
        <v>Track maintenance</v>
      </c>
      <c r="E275" s="106"/>
      <c r="F275" s="143" t="str">
        <f>'Other Opex'!F164</f>
        <v>£000</v>
      </c>
      <c r="G275" s="107">
        <f>'Other Opex'!G164</f>
        <v>0</v>
      </c>
      <c r="H275" s="107">
        <f>'Other Opex'!H164</f>
        <v>0</v>
      </c>
      <c r="I275" s="107">
        <f>'Other Opex'!I164</f>
        <v>0</v>
      </c>
      <c r="J275" s="107">
        <f>'Other Opex'!J164</f>
        <v>0</v>
      </c>
      <c r="K275" s="107">
        <f>'Other Opex'!K164</f>
        <v>0</v>
      </c>
      <c r="L275" s="107">
        <f>'Other Opex'!L164</f>
        <v>0</v>
      </c>
      <c r="M275" s="107">
        <f>'Other Opex'!M164</f>
        <v>0</v>
      </c>
      <c r="N275" s="107">
        <f>'Other Opex'!N164</f>
        <v>0</v>
      </c>
      <c r="O275" s="107">
        <f>'Other Opex'!O164</f>
        <v>0</v>
      </c>
      <c r="P275" s="107">
        <f>'Other Opex'!P164</f>
        <v>0</v>
      </c>
      <c r="Q275" s="107">
        <f>'Other Opex'!Q164</f>
        <v>0</v>
      </c>
      <c r="R275" s="107">
        <f>'Other Opex'!R164</f>
        <v>0</v>
      </c>
      <c r="S275" s="107">
        <f>'Other Opex'!S164</f>
        <v>0</v>
      </c>
      <c r="T275" s="107">
        <f>'Other Opex'!T164</f>
        <v>0</v>
      </c>
      <c r="U275" s="107">
        <f>'Other Opex'!U164</f>
        <v>0</v>
      </c>
      <c r="V275" s="107">
        <f>'Other Opex'!V164</f>
        <v>0</v>
      </c>
      <c r="W275" s="107">
        <f>'Other Opex'!W164</f>
        <v>0</v>
      </c>
      <c r="X275" s="107">
        <f>'Other Opex'!X164</f>
        <v>0</v>
      </c>
      <c r="Y275" s="107">
        <f>'Other Opex'!Y164</f>
        <v>0</v>
      </c>
      <c r="Z275" s="107">
        <f>'Other Opex'!Z164</f>
        <v>0</v>
      </c>
      <c r="AA275" s="107">
        <f>'Other Opex'!AA164</f>
        <v>0</v>
      </c>
      <c r="AB275" s="107">
        <f>'Other Opex'!AB164</f>
        <v>0</v>
      </c>
      <c r="AC275" s="108">
        <f>'Other Opex'!AC164</f>
        <v>0</v>
      </c>
      <c r="AE275" s="805">
        <f>'Other Opex'!AE164</f>
        <v>0</v>
      </c>
      <c r="AG275" s="805">
        <f>'Other Opex'!AG164</f>
        <v>0</v>
      </c>
      <c r="AI275" s="805">
        <f>'Other Opex'!AI164</f>
        <v>0</v>
      </c>
    </row>
    <row r="276" spans="2:35" outlineLevel="1" x14ac:dyDescent="0.2">
      <c r="B276" s="445" t="str">
        <f>'Line Items'!D$2436</f>
        <v>Other Operating Costs</v>
      </c>
      <c r="C276" s="445" t="str">
        <f>'Line Items'!D$2475</f>
        <v>Other Operating Costs: Rolling Stock Maintenance</v>
      </c>
      <c r="D276" s="142" t="str">
        <f>'Other Opex'!D165</f>
        <v>Technical and Engineering Support</v>
      </c>
      <c r="E276" s="106"/>
      <c r="F276" s="143" t="str">
        <f>'Other Opex'!F165</f>
        <v>£000</v>
      </c>
      <c r="G276" s="107">
        <f>'Other Opex'!G165</f>
        <v>0</v>
      </c>
      <c r="H276" s="107">
        <f>'Other Opex'!H165</f>
        <v>0</v>
      </c>
      <c r="I276" s="107">
        <f>'Other Opex'!I165</f>
        <v>0</v>
      </c>
      <c r="J276" s="107">
        <f>'Other Opex'!J165</f>
        <v>0</v>
      </c>
      <c r="K276" s="107">
        <f>'Other Opex'!K165</f>
        <v>0</v>
      </c>
      <c r="L276" s="107">
        <f>'Other Opex'!L165</f>
        <v>0</v>
      </c>
      <c r="M276" s="107">
        <f>'Other Opex'!M165</f>
        <v>0</v>
      </c>
      <c r="N276" s="107">
        <f>'Other Opex'!N165</f>
        <v>0</v>
      </c>
      <c r="O276" s="107">
        <f>'Other Opex'!O165</f>
        <v>0</v>
      </c>
      <c r="P276" s="107">
        <f>'Other Opex'!P165</f>
        <v>0</v>
      </c>
      <c r="Q276" s="107">
        <f>'Other Opex'!Q165</f>
        <v>0</v>
      </c>
      <c r="R276" s="107">
        <f>'Other Opex'!R165</f>
        <v>0</v>
      </c>
      <c r="S276" s="107">
        <f>'Other Opex'!S165</f>
        <v>0</v>
      </c>
      <c r="T276" s="107">
        <f>'Other Opex'!T165</f>
        <v>0</v>
      </c>
      <c r="U276" s="107">
        <f>'Other Opex'!U165</f>
        <v>0</v>
      </c>
      <c r="V276" s="107">
        <f>'Other Opex'!V165</f>
        <v>0</v>
      </c>
      <c r="W276" s="107">
        <f>'Other Opex'!W165</f>
        <v>0</v>
      </c>
      <c r="X276" s="107">
        <f>'Other Opex'!X165</f>
        <v>0</v>
      </c>
      <c r="Y276" s="107">
        <f>'Other Opex'!Y165</f>
        <v>0</v>
      </c>
      <c r="Z276" s="107">
        <f>'Other Opex'!Z165</f>
        <v>0</v>
      </c>
      <c r="AA276" s="107">
        <f>'Other Opex'!AA165</f>
        <v>0</v>
      </c>
      <c r="AB276" s="107">
        <f>'Other Opex'!AB165</f>
        <v>0</v>
      </c>
      <c r="AC276" s="108">
        <f>'Other Opex'!AC165</f>
        <v>0</v>
      </c>
      <c r="AE276" s="805">
        <f>'Other Opex'!AE165</f>
        <v>0</v>
      </c>
      <c r="AG276" s="805">
        <f>'Other Opex'!AG165</f>
        <v>0</v>
      </c>
      <c r="AI276" s="805">
        <f>'Other Opex'!AI165</f>
        <v>0</v>
      </c>
    </row>
    <row r="277" spans="2:35" outlineLevel="1" x14ac:dyDescent="0.2">
      <c r="B277" s="445" t="str">
        <f>'Line Items'!D$2436</f>
        <v>Other Operating Costs</v>
      </c>
      <c r="C277" s="445" t="str">
        <f>'Line Items'!D$2475</f>
        <v>Other Operating Costs: Rolling Stock Maintenance</v>
      </c>
      <c r="D277" s="142" t="str">
        <f>'Other Opex'!D166</f>
        <v>CET &amp; CWM</v>
      </c>
      <c r="E277" s="106"/>
      <c r="F277" s="143" t="str">
        <f>'Other Opex'!F166</f>
        <v>£000</v>
      </c>
      <c r="G277" s="107">
        <f>'Other Opex'!G166</f>
        <v>0</v>
      </c>
      <c r="H277" s="107">
        <f>'Other Opex'!H166</f>
        <v>0</v>
      </c>
      <c r="I277" s="107">
        <f>'Other Opex'!I166</f>
        <v>0</v>
      </c>
      <c r="J277" s="107">
        <f>'Other Opex'!J166</f>
        <v>0</v>
      </c>
      <c r="K277" s="107">
        <f>'Other Opex'!K166</f>
        <v>0</v>
      </c>
      <c r="L277" s="107">
        <f>'Other Opex'!L166</f>
        <v>0</v>
      </c>
      <c r="M277" s="107">
        <f>'Other Opex'!M166</f>
        <v>0</v>
      </c>
      <c r="N277" s="107">
        <f>'Other Opex'!N166</f>
        <v>0</v>
      </c>
      <c r="O277" s="107">
        <f>'Other Opex'!O166</f>
        <v>0</v>
      </c>
      <c r="P277" s="107">
        <f>'Other Opex'!P166</f>
        <v>0</v>
      </c>
      <c r="Q277" s="107">
        <f>'Other Opex'!Q166</f>
        <v>0</v>
      </c>
      <c r="R277" s="107">
        <f>'Other Opex'!R166</f>
        <v>0</v>
      </c>
      <c r="S277" s="107">
        <f>'Other Opex'!S166</f>
        <v>0</v>
      </c>
      <c r="T277" s="107">
        <f>'Other Opex'!T166</f>
        <v>0</v>
      </c>
      <c r="U277" s="107">
        <f>'Other Opex'!U166</f>
        <v>0</v>
      </c>
      <c r="V277" s="107">
        <f>'Other Opex'!V166</f>
        <v>0</v>
      </c>
      <c r="W277" s="107">
        <f>'Other Opex'!W166</f>
        <v>0</v>
      </c>
      <c r="X277" s="107">
        <f>'Other Opex'!X166</f>
        <v>0</v>
      </c>
      <c r="Y277" s="107">
        <f>'Other Opex'!Y166</f>
        <v>0</v>
      </c>
      <c r="Z277" s="107">
        <f>'Other Opex'!Z166</f>
        <v>0</v>
      </c>
      <c r="AA277" s="107">
        <f>'Other Opex'!AA166</f>
        <v>0</v>
      </c>
      <c r="AB277" s="107">
        <f>'Other Opex'!AB166</f>
        <v>0</v>
      </c>
      <c r="AC277" s="108">
        <f>'Other Opex'!AC166</f>
        <v>0</v>
      </c>
      <c r="AE277" s="805">
        <f>'Other Opex'!AE166</f>
        <v>0</v>
      </c>
      <c r="AG277" s="805">
        <f>'Other Opex'!AG166</f>
        <v>0</v>
      </c>
      <c r="AI277" s="805">
        <f>'Other Opex'!AI166</f>
        <v>0</v>
      </c>
    </row>
    <row r="278" spans="2:35" outlineLevel="1" x14ac:dyDescent="0.2">
      <c r="B278" s="445" t="str">
        <f>'Line Items'!D$2436</f>
        <v>Other Operating Costs</v>
      </c>
      <c r="C278" s="445" t="str">
        <f>'Line Items'!D$2475</f>
        <v>Other Operating Costs: Rolling Stock Maintenance</v>
      </c>
      <c r="D278" s="142" t="str">
        <f>'Other Opex'!D167</f>
        <v>Other Rolling Stock charges</v>
      </c>
      <c r="E278" s="106"/>
      <c r="F278" s="143" t="str">
        <f>'Other Opex'!F167</f>
        <v>£000</v>
      </c>
      <c r="G278" s="107">
        <f>'Other Opex'!G167</f>
        <v>0</v>
      </c>
      <c r="H278" s="107">
        <f>'Other Opex'!H167</f>
        <v>0</v>
      </c>
      <c r="I278" s="107">
        <f>'Other Opex'!I167</f>
        <v>0</v>
      </c>
      <c r="J278" s="107">
        <f>'Other Opex'!J167</f>
        <v>0</v>
      </c>
      <c r="K278" s="107">
        <f>'Other Opex'!K167</f>
        <v>0</v>
      </c>
      <c r="L278" s="107">
        <f>'Other Opex'!L167</f>
        <v>0</v>
      </c>
      <c r="M278" s="107">
        <f>'Other Opex'!M167</f>
        <v>0</v>
      </c>
      <c r="N278" s="107">
        <f>'Other Opex'!N167</f>
        <v>0</v>
      </c>
      <c r="O278" s="107">
        <f>'Other Opex'!O167</f>
        <v>0</v>
      </c>
      <c r="P278" s="107">
        <f>'Other Opex'!P167</f>
        <v>0</v>
      </c>
      <c r="Q278" s="107">
        <f>'Other Opex'!Q167</f>
        <v>0</v>
      </c>
      <c r="R278" s="107">
        <f>'Other Opex'!R167</f>
        <v>0</v>
      </c>
      <c r="S278" s="107">
        <f>'Other Opex'!S167</f>
        <v>0</v>
      </c>
      <c r="T278" s="107">
        <f>'Other Opex'!T167</f>
        <v>0</v>
      </c>
      <c r="U278" s="107">
        <f>'Other Opex'!U167</f>
        <v>0</v>
      </c>
      <c r="V278" s="107">
        <f>'Other Opex'!V167</f>
        <v>0</v>
      </c>
      <c r="W278" s="107">
        <f>'Other Opex'!W167</f>
        <v>0</v>
      </c>
      <c r="X278" s="107">
        <f>'Other Opex'!X167</f>
        <v>0</v>
      </c>
      <c r="Y278" s="107">
        <f>'Other Opex'!Y167</f>
        <v>0</v>
      </c>
      <c r="Z278" s="107">
        <f>'Other Opex'!Z167</f>
        <v>0</v>
      </c>
      <c r="AA278" s="107">
        <f>'Other Opex'!AA167</f>
        <v>0</v>
      </c>
      <c r="AB278" s="107">
        <f>'Other Opex'!AB167</f>
        <v>0</v>
      </c>
      <c r="AC278" s="108">
        <f>'Other Opex'!AC167</f>
        <v>0</v>
      </c>
      <c r="AE278" s="805">
        <f>'Other Opex'!AE167</f>
        <v>0</v>
      </c>
      <c r="AG278" s="805">
        <f>'Other Opex'!AG167</f>
        <v>0</v>
      </c>
      <c r="AI278" s="805">
        <f>'Other Opex'!AI167</f>
        <v>0</v>
      </c>
    </row>
    <row r="279" spans="2:35" outlineLevel="1" x14ac:dyDescent="0.2">
      <c r="B279" s="445" t="str">
        <f>'Line Items'!D$2436</f>
        <v>Other Operating Costs</v>
      </c>
      <c r="C279" s="445" t="str">
        <f>'Line Items'!D$2475</f>
        <v>Other Operating Costs: Rolling Stock Maintenance</v>
      </c>
      <c r="D279" s="142" t="str">
        <f>'Other Opex'!D168</f>
        <v>Overhead Line maintenance</v>
      </c>
      <c r="E279" s="106"/>
      <c r="F279" s="143" t="str">
        <f>'Other Opex'!F168</f>
        <v>£000</v>
      </c>
      <c r="G279" s="107">
        <f>'Other Opex'!G168</f>
        <v>0</v>
      </c>
      <c r="H279" s="107">
        <f>'Other Opex'!H168</f>
        <v>0</v>
      </c>
      <c r="I279" s="107">
        <f>'Other Opex'!I168</f>
        <v>0</v>
      </c>
      <c r="J279" s="107">
        <f>'Other Opex'!J168</f>
        <v>0</v>
      </c>
      <c r="K279" s="107">
        <f>'Other Opex'!K168</f>
        <v>0</v>
      </c>
      <c r="L279" s="107">
        <f>'Other Opex'!L168</f>
        <v>0</v>
      </c>
      <c r="M279" s="107">
        <f>'Other Opex'!M168</f>
        <v>0</v>
      </c>
      <c r="N279" s="107">
        <f>'Other Opex'!N168</f>
        <v>0</v>
      </c>
      <c r="O279" s="107">
        <f>'Other Opex'!O168</f>
        <v>0</v>
      </c>
      <c r="P279" s="107">
        <f>'Other Opex'!P168</f>
        <v>0</v>
      </c>
      <c r="Q279" s="107">
        <f>'Other Opex'!Q168</f>
        <v>0</v>
      </c>
      <c r="R279" s="107">
        <f>'Other Opex'!R168</f>
        <v>0</v>
      </c>
      <c r="S279" s="107">
        <f>'Other Opex'!S168</f>
        <v>0</v>
      </c>
      <c r="T279" s="107">
        <f>'Other Opex'!T168</f>
        <v>0</v>
      </c>
      <c r="U279" s="107">
        <f>'Other Opex'!U168</f>
        <v>0</v>
      </c>
      <c r="V279" s="107">
        <f>'Other Opex'!V168</f>
        <v>0</v>
      </c>
      <c r="W279" s="107">
        <f>'Other Opex'!W168</f>
        <v>0</v>
      </c>
      <c r="X279" s="107">
        <f>'Other Opex'!X168</f>
        <v>0</v>
      </c>
      <c r="Y279" s="107">
        <f>'Other Opex'!Y168</f>
        <v>0</v>
      </c>
      <c r="Z279" s="107">
        <f>'Other Opex'!Z168</f>
        <v>0</v>
      </c>
      <c r="AA279" s="107">
        <f>'Other Opex'!AA168</f>
        <v>0</v>
      </c>
      <c r="AB279" s="107">
        <f>'Other Opex'!AB168</f>
        <v>0</v>
      </c>
      <c r="AC279" s="108">
        <f>'Other Opex'!AC168</f>
        <v>0</v>
      </c>
      <c r="AE279" s="805">
        <f>'Other Opex'!AE168</f>
        <v>0</v>
      </c>
      <c r="AG279" s="805">
        <f>'Other Opex'!AG168</f>
        <v>0</v>
      </c>
      <c r="AI279" s="805">
        <f>'Other Opex'!AI168</f>
        <v>0</v>
      </c>
    </row>
    <row r="280" spans="2:35" outlineLevel="1" x14ac:dyDescent="0.2">
      <c r="B280" s="445" t="str">
        <f>'Line Items'!D$2436</f>
        <v>Other Operating Costs</v>
      </c>
      <c r="C280" s="445" t="str">
        <f>'Line Items'!D$2475</f>
        <v>Other Operating Costs: Rolling Stock Maintenance</v>
      </c>
      <c r="D280" s="142" t="str">
        <f>'Other Opex'!D169</f>
        <v>Accidental Damage: Rolling Stock</v>
      </c>
      <c r="E280" s="106"/>
      <c r="F280" s="143" t="str">
        <f>'Other Opex'!F169</f>
        <v>£000</v>
      </c>
      <c r="G280" s="107">
        <f>'Other Opex'!G169</f>
        <v>0</v>
      </c>
      <c r="H280" s="107">
        <f>'Other Opex'!H169</f>
        <v>0</v>
      </c>
      <c r="I280" s="107">
        <f>'Other Opex'!I169</f>
        <v>0</v>
      </c>
      <c r="J280" s="107">
        <f>'Other Opex'!J169</f>
        <v>0</v>
      </c>
      <c r="K280" s="107">
        <f>'Other Opex'!K169</f>
        <v>0</v>
      </c>
      <c r="L280" s="107">
        <f>'Other Opex'!L169</f>
        <v>0</v>
      </c>
      <c r="M280" s="107">
        <f>'Other Opex'!M169</f>
        <v>0</v>
      </c>
      <c r="N280" s="107">
        <f>'Other Opex'!N169</f>
        <v>0</v>
      </c>
      <c r="O280" s="107">
        <f>'Other Opex'!O169</f>
        <v>0</v>
      </c>
      <c r="P280" s="107">
        <f>'Other Opex'!P169</f>
        <v>0</v>
      </c>
      <c r="Q280" s="107">
        <f>'Other Opex'!Q169</f>
        <v>0</v>
      </c>
      <c r="R280" s="107">
        <f>'Other Opex'!R169</f>
        <v>0</v>
      </c>
      <c r="S280" s="107">
        <f>'Other Opex'!S169</f>
        <v>0</v>
      </c>
      <c r="T280" s="107">
        <f>'Other Opex'!T169</f>
        <v>0</v>
      </c>
      <c r="U280" s="107">
        <f>'Other Opex'!U169</f>
        <v>0</v>
      </c>
      <c r="V280" s="107">
        <f>'Other Opex'!V169</f>
        <v>0</v>
      </c>
      <c r="W280" s="107">
        <f>'Other Opex'!W169</f>
        <v>0</v>
      </c>
      <c r="X280" s="107">
        <f>'Other Opex'!X169</f>
        <v>0</v>
      </c>
      <c r="Y280" s="107">
        <f>'Other Opex'!Y169</f>
        <v>0</v>
      </c>
      <c r="Z280" s="107">
        <f>'Other Opex'!Z169</f>
        <v>0</v>
      </c>
      <c r="AA280" s="107">
        <f>'Other Opex'!AA169</f>
        <v>0</v>
      </c>
      <c r="AB280" s="107">
        <f>'Other Opex'!AB169</f>
        <v>0</v>
      </c>
      <c r="AC280" s="108">
        <f>'Other Opex'!AC169</f>
        <v>0</v>
      </c>
      <c r="AE280" s="805">
        <f>'Other Opex'!AE169</f>
        <v>0</v>
      </c>
      <c r="AG280" s="805">
        <f>'Other Opex'!AG169</f>
        <v>0</v>
      </c>
      <c r="AI280" s="805">
        <f>'Other Opex'!AI169</f>
        <v>0</v>
      </c>
    </row>
    <row r="281" spans="2:35" outlineLevel="1" x14ac:dyDescent="0.2">
      <c r="B281" s="445" t="str">
        <f>'Line Items'!D$2436</f>
        <v>Other Operating Costs</v>
      </c>
      <c r="C281" s="445" t="str">
        <f>'Line Items'!D$2475</f>
        <v>Other Operating Costs: Rolling Stock Maintenance</v>
      </c>
      <c r="D281" s="142" t="str">
        <f>'Other Opex'!D170</f>
        <v>Class 395 TSA Contract</v>
      </c>
      <c r="E281" s="106"/>
      <c r="F281" s="143" t="str">
        <f>'Other Opex'!F170</f>
        <v>£000</v>
      </c>
      <c r="G281" s="107">
        <f>'Other Opex'!G170</f>
        <v>0</v>
      </c>
      <c r="H281" s="107">
        <f>'Other Opex'!H170</f>
        <v>0</v>
      </c>
      <c r="I281" s="107">
        <f>'Other Opex'!I170</f>
        <v>0</v>
      </c>
      <c r="J281" s="107">
        <f>'Other Opex'!J170</f>
        <v>0</v>
      </c>
      <c r="K281" s="107">
        <f>'Other Opex'!K170</f>
        <v>0</v>
      </c>
      <c r="L281" s="107">
        <f>'Other Opex'!L170</f>
        <v>0</v>
      </c>
      <c r="M281" s="107">
        <f>'Other Opex'!M170</f>
        <v>0</v>
      </c>
      <c r="N281" s="107">
        <f>'Other Opex'!N170</f>
        <v>0</v>
      </c>
      <c r="O281" s="107">
        <f>'Other Opex'!O170</f>
        <v>0</v>
      </c>
      <c r="P281" s="107">
        <f>'Other Opex'!P170</f>
        <v>0</v>
      </c>
      <c r="Q281" s="107">
        <f>'Other Opex'!Q170</f>
        <v>0</v>
      </c>
      <c r="R281" s="107">
        <f>'Other Opex'!R170</f>
        <v>0</v>
      </c>
      <c r="S281" s="107">
        <f>'Other Opex'!S170</f>
        <v>0</v>
      </c>
      <c r="T281" s="107">
        <f>'Other Opex'!T170</f>
        <v>0</v>
      </c>
      <c r="U281" s="107">
        <f>'Other Opex'!U170</f>
        <v>0</v>
      </c>
      <c r="V281" s="107">
        <f>'Other Opex'!V170</f>
        <v>0</v>
      </c>
      <c r="W281" s="107">
        <f>'Other Opex'!W170</f>
        <v>0</v>
      </c>
      <c r="X281" s="107">
        <f>'Other Opex'!X170</f>
        <v>0</v>
      </c>
      <c r="Y281" s="107">
        <f>'Other Opex'!Y170</f>
        <v>0</v>
      </c>
      <c r="Z281" s="107">
        <f>'Other Opex'!Z170</f>
        <v>0</v>
      </c>
      <c r="AA281" s="107">
        <f>'Other Opex'!AA170</f>
        <v>0</v>
      </c>
      <c r="AB281" s="107">
        <f>'Other Opex'!AB170</f>
        <v>0</v>
      </c>
      <c r="AC281" s="108">
        <f>'Other Opex'!AC170</f>
        <v>0</v>
      </c>
      <c r="AE281" s="805">
        <f>'Other Opex'!AE170</f>
        <v>0</v>
      </c>
      <c r="AG281" s="805">
        <f>'Other Opex'!AG170</f>
        <v>0</v>
      </c>
      <c r="AI281" s="805">
        <f>'Other Opex'!AI170</f>
        <v>0</v>
      </c>
    </row>
    <row r="282" spans="2:35" outlineLevel="1" x14ac:dyDescent="0.2">
      <c r="B282" s="445" t="str">
        <f>'Line Items'!D$2436</f>
        <v>Other Operating Costs</v>
      </c>
      <c r="C282" s="445" t="str">
        <f>'Line Items'!D$2475</f>
        <v>Other Operating Costs: Rolling Stock Maintenance</v>
      </c>
      <c r="D282" s="142" t="str">
        <f>'Other Opex'!D171</f>
        <v>Class 395 Maintenance Supplemental Rental</v>
      </c>
      <c r="E282" s="106"/>
      <c r="F282" s="143" t="str">
        <f>'Other Opex'!F171</f>
        <v>£000</v>
      </c>
      <c r="G282" s="107">
        <f>'Other Opex'!G171</f>
        <v>0</v>
      </c>
      <c r="H282" s="107">
        <f>'Other Opex'!H171</f>
        <v>0</v>
      </c>
      <c r="I282" s="107">
        <f>'Other Opex'!I171</f>
        <v>0</v>
      </c>
      <c r="J282" s="107">
        <f>'Other Opex'!J171</f>
        <v>0</v>
      </c>
      <c r="K282" s="107">
        <f>'Other Opex'!K171</f>
        <v>0</v>
      </c>
      <c r="L282" s="107">
        <f>'Other Opex'!L171</f>
        <v>0</v>
      </c>
      <c r="M282" s="107">
        <f>'Other Opex'!M171</f>
        <v>0</v>
      </c>
      <c r="N282" s="107">
        <f>'Other Opex'!N171</f>
        <v>0</v>
      </c>
      <c r="O282" s="107">
        <f>'Other Opex'!O171</f>
        <v>0</v>
      </c>
      <c r="P282" s="107">
        <f>'Other Opex'!P171</f>
        <v>0</v>
      </c>
      <c r="Q282" s="107">
        <f>'Other Opex'!Q171</f>
        <v>0</v>
      </c>
      <c r="R282" s="107">
        <f>'Other Opex'!R171</f>
        <v>0</v>
      </c>
      <c r="S282" s="107">
        <f>'Other Opex'!S171</f>
        <v>0</v>
      </c>
      <c r="T282" s="107">
        <f>'Other Opex'!T171</f>
        <v>0</v>
      </c>
      <c r="U282" s="107">
        <f>'Other Opex'!U171</f>
        <v>0</v>
      </c>
      <c r="V282" s="107">
        <f>'Other Opex'!V171</f>
        <v>0</v>
      </c>
      <c r="W282" s="107">
        <f>'Other Opex'!W171</f>
        <v>0</v>
      </c>
      <c r="X282" s="107">
        <f>'Other Opex'!X171</f>
        <v>0</v>
      </c>
      <c r="Y282" s="107">
        <f>'Other Opex'!Y171</f>
        <v>0</v>
      </c>
      <c r="Z282" s="107">
        <f>'Other Opex'!Z171</f>
        <v>0</v>
      </c>
      <c r="AA282" s="107">
        <f>'Other Opex'!AA171</f>
        <v>0</v>
      </c>
      <c r="AB282" s="107">
        <f>'Other Opex'!AB171</f>
        <v>0</v>
      </c>
      <c r="AC282" s="108">
        <f>'Other Opex'!AC171</f>
        <v>0</v>
      </c>
      <c r="AE282" s="805">
        <f>'Other Opex'!AE171</f>
        <v>0</v>
      </c>
      <c r="AG282" s="805">
        <f>'Other Opex'!AG171</f>
        <v>0</v>
      </c>
      <c r="AI282" s="805">
        <f>'Other Opex'!AI171</f>
        <v>0</v>
      </c>
    </row>
    <row r="283" spans="2:35" outlineLevel="1" x14ac:dyDescent="0.2">
      <c r="B283" s="445" t="str">
        <f>'Line Items'!D$2436</f>
        <v>Other Operating Costs</v>
      </c>
      <c r="C283" s="445" t="str">
        <f>'Line Items'!D$2475</f>
        <v>Other Operating Costs: Rolling Stock Maintenance</v>
      </c>
      <c r="D283" s="142" t="str">
        <f>'Other Opex'!D172</f>
        <v>Class 395 TSA Mileage Adjustment</v>
      </c>
      <c r="E283" s="106"/>
      <c r="F283" s="143" t="str">
        <f>'Other Opex'!F172</f>
        <v>£000</v>
      </c>
      <c r="G283" s="107">
        <f>'Other Opex'!G172</f>
        <v>0</v>
      </c>
      <c r="H283" s="107">
        <f>'Other Opex'!H172</f>
        <v>0</v>
      </c>
      <c r="I283" s="107">
        <f>'Other Opex'!I172</f>
        <v>0</v>
      </c>
      <c r="J283" s="107">
        <f>'Other Opex'!J172</f>
        <v>0</v>
      </c>
      <c r="K283" s="107">
        <f>'Other Opex'!K172</f>
        <v>0</v>
      </c>
      <c r="L283" s="107">
        <f>'Other Opex'!L172</f>
        <v>0</v>
      </c>
      <c r="M283" s="107">
        <f>'Other Opex'!M172</f>
        <v>0</v>
      </c>
      <c r="N283" s="107">
        <f>'Other Opex'!N172</f>
        <v>0</v>
      </c>
      <c r="O283" s="107">
        <f>'Other Opex'!O172</f>
        <v>0</v>
      </c>
      <c r="P283" s="107">
        <f>'Other Opex'!P172</f>
        <v>0</v>
      </c>
      <c r="Q283" s="107">
        <f>'Other Opex'!Q172</f>
        <v>0</v>
      </c>
      <c r="R283" s="107">
        <f>'Other Opex'!R172</f>
        <v>0</v>
      </c>
      <c r="S283" s="107">
        <f>'Other Opex'!S172</f>
        <v>0</v>
      </c>
      <c r="T283" s="107">
        <f>'Other Opex'!T172</f>
        <v>0</v>
      </c>
      <c r="U283" s="107">
        <f>'Other Opex'!U172</f>
        <v>0</v>
      </c>
      <c r="V283" s="107">
        <f>'Other Opex'!V172</f>
        <v>0</v>
      </c>
      <c r="W283" s="107">
        <f>'Other Opex'!W172</f>
        <v>0</v>
      </c>
      <c r="X283" s="107">
        <f>'Other Opex'!X172</f>
        <v>0</v>
      </c>
      <c r="Y283" s="107">
        <f>'Other Opex'!Y172</f>
        <v>0</v>
      </c>
      <c r="Z283" s="107">
        <f>'Other Opex'!Z172</f>
        <v>0</v>
      </c>
      <c r="AA283" s="107">
        <f>'Other Opex'!AA172</f>
        <v>0</v>
      </c>
      <c r="AB283" s="107">
        <f>'Other Opex'!AB172</f>
        <v>0</v>
      </c>
      <c r="AC283" s="108">
        <f>'Other Opex'!AC172</f>
        <v>0</v>
      </c>
      <c r="AE283" s="805">
        <f>'Other Opex'!AE172</f>
        <v>0</v>
      </c>
      <c r="AG283" s="805">
        <f>'Other Opex'!AG172</f>
        <v>0</v>
      </c>
      <c r="AI283" s="805">
        <f>'Other Opex'!AI172</f>
        <v>0</v>
      </c>
    </row>
    <row r="284" spans="2:35" outlineLevel="1" x14ac:dyDescent="0.2">
      <c r="B284" s="445" t="str">
        <f>'Line Items'!D$2436</f>
        <v>Other Operating Costs</v>
      </c>
      <c r="C284" s="445" t="str">
        <f>'Line Items'!D$2475</f>
        <v>Other Operating Costs: Rolling Stock Maintenance</v>
      </c>
      <c r="D284" s="142" t="str">
        <f>'Other Opex'!D173</f>
        <v>Class 375/376 TSSSA Light Maintenance</v>
      </c>
      <c r="E284" s="106"/>
      <c r="F284" s="143" t="str">
        <f>'Other Opex'!F173</f>
        <v>£000</v>
      </c>
      <c r="G284" s="107">
        <f>'Other Opex'!G173</f>
        <v>0</v>
      </c>
      <c r="H284" s="107">
        <f>'Other Opex'!H173</f>
        <v>0</v>
      </c>
      <c r="I284" s="107">
        <f>'Other Opex'!I173</f>
        <v>0</v>
      </c>
      <c r="J284" s="107">
        <f>'Other Opex'!J173</f>
        <v>0</v>
      </c>
      <c r="K284" s="107">
        <f>'Other Opex'!K173</f>
        <v>0</v>
      </c>
      <c r="L284" s="107">
        <f>'Other Opex'!L173</f>
        <v>0</v>
      </c>
      <c r="M284" s="107">
        <f>'Other Opex'!M173</f>
        <v>0</v>
      </c>
      <c r="N284" s="107">
        <f>'Other Opex'!N173</f>
        <v>0</v>
      </c>
      <c r="O284" s="107">
        <f>'Other Opex'!O173</f>
        <v>0</v>
      </c>
      <c r="P284" s="107">
        <f>'Other Opex'!P173</f>
        <v>0</v>
      </c>
      <c r="Q284" s="107">
        <f>'Other Opex'!Q173</f>
        <v>0</v>
      </c>
      <c r="R284" s="107">
        <f>'Other Opex'!R173</f>
        <v>0</v>
      </c>
      <c r="S284" s="107">
        <f>'Other Opex'!S173</f>
        <v>0</v>
      </c>
      <c r="T284" s="107">
        <f>'Other Opex'!T173</f>
        <v>0</v>
      </c>
      <c r="U284" s="107">
        <f>'Other Opex'!U173</f>
        <v>0</v>
      </c>
      <c r="V284" s="107">
        <f>'Other Opex'!V173</f>
        <v>0</v>
      </c>
      <c r="W284" s="107">
        <f>'Other Opex'!W173</f>
        <v>0</v>
      </c>
      <c r="X284" s="107">
        <f>'Other Opex'!X173</f>
        <v>0</v>
      </c>
      <c r="Y284" s="107">
        <f>'Other Opex'!Y173</f>
        <v>0</v>
      </c>
      <c r="Z284" s="107">
        <f>'Other Opex'!Z173</f>
        <v>0</v>
      </c>
      <c r="AA284" s="107">
        <f>'Other Opex'!AA173</f>
        <v>0</v>
      </c>
      <c r="AB284" s="107">
        <f>'Other Opex'!AB173</f>
        <v>0</v>
      </c>
      <c r="AC284" s="108">
        <f>'Other Opex'!AC173</f>
        <v>0</v>
      </c>
      <c r="AE284" s="805">
        <f>'Other Opex'!AE173</f>
        <v>0</v>
      </c>
      <c r="AG284" s="805">
        <f>'Other Opex'!AG173</f>
        <v>0</v>
      </c>
      <c r="AI284" s="805">
        <f>'Other Opex'!AI173</f>
        <v>0</v>
      </c>
    </row>
    <row r="285" spans="2:35" outlineLevel="1" x14ac:dyDescent="0.2">
      <c r="B285" s="445" t="str">
        <f>'Line Items'!D$2436</f>
        <v>Other Operating Costs</v>
      </c>
      <c r="C285" s="445" t="str">
        <f>'Line Items'!D$2475</f>
        <v>Other Operating Costs: Rolling Stock Maintenance</v>
      </c>
      <c r="D285" s="142" t="str">
        <f>'Other Opex'!D174</f>
        <v>Class 375/376 TSSSA Heavy Maintenance</v>
      </c>
      <c r="E285" s="106"/>
      <c r="F285" s="143" t="str">
        <f>'Other Opex'!F174</f>
        <v>£000</v>
      </c>
      <c r="G285" s="107">
        <f>'Other Opex'!G174</f>
        <v>0</v>
      </c>
      <c r="H285" s="107">
        <f>'Other Opex'!H174</f>
        <v>0</v>
      </c>
      <c r="I285" s="107">
        <f>'Other Opex'!I174</f>
        <v>0</v>
      </c>
      <c r="J285" s="107">
        <f>'Other Opex'!J174</f>
        <v>0</v>
      </c>
      <c r="K285" s="107">
        <f>'Other Opex'!K174</f>
        <v>0</v>
      </c>
      <c r="L285" s="107">
        <f>'Other Opex'!L174</f>
        <v>0</v>
      </c>
      <c r="M285" s="107">
        <f>'Other Opex'!M174</f>
        <v>0</v>
      </c>
      <c r="N285" s="107">
        <f>'Other Opex'!N174</f>
        <v>0</v>
      </c>
      <c r="O285" s="107">
        <f>'Other Opex'!O174</f>
        <v>0</v>
      </c>
      <c r="P285" s="107">
        <f>'Other Opex'!P174</f>
        <v>0</v>
      </c>
      <c r="Q285" s="107">
        <f>'Other Opex'!Q174</f>
        <v>0</v>
      </c>
      <c r="R285" s="107">
        <f>'Other Opex'!R174</f>
        <v>0</v>
      </c>
      <c r="S285" s="107">
        <f>'Other Opex'!S174</f>
        <v>0</v>
      </c>
      <c r="T285" s="107">
        <f>'Other Opex'!T174</f>
        <v>0</v>
      </c>
      <c r="U285" s="107">
        <f>'Other Opex'!U174</f>
        <v>0</v>
      </c>
      <c r="V285" s="107">
        <f>'Other Opex'!V174</f>
        <v>0</v>
      </c>
      <c r="W285" s="107">
        <f>'Other Opex'!W174</f>
        <v>0</v>
      </c>
      <c r="X285" s="107">
        <f>'Other Opex'!X174</f>
        <v>0</v>
      </c>
      <c r="Y285" s="107">
        <f>'Other Opex'!Y174</f>
        <v>0</v>
      </c>
      <c r="Z285" s="107">
        <f>'Other Opex'!Z174</f>
        <v>0</v>
      </c>
      <c r="AA285" s="107">
        <f>'Other Opex'!AA174</f>
        <v>0</v>
      </c>
      <c r="AB285" s="107">
        <f>'Other Opex'!AB174</f>
        <v>0</v>
      </c>
      <c r="AC285" s="108">
        <f>'Other Opex'!AC174</f>
        <v>0</v>
      </c>
      <c r="AE285" s="805">
        <f>'Other Opex'!AE174</f>
        <v>0</v>
      </c>
      <c r="AG285" s="805">
        <f>'Other Opex'!AG174</f>
        <v>0</v>
      </c>
      <c r="AI285" s="805">
        <f>'Other Opex'!AI174</f>
        <v>0</v>
      </c>
    </row>
    <row r="286" spans="2:35" outlineLevel="1" x14ac:dyDescent="0.2">
      <c r="B286" s="445" t="str">
        <f>'Line Items'!D$2436</f>
        <v>Other Operating Costs</v>
      </c>
      <c r="C286" s="445" t="str">
        <f>'Line Items'!D$2475</f>
        <v>Other Operating Costs: Rolling Stock Maintenance</v>
      </c>
      <c r="D286" s="142" t="str">
        <f>'Other Opex'!D175</f>
        <v>Class 465/466 Fleet Materials</v>
      </c>
      <c r="E286" s="106"/>
      <c r="F286" s="143" t="str">
        <f>'Other Opex'!F175</f>
        <v>£000</v>
      </c>
      <c r="G286" s="107">
        <f>'Other Opex'!G175</f>
        <v>0</v>
      </c>
      <c r="H286" s="107">
        <f>'Other Opex'!H175</f>
        <v>0</v>
      </c>
      <c r="I286" s="107">
        <f>'Other Opex'!I175</f>
        <v>0</v>
      </c>
      <c r="J286" s="107">
        <f>'Other Opex'!J175</f>
        <v>0</v>
      </c>
      <c r="K286" s="107">
        <f>'Other Opex'!K175</f>
        <v>0</v>
      </c>
      <c r="L286" s="107">
        <f>'Other Opex'!L175</f>
        <v>0</v>
      </c>
      <c r="M286" s="107">
        <f>'Other Opex'!M175</f>
        <v>0</v>
      </c>
      <c r="N286" s="107">
        <f>'Other Opex'!N175</f>
        <v>0</v>
      </c>
      <c r="O286" s="107">
        <f>'Other Opex'!O175</f>
        <v>0</v>
      </c>
      <c r="P286" s="107">
        <f>'Other Opex'!P175</f>
        <v>0</v>
      </c>
      <c r="Q286" s="107">
        <f>'Other Opex'!Q175</f>
        <v>0</v>
      </c>
      <c r="R286" s="107">
        <f>'Other Opex'!R175</f>
        <v>0</v>
      </c>
      <c r="S286" s="107">
        <f>'Other Opex'!S175</f>
        <v>0</v>
      </c>
      <c r="T286" s="107">
        <f>'Other Opex'!T175</f>
        <v>0</v>
      </c>
      <c r="U286" s="107">
        <f>'Other Opex'!U175</f>
        <v>0</v>
      </c>
      <c r="V286" s="107">
        <f>'Other Opex'!V175</f>
        <v>0</v>
      </c>
      <c r="W286" s="107">
        <f>'Other Opex'!W175</f>
        <v>0</v>
      </c>
      <c r="X286" s="107">
        <f>'Other Opex'!X175</f>
        <v>0</v>
      </c>
      <c r="Y286" s="107">
        <f>'Other Opex'!Y175</f>
        <v>0</v>
      </c>
      <c r="Z286" s="107">
        <f>'Other Opex'!Z175</f>
        <v>0</v>
      </c>
      <c r="AA286" s="107">
        <f>'Other Opex'!AA175</f>
        <v>0</v>
      </c>
      <c r="AB286" s="107">
        <f>'Other Opex'!AB175</f>
        <v>0</v>
      </c>
      <c r="AC286" s="108">
        <f>'Other Opex'!AC175</f>
        <v>0</v>
      </c>
      <c r="AE286" s="805">
        <f>'Other Opex'!AE175</f>
        <v>0</v>
      </c>
      <c r="AG286" s="805">
        <f>'Other Opex'!AG175</f>
        <v>0</v>
      </c>
      <c r="AI286" s="805">
        <f>'Other Opex'!AI175</f>
        <v>0</v>
      </c>
    </row>
    <row r="287" spans="2:35" outlineLevel="1" x14ac:dyDescent="0.2">
      <c r="B287" s="445" t="str">
        <f>'Line Items'!D$2436</f>
        <v>Other Operating Costs</v>
      </c>
      <c r="C287" s="445" t="str">
        <f>'Line Items'!D$2475</f>
        <v>Other Operating Costs: Rolling Stock Maintenance</v>
      </c>
      <c r="D287" s="142" t="str">
        <f>'Other Opex'!D176</f>
        <v>Class 465/2 Rebate</v>
      </c>
      <c r="E287" s="106"/>
      <c r="F287" s="143" t="str">
        <f>'Other Opex'!F176</f>
        <v>£000</v>
      </c>
      <c r="G287" s="107">
        <f>'Other Opex'!G176</f>
        <v>0</v>
      </c>
      <c r="H287" s="107">
        <f>'Other Opex'!H176</f>
        <v>0</v>
      </c>
      <c r="I287" s="107">
        <f>'Other Opex'!I176</f>
        <v>0</v>
      </c>
      <c r="J287" s="107">
        <f>'Other Opex'!J176</f>
        <v>0</v>
      </c>
      <c r="K287" s="107">
        <f>'Other Opex'!K176</f>
        <v>0</v>
      </c>
      <c r="L287" s="107">
        <f>'Other Opex'!L176</f>
        <v>0</v>
      </c>
      <c r="M287" s="107">
        <f>'Other Opex'!M176</f>
        <v>0</v>
      </c>
      <c r="N287" s="107">
        <f>'Other Opex'!N176</f>
        <v>0</v>
      </c>
      <c r="O287" s="107">
        <f>'Other Opex'!O176</f>
        <v>0</v>
      </c>
      <c r="P287" s="107">
        <f>'Other Opex'!P176</f>
        <v>0</v>
      </c>
      <c r="Q287" s="107">
        <f>'Other Opex'!Q176</f>
        <v>0</v>
      </c>
      <c r="R287" s="107">
        <f>'Other Opex'!R176</f>
        <v>0</v>
      </c>
      <c r="S287" s="107">
        <f>'Other Opex'!S176</f>
        <v>0</v>
      </c>
      <c r="T287" s="107">
        <f>'Other Opex'!T176</f>
        <v>0</v>
      </c>
      <c r="U287" s="107">
        <f>'Other Opex'!U176</f>
        <v>0</v>
      </c>
      <c r="V287" s="107">
        <f>'Other Opex'!V176</f>
        <v>0</v>
      </c>
      <c r="W287" s="107">
        <f>'Other Opex'!W176</f>
        <v>0</v>
      </c>
      <c r="X287" s="107">
        <f>'Other Opex'!X176</f>
        <v>0</v>
      </c>
      <c r="Y287" s="107">
        <f>'Other Opex'!Y176</f>
        <v>0</v>
      </c>
      <c r="Z287" s="107">
        <f>'Other Opex'!Z176</f>
        <v>0</v>
      </c>
      <c r="AA287" s="107">
        <f>'Other Opex'!AA176</f>
        <v>0</v>
      </c>
      <c r="AB287" s="107">
        <f>'Other Opex'!AB176</f>
        <v>0</v>
      </c>
      <c r="AC287" s="108">
        <f>'Other Opex'!AC176</f>
        <v>0</v>
      </c>
      <c r="AE287" s="805">
        <f>'Other Opex'!AE176</f>
        <v>0</v>
      </c>
      <c r="AG287" s="805">
        <f>'Other Opex'!AG176</f>
        <v>0</v>
      </c>
      <c r="AI287" s="805">
        <f>'Other Opex'!AI176</f>
        <v>0</v>
      </c>
    </row>
    <row r="288" spans="2:35" outlineLevel="1" x14ac:dyDescent="0.2">
      <c r="B288" s="445" t="str">
        <f>'Line Items'!D$2436</f>
        <v>Other Operating Costs</v>
      </c>
      <c r="C288" s="445" t="str">
        <f>'Line Items'!D$2475</f>
        <v>Other Operating Costs: Rolling Stock Maintenance</v>
      </c>
      <c r="D288" s="142" t="str">
        <f>'Other Opex'!D177</f>
        <v>Class 465/466 Quarterly Mileage Adjustments</v>
      </c>
      <c r="E288" s="106"/>
      <c r="F288" s="143" t="str">
        <f>'Other Opex'!F177</f>
        <v>£000</v>
      </c>
      <c r="G288" s="107">
        <f>'Other Opex'!G177</f>
        <v>0</v>
      </c>
      <c r="H288" s="107">
        <f>'Other Opex'!H177</f>
        <v>0</v>
      </c>
      <c r="I288" s="107">
        <f>'Other Opex'!I177</f>
        <v>0</v>
      </c>
      <c r="J288" s="107">
        <f>'Other Opex'!J177</f>
        <v>0</v>
      </c>
      <c r="K288" s="107">
        <f>'Other Opex'!K177</f>
        <v>0</v>
      </c>
      <c r="L288" s="107">
        <f>'Other Opex'!L177</f>
        <v>0</v>
      </c>
      <c r="M288" s="107">
        <f>'Other Opex'!M177</f>
        <v>0</v>
      </c>
      <c r="N288" s="107">
        <f>'Other Opex'!N177</f>
        <v>0</v>
      </c>
      <c r="O288" s="107">
        <f>'Other Opex'!O177</f>
        <v>0</v>
      </c>
      <c r="P288" s="107">
        <f>'Other Opex'!P177</f>
        <v>0</v>
      </c>
      <c r="Q288" s="107">
        <f>'Other Opex'!Q177</f>
        <v>0</v>
      </c>
      <c r="R288" s="107">
        <f>'Other Opex'!R177</f>
        <v>0</v>
      </c>
      <c r="S288" s="107">
        <f>'Other Opex'!S177</f>
        <v>0</v>
      </c>
      <c r="T288" s="107">
        <f>'Other Opex'!T177</f>
        <v>0</v>
      </c>
      <c r="U288" s="107">
        <f>'Other Opex'!U177</f>
        <v>0</v>
      </c>
      <c r="V288" s="107">
        <f>'Other Opex'!V177</f>
        <v>0</v>
      </c>
      <c r="W288" s="107">
        <f>'Other Opex'!W177</f>
        <v>0</v>
      </c>
      <c r="X288" s="107">
        <f>'Other Opex'!X177</f>
        <v>0</v>
      </c>
      <c r="Y288" s="107">
        <f>'Other Opex'!Y177</f>
        <v>0</v>
      </c>
      <c r="Z288" s="107">
        <f>'Other Opex'!Z177</f>
        <v>0</v>
      </c>
      <c r="AA288" s="107">
        <f>'Other Opex'!AA177</f>
        <v>0</v>
      </c>
      <c r="AB288" s="107">
        <f>'Other Opex'!AB177</f>
        <v>0</v>
      </c>
      <c r="AC288" s="108">
        <f>'Other Opex'!AC177</f>
        <v>0</v>
      </c>
      <c r="AE288" s="805">
        <f>'Other Opex'!AE177</f>
        <v>0</v>
      </c>
      <c r="AG288" s="805">
        <f>'Other Opex'!AG177</f>
        <v>0</v>
      </c>
      <c r="AI288" s="805">
        <f>'Other Opex'!AI177</f>
        <v>0</v>
      </c>
    </row>
    <row r="289" spans="2:35" outlineLevel="1" x14ac:dyDescent="0.2">
      <c r="B289" s="445" t="str">
        <f>'Line Items'!D$2436</f>
        <v>Other Operating Costs</v>
      </c>
      <c r="C289" s="445" t="str">
        <f>'Line Items'!D$2475</f>
        <v>Other Operating Costs: Rolling Stock Maintenance</v>
      </c>
      <c r="D289" s="142" t="str">
        <f>'Other Opex'!D178</f>
        <v>Class 395 D&amp;V</v>
      </c>
      <c r="E289" s="106"/>
      <c r="F289" s="143" t="str">
        <f>'Other Opex'!F178</f>
        <v>£000</v>
      </c>
      <c r="G289" s="107">
        <f>'Other Opex'!G178</f>
        <v>0</v>
      </c>
      <c r="H289" s="107">
        <f>'Other Opex'!H178</f>
        <v>0</v>
      </c>
      <c r="I289" s="107">
        <f>'Other Opex'!I178</f>
        <v>0</v>
      </c>
      <c r="J289" s="107">
        <f>'Other Opex'!J178</f>
        <v>0</v>
      </c>
      <c r="K289" s="107">
        <f>'Other Opex'!K178</f>
        <v>0</v>
      </c>
      <c r="L289" s="107">
        <f>'Other Opex'!L178</f>
        <v>0</v>
      </c>
      <c r="M289" s="107">
        <f>'Other Opex'!M178</f>
        <v>0</v>
      </c>
      <c r="N289" s="107">
        <f>'Other Opex'!N178</f>
        <v>0</v>
      </c>
      <c r="O289" s="107">
        <f>'Other Opex'!O178</f>
        <v>0</v>
      </c>
      <c r="P289" s="107">
        <f>'Other Opex'!P178</f>
        <v>0</v>
      </c>
      <c r="Q289" s="107">
        <f>'Other Opex'!Q178</f>
        <v>0</v>
      </c>
      <c r="R289" s="107">
        <f>'Other Opex'!R178</f>
        <v>0</v>
      </c>
      <c r="S289" s="107">
        <f>'Other Opex'!S178</f>
        <v>0</v>
      </c>
      <c r="T289" s="107">
        <f>'Other Opex'!T178</f>
        <v>0</v>
      </c>
      <c r="U289" s="107">
        <f>'Other Opex'!U178</f>
        <v>0</v>
      </c>
      <c r="V289" s="107">
        <f>'Other Opex'!V178</f>
        <v>0</v>
      </c>
      <c r="W289" s="107">
        <f>'Other Opex'!W178</f>
        <v>0</v>
      </c>
      <c r="X289" s="107">
        <f>'Other Opex'!X178</f>
        <v>0</v>
      </c>
      <c r="Y289" s="107">
        <f>'Other Opex'!Y178</f>
        <v>0</v>
      </c>
      <c r="Z289" s="107">
        <f>'Other Opex'!Z178</f>
        <v>0</v>
      </c>
      <c r="AA289" s="107">
        <f>'Other Opex'!AA178</f>
        <v>0</v>
      </c>
      <c r="AB289" s="107">
        <f>'Other Opex'!AB178</f>
        <v>0</v>
      </c>
      <c r="AC289" s="108">
        <f>'Other Opex'!AC178</f>
        <v>0</v>
      </c>
      <c r="AE289" s="805">
        <f>'Other Opex'!AE178</f>
        <v>0</v>
      </c>
      <c r="AG289" s="805">
        <f>'Other Opex'!AG178</f>
        <v>0</v>
      </c>
      <c r="AI289" s="805">
        <f>'Other Opex'!AI178</f>
        <v>0</v>
      </c>
    </row>
    <row r="290" spans="2:35" outlineLevel="1" x14ac:dyDescent="0.2">
      <c r="B290" s="445" t="str">
        <f>'Line Items'!D$2436</f>
        <v>Other Operating Costs</v>
      </c>
      <c r="C290" s="445" t="str">
        <f>'Line Items'!D$2475</f>
        <v>Other Operating Costs: Rolling Stock Maintenance</v>
      </c>
      <c r="D290" s="142" t="str">
        <f>'Other Opex'!D179</f>
        <v>Class 375/376 TSSSA Excluded Damage</v>
      </c>
      <c r="E290" s="106"/>
      <c r="F290" s="143" t="str">
        <f>'Other Opex'!F179</f>
        <v>£000</v>
      </c>
      <c r="G290" s="107">
        <f>'Other Opex'!G179</f>
        <v>0</v>
      </c>
      <c r="H290" s="107">
        <f>'Other Opex'!H179</f>
        <v>0</v>
      </c>
      <c r="I290" s="107">
        <f>'Other Opex'!I179</f>
        <v>0</v>
      </c>
      <c r="J290" s="107">
        <f>'Other Opex'!J179</f>
        <v>0</v>
      </c>
      <c r="K290" s="107">
        <f>'Other Opex'!K179</f>
        <v>0</v>
      </c>
      <c r="L290" s="107">
        <f>'Other Opex'!L179</f>
        <v>0</v>
      </c>
      <c r="M290" s="107">
        <f>'Other Opex'!M179</f>
        <v>0</v>
      </c>
      <c r="N290" s="107">
        <f>'Other Opex'!N179</f>
        <v>0</v>
      </c>
      <c r="O290" s="107">
        <f>'Other Opex'!O179</f>
        <v>0</v>
      </c>
      <c r="P290" s="107">
        <f>'Other Opex'!P179</f>
        <v>0</v>
      </c>
      <c r="Q290" s="107">
        <f>'Other Opex'!Q179</f>
        <v>0</v>
      </c>
      <c r="R290" s="107">
        <f>'Other Opex'!R179</f>
        <v>0</v>
      </c>
      <c r="S290" s="107">
        <f>'Other Opex'!S179</f>
        <v>0</v>
      </c>
      <c r="T290" s="107">
        <f>'Other Opex'!T179</f>
        <v>0</v>
      </c>
      <c r="U290" s="107">
        <f>'Other Opex'!U179</f>
        <v>0</v>
      </c>
      <c r="V290" s="107">
        <f>'Other Opex'!V179</f>
        <v>0</v>
      </c>
      <c r="W290" s="107">
        <f>'Other Opex'!W179</f>
        <v>0</v>
      </c>
      <c r="X290" s="107">
        <f>'Other Opex'!X179</f>
        <v>0</v>
      </c>
      <c r="Y290" s="107">
        <f>'Other Opex'!Y179</f>
        <v>0</v>
      </c>
      <c r="Z290" s="107">
        <f>'Other Opex'!Z179</f>
        <v>0</v>
      </c>
      <c r="AA290" s="107">
        <f>'Other Opex'!AA179</f>
        <v>0</v>
      </c>
      <c r="AB290" s="107">
        <f>'Other Opex'!AB179</f>
        <v>0</v>
      </c>
      <c r="AC290" s="108">
        <f>'Other Opex'!AC179</f>
        <v>0</v>
      </c>
      <c r="AE290" s="805">
        <f>'Other Opex'!AE179</f>
        <v>0</v>
      </c>
      <c r="AG290" s="805">
        <f>'Other Opex'!AG179</f>
        <v>0</v>
      </c>
      <c r="AI290" s="805">
        <f>'Other Opex'!AI179</f>
        <v>0</v>
      </c>
    </row>
    <row r="291" spans="2:35" outlineLevel="1" x14ac:dyDescent="0.2">
      <c r="B291" s="445" t="str">
        <f>'Line Items'!D$2436</f>
        <v>Other Operating Costs</v>
      </c>
      <c r="C291" s="445" t="str">
        <f>'Line Items'!D$2475</f>
        <v>Other Operating Costs: Rolling Stock Maintenance</v>
      </c>
      <c r="D291" s="142" t="str">
        <f>'Other Opex'!D180</f>
        <v>[Rolling Stock Maintenance Line 39]</v>
      </c>
      <c r="E291" s="106"/>
      <c r="F291" s="143" t="str">
        <f>'Other Opex'!F180</f>
        <v>£000</v>
      </c>
      <c r="G291" s="107">
        <f>'Other Opex'!G180</f>
        <v>0</v>
      </c>
      <c r="H291" s="107">
        <f>'Other Opex'!H180</f>
        <v>0</v>
      </c>
      <c r="I291" s="107">
        <f>'Other Opex'!I180</f>
        <v>0</v>
      </c>
      <c r="J291" s="107">
        <f>'Other Opex'!J180</f>
        <v>0</v>
      </c>
      <c r="K291" s="107">
        <f>'Other Opex'!K180</f>
        <v>0</v>
      </c>
      <c r="L291" s="107">
        <f>'Other Opex'!L180</f>
        <v>0</v>
      </c>
      <c r="M291" s="107">
        <f>'Other Opex'!M180</f>
        <v>0</v>
      </c>
      <c r="N291" s="107">
        <f>'Other Opex'!N180</f>
        <v>0</v>
      </c>
      <c r="O291" s="107">
        <f>'Other Opex'!O180</f>
        <v>0</v>
      </c>
      <c r="P291" s="107">
        <f>'Other Opex'!P180</f>
        <v>0</v>
      </c>
      <c r="Q291" s="107">
        <f>'Other Opex'!Q180</f>
        <v>0</v>
      </c>
      <c r="R291" s="107">
        <f>'Other Opex'!R180</f>
        <v>0</v>
      </c>
      <c r="S291" s="107">
        <f>'Other Opex'!S180</f>
        <v>0</v>
      </c>
      <c r="T291" s="107">
        <f>'Other Opex'!T180</f>
        <v>0</v>
      </c>
      <c r="U291" s="107">
        <f>'Other Opex'!U180</f>
        <v>0</v>
      </c>
      <c r="V291" s="107">
        <f>'Other Opex'!V180</f>
        <v>0</v>
      </c>
      <c r="W291" s="107">
        <f>'Other Opex'!W180</f>
        <v>0</v>
      </c>
      <c r="X291" s="107">
        <f>'Other Opex'!X180</f>
        <v>0</v>
      </c>
      <c r="Y291" s="107">
        <f>'Other Opex'!Y180</f>
        <v>0</v>
      </c>
      <c r="Z291" s="107">
        <f>'Other Opex'!Z180</f>
        <v>0</v>
      </c>
      <c r="AA291" s="107">
        <f>'Other Opex'!AA180</f>
        <v>0</v>
      </c>
      <c r="AB291" s="107">
        <f>'Other Opex'!AB180</f>
        <v>0</v>
      </c>
      <c r="AC291" s="108">
        <f>'Other Opex'!AC180</f>
        <v>0</v>
      </c>
      <c r="AE291" s="805">
        <f>'Other Opex'!AE180</f>
        <v>0</v>
      </c>
      <c r="AG291" s="805">
        <f>'Other Opex'!AG180</f>
        <v>0</v>
      </c>
      <c r="AI291" s="805">
        <f>'Other Opex'!AI180</f>
        <v>0</v>
      </c>
    </row>
    <row r="292" spans="2:35" outlineLevel="1" x14ac:dyDescent="0.2">
      <c r="B292" s="445" t="str">
        <f>'Line Items'!D$2436</f>
        <v>Other Operating Costs</v>
      </c>
      <c r="C292" s="445" t="str">
        <f>'Line Items'!D$2475</f>
        <v>Other Operating Costs: Rolling Stock Maintenance</v>
      </c>
      <c r="D292" s="142" t="str">
        <f>'Other Opex'!D181</f>
        <v>[Rolling Stock Maintenance Line 40]</v>
      </c>
      <c r="E292" s="106"/>
      <c r="F292" s="143" t="str">
        <f>'Other Opex'!F181</f>
        <v>£000</v>
      </c>
      <c r="G292" s="107">
        <f>'Other Opex'!G181</f>
        <v>0</v>
      </c>
      <c r="H292" s="107">
        <f>'Other Opex'!H181</f>
        <v>0</v>
      </c>
      <c r="I292" s="107">
        <f>'Other Opex'!I181</f>
        <v>0</v>
      </c>
      <c r="J292" s="107">
        <f>'Other Opex'!J181</f>
        <v>0</v>
      </c>
      <c r="K292" s="107">
        <f>'Other Opex'!K181</f>
        <v>0</v>
      </c>
      <c r="L292" s="107">
        <f>'Other Opex'!L181</f>
        <v>0</v>
      </c>
      <c r="M292" s="107">
        <f>'Other Opex'!M181</f>
        <v>0</v>
      </c>
      <c r="N292" s="107">
        <f>'Other Opex'!N181</f>
        <v>0</v>
      </c>
      <c r="O292" s="107">
        <f>'Other Opex'!O181</f>
        <v>0</v>
      </c>
      <c r="P292" s="107">
        <f>'Other Opex'!P181</f>
        <v>0</v>
      </c>
      <c r="Q292" s="107">
        <f>'Other Opex'!Q181</f>
        <v>0</v>
      </c>
      <c r="R292" s="107">
        <f>'Other Opex'!R181</f>
        <v>0</v>
      </c>
      <c r="S292" s="107">
        <f>'Other Opex'!S181</f>
        <v>0</v>
      </c>
      <c r="T292" s="107">
        <f>'Other Opex'!T181</f>
        <v>0</v>
      </c>
      <c r="U292" s="107">
        <f>'Other Opex'!U181</f>
        <v>0</v>
      </c>
      <c r="V292" s="107">
        <f>'Other Opex'!V181</f>
        <v>0</v>
      </c>
      <c r="W292" s="107">
        <f>'Other Opex'!W181</f>
        <v>0</v>
      </c>
      <c r="X292" s="107">
        <f>'Other Opex'!X181</f>
        <v>0</v>
      </c>
      <c r="Y292" s="107">
        <f>'Other Opex'!Y181</f>
        <v>0</v>
      </c>
      <c r="Z292" s="107">
        <f>'Other Opex'!Z181</f>
        <v>0</v>
      </c>
      <c r="AA292" s="107">
        <f>'Other Opex'!AA181</f>
        <v>0</v>
      </c>
      <c r="AB292" s="107">
        <f>'Other Opex'!AB181</f>
        <v>0</v>
      </c>
      <c r="AC292" s="108">
        <f>'Other Opex'!AC181</f>
        <v>0</v>
      </c>
      <c r="AE292" s="805">
        <f>'Other Opex'!AE181</f>
        <v>0</v>
      </c>
      <c r="AG292" s="805">
        <f>'Other Opex'!AG181</f>
        <v>0</v>
      </c>
      <c r="AI292" s="805">
        <f>'Other Opex'!AI181</f>
        <v>0</v>
      </c>
    </row>
    <row r="293" spans="2:35" outlineLevel="1" x14ac:dyDescent="0.2">
      <c r="B293" s="445" t="str">
        <f>'Line Items'!D$2436</f>
        <v>Other Operating Costs</v>
      </c>
      <c r="C293" s="445" t="str">
        <f>'Line Items'!D$2475</f>
        <v>Other Operating Costs: Rolling Stock Maintenance</v>
      </c>
      <c r="D293" s="142" t="str">
        <f>'Other Opex'!D182</f>
        <v>[Rolling Stock Maintenance Line 41]</v>
      </c>
      <c r="E293" s="106"/>
      <c r="F293" s="143" t="str">
        <f>'Other Opex'!F182</f>
        <v>£000</v>
      </c>
      <c r="G293" s="107">
        <f>'Other Opex'!G182</f>
        <v>0</v>
      </c>
      <c r="H293" s="107">
        <f>'Other Opex'!H182</f>
        <v>0</v>
      </c>
      <c r="I293" s="107">
        <f>'Other Opex'!I182</f>
        <v>0</v>
      </c>
      <c r="J293" s="107">
        <f>'Other Opex'!J182</f>
        <v>0</v>
      </c>
      <c r="K293" s="107">
        <f>'Other Opex'!K182</f>
        <v>0</v>
      </c>
      <c r="L293" s="107">
        <f>'Other Opex'!L182</f>
        <v>0</v>
      </c>
      <c r="M293" s="107">
        <f>'Other Opex'!M182</f>
        <v>0</v>
      </c>
      <c r="N293" s="107">
        <f>'Other Opex'!N182</f>
        <v>0</v>
      </c>
      <c r="O293" s="107">
        <f>'Other Opex'!O182</f>
        <v>0</v>
      </c>
      <c r="P293" s="107">
        <f>'Other Opex'!P182</f>
        <v>0</v>
      </c>
      <c r="Q293" s="107">
        <f>'Other Opex'!Q182</f>
        <v>0</v>
      </c>
      <c r="R293" s="107">
        <f>'Other Opex'!R182</f>
        <v>0</v>
      </c>
      <c r="S293" s="107">
        <f>'Other Opex'!S182</f>
        <v>0</v>
      </c>
      <c r="T293" s="107">
        <f>'Other Opex'!T182</f>
        <v>0</v>
      </c>
      <c r="U293" s="107">
        <f>'Other Opex'!U182</f>
        <v>0</v>
      </c>
      <c r="V293" s="107">
        <f>'Other Opex'!V182</f>
        <v>0</v>
      </c>
      <c r="W293" s="107">
        <f>'Other Opex'!W182</f>
        <v>0</v>
      </c>
      <c r="X293" s="107">
        <f>'Other Opex'!X182</f>
        <v>0</v>
      </c>
      <c r="Y293" s="107">
        <f>'Other Opex'!Y182</f>
        <v>0</v>
      </c>
      <c r="Z293" s="107">
        <f>'Other Opex'!Z182</f>
        <v>0</v>
      </c>
      <c r="AA293" s="107">
        <f>'Other Opex'!AA182</f>
        <v>0</v>
      </c>
      <c r="AB293" s="107">
        <f>'Other Opex'!AB182</f>
        <v>0</v>
      </c>
      <c r="AC293" s="108">
        <f>'Other Opex'!AC182</f>
        <v>0</v>
      </c>
      <c r="AE293" s="805">
        <f>'Other Opex'!AE182</f>
        <v>0</v>
      </c>
      <c r="AG293" s="805">
        <f>'Other Opex'!AG182</f>
        <v>0</v>
      </c>
      <c r="AI293" s="805">
        <f>'Other Opex'!AI182</f>
        <v>0</v>
      </c>
    </row>
    <row r="294" spans="2:35" outlineLevel="1" x14ac:dyDescent="0.2">
      <c r="B294" s="445" t="str">
        <f>'Line Items'!D$2436</f>
        <v>Other Operating Costs</v>
      </c>
      <c r="C294" s="445" t="str">
        <f>'Line Items'!D$2475</f>
        <v>Other Operating Costs: Rolling Stock Maintenance</v>
      </c>
      <c r="D294" s="142" t="str">
        <f>'Other Opex'!D183</f>
        <v>[Rolling Stock Maintenance Line 42]</v>
      </c>
      <c r="E294" s="106"/>
      <c r="F294" s="143" t="str">
        <f>'Other Opex'!F183</f>
        <v>£000</v>
      </c>
      <c r="G294" s="107">
        <f>'Other Opex'!G183</f>
        <v>0</v>
      </c>
      <c r="H294" s="107">
        <f>'Other Opex'!H183</f>
        <v>0</v>
      </c>
      <c r="I294" s="107">
        <f>'Other Opex'!I183</f>
        <v>0</v>
      </c>
      <c r="J294" s="107">
        <f>'Other Opex'!J183</f>
        <v>0</v>
      </c>
      <c r="K294" s="107">
        <f>'Other Opex'!K183</f>
        <v>0</v>
      </c>
      <c r="L294" s="107">
        <f>'Other Opex'!L183</f>
        <v>0</v>
      </c>
      <c r="M294" s="107">
        <f>'Other Opex'!M183</f>
        <v>0</v>
      </c>
      <c r="N294" s="107">
        <f>'Other Opex'!N183</f>
        <v>0</v>
      </c>
      <c r="O294" s="107">
        <f>'Other Opex'!O183</f>
        <v>0</v>
      </c>
      <c r="P294" s="107">
        <f>'Other Opex'!P183</f>
        <v>0</v>
      </c>
      <c r="Q294" s="107">
        <f>'Other Opex'!Q183</f>
        <v>0</v>
      </c>
      <c r="R294" s="107">
        <f>'Other Opex'!R183</f>
        <v>0</v>
      </c>
      <c r="S294" s="107">
        <f>'Other Opex'!S183</f>
        <v>0</v>
      </c>
      <c r="T294" s="107">
        <f>'Other Opex'!T183</f>
        <v>0</v>
      </c>
      <c r="U294" s="107">
        <f>'Other Opex'!U183</f>
        <v>0</v>
      </c>
      <c r="V294" s="107">
        <f>'Other Opex'!V183</f>
        <v>0</v>
      </c>
      <c r="W294" s="107">
        <f>'Other Opex'!W183</f>
        <v>0</v>
      </c>
      <c r="X294" s="107">
        <f>'Other Opex'!X183</f>
        <v>0</v>
      </c>
      <c r="Y294" s="107">
        <f>'Other Opex'!Y183</f>
        <v>0</v>
      </c>
      <c r="Z294" s="107">
        <f>'Other Opex'!Z183</f>
        <v>0</v>
      </c>
      <c r="AA294" s="107">
        <f>'Other Opex'!AA183</f>
        <v>0</v>
      </c>
      <c r="AB294" s="107">
        <f>'Other Opex'!AB183</f>
        <v>0</v>
      </c>
      <c r="AC294" s="108">
        <f>'Other Opex'!AC183</f>
        <v>0</v>
      </c>
      <c r="AE294" s="805">
        <f>'Other Opex'!AE183</f>
        <v>0</v>
      </c>
      <c r="AG294" s="805">
        <f>'Other Opex'!AG183</f>
        <v>0</v>
      </c>
      <c r="AI294" s="805">
        <f>'Other Opex'!AI183</f>
        <v>0</v>
      </c>
    </row>
    <row r="295" spans="2:35" outlineLevel="1" x14ac:dyDescent="0.2">
      <c r="B295" s="445" t="str">
        <f>'Line Items'!D$2436</f>
        <v>Other Operating Costs</v>
      </c>
      <c r="C295" s="445" t="str">
        <f>'Line Items'!D$2475</f>
        <v>Other Operating Costs: Rolling Stock Maintenance</v>
      </c>
      <c r="D295" s="142" t="str">
        <f>'Other Opex'!D184</f>
        <v>[Rolling Stock Maintenance Line 43]</v>
      </c>
      <c r="E295" s="106"/>
      <c r="F295" s="143" t="str">
        <f>'Other Opex'!F184</f>
        <v>£000</v>
      </c>
      <c r="G295" s="107">
        <f>'Other Opex'!G184</f>
        <v>0</v>
      </c>
      <c r="H295" s="107">
        <f>'Other Opex'!H184</f>
        <v>0</v>
      </c>
      <c r="I295" s="107">
        <f>'Other Opex'!I184</f>
        <v>0</v>
      </c>
      <c r="J295" s="107">
        <f>'Other Opex'!J184</f>
        <v>0</v>
      </c>
      <c r="K295" s="107">
        <f>'Other Opex'!K184</f>
        <v>0</v>
      </c>
      <c r="L295" s="107">
        <f>'Other Opex'!L184</f>
        <v>0</v>
      </c>
      <c r="M295" s="107">
        <f>'Other Opex'!M184</f>
        <v>0</v>
      </c>
      <c r="N295" s="107">
        <f>'Other Opex'!N184</f>
        <v>0</v>
      </c>
      <c r="O295" s="107">
        <f>'Other Opex'!O184</f>
        <v>0</v>
      </c>
      <c r="P295" s="107">
        <f>'Other Opex'!P184</f>
        <v>0</v>
      </c>
      <c r="Q295" s="107">
        <f>'Other Opex'!Q184</f>
        <v>0</v>
      </c>
      <c r="R295" s="107">
        <f>'Other Opex'!R184</f>
        <v>0</v>
      </c>
      <c r="S295" s="107">
        <f>'Other Opex'!S184</f>
        <v>0</v>
      </c>
      <c r="T295" s="107">
        <f>'Other Opex'!T184</f>
        <v>0</v>
      </c>
      <c r="U295" s="107">
        <f>'Other Opex'!U184</f>
        <v>0</v>
      </c>
      <c r="V295" s="107">
        <f>'Other Opex'!V184</f>
        <v>0</v>
      </c>
      <c r="W295" s="107">
        <f>'Other Opex'!W184</f>
        <v>0</v>
      </c>
      <c r="X295" s="107">
        <f>'Other Opex'!X184</f>
        <v>0</v>
      </c>
      <c r="Y295" s="107">
        <f>'Other Opex'!Y184</f>
        <v>0</v>
      </c>
      <c r="Z295" s="107">
        <f>'Other Opex'!Z184</f>
        <v>0</v>
      </c>
      <c r="AA295" s="107">
        <f>'Other Opex'!AA184</f>
        <v>0</v>
      </c>
      <c r="AB295" s="107">
        <f>'Other Opex'!AB184</f>
        <v>0</v>
      </c>
      <c r="AC295" s="108">
        <f>'Other Opex'!AC184</f>
        <v>0</v>
      </c>
      <c r="AE295" s="805">
        <f>'Other Opex'!AE184</f>
        <v>0</v>
      </c>
      <c r="AG295" s="805">
        <f>'Other Opex'!AG184</f>
        <v>0</v>
      </c>
      <c r="AI295" s="805">
        <f>'Other Opex'!AI184</f>
        <v>0</v>
      </c>
    </row>
    <row r="296" spans="2:35" outlineLevel="1" x14ac:dyDescent="0.2">
      <c r="B296" s="445" t="str">
        <f>'Line Items'!D$2436</f>
        <v>Other Operating Costs</v>
      </c>
      <c r="C296" s="445" t="str">
        <f>'Line Items'!D$2475</f>
        <v>Other Operating Costs: Rolling Stock Maintenance</v>
      </c>
      <c r="D296" s="142" t="str">
        <f>'Other Opex'!D185</f>
        <v>[Rolling Stock Maintenance Line 44]</v>
      </c>
      <c r="E296" s="106"/>
      <c r="F296" s="143" t="str">
        <f>'Other Opex'!F185</f>
        <v>£000</v>
      </c>
      <c r="G296" s="107">
        <f>'Other Opex'!G185</f>
        <v>0</v>
      </c>
      <c r="H296" s="107">
        <f>'Other Opex'!H185</f>
        <v>0</v>
      </c>
      <c r="I296" s="107">
        <f>'Other Opex'!I185</f>
        <v>0</v>
      </c>
      <c r="J296" s="107">
        <f>'Other Opex'!J185</f>
        <v>0</v>
      </c>
      <c r="K296" s="107">
        <f>'Other Opex'!K185</f>
        <v>0</v>
      </c>
      <c r="L296" s="107">
        <f>'Other Opex'!L185</f>
        <v>0</v>
      </c>
      <c r="M296" s="107">
        <f>'Other Opex'!M185</f>
        <v>0</v>
      </c>
      <c r="N296" s="107">
        <f>'Other Opex'!N185</f>
        <v>0</v>
      </c>
      <c r="O296" s="107">
        <f>'Other Opex'!O185</f>
        <v>0</v>
      </c>
      <c r="P296" s="107">
        <f>'Other Opex'!P185</f>
        <v>0</v>
      </c>
      <c r="Q296" s="107">
        <f>'Other Opex'!Q185</f>
        <v>0</v>
      </c>
      <c r="R296" s="107">
        <f>'Other Opex'!R185</f>
        <v>0</v>
      </c>
      <c r="S296" s="107">
        <f>'Other Opex'!S185</f>
        <v>0</v>
      </c>
      <c r="T296" s="107">
        <f>'Other Opex'!T185</f>
        <v>0</v>
      </c>
      <c r="U296" s="107">
        <f>'Other Opex'!U185</f>
        <v>0</v>
      </c>
      <c r="V296" s="107">
        <f>'Other Opex'!V185</f>
        <v>0</v>
      </c>
      <c r="W296" s="107">
        <f>'Other Opex'!W185</f>
        <v>0</v>
      </c>
      <c r="X296" s="107">
        <f>'Other Opex'!X185</f>
        <v>0</v>
      </c>
      <c r="Y296" s="107">
        <f>'Other Opex'!Y185</f>
        <v>0</v>
      </c>
      <c r="Z296" s="107">
        <f>'Other Opex'!Z185</f>
        <v>0</v>
      </c>
      <c r="AA296" s="107">
        <f>'Other Opex'!AA185</f>
        <v>0</v>
      </c>
      <c r="AB296" s="107">
        <f>'Other Opex'!AB185</f>
        <v>0</v>
      </c>
      <c r="AC296" s="108">
        <f>'Other Opex'!AC185</f>
        <v>0</v>
      </c>
      <c r="AE296" s="805">
        <f>'Other Opex'!AE185</f>
        <v>0</v>
      </c>
      <c r="AG296" s="805">
        <f>'Other Opex'!AG185</f>
        <v>0</v>
      </c>
      <c r="AI296" s="805">
        <f>'Other Opex'!AI185</f>
        <v>0</v>
      </c>
    </row>
    <row r="297" spans="2:35" outlineLevel="1" x14ac:dyDescent="0.2">
      <c r="B297" s="445" t="str">
        <f>'Line Items'!D$2436</f>
        <v>Other Operating Costs</v>
      </c>
      <c r="C297" s="445" t="str">
        <f>'Line Items'!D$2475</f>
        <v>Other Operating Costs: Rolling Stock Maintenance</v>
      </c>
      <c r="D297" s="142" t="str">
        <f>'Other Opex'!D186</f>
        <v>[Rolling Stock Maintenance Line 45]</v>
      </c>
      <c r="E297" s="106"/>
      <c r="F297" s="143" t="str">
        <f>'Other Opex'!F186</f>
        <v>£000</v>
      </c>
      <c r="G297" s="107">
        <f>'Other Opex'!G186</f>
        <v>0</v>
      </c>
      <c r="H297" s="107">
        <f>'Other Opex'!H186</f>
        <v>0</v>
      </c>
      <c r="I297" s="107">
        <f>'Other Opex'!I186</f>
        <v>0</v>
      </c>
      <c r="J297" s="107">
        <f>'Other Opex'!J186</f>
        <v>0</v>
      </c>
      <c r="K297" s="107">
        <f>'Other Opex'!K186</f>
        <v>0</v>
      </c>
      <c r="L297" s="107">
        <f>'Other Opex'!L186</f>
        <v>0</v>
      </c>
      <c r="M297" s="107">
        <f>'Other Opex'!M186</f>
        <v>0</v>
      </c>
      <c r="N297" s="107">
        <f>'Other Opex'!N186</f>
        <v>0</v>
      </c>
      <c r="O297" s="107">
        <f>'Other Opex'!O186</f>
        <v>0</v>
      </c>
      <c r="P297" s="107">
        <f>'Other Opex'!P186</f>
        <v>0</v>
      </c>
      <c r="Q297" s="107">
        <f>'Other Opex'!Q186</f>
        <v>0</v>
      </c>
      <c r="R297" s="107">
        <f>'Other Opex'!R186</f>
        <v>0</v>
      </c>
      <c r="S297" s="107">
        <f>'Other Opex'!S186</f>
        <v>0</v>
      </c>
      <c r="T297" s="107">
        <f>'Other Opex'!T186</f>
        <v>0</v>
      </c>
      <c r="U297" s="107">
        <f>'Other Opex'!U186</f>
        <v>0</v>
      </c>
      <c r="V297" s="107">
        <f>'Other Opex'!V186</f>
        <v>0</v>
      </c>
      <c r="W297" s="107">
        <f>'Other Opex'!W186</f>
        <v>0</v>
      </c>
      <c r="X297" s="107">
        <f>'Other Opex'!X186</f>
        <v>0</v>
      </c>
      <c r="Y297" s="107">
        <f>'Other Opex'!Y186</f>
        <v>0</v>
      </c>
      <c r="Z297" s="107">
        <f>'Other Opex'!Z186</f>
        <v>0</v>
      </c>
      <c r="AA297" s="107">
        <f>'Other Opex'!AA186</f>
        <v>0</v>
      </c>
      <c r="AB297" s="107">
        <f>'Other Opex'!AB186</f>
        <v>0</v>
      </c>
      <c r="AC297" s="108">
        <f>'Other Opex'!AC186</f>
        <v>0</v>
      </c>
      <c r="AE297" s="805">
        <f>'Other Opex'!AE186</f>
        <v>0</v>
      </c>
      <c r="AG297" s="805">
        <f>'Other Opex'!AG186</f>
        <v>0</v>
      </c>
      <c r="AI297" s="805">
        <f>'Other Opex'!AI186</f>
        <v>0</v>
      </c>
    </row>
    <row r="298" spans="2:35" outlineLevel="1" x14ac:dyDescent="0.2">
      <c r="B298" s="445" t="str">
        <f>'Line Items'!D$2436</f>
        <v>Other Operating Costs</v>
      </c>
      <c r="C298" s="445" t="str">
        <f>'Line Items'!D$2475</f>
        <v>Other Operating Costs: Rolling Stock Maintenance</v>
      </c>
      <c r="D298" s="142" t="str">
        <f>'Other Opex'!D187</f>
        <v>[Rolling Stock Maintenance Line 46]</v>
      </c>
      <c r="E298" s="106"/>
      <c r="F298" s="143" t="str">
        <f>'Other Opex'!F187</f>
        <v>£000</v>
      </c>
      <c r="G298" s="107">
        <f>'Other Opex'!G187</f>
        <v>0</v>
      </c>
      <c r="H298" s="107">
        <f>'Other Opex'!H187</f>
        <v>0</v>
      </c>
      <c r="I298" s="107">
        <f>'Other Opex'!I187</f>
        <v>0</v>
      </c>
      <c r="J298" s="107">
        <f>'Other Opex'!J187</f>
        <v>0</v>
      </c>
      <c r="K298" s="107">
        <f>'Other Opex'!K187</f>
        <v>0</v>
      </c>
      <c r="L298" s="107">
        <f>'Other Opex'!L187</f>
        <v>0</v>
      </c>
      <c r="M298" s="107">
        <f>'Other Opex'!M187</f>
        <v>0</v>
      </c>
      <c r="N298" s="107">
        <f>'Other Opex'!N187</f>
        <v>0</v>
      </c>
      <c r="O298" s="107">
        <f>'Other Opex'!O187</f>
        <v>0</v>
      </c>
      <c r="P298" s="107">
        <f>'Other Opex'!P187</f>
        <v>0</v>
      </c>
      <c r="Q298" s="107">
        <f>'Other Opex'!Q187</f>
        <v>0</v>
      </c>
      <c r="R298" s="107">
        <f>'Other Opex'!R187</f>
        <v>0</v>
      </c>
      <c r="S298" s="107">
        <f>'Other Opex'!S187</f>
        <v>0</v>
      </c>
      <c r="T298" s="107">
        <f>'Other Opex'!T187</f>
        <v>0</v>
      </c>
      <c r="U298" s="107">
        <f>'Other Opex'!U187</f>
        <v>0</v>
      </c>
      <c r="V298" s="107">
        <f>'Other Opex'!V187</f>
        <v>0</v>
      </c>
      <c r="W298" s="107">
        <f>'Other Opex'!W187</f>
        <v>0</v>
      </c>
      <c r="X298" s="107">
        <f>'Other Opex'!X187</f>
        <v>0</v>
      </c>
      <c r="Y298" s="107">
        <f>'Other Opex'!Y187</f>
        <v>0</v>
      </c>
      <c r="Z298" s="107">
        <f>'Other Opex'!Z187</f>
        <v>0</v>
      </c>
      <c r="AA298" s="107">
        <f>'Other Opex'!AA187</f>
        <v>0</v>
      </c>
      <c r="AB298" s="107">
        <f>'Other Opex'!AB187</f>
        <v>0</v>
      </c>
      <c r="AC298" s="108">
        <f>'Other Opex'!AC187</f>
        <v>0</v>
      </c>
      <c r="AE298" s="805">
        <f>'Other Opex'!AE187</f>
        <v>0</v>
      </c>
      <c r="AG298" s="805">
        <f>'Other Opex'!AG187</f>
        <v>0</v>
      </c>
      <c r="AI298" s="805">
        <f>'Other Opex'!AI187</f>
        <v>0</v>
      </c>
    </row>
    <row r="299" spans="2:35" outlineLevel="1" x14ac:dyDescent="0.2">
      <c r="B299" s="445" t="str">
        <f>'Line Items'!D$2436</f>
        <v>Other Operating Costs</v>
      </c>
      <c r="C299" s="445" t="str">
        <f>'Line Items'!D$2475</f>
        <v>Other Operating Costs: Rolling Stock Maintenance</v>
      </c>
      <c r="D299" s="142" t="str">
        <f>'Other Opex'!D188</f>
        <v>[Rolling Stock Maintenance Line 47]</v>
      </c>
      <c r="E299" s="106"/>
      <c r="F299" s="143" t="str">
        <f>'Other Opex'!F188</f>
        <v>£000</v>
      </c>
      <c r="G299" s="107">
        <f>'Other Opex'!G188</f>
        <v>0</v>
      </c>
      <c r="H299" s="107">
        <f>'Other Opex'!H188</f>
        <v>0</v>
      </c>
      <c r="I299" s="107">
        <f>'Other Opex'!I188</f>
        <v>0</v>
      </c>
      <c r="J299" s="107">
        <f>'Other Opex'!J188</f>
        <v>0</v>
      </c>
      <c r="K299" s="107">
        <f>'Other Opex'!K188</f>
        <v>0</v>
      </c>
      <c r="L299" s="107">
        <f>'Other Opex'!L188</f>
        <v>0</v>
      </c>
      <c r="M299" s="107">
        <f>'Other Opex'!M188</f>
        <v>0</v>
      </c>
      <c r="N299" s="107">
        <f>'Other Opex'!N188</f>
        <v>0</v>
      </c>
      <c r="O299" s="107">
        <f>'Other Opex'!O188</f>
        <v>0</v>
      </c>
      <c r="P299" s="107">
        <f>'Other Opex'!P188</f>
        <v>0</v>
      </c>
      <c r="Q299" s="107">
        <f>'Other Opex'!Q188</f>
        <v>0</v>
      </c>
      <c r="R299" s="107">
        <f>'Other Opex'!R188</f>
        <v>0</v>
      </c>
      <c r="S299" s="107">
        <f>'Other Opex'!S188</f>
        <v>0</v>
      </c>
      <c r="T299" s="107">
        <f>'Other Opex'!T188</f>
        <v>0</v>
      </c>
      <c r="U299" s="107">
        <f>'Other Opex'!U188</f>
        <v>0</v>
      </c>
      <c r="V299" s="107">
        <f>'Other Opex'!V188</f>
        <v>0</v>
      </c>
      <c r="W299" s="107">
        <f>'Other Opex'!W188</f>
        <v>0</v>
      </c>
      <c r="X299" s="107">
        <f>'Other Opex'!X188</f>
        <v>0</v>
      </c>
      <c r="Y299" s="107">
        <f>'Other Opex'!Y188</f>
        <v>0</v>
      </c>
      <c r="Z299" s="107">
        <f>'Other Opex'!Z188</f>
        <v>0</v>
      </c>
      <c r="AA299" s="107">
        <f>'Other Opex'!AA188</f>
        <v>0</v>
      </c>
      <c r="AB299" s="107">
        <f>'Other Opex'!AB188</f>
        <v>0</v>
      </c>
      <c r="AC299" s="108">
        <f>'Other Opex'!AC188</f>
        <v>0</v>
      </c>
      <c r="AE299" s="805">
        <f>'Other Opex'!AE188</f>
        <v>0</v>
      </c>
      <c r="AG299" s="805">
        <f>'Other Opex'!AG188</f>
        <v>0</v>
      </c>
      <c r="AI299" s="805">
        <f>'Other Opex'!AI188</f>
        <v>0</v>
      </c>
    </row>
    <row r="300" spans="2:35" outlineLevel="1" x14ac:dyDescent="0.2">
      <c r="B300" s="445" t="str">
        <f>'Line Items'!D$2436</f>
        <v>Other Operating Costs</v>
      </c>
      <c r="C300" s="445" t="str">
        <f>'Line Items'!D$2475</f>
        <v>Other Operating Costs: Rolling Stock Maintenance</v>
      </c>
      <c r="D300" s="142" t="str">
        <f>'Other Opex'!D189</f>
        <v>[Rolling Stock Maintenance Line 48]</v>
      </c>
      <c r="E300" s="106"/>
      <c r="F300" s="143" t="str">
        <f>'Other Opex'!F189</f>
        <v>£000</v>
      </c>
      <c r="G300" s="107">
        <f>'Other Opex'!G189</f>
        <v>0</v>
      </c>
      <c r="H300" s="107">
        <f>'Other Opex'!H189</f>
        <v>0</v>
      </c>
      <c r="I300" s="107">
        <f>'Other Opex'!I189</f>
        <v>0</v>
      </c>
      <c r="J300" s="107">
        <f>'Other Opex'!J189</f>
        <v>0</v>
      </c>
      <c r="K300" s="107">
        <f>'Other Opex'!K189</f>
        <v>0</v>
      </c>
      <c r="L300" s="107">
        <f>'Other Opex'!L189</f>
        <v>0</v>
      </c>
      <c r="M300" s="107">
        <f>'Other Opex'!M189</f>
        <v>0</v>
      </c>
      <c r="N300" s="107">
        <f>'Other Opex'!N189</f>
        <v>0</v>
      </c>
      <c r="O300" s="107">
        <f>'Other Opex'!O189</f>
        <v>0</v>
      </c>
      <c r="P300" s="107">
        <f>'Other Opex'!P189</f>
        <v>0</v>
      </c>
      <c r="Q300" s="107">
        <f>'Other Opex'!Q189</f>
        <v>0</v>
      </c>
      <c r="R300" s="107">
        <f>'Other Opex'!R189</f>
        <v>0</v>
      </c>
      <c r="S300" s="107">
        <f>'Other Opex'!S189</f>
        <v>0</v>
      </c>
      <c r="T300" s="107">
        <f>'Other Opex'!T189</f>
        <v>0</v>
      </c>
      <c r="U300" s="107">
        <f>'Other Opex'!U189</f>
        <v>0</v>
      </c>
      <c r="V300" s="107">
        <f>'Other Opex'!V189</f>
        <v>0</v>
      </c>
      <c r="W300" s="107">
        <f>'Other Opex'!W189</f>
        <v>0</v>
      </c>
      <c r="X300" s="107">
        <f>'Other Opex'!X189</f>
        <v>0</v>
      </c>
      <c r="Y300" s="107">
        <f>'Other Opex'!Y189</f>
        <v>0</v>
      </c>
      <c r="Z300" s="107">
        <f>'Other Opex'!Z189</f>
        <v>0</v>
      </c>
      <c r="AA300" s="107">
        <f>'Other Opex'!AA189</f>
        <v>0</v>
      </c>
      <c r="AB300" s="107">
        <f>'Other Opex'!AB189</f>
        <v>0</v>
      </c>
      <c r="AC300" s="108">
        <f>'Other Opex'!AC189</f>
        <v>0</v>
      </c>
      <c r="AE300" s="805">
        <f>'Other Opex'!AE189</f>
        <v>0</v>
      </c>
      <c r="AG300" s="805">
        <f>'Other Opex'!AG189</f>
        <v>0</v>
      </c>
      <c r="AI300" s="805">
        <f>'Other Opex'!AI189</f>
        <v>0</v>
      </c>
    </row>
    <row r="301" spans="2:35" outlineLevel="1" x14ac:dyDescent="0.2">
      <c r="B301" s="445" t="str">
        <f>'Line Items'!D$2436</f>
        <v>Other Operating Costs</v>
      </c>
      <c r="C301" s="445" t="str">
        <f>'Line Items'!D$2475</f>
        <v>Other Operating Costs: Rolling Stock Maintenance</v>
      </c>
      <c r="D301" s="142" t="str">
        <f>'Other Opex'!D190</f>
        <v>[Rolling Stock Maintenance Line 49]</v>
      </c>
      <c r="E301" s="106"/>
      <c r="F301" s="143" t="str">
        <f>'Other Opex'!F190</f>
        <v>£000</v>
      </c>
      <c r="G301" s="107">
        <f>'Other Opex'!G190</f>
        <v>0</v>
      </c>
      <c r="H301" s="107">
        <f>'Other Opex'!H190</f>
        <v>0</v>
      </c>
      <c r="I301" s="107">
        <f>'Other Opex'!I190</f>
        <v>0</v>
      </c>
      <c r="J301" s="107">
        <f>'Other Opex'!J190</f>
        <v>0</v>
      </c>
      <c r="K301" s="107">
        <f>'Other Opex'!K190</f>
        <v>0</v>
      </c>
      <c r="L301" s="107">
        <f>'Other Opex'!L190</f>
        <v>0</v>
      </c>
      <c r="M301" s="107">
        <f>'Other Opex'!M190</f>
        <v>0</v>
      </c>
      <c r="N301" s="107">
        <f>'Other Opex'!N190</f>
        <v>0</v>
      </c>
      <c r="O301" s="107">
        <f>'Other Opex'!O190</f>
        <v>0</v>
      </c>
      <c r="P301" s="107">
        <f>'Other Opex'!P190</f>
        <v>0</v>
      </c>
      <c r="Q301" s="107">
        <f>'Other Opex'!Q190</f>
        <v>0</v>
      </c>
      <c r="R301" s="107">
        <f>'Other Opex'!R190</f>
        <v>0</v>
      </c>
      <c r="S301" s="107">
        <f>'Other Opex'!S190</f>
        <v>0</v>
      </c>
      <c r="T301" s="107">
        <f>'Other Opex'!T190</f>
        <v>0</v>
      </c>
      <c r="U301" s="107">
        <f>'Other Opex'!U190</f>
        <v>0</v>
      </c>
      <c r="V301" s="107">
        <f>'Other Opex'!V190</f>
        <v>0</v>
      </c>
      <c r="W301" s="107">
        <f>'Other Opex'!W190</f>
        <v>0</v>
      </c>
      <c r="X301" s="107">
        <f>'Other Opex'!X190</f>
        <v>0</v>
      </c>
      <c r="Y301" s="107">
        <f>'Other Opex'!Y190</f>
        <v>0</v>
      </c>
      <c r="Z301" s="107">
        <f>'Other Opex'!Z190</f>
        <v>0</v>
      </c>
      <c r="AA301" s="107">
        <f>'Other Opex'!AA190</f>
        <v>0</v>
      </c>
      <c r="AB301" s="107">
        <f>'Other Opex'!AB190</f>
        <v>0</v>
      </c>
      <c r="AC301" s="108">
        <f>'Other Opex'!AC190</f>
        <v>0</v>
      </c>
      <c r="AE301" s="805">
        <f>'Other Opex'!AE190</f>
        <v>0</v>
      </c>
      <c r="AG301" s="805">
        <f>'Other Opex'!AG190</f>
        <v>0</v>
      </c>
      <c r="AI301" s="805">
        <f>'Other Opex'!AI190</f>
        <v>0</v>
      </c>
    </row>
    <row r="302" spans="2:35" outlineLevel="1" x14ac:dyDescent="0.2">
      <c r="B302" s="445" t="str">
        <f>'Line Items'!D$2436</f>
        <v>Other Operating Costs</v>
      </c>
      <c r="C302" s="445" t="str">
        <f>'Line Items'!D$2475</f>
        <v>Other Operating Costs: Rolling Stock Maintenance</v>
      </c>
      <c r="D302" s="142" t="str">
        <f>'Other Opex'!D191</f>
        <v>[Rolling Stock Maintenance Line 50]</v>
      </c>
      <c r="E302" s="106"/>
      <c r="F302" s="143" t="str">
        <f>'Other Opex'!F191</f>
        <v>£000</v>
      </c>
      <c r="G302" s="107">
        <f>'Other Opex'!G191</f>
        <v>0</v>
      </c>
      <c r="H302" s="107">
        <f>'Other Opex'!H191</f>
        <v>0</v>
      </c>
      <c r="I302" s="107">
        <f>'Other Opex'!I191</f>
        <v>0</v>
      </c>
      <c r="J302" s="107">
        <f>'Other Opex'!J191</f>
        <v>0</v>
      </c>
      <c r="K302" s="107">
        <f>'Other Opex'!K191</f>
        <v>0</v>
      </c>
      <c r="L302" s="107">
        <f>'Other Opex'!L191</f>
        <v>0</v>
      </c>
      <c r="M302" s="107">
        <f>'Other Opex'!M191</f>
        <v>0</v>
      </c>
      <c r="N302" s="107">
        <f>'Other Opex'!N191</f>
        <v>0</v>
      </c>
      <c r="O302" s="107">
        <f>'Other Opex'!O191</f>
        <v>0</v>
      </c>
      <c r="P302" s="107">
        <f>'Other Opex'!P191</f>
        <v>0</v>
      </c>
      <c r="Q302" s="107">
        <f>'Other Opex'!Q191</f>
        <v>0</v>
      </c>
      <c r="R302" s="107">
        <f>'Other Opex'!R191</f>
        <v>0</v>
      </c>
      <c r="S302" s="107">
        <f>'Other Opex'!S191</f>
        <v>0</v>
      </c>
      <c r="T302" s="107">
        <f>'Other Opex'!T191</f>
        <v>0</v>
      </c>
      <c r="U302" s="107">
        <f>'Other Opex'!U191</f>
        <v>0</v>
      </c>
      <c r="V302" s="107">
        <f>'Other Opex'!V191</f>
        <v>0</v>
      </c>
      <c r="W302" s="107">
        <f>'Other Opex'!W191</f>
        <v>0</v>
      </c>
      <c r="X302" s="107">
        <f>'Other Opex'!X191</f>
        <v>0</v>
      </c>
      <c r="Y302" s="107">
        <f>'Other Opex'!Y191</f>
        <v>0</v>
      </c>
      <c r="Z302" s="107">
        <f>'Other Opex'!Z191</f>
        <v>0</v>
      </c>
      <c r="AA302" s="107">
        <f>'Other Opex'!AA191</f>
        <v>0</v>
      </c>
      <c r="AB302" s="107">
        <f>'Other Opex'!AB191</f>
        <v>0</v>
      </c>
      <c r="AC302" s="108">
        <f>'Other Opex'!AC191</f>
        <v>0</v>
      </c>
      <c r="AE302" s="805">
        <f>'Other Opex'!AE191</f>
        <v>0</v>
      </c>
      <c r="AG302" s="805">
        <f>'Other Opex'!AG191</f>
        <v>0</v>
      </c>
      <c r="AI302" s="805">
        <f>'Other Opex'!AI191</f>
        <v>0</v>
      </c>
    </row>
    <row r="303" spans="2:35" outlineLevel="1" x14ac:dyDescent="0.2">
      <c r="B303" s="445" t="str">
        <f>'Line Items'!D$2436</f>
        <v>Other Operating Costs</v>
      </c>
      <c r="C303" s="445" t="str">
        <f>'Line Items'!D$2475</f>
        <v>Other Operating Costs: Rolling Stock Maintenance</v>
      </c>
      <c r="D303" s="142" t="str">
        <f>'Other Opex'!D192</f>
        <v>[Rolling Stock Maintenance Line 51]</v>
      </c>
      <c r="E303" s="106"/>
      <c r="F303" s="143" t="str">
        <f>'Other Opex'!F192</f>
        <v>£000</v>
      </c>
      <c r="G303" s="107">
        <f>'Other Opex'!G192</f>
        <v>0</v>
      </c>
      <c r="H303" s="107">
        <f>'Other Opex'!H192</f>
        <v>0</v>
      </c>
      <c r="I303" s="107">
        <f>'Other Opex'!I192</f>
        <v>0</v>
      </c>
      <c r="J303" s="107">
        <f>'Other Opex'!J192</f>
        <v>0</v>
      </c>
      <c r="K303" s="107">
        <f>'Other Opex'!K192</f>
        <v>0</v>
      </c>
      <c r="L303" s="107">
        <f>'Other Opex'!L192</f>
        <v>0</v>
      </c>
      <c r="M303" s="107">
        <f>'Other Opex'!M192</f>
        <v>0</v>
      </c>
      <c r="N303" s="107">
        <f>'Other Opex'!N192</f>
        <v>0</v>
      </c>
      <c r="O303" s="107">
        <f>'Other Opex'!O192</f>
        <v>0</v>
      </c>
      <c r="P303" s="107">
        <f>'Other Opex'!P192</f>
        <v>0</v>
      </c>
      <c r="Q303" s="107">
        <f>'Other Opex'!Q192</f>
        <v>0</v>
      </c>
      <c r="R303" s="107">
        <f>'Other Opex'!R192</f>
        <v>0</v>
      </c>
      <c r="S303" s="107">
        <f>'Other Opex'!S192</f>
        <v>0</v>
      </c>
      <c r="T303" s="107">
        <f>'Other Opex'!T192</f>
        <v>0</v>
      </c>
      <c r="U303" s="107">
        <f>'Other Opex'!U192</f>
        <v>0</v>
      </c>
      <c r="V303" s="107">
        <f>'Other Opex'!V192</f>
        <v>0</v>
      </c>
      <c r="W303" s="107">
        <f>'Other Opex'!W192</f>
        <v>0</v>
      </c>
      <c r="X303" s="107">
        <f>'Other Opex'!X192</f>
        <v>0</v>
      </c>
      <c r="Y303" s="107">
        <f>'Other Opex'!Y192</f>
        <v>0</v>
      </c>
      <c r="Z303" s="107">
        <f>'Other Opex'!Z192</f>
        <v>0</v>
      </c>
      <c r="AA303" s="107">
        <f>'Other Opex'!AA192</f>
        <v>0</v>
      </c>
      <c r="AB303" s="107">
        <f>'Other Opex'!AB192</f>
        <v>0</v>
      </c>
      <c r="AC303" s="108">
        <f>'Other Opex'!AC192</f>
        <v>0</v>
      </c>
      <c r="AE303" s="805">
        <f>'Other Opex'!AE192</f>
        <v>0</v>
      </c>
      <c r="AG303" s="805">
        <f>'Other Opex'!AG192</f>
        <v>0</v>
      </c>
      <c r="AI303" s="805">
        <f>'Other Opex'!AI192</f>
        <v>0</v>
      </c>
    </row>
    <row r="304" spans="2:35" outlineLevel="1" x14ac:dyDescent="0.2">
      <c r="B304" s="445" t="str">
        <f>'Line Items'!D$2436</f>
        <v>Other Operating Costs</v>
      </c>
      <c r="C304" s="445" t="str">
        <f>'Line Items'!D$2475</f>
        <v>Other Operating Costs: Rolling Stock Maintenance</v>
      </c>
      <c r="D304" s="142" t="str">
        <f>'Other Opex'!D193</f>
        <v>[Rolling Stock Maintenance Line 52]</v>
      </c>
      <c r="E304" s="106"/>
      <c r="F304" s="143" t="str">
        <f>'Other Opex'!F193</f>
        <v>£000</v>
      </c>
      <c r="G304" s="107">
        <f>'Other Opex'!G193</f>
        <v>0</v>
      </c>
      <c r="H304" s="107">
        <f>'Other Opex'!H193</f>
        <v>0</v>
      </c>
      <c r="I304" s="107">
        <f>'Other Opex'!I193</f>
        <v>0</v>
      </c>
      <c r="J304" s="107">
        <f>'Other Opex'!J193</f>
        <v>0</v>
      </c>
      <c r="K304" s="107">
        <f>'Other Opex'!K193</f>
        <v>0</v>
      </c>
      <c r="L304" s="107">
        <f>'Other Opex'!L193</f>
        <v>0</v>
      </c>
      <c r="M304" s="107">
        <f>'Other Opex'!M193</f>
        <v>0</v>
      </c>
      <c r="N304" s="107">
        <f>'Other Opex'!N193</f>
        <v>0</v>
      </c>
      <c r="O304" s="107">
        <f>'Other Opex'!O193</f>
        <v>0</v>
      </c>
      <c r="P304" s="107">
        <f>'Other Opex'!P193</f>
        <v>0</v>
      </c>
      <c r="Q304" s="107">
        <f>'Other Opex'!Q193</f>
        <v>0</v>
      </c>
      <c r="R304" s="107">
        <f>'Other Opex'!R193</f>
        <v>0</v>
      </c>
      <c r="S304" s="107">
        <f>'Other Opex'!S193</f>
        <v>0</v>
      </c>
      <c r="T304" s="107">
        <f>'Other Opex'!T193</f>
        <v>0</v>
      </c>
      <c r="U304" s="107">
        <f>'Other Opex'!U193</f>
        <v>0</v>
      </c>
      <c r="V304" s="107">
        <f>'Other Opex'!V193</f>
        <v>0</v>
      </c>
      <c r="W304" s="107">
        <f>'Other Opex'!W193</f>
        <v>0</v>
      </c>
      <c r="X304" s="107">
        <f>'Other Opex'!X193</f>
        <v>0</v>
      </c>
      <c r="Y304" s="107">
        <f>'Other Opex'!Y193</f>
        <v>0</v>
      </c>
      <c r="Z304" s="107">
        <f>'Other Opex'!Z193</f>
        <v>0</v>
      </c>
      <c r="AA304" s="107">
        <f>'Other Opex'!AA193</f>
        <v>0</v>
      </c>
      <c r="AB304" s="107">
        <f>'Other Opex'!AB193</f>
        <v>0</v>
      </c>
      <c r="AC304" s="108">
        <f>'Other Opex'!AC193</f>
        <v>0</v>
      </c>
      <c r="AE304" s="805">
        <f>'Other Opex'!AE193</f>
        <v>0</v>
      </c>
      <c r="AG304" s="805">
        <f>'Other Opex'!AG193</f>
        <v>0</v>
      </c>
      <c r="AI304" s="805">
        <f>'Other Opex'!AI193</f>
        <v>0</v>
      </c>
    </row>
    <row r="305" spans="2:35" outlineLevel="1" x14ac:dyDescent="0.2">
      <c r="B305" s="445" t="str">
        <f>'Line Items'!D$2436</f>
        <v>Other Operating Costs</v>
      </c>
      <c r="C305" s="445" t="str">
        <f>'Line Items'!D$2475</f>
        <v>Other Operating Costs: Rolling Stock Maintenance</v>
      </c>
      <c r="D305" s="142" t="str">
        <f>'Other Opex'!D194</f>
        <v>[Rolling Stock Maintenance Line 53]</v>
      </c>
      <c r="E305" s="106"/>
      <c r="F305" s="143" t="str">
        <f>'Other Opex'!F194</f>
        <v>£000</v>
      </c>
      <c r="G305" s="107">
        <f>'Other Opex'!G194</f>
        <v>0</v>
      </c>
      <c r="H305" s="107">
        <f>'Other Opex'!H194</f>
        <v>0</v>
      </c>
      <c r="I305" s="107">
        <f>'Other Opex'!I194</f>
        <v>0</v>
      </c>
      <c r="J305" s="107">
        <f>'Other Opex'!J194</f>
        <v>0</v>
      </c>
      <c r="K305" s="107">
        <f>'Other Opex'!K194</f>
        <v>0</v>
      </c>
      <c r="L305" s="107">
        <f>'Other Opex'!L194</f>
        <v>0</v>
      </c>
      <c r="M305" s="107">
        <f>'Other Opex'!M194</f>
        <v>0</v>
      </c>
      <c r="N305" s="107">
        <f>'Other Opex'!N194</f>
        <v>0</v>
      </c>
      <c r="O305" s="107">
        <f>'Other Opex'!O194</f>
        <v>0</v>
      </c>
      <c r="P305" s="107">
        <f>'Other Opex'!P194</f>
        <v>0</v>
      </c>
      <c r="Q305" s="107">
        <f>'Other Opex'!Q194</f>
        <v>0</v>
      </c>
      <c r="R305" s="107">
        <f>'Other Opex'!R194</f>
        <v>0</v>
      </c>
      <c r="S305" s="107">
        <f>'Other Opex'!S194</f>
        <v>0</v>
      </c>
      <c r="T305" s="107">
        <f>'Other Opex'!T194</f>
        <v>0</v>
      </c>
      <c r="U305" s="107">
        <f>'Other Opex'!U194</f>
        <v>0</v>
      </c>
      <c r="V305" s="107">
        <f>'Other Opex'!V194</f>
        <v>0</v>
      </c>
      <c r="W305" s="107">
        <f>'Other Opex'!W194</f>
        <v>0</v>
      </c>
      <c r="X305" s="107">
        <f>'Other Opex'!X194</f>
        <v>0</v>
      </c>
      <c r="Y305" s="107">
        <f>'Other Opex'!Y194</f>
        <v>0</v>
      </c>
      <c r="Z305" s="107">
        <f>'Other Opex'!Z194</f>
        <v>0</v>
      </c>
      <c r="AA305" s="107">
        <f>'Other Opex'!AA194</f>
        <v>0</v>
      </c>
      <c r="AB305" s="107">
        <f>'Other Opex'!AB194</f>
        <v>0</v>
      </c>
      <c r="AC305" s="108">
        <f>'Other Opex'!AC194</f>
        <v>0</v>
      </c>
      <c r="AE305" s="805">
        <f>'Other Opex'!AE194</f>
        <v>0</v>
      </c>
      <c r="AG305" s="805">
        <f>'Other Opex'!AG194</f>
        <v>0</v>
      </c>
      <c r="AI305" s="805">
        <f>'Other Opex'!AI194</f>
        <v>0</v>
      </c>
    </row>
    <row r="306" spans="2:35" outlineLevel="1" x14ac:dyDescent="0.2">
      <c r="B306" s="445" t="str">
        <f>'Line Items'!D$2436</f>
        <v>Other Operating Costs</v>
      </c>
      <c r="C306" s="445" t="str">
        <f>'Line Items'!D$2475</f>
        <v>Other Operating Costs: Rolling Stock Maintenance</v>
      </c>
      <c r="D306" s="142" t="str">
        <f>'Other Opex'!D195</f>
        <v>[Rolling Stock Maintenance Line 54]</v>
      </c>
      <c r="E306" s="106"/>
      <c r="F306" s="143" t="str">
        <f>'Other Opex'!F195</f>
        <v>£000</v>
      </c>
      <c r="G306" s="107">
        <f>'Other Opex'!G195</f>
        <v>0</v>
      </c>
      <c r="H306" s="107">
        <f>'Other Opex'!H195</f>
        <v>0</v>
      </c>
      <c r="I306" s="107">
        <f>'Other Opex'!I195</f>
        <v>0</v>
      </c>
      <c r="J306" s="107">
        <f>'Other Opex'!J195</f>
        <v>0</v>
      </c>
      <c r="K306" s="107">
        <f>'Other Opex'!K195</f>
        <v>0</v>
      </c>
      <c r="L306" s="107">
        <f>'Other Opex'!L195</f>
        <v>0</v>
      </c>
      <c r="M306" s="107">
        <f>'Other Opex'!M195</f>
        <v>0</v>
      </c>
      <c r="N306" s="107">
        <f>'Other Opex'!N195</f>
        <v>0</v>
      </c>
      <c r="O306" s="107">
        <f>'Other Opex'!O195</f>
        <v>0</v>
      </c>
      <c r="P306" s="107">
        <f>'Other Opex'!P195</f>
        <v>0</v>
      </c>
      <c r="Q306" s="107">
        <f>'Other Opex'!Q195</f>
        <v>0</v>
      </c>
      <c r="R306" s="107">
        <f>'Other Opex'!R195</f>
        <v>0</v>
      </c>
      <c r="S306" s="107">
        <f>'Other Opex'!S195</f>
        <v>0</v>
      </c>
      <c r="T306" s="107">
        <f>'Other Opex'!T195</f>
        <v>0</v>
      </c>
      <c r="U306" s="107">
        <f>'Other Opex'!U195</f>
        <v>0</v>
      </c>
      <c r="V306" s="107">
        <f>'Other Opex'!V195</f>
        <v>0</v>
      </c>
      <c r="W306" s="107">
        <f>'Other Opex'!W195</f>
        <v>0</v>
      </c>
      <c r="X306" s="107">
        <f>'Other Opex'!X195</f>
        <v>0</v>
      </c>
      <c r="Y306" s="107">
        <f>'Other Opex'!Y195</f>
        <v>0</v>
      </c>
      <c r="Z306" s="107">
        <f>'Other Opex'!Z195</f>
        <v>0</v>
      </c>
      <c r="AA306" s="107">
        <f>'Other Opex'!AA195</f>
        <v>0</v>
      </c>
      <c r="AB306" s="107">
        <f>'Other Opex'!AB195</f>
        <v>0</v>
      </c>
      <c r="AC306" s="108">
        <f>'Other Opex'!AC195</f>
        <v>0</v>
      </c>
      <c r="AE306" s="805">
        <f>'Other Opex'!AE195</f>
        <v>0</v>
      </c>
      <c r="AG306" s="805">
        <f>'Other Opex'!AG195</f>
        <v>0</v>
      </c>
      <c r="AI306" s="805">
        <f>'Other Opex'!AI195</f>
        <v>0</v>
      </c>
    </row>
    <row r="307" spans="2:35" outlineLevel="1" x14ac:dyDescent="0.2">
      <c r="B307" s="445" t="str">
        <f>'Line Items'!D$2436</f>
        <v>Other Operating Costs</v>
      </c>
      <c r="C307" s="445" t="str">
        <f>'Line Items'!D$2475</f>
        <v>Other Operating Costs: Rolling Stock Maintenance</v>
      </c>
      <c r="D307" s="451" t="str">
        <f>'Other Opex'!D196</f>
        <v>[Rolling Stock Maintenance Line 55]</v>
      </c>
      <c r="E307" s="452"/>
      <c r="F307" s="453" t="str">
        <f>'Other Opex'!F196</f>
        <v>£000</v>
      </c>
      <c r="G307" s="454">
        <f>'Other Opex'!G196</f>
        <v>0</v>
      </c>
      <c r="H307" s="454">
        <f>'Other Opex'!H196</f>
        <v>0</v>
      </c>
      <c r="I307" s="454">
        <f>'Other Opex'!I196</f>
        <v>0</v>
      </c>
      <c r="J307" s="454">
        <f>'Other Opex'!J196</f>
        <v>0</v>
      </c>
      <c r="K307" s="454">
        <f>'Other Opex'!K196</f>
        <v>0</v>
      </c>
      <c r="L307" s="454">
        <f>'Other Opex'!L196</f>
        <v>0</v>
      </c>
      <c r="M307" s="454">
        <f>'Other Opex'!M196</f>
        <v>0</v>
      </c>
      <c r="N307" s="454">
        <f>'Other Opex'!N196</f>
        <v>0</v>
      </c>
      <c r="O307" s="454">
        <f>'Other Opex'!O196</f>
        <v>0</v>
      </c>
      <c r="P307" s="454">
        <f>'Other Opex'!P196</f>
        <v>0</v>
      </c>
      <c r="Q307" s="454">
        <f>'Other Opex'!Q196</f>
        <v>0</v>
      </c>
      <c r="R307" s="454">
        <f>'Other Opex'!R196</f>
        <v>0</v>
      </c>
      <c r="S307" s="454">
        <f>'Other Opex'!S196</f>
        <v>0</v>
      </c>
      <c r="T307" s="454">
        <f>'Other Opex'!T196</f>
        <v>0</v>
      </c>
      <c r="U307" s="454">
        <f>'Other Opex'!U196</f>
        <v>0</v>
      </c>
      <c r="V307" s="454">
        <f>'Other Opex'!V196</f>
        <v>0</v>
      </c>
      <c r="W307" s="454">
        <f>'Other Opex'!W196</f>
        <v>0</v>
      </c>
      <c r="X307" s="454">
        <f>'Other Opex'!X196</f>
        <v>0</v>
      </c>
      <c r="Y307" s="454">
        <f>'Other Opex'!Y196</f>
        <v>0</v>
      </c>
      <c r="Z307" s="454">
        <f>'Other Opex'!Z196</f>
        <v>0</v>
      </c>
      <c r="AA307" s="454">
        <f>'Other Opex'!AA196</f>
        <v>0</v>
      </c>
      <c r="AB307" s="454">
        <f>'Other Opex'!AB196</f>
        <v>0</v>
      </c>
      <c r="AC307" s="455">
        <f>'Other Opex'!AC196</f>
        <v>0</v>
      </c>
      <c r="AE307" s="805">
        <f>'Other Opex'!AE196</f>
        <v>0</v>
      </c>
      <c r="AG307" s="805">
        <f>'Other Opex'!AG196</f>
        <v>0</v>
      </c>
      <c r="AI307" s="805">
        <f>'Other Opex'!AI196</f>
        <v>0</v>
      </c>
    </row>
    <row r="308" spans="2:35" outlineLevel="1" x14ac:dyDescent="0.2">
      <c r="B308" s="445" t="str">
        <f>'Line Items'!D$2436</f>
        <v>Other Operating Costs</v>
      </c>
      <c r="C308" s="445" t="str">
        <f>'Line Items'!D$2476</f>
        <v>Other Operating Costs: Industry &amp; Professional Services</v>
      </c>
      <c r="D308" s="142" t="str">
        <f>'Other Opex'!D202</f>
        <v>British Transport Police</v>
      </c>
      <c r="E308" s="106"/>
      <c r="F308" s="143" t="str">
        <f>'Other Opex'!F202</f>
        <v>£000</v>
      </c>
      <c r="G308" s="107">
        <f>'Other Opex'!G202</f>
        <v>0</v>
      </c>
      <c r="H308" s="107">
        <f>'Other Opex'!H202</f>
        <v>0</v>
      </c>
      <c r="I308" s="107">
        <f>'Other Opex'!I202</f>
        <v>0</v>
      </c>
      <c r="J308" s="107">
        <f>'Other Opex'!J202</f>
        <v>0</v>
      </c>
      <c r="K308" s="107">
        <f>'Other Opex'!K202</f>
        <v>0</v>
      </c>
      <c r="L308" s="107">
        <f>'Other Opex'!L202</f>
        <v>0</v>
      </c>
      <c r="M308" s="107">
        <f>'Other Opex'!M202</f>
        <v>0</v>
      </c>
      <c r="N308" s="107">
        <f>'Other Opex'!N202</f>
        <v>0</v>
      </c>
      <c r="O308" s="107">
        <f>'Other Opex'!O202</f>
        <v>0</v>
      </c>
      <c r="P308" s="107">
        <f>'Other Opex'!P202</f>
        <v>0</v>
      </c>
      <c r="Q308" s="107">
        <f>'Other Opex'!Q202</f>
        <v>0</v>
      </c>
      <c r="R308" s="107">
        <f>'Other Opex'!R202</f>
        <v>0</v>
      </c>
      <c r="S308" s="107">
        <f>'Other Opex'!S202</f>
        <v>0</v>
      </c>
      <c r="T308" s="107">
        <f>'Other Opex'!T202</f>
        <v>0</v>
      </c>
      <c r="U308" s="107">
        <f>'Other Opex'!U202</f>
        <v>0</v>
      </c>
      <c r="V308" s="107">
        <f>'Other Opex'!V202</f>
        <v>0</v>
      </c>
      <c r="W308" s="107">
        <f>'Other Opex'!W202</f>
        <v>0</v>
      </c>
      <c r="X308" s="107">
        <f>'Other Opex'!X202</f>
        <v>0</v>
      </c>
      <c r="Y308" s="107">
        <f>'Other Opex'!Y202</f>
        <v>0</v>
      </c>
      <c r="Z308" s="107">
        <f>'Other Opex'!Z202</f>
        <v>0</v>
      </c>
      <c r="AA308" s="107">
        <f>'Other Opex'!AA202</f>
        <v>0</v>
      </c>
      <c r="AB308" s="107">
        <f>'Other Opex'!AB202</f>
        <v>0</v>
      </c>
      <c r="AC308" s="108">
        <f>'Other Opex'!AC202</f>
        <v>0</v>
      </c>
      <c r="AE308" s="1065">
        <f>'Other Opex'!AE202</f>
        <v>0</v>
      </c>
      <c r="AG308" s="1065">
        <f>'Other Opex'!AG202</f>
        <v>0</v>
      </c>
      <c r="AI308" s="1065">
        <f>'Other Opex'!AI202</f>
        <v>0</v>
      </c>
    </row>
    <row r="309" spans="2:35" outlineLevel="1" x14ac:dyDescent="0.2">
      <c r="B309" s="445" t="str">
        <f>'Line Items'!D$2436</f>
        <v>Other Operating Costs</v>
      </c>
      <c r="C309" s="445" t="str">
        <f>'Line Items'!D$2476</f>
        <v>Other Operating Costs: Industry &amp; Professional Services</v>
      </c>
      <c r="D309" s="142" t="str">
        <f>'Other Opex'!D203</f>
        <v>Hire of Buses</v>
      </c>
      <c r="E309" s="106"/>
      <c r="F309" s="143" t="str">
        <f>'Other Opex'!F203</f>
        <v>£000</v>
      </c>
      <c r="G309" s="107">
        <f>'Other Opex'!G203</f>
        <v>0</v>
      </c>
      <c r="H309" s="107">
        <f>'Other Opex'!H203</f>
        <v>0</v>
      </c>
      <c r="I309" s="107">
        <f>'Other Opex'!I203</f>
        <v>0</v>
      </c>
      <c r="J309" s="107">
        <f>'Other Opex'!J203</f>
        <v>0</v>
      </c>
      <c r="K309" s="107">
        <f>'Other Opex'!K203</f>
        <v>0</v>
      </c>
      <c r="L309" s="107">
        <f>'Other Opex'!L203</f>
        <v>0</v>
      </c>
      <c r="M309" s="107">
        <f>'Other Opex'!M203</f>
        <v>0</v>
      </c>
      <c r="N309" s="107">
        <f>'Other Opex'!N203</f>
        <v>0</v>
      </c>
      <c r="O309" s="107">
        <f>'Other Opex'!O203</f>
        <v>0</v>
      </c>
      <c r="P309" s="107">
        <f>'Other Opex'!P203</f>
        <v>0</v>
      </c>
      <c r="Q309" s="107">
        <f>'Other Opex'!Q203</f>
        <v>0</v>
      </c>
      <c r="R309" s="107">
        <f>'Other Opex'!R203</f>
        <v>0</v>
      </c>
      <c r="S309" s="107">
        <f>'Other Opex'!S203</f>
        <v>0</v>
      </c>
      <c r="T309" s="107">
        <f>'Other Opex'!T203</f>
        <v>0</v>
      </c>
      <c r="U309" s="107">
        <f>'Other Opex'!U203</f>
        <v>0</v>
      </c>
      <c r="V309" s="107">
        <f>'Other Opex'!V203</f>
        <v>0</v>
      </c>
      <c r="W309" s="107">
        <f>'Other Opex'!W203</f>
        <v>0</v>
      </c>
      <c r="X309" s="107">
        <f>'Other Opex'!X203</f>
        <v>0</v>
      </c>
      <c r="Y309" s="107">
        <f>'Other Opex'!Y203</f>
        <v>0</v>
      </c>
      <c r="Z309" s="107">
        <f>'Other Opex'!Z203</f>
        <v>0</v>
      </c>
      <c r="AA309" s="107">
        <f>'Other Opex'!AA203</f>
        <v>0</v>
      </c>
      <c r="AB309" s="107">
        <f>'Other Opex'!AB203</f>
        <v>0</v>
      </c>
      <c r="AC309" s="108">
        <f>'Other Opex'!AC203</f>
        <v>0</v>
      </c>
      <c r="AE309" s="805">
        <f>'Other Opex'!AE203</f>
        <v>0</v>
      </c>
      <c r="AG309" s="805">
        <f>'Other Opex'!AG203</f>
        <v>0</v>
      </c>
      <c r="AI309" s="805">
        <f>'Other Opex'!AI203</f>
        <v>0</v>
      </c>
    </row>
    <row r="310" spans="2:35" outlineLevel="1" x14ac:dyDescent="0.2">
      <c r="B310" s="445" t="str">
        <f>'Line Items'!D$2436</f>
        <v>Other Operating Costs</v>
      </c>
      <c r="C310" s="445" t="str">
        <f>'Line Items'!D$2476</f>
        <v>Other Operating Costs: Industry &amp; Professional Services</v>
      </c>
      <c r="D310" s="142" t="str">
        <f>'Other Opex'!D204</f>
        <v>Hire of Taxis</v>
      </c>
      <c r="E310" s="106"/>
      <c r="F310" s="143" t="str">
        <f>'Other Opex'!F204</f>
        <v>£000</v>
      </c>
      <c r="G310" s="107">
        <f>'Other Opex'!G204</f>
        <v>0</v>
      </c>
      <c r="H310" s="107">
        <f>'Other Opex'!H204</f>
        <v>0</v>
      </c>
      <c r="I310" s="107">
        <f>'Other Opex'!I204</f>
        <v>0</v>
      </c>
      <c r="J310" s="107">
        <f>'Other Opex'!J204</f>
        <v>0</v>
      </c>
      <c r="K310" s="107">
        <f>'Other Opex'!K204</f>
        <v>0</v>
      </c>
      <c r="L310" s="107">
        <f>'Other Opex'!L204</f>
        <v>0</v>
      </c>
      <c r="M310" s="107">
        <f>'Other Opex'!M204</f>
        <v>0</v>
      </c>
      <c r="N310" s="107">
        <f>'Other Opex'!N204</f>
        <v>0</v>
      </c>
      <c r="O310" s="107">
        <f>'Other Opex'!O204</f>
        <v>0</v>
      </c>
      <c r="P310" s="107">
        <f>'Other Opex'!P204</f>
        <v>0</v>
      </c>
      <c r="Q310" s="107">
        <f>'Other Opex'!Q204</f>
        <v>0</v>
      </c>
      <c r="R310" s="107">
        <f>'Other Opex'!R204</f>
        <v>0</v>
      </c>
      <c r="S310" s="107">
        <f>'Other Opex'!S204</f>
        <v>0</v>
      </c>
      <c r="T310" s="107">
        <f>'Other Opex'!T204</f>
        <v>0</v>
      </c>
      <c r="U310" s="107">
        <f>'Other Opex'!U204</f>
        <v>0</v>
      </c>
      <c r="V310" s="107">
        <f>'Other Opex'!V204</f>
        <v>0</v>
      </c>
      <c r="W310" s="107">
        <f>'Other Opex'!W204</f>
        <v>0</v>
      </c>
      <c r="X310" s="107">
        <f>'Other Opex'!X204</f>
        <v>0</v>
      </c>
      <c r="Y310" s="107">
        <f>'Other Opex'!Y204</f>
        <v>0</v>
      </c>
      <c r="Z310" s="107">
        <f>'Other Opex'!Z204</f>
        <v>0</v>
      </c>
      <c r="AA310" s="107">
        <f>'Other Opex'!AA204</f>
        <v>0</v>
      </c>
      <c r="AB310" s="107">
        <f>'Other Opex'!AB204</f>
        <v>0</v>
      </c>
      <c r="AC310" s="108">
        <f>'Other Opex'!AC204</f>
        <v>0</v>
      </c>
      <c r="AE310" s="805">
        <f>'Other Opex'!AE204</f>
        <v>0</v>
      </c>
      <c r="AG310" s="805">
        <f>'Other Opex'!AG204</f>
        <v>0</v>
      </c>
      <c r="AI310" s="805">
        <f>'Other Opex'!AI204</f>
        <v>0</v>
      </c>
    </row>
    <row r="311" spans="2:35" outlineLevel="1" x14ac:dyDescent="0.2">
      <c r="B311" s="445" t="str">
        <f>'Line Items'!D$2436</f>
        <v>Other Operating Costs</v>
      </c>
      <c r="C311" s="445" t="str">
        <f>'Line Items'!D$2476</f>
        <v>Other Operating Costs: Industry &amp; Professional Services</v>
      </c>
      <c r="D311" s="142" t="str">
        <f>'Other Opex'!D205</f>
        <v>Bus Feeder Charges</v>
      </c>
      <c r="E311" s="106"/>
      <c r="F311" s="143" t="str">
        <f>'Other Opex'!F205</f>
        <v>£000</v>
      </c>
      <c r="G311" s="107">
        <f>'Other Opex'!G205</f>
        <v>0</v>
      </c>
      <c r="H311" s="107">
        <f>'Other Opex'!H205</f>
        <v>0</v>
      </c>
      <c r="I311" s="107">
        <f>'Other Opex'!I205</f>
        <v>0</v>
      </c>
      <c r="J311" s="107">
        <f>'Other Opex'!J205</f>
        <v>0</v>
      </c>
      <c r="K311" s="107">
        <f>'Other Opex'!K205</f>
        <v>0</v>
      </c>
      <c r="L311" s="107">
        <f>'Other Opex'!L205</f>
        <v>0</v>
      </c>
      <c r="M311" s="107">
        <f>'Other Opex'!M205</f>
        <v>0</v>
      </c>
      <c r="N311" s="107">
        <f>'Other Opex'!N205</f>
        <v>0</v>
      </c>
      <c r="O311" s="107">
        <f>'Other Opex'!O205</f>
        <v>0</v>
      </c>
      <c r="P311" s="107">
        <f>'Other Opex'!P205</f>
        <v>0</v>
      </c>
      <c r="Q311" s="107">
        <f>'Other Opex'!Q205</f>
        <v>0</v>
      </c>
      <c r="R311" s="107">
        <f>'Other Opex'!R205</f>
        <v>0</v>
      </c>
      <c r="S311" s="107">
        <f>'Other Opex'!S205</f>
        <v>0</v>
      </c>
      <c r="T311" s="107">
        <f>'Other Opex'!T205</f>
        <v>0</v>
      </c>
      <c r="U311" s="107">
        <f>'Other Opex'!U205</f>
        <v>0</v>
      </c>
      <c r="V311" s="107">
        <f>'Other Opex'!V205</f>
        <v>0</v>
      </c>
      <c r="W311" s="107">
        <f>'Other Opex'!W205</f>
        <v>0</v>
      </c>
      <c r="X311" s="107">
        <f>'Other Opex'!X205</f>
        <v>0</v>
      </c>
      <c r="Y311" s="107">
        <f>'Other Opex'!Y205</f>
        <v>0</v>
      </c>
      <c r="Z311" s="107">
        <f>'Other Opex'!Z205</f>
        <v>0</v>
      </c>
      <c r="AA311" s="107">
        <f>'Other Opex'!AA205</f>
        <v>0</v>
      </c>
      <c r="AB311" s="107">
        <f>'Other Opex'!AB205</f>
        <v>0</v>
      </c>
      <c r="AC311" s="108">
        <f>'Other Opex'!AC205</f>
        <v>0</v>
      </c>
      <c r="AE311" s="805">
        <f>'Other Opex'!AE205</f>
        <v>0</v>
      </c>
      <c r="AG311" s="805">
        <f>'Other Opex'!AG205</f>
        <v>0</v>
      </c>
      <c r="AI311" s="805">
        <f>'Other Opex'!AI205</f>
        <v>0</v>
      </c>
    </row>
    <row r="312" spans="2:35" outlineLevel="1" x14ac:dyDescent="0.2">
      <c r="B312" s="445" t="str">
        <f>'Line Items'!D$2436</f>
        <v>Other Operating Costs</v>
      </c>
      <c r="C312" s="445" t="str">
        <f>'Line Items'!D$2476</f>
        <v>Other Operating Costs: Industry &amp; Professional Services</v>
      </c>
      <c r="D312" s="142" t="str">
        <f>'Other Opex'!D206</f>
        <v>Property Management</v>
      </c>
      <c r="E312" s="106"/>
      <c r="F312" s="143" t="str">
        <f>'Other Opex'!F206</f>
        <v>£000</v>
      </c>
      <c r="G312" s="107">
        <f>'Other Opex'!G206</f>
        <v>0</v>
      </c>
      <c r="H312" s="107">
        <f>'Other Opex'!H206</f>
        <v>0</v>
      </c>
      <c r="I312" s="107">
        <f>'Other Opex'!I206</f>
        <v>0</v>
      </c>
      <c r="J312" s="107">
        <f>'Other Opex'!J206</f>
        <v>0</v>
      </c>
      <c r="K312" s="107">
        <f>'Other Opex'!K206</f>
        <v>0</v>
      </c>
      <c r="L312" s="107">
        <f>'Other Opex'!L206</f>
        <v>0</v>
      </c>
      <c r="M312" s="107">
        <f>'Other Opex'!M206</f>
        <v>0</v>
      </c>
      <c r="N312" s="107">
        <f>'Other Opex'!N206</f>
        <v>0</v>
      </c>
      <c r="O312" s="107">
        <f>'Other Opex'!O206</f>
        <v>0</v>
      </c>
      <c r="P312" s="107">
        <f>'Other Opex'!P206</f>
        <v>0</v>
      </c>
      <c r="Q312" s="107">
        <f>'Other Opex'!Q206</f>
        <v>0</v>
      </c>
      <c r="R312" s="107">
        <f>'Other Opex'!R206</f>
        <v>0</v>
      </c>
      <c r="S312" s="107">
        <f>'Other Opex'!S206</f>
        <v>0</v>
      </c>
      <c r="T312" s="107">
        <f>'Other Opex'!T206</f>
        <v>0</v>
      </c>
      <c r="U312" s="107">
        <f>'Other Opex'!U206</f>
        <v>0</v>
      </c>
      <c r="V312" s="107">
        <f>'Other Opex'!V206</f>
        <v>0</v>
      </c>
      <c r="W312" s="107">
        <f>'Other Opex'!W206</f>
        <v>0</v>
      </c>
      <c r="X312" s="107">
        <f>'Other Opex'!X206</f>
        <v>0</v>
      </c>
      <c r="Y312" s="107">
        <f>'Other Opex'!Y206</f>
        <v>0</v>
      </c>
      <c r="Z312" s="107">
        <f>'Other Opex'!Z206</f>
        <v>0</v>
      </c>
      <c r="AA312" s="107">
        <f>'Other Opex'!AA206</f>
        <v>0</v>
      </c>
      <c r="AB312" s="107">
        <f>'Other Opex'!AB206</f>
        <v>0</v>
      </c>
      <c r="AC312" s="108">
        <f>'Other Opex'!AC206</f>
        <v>0</v>
      </c>
      <c r="AE312" s="805">
        <f>'Other Opex'!AE206</f>
        <v>0</v>
      </c>
      <c r="AG312" s="805">
        <f>'Other Opex'!AG206</f>
        <v>0</v>
      </c>
      <c r="AI312" s="805">
        <f>'Other Opex'!AI206</f>
        <v>0</v>
      </c>
    </row>
    <row r="313" spans="2:35" outlineLevel="1" x14ac:dyDescent="0.2">
      <c r="B313" s="445" t="str">
        <f>'Line Items'!D$2436</f>
        <v>Other Operating Costs</v>
      </c>
      <c r="C313" s="445" t="str">
        <f>'Line Items'!D$2476</f>
        <v>Other Operating Costs: Industry &amp; Professional Services</v>
      </c>
      <c r="D313" s="142" t="str">
        <f>'Other Opex'!D207</f>
        <v>Catering Contract</v>
      </c>
      <c r="E313" s="106"/>
      <c r="F313" s="143" t="str">
        <f>'Other Opex'!F207</f>
        <v>£000</v>
      </c>
      <c r="G313" s="107">
        <f>'Other Opex'!G207</f>
        <v>0</v>
      </c>
      <c r="H313" s="107">
        <f>'Other Opex'!H207</f>
        <v>0</v>
      </c>
      <c r="I313" s="107">
        <f>'Other Opex'!I207</f>
        <v>0</v>
      </c>
      <c r="J313" s="107">
        <f>'Other Opex'!J207</f>
        <v>0</v>
      </c>
      <c r="K313" s="107">
        <f>'Other Opex'!K207</f>
        <v>0</v>
      </c>
      <c r="L313" s="107">
        <f>'Other Opex'!L207</f>
        <v>0</v>
      </c>
      <c r="M313" s="107">
        <f>'Other Opex'!M207</f>
        <v>0</v>
      </c>
      <c r="N313" s="107">
        <f>'Other Opex'!N207</f>
        <v>0</v>
      </c>
      <c r="O313" s="107">
        <f>'Other Opex'!O207</f>
        <v>0</v>
      </c>
      <c r="P313" s="107">
        <f>'Other Opex'!P207</f>
        <v>0</v>
      </c>
      <c r="Q313" s="107">
        <f>'Other Opex'!Q207</f>
        <v>0</v>
      </c>
      <c r="R313" s="107">
        <f>'Other Opex'!R207</f>
        <v>0</v>
      </c>
      <c r="S313" s="107">
        <f>'Other Opex'!S207</f>
        <v>0</v>
      </c>
      <c r="T313" s="107">
        <f>'Other Opex'!T207</f>
        <v>0</v>
      </c>
      <c r="U313" s="107">
        <f>'Other Opex'!U207</f>
        <v>0</v>
      </c>
      <c r="V313" s="107">
        <f>'Other Opex'!V207</f>
        <v>0</v>
      </c>
      <c r="W313" s="107">
        <f>'Other Opex'!W207</f>
        <v>0</v>
      </c>
      <c r="X313" s="107">
        <f>'Other Opex'!X207</f>
        <v>0</v>
      </c>
      <c r="Y313" s="107">
        <f>'Other Opex'!Y207</f>
        <v>0</v>
      </c>
      <c r="Z313" s="107">
        <f>'Other Opex'!Z207</f>
        <v>0</v>
      </c>
      <c r="AA313" s="107">
        <f>'Other Opex'!AA207</f>
        <v>0</v>
      </c>
      <c r="AB313" s="107">
        <f>'Other Opex'!AB207</f>
        <v>0</v>
      </c>
      <c r="AC313" s="108">
        <f>'Other Opex'!AC207</f>
        <v>0</v>
      </c>
      <c r="AE313" s="805">
        <f>'Other Opex'!AE207</f>
        <v>0</v>
      </c>
      <c r="AG313" s="805">
        <f>'Other Opex'!AG207</f>
        <v>0</v>
      </c>
      <c r="AI313" s="805">
        <f>'Other Opex'!AI207</f>
        <v>0</v>
      </c>
    </row>
    <row r="314" spans="2:35" outlineLevel="1" x14ac:dyDescent="0.2">
      <c r="B314" s="445" t="str">
        <f>'Line Items'!D$2436</f>
        <v>Other Operating Costs</v>
      </c>
      <c r="C314" s="445" t="str">
        <f>'Line Items'!D$2476</f>
        <v>Other Operating Costs: Industry &amp; Professional Services</v>
      </c>
      <c r="D314" s="142" t="str">
        <f>'Other Opex'!D208</f>
        <v>Marketing</v>
      </c>
      <c r="E314" s="106"/>
      <c r="F314" s="143" t="str">
        <f>'Other Opex'!F208</f>
        <v>£000</v>
      </c>
      <c r="G314" s="107">
        <f>'Other Opex'!G208</f>
        <v>0</v>
      </c>
      <c r="H314" s="107">
        <f>'Other Opex'!H208</f>
        <v>0</v>
      </c>
      <c r="I314" s="107">
        <f>'Other Opex'!I208</f>
        <v>0</v>
      </c>
      <c r="J314" s="107">
        <f>'Other Opex'!J208</f>
        <v>0</v>
      </c>
      <c r="K314" s="107">
        <f>'Other Opex'!K208</f>
        <v>0</v>
      </c>
      <c r="L314" s="107">
        <f>'Other Opex'!L208</f>
        <v>0</v>
      </c>
      <c r="M314" s="107">
        <f>'Other Opex'!M208</f>
        <v>0</v>
      </c>
      <c r="N314" s="107">
        <f>'Other Opex'!N208</f>
        <v>0</v>
      </c>
      <c r="O314" s="107">
        <f>'Other Opex'!O208</f>
        <v>0</v>
      </c>
      <c r="P314" s="107">
        <f>'Other Opex'!P208</f>
        <v>0</v>
      </c>
      <c r="Q314" s="107">
        <f>'Other Opex'!Q208</f>
        <v>0</v>
      </c>
      <c r="R314" s="107">
        <f>'Other Opex'!R208</f>
        <v>0</v>
      </c>
      <c r="S314" s="107">
        <f>'Other Opex'!S208</f>
        <v>0</v>
      </c>
      <c r="T314" s="107">
        <f>'Other Opex'!T208</f>
        <v>0</v>
      </c>
      <c r="U314" s="107">
        <f>'Other Opex'!U208</f>
        <v>0</v>
      </c>
      <c r="V314" s="107">
        <f>'Other Opex'!V208</f>
        <v>0</v>
      </c>
      <c r="W314" s="107">
        <f>'Other Opex'!W208</f>
        <v>0</v>
      </c>
      <c r="X314" s="107">
        <f>'Other Opex'!X208</f>
        <v>0</v>
      </c>
      <c r="Y314" s="107">
        <f>'Other Opex'!Y208</f>
        <v>0</v>
      </c>
      <c r="Z314" s="107">
        <f>'Other Opex'!Z208</f>
        <v>0</v>
      </c>
      <c r="AA314" s="107">
        <f>'Other Opex'!AA208</f>
        <v>0</v>
      </c>
      <c r="AB314" s="107">
        <f>'Other Opex'!AB208</f>
        <v>0</v>
      </c>
      <c r="AC314" s="108">
        <f>'Other Opex'!AC208</f>
        <v>0</v>
      </c>
      <c r="AE314" s="805">
        <f>'Other Opex'!AE208</f>
        <v>0</v>
      </c>
      <c r="AG314" s="805">
        <f>'Other Opex'!AG208</f>
        <v>0</v>
      </c>
      <c r="AI314" s="805">
        <f>'Other Opex'!AI208</f>
        <v>0</v>
      </c>
    </row>
    <row r="315" spans="2:35" outlineLevel="1" x14ac:dyDescent="0.2">
      <c r="B315" s="445" t="str">
        <f>'Line Items'!D$2436</f>
        <v>Other Operating Costs</v>
      </c>
      <c r="C315" s="445" t="str">
        <f>'Line Items'!D$2476</f>
        <v>Other Operating Costs: Industry &amp; Professional Services</v>
      </c>
      <c r="D315" s="142" t="str">
        <f>'Other Opex'!D209</f>
        <v>Rail Division Transactions</v>
      </c>
      <c r="E315" s="106"/>
      <c r="F315" s="143" t="str">
        <f>'Other Opex'!F209</f>
        <v>£000</v>
      </c>
      <c r="G315" s="107">
        <f>'Other Opex'!G209</f>
        <v>0</v>
      </c>
      <c r="H315" s="107">
        <f>'Other Opex'!H209</f>
        <v>0</v>
      </c>
      <c r="I315" s="107">
        <f>'Other Opex'!I209</f>
        <v>0</v>
      </c>
      <c r="J315" s="107">
        <f>'Other Opex'!J209</f>
        <v>0</v>
      </c>
      <c r="K315" s="107">
        <f>'Other Opex'!K209</f>
        <v>0</v>
      </c>
      <c r="L315" s="107">
        <f>'Other Opex'!L209</f>
        <v>0</v>
      </c>
      <c r="M315" s="107">
        <f>'Other Opex'!M209</f>
        <v>0</v>
      </c>
      <c r="N315" s="107">
        <f>'Other Opex'!N209</f>
        <v>0</v>
      </c>
      <c r="O315" s="107">
        <f>'Other Opex'!O209</f>
        <v>0</v>
      </c>
      <c r="P315" s="107">
        <f>'Other Opex'!P209</f>
        <v>0</v>
      </c>
      <c r="Q315" s="107">
        <f>'Other Opex'!Q209</f>
        <v>0</v>
      </c>
      <c r="R315" s="107">
        <f>'Other Opex'!R209</f>
        <v>0</v>
      </c>
      <c r="S315" s="107">
        <f>'Other Opex'!S209</f>
        <v>0</v>
      </c>
      <c r="T315" s="107">
        <f>'Other Opex'!T209</f>
        <v>0</v>
      </c>
      <c r="U315" s="107">
        <f>'Other Opex'!U209</f>
        <v>0</v>
      </c>
      <c r="V315" s="107">
        <f>'Other Opex'!V209</f>
        <v>0</v>
      </c>
      <c r="W315" s="107">
        <f>'Other Opex'!W209</f>
        <v>0</v>
      </c>
      <c r="X315" s="107">
        <f>'Other Opex'!X209</f>
        <v>0</v>
      </c>
      <c r="Y315" s="107">
        <f>'Other Opex'!Y209</f>
        <v>0</v>
      </c>
      <c r="Z315" s="107">
        <f>'Other Opex'!Z209</f>
        <v>0</v>
      </c>
      <c r="AA315" s="107">
        <f>'Other Opex'!AA209</f>
        <v>0</v>
      </c>
      <c r="AB315" s="107">
        <f>'Other Opex'!AB209</f>
        <v>0</v>
      </c>
      <c r="AC315" s="108">
        <f>'Other Opex'!AC209</f>
        <v>0</v>
      </c>
      <c r="AE315" s="805">
        <f>'Other Opex'!AE209</f>
        <v>0</v>
      </c>
      <c r="AG315" s="805">
        <f>'Other Opex'!AG209</f>
        <v>0</v>
      </c>
      <c r="AI315" s="805">
        <f>'Other Opex'!AI209</f>
        <v>0</v>
      </c>
    </row>
    <row r="316" spans="2:35" outlineLevel="1" x14ac:dyDescent="0.2">
      <c r="B316" s="445" t="str">
        <f>'Line Items'!D$2436</f>
        <v>Other Operating Costs</v>
      </c>
      <c r="C316" s="445" t="str">
        <f>'Line Items'!D$2476</f>
        <v>Other Operating Costs: Industry &amp; Professional Services</v>
      </c>
      <c r="D316" s="142" t="str">
        <f>'Other Opex'!D210</f>
        <v>ATOC</v>
      </c>
      <c r="E316" s="106"/>
      <c r="F316" s="143" t="str">
        <f>'Other Opex'!F210</f>
        <v>£000</v>
      </c>
      <c r="G316" s="107">
        <f>'Other Opex'!G210</f>
        <v>0</v>
      </c>
      <c r="H316" s="107">
        <f>'Other Opex'!H210</f>
        <v>0</v>
      </c>
      <c r="I316" s="107">
        <f>'Other Opex'!I210</f>
        <v>0</v>
      </c>
      <c r="J316" s="107">
        <f>'Other Opex'!J210</f>
        <v>0</v>
      </c>
      <c r="K316" s="107">
        <f>'Other Opex'!K210</f>
        <v>0</v>
      </c>
      <c r="L316" s="107">
        <f>'Other Opex'!L210</f>
        <v>0</v>
      </c>
      <c r="M316" s="107">
        <f>'Other Opex'!M210</f>
        <v>0</v>
      </c>
      <c r="N316" s="107">
        <f>'Other Opex'!N210</f>
        <v>0</v>
      </c>
      <c r="O316" s="107">
        <f>'Other Opex'!O210</f>
        <v>0</v>
      </c>
      <c r="P316" s="107">
        <f>'Other Opex'!P210</f>
        <v>0</v>
      </c>
      <c r="Q316" s="107">
        <f>'Other Opex'!Q210</f>
        <v>0</v>
      </c>
      <c r="R316" s="107">
        <f>'Other Opex'!R210</f>
        <v>0</v>
      </c>
      <c r="S316" s="107">
        <f>'Other Opex'!S210</f>
        <v>0</v>
      </c>
      <c r="T316" s="107">
        <f>'Other Opex'!T210</f>
        <v>0</v>
      </c>
      <c r="U316" s="107">
        <f>'Other Opex'!U210</f>
        <v>0</v>
      </c>
      <c r="V316" s="107">
        <f>'Other Opex'!V210</f>
        <v>0</v>
      </c>
      <c r="W316" s="107">
        <f>'Other Opex'!W210</f>
        <v>0</v>
      </c>
      <c r="X316" s="107">
        <f>'Other Opex'!X210</f>
        <v>0</v>
      </c>
      <c r="Y316" s="107">
        <f>'Other Opex'!Y210</f>
        <v>0</v>
      </c>
      <c r="Z316" s="107">
        <f>'Other Opex'!Z210</f>
        <v>0</v>
      </c>
      <c r="AA316" s="107">
        <f>'Other Opex'!AA210</f>
        <v>0</v>
      </c>
      <c r="AB316" s="107">
        <f>'Other Opex'!AB210</f>
        <v>0</v>
      </c>
      <c r="AC316" s="108">
        <f>'Other Opex'!AC210</f>
        <v>0</v>
      </c>
      <c r="AE316" s="805">
        <f>'Other Opex'!AE210</f>
        <v>0</v>
      </c>
      <c r="AG316" s="805">
        <f>'Other Opex'!AG210</f>
        <v>0</v>
      </c>
      <c r="AI316" s="805">
        <f>'Other Opex'!AI210</f>
        <v>0</v>
      </c>
    </row>
    <row r="317" spans="2:35" outlineLevel="1" x14ac:dyDescent="0.2">
      <c r="B317" s="445" t="str">
        <f>'Line Items'!D$2436</f>
        <v>Other Operating Costs</v>
      </c>
      <c r="C317" s="445" t="str">
        <f>'Line Items'!D$2476</f>
        <v>Other Operating Costs: Industry &amp; Professional Services</v>
      </c>
      <c r="D317" s="142" t="str">
        <f>'Other Opex'!D211</f>
        <v>RSP</v>
      </c>
      <c r="E317" s="106"/>
      <c r="F317" s="143" t="str">
        <f>'Other Opex'!F211</f>
        <v>£000</v>
      </c>
      <c r="G317" s="107">
        <f>'Other Opex'!G211</f>
        <v>0</v>
      </c>
      <c r="H317" s="107">
        <f>'Other Opex'!H211</f>
        <v>0</v>
      </c>
      <c r="I317" s="107">
        <f>'Other Opex'!I211</f>
        <v>0</v>
      </c>
      <c r="J317" s="107">
        <f>'Other Opex'!J211</f>
        <v>0</v>
      </c>
      <c r="K317" s="107">
        <f>'Other Opex'!K211</f>
        <v>0</v>
      </c>
      <c r="L317" s="107">
        <f>'Other Opex'!L211</f>
        <v>0</v>
      </c>
      <c r="M317" s="107">
        <f>'Other Opex'!M211</f>
        <v>0</v>
      </c>
      <c r="N317" s="107">
        <f>'Other Opex'!N211</f>
        <v>0</v>
      </c>
      <c r="O317" s="107">
        <f>'Other Opex'!O211</f>
        <v>0</v>
      </c>
      <c r="P317" s="107">
        <f>'Other Opex'!P211</f>
        <v>0</v>
      </c>
      <c r="Q317" s="107">
        <f>'Other Opex'!Q211</f>
        <v>0</v>
      </c>
      <c r="R317" s="107">
        <f>'Other Opex'!R211</f>
        <v>0</v>
      </c>
      <c r="S317" s="107">
        <f>'Other Opex'!S211</f>
        <v>0</v>
      </c>
      <c r="T317" s="107">
        <f>'Other Opex'!T211</f>
        <v>0</v>
      </c>
      <c r="U317" s="107">
        <f>'Other Opex'!U211</f>
        <v>0</v>
      </c>
      <c r="V317" s="107">
        <f>'Other Opex'!V211</f>
        <v>0</v>
      </c>
      <c r="W317" s="107">
        <f>'Other Opex'!W211</f>
        <v>0</v>
      </c>
      <c r="X317" s="107">
        <f>'Other Opex'!X211</f>
        <v>0</v>
      </c>
      <c r="Y317" s="107">
        <f>'Other Opex'!Y211</f>
        <v>0</v>
      </c>
      <c r="Z317" s="107">
        <f>'Other Opex'!Z211</f>
        <v>0</v>
      </c>
      <c r="AA317" s="107">
        <f>'Other Opex'!AA211</f>
        <v>0</v>
      </c>
      <c r="AB317" s="107">
        <f>'Other Opex'!AB211</f>
        <v>0</v>
      </c>
      <c r="AC317" s="108">
        <f>'Other Opex'!AC211</f>
        <v>0</v>
      </c>
      <c r="AE317" s="805">
        <f>'Other Opex'!AE211</f>
        <v>0</v>
      </c>
      <c r="AG317" s="805">
        <f>'Other Opex'!AG211</f>
        <v>0</v>
      </c>
      <c r="AI317" s="805">
        <f>'Other Opex'!AI211</f>
        <v>0</v>
      </c>
    </row>
    <row r="318" spans="2:35" outlineLevel="1" x14ac:dyDescent="0.2">
      <c r="B318" s="445" t="str">
        <f>'Line Items'!D$2436</f>
        <v>Other Operating Costs</v>
      </c>
      <c r="C318" s="445" t="str">
        <f>'Line Items'!D$2476</f>
        <v>Other Operating Costs: Industry &amp; Professional Services</v>
      </c>
      <c r="D318" s="142" t="str">
        <f>'Other Opex'!D212</f>
        <v>NRES</v>
      </c>
      <c r="E318" s="106"/>
      <c r="F318" s="143" t="str">
        <f>'Other Opex'!F212</f>
        <v>£000</v>
      </c>
      <c r="G318" s="107">
        <f>'Other Opex'!G212</f>
        <v>0</v>
      </c>
      <c r="H318" s="107">
        <f>'Other Opex'!H212</f>
        <v>0</v>
      </c>
      <c r="I318" s="107">
        <f>'Other Opex'!I212</f>
        <v>0</v>
      </c>
      <c r="J318" s="107">
        <f>'Other Opex'!J212</f>
        <v>0</v>
      </c>
      <c r="K318" s="107">
        <f>'Other Opex'!K212</f>
        <v>0</v>
      </c>
      <c r="L318" s="107">
        <f>'Other Opex'!L212</f>
        <v>0</v>
      </c>
      <c r="M318" s="107">
        <f>'Other Opex'!M212</f>
        <v>0</v>
      </c>
      <c r="N318" s="107">
        <f>'Other Opex'!N212</f>
        <v>0</v>
      </c>
      <c r="O318" s="107">
        <f>'Other Opex'!O212</f>
        <v>0</v>
      </c>
      <c r="P318" s="107">
        <f>'Other Opex'!P212</f>
        <v>0</v>
      </c>
      <c r="Q318" s="107">
        <f>'Other Opex'!Q212</f>
        <v>0</v>
      </c>
      <c r="R318" s="107">
        <f>'Other Opex'!R212</f>
        <v>0</v>
      </c>
      <c r="S318" s="107">
        <f>'Other Opex'!S212</f>
        <v>0</v>
      </c>
      <c r="T318" s="107">
        <f>'Other Opex'!T212</f>
        <v>0</v>
      </c>
      <c r="U318" s="107">
        <f>'Other Opex'!U212</f>
        <v>0</v>
      </c>
      <c r="V318" s="107">
        <f>'Other Opex'!V212</f>
        <v>0</v>
      </c>
      <c r="W318" s="107">
        <f>'Other Opex'!W212</f>
        <v>0</v>
      </c>
      <c r="X318" s="107">
        <f>'Other Opex'!X212</f>
        <v>0</v>
      </c>
      <c r="Y318" s="107">
        <f>'Other Opex'!Y212</f>
        <v>0</v>
      </c>
      <c r="Z318" s="107">
        <f>'Other Opex'!Z212</f>
        <v>0</v>
      </c>
      <c r="AA318" s="107">
        <f>'Other Opex'!AA212</f>
        <v>0</v>
      </c>
      <c r="AB318" s="107">
        <f>'Other Opex'!AB212</f>
        <v>0</v>
      </c>
      <c r="AC318" s="108">
        <f>'Other Opex'!AC212</f>
        <v>0</v>
      </c>
      <c r="AE318" s="805">
        <f>'Other Opex'!AE212</f>
        <v>0</v>
      </c>
      <c r="AG318" s="805">
        <f>'Other Opex'!AG212</f>
        <v>0</v>
      </c>
      <c r="AI318" s="805">
        <f>'Other Opex'!AI212</f>
        <v>0</v>
      </c>
    </row>
    <row r="319" spans="2:35" outlineLevel="1" x14ac:dyDescent="0.2">
      <c r="B319" s="445" t="str">
        <f>'Line Items'!D$2436</f>
        <v>Other Operating Costs</v>
      </c>
      <c r="C319" s="445" t="str">
        <f>'Line Items'!D$2476</f>
        <v>Other Operating Costs: Industry &amp; Professional Services</v>
      </c>
      <c r="D319" s="142" t="str">
        <f>'Other Opex'!D213</f>
        <v>RSSB</v>
      </c>
      <c r="E319" s="106"/>
      <c r="F319" s="143" t="str">
        <f>'Other Opex'!F213</f>
        <v>£000</v>
      </c>
      <c r="G319" s="107">
        <f>'Other Opex'!G213</f>
        <v>0</v>
      </c>
      <c r="H319" s="107">
        <f>'Other Opex'!H213</f>
        <v>0</v>
      </c>
      <c r="I319" s="107">
        <f>'Other Opex'!I213</f>
        <v>0</v>
      </c>
      <c r="J319" s="107">
        <f>'Other Opex'!J213</f>
        <v>0</v>
      </c>
      <c r="K319" s="107">
        <f>'Other Opex'!K213</f>
        <v>0</v>
      </c>
      <c r="L319" s="107">
        <f>'Other Opex'!L213</f>
        <v>0</v>
      </c>
      <c r="M319" s="107">
        <f>'Other Opex'!M213</f>
        <v>0</v>
      </c>
      <c r="N319" s="107">
        <f>'Other Opex'!N213</f>
        <v>0</v>
      </c>
      <c r="O319" s="107">
        <f>'Other Opex'!O213</f>
        <v>0</v>
      </c>
      <c r="P319" s="107">
        <f>'Other Opex'!P213</f>
        <v>0</v>
      </c>
      <c r="Q319" s="107">
        <f>'Other Opex'!Q213</f>
        <v>0</v>
      </c>
      <c r="R319" s="107">
        <f>'Other Opex'!R213</f>
        <v>0</v>
      </c>
      <c r="S319" s="107">
        <f>'Other Opex'!S213</f>
        <v>0</v>
      </c>
      <c r="T319" s="107">
        <f>'Other Opex'!T213</f>
        <v>0</v>
      </c>
      <c r="U319" s="107">
        <f>'Other Opex'!U213</f>
        <v>0</v>
      </c>
      <c r="V319" s="107">
        <f>'Other Opex'!V213</f>
        <v>0</v>
      </c>
      <c r="W319" s="107">
        <f>'Other Opex'!W213</f>
        <v>0</v>
      </c>
      <c r="X319" s="107">
        <f>'Other Opex'!X213</f>
        <v>0</v>
      </c>
      <c r="Y319" s="107">
        <f>'Other Opex'!Y213</f>
        <v>0</v>
      </c>
      <c r="Z319" s="107">
        <f>'Other Opex'!Z213</f>
        <v>0</v>
      </c>
      <c r="AA319" s="107">
        <f>'Other Opex'!AA213</f>
        <v>0</v>
      </c>
      <c r="AB319" s="107">
        <f>'Other Opex'!AB213</f>
        <v>0</v>
      </c>
      <c r="AC319" s="108">
        <f>'Other Opex'!AC213</f>
        <v>0</v>
      </c>
      <c r="AE319" s="805">
        <f>'Other Opex'!AE213</f>
        <v>0</v>
      </c>
      <c r="AG319" s="805">
        <f>'Other Opex'!AG213</f>
        <v>0</v>
      </c>
      <c r="AI319" s="805">
        <f>'Other Opex'!AI213</f>
        <v>0</v>
      </c>
    </row>
    <row r="320" spans="2:35" outlineLevel="1" x14ac:dyDescent="0.2">
      <c r="B320" s="445" t="str">
        <f>'Line Items'!D$2436</f>
        <v>Other Operating Costs</v>
      </c>
      <c r="C320" s="445" t="str">
        <f>'Line Items'!D$2476</f>
        <v>Other Operating Costs: Industry &amp; Professional Services</v>
      </c>
      <c r="D320" s="142" t="str">
        <f>'Other Opex'!D214</f>
        <v>Rail Regulators Fees</v>
      </c>
      <c r="E320" s="106"/>
      <c r="F320" s="143" t="str">
        <f>'Other Opex'!F214</f>
        <v>£000</v>
      </c>
      <c r="G320" s="107">
        <f>'Other Opex'!G214</f>
        <v>0</v>
      </c>
      <c r="H320" s="107">
        <f>'Other Opex'!H214</f>
        <v>0</v>
      </c>
      <c r="I320" s="107">
        <f>'Other Opex'!I214</f>
        <v>0</v>
      </c>
      <c r="J320" s="107">
        <f>'Other Opex'!J214</f>
        <v>0</v>
      </c>
      <c r="K320" s="107">
        <f>'Other Opex'!K214</f>
        <v>0</v>
      </c>
      <c r="L320" s="107">
        <f>'Other Opex'!L214</f>
        <v>0</v>
      </c>
      <c r="M320" s="107">
        <f>'Other Opex'!M214</f>
        <v>0</v>
      </c>
      <c r="N320" s="107">
        <f>'Other Opex'!N214</f>
        <v>0</v>
      </c>
      <c r="O320" s="107">
        <f>'Other Opex'!O214</f>
        <v>0</v>
      </c>
      <c r="P320" s="107">
        <f>'Other Opex'!P214</f>
        <v>0</v>
      </c>
      <c r="Q320" s="107">
        <f>'Other Opex'!Q214</f>
        <v>0</v>
      </c>
      <c r="R320" s="107">
        <f>'Other Opex'!R214</f>
        <v>0</v>
      </c>
      <c r="S320" s="107">
        <f>'Other Opex'!S214</f>
        <v>0</v>
      </c>
      <c r="T320" s="107">
        <f>'Other Opex'!T214</f>
        <v>0</v>
      </c>
      <c r="U320" s="107">
        <f>'Other Opex'!U214</f>
        <v>0</v>
      </c>
      <c r="V320" s="107">
        <f>'Other Opex'!V214</f>
        <v>0</v>
      </c>
      <c r="W320" s="107">
        <f>'Other Opex'!W214</f>
        <v>0</v>
      </c>
      <c r="X320" s="107">
        <f>'Other Opex'!X214</f>
        <v>0</v>
      </c>
      <c r="Y320" s="107">
        <f>'Other Opex'!Y214</f>
        <v>0</v>
      </c>
      <c r="Z320" s="107">
        <f>'Other Opex'!Z214</f>
        <v>0</v>
      </c>
      <c r="AA320" s="107">
        <f>'Other Opex'!AA214</f>
        <v>0</v>
      </c>
      <c r="AB320" s="107">
        <f>'Other Opex'!AB214</f>
        <v>0</v>
      </c>
      <c r="AC320" s="108">
        <f>'Other Opex'!AC214</f>
        <v>0</v>
      </c>
      <c r="AE320" s="805">
        <f>'Other Opex'!AE214</f>
        <v>0</v>
      </c>
      <c r="AG320" s="805">
        <f>'Other Opex'!AG214</f>
        <v>0</v>
      </c>
      <c r="AI320" s="805">
        <f>'Other Opex'!AI214</f>
        <v>0</v>
      </c>
    </row>
    <row r="321" spans="2:35" outlineLevel="1" x14ac:dyDescent="0.2">
      <c r="B321" s="445" t="str">
        <f>'Line Items'!D$2436</f>
        <v>Other Operating Costs</v>
      </c>
      <c r="C321" s="445" t="str">
        <f>'Line Items'!D$2476</f>
        <v>Other Operating Costs: Industry &amp; Professional Services</v>
      </c>
      <c r="D321" s="142" t="str">
        <f>'Other Opex'!D215</f>
        <v>Other industry systems</v>
      </c>
      <c r="E321" s="106"/>
      <c r="F321" s="143" t="str">
        <f>'Other Opex'!F215</f>
        <v>£000</v>
      </c>
      <c r="G321" s="107">
        <f>'Other Opex'!G215</f>
        <v>0</v>
      </c>
      <c r="H321" s="107">
        <f>'Other Opex'!H215</f>
        <v>0</v>
      </c>
      <c r="I321" s="107">
        <f>'Other Opex'!I215</f>
        <v>0</v>
      </c>
      <c r="J321" s="107">
        <f>'Other Opex'!J215</f>
        <v>0</v>
      </c>
      <c r="K321" s="107">
        <f>'Other Opex'!K215</f>
        <v>0</v>
      </c>
      <c r="L321" s="107">
        <f>'Other Opex'!L215</f>
        <v>0</v>
      </c>
      <c r="M321" s="107">
        <f>'Other Opex'!M215</f>
        <v>0</v>
      </c>
      <c r="N321" s="107">
        <f>'Other Opex'!N215</f>
        <v>0</v>
      </c>
      <c r="O321" s="107">
        <f>'Other Opex'!O215</f>
        <v>0</v>
      </c>
      <c r="P321" s="107">
        <f>'Other Opex'!P215</f>
        <v>0</v>
      </c>
      <c r="Q321" s="107">
        <f>'Other Opex'!Q215</f>
        <v>0</v>
      </c>
      <c r="R321" s="107">
        <f>'Other Opex'!R215</f>
        <v>0</v>
      </c>
      <c r="S321" s="107">
        <f>'Other Opex'!S215</f>
        <v>0</v>
      </c>
      <c r="T321" s="107">
        <f>'Other Opex'!T215</f>
        <v>0</v>
      </c>
      <c r="U321" s="107">
        <f>'Other Opex'!U215</f>
        <v>0</v>
      </c>
      <c r="V321" s="107">
        <f>'Other Opex'!V215</f>
        <v>0</v>
      </c>
      <c r="W321" s="107">
        <f>'Other Opex'!W215</f>
        <v>0</v>
      </c>
      <c r="X321" s="107">
        <f>'Other Opex'!X215</f>
        <v>0</v>
      </c>
      <c r="Y321" s="107">
        <f>'Other Opex'!Y215</f>
        <v>0</v>
      </c>
      <c r="Z321" s="107">
        <f>'Other Opex'!Z215</f>
        <v>0</v>
      </c>
      <c r="AA321" s="107">
        <f>'Other Opex'!AA215</f>
        <v>0</v>
      </c>
      <c r="AB321" s="107">
        <f>'Other Opex'!AB215</f>
        <v>0</v>
      </c>
      <c r="AC321" s="108">
        <f>'Other Opex'!AC215</f>
        <v>0</v>
      </c>
      <c r="AE321" s="805">
        <f>'Other Opex'!AE215</f>
        <v>0</v>
      </c>
      <c r="AG321" s="805">
        <f>'Other Opex'!AG215</f>
        <v>0</v>
      </c>
      <c r="AI321" s="805">
        <f>'Other Opex'!AI215</f>
        <v>0</v>
      </c>
    </row>
    <row r="322" spans="2:35" outlineLevel="1" x14ac:dyDescent="0.2">
      <c r="B322" s="445" t="str">
        <f>'Line Items'!D$2436</f>
        <v>Other Operating Costs</v>
      </c>
      <c r="C322" s="445" t="str">
        <f>'Line Items'!D$2476</f>
        <v>Other Operating Costs: Industry &amp; Professional Services</v>
      </c>
      <c r="D322" s="142" t="str">
        <f>'Other Opex'!D216</f>
        <v>External Audit fees</v>
      </c>
      <c r="E322" s="106"/>
      <c r="F322" s="143" t="str">
        <f>'Other Opex'!F216</f>
        <v>£000</v>
      </c>
      <c r="G322" s="107">
        <f>'Other Opex'!G216</f>
        <v>0</v>
      </c>
      <c r="H322" s="107">
        <f>'Other Opex'!H216</f>
        <v>0</v>
      </c>
      <c r="I322" s="107">
        <f>'Other Opex'!I216</f>
        <v>0</v>
      </c>
      <c r="J322" s="107">
        <f>'Other Opex'!J216</f>
        <v>0</v>
      </c>
      <c r="K322" s="107">
        <f>'Other Opex'!K216</f>
        <v>0</v>
      </c>
      <c r="L322" s="107">
        <f>'Other Opex'!L216</f>
        <v>0</v>
      </c>
      <c r="M322" s="107">
        <f>'Other Opex'!M216</f>
        <v>0</v>
      </c>
      <c r="N322" s="107">
        <f>'Other Opex'!N216</f>
        <v>0</v>
      </c>
      <c r="O322" s="107">
        <f>'Other Opex'!O216</f>
        <v>0</v>
      </c>
      <c r="P322" s="107">
        <f>'Other Opex'!P216</f>
        <v>0</v>
      </c>
      <c r="Q322" s="107">
        <f>'Other Opex'!Q216</f>
        <v>0</v>
      </c>
      <c r="R322" s="107">
        <f>'Other Opex'!R216</f>
        <v>0</v>
      </c>
      <c r="S322" s="107">
        <f>'Other Opex'!S216</f>
        <v>0</v>
      </c>
      <c r="T322" s="107">
        <f>'Other Opex'!T216</f>
        <v>0</v>
      </c>
      <c r="U322" s="107">
        <f>'Other Opex'!U216</f>
        <v>0</v>
      </c>
      <c r="V322" s="107">
        <f>'Other Opex'!V216</f>
        <v>0</v>
      </c>
      <c r="W322" s="107">
        <f>'Other Opex'!W216</f>
        <v>0</v>
      </c>
      <c r="X322" s="107">
        <f>'Other Opex'!X216</f>
        <v>0</v>
      </c>
      <c r="Y322" s="107">
        <f>'Other Opex'!Y216</f>
        <v>0</v>
      </c>
      <c r="Z322" s="107">
        <f>'Other Opex'!Z216</f>
        <v>0</v>
      </c>
      <c r="AA322" s="107">
        <f>'Other Opex'!AA216</f>
        <v>0</v>
      </c>
      <c r="AB322" s="107">
        <f>'Other Opex'!AB216</f>
        <v>0</v>
      </c>
      <c r="AC322" s="108">
        <f>'Other Opex'!AC216</f>
        <v>0</v>
      </c>
      <c r="AE322" s="805">
        <f>'Other Opex'!AE216</f>
        <v>0</v>
      </c>
      <c r="AG322" s="805">
        <f>'Other Opex'!AG216</f>
        <v>0</v>
      </c>
      <c r="AI322" s="805">
        <f>'Other Opex'!AI216</f>
        <v>0</v>
      </c>
    </row>
    <row r="323" spans="2:35" outlineLevel="1" x14ac:dyDescent="0.2">
      <c r="B323" s="445" t="str">
        <f>'Line Items'!D$2436</f>
        <v>Other Operating Costs</v>
      </c>
      <c r="C323" s="445" t="str">
        <f>'Line Items'!D$2476</f>
        <v>Other Operating Costs: Industry &amp; Professional Services</v>
      </c>
      <c r="D323" s="142" t="str">
        <f>'Other Opex'!D217</f>
        <v>Other fees to Auditors</v>
      </c>
      <c r="E323" s="106"/>
      <c r="F323" s="143" t="str">
        <f>'Other Opex'!F217</f>
        <v>£000</v>
      </c>
      <c r="G323" s="107">
        <f>'Other Opex'!G217</f>
        <v>0</v>
      </c>
      <c r="H323" s="107">
        <f>'Other Opex'!H217</f>
        <v>0</v>
      </c>
      <c r="I323" s="107">
        <f>'Other Opex'!I217</f>
        <v>0</v>
      </c>
      <c r="J323" s="107">
        <f>'Other Opex'!J217</f>
        <v>0</v>
      </c>
      <c r="K323" s="107">
        <f>'Other Opex'!K217</f>
        <v>0</v>
      </c>
      <c r="L323" s="107">
        <f>'Other Opex'!L217</f>
        <v>0</v>
      </c>
      <c r="M323" s="107">
        <f>'Other Opex'!M217</f>
        <v>0</v>
      </c>
      <c r="N323" s="107">
        <f>'Other Opex'!N217</f>
        <v>0</v>
      </c>
      <c r="O323" s="107">
        <f>'Other Opex'!O217</f>
        <v>0</v>
      </c>
      <c r="P323" s="107">
        <f>'Other Opex'!P217</f>
        <v>0</v>
      </c>
      <c r="Q323" s="107">
        <f>'Other Opex'!Q217</f>
        <v>0</v>
      </c>
      <c r="R323" s="107">
        <f>'Other Opex'!R217</f>
        <v>0</v>
      </c>
      <c r="S323" s="107">
        <f>'Other Opex'!S217</f>
        <v>0</v>
      </c>
      <c r="T323" s="107">
        <f>'Other Opex'!T217</f>
        <v>0</v>
      </c>
      <c r="U323" s="107">
        <f>'Other Opex'!U217</f>
        <v>0</v>
      </c>
      <c r="V323" s="107">
        <f>'Other Opex'!V217</f>
        <v>0</v>
      </c>
      <c r="W323" s="107">
        <f>'Other Opex'!W217</f>
        <v>0</v>
      </c>
      <c r="X323" s="107">
        <f>'Other Opex'!X217</f>
        <v>0</v>
      </c>
      <c r="Y323" s="107">
        <f>'Other Opex'!Y217</f>
        <v>0</v>
      </c>
      <c r="Z323" s="107">
        <f>'Other Opex'!Z217</f>
        <v>0</v>
      </c>
      <c r="AA323" s="107">
        <f>'Other Opex'!AA217</f>
        <v>0</v>
      </c>
      <c r="AB323" s="107">
        <f>'Other Opex'!AB217</f>
        <v>0</v>
      </c>
      <c r="AC323" s="108">
        <f>'Other Opex'!AC217</f>
        <v>0</v>
      </c>
      <c r="AE323" s="805">
        <f>'Other Opex'!AE217</f>
        <v>0</v>
      </c>
      <c r="AG323" s="805">
        <f>'Other Opex'!AG217</f>
        <v>0</v>
      </c>
      <c r="AI323" s="805">
        <f>'Other Opex'!AI217</f>
        <v>0</v>
      </c>
    </row>
    <row r="324" spans="2:35" outlineLevel="1" x14ac:dyDescent="0.2">
      <c r="B324" s="445" t="str">
        <f>'Line Items'!D$2436</f>
        <v>Other Operating Costs</v>
      </c>
      <c r="C324" s="445" t="str">
        <f>'Line Items'!D$2476</f>
        <v>Other Operating Costs: Industry &amp; Professional Services</v>
      </c>
      <c r="D324" s="142" t="str">
        <f>'Other Opex'!D218</f>
        <v>Legal Fees</v>
      </c>
      <c r="E324" s="106"/>
      <c r="F324" s="143" t="str">
        <f>'Other Opex'!F218</f>
        <v>£000</v>
      </c>
      <c r="G324" s="107">
        <f>'Other Opex'!G218</f>
        <v>0</v>
      </c>
      <c r="H324" s="107">
        <f>'Other Opex'!H218</f>
        <v>0</v>
      </c>
      <c r="I324" s="107">
        <f>'Other Opex'!I218</f>
        <v>0</v>
      </c>
      <c r="J324" s="107">
        <f>'Other Opex'!J218</f>
        <v>0</v>
      </c>
      <c r="K324" s="107">
        <f>'Other Opex'!K218</f>
        <v>0</v>
      </c>
      <c r="L324" s="107">
        <f>'Other Opex'!L218</f>
        <v>0</v>
      </c>
      <c r="M324" s="107">
        <f>'Other Opex'!M218</f>
        <v>0</v>
      </c>
      <c r="N324" s="107">
        <f>'Other Opex'!N218</f>
        <v>0</v>
      </c>
      <c r="O324" s="107">
        <f>'Other Opex'!O218</f>
        <v>0</v>
      </c>
      <c r="P324" s="107">
        <f>'Other Opex'!P218</f>
        <v>0</v>
      </c>
      <c r="Q324" s="107">
        <f>'Other Opex'!Q218</f>
        <v>0</v>
      </c>
      <c r="R324" s="107">
        <f>'Other Opex'!R218</f>
        <v>0</v>
      </c>
      <c r="S324" s="107">
        <f>'Other Opex'!S218</f>
        <v>0</v>
      </c>
      <c r="T324" s="107">
        <f>'Other Opex'!T218</f>
        <v>0</v>
      </c>
      <c r="U324" s="107">
        <f>'Other Opex'!U218</f>
        <v>0</v>
      </c>
      <c r="V324" s="107">
        <f>'Other Opex'!V218</f>
        <v>0</v>
      </c>
      <c r="W324" s="107">
        <f>'Other Opex'!W218</f>
        <v>0</v>
      </c>
      <c r="X324" s="107">
        <f>'Other Opex'!X218</f>
        <v>0</v>
      </c>
      <c r="Y324" s="107">
        <f>'Other Opex'!Y218</f>
        <v>0</v>
      </c>
      <c r="Z324" s="107">
        <f>'Other Opex'!Z218</f>
        <v>0</v>
      </c>
      <c r="AA324" s="107">
        <f>'Other Opex'!AA218</f>
        <v>0</v>
      </c>
      <c r="AB324" s="107">
        <f>'Other Opex'!AB218</f>
        <v>0</v>
      </c>
      <c r="AC324" s="108">
        <f>'Other Opex'!AC218</f>
        <v>0</v>
      </c>
      <c r="AE324" s="805">
        <f>'Other Opex'!AE218</f>
        <v>0</v>
      </c>
      <c r="AG324" s="805">
        <f>'Other Opex'!AG218</f>
        <v>0</v>
      </c>
      <c r="AI324" s="805">
        <f>'Other Opex'!AI218</f>
        <v>0</v>
      </c>
    </row>
    <row r="325" spans="2:35" outlineLevel="1" x14ac:dyDescent="0.2">
      <c r="B325" s="445" t="str">
        <f>'Line Items'!D$2436</f>
        <v>Other Operating Costs</v>
      </c>
      <c r="C325" s="445" t="str">
        <f>'Line Items'!D$2476</f>
        <v>Other Operating Costs: Industry &amp; Professional Services</v>
      </c>
      <c r="D325" s="142" t="str">
        <f>'Other Opex'!D219</f>
        <v>Other Professional Services</v>
      </c>
      <c r="E325" s="106"/>
      <c r="F325" s="143" t="str">
        <f>'Other Opex'!F219</f>
        <v>£000</v>
      </c>
      <c r="G325" s="107">
        <f>'Other Opex'!G219</f>
        <v>0</v>
      </c>
      <c r="H325" s="107">
        <f>'Other Opex'!H219</f>
        <v>0</v>
      </c>
      <c r="I325" s="107">
        <f>'Other Opex'!I219</f>
        <v>0</v>
      </c>
      <c r="J325" s="107">
        <f>'Other Opex'!J219</f>
        <v>0</v>
      </c>
      <c r="K325" s="107">
        <f>'Other Opex'!K219</f>
        <v>0</v>
      </c>
      <c r="L325" s="107">
        <f>'Other Opex'!L219</f>
        <v>0</v>
      </c>
      <c r="M325" s="107">
        <f>'Other Opex'!M219</f>
        <v>0</v>
      </c>
      <c r="N325" s="107">
        <f>'Other Opex'!N219</f>
        <v>0</v>
      </c>
      <c r="O325" s="107">
        <f>'Other Opex'!O219</f>
        <v>0</v>
      </c>
      <c r="P325" s="107">
        <f>'Other Opex'!P219</f>
        <v>0</v>
      </c>
      <c r="Q325" s="107">
        <f>'Other Opex'!Q219</f>
        <v>0</v>
      </c>
      <c r="R325" s="107">
        <f>'Other Opex'!R219</f>
        <v>0</v>
      </c>
      <c r="S325" s="107">
        <f>'Other Opex'!S219</f>
        <v>0</v>
      </c>
      <c r="T325" s="107">
        <f>'Other Opex'!T219</f>
        <v>0</v>
      </c>
      <c r="U325" s="107">
        <f>'Other Opex'!U219</f>
        <v>0</v>
      </c>
      <c r="V325" s="107">
        <f>'Other Opex'!V219</f>
        <v>0</v>
      </c>
      <c r="W325" s="107">
        <f>'Other Opex'!W219</f>
        <v>0</v>
      </c>
      <c r="X325" s="107">
        <f>'Other Opex'!X219</f>
        <v>0</v>
      </c>
      <c r="Y325" s="107">
        <f>'Other Opex'!Y219</f>
        <v>0</v>
      </c>
      <c r="Z325" s="107">
        <f>'Other Opex'!Z219</f>
        <v>0</v>
      </c>
      <c r="AA325" s="107">
        <f>'Other Opex'!AA219</f>
        <v>0</v>
      </c>
      <c r="AB325" s="107">
        <f>'Other Opex'!AB219</f>
        <v>0</v>
      </c>
      <c r="AC325" s="108">
        <f>'Other Opex'!AC219</f>
        <v>0</v>
      </c>
      <c r="AE325" s="805">
        <f>'Other Opex'!AE219</f>
        <v>0</v>
      </c>
      <c r="AG325" s="805">
        <f>'Other Opex'!AG219</f>
        <v>0</v>
      </c>
      <c r="AI325" s="805">
        <f>'Other Opex'!AI219</f>
        <v>0</v>
      </c>
    </row>
    <row r="326" spans="2:35" outlineLevel="1" x14ac:dyDescent="0.2">
      <c r="B326" s="445" t="str">
        <f>'Line Items'!D$2436</f>
        <v>Other Operating Costs</v>
      </c>
      <c r="C326" s="445" t="str">
        <f>'Line Items'!D$2476</f>
        <v>Other Operating Costs: Industry &amp; Professional Services</v>
      </c>
      <c r="D326" s="142" t="str">
        <f>'Other Opex'!D220</f>
        <v>Other Contracted Services</v>
      </c>
      <c r="E326" s="106"/>
      <c r="F326" s="143" t="str">
        <f>'Other Opex'!F220</f>
        <v>£000</v>
      </c>
      <c r="G326" s="107">
        <f>'Other Opex'!G220</f>
        <v>0</v>
      </c>
      <c r="H326" s="107">
        <f>'Other Opex'!H220</f>
        <v>0</v>
      </c>
      <c r="I326" s="107">
        <f>'Other Opex'!I220</f>
        <v>0</v>
      </c>
      <c r="J326" s="107">
        <f>'Other Opex'!J220</f>
        <v>0</v>
      </c>
      <c r="K326" s="107">
        <f>'Other Opex'!K220</f>
        <v>0</v>
      </c>
      <c r="L326" s="107">
        <f>'Other Opex'!L220</f>
        <v>0</v>
      </c>
      <c r="M326" s="107">
        <f>'Other Opex'!M220</f>
        <v>0</v>
      </c>
      <c r="N326" s="107">
        <f>'Other Opex'!N220</f>
        <v>0</v>
      </c>
      <c r="O326" s="107">
        <f>'Other Opex'!O220</f>
        <v>0</v>
      </c>
      <c r="P326" s="107">
        <f>'Other Opex'!P220</f>
        <v>0</v>
      </c>
      <c r="Q326" s="107">
        <f>'Other Opex'!Q220</f>
        <v>0</v>
      </c>
      <c r="R326" s="107">
        <f>'Other Opex'!R220</f>
        <v>0</v>
      </c>
      <c r="S326" s="107">
        <f>'Other Opex'!S220</f>
        <v>0</v>
      </c>
      <c r="T326" s="107">
        <f>'Other Opex'!T220</f>
        <v>0</v>
      </c>
      <c r="U326" s="107">
        <f>'Other Opex'!U220</f>
        <v>0</v>
      </c>
      <c r="V326" s="107">
        <f>'Other Opex'!V220</f>
        <v>0</v>
      </c>
      <c r="W326" s="107">
        <f>'Other Opex'!W220</f>
        <v>0</v>
      </c>
      <c r="X326" s="107">
        <f>'Other Opex'!X220</f>
        <v>0</v>
      </c>
      <c r="Y326" s="107">
        <f>'Other Opex'!Y220</f>
        <v>0</v>
      </c>
      <c r="Z326" s="107">
        <f>'Other Opex'!Z220</f>
        <v>0</v>
      </c>
      <c r="AA326" s="107">
        <f>'Other Opex'!AA220</f>
        <v>0</v>
      </c>
      <c r="AB326" s="107">
        <f>'Other Opex'!AB220</f>
        <v>0</v>
      </c>
      <c r="AC326" s="108">
        <f>'Other Opex'!AC220</f>
        <v>0</v>
      </c>
      <c r="AE326" s="805">
        <f>'Other Opex'!AE220</f>
        <v>0</v>
      </c>
      <c r="AG326" s="805">
        <f>'Other Opex'!AG220</f>
        <v>0</v>
      </c>
      <c r="AI326" s="805">
        <f>'Other Opex'!AI220</f>
        <v>0</v>
      </c>
    </row>
    <row r="327" spans="2:35" outlineLevel="1" x14ac:dyDescent="0.2">
      <c r="B327" s="445" t="str">
        <f>'Line Items'!D$2436</f>
        <v>Other Operating Costs</v>
      </c>
      <c r="C327" s="445" t="str">
        <f>'Line Items'!D$2476</f>
        <v>Other Operating Costs: Industry &amp; Professional Services</v>
      </c>
      <c r="D327" s="142" t="str">
        <f>'Other Opex'!D221</f>
        <v>Additional Industry &amp; Professional Services</v>
      </c>
      <c r="E327" s="106"/>
      <c r="F327" s="143" t="str">
        <f>'Other Opex'!F221</f>
        <v>£000</v>
      </c>
      <c r="G327" s="107">
        <f>'Other Opex'!G221</f>
        <v>0</v>
      </c>
      <c r="H327" s="107">
        <f>'Other Opex'!H221</f>
        <v>0</v>
      </c>
      <c r="I327" s="107">
        <f>'Other Opex'!I221</f>
        <v>0</v>
      </c>
      <c r="J327" s="107">
        <f>'Other Opex'!J221</f>
        <v>0</v>
      </c>
      <c r="K327" s="107">
        <f>'Other Opex'!K221</f>
        <v>0</v>
      </c>
      <c r="L327" s="107">
        <f>'Other Opex'!L221</f>
        <v>0</v>
      </c>
      <c r="M327" s="107">
        <f>'Other Opex'!M221</f>
        <v>0</v>
      </c>
      <c r="N327" s="107">
        <f>'Other Opex'!N221</f>
        <v>0</v>
      </c>
      <c r="O327" s="107">
        <f>'Other Opex'!O221</f>
        <v>0</v>
      </c>
      <c r="P327" s="107">
        <f>'Other Opex'!P221</f>
        <v>0</v>
      </c>
      <c r="Q327" s="107">
        <f>'Other Opex'!Q221</f>
        <v>0</v>
      </c>
      <c r="R327" s="107">
        <f>'Other Opex'!R221</f>
        <v>0</v>
      </c>
      <c r="S327" s="107">
        <f>'Other Opex'!S221</f>
        <v>0</v>
      </c>
      <c r="T327" s="107">
        <f>'Other Opex'!T221</f>
        <v>0</v>
      </c>
      <c r="U327" s="107">
        <f>'Other Opex'!U221</f>
        <v>0</v>
      </c>
      <c r="V327" s="107">
        <f>'Other Opex'!V221</f>
        <v>0</v>
      </c>
      <c r="W327" s="107">
        <f>'Other Opex'!W221</f>
        <v>0</v>
      </c>
      <c r="X327" s="107">
        <f>'Other Opex'!X221</f>
        <v>0</v>
      </c>
      <c r="Y327" s="107">
        <f>'Other Opex'!Y221</f>
        <v>0</v>
      </c>
      <c r="Z327" s="107">
        <f>'Other Opex'!Z221</f>
        <v>0</v>
      </c>
      <c r="AA327" s="107">
        <f>'Other Opex'!AA221</f>
        <v>0</v>
      </c>
      <c r="AB327" s="107">
        <f>'Other Opex'!AB221</f>
        <v>0</v>
      </c>
      <c r="AC327" s="108">
        <f>'Other Opex'!AC221</f>
        <v>0</v>
      </c>
      <c r="AE327" s="805">
        <f>'Other Opex'!AE221</f>
        <v>0</v>
      </c>
      <c r="AG327" s="805">
        <f>'Other Opex'!AG221</f>
        <v>0</v>
      </c>
      <c r="AI327" s="805">
        <f>'Other Opex'!AI221</f>
        <v>0</v>
      </c>
    </row>
    <row r="328" spans="2:35" outlineLevel="1" x14ac:dyDescent="0.2">
      <c r="B328" s="445" t="str">
        <f>'Line Items'!D$2436</f>
        <v>Other Operating Costs</v>
      </c>
      <c r="C328" s="445" t="str">
        <f>'Line Items'!D$2476</f>
        <v>Other Operating Costs: Industry &amp; Professional Services</v>
      </c>
      <c r="D328" s="142" t="str">
        <f>'Other Opex'!D222</f>
        <v>Cash Collection</v>
      </c>
      <c r="E328" s="106"/>
      <c r="F328" s="143" t="str">
        <f>'Other Opex'!F222</f>
        <v>£000</v>
      </c>
      <c r="G328" s="107">
        <f>'Other Opex'!G222</f>
        <v>0</v>
      </c>
      <c r="H328" s="107">
        <f>'Other Opex'!H222</f>
        <v>0</v>
      </c>
      <c r="I328" s="107">
        <f>'Other Opex'!I222</f>
        <v>0</v>
      </c>
      <c r="J328" s="107">
        <f>'Other Opex'!J222</f>
        <v>0</v>
      </c>
      <c r="K328" s="107">
        <f>'Other Opex'!K222</f>
        <v>0</v>
      </c>
      <c r="L328" s="107">
        <f>'Other Opex'!L222</f>
        <v>0</v>
      </c>
      <c r="M328" s="107">
        <f>'Other Opex'!M222</f>
        <v>0</v>
      </c>
      <c r="N328" s="107">
        <f>'Other Opex'!N222</f>
        <v>0</v>
      </c>
      <c r="O328" s="107">
        <f>'Other Opex'!O222</f>
        <v>0</v>
      </c>
      <c r="P328" s="107">
        <f>'Other Opex'!P222</f>
        <v>0</v>
      </c>
      <c r="Q328" s="107">
        <f>'Other Opex'!Q222</f>
        <v>0</v>
      </c>
      <c r="R328" s="107">
        <f>'Other Opex'!R222</f>
        <v>0</v>
      </c>
      <c r="S328" s="107">
        <f>'Other Opex'!S222</f>
        <v>0</v>
      </c>
      <c r="T328" s="107">
        <f>'Other Opex'!T222</f>
        <v>0</v>
      </c>
      <c r="U328" s="107">
        <f>'Other Opex'!U222</f>
        <v>0</v>
      </c>
      <c r="V328" s="107">
        <f>'Other Opex'!V222</f>
        <v>0</v>
      </c>
      <c r="W328" s="107">
        <f>'Other Opex'!W222</f>
        <v>0</v>
      </c>
      <c r="X328" s="107">
        <f>'Other Opex'!X222</f>
        <v>0</v>
      </c>
      <c r="Y328" s="107">
        <f>'Other Opex'!Y222</f>
        <v>0</v>
      </c>
      <c r="Z328" s="107">
        <f>'Other Opex'!Z222</f>
        <v>0</v>
      </c>
      <c r="AA328" s="107">
        <f>'Other Opex'!AA222</f>
        <v>0</v>
      </c>
      <c r="AB328" s="107">
        <f>'Other Opex'!AB222</f>
        <v>0</v>
      </c>
      <c r="AC328" s="108">
        <f>'Other Opex'!AC222</f>
        <v>0</v>
      </c>
      <c r="AE328" s="805">
        <f>'Other Opex'!AE222</f>
        <v>0</v>
      </c>
      <c r="AG328" s="805">
        <f>'Other Opex'!AG222</f>
        <v>0</v>
      </c>
      <c r="AI328" s="805">
        <f>'Other Opex'!AI222</f>
        <v>0</v>
      </c>
    </row>
    <row r="329" spans="2:35" outlineLevel="1" x14ac:dyDescent="0.2">
      <c r="B329" s="445" t="str">
        <f>'Line Items'!D$2436</f>
        <v>Other Operating Costs</v>
      </c>
      <c r="C329" s="445" t="str">
        <f>'Line Items'!D$2476</f>
        <v>Other Operating Costs: Industry &amp; Professional Services</v>
      </c>
      <c r="D329" s="142" t="str">
        <f>'Other Opex'!D223</f>
        <v>Community Rail Partnership (CRP)</v>
      </c>
      <c r="E329" s="106"/>
      <c r="F329" s="143" t="str">
        <f>'Other Opex'!F223</f>
        <v>£000</v>
      </c>
      <c r="G329" s="107">
        <f>'Other Opex'!G223</f>
        <v>0</v>
      </c>
      <c r="H329" s="107">
        <f>'Other Opex'!H223</f>
        <v>0</v>
      </c>
      <c r="I329" s="107">
        <f>'Other Opex'!I223</f>
        <v>0</v>
      </c>
      <c r="J329" s="107">
        <f>'Other Opex'!J223</f>
        <v>0</v>
      </c>
      <c r="K329" s="107">
        <f>'Other Opex'!K223</f>
        <v>0</v>
      </c>
      <c r="L329" s="107">
        <f>'Other Opex'!L223</f>
        <v>0</v>
      </c>
      <c r="M329" s="107">
        <f>'Other Opex'!M223</f>
        <v>0</v>
      </c>
      <c r="N329" s="107">
        <f>'Other Opex'!N223</f>
        <v>0</v>
      </c>
      <c r="O329" s="107">
        <f>'Other Opex'!O223</f>
        <v>0</v>
      </c>
      <c r="P329" s="107">
        <f>'Other Opex'!P223</f>
        <v>0</v>
      </c>
      <c r="Q329" s="107">
        <f>'Other Opex'!Q223</f>
        <v>0</v>
      </c>
      <c r="R329" s="107">
        <f>'Other Opex'!R223</f>
        <v>0</v>
      </c>
      <c r="S329" s="107">
        <f>'Other Opex'!S223</f>
        <v>0</v>
      </c>
      <c r="T329" s="107">
        <f>'Other Opex'!T223</f>
        <v>0</v>
      </c>
      <c r="U329" s="107">
        <f>'Other Opex'!U223</f>
        <v>0</v>
      </c>
      <c r="V329" s="107">
        <f>'Other Opex'!V223</f>
        <v>0</v>
      </c>
      <c r="W329" s="107">
        <f>'Other Opex'!W223</f>
        <v>0</v>
      </c>
      <c r="X329" s="107">
        <f>'Other Opex'!X223</f>
        <v>0</v>
      </c>
      <c r="Y329" s="107">
        <f>'Other Opex'!Y223</f>
        <v>0</v>
      </c>
      <c r="Z329" s="107">
        <f>'Other Opex'!Z223</f>
        <v>0</v>
      </c>
      <c r="AA329" s="107">
        <f>'Other Opex'!AA223</f>
        <v>0</v>
      </c>
      <c r="AB329" s="107">
        <f>'Other Opex'!AB223</f>
        <v>0</v>
      </c>
      <c r="AC329" s="108">
        <f>'Other Opex'!AC223</f>
        <v>0</v>
      </c>
      <c r="AE329" s="805">
        <f>'Other Opex'!AE223</f>
        <v>0</v>
      </c>
      <c r="AG329" s="805">
        <f>'Other Opex'!AG223</f>
        <v>0</v>
      </c>
      <c r="AI329" s="805">
        <f>'Other Opex'!AI223</f>
        <v>0</v>
      </c>
    </row>
    <row r="330" spans="2:35" outlineLevel="1" x14ac:dyDescent="0.2">
      <c r="B330" s="445" t="str">
        <f>'Line Items'!D$2436</f>
        <v>Other Operating Costs</v>
      </c>
      <c r="C330" s="445" t="str">
        <f>'Line Items'!D$2476</f>
        <v>Other Operating Costs: Industry &amp; Professional Services</v>
      </c>
      <c r="D330" s="142" t="str">
        <f>'Other Opex'!D224</f>
        <v>Customer and Communities Improvement Fund (CCIF)</v>
      </c>
      <c r="E330" s="106"/>
      <c r="F330" s="143" t="str">
        <f>'Other Opex'!F224</f>
        <v>£000</v>
      </c>
      <c r="G330" s="107">
        <f>'Other Opex'!G224</f>
        <v>0</v>
      </c>
      <c r="H330" s="107">
        <f>'Other Opex'!H224</f>
        <v>0</v>
      </c>
      <c r="I330" s="107">
        <f>'Other Opex'!I224</f>
        <v>0</v>
      </c>
      <c r="J330" s="107">
        <f>'Other Opex'!J224</f>
        <v>0</v>
      </c>
      <c r="K330" s="107">
        <f>'Other Opex'!K224</f>
        <v>0</v>
      </c>
      <c r="L330" s="107">
        <f>'Other Opex'!L224</f>
        <v>0</v>
      </c>
      <c r="M330" s="107">
        <f>'Other Opex'!M224</f>
        <v>0</v>
      </c>
      <c r="N330" s="107">
        <f>'Other Opex'!N224</f>
        <v>0</v>
      </c>
      <c r="O330" s="107">
        <f>'Other Opex'!O224</f>
        <v>0</v>
      </c>
      <c r="P330" s="107">
        <f>'Other Opex'!P224</f>
        <v>0</v>
      </c>
      <c r="Q330" s="107">
        <f>'Other Opex'!Q224</f>
        <v>0</v>
      </c>
      <c r="R330" s="107">
        <f>'Other Opex'!R224</f>
        <v>0</v>
      </c>
      <c r="S330" s="107">
        <f>'Other Opex'!S224</f>
        <v>0</v>
      </c>
      <c r="T330" s="107">
        <f>'Other Opex'!T224</f>
        <v>0</v>
      </c>
      <c r="U330" s="107">
        <f>'Other Opex'!U224</f>
        <v>0</v>
      </c>
      <c r="V330" s="107">
        <f>'Other Opex'!V224</f>
        <v>0</v>
      </c>
      <c r="W330" s="107">
        <f>'Other Opex'!W224</f>
        <v>0</v>
      </c>
      <c r="X330" s="107">
        <f>'Other Opex'!X224</f>
        <v>0</v>
      </c>
      <c r="Y330" s="107">
        <f>'Other Opex'!Y224</f>
        <v>0</v>
      </c>
      <c r="Z330" s="107">
        <f>'Other Opex'!Z224</f>
        <v>0</v>
      </c>
      <c r="AA330" s="107">
        <f>'Other Opex'!AA224</f>
        <v>0</v>
      </c>
      <c r="AB330" s="107">
        <f>'Other Opex'!AB224</f>
        <v>0</v>
      </c>
      <c r="AC330" s="108">
        <f>'Other Opex'!AC224</f>
        <v>0</v>
      </c>
      <c r="AE330" s="805">
        <f>'Other Opex'!AE224</f>
        <v>0</v>
      </c>
      <c r="AG330" s="805">
        <f>'Other Opex'!AG224</f>
        <v>0</v>
      </c>
      <c r="AI330" s="805">
        <f>'Other Opex'!AI224</f>
        <v>0</v>
      </c>
    </row>
    <row r="331" spans="2:35" outlineLevel="1" x14ac:dyDescent="0.2">
      <c r="B331" s="445" t="str">
        <f>'Line Items'!D$2436</f>
        <v>Other Operating Costs</v>
      </c>
      <c r="C331" s="445" t="str">
        <f>'Line Items'!D$2476</f>
        <v>Other Operating Costs: Industry &amp; Professional Services</v>
      </c>
      <c r="D331" s="142" t="str">
        <f>'Other Opex'!D225</f>
        <v>Service Quality Regime</v>
      </c>
      <c r="E331" s="106"/>
      <c r="F331" s="143" t="str">
        <f>'Other Opex'!F225</f>
        <v>£000</v>
      </c>
      <c r="G331" s="107">
        <f>'Other Opex'!G225</f>
        <v>0</v>
      </c>
      <c r="H331" s="107">
        <f>'Other Opex'!H225</f>
        <v>0</v>
      </c>
      <c r="I331" s="107">
        <f>'Other Opex'!I225</f>
        <v>0</v>
      </c>
      <c r="J331" s="107">
        <f>'Other Opex'!J225</f>
        <v>0</v>
      </c>
      <c r="K331" s="107">
        <f>'Other Opex'!K225</f>
        <v>0</v>
      </c>
      <c r="L331" s="107">
        <f>'Other Opex'!L225</f>
        <v>0</v>
      </c>
      <c r="M331" s="107">
        <f>'Other Opex'!M225</f>
        <v>0</v>
      </c>
      <c r="N331" s="107">
        <f>'Other Opex'!N225</f>
        <v>0</v>
      </c>
      <c r="O331" s="107">
        <f>'Other Opex'!O225</f>
        <v>0</v>
      </c>
      <c r="P331" s="107">
        <f>'Other Opex'!P225</f>
        <v>0</v>
      </c>
      <c r="Q331" s="107">
        <f>'Other Opex'!Q225</f>
        <v>0</v>
      </c>
      <c r="R331" s="107">
        <f>'Other Opex'!R225</f>
        <v>0</v>
      </c>
      <c r="S331" s="107">
        <f>'Other Opex'!S225</f>
        <v>0</v>
      </c>
      <c r="T331" s="107">
        <f>'Other Opex'!T225</f>
        <v>0</v>
      </c>
      <c r="U331" s="107">
        <f>'Other Opex'!U225</f>
        <v>0</v>
      </c>
      <c r="V331" s="107">
        <f>'Other Opex'!V225</f>
        <v>0</v>
      </c>
      <c r="W331" s="107">
        <f>'Other Opex'!W225</f>
        <v>0</v>
      </c>
      <c r="X331" s="107">
        <f>'Other Opex'!X225</f>
        <v>0</v>
      </c>
      <c r="Y331" s="107">
        <f>'Other Opex'!Y225</f>
        <v>0</v>
      </c>
      <c r="Z331" s="107">
        <f>'Other Opex'!Z225</f>
        <v>0</v>
      </c>
      <c r="AA331" s="107">
        <f>'Other Opex'!AA225</f>
        <v>0</v>
      </c>
      <c r="AB331" s="107">
        <f>'Other Opex'!AB225</f>
        <v>0</v>
      </c>
      <c r="AC331" s="108">
        <f>'Other Opex'!AC225</f>
        <v>0</v>
      </c>
      <c r="AE331" s="805">
        <f>'Other Opex'!AE225</f>
        <v>0</v>
      </c>
      <c r="AG331" s="805">
        <f>'Other Opex'!AG225</f>
        <v>0</v>
      </c>
      <c r="AI331" s="805">
        <f>'Other Opex'!AI225</f>
        <v>0</v>
      </c>
    </row>
    <row r="332" spans="2:35" outlineLevel="1" x14ac:dyDescent="0.2">
      <c r="B332" s="445" t="str">
        <f>'Line Items'!D$2436</f>
        <v>Other Operating Costs</v>
      </c>
      <c r="C332" s="445" t="str">
        <f>'Line Items'!D$2476</f>
        <v>Other Operating Costs: Industry &amp; Professional Services</v>
      </c>
      <c r="D332" s="142" t="str">
        <f>'Other Opex'!D226</f>
        <v>Consultancy fees</v>
      </c>
      <c r="E332" s="106"/>
      <c r="F332" s="143" t="str">
        <f>'Other Opex'!F226</f>
        <v>£000</v>
      </c>
      <c r="G332" s="107">
        <f>'Other Opex'!G226</f>
        <v>0</v>
      </c>
      <c r="H332" s="107">
        <f>'Other Opex'!H226</f>
        <v>0</v>
      </c>
      <c r="I332" s="107">
        <f>'Other Opex'!I226</f>
        <v>0</v>
      </c>
      <c r="J332" s="107">
        <f>'Other Opex'!J226</f>
        <v>0</v>
      </c>
      <c r="K332" s="107">
        <f>'Other Opex'!K226</f>
        <v>0</v>
      </c>
      <c r="L332" s="107">
        <f>'Other Opex'!L226</f>
        <v>0</v>
      </c>
      <c r="M332" s="107">
        <f>'Other Opex'!M226</f>
        <v>0</v>
      </c>
      <c r="N332" s="107">
        <f>'Other Opex'!N226</f>
        <v>0</v>
      </c>
      <c r="O332" s="107">
        <f>'Other Opex'!O226</f>
        <v>0</v>
      </c>
      <c r="P332" s="107">
        <f>'Other Opex'!P226</f>
        <v>0</v>
      </c>
      <c r="Q332" s="107">
        <f>'Other Opex'!Q226</f>
        <v>0</v>
      </c>
      <c r="R332" s="107">
        <f>'Other Opex'!R226</f>
        <v>0</v>
      </c>
      <c r="S332" s="107">
        <f>'Other Opex'!S226</f>
        <v>0</v>
      </c>
      <c r="T332" s="107">
        <f>'Other Opex'!T226</f>
        <v>0</v>
      </c>
      <c r="U332" s="107">
        <f>'Other Opex'!U226</f>
        <v>0</v>
      </c>
      <c r="V332" s="107">
        <f>'Other Opex'!V226</f>
        <v>0</v>
      </c>
      <c r="W332" s="107">
        <f>'Other Opex'!W226</f>
        <v>0</v>
      </c>
      <c r="X332" s="107">
        <f>'Other Opex'!X226</f>
        <v>0</v>
      </c>
      <c r="Y332" s="107">
        <f>'Other Opex'!Y226</f>
        <v>0</v>
      </c>
      <c r="Z332" s="107">
        <f>'Other Opex'!Z226</f>
        <v>0</v>
      </c>
      <c r="AA332" s="107">
        <f>'Other Opex'!AA226</f>
        <v>0</v>
      </c>
      <c r="AB332" s="107">
        <f>'Other Opex'!AB226</f>
        <v>0</v>
      </c>
      <c r="AC332" s="108">
        <f>'Other Opex'!AC226</f>
        <v>0</v>
      </c>
      <c r="AE332" s="805">
        <f>'Other Opex'!AE226</f>
        <v>0</v>
      </c>
      <c r="AG332" s="805">
        <f>'Other Opex'!AG226</f>
        <v>0</v>
      </c>
      <c r="AI332" s="805">
        <f>'Other Opex'!AI226</f>
        <v>0</v>
      </c>
    </row>
    <row r="333" spans="2:35" outlineLevel="1" x14ac:dyDescent="0.2">
      <c r="B333" s="445" t="str">
        <f>'Line Items'!D$2436</f>
        <v>Other Operating Costs</v>
      </c>
      <c r="C333" s="445" t="str">
        <f>'Line Items'!D$2476</f>
        <v>Other Operating Costs: Industry &amp; Professional Services</v>
      </c>
      <c r="D333" s="142" t="str">
        <f>'Other Opex'!D227</f>
        <v>[Industry &amp; Professional Services Line 26]</v>
      </c>
      <c r="E333" s="106"/>
      <c r="F333" s="143" t="str">
        <f>'Other Opex'!F227</f>
        <v>£000</v>
      </c>
      <c r="G333" s="107">
        <f>'Other Opex'!G227</f>
        <v>0</v>
      </c>
      <c r="H333" s="107">
        <f>'Other Opex'!H227</f>
        <v>0</v>
      </c>
      <c r="I333" s="107">
        <f>'Other Opex'!I227</f>
        <v>0</v>
      </c>
      <c r="J333" s="107">
        <f>'Other Opex'!J227</f>
        <v>0</v>
      </c>
      <c r="K333" s="107">
        <f>'Other Opex'!K227</f>
        <v>0</v>
      </c>
      <c r="L333" s="107">
        <f>'Other Opex'!L227</f>
        <v>0</v>
      </c>
      <c r="M333" s="107">
        <f>'Other Opex'!M227</f>
        <v>0</v>
      </c>
      <c r="N333" s="107">
        <f>'Other Opex'!N227</f>
        <v>0</v>
      </c>
      <c r="O333" s="107">
        <f>'Other Opex'!O227</f>
        <v>0</v>
      </c>
      <c r="P333" s="107">
        <f>'Other Opex'!P227</f>
        <v>0</v>
      </c>
      <c r="Q333" s="107">
        <f>'Other Opex'!Q227</f>
        <v>0</v>
      </c>
      <c r="R333" s="107">
        <f>'Other Opex'!R227</f>
        <v>0</v>
      </c>
      <c r="S333" s="107">
        <f>'Other Opex'!S227</f>
        <v>0</v>
      </c>
      <c r="T333" s="107">
        <f>'Other Opex'!T227</f>
        <v>0</v>
      </c>
      <c r="U333" s="107">
        <f>'Other Opex'!U227</f>
        <v>0</v>
      </c>
      <c r="V333" s="107">
        <f>'Other Opex'!V227</f>
        <v>0</v>
      </c>
      <c r="W333" s="107">
        <f>'Other Opex'!W227</f>
        <v>0</v>
      </c>
      <c r="X333" s="107">
        <f>'Other Opex'!X227</f>
        <v>0</v>
      </c>
      <c r="Y333" s="107">
        <f>'Other Opex'!Y227</f>
        <v>0</v>
      </c>
      <c r="Z333" s="107">
        <f>'Other Opex'!Z227</f>
        <v>0</v>
      </c>
      <c r="AA333" s="107">
        <f>'Other Opex'!AA227</f>
        <v>0</v>
      </c>
      <c r="AB333" s="107">
        <f>'Other Opex'!AB227</f>
        <v>0</v>
      </c>
      <c r="AC333" s="108">
        <f>'Other Opex'!AC227</f>
        <v>0</v>
      </c>
      <c r="AE333" s="805">
        <f>'Other Opex'!AE227</f>
        <v>0</v>
      </c>
      <c r="AG333" s="805">
        <f>'Other Opex'!AG227</f>
        <v>0</v>
      </c>
      <c r="AI333" s="805">
        <f>'Other Opex'!AI227</f>
        <v>0</v>
      </c>
    </row>
    <row r="334" spans="2:35" outlineLevel="1" x14ac:dyDescent="0.2">
      <c r="B334" s="445" t="str">
        <f>'Line Items'!D$2436</f>
        <v>Other Operating Costs</v>
      </c>
      <c r="C334" s="445" t="str">
        <f>'Line Items'!D$2476</f>
        <v>Other Operating Costs: Industry &amp; Professional Services</v>
      </c>
      <c r="D334" s="142" t="str">
        <f>'Other Opex'!D228</f>
        <v>[Industry &amp; Professional Services Line 27]</v>
      </c>
      <c r="E334" s="106"/>
      <c r="F334" s="143" t="str">
        <f>'Other Opex'!F228</f>
        <v>£000</v>
      </c>
      <c r="G334" s="107">
        <f>'Other Opex'!G228</f>
        <v>0</v>
      </c>
      <c r="H334" s="107">
        <f>'Other Opex'!H228</f>
        <v>0</v>
      </c>
      <c r="I334" s="107">
        <f>'Other Opex'!I228</f>
        <v>0</v>
      </c>
      <c r="J334" s="107">
        <f>'Other Opex'!J228</f>
        <v>0</v>
      </c>
      <c r="K334" s="107">
        <f>'Other Opex'!K228</f>
        <v>0</v>
      </c>
      <c r="L334" s="107">
        <f>'Other Opex'!L228</f>
        <v>0</v>
      </c>
      <c r="M334" s="107">
        <f>'Other Opex'!M228</f>
        <v>0</v>
      </c>
      <c r="N334" s="107">
        <f>'Other Opex'!N228</f>
        <v>0</v>
      </c>
      <c r="O334" s="107">
        <f>'Other Opex'!O228</f>
        <v>0</v>
      </c>
      <c r="P334" s="107">
        <f>'Other Opex'!P228</f>
        <v>0</v>
      </c>
      <c r="Q334" s="107">
        <f>'Other Opex'!Q228</f>
        <v>0</v>
      </c>
      <c r="R334" s="107">
        <f>'Other Opex'!R228</f>
        <v>0</v>
      </c>
      <c r="S334" s="107">
        <f>'Other Opex'!S228</f>
        <v>0</v>
      </c>
      <c r="T334" s="107">
        <f>'Other Opex'!T228</f>
        <v>0</v>
      </c>
      <c r="U334" s="107">
        <f>'Other Opex'!U228</f>
        <v>0</v>
      </c>
      <c r="V334" s="107">
        <f>'Other Opex'!V228</f>
        <v>0</v>
      </c>
      <c r="W334" s="107">
        <f>'Other Opex'!W228</f>
        <v>0</v>
      </c>
      <c r="X334" s="107">
        <f>'Other Opex'!X228</f>
        <v>0</v>
      </c>
      <c r="Y334" s="107">
        <f>'Other Opex'!Y228</f>
        <v>0</v>
      </c>
      <c r="Z334" s="107">
        <f>'Other Opex'!Z228</f>
        <v>0</v>
      </c>
      <c r="AA334" s="107">
        <f>'Other Opex'!AA228</f>
        <v>0</v>
      </c>
      <c r="AB334" s="107">
        <f>'Other Opex'!AB228</f>
        <v>0</v>
      </c>
      <c r="AC334" s="108">
        <f>'Other Opex'!AC228</f>
        <v>0</v>
      </c>
      <c r="AE334" s="805">
        <f>'Other Opex'!AE228</f>
        <v>0</v>
      </c>
      <c r="AG334" s="805">
        <f>'Other Opex'!AG228</f>
        <v>0</v>
      </c>
      <c r="AI334" s="805">
        <f>'Other Opex'!AI228</f>
        <v>0</v>
      </c>
    </row>
    <row r="335" spans="2:35" outlineLevel="1" x14ac:dyDescent="0.2">
      <c r="B335" s="445" t="str">
        <f>'Line Items'!D$2436</f>
        <v>Other Operating Costs</v>
      </c>
      <c r="C335" s="445" t="str">
        <f>'Line Items'!D$2476</f>
        <v>Other Operating Costs: Industry &amp; Professional Services</v>
      </c>
      <c r="D335" s="142" t="str">
        <f>'Other Opex'!D229</f>
        <v>[Industry &amp; Professional Services Line 28]</v>
      </c>
      <c r="E335" s="106"/>
      <c r="F335" s="143" t="str">
        <f>'Other Opex'!F229</f>
        <v>£000</v>
      </c>
      <c r="G335" s="107">
        <f>'Other Opex'!G229</f>
        <v>0</v>
      </c>
      <c r="H335" s="107">
        <f>'Other Opex'!H229</f>
        <v>0</v>
      </c>
      <c r="I335" s="107">
        <f>'Other Opex'!I229</f>
        <v>0</v>
      </c>
      <c r="J335" s="107">
        <f>'Other Opex'!J229</f>
        <v>0</v>
      </c>
      <c r="K335" s="107">
        <f>'Other Opex'!K229</f>
        <v>0</v>
      </c>
      <c r="L335" s="107">
        <f>'Other Opex'!L229</f>
        <v>0</v>
      </c>
      <c r="M335" s="107">
        <f>'Other Opex'!M229</f>
        <v>0</v>
      </c>
      <c r="N335" s="107">
        <f>'Other Opex'!N229</f>
        <v>0</v>
      </c>
      <c r="O335" s="107">
        <f>'Other Opex'!O229</f>
        <v>0</v>
      </c>
      <c r="P335" s="107">
        <f>'Other Opex'!P229</f>
        <v>0</v>
      </c>
      <c r="Q335" s="107">
        <f>'Other Opex'!Q229</f>
        <v>0</v>
      </c>
      <c r="R335" s="107">
        <f>'Other Opex'!R229</f>
        <v>0</v>
      </c>
      <c r="S335" s="107">
        <f>'Other Opex'!S229</f>
        <v>0</v>
      </c>
      <c r="T335" s="107">
        <f>'Other Opex'!T229</f>
        <v>0</v>
      </c>
      <c r="U335" s="107">
        <f>'Other Opex'!U229</f>
        <v>0</v>
      </c>
      <c r="V335" s="107">
        <f>'Other Opex'!V229</f>
        <v>0</v>
      </c>
      <c r="W335" s="107">
        <f>'Other Opex'!W229</f>
        <v>0</v>
      </c>
      <c r="X335" s="107">
        <f>'Other Opex'!X229</f>
        <v>0</v>
      </c>
      <c r="Y335" s="107">
        <f>'Other Opex'!Y229</f>
        <v>0</v>
      </c>
      <c r="Z335" s="107">
        <f>'Other Opex'!Z229</f>
        <v>0</v>
      </c>
      <c r="AA335" s="107">
        <f>'Other Opex'!AA229</f>
        <v>0</v>
      </c>
      <c r="AB335" s="107">
        <f>'Other Opex'!AB229</f>
        <v>0</v>
      </c>
      <c r="AC335" s="108">
        <f>'Other Opex'!AC229</f>
        <v>0</v>
      </c>
      <c r="AE335" s="805">
        <f>'Other Opex'!AE229</f>
        <v>0</v>
      </c>
      <c r="AG335" s="805">
        <f>'Other Opex'!AG229</f>
        <v>0</v>
      </c>
      <c r="AI335" s="805">
        <f>'Other Opex'!AI229</f>
        <v>0</v>
      </c>
    </row>
    <row r="336" spans="2:35" outlineLevel="1" x14ac:dyDescent="0.2">
      <c r="B336" s="445" t="str">
        <f>'Line Items'!D$2436</f>
        <v>Other Operating Costs</v>
      </c>
      <c r="C336" s="445" t="str">
        <f>'Line Items'!D$2476</f>
        <v>Other Operating Costs: Industry &amp; Professional Services</v>
      </c>
      <c r="D336" s="142" t="str">
        <f>'Other Opex'!D230</f>
        <v>[Industry &amp; Professional Services Line 29]</v>
      </c>
      <c r="E336" s="106"/>
      <c r="F336" s="143" t="str">
        <f>'Other Opex'!F230</f>
        <v>£000</v>
      </c>
      <c r="G336" s="107">
        <f>'Other Opex'!G230</f>
        <v>0</v>
      </c>
      <c r="H336" s="107">
        <f>'Other Opex'!H230</f>
        <v>0</v>
      </c>
      <c r="I336" s="107">
        <f>'Other Opex'!I230</f>
        <v>0</v>
      </c>
      <c r="J336" s="107">
        <f>'Other Opex'!J230</f>
        <v>0</v>
      </c>
      <c r="K336" s="107">
        <f>'Other Opex'!K230</f>
        <v>0</v>
      </c>
      <c r="L336" s="107">
        <f>'Other Opex'!L230</f>
        <v>0</v>
      </c>
      <c r="M336" s="107">
        <f>'Other Opex'!M230</f>
        <v>0</v>
      </c>
      <c r="N336" s="107">
        <f>'Other Opex'!N230</f>
        <v>0</v>
      </c>
      <c r="O336" s="107">
        <f>'Other Opex'!O230</f>
        <v>0</v>
      </c>
      <c r="P336" s="107">
        <f>'Other Opex'!P230</f>
        <v>0</v>
      </c>
      <c r="Q336" s="107">
        <f>'Other Opex'!Q230</f>
        <v>0</v>
      </c>
      <c r="R336" s="107">
        <f>'Other Opex'!R230</f>
        <v>0</v>
      </c>
      <c r="S336" s="107">
        <f>'Other Opex'!S230</f>
        <v>0</v>
      </c>
      <c r="T336" s="107">
        <f>'Other Opex'!T230</f>
        <v>0</v>
      </c>
      <c r="U336" s="107">
        <f>'Other Opex'!U230</f>
        <v>0</v>
      </c>
      <c r="V336" s="107">
        <f>'Other Opex'!V230</f>
        <v>0</v>
      </c>
      <c r="W336" s="107">
        <f>'Other Opex'!W230</f>
        <v>0</v>
      </c>
      <c r="X336" s="107">
        <f>'Other Opex'!X230</f>
        <v>0</v>
      </c>
      <c r="Y336" s="107">
        <f>'Other Opex'!Y230</f>
        <v>0</v>
      </c>
      <c r="Z336" s="107">
        <f>'Other Opex'!Z230</f>
        <v>0</v>
      </c>
      <c r="AA336" s="107">
        <f>'Other Opex'!AA230</f>
        <v>0</v>
      </c>
      <c r="AB336" s="107">
        <f>'Other Opex'!AB230</f>
        <v>0</v>
      </c>
      <c r="AC336" s="108">
        <f>'Other Opex'!AC230</f>
        <v>0</v>
      </c>
      <c r="AE336" s="805">
        <f>'Other Opex'!AE230</f>
        <v>0</v>
      </c>
      <c r="AG336" s="805">
        <f>'Other Opex'!AG230</f>
        <v>0</v>
      </c>
      <c r="AI336" s="805">
        <f>'Other Opex'!AI230</f>
        <v>0</v>
      </c>
    </row>
    <row r="337" spans="2:35" outlineLevel="1" x14ac:dyDescent="0.2">
      <c r="B337" s="445" t="str">
        <f>'Line Items'!D$2436</f>
        <v>Other Operating Costs</v>
      </c>
      <c r="C337" s="445" t="str">
        <f>'Line Items'!D$2476</f>
        <v>Other Operating Costs: Industry &amp; Professional Services</v>
      </c>
      <c r="D337" s="142" t="str">
        <f>'Other Opex'!D231</f>
        <v>[Industry &amp; Professional Services Line 30]</v>
      </c>
      <c r="E337" s="106"/>
      <c r="F337" s="143" t="str">
        <f>'Other Opex'!F231</f>
        <v>£000</v>
      </c>
      <c r="G337" s="107">
        <f>'Other Opex'!G231</f>
        <v>0</v>
      </c>
      <c r="H337" s="107">
        <f>'Other Opex'!H231</f>
        <v>0</v>
      </c>
      <c r="I337" s="107">
        <f>'Other Opex'!I231</f>
        <v>0</v>
      </c>
      <c r="J337" s="107">
        <f>'Other Opex'!J231</f>
        <v>0</v>
      </c>
      <c r="K337" s="107">
        <f>'Other Opex'!K231</f>
        <v>0</v>
      </c>
      <c r="L337" s="107">
        <f>'Other Opex'!L231</f>
        <v>0</v>
      </c>
      <c r="M337" s="107">
        <f>'Other Opex'!M231</f>
        <v>0</v>
      </c>
      <c r="N337" s="107">
        <f>'Other Opex'!N231</f>
        <v>0</v>
      </c>
      <c r="O337" s="107">
        <f>'Other Opex'!O231</f>
        <v>0</v>
      </c>
      <c r="P337" s="107">
        <f>'Other Opex'!P231</f>
        <v>0</v>
      </c>
      <c r="Q337" s="107">
        <f>'Other Opex'!Q231</f>
        <v>0</v>
      </c>
      <c r="R337" s="107">
        <f>'Other Opex'!R231</f>
        <v>0</v>
      </c>
      <c r="S337" s="107">
        <f>'Other Opex'!S231</f>
        <v>0</v>
      </c>
      <c r="T337" s="107">
        <f>'Other Opex'!T231</f>
        <v>0</v>
      </c>
      <c r="U337" s="107">
        <f>'Other Opex'!U231</f>
        <v>0</v>
      </c>
      <c r="V337" s="107">
        <f>'Other Opex'!V231</f>
        <v>0</v>
      </c>
      <c r="W337" s="107">
        <f>'Other Opex'!W231</f>
        <v>0</v>
      </c>
      <c r="X337" s="107">
        <f>'Other Opex'!X231</f>
        <v>0</v>
      </c>
      <c r="Y337" s="107">
        <f>'Other Opex'!Y231</f>
        <v>0</v>
      </c>
      <c r="Z337" s="107">
        <f>'Other Opex'!Z231</f>
        <v>0</v>
      </c>
      <c r="AA337" s="107">
        <f>'Other Opex'!AA231</f>
        <v>0</v>
      </c>
      <c r="AB337" s="107">
        <f>'Other Opex'!AB231</f>
        <v>0</v>
      </c>
      <c r="AC337" s="108">
        <f>'Other Opex'!AC231</f>
        <v>0</v>
      </c>
      <c r="AE337" s="805">
        <f>'Other Opex'!AE231</f>
        <v>0</v>
      </c>
      <c r="AG337" s="805">
        <f>'Other Opex'!AG231</f>
        <v>0</v>
      </c>
      <c r="AI337" s="805">
        <f>'Other Opex'!AI231</f>
        <v>0</v>
      </c>
    </row>
    <row r="338" spans="2:35" outlineLevel="1" x14ac:dyDescent="0.2">
      <c r="B338" s="445" t="str">
        <f>'Line Items'!D$2436</f>
        <v>Other Operating Costs</v>
      </c>
      <c r="C338" s="445" t="str">
        <f>'Line Items'!D$2476</f>
        <v>Other Operating Costs: Industry &amp; Professional Services</v>
      </c>
      <c r="D338" s="142" t="str">
        <f>'Other Opex'!D232</f>
        <v>[Industry &amp; Professional Services Line 31]</v>
      </c>
      <c r="E338" s="106"/>
      <c r="F338" s="143" t="str">
        <f>'Other Opex'!F232</f>
        <v>£000</v>
      </c>
      <c r="G338" s="107">
        <f>'Other Opex'!G232</f>
        <v>0</v>
      </c>
      <c r="H338" s="107">
        <f>'Other Opex'!H232</f>
        <v>0</v>
      </c>
      <c r="I338" s="107">
        <f>'Other Opex'!I232</f>
        <v>0</v>
      </c>
      <c r="J338" s="107">
        <f>'Other Opex'!J232</f>
        <v>0</v>
      </c>
      <c r="K338" s="107">
        <f>'Other Opex'!K232</f>
        <v>0</v>
      </c>
      <c r="L338" s="107">
        <f>'Other Opex'!L232</f>
        <v>0</v>
      </c>
      <c r="M338" s="107">
        <f>'Other Opex'!M232</f>
        <v>0</v>
      </c>
      <c r="N338" s="107">
        <f>'Other Opex'!N232</f>
        <v>0</v>
      </c>
      <c r="O338" s="107">
        <f>'Other Opex'!O232</f>
        <v>0</v>
      </c>
      <c r="P338" s="107">
        <f>'Other Opex'!P232</f>
        <v>0</v>
      </c>
      <c r="Q338" s="107">
        <f>'Other Opex'!Q232</f>
        <v>0</v>
      </c>
      <c r="R338" s="107">
        <f>'Other Opex'!R232</f>
        <v>0</v>
      </c>
      <c r="S338" s="107">
        <f>'Other Opex'!S232</f>
        <v>0</v>
      </c>
      <c r="T338" s="107">
        <f>'Other Opex'!T232</f>
        <v>0</v>
      </c>
      <c r="U338" s="107">
        <f>'Other Opex'!U232</f>
        <v>0</v>
      </c>
      <c r="V338" s="107">
        <f>'Other Opex'!V232</f>
        <v>0</v>
      </c>
      <c r="W338" s="107">
        <f>'Other Opex'!W232</f>
        <v>0</v>
      </c>
      <c r="X338" s="107">
        <f>'Other Opex'!X232</f>
        <v>0</v>
      </c>
      <c r="Y338" s="107">
        <f>'Other Opex'!Y232</f>
        <v>0</v>
      </c>
      <c r="Z338" s="107">
        <f>'Other Opex'!Z232</f>
        <v>0</v>
      </c>
      <c r="AA338" s="107">
        <f>'Other Opex'!AA232</f>
        <v>0</v>
      </c>
      <c r="AB338" s="107">
        <f>'Other Opex'!AB232</f>
        <v>0</v>
      </c>
      <c r="AC338" s="108">
        <f>'Other Opex'!AC232</f>
        <v>0</v>
      </c>
      <c r="AE338" s="805">
        <f>'Other Opex'!AE232</f>
        <v>0</v>
      </c>
      <c r="AG338" s="805">
        <f>'Other Opex'!AG232</f>
        <v>0</v>
      </c>
      <c r="AI338" s="805">
        <f>'Other Opex'!AI232</f>
        <v>0</v>
      </c>
    </row>
    <row r="339" spans="2:35" outlineLevel="1" x14ac:dyDescent="0.2">
      <c r="B339" s="445" t="str">
        <f>'Line Items'!D$2436</f>
        <v>Other Operating Costs</v>
      </c>
      <c r="C339" s="445" t="str">
        <f>'Line Items'!D$2476</f>
        <v>Other Operating Costs: Industry &amp; Professional Services</v>
      </c>
      <c r="D339" s="142" t="str">
        <f>'Other Opex'!D233</f>
        <v>[Industry &amp; Professional Services Line 32]</v>
      </c>
      <c r="E339" s="106"/>
      <c r="F339" s="143" t="str">
        <f>'Other Opex'!F233</f>
        <v>£000</v>
      </c>
      <c r="G339" s="107">
        <f>'Other Opex'!G233</f>
        <v>0</v>
      </c>
      <c r="H339" s="107">
        <f>'Other Opex'!H233</f>
        <v>0</v>
      </c>
      <c r="I339" s="107">
        <f>'Other Opex'!I233</f>
        <v>0</v>
      </c>
      <c r="J339" s="107">
        <f>'Other Opex'!J233</f>
        <v>0</v>
      </c>
      <c r="K339" s="107">
        <f>'Other Opex'!K233</f>
        <v>0</v>
      </c>
      <c r="L339" s="107">
        <f>'Other Opex'!L233</f>
        <v>0</v>
      </c>
      <c r="M339" s="107">
        <f>'Other Opex'!M233</f>
        <v>0</v>
      </c>
      <c r="N339" s="107">
        <f>'Other Opex'!N233</f>
        <v>0</v>
      </c>
      <c r="O339" s="107">
        <f>'Other Opex'!O233</f>
        <v>0</v>
      </c>
      <c r="P339" s="107">
        <f>'Other Opex'!P233</f>
        <v>0</v>
      </c>
      <c r="Q339" s="107">
        <f>'Other Opex'!Q233</f>
        <v>0</v>
      </c>
      <c r="R339" s="107">
        <f>'Other Opex'!R233</f>
        <v>0</v>
      </c>
      <c r="S339" s="107">
        <f>'Other Opex'!S233</f>
        <v>0</v>
      </c>
      <c r="T339" s="107">
        <f>'Other Opex'!T233</f>
        <v>0</v>
      </c>
      <c r="U339" s="107">
        <f>'Other Opex'!U233</f>
        <v>0</v>
      </c>
      <c r="V339" s="107">
        <f>'Other Opex'!V233</f>
        <v>0</v>
      </c>
      <c r="W339" s="107">
        <f>'Other Opex'!W233</f>
        <v>0</v>
      </c>
      <c r="X339" s="107">
        <f>'Other Opex'!X233</f>
        <v>0</v>
      </c>
      <c r="Y339" s="107">
        <f>'Other Opex'!Y233</f>
        <v>0</v>
      </c>
      <c r="Z339" s="107">
        <f>'Other Opex'!Z233</f>
        <v>0</v>
      </c>
      <c r="AA339" s="107">
        <f>'Other Opex'!AA233</f>
        <v>0</v>
      </c>
      <c r="AB339" s="107">
        <f>'Other Opex'!AB233</f>
        <v>0</v>
      </c>
      <c r="AC339" s="108">
        <f>'Other Opex'!AC233</f>
        <v>0</v>
      </c>
      <c r="AE339" s="805">
        <f>'Other Opex'!AE233</f>
        <v>0</v>
      </c>
      <c r="AG339" s="805">
        <f>'Other Opex'!AG233</f>
        <v>0</v>
      </c>
      <c r="AI339" s="805">
        <f>'Other Opex'!AI233</f>
        <v>0</v>
      </c>
    </row>
    <row r="340" spans="2:35" outlineLevel="1" x14ac:dyDescent="0.2">
      <c r="B340" s="445" t="str">
        <f>'Line Items'!D$2436</f>
        <v>Other Operating Costs</v>
      </c>
      <c r="C340" s="445" t="str">
        <f>'Line Items'!D$2476</f>
        <v>Other Operating Costs: Industry &amp; Professional Services</v>
      </c>
      <c r="D340" s="142" t="str">
        <f>'Other Opex'!D234</f>
        <v>[Industry &amp; Professional Services Line 33]</v>
      </c>
      <c r="E340" s="106"/>
      <c r="F340" s="143" t="str">
        <f>'Other Opex'!F234</f>
        <v>£000</v>
      </c>
      <c r="G340" s="107">
        <f>'Other Opex'!G234</f>
        <v>0</v>
      </c>
      <c r="H340" s="107">
        <f>'Other Opex'!H234</f>
        <v>0</v>
      </c>
      <c r="I340" s="107">
        <f>'Other Opex'!I234</f>
        <v>0</v>
      </c>
      <c r="J340" s="107">
        <f>'Other Opex'!J234</f>
        <v>0</v>
      </c>
      <c r="K340" s="107">
        <f>'Other Opex'!K234</f>
        <v>0</v>
      </c>
      <c r="L340" s="107">
        <f>'Other Opex'!L234</f>
        <v>0</v>
      </c>
      <c r="M340" s="107">
        <f>'Other Opex'!M234</f>
        <v>0</v>
      </c>
      <c r="N340" s="107">
        <f>'Other Opex'!N234</f>
        <v>0</v>
      </c>
      <c r="O340" s="107">
        <f>'Other Opex'!O234</f>
        <v>0</v>
      </c>
      <c r="P340" s="107">
        <f>'Other Opex'!P234</f>
        <v>0</v>
      </c>
      <c r="Q340" s="107">
        <f>'Other Opex'!Q234</f>
        <v>0</v>
      </c>
      <c r="R340" s="107">
        <f>'Other Opex'!R234</f>
        <v>0</v>
      </c>
      <c r="S340" s="107">
        <f>'Other Opex'!S234</f>
        <v>0</v>
      </c>
      <c r="T340" s="107">
        <f>'Other Opex'!T234</f>
        <v>0</v>
      </c>
      <c r="U340" s="107">
        <f>'Other Opex'!U234</f>
        <v>0</v>
      </c>
      <c r="V340" s="107">
        <f>'Other Opex'!V234</f>
        <v>0</v>
      </c>
      <c r="W340" s="107">
        <f>'Other Opex'!W234</f>
        <v>0</v>
      </c>
      <c r="X340" s="107">
        <f>'Other Opex'!X234</f>
        <v>0</v>
      </c>
      <c r="Y340" s="107">
        <f>'Other Opex'!Y234</f>
        <v>0</v>
      </c>
      <c r="Z340" s="107">
        <f>'Other Opex'!Z234</f>
        <v>0</v>
      </c>
      <c r="AA340" s="107">
        <f>'Other Opex'!AA234</f>
        <v>0</v>
      </c>
      <c r="AB340" s="107">
        <f>'Other Opex'!AB234</f>
        <v>0</v>
      </c>
      <c r="AC340" s="108">
        <f>'Other Opex'!AC234</f>
        <v>0</v>
      </c>
      <c r="AE340" s="805">
        <f>'Other Opex'!AE234</f>
        <v>0</v>
      </c>
      <c r="AG340" s="805">
        <f>'Other Opex'!AG234</f>
        <v>0</v>
      </c>
      <c r="AI340" s="805">
        <f>'Other Opex'!AI234</f>
        <v>0</v>
      </c>
    </row>
    <row r="341" spans="2:35" outlineLevel="1" x14ac:dyDescent="0.2">
      <c r="B341" s="445" t="str">
        <f>'Line Items'!D$2436</f>
        <v>Other Operating Costs</v>
      </c>
      <c r="C341" s="445" t="str">
        <f>'Line Items'!D$2476</f>
        <v>Other Operating Costs: Industry &amp; Professional Services</v>
      </c>
      <c r="D341" s="142" t="str">
        <f>'Other Opex'!D235</f>
        <v>[Industry &amp; Professional Services Line 34]</v>
      </c>
      <c r="E341" s="106"/>
      <c r="F341" s="143" t="str">
        <f>'Other Opex'!F235</f>
        <v>£000</v>
      </c>
      <c r="G341" s="107">
        <f>'Other Opex'!G235</f>
        <v>0</v>
      </c>
      <c r="H341" s="107">
        <f>'Other Opex'!H235</f>
        <v>0</v>
      </c>
      <c r="I341" s="107">
        <f>'Other Opex'!I235</f>
        <v>0</v>
      </c>
      <c r="J341" s="107">
        <f>'Other Opex'!J235</f>
        <v>0</v>
      </c>
      <c r="K341" s="107">
        <f>'Other Opex'!K235</f>
        <v>0</v>
      </c>
      <c r="L341" s="107">
        <f>'Other Opex'!L235</f>
        <v>0</v>
      </c>
      <c r="M341" s="107">
        <f>'Other Opex'!M235</f>
        <v>0</v>
      </c>
      <c r="N341" s="107">
        <f>'Other Opex'!N235</f>
        <v>0</v>
      </c>
      <c r="O341" s="107">
        <f>'Other Opex'!O235</f>
        <v>0</v>
      </c>
      <c r="P341" s="107">
        <f>'Other Opex'!P235</f>
        <v>0</v>
      </c>
      <c r="Q341" s="107">
        <f>'Other Opex'!Q235</f>
        <v>0</v>
      </c>
      <c r="R341" s="107">
        <f>'Other Opex'!R235</f>
        <v>0</v>
      </c>
      <c r="S341" s="107">
        <f>'Other Opex'!S235</f>
        <v>0</v>
      </c>
      <c r="T341" s="107">
        <f>'Other Opex'!T235</f>
        <v>0</v>
      </c>
      <c r="U341" s="107">
        <f>'Other Opex'!U235</f>
        <v>0</v>
      </c>
      <c r="V341" s="107">
        <f>'Other Opex'!V235</f>
        <v>0</v>
      </c>
      <c r="W341" s="107">
        <f>'Other Opex'!W235</f>
        <v>0</v>
      </c>
      <c r="X341" s="107">
        <f>'Other Opex'!X235</f>
        <v>0</v>
      </c>
      <c r="Y341" s="107">
        <f>'Other Opex'!Y235</f>
        <v>0</v>
      </c>
      <c r="Z341" s="107">
        <f>'Other Opex'!Z235</f>
        <v>0</v>
      </c>
      <c r="AA341" s="107">
        <f>'Other Opex'!AA235</f>
        <v>0</v>
      </c>
      <c r="AB341" s="107">
        <f>'Other Opex'!AB235</f>
        <v>0</v>
      </c>
      <c r="AC341" s="108">
        <f>'Other Opex'!AC235</f>
        <v>0</v>
      </c>
      <c r="AE341" s="805">
        <f>'Other Opex'!AE235</f>
        <v>0</v>
      </c>
      <c r="AG341" s="805">
        <f>'Other Opex'!AG235</f>
        <v>0</v>
      </c>
      <c r="AI341" s="805">
        <f>'Other Opex'!AI235</f>
        <v>0</v>
      </c>
    </row>
    <row r="342" spans="2:35" outlineLevel="1" x14ac:dyDescent="0.2">
      <c r="B342" s="445" t="str">
        <f>'Line Items'!D$2436</f>
        <v>Other Operating Costs</v>
      </c>
      <c r="C342" s="445" t="str">
        <f>'Line Items'!D$2476</f>
        <v>Other Operating Costs: Industry &amp; Professional Services</v>
      </c>
      <c r="D342" s="142" t="str">
        <f>'Other Opex'!D236</f>
        <v>[Industry &amp; Professional Services Line 35]</v>
      </c>
      <c r="E342" s="106"/>
      <c r="F342" s="143" t="str">
        <f>'Other Opex'!F236</f>
        <v>£000</v>
      </c>
      <c r="G342" s="107">
        <f>'Other Opex'!G236</f>
        <v>0</v>
      </c>
      <c r="H342" s="107">
        <f>'Other Opex'!H236</f>
        <v>0</v>
      </c>
      <c r="I342" s="107">
        <f>'Other Opex'!I236</f>
        <v>0</v>
      </c>
      <c r="J342" s="107">
        <f>'Other Opex'!J236</f>
        <v>0</v>
      </c>
      <c r="K342" s="107">
        <f>'Other Opex'!K236</f>
        <v>0</v>
      </c>
      <c r="L342" s="107">
        <f>'Other Opex'!L236</f>
        <v>0</v>
      </c>
      <c r="M342" s="107">
        <f>'Other Opex'!M236</f>
        <v>0</v>
      </c>
      <c r="N342" s="107">
        <f>'Other Opex'!N236</f>
        <v>0</v>
      </c>
      <c r="O342" s="107">
        <f>'Other Opex'!O236</f>
        <v>0</v>
      </c>
      <c r="P342" s="107">
        <f>'Other Opex'!P236</f>
        <v>0</v>
      </c>
      <c r="Q342" s="107">
        <f>'Other Opex'!Q236</f>
        <v>0</v>
      </c>
      <c r="R342" s="107">
        <f>'Other Opex'!R236</f>
        <v>0</v>
      </c>
      <c r="S342" s="107">
        <f>'Other Opex'!S236</f>
        <v>0</v>
      </c>
      <c r="T342" s="107">
        <f>'Other Opex'!T236</f>
        <v>0</v>
      </c>
      <c r="U342" s="107">
        <f>'Other Opex'!U236</f>
        <v>0</v>
      </c>
      <c r="V342" s="107">
        <f>'Other Opex'!V236</f>
        <v>0</v>
      </c>
      <c r="W342" s="107">
        <f>'Other Opex'!W236</f>
        <v>0</v>
      </c>
      <c r="X342" s="107">
        <f>'Other Opex'!X236</f>
        <v>0</v>
      </c>
      <c r="Y342" s="107">
        <f>'Other Opex'!Y236</f>
        <v>0</v>
      </c>
      <c r="Z342" s="107">
        <f>'Other Opex'!Z236</f>
        <v>0</v>
      </c>
      <c r="AA342" s="107">
        <f>'Other Opex'!AA236</f>
        <v>0</v>
      </c>
      <c r="AB342" s="107">
        <f>'Other Opex'!AB236</f>
        <v>0</v>
      </c>
      <c r="AC342" s="108">
        <f>'Other Opex'!AC236</f>
        <v>0</v>
      </c>
      <c r="AE342" s="805">
        <f>'Other Opex'!AE236</f>
        <v>0</v>
      </c>
      <c r="AG342" s="805">
        <f>'Other Opex'!AG236</f>
        <v>0</v>
      </c>
      <c r="AI342" s="805">
        <f>'Other Opex'!AI236</f>
        <v>0</v>
      </c>
    </row>
    <row r="343" spans="2:35" outlineLevel="1" x14ac:dyDescent="0.2">
      <c r="B343" s="445" t="str">
        <f>'Line Items'!D$2436</f>
        <v>Other Operating Costs</v>
      </c>
      <c r="C343" s="445" t="str">
        <f>'Line Items'!D$2476</f>
        <v>Other Operating Costs: Industry &amp; Professional Services</v>
      </c>
      <c r="D343" s="142" t="str">
        <f>'Other Opex'!D237</f>
        <v>[Industry &amp; Professional Services Line 36]</v>
      </c>
      <c r="E343" s="106"/>
      <c r="F343" s="143" t="str">
        <f>'Other Opex'!F237</f>
        <v>£000</v>
      </c>
      <c r="G343" s="107">
        <f>'Other Opex'!G237</f>
        <v>0</v>
      </c>
      <c r="H343" s="107">
        <f>'Other Opex'!H237</f>
        <v>0</v>
      </c>
      <c r="I343" s="107">
        <f>'Other Opex'!I237</f>
        <v>0</v>
      </c>
      <c r="J343" s="107">
        <f>'Other Opex'!J237</f>
        <v>0</v>
      </c>
      <c r="K343" s="107">
        <f>'Other Opex'!K237</f>
        <v>0</v>
      </c>
      <c r="L343" s="107">
        <f>'Other Opex'!L237</f>
        <v>0</v>
      </c>
      <c r="M343" s="107">
        <f>'Other Opex'!M237</f>
        <v>0</v>
      </c>
      <c r="N343" s="107">
        <f>'Other Opex'!N237</f>
        <v>0</v>
      </c>
      <c r="O343" s="107">
        <f>'Other Opex'!O237</f>
        <v>0</v>
      </c>
      <c r="P343" s="107">
        <f>'Other Opex'!P237</f>
        <v>0</v>
      </c>
      <c r="Q343" s="107">
        <f>'Other Opex'!Q237</f>
        <v>0</v>
      </c>
      <c r="R343" s="107">
        <f>'Other Opex'!R237</f>
        <v>0</v>
      </c>
      <c r="S343" s="107">
        <f>'Other Opex'!S237</f>
        <v>0</v>
      </c>
      <c r="T343" s="107">
        <f>'Other Opex'!T237</f>
        <v>0</v>
      </c>
      <c r="U343" s="107">
        <f>'Other Opex'!U237</f>
        <v>0</v>
      </c>
      <c r="V343" s="107">
        <f>'Other Opex'!V237</f>
        <v>0</v>
      </c>
      <c r="W343" s="107">
        <f>'Other Opex'!W237</f>
        <v>0</v>
      </c>
      <c r="X343" s="107">
        <f>'Other Opex'!X237</f>
        <v>0</v>
      </c>
      <c r="Y343" s="107">
        <f>'Other Opex'!Y237</f>
        <v>0</v>
      </c>
      <c r="Z343" s="107">
        <f>'Other Opex'!Z237</f>
        <v>0</v>
      </c>
      <c r="AA343" s="107">
        <f>'Other Opex'!AA237</f>
        <v>0</v>
      </c>
      <c r="AB343" s="107">
        <f>'Other Opex'!AB237</f>
        <v>0</v>
      </c>
      <c r="AC343" s="108">
        <f>'Other Opex'!AC237</f>
        <v>0</v>
      </c>
      <c r="AE343" s="805">
        <f>'Other Opex'!AE237</f>
        <v>0</v>
      </c>
      <c r="AG343" s="805">
        <f>'Other Opex'!AG237</f>
        <v>0</v>
      </c>
      <c r="AI343" s="805">
        <f>'Other Opex'!AI237</f>
        <v>0</v>
      </c>
    </row>
    <row r="344" spans="2:35" outlineLevel="1" x14ac:dyDescent="0.2">
      <c r="B344" s="445" t="str">
        <f>'Line Items'!D$2436</f>
        <v>Other Operating Costs</v>
      </c>
      <c r="C344" s="445" t="str">
        <f>'Line Items'!D$2476</f>
        <v>Other Operating Costs: Industry &amp; Professional Services</v>
      </c>
      <c r="D344" s="142" t="str">
        <f>'Other Opex'!D238</f>
        <v>[Industry &amp; Professional Services Line 37]</v>
      </c>
      <c r="E344" s="106"/>
      <c r="F344" s="143" t="str">
        <f>'Other Opex'!F238</f>
        <v>£000</v>
      </c>
      <c r="G344" s="107">
        <f>'Other Opex'!G238</f>
        <v>0</v>
      </c>
      <c r="H344" s="107">
        <f>'Other Opex'!H238</f>
        <v>0</v>
      </c>
      <c r="I344" s="107">
        <f>'Other Opex'!I238</f>
        <v>0</v>
      </c>
      <c r="J344" s="107">
        <f>'Other Opex'!J238</f>
        <v>0</v>
      </c>
      <c r="K344" s="107">
        <f>'Other Opex'!K238</f>
        <v>0</v>
      </c>
      <c r="L344" s="107">
        <f>'Other Opex'!L238</f>
        <v>0</v>
      </c>
      <c r="M344" s="107">
        <f>'Other Opex'!M238</f>
        <v>0</v>
      </c>
      <c r="N344" s="107">
        <f>'Other Opex'!N238</f>
        <v>0</v>
      </c>
      <c r="O344" s="107">
        <f>'Other Opex'!O238</f>
        <v>0</v>
      </c>
      <c r="P344" s="107">
        <f>'Other Opex'!P238</f>
        <v>0</v>
      </c>
      <c r="Q344" s="107">
        <f>'Other Opex'!Q238</f>
        <v>0</v>
      </c>
      <c r="R344" s="107">
        <f>'Other Opex'!R238</f>
        <v>0</v>
      </c>
      <c r="S344" s="107">
        <f>'Other Opex'!S238</f>
        <v>0</v>
      </c>
      <c r="T344" s="107">
        <f>'Other Opex'!T238</f>
        <v>0</v>
      </c>
      <c r="U344" s="107">
        <f>'Other Opex'!U238</f>
        <v>0</v>
      </c>
      <c r="V344" s="107">
        <f>'Other Opex'!V238</f>
        <v>0</v>
      </c>
      <c r="W344" s="107">
        <f>'Other Opex'!W238</f>
        <v>0</v>
      </c>
      <c r="X344" s="107">
        <f>'Other Opex'!X238</f>
        <v>0</v>
      </c>
      <c r="Y344" s="107">
        <f>'Other Opex'!Y238</f>
        <v>0</v>
      </c>
      <c r="Z344" s="107">
        <f>'Other Opex'!Z238</f>
        <v>0</v>
      </c>
      <c r="AA344" s="107">
        <f>'Other Opex'!AA238</f>
        <v>0</v>
      </c>
      <c r="AB344" s="107">
        <f>'Other Opex'!AB238</f>
        <v>0</v>
      </c>
      <c r="AC344" s="108">
        <f>'Other Opex'!AC238</f>
        <v>0</v>
      </c>
      <c r="AE344" s="805">
        <f>'Other Opex'!AE238</f>
        <v>0</v>
      </c>
      <c r="AG344" s="805">
        <f>'Other Opex'!AG238</f>
        <v>0</v>
      </c>
      <c r="AI344" s="805">
        <f>'Other Opex'!AI238</f>
        <v>0</v>
      </c>
    </row>
    <row r="345" spans="2:35" outlineLevel="1" x14ac:dyDescent="0.2">
      <c r="B345" s="445" t="str">
        <f>'Line Items'!D$2436</f>
        <v>Other Operating Costs</v>
      </c>
      <c r="C345" s="445" t="str">
        <f>'Line Items'!D$2476</f>
        <v>Other Operating Costs: Industry &amp; Professional Services</v>
      </c>
      <c r="D345" s="142" t="str">
        <f>'Other Opex'!D239</f>
        <v>[Industry &amp; Professional Services Line 38]</v>
      </c>
      <c r="E345" s="106"/>
      <c r="F345" s="143" t="str">
        <f>'Other Opex'!F239</f>
        <v>£000</v>
      </c>
      <c r="G345" s="107">
        <f>'Other Opex'!G239</f>
        <v>0</v>
      </c>
      <c r="H345" s="107">
        <f>'Other Opex'!H239</f>
        <v>0</v>
      </c>
      <c r="I345" s="107">
        <f>'Other Opex'!I239</f>
        <v>0</v>
      </c>
      <c r="J345" s="107">
        <f>'Other Opex'!J239</f>
        <v>0</v>
      </c>
      <c r="K345" s="107">
        <f>'Other Opex'!K239</f>
        <v>0</v>
      </c>
      <c r="L345" s="107">
        <f>'Other Opex'!L239</f>
        <v>0</v>
      </c>
      <c r="M345" s="107">
        <f>'Other Opex'!M239</f>
        <v>0</v>
      </c>
      <c r="N345" s="107">
        <f>'Other Opex'!N239</f>
        <v>0</v>
      </c>
      <c r="O345" s="107">
        <f>'Other Opex'!O239</f>
        <v>0</v>
      </c>
      <c r="P345" s="107">
        <f>'Other Opex'!P239</f>
        <v>0</v>
      </c>
      <c r="Q345" s="107">
        <f>'Other Opex'!Q239</f>
        <v>0</v>
      </c>
      <c r="R345" s="107">
        <f>'Other Opex'!R239</f>
        <v>0</v>
      </c>
      <c r="S345" s="107">
        <f>'Other Opex'!S239</f>
        <v>0</v>
      </c>
      <c r="T345" s="107">
        <f>'Other Opex'!T239</f>
        <v>0</v>
      </c>
      <c r="U345" s="107">
        <f>'Other Opex'!U239</f>
        <v>0</v>
      </c>
      <c r="V345" s="107">
        <f>'Other Opex'!V239</f>
        <v>0</v>
      </c>
      <c r="W345" s="107">
        <f>'Other Opex'!W239</f>
        <v>0</v>
      </c>
      <c r="X345" s="107">
        <f>'Other Opex'!X239</f>
        <v>0</v>
      </c>
      <c r="Y345" s="107">
        <f>'Other Opex'!Y239</f>
        <v>0</v>
      </c>
      <c r="Z345" s="107">
        <f>'Other Opex'!Z239</f>
        <v>0</v>
      </c>
      <c r="AA345" s="107">
        <f>'Other Opex'!AA239</f>
        <v>0</v>
      </c>
      <c r="AB345" s="107">
        <f>'Other Opex'!AB239</f>
        <v>0</v>
      </c>
      <c r="AC345" s="108">
        <f>'Other Opex'!AC239</f>
        <v>0</v>
      </c>
      <c r="AE345" s="805">
        <f>'Other Opex'!AE239</f>
        <v>0</v>
      </c>
      <c r="AG345" s="805">
        <f>'Other Opex'!AG239</f>
        <v>0</v>
      </c>
      <c r="AI345" s="805">
        <f>'Other Opex'!AI239</f>
        <v>0</v>
      </c>
    </row>
    <row r="346" spans="2:35" outlineLevel="1" x14ac:dyDescent="0.2">
      <c r="B346" s="445" t="str">
        <f>'Line Items'!D$2436</f>
        <v>Other Operating Costs</v>
      </c>
      <c r="C346" s="445" t="str">
        <f>'Line Items'!D$2476</f>
        <v>Other Operating Costs: Industry &amp; Professional Services</v>
      </c>
      <c r="D346" s="142" t="str">
        <f>'Other Opex'!D240</f>
        <v>[Industry &amp; Professional Services Line 39]</v>
      </c>
      <c r="E346" s="106"/>
      <c r="F346" s="143" t="str">
        <f>'Other Opex'!F240</f>
        <v>£000</v>
      </c>
      <c r="G346" s="107">
        <f>'Other Opex'!G240</f>
        <v>0</v>
      </c>
      <c r="H346" s="107">
        <f>'Other Opex'!H240</f>
        <v>0</v>
      </c>
      <c r="I346" s="107">
        <f>'Other Opex'!I240</f>
        <v>0</v>
      </c>
      <c r="J346" s="107">
        <f>'Other Opex'!J240</f>
        <v>0</v>
      </c>
      <c r="K346" s="107">
        <f>'Other Opex'!K240</f>
        <v>0</v>
      </c>
      <c r="L346" s="107">
        <f>'Other Opex'!L240</f>
        <v>0</v>
      </c>
      <c r="M346" s="107">
        <f>'Other Opex'!M240</f>
        <v>0</v>
      </c>
      <c r="N346" s="107">
        <f>'Other Opex'!N240</f>
        <v>0</v>
      </c>
      <c r="O346" s="107">
        <f>'Other Opex'!O240</f>
        <v>0</v>
      </c>
      <c r="P346" s="107">
        <f>'Other Opex'!P240</f>
        <v>0</v>
      </c>
      <c r="Q346" s="107">
        <f>'Other Opex'!Q240</f>
        <v>0</v>
      </c>
      <c r="R346" s="107">
        <f>'Other Opex'!R240</f>
        <v>0</v>
      </c>
      <c r="S346" s="107">
        <f>'Other Opex'!S240</f>
        <v>0</v>
      </c>
      <c r="T346" s="107">
        <f>'Other Opex'!T240</f>
        <v>0</v>
      </c>
      <c r="U346" s="107">
        <f>'Other Opex'!U240</f>
        <v>0</v>
      </c>
      <c r="V346" s="107">
        <f>'Other Opex'!V240</f>
        <v>0</v>
      </c>
      <c r="W346" s="107">
        <f>'Other Opex'!W240</f>
        <v>0</v>
      </c>
      <c r="X346" s="107">
        <f>'Other Opex'!X240</f>
        <v>0</v>
      </c>
      <c r="Y346" s="107">
        <f>'Other Opex'!Y240</f>
        <v>0</v>
      </c>
      <c r="Z346" s="107">
        <f>'Other Opex'!Z240</f>
        <v>0</v>
      </c>
      <c r="AA346" s="107">
        <f>'Other Opex'!AA240</f>
        <v>0</v>
      </c>
      <c r="AB346" s="107">
        <f>'Other Opex'!AB240</f>
        <v>0</v>
      </c>
      <c r="AC346" s="108">
        <f>'Other Opex'!AC240</f>
        <v>0</v>
      </c>
      <c r="AE346" s="805">
        <f>'Other Opex'!AE240</f>
        <v>0</v>
      </c>
      <c r="AG346" s="805">
        <f>'Other Opex'!AG240</f>
        <v>0</v>
      </c>
      <c r="AI346" s="805">
        <f>'Other Opex'!AI240</f>
        <v>0</v>
      </c>
    </row>
    <row r="347" spans="2:35" outlineLevel="1" x14ac:dyDescent="0.2">
      <c r="B347" s="445" t="str">
        <f>'Line Items'!D$2436</f>
        <v>Other Operating Costs</v>
      </c>
      <c r="C347" s="445" t="str">
        <f>'Line Items'!D$2476</f>
        <v>Other Operating Costs: Industry &amp; Professional Services</v>
      </c>
      <c r="D347" s="142" t="str">
        <f>'Other Opex'!D241</f>
        <v>[Industry &amp; Professional Services Line 40]</v>
      </c>
      <c r="E347" s="106"/>
      <c r="F347" s="143" t="str">
        <f>'Other Opex'!F241</f>
        <v>£000</v>
      </c>
      <c r="G347" s="107">
        <f>'Other Opex'!G241</f>
        <v>0</v>
      </c>
      <c r="H347" s="107">
        <f>'Other Opex'!H241</f>
        <v>0</v>
      </c>
      <c r="I347" s="107">
        <f>'Other Opex'!I241</f>
        <v>0</v>
      </c>
      <c r="J347" s="107">
        <f>'Other Opex'!J241</f>
        <v>0</v>
      </c>
      <c r="K347" s="107">
        <f>'Other Opex'!K241</f>
        <v>0</v>
      </c>
      <c r="L347" s="107">
        <f>'Other Opex'!L241</f>
        <v>0</v>
      </c>
      <c r="M347" s="107">
        <f>'Other Opex'!M241</f>
        <v>0</v>
      </c>
      <c r="N347" s="107">
        <f>'Other Opex'!N241</f>
        <v>0</v>
      </c>
      <c r="O347" s="107">
        <f>'Other Opex'!O241</f>
        <v>0</v>
      </c>
      <c r="P347" s="107">
        <f>'Other Opex'!P241</f>
        <v>0</v>
      </c>
      <c r="Q347" s="107">
        <f>'Other Opex'!Q241</f>
        <v>0</v>
      </c>
      <c r="R347" s="107">
        <f>'Other Opex'!R241</f>
        <v>0</v>
      </c>
      <c r="S347" s="107">
        <f>'Other Opex'!S241</f>
        <v>0</v>
      </c>
      <c r="T347" s="107">
        <f>'Other Opex'!T241</f>
        <v>0</v>
      </c>
      <c r="U347" s="107">
        <f>'Other Opex'!U241</f>
        <v>0</v>
      </c>
      <c r="V347" s="107">
        <f>'Other Opex'!V241</f>
        <v>0</v>
      </c>
      <c r="W347" s="107">
        <f>'Other Opex'!W241</f>
        <v>0</v>
      </c>
      <c r="X347" s="107">
        <f>'Other Opex'!X241</f>
        <v>0</v>
      </c>
      <c r="Y347" s="107">
        <f>'Other Opex'!Y241</f>
        <v>0</v>
      </c>
      <c r="Z347" s="107">
        <f>'Other Opex'!Z241</f>
        <v>0</v>
      </c>
      <c r="AA347" s="107">
        <f>'Other Opex'!AA241</f>
        <v>0</v>
      </c>
      <c r="AB347" s="107">
        <f>'Other Opex'!AB241</f>
        <v>0</v>
      </c>
      <c r="AC347" s="108">
        <f>'Other Opex'!AC241</f>
        <v>0</v>
      </c>
      <c r="AE347" s="805">
        <f>'Other Opex'!AE241</f>
        <v>0</v>
      </c>
      <c r="AG347" s="805">
        <f>'Other Opex'!AG241</f>
        <v>0</v>
      </c>
      <c r="AI347" s="805">
        <f>'Other Opex'!AI241</f>
        <v>0</v>
      </c>
    </row>
    <row r="348" spans="2:35" outlineLevel="1" x14ac:dyDescent="0.2">
      <c r="B348" s="445" t="str">
        <f>'Line Items'!D$2436</f>
        <v>Other Operating Costs</v>
      </c>
      <c r="C348" s="445" t="str">
        <f>'Line Items'!D$2476</f>
        <v>Other Operating Costs: Industry &amp; Professional Services</v>
      </c>
      <c r="D348" s="142" t="str">
        <f>'Other Opex'!D242</f>
        <v>[Industry &amp; Professional Services Line 41]</v>
      </c>
      <c r="E348" s="106"/>
      <c r="F348" s="143" t="str">
        <f>'Other Opex'!F242</f>
        <v>£000</v>
      </c>
      <c r="G348" s="107">
        <f>'Other Opex'!G242</f>
        <v>0</v>
      </c>
      <c r="H348" s="107">
        <f>'Other Opex'!H242</f>
        <v>0</v>
      </c>
      <c r="I348" s="107">
        <f>'Other Opex'!I242</f>
        <v>0</v>
      </c>
      <c r="J348" s="107">
        <f>'Other Opex'!J242</f>
        <v>0</v>
      </c>
      <c r="K348" s="107">
        <f>'Other Opex'!K242</f>
        <v>0</v>
      </c>
      <c r="L348" s="107">
        <f>'Other Opex'!L242</f>
        <v>0</v>
      </c>
      <c r="M348" s="107">
        <f>'Other Opex'!M242</f>
        <v>0</v>
      </c>
      <c r="N348" s="107">
        <f>'Other Opex'!N242</f>
        <v>0</v>
      </c>
      <c r="O348" s="107">
        <f>'Other Opex'!O242</f>
        <v>0</v>
      </c>
      <c r="P348" s="107">
        <f>'Other Opex'!P242</f>
        <v>0</v>
      </c>
      <c r="Q348" s="107">
        <f>'Other Opex'!Q242</f>
        <v>0</v>
      </c>
      <c r="R348" s="107">
        <f>'Other Opex'!R242</f>
        <v>0</v>
      </c>
      <c r="S348" s="107">
        <f>'Other Opex'!S242</f>
        <v>0</v>
      </c>
      <c r="T348" s="107">
        <f>'Other Opex'!T242</f>
        <v>0</v>
      </c>
      <c r="U348" s="107">
        <f>'Other Opex'!U242</f>
        <v>0</v>
      </c>
      <c r="V348" s="107">
        <f>'Other Opex'!V242</f>
        <v>0</v>
      </c>
      <c r="W348" s="107">
        <f>'Other Opex'!W242</f>
        <v>0</v>
      </c>
      <c r="X348" s="107">
        <f>'Other Opex'!X242</f>
        <v>0</v>
      </c>
      <c r="Y348" s="107">
        <f>'Other Opex'!Y242</f>
        <v>0</v>
      </c>
      <c r="Z348" s="107">
        <f>'Other Opex'!Z242</f>
        <v>0</v>
      </c>
      <c r="AA348" s="107">
        <f>'Other Opex'!AA242</f>
        <v>0</v>
      </c>
      <c r="AB348" s="107">
        <f>'Other Opex'!AB242</f>
        <v>0</v>
      </c>
      <c r="AC348" s="108">
        <f>'Other Opex'!AC242</f>
        <v>0</v>
      </c>
      <c r="AE348" s="805">
        <f>'Other Opex'!AE242</f>
        <v>0</v>
      </c>
      <c r="AG348" s="805">
        <f>'Other Opex'!AG242</f>
        <v>0</v>
      </c>
      <c r="AI348" s="805">
        <f>'Other Opex'!AI242</f>
        <v>0</v>
      </c>
    </row>
    <row r="349" spans="2:35" outlineLevel="1" x14ac:dyDescent="0.2">
      <c r="B349" s="445" t="str">
        <f>'Line Items'!D$2436</f>
        <v>Other Operating Costs</v>
      </c>
      <c r="C349" s="445" t="str">
        <f>'Line Items'!D$2476</f>
        <v>Other Operating Costs: Industry &amp; Professional Services</v>
      </c>
      <c r="D349" s="142" t="str">
        <f>'Other Opex'!D243</f>
        <v>[Industry &amp; Professional Services Line 42]</v>
      </c>
      <c r="E349" s="106"/>
      <c r="F349" s="143" t="str">
        <f>'Other Opex'!F243</f>
        <v>£000</v>
      </c>
      <c r="G349" s="107">
        <f>'Other Opex'!G243</f>
        <v>0</v>
      </c>
      <c r="H349" s="107">
        <f>'Other Opex'!H243</f>
        <v>0</v>
      </c>
      <c r="I349" s="107">
        <f>'Other Opex'!I243</f>
        <v>0</v>
      </c>
      <c r="J349" s="107">
        <f>'Other Opex'!J243</f>
        <v>0</v>
      </c>
      <c r="K349" s="107">
        <f>'Other Opex'!K243</f>
        <v>0</v>
      </c>
      <c r="L349" s="107">
        <f>'Other Opex'!L243</f>
        <v>0</v>
      </c>
      <c r="M349" s="107">
        <f>'Other Opex'!M243</f>
        <v>0</v>
      </c>
      <c r="N349" s="107">
        <f>'Other Opex'!N243</f>
        <v>0</v>
      </c>
      <c r="O349" s="107">
        <f>'Other Opex'!O243</f>
        <v>0</v>
      </c>
      <c r="P349" s="107">
        <f>'Other Opex'!P243</f>
        <v>0</v>
      </c>
      <c r="Q349" s="107">
        <f>'Other Opex'!Q243</f>
        <v>0</v>
      </c>
      <c r="R349" s="107">
        <f>'Other Opex'!R243</f>
        <v>0</v>
      </c>
      <c r="S349" s="107">
        <f>'Other Opex'!S243</f>
        <v>0</v>
      </c>
      <c r="T349" s="107">
        <f>'Other Opex'!T243</f>
        <v>0</v>
      </c>
      <c r="U349" s="107">
        <f>'Other Opex'!U243</f>
        <v>0</v>
      </c>
      <c r="V349" s="107">
        <f>'Other Opex'!V243</f>
        <v>0</v>
      </c>
      <c r="W349" s="107">
        <f>'Other Opex'!W243</f>
        <v>0</v>
      </c>
      <c r="X349" s="107">
        <f>'Other Opex'!X243</f>
        <v>0</v>
      </c>
      <c r="Y349" s="107">
        <f>'Other Opex'!Y243</f>
        <v>0</v>
      </c>
      <c r="Z349" s="107">
        <f>'Other Opex'!Z243</f>
        <v>0</v>
      </c>
      <c r="AA349" s="107">
        <f>'Other Opex'!AA243</f>
        <v>0</v>
      </c>
      <c r="AB349" s="107">
        <f>'Other Opex'!AB243</f>
        <v>0</v>
      </c>
      <c r="AC349" s="108">
        <f>'Other Opex'!AC243</f>
        <v>0</v>
      </c>
      <c r="AE349" s="805">
        <f>'Other Opex'!AE243</f>
        <v>0</v>
      </c>
      <c r="AG349" s="805">
        <f>'Other Opex'!AG243</f>
        <v>0</v>
      </c>
      <c r="AI349" s="805">
        <f>'Other Opex'!AI243</f>
        <v>0</v>
      </c>
    </row>
    <row r="350" spans="2:35" outlineLevel="1" x14ac:dyDescent="0.2">
      <c r="B350" s="445" t="str">
        <f>'Line Items'!D$2436</f>
        <v>Other Operating Costs</v>
      </c>
      <c r="C350" s="445" t="str">
        <f>'Line Items'!D$2476</f>
        <v>Other Operating Costs: Industry &amp; Professional Services</v>
      </c>
      <c r="D350" s="142" t="str">
        <f>'Other Opex'!D244</f>
        <v>[Industry &amp; Professional Services Line 43]</v>
      </c>
      <c r="E350" s="106"/>
      <c r="F350" s="143" t="str">
        <f>'Other Opex'!F244</f>
        <v>£000</v>
      </c>
      <c r="G350" s="107">
        <f>'Other Opex'!G244</f>
        <v>0</v>
      </c>
      <c r="H350" s="107">
        <f>'Other Opex'!H244</f>
        <v>0</v>
      </c>
      <c r="I350" s="107">
        <f>'Other Opex'!I244</f>
        <v>0</v>
      </c>
      <c r="J350" s="107">
        <f>'Other Opex'!J244</f>
        <v>0</v>
      </c>
      <c r="K350" s="107">
        <f>'Other Opex'!K244</f>
        <v>0</v>
      </c>
      <c r="L350" s="107">
        <f>'Other Opex'!L244</f>
        <v>0</v>
      </c>
      <c r="M350" s="107">
        <f>'Other Opex'!M244</f>
        <v>0</v>
      </c>
      <c r="N350" s="107">
        <f>'Other Opex'!N244</f>
        <v>0</v>
      </c>
      <c r="O350" s="107">
        <f>'Other Opex'!O244</f>
        <v>0</v>
      </c>
      <c r="P350" s="107">
        <f>'Other Opex'!P244</f>
        <v>0</v>
      </c>
      <c r="Q350" s="107">
        <f>'Other Opex'!Q244</f>
        <v>0</v>
      </c>
      <c r="R350" s="107">
        <f>'Other Opex'!R244</f>
        <v>0</v>
      </c>
      <c r="S350" s="107">
        <f>'Other Opex'!S244</f>
        <v>0</v>
      </c>
      <c r="T350" s="107">
        <f>'Other Opex'!T244</f>
        <v>0</v>
      </c>
      <c r="U350" s="107">
        <f>'Other Opex'!U244</f>
        <v>0</v>
      </c>
      <c r="V350" s="107">
        <f>'Other Opex'!V244</f>
        <v>0</v>
      </c>
      <c r="W350" s="107">
        <f>'Other Opex'!W244</f>
        <v>0</v>
      </c>
      <c r="X350" s="107">
        <f>'Other Opex'!X244</f>
        <v>0</v>
      </c>
      <c r="Y350" s="107">
        <f>'Other Opex'!Y244</f>
        <v>0</v>
      </c>
      <c r="Z350" s="107">
        <f>'Other Opex'!Z244</f>
        <v>0</v>
      </c>
      <c r="AA350" s="107">
        <f>'Other Opex'!AA244</f>
        <v>0</v>
      </c>
      <c r="AB350" s="107">
        <f>'Other Opex'!AB244</f>
        <v>0</v>
      </c>
      <c r="AC350" s="108">
        <f>'Other Opex'!AC244</f>
        <v>0</v>
      </c>
      <c r="AE350" s="805">
        <f>'Other Opex'!AE244</f>
        <v>0</v>
      </c>
      <c r="AG350" s="805">
        <f>'Other Opex'!AG244</f>
        <v>0</v>
      </c>
      <c r="AI350" s="805">
        <f>'Other Opex'!AI244</f>
        <v>0</v>
      </c>
    </row>
    <row r="351" spans="2:35" outlineLevel="1" x14ac:dyDescent="0.2">
      <c r="B351" s="445" t="str">
        <f>'Line Items'!D$2436</f>
        <v>Other Operating Costs</v>
      </c>
      <c r="C351" s="445" t="str">
        <f>'Line Items'!D$2476</f>
        <v>Other Operating Costs: Industry &amp; Professional Services</v>
      </c>
      <c r="D351" s="142" t="str">
        <f>'Other Opex'!D245</f>
        <v>[Industry &amp; Professional Services Line 44]</v>
      </c>
      <c r="E351" s="106"/>
      <c r="F351" s="143" t="str">
        <f>'Other Opex'!F245</f>
        <v>£000</v>
      </c>
      <c r="G351" s="107">
        <f>'Other Opex'!G245</f>
        <v>0</v>
      </c>
      <c r="H351" s="107">
        <f>'Other Opex'!H245</f>
        <v>0</v>
      </c>
      <c r="I351" s="107">
        <f>'Other Opex'!I245</f>
        <v>0</v>
      </c>
      <c r="J351" s="107">
        <f>'Other Opex'!J245</f>
        <v>0</v>
      </c>
      <c r="K351" s="107">
        <f>'Other Opex'!K245</f>
        <v>0</v>
      </c>
      <c r="L351" s="107">
        <f>'Other Opex'!L245</f>
        <v>0</v>
      </c>
      <c r="M351" s="107">
        <f>'Other Opex'!M245</f>
        <v>0</v>
      </c>
      <c r="N351" s="107">
        <f>'Other Opex'!N245</f>
        <v>0</v>
      </c>
      <c r="O351" s="107">
        <f>'Other Opex'!O245</f>
        <v>0</v>
      </c>
      <c r="P351" s="107">
        <f>'Other Opex'!P245</f>
        <v>0</v>
      </c>
      <c r="Q351" s="107">
        <f>'Other Opex'!Q245</f>
        <v>0</v>
      </c>
      <c r="R351" s="107">
        <f>'Other Opex'!R245</f>
        <v>0</v>
      </c>
      <c r="S351" s="107">
        <f>'Other Opex'!S245</f>
        <v>0</v>
      </c>
      <c r="T351" s="107">
        <f>'Other Opex'!T245</f>
        <v>0</v>
      </c>
      <c r="U351" s="107">
        <f>'Other Opex'!U245</f>
        <v>0</v>
      </c>
      <c r="V351" s="107">
        <f>'Other Opex'!V245</f>
        <v>0</v>
      </c>
      <c r="W351" s="107">
        <f>'Other Opex'!W245</f>
        <v>0</v>
      </c>
      <c r="X351" s="107">
        <f>'Other Opex'!X245</f>
        <v>0</v>
      </c>
      <c r="Y351" s="107">
        <f>'Other Opex'!Y245</f>
        <v>0</v>
      </c>
      <c r="Z351" s="107">
        <f>'Other Opex'!Z245</f>
        <v>0</v>
      </c>
      <c r="AA351" s="107">
        <f>'Other Opex'!AA245</f>
        <v>0</v>
      </c>
      <c r="AB351" s="107">
        <f>'Other Opex'!AB245</f>
        <v>0</v>
      </c>
      <c r="AC351" s="108">
        <f>'Other Opex'!AC245</f>
        <v>0</v>
      </c>
      <c r="AE351" s="805">
        <f>'Other Opex'!AE245</f>
        <v>0</v>
      </c>
      <c r="AG351" s="805">
        <f>'Other Opex'!AG245</f>
        <v>0</v>
      </c>
      <c r="AI351" s="805">
        <f>'Other Opex'!AI245</f>
        <v>0</v>
      </c>
    </row>
    <row r="352" spans="2:35" outlineLevel="1" x14ac:dyDescent="0.2">
      <c r="B352" s="445" t="str">
        <f>'Line Items'!D$2436</f>
        <v>Other Operating Costs</v>
      </c>
      <c r="C352" s="445" t="str">
        <f>'Line Items'!D$2476</f>
        <v>Other Operating Costs: Industry &amp; Professional Services</v>
      </c>
      <c r="D352" s="451" t="str">
        <f>'Other Opex'!D246</f>
        <v>[Industry &amp; Professional Services Line 45]</v>
      </c>
      <c r="E352" s="452"/>
      <c r="F352" s="453" t="str">
        <f>'Other Opex'!F246</f>
        <v>£000</v>
      </c>
      <c r="G352" s="454">
        <f>'Other Opex'!G246</f>
        <v>0</v>
      </c>
      <c r="H352" s="454">
        <f>'Other Opex'!H246</f>
        <v>0</v>
      </c>
      <c r="I352" s="454">
        <f>'Other Opex'!I246</f>
        <v>0</v>
      </c>
      <c r="J352" s="454">
        <f>'Other Opex'!J246</f>
        <v>0</v>
      </c>
      <c r="K352" s="454">
        <f>'Other Opex'!K246</f>
        <v>0</v>
      </c>
      <c r="L352" s="454">
        <f>'Other Opex'!L246</f>
        <v>0</v>
      </c>
      <c r="M352" s="454">
        <f>'Other Opex'!M246</f>
        <v>0</v>
      </c>
      <c r="N352" s="454">
        <f>'Other Opex'!N246</f>
        <v>0</v>
      </c>
      <c r="O352" s="454">
        <f>'Other Opex'!O246</f>
        <v>0</v>
      </c>
      <c r="P352" s="454">
        <f>'Other Opex'!P246</f>
        <v>0</v>
      </c>
      <c r="Q352" s="454">
        <f>'Other Opex'!Q246</f>
        <v>0</v>
      </c>
      <c r="R352" s="454">
        <f>'Other Opex'!R246</f>
        <v>0</v>
      </c>
      <c r="S352" s="454">
        <f>'Other Opex'!S246</f>
        <v>0</v>
      </c>
      <c r="T352" s="454">
        <f>'Other Opex'!T246</f>
        <v>0</v>
      </c>
      <c r="U352" s="454">
        <f>'Other Opex'!U246</f>
        <v>0</v>
      </c>
      <c r="V352" s="454">
        <f>'Other Opex'!V246</f>
        <v>0</v>
      </c>
      <c r="W352" s="454">
        <f>'Other Opex'!W246</f>
        <v>0</v>
      </c>
      <c r="X352" s="454">
        <f>'Other Opex'!X246</f>
        <v>0</v>
      </c>
      <c r="Y352" s="454">
        <f>'Other Opex'!Y246</f>
        <v>0</v>
      </c>
      <c r="Z352" s="454">
        <f>'Other Opex'!Z246</f>
        <v>0</v>
      </c>
      <c r="AA352" s="454">
        <f>'Other Opex'!AA246</f>
        <v>0</v>
      </c>
      <c r="AB352" s="454">
        <f>'Other Opex'!AB246</f>
        <v>0</v>
      </c>
      <c r="AC352" s="455">
        <f>'Other Opex'!AC246</f>
        <v>0</v>
      </c>
      <c r="AE352" s="805">
        <f>'Other Opex'!AE246</f>
        <v>0</v>
      </c>
      <c r="AG352" s="805">
        <f>'Other Opex'!AG246</f>
        <v>0</v>
      </c>
      <c r="AI352" s="805">
        <f>'Other Opex'!AI246</f>
        <v>0</v>
      </c>
    </row>
    <row r="353" spans="2:35" outlineLevel="1" x14ac:dyDescent="0.2">
      <c r="B353" s="445" t="str">
        <f>'Line Items'!D$2436</f>
        <v>Other Operating Costs</v>
      </c>
      <c r="C353" s="445" t="str">
        <f>'Line Items'!D$2477</f>
        <v>Other Operating Costs: Administrative Costs &amp; Other</v>
      </c>
      <c r="D353" s="142" t="str">
        <f>'Other Opex'!D252</f>
        <v>Telecoms</v>
      </c>
      <c r="E353" s="106"/>
      <c r="F353" s="143" t="str">
        <f>'Other Opex'!F252</f>
        <v>£000</v>
      </c>
      <c r="G353" s="107">
        <f>'Other Opex'!G252</f>
        <v>0</v>
      </c>
      <c r="H353" s="107">
        <f>'Other Opex'!H252</f>
        <v>0</v>
      </c>
      <c r="I353" s="107">
        <f>'Other Opex'!I252</f>
        <v>0</v>
      </c>
      <c r="J353" s="107">
        <f>'Other Opex'!J252</f>
        <v>0</v>
      </c>
      <c r="K353" s="107">
        <f>'Other Opex'!K252</f>
        <v>0</v>
      </c>
      <c r="L353" s="107">
        <f>'Other Opex'!L252</f>
        <v>0</v>
      </c>
      <c r="M353" s="107">
        <f>'Other Opex'!M252</f>
        <v>0</v>
      </c>
      <c r="N353" s="107">
        <f>'Other Opex'!N252</f>
        <v>0</v>
      </c>
      <c r="O353" s="107">
        <f>'Other Opex'!O252</f>
        <v>0</v>
      </c>
      <c r="P353" s="107">
        <f>'Other Opex'!P252</f>
        <v>0</v>
      </c>
      <c r="Q353" s="107">
        <f>'Other Opex'!Q252</f>
        <v>0</v>
      </c>
      <c r="R353" s="107">
        <f>'Other Opex'!R252</f>
        <v>0</v>
      </c>
      <c r="S353" s="107">
        <f>'Other Opex'!S252</f>
        <v>0</v>
      </c>
      <c r="T353" s="107">
        <f>'Other Opex'!T252</f>
        <v>0</v>
      </c>
      <c r="U353" s="107">
        <f>'Other Opex'!U252</f>
        <v>0</v>
      </c>
      <c r="V353" s="107">
        <f>'Other Opex'!V252</f>
        <v>0</v>
      </c>
      <c r="W353" s="107">
        <f>'Other Opex'!W252</f>
        <v>0</v>
      </c>
      <c r="X353" s="107">
        <f>'Other Opex'!X252</f>
        <v>0</v>
      </c>
      <c r="Y353" s="107">
        <f>'Other Opex'!Y252</f>
        <v>0</v>
      </c>
      <c r="Z353" s="107">
        <f>'Other Opex'!Z252</f>
        <v>0</v>
      </c>
      <c r="AA353" s="107">
        <f>'Other Opex'!AA252</f>
        <v>0</v>
      </c>
      <c r="AB353" s="107">
        <f>'Other Opex'!AB252</f>
        <v>0</v>
      </c>
      <c r="AC353" s="108">
        <f>'Other Opex'!AC252</f>
        <v>0</v>
      </c>
      <c r="AE353" s="1065">
        <f>'Other Opex'!AE252</f>
        <v>0</v>
      </c>
      <c r="AG353" s="1065">
        <f>'Other Opex'!AG252</f>
        <v>0</v>
      </c>
      <c r="AI353" s="1065">
        <f>'Other Opex'!AI252</f>
        <v>0</v>
      </c>
    </row>
    <row r="354" spans="2:35" outlineLevel="1" x14ac:dyDescent="0.2">
      <c r="B354" s="445" t="str">
        <f>'Line Items'!D$2436</f>
        <v>Other Operating Costs</v>
      </c>
      <c r="C354" s="445" t="str">
        <f>'Line Items'!D$2477</f>
        <v>Other Operating Costs: Administrative Costs &amp; Other</v>
      </c>
      <c r="D354" s="142" t="str">
        <f>'Other Opex'!D253</f>
        <v>Systems &amp; IT</v>
      </c>
      <c r="E354" s="106"/>
      <c r="F354" s="143" t="str">
        <f>'Other Opex'!F253</f>
        <v>£000</v>
      </c>
      <c r="G354" s="107">
        <f>'Other Opex'!G253</f>
        <v>0</v>
      </c>
      <c r="H354" s="107">
        <f>'Other Opex'!H253</f>
        <v>0</v>
      </c>
      <c r="I354" s="107">
        <f>'Other Opex'!I253</f>
        <v>0</v>
      </c>
      <c r="J354" s="107">
        <f>'Other Opex'!J253</f>
        <v>0</v>
      </c>
      <c r="K354" s="107">
        <f>'Other Opex'!K253</f>
        <v>0</v>
      </c>
      <c r="L354" s="107">
        <f>'Other Opex'!L253</f>
        <v>0</v>
      </c>
      <c r="M354" s="107">
        <f>'Other Opex'!M253</f>
        <v>0</v>
      </c>
      <c r="N354" s="107">
        <f>'Other Opex'!N253</f>
        <v>0</v>
      </c>
      <c r="O354" s="107">
        <f>'Other Opex'!O253</f>
        <v>0</v>
      </c>
      <c r="P354" s="107">
        <f>'Other Opex'!P253</f>
        <v>0</v>
      </c>
      <c r="Q354" s="107">
        <f>'Other Opex'!Q253</f>
        <v>0</v>
      </c>
      <c r="R354" s="107">
        <f>'Other Opex'!R253</f>
        <v>0</v>
      </c>
      <c r="S354" s="107">
        <f>'Other Opex'!S253</f>
        <v>0</v>
      </c>
      <c r="T354" s="107">
        <f>'Other Opex'!T253</f>
        <v>0</v>
      </c>
      <c r="U354" s="107">
        <f>'Other Opex'!U253</f>
        <v>0</v>
      </c>
      <c r="V354" s="107">
        <f>'Other Opex'!V253</f>
        <v>0</v>
      </c>
      <c r="W354" s="107">
        <f>'Other Opex'!W253</f>
        <v>0</v>
      </c>
      <c r="X354" s="107">
        <f>'Other Opex'!X253</f>
        <v>0</v>
      </c>
      <c r="Y354" s="107">
        <f>'Other Opex'!Y253</f>
        <v>0</v>
      </c>
      <c r="Z354" s="107">
        <f>'Other Opex'!Z253</f>
        <v>0</v>
      </c>
      <c r="AA354" s="107">
        <f>'Other Opex'!AA253</f>
        <v>0</v>
      </c>
      <c r="AB354" s="107">
        <f>'Other Opex'!AB253</f>
        <v>0</v>
      </c>
      <c r="AC354" s="108">
        <f>'Other Opex'!AC253</f>
        <v>0</v>
      </c>
      <c r="AE354" s="805">
        <f>'Other Opex'!AE253</f>
        <v>0</v>
      </c>
      <c r="AG354" s="805">
        <f>'Other Opex'!AG253</f>
        <v>0</v>
      </c>
      <c r="AI354" s="805">
        <f>'Other Opex'!AI253</f>
        <v>0</v>
      </c>
    </row>
    <row r="355" spans="2:35" outlineLevel="1" x14ac:dyDescent="0.2">
      <c r="B355" s="445" t="str">
        <f>'Line Items'!D$2436</f>
        <v>Other Operating Costs</v>
      </c>
      <c r="C355" s="445" t="str">
        <f>'Line Items'!D$2477</f>
        <v>Other Operating Costs: Administrative Costs &amp; Other</v>
      </c>
      <c r="D355" s="142" t="str">
        <f>'Other Opex'!D254</f>
        <v>Office Equipment</v>
      </c>
      <c r="E355" s="106"/>
      <c r="F355" s="143" t="str">
        <f>'Other Opex'!F254</f>
        <v>£000</v>
      </c>
      <c r="G355" s="107">
        <f>'Other Opex'!G254</f>
        <v>0</v>
      </c>
      <c r="H355" s="107">
        <f>'Other Opex'!H254</f>
        <v>0</v>
      </c>
      <c r="I355" s="107">
        <f>'Other Opex'!I254</f>
        <v>0</v>
      </c>
      <c r="J355" s="107">
        <f>'Other Opex'!J254</f>
        <v>0</v>
      </c>
      <c r="K355" s="107">
        <f>'Other Opex'!K254</f>
        <v>0</v>
      </c>
      <c r="L355" s="107">
        <f>'Other Opex'!L254</f>
        <v>0</v>
      </c>
      <c r="M355" s="107">
        <f>'Other Opex'!M254</f>
        <v>0</v>
      </c>
      <c r="N355" s="107">
        <f>'Other Opex'!N254</f>
        <v>0</v>
      </c>
      <c r="O355" s="107">
        <f>'Other Opex'!O254</f>
        <v>0</v>
      </c>
      <c r="P355" s="107">
        <f>'Other Opex'!P254</f>
        <v>0</v>
      </c>
      <c r="Q355" s="107">
        <f>'Other Opex'!Q254</f>
        <v>0</v>
      </c>
      <c r="R355" s="107">
        <f>'Other Opex'!R254</f>
        <v>0</v>
      </c>
      <c r="S355" s="107">
        <f>'Other Opex'!S254</f>
        <v>0</v>
      </c>
      <c r="T355" s="107">
        <f>'Other Opex'!T254</f>
        <v>0</v>
      </c>
      <c r="U355" s="107">
        <f>'Other Opex'!U254</f>
        <v>0</v>
      </c>
      <c r="V355" s="107">
        <f>'Other Opex'!V254</f>
        <v>0</v>
      </c>
      <c r="W355" s="107">
        <f>'Other Opex'!W254</f>
        <v>0</v>
      </c>
      <c r="X355" s="107">
        <f>'Other Opex'!X254</f>
        <v>0</v>
      </c>
      <c r="Y355" s="107">
        <f>'Other Opex'!Y254</f>
        <v>0</v>
      </c>
      <c r="Z355" s="107">
        <f>'Other Opex'!Z254</f>
        <v>0</v>
      </c>
      <c r="AA355" s="107">
        <f>'Other Opex'!AA254</f>
        <v>0</v>
      </c>
      <c r="AB355" s="107">
        <f>'Other Opex'!AB254</f>
        <v>0</v>
      </c>
      <c r="AC355" s="108">
        <f>'Other Opex'!AC254</f>
        <v>0</v>
      </c>
      <c r="AE355" s="805">
        <f>'Other Opex'!AE254</f>
        <v>0</v>
      </c>
      <c r="AG355" s="805">
        <f>'Other Opex'!AG254</f>
        <v>0</v>
      </c>
      <c r="AI355" s="805">
        <f>'Other Opex'!AI254</f>
        <v>0</v>
      </c>
    </row>
    <row r="356" spans="2:35" outlineLevel="1" x14ac:dyDescent="0.2">
      <c r="B356" s="445" t="str">
        <f>'Line Items'!D$2436</f>
        <v>Other Operating Costs</v>
      </c>
      <c r="C356" s="445" t="str">
        <f>'Line Items'!D$2477</f>
        <v>Other Operating Costs: Administrative Costs &amp; Other</v>
      </c>
      <c r="D356" s="142" t="str">
        <f>'Other Opex'!D255</f>
        <v>Postage &amp; Stationery</v>
      </c>
      <c r="E356" s="106"/>
      <c r="F356" s="143" t="str">
        <f>'Other Opex'!F255</f>
        <v>£000</v>
      </c>
      <c r="G356" s="107">
        <f>'Other Opex'!G255</f>
        <v>0</v>
      </c>
      <c r="H356" s="107">
        <f>'Other Opex'!H255</f>
        <v>0</v>
      </c>
      <c r="I356" s="107">
        <f>'Other Opex'!I255</f>
        <v>0</v>
      </c>
      <c r="J356" s="107">
        <f>'Other Opex'!J255</f>
        <v>0</v>
      </c>
      <c r="K356" s="107">
        <f>'Other Opex'!K255</f>
        <v>0</v>
      </c>
      <c r="L356" s="107">
        <f>'Other Opex'!L255</f>
        <v>0</v>
      </c>
      <c r="M356" s="107">
        <f>'Other Opex'!M255</f>
        <v>0</v>
      </c>
      <c r="N356" s="107">
        <f>'Other Opex'!N255</f>
        <v>0</v>
      </c>
      <c r="O356" s="107">
        <f>'Other Opex'!O255</f>
        <v>0</v>
      </c>
      <c r="P356" s="107">
        <f>'Other Opex'!P255</f>
        <v>0</v>
      </c>
      <c r="Q356" s="107">
        <f>'Other Opex'!Q255</f>
        <v>0</v>
      </c>
      <c r="R356" s="107">
        <f>'Other Opex'!R255</f>
        <v>0</v>
      </c>
      <c r="S356" s="107">
        <f>'Other Opex'!S255</f>
        <v>0</v>
      </c>
      <c r="T356" s="107">
        <f>'Other Opex'!T255</f>
        <v>0</v>
      </c>
      <c r="U356" s="107">
        <f>'Other Opex'!U255</f>
        <v>0</v>
      </c>
      <c r="V356" s="107">
        <f>'Other Opex'!V255</f>
        <v>0</v>
      </c>
      <c r="W356" s="107">
        <f>'Other Opex'!W255</f>
        <v>0</v>
      </c>
      <c r="X356" s="107">
        <f>'Other Opex'!X255</f>
        <v>0</v>
      </c>
      <c r="Y356" s="107">
        <f>'Other Opex'!Y255</f>
        <v>0</v>
      </c>
      <c r="Z356" s="107">
        <f>'Other Opex'!Z255</f>
        <v>0</v>
      </c>
      <c r="AA356" s="107">
        <f>'Other Opex'!AA255</f>
        <v>0</v>
      </c>
      <c r="AB356" s="107">
        <f>'Other Opex'!AB255</f>
        <v>0</v>
      </c>
      <c r="AC356" s="108">
        <f>'Other Opex'!AC255</f>
        <v>0</v>
      </c>
      <c r="AE356" s="805">
        <f>'Other Opex'!AE255</f>
        <v>0</v>
      </c>
      <c r="AG356" s="805">
        <f>'Other Opex'!AG255</f>
        <v>0</v>
      </c>
      <c r="AI356" s="805">
        <f>'Other Opex'!AI255</f>
        <v>0</v>
      </c>
    </row>
    <row r="357" spans="2:35" outlineLevel="1" x14ac:dyDescent="0.2">
      <c r="B357" s="445" t="str">
        <f>'Line Items'!D$2436</f>
        <v>Other Operating Costs</v>
      </c>
      <c r="C357" s="445" t="str">
        <f>'Line Items'!D$2477</f>
        <v>Other Operating Costs: Administrative Costs &amp; Other</v>
      </c>
      <c r="D357" s="142" t="str">
        <f>'Other Opex'!D256</f>
        <v>Advertising</v>
      </c>
      <c r="E357" s="106"/>
      <c r="F357" s="143" t="str">
        <f>'Other Opex'!F256</f>
        <v>£000</v>
      </c>
      <c r="G357" s="107">
        <f>'Other Opex'!G256</f>
        <v>0</v>
      </c>
      <c r="H357" s="107">
        <f>'Other Opex'!H256</f>
        <v>0</v>
      </c>
      <c r="I357" s="107">
        <f>'Other Opex'!I256</f>
        <v>0</v>
      </c>
      <c r="J357" s="107">
        <f>'Other Opex'!J256</f>
        <v>0</v>
      </c>
      <c r="K357" s="107">
        <f>'Other Opex'!K256</f>
        <v>0</v>
      </c>
      <c r="L357" s="107">
        <f>'Other Opex'!L256</f>
        <v>0</v>
      </c>
      <c r="M357" s="107">
        <f>'Other Opex'!M256</f>
        <v>0</v>
      </c>
      <c r="N357" s="107">
        <f>'Other Opex'!N256</f>
        <v>0</v>
      </c>
      <c r="O357" s="107">
        <f>'Other Opex'!O256</f>
        <v>0</v>
      </c>
      <c r="P357" s="107">
        <f>'Other Opex'!P256</f>
        <v>0</v>
      </c>
      <c r="Q357" s="107">
        <f>'Other Opex'!Q256</f>
        <v>0</v>
      </c>
      <c r="R357" s="107">
        <f>'Other Opex'!R256</f>
        <v>0</v>
      </c>
      <c r="S357" s="107">
        <f>'Other Opex'!S256</f>
        <v>0</v>
      </c>
      <c r="T357" s="107">
        <f>'Other Opex'!T256</f>
        <v>0</v>
      </c>
      <c r="U357" s="107">
        <f>'Other Opex'!U256</f>
        <v>0</v>
      </c>
      <c r="V357" s="107">
        <f>'Other Opex'!V256</f>
        <v>0</v>
      </c>
      <c r="W357" s="107">
        <f>'Other Opex'!W256</f>
        <v>0</v>
      </c>
      <c r="X357" s="107">
        <f>'Other Opex'!X256</f>
        <v>0</v>
      </c>
      <c r="Y357" s="107">
        <f>'Other Opex'!Y256</f>
        <v>0</v>
      </c>
      <c r="Z357" s="107">
        <f>'Other Opex'!Z256</f>
        <v>0</v>
      </c>
      <c r="AA357" s="107">
        <f>'Other Opex'!AA256</f>
        <v>0</v>
      </c>
      <c r="AB357" s="107">
        <f>'Other Opex'!AB256</f>
        <v>0</v>
      </c>
      <c r="AC357" s="108">
        <f>'Other Opex'!AC256</f>
        <v>0</v>
      </c>
      <c r="AE357" s="805">
        <f>'Other Opex'!AE256</f>
        <v>0</v>
      </c>
      <c r="AG357" s="805">
        <f>'Other Opex'!AG256</f>
        <v>0</v>
      </c>
      <c r="AI357" s="805">
        <f>'Other Opex'!AI256</f>
        <v>0</v>
      </c>
    </row>
    <row r="358" spans="2:35" outlineLevel="1" x14ac:dyDescent="0.2">
      <c r="B358" s="445" t="str">
        <f>'Line Items'!D$2436</f>
        <v>Other Operating Costs</v>
      </c>
      <c r="C358" s="445" t="str">
        <f>'Line Items'!D$2477</f>
        <v>Other Operating Costs: Administrative Costs &amp; Other</v>
      </c>
      <c r="D358" s="142" t="str">
        <f>'Other Opex'!D257</f>
        <v>Media</v>
      </c>
      <c r="E358" s="106"/>
      <c r="F358" s="143" t="str">
        <f>'Other Opex'!F257</f>
        <v>£000</v>
      </c>
      <c r="G358" s="107">
        <f>'Other Opex'!G257</f>
        <v>0</v>
      </c>
      <c r="H358" s="107">
        <f>'Other Opex'!H257</f>
        <v>0</v>
      </c>
      <c r="I358" s="107">
        <f>'Other Opex'!I257</f>
        <v>0</v>
      </c>
      <c r="J358" s="107">
        <f>'Other Opex'!J257</f>
        <v>0</v>
      </c>
      <c r="K358" s="107">
        <f>'Other Opex'!K257</f>
        <v>0</v>
      </c>
      <c r="L358" s="107">
        <f>'Other Opex'!L257</f>
        <v>0</v>
      </c>
      <c r="M358" s="107">
        <f>'Other Opex'!M257</f>
        <v>0</v>
      </c>
      <c r="N358" s="107">
        <f>'Other Opex'!N257</f>
        <v>0</v>
      </c>
      <c r="O358" s="107">
        <f>'Other Opex'!O257</f>
        <v>0</v>
      </c>
      <c r="P358" s="107">
        <f>'Other Opex'!P257</f>
        <v>0</v>
      </c>
      <c r="Q358" s="107">
        <f>'Other Opex'!Q257</f>
        <v>0</v>
      </c>
      <c r="R358" s="107">
        <f>'Other Opex'!R257</f>
        <v>0</v>
      </c>
      <c r="S358" s="107">
        <f>'Other Opex'!S257</f>
        <v>0</v>
      </c>
      <c r="T358" s="107">
        <f>'Other Opex'!T257</f>
        <v>0</v>
      </c>
      <c r="U358" s="107">
        <f>'Other Opex'!U257</f>
        <v>0</v>
      </c>
      <c r="V358" s="107">
        <f>'Other Opex'!V257</f>
        <v>0</v>
      </c>
      <c r="W358" s="107">
        <f>'Other Opex'!W257</f>
        <v>0</v>
      </c>
      <c r="X358" s="107">
        <f>'Other Opex'!X257</f>
        <v>0</v>
      </c>
      <c r="Y358" s="107">
        <f>'Other Opex'!Y257</f>
        <v>0</v>
      </c>
      <c r="Z358" s="107">
        <f>'Other Opex'!Z257</f>
        <v>0</v>
      </c>
      <c r="AA358" s="107">
        <f>'Other Opex'!AA257</f>
        <v>0</v>
      </c>
      <c r="AB358" s="107">
        <f>'Other Opex'!AB257</f>
        <v>0</v>
      </c>
      <c r="AC358" s="108">
        <f>'Other Opex'!AC257</f>
        <v>0</v>
      </c>
      <c r="AE358" s="805">
        <f>'Other Opex'!AE257</f>
        <v>0</v>
      </c>
      <c r="AG358" s="805">
        <f>'Other Opex'!AG257</f>
        <v>0</v>
      </c>
      <c r="AI358" s="805">
        <f>'Other Opex'!AI257</f>
        <v>0</v>
      </c>
    </row>
    <row r="359" spans="2:35" outlineLevel="1" x14ac:dyDescent="0.2">
      <c r="B359" s="445" t="str">
        <f>'Line Items'!D$2436</f>
        <v>Other Operating Costs</v>
      </c>
      <c r="C359" s="445" t="str">
        <f>'Line Items'!D$2477</f>
        <v>Other Operating Costs: Administrative Costs &amp; Other</v>
      </c>
      <c r="D359" s="142" t="str">
        <f>'Other Opex'!D258</f>
        <v>Insurance</v>
      </c>
      <c r="E359" s="106"/>
      <c r="F359" s="143" t="str">
        <f>'Other Opex'!F258</f>
        <v>£000</v>
      </c>
      <c r="G359" s="107">
        <f>'Other Opex'!G258</f>
        <v>0</v>
      </c>
      <c r="H359" s="107">
        <f>'Other Opex'!H258</f>
        <v>0</v>
      </c>
      <c r="I359" s="107">
        <f>'Other Opex'!I258</f>
        <v>0</v>
      </c>
      <c r="J359" s="107">
        <f>'Other Opex'!J258</f>
        <v>0</v>
      </c>
      <c r="K359" s="107">
        <f>'Other Opex'!K258</f>
        <v>0</v>
      </c>
      <c r="L359" s="107">
        <f>'Other Opex'!L258</f>
        <v>0</v>
      </c>
      <c r="M359" s="107">
        <f>'Other Opex'!M258</f>
        <v>0</v>
      </c>
      <c r="N359" s="107">
        <f>'Other Opex'!N258</f>
        <v>0</v>
      </c>
      <c r="O359" s="107">
        <f>'Other Opex'!O258</f>
        <v>0</v>
      </c>
      <c r="P359" s="107">
        <f>'Other Opex'!P258</f>
        <v>0</v>
      </c>
      <c r="Q359" s="107">
        <f>'Other Opex'!Q258</f>
        <v>0</v>
      </c>
      <c r="R359" s="107">
        <f>'Other Opex'!R258</f>
        <v>0</v>
      </c>
      <c r="S359" s="107">
        <f>'Other Opex'!S258</f>
        <v>0</v>
      </c>
      <c r="T359" s="107">
        <f>'Other Opex'!T258</f>
        <v>0</v>
      </c>
      <c r="U359" s="107">
        <f>'Other Opex'!U258</f>
        <v>0</v>
      </c>
      <c r="V359" s="107">
        <f>'Other Opex'!V258</f>
        <v>0</v>
      </c>
      <c r="W359" s="107">
        <f>'Other Opex'!W258</f>
        <v>0</v>
      </c>
      <c r="X359" s="107">
        <f>'Other Opex'!X258</f>
        <v>0</v>
      </c>
      <c r="Y359" s="107">
        <f>'Other Opex'!Y258</f>
        <v>0</v>
      </c>
      <c r="Z359" s="107">
        <f>'Other Opex'!Z258</f>
        <v>0</v>
      </c>
      <c r="AA359" s="107">
        <f>'Other Opex'!AA258</f>
        <v>0</v>
      </c>
      <c r="AB359" s="107">
        <f>'Other Opex'!AB258</f>
        <v>0</v>
      </c>
      <c r="AC359" s="108">
        <f>'Other Opex'!AC258</f>
        <v>0</v>
      </c>
      <c r="AE359" s="805">
        <f>'Other Opex'!AE258</f>
        <v>0</v>
      </c>
      <c r="AG359" s="805">
        <f>'Other Opex'!AG258</f>
        <v>0</v>
      </c>
      <c r="AI359" s="805">
        <f>'Other Opex'!AI258</f>
        <v>0</v>
      </c>
    </row>
    <row r="360" spans="2:35" outlineLevel="1" x14ac:dyDescent="0.2">
      <c r="B360" s="445" t="str">
        <f>'Line Items'!D$2436</f>
        <v>Other Operating Costs</v>
      </c>
      <c r="C360" s="445" t="str">
        <f>'Line Items'!D$2477</f>
        <v>Other Operating Costs: Administrative Costs &amp; Other</v>
      </c>
      <c r="D360" s="142" t="str">
        <f>'Other Opex'!D259</f>
        <v>Business Rates</v>
      </c>
      <c r="E360" s="106"/>
      <c r="F360" s="143" t="str">
        <f>'Other Opex'!F259</f>
        <v>£000</v>
      </c>
      <c r="G360" s="107">
        <f>'Other Opex'!G259</f>
        <v>0</v>
      </c>
      <c r="H360" s="107">
        <f>'Other Opex'!H259</f>
        <v>0</v>
      </c>
      <c r="I360" s="107">
        <f>'Other Opex'!I259</f>
        <v>0</v>
      </c>
      <c r="J360" s="107">
        <f>'Other Opex'!J259</f>
        <v>0</v>
      </c>
      <c r="K360" s="107">
        <f>'Other Opex'!K259</f>
        <v>0</v>
      </c>
      <c r="L360" s="107">
        <f>'Other Opex'!L259</f>
        <v>0</v>
      </c>
      <c r="M360" s="107">
        <f>'Other Opex'!M259</f>
        <v>0</v>
      </c>
      <c r="N360" s="107">
        <f>'Other Opex'!N259</f>
        <v>0</v>
      </c>
      <c r="O360" s="107">
        <f>'Other Opex'!O259</f>
        <v>0</v>
      </c>
      <c r="P360" s="107">
        <f>'Other Opex'!P259</f>
        <v>0</v>
      </c>
      <c r="Q360" s="107">
        <f>'Other Opex'!Q259</f>
        <v>0</v>
      </c>
      <c r="R360" s="107">
        <f>'Other Opex'!R259</f>
        <v>0</v>
      </c>
      <c r="S360" s="107">
        <f>'Other Opex'!S259</f>
        <v>0</v>
      </c>
      <c r="T360" s="107">
        <f>'Other Opex'!T259</f>
        <v>0</v>
      </c>
      <c r="U360" s="107">
        <f>'Other Opex'!U259</f>
        <v>0</v>
      </c>
      <c r="V360" s="107">
        <f>'Other Opex'!V259</f>
        <v>0</v>
      </c>
      <c r="W360" s="107">
        <f>'Other Opex'!W259</f>
        <v>0</v>
      </c>
      <c r="X360" s="107">
        <f>'Other Opex'!X259</f>
        <v>0</v>
      </c>
      <c r="Y360" s="107">
        <f>'Other Opex'!Y259</f>
        <v>0</v>
      </c>
      <c r="Z360" s="107">
        <f>'Other Opex'!Z259</f>
        <v>0</v>
      </c>
      <c r="AA360" s="107">
        <f>'Other Opex'!AA259</f>
        <v>0</v>
      </c>
      <c r="AB360" s="107">
        <f>'Other Opex'!AB259</f>
        <v>0</v>
      </c>
      <c r="AC360" s="108">
        <f>'Other Opex'!AC259</f>
        <v>0</v>
      </c>
      <c r="AE360" s="805">
        <f>'Other Opex'!AE259</f>
        <v>0</v>
      </c>
      <c r="AG360" s="805">
        <f>'Other Opex'!AG259</f>
        <v>0</v>
      </c>
      <c r="AI360" s="805">
        <f>'Other Opex'!AI259</f>
        <v>0</v>
      </c>
    </row>
    <row r="361" spans="2:35" outlineLevel="1" x14ac:dyDescent="0.2">
      <c r="B361" s="445" t="str">
        <f>'Line Items'!D$2436</f>
        <v>Other Operating Costs</v>
      </c>
      <c r="C361" s="445" t="str">
        <f>'Line Items'!D$2477</f>
        <v>Other Operating Costs: Administrative Costs &amp; Other</v>
      </c>
      <c r="D361" s="142" t="str">
        <f>'Other Opex'!D260</f>
        <v>Building Rents</v>
      </c>
      <c r="E361" s="106"/>
      <c r="F361" s="143" t="str">
        <f>'Other Opex'!F260</f>
        <v>£000</v>
      </c>
      <c r="G361" s="107">
        <f>'Other Opex'!G260</f>
        <v>0</v>
      </c>
      <c r="H361" s="107">
        <f>'Other Opex'!H260</f>
        <v>0</v>
      </c>
      <c r="I361" s="107">
        <f>'Other Opex'!I260</f>
        <v>0</v>
      </c>
      <c r="J361" s="107">
        <f>'Other Opex'!J260</f>
        <v>0</v>
      </c>
      <c r="K361" s="107">
        <f>'Other Opex'!K260</f>
        <v>0</v>
      </c>
      <c r="L361" s="107">
        <f>'Other Opex'!L260</f>
        <v>0</v>
      </c>
      <c r="M361" s="107">
        <f>'Other Opex'!M260</f>
        <v>0</v>
      </c>
      <c r="N361" s="107">
        <f>'Other Opex'!N260</f>
        <v>0</v>
      </c>
      <c r="O361" s="107">
        <f>'Other Opex'!O260</f>
        <v>0</v>
      </c>
      <c r="P361" s="107">
        <f>'Other Opex'!P260</f>
        <v>0</v>
      </c>
      <c r="Q361" s="107">
        <f>'Other Opex'!Q260</f>
        <v>0</v>
      </c>
      <c r="R361" s="107">
        <f>'Other Opex'!R260</f>
        <v>0</v>
      </c>
      <c r="S361" s="107">
        <f>'Other Opex'!S260</f>
        <v>0</v>
      </c>
      <c r="T361" s="107">
        <f>'Other Opex'!T260</f>
        <v>0</v>
      </c>
      <c r="U361" s="107">
        <f>'Other Opex'!U260</f>
        <v>0</v>
      </c>
      <c r="V361" s="107">
        <f>'Other Opex'!V260</f>
        <v>0</v>
      </c>
      <c r="W361" s="107">
        <f>'Other Opex'!W260</f>
        <v>0</v>
      </c>
      <c r="X361" s="107">
        <f>'Other Opex'!X260</f>
        <v>0</v>
      </c>
      <c r="Y361" s="107">
        <f>'Other Opex'!Y260</f>
        <v>0</v>
      </c>
      <c r="Z361" s="107">
        <f>'Other Opex'!Z260</f>
        <v>0</v>
      </c>
      <c r="AA361" s="107">
        <f>'Other Opex'!AA260</f>
        <v>0</v>
      </c>
      <c r="AB361" s="107">
        <f>'Other Opex'!AB260</f>
        <v>0</v>
      </c>
      <c r="AC361" s="108">
        <f>'Other Opex'!AC260</f>
        <v>0</v>
      </c>
      <c r="AE361" s="805">
        <f>'Other Opex'!AE260</f>
        <v>0</v>
      </c>
      <c r="AG361" s="805">
        <f>'Other Opex'!AG260</f>
        <v>0</v>
      </c>
      <c r="AI361" s="805">
        <f>'Other Opex'!AI260</f>
        <v>0</v>
      </c>
    </row>
    <row r="362" spans="2:35" outlineLevel="1" x14ac:dyDescent="0.2">
      <c r="B362" s="445" t="str">
        <f>'Line Items'!D$2436</f>
        <v>Other Operating Costs</v>
      </c>
      <c r="C362" s="445" t="str">
        <f>'Line Items'!D$2477</f>
        <v>Other Operating Costs: Administrative Costs &amp; Other</v>
      </c>
      <c r="D362" s="142" t="str">
        <f>'Other Opex'!D261</f>
        <v>Bank Charges</v>
      </c>
      <c r="E362" s="106"/>
      <c r="F362" s="143" t="str">
        <f>'Other Opex'!F261</f>
        <v>£000</v>
      </c>
      <c r="G362" s="107">
        <f>'Other Opex'!G261</f>
        <v>0</v>
      </c>
      <c r="H362" s="107">
        <f>'Other Opex'!H261</f>
        <v>0</v>
      </c>
      <c r="I362" s="107">
        <f>'Other Opex'!I261</f>
        <v>0</v>
      </c>
      <c r="J362" s="107">
        <f>'Other Opex'!J261</f>
        <v>0</v>
      </c>
      <c r="K362" s="107">
        <f>'Other Opex'!K261</f>
        <v>0</v>
      </c>
      <c r="L362" s="107">
        <f>'Other Opex'!L261</f>
        <v>0</v>
      </c>
      <c r="M362" s="107">
        <f>'Other Opex'!M261</f>
        <v>0</v>
      </c>
      <c r="N362" s="107">
        <f>'Other Opex'!N261</f>
        <v>0</v>
      </c>
      <c r="O362" s="107">
        <f>'Other Opex'!O261</f>
        <v>0</v>
      </c>
      <c r="P362" s="107">
        <f>'Other Opex'!P261</f>
        <v>0</v>
      </c>
      <c r="Q362" s="107">
        <f>'Other Opex'!Q261</f>
        <v>0</v>
      </c>
      <c r="R362" s="107">
        <f>'Other Opex'!R261</f>
        <v>0</v>
      </c>
      <c r="S362" s="107">
        <f>'Other Opex'!S261</f>
        <v>0</v>
      </c>
      <c r="T362" s="107">
        <f>'Other Opex'!T261</f>
        <v>0</v>
      </c>
      <c r="U362" s="107">
        <f>'Other Opex'!U261</f>
        <v>0</v>
      </c>
      <c r="V362" s="107">
        <f>'Other Opex'!V261</f>
        <v>0</v>
      </c>
      <c r="W362" s="107">
        <f>'Other Opex'!W261</f>
        <v>0</v>
      </c>
      <c r="X362" s="107">
        <f>'Other Opex'!X261</f>
        <v>0</v>
      </c>
      <c r="Y362" s="107">
        <f>'Other Opex'!Y261</f>
        <v>0</v>
      </c>
      <c r="Z362" s="107">
        <f>'Other Opex'!Z261</f>
        <v>0</v>
      </c>
      <c r="AA362" s="107">
        <f>'Other Opex'!AA261</f>
        <v>0</v>
      </c>
      <c r="AB362" s="107">
        <f>'Other Opex'!AB261</f>
        <v>0</v>
      </c>
      <c r="AC362" s="108">
        <f>'Other Opex'!AC261</f>
        <v>0</v>
      </c>
      <c r="AE362" s="805">
        <f>'Other Opex'!AE261</f>
        <v>0</v>
      </c>
      <c r="AG362" s="805">
        <f>'Other Opex'!AG261</f>
        <v>0</v>
      </c>
      <c r="AI362" s="805">
        <f>'Other Opex'!AI261</f>
        <v>0</v>
      </c>
    </row>
    <row r="363" spans="2:35" outlineLevel="1" x14ac:dyDescent="0.2">
      <c r="B363" s="445" t="str">
        <f>'Line Items'!D$2436</f>
        <v>Other Operating Costs</v>
      </c>
      <c r="C363" s="445" t="str">
        <f>'Line Items'!D$2477</f>
        <v>Other Operating Costs: Administrative Costs &amp; Other</v>
      </c>
      <c r="D363" s="142" t="str">
        <f>'Other Opex'!D262</f>
        <v>Waste Disposal</v>
      </c>
      <c r="E363" s="106"/>
      <c r="F363" s="143" t="str">
        <f>'Other Opex'!F262</f>
        <v>£000</v>
      </c>
      <c r="G363" s="107">
        <f>'Other Opex'!G262</f>
        <v>0</v>
      </c>
      <c r="H363" s="107">
        <f>'Other Opex'!H262</f>
        <v>0</v>
      </c>
      <c r="I363" s="107">
        <f>'Other Opex'!I262</f>
        <v>0</v>
      </c>
      <c r="J363" s="107">
        <f>'Other Opex'!J262</f>
        <v>0</v>
      </c>
      <c r="K363" s="107">
        <f>'Other Opex'!K262</f>
        <v>0</v>
      </c>
      <c r="L363" s="107">
        <f>'Other Opex'!L262</f>
        <v>0</v>
      </c>
      <c r="M363" s="107">
        <f>'Other Opex'!M262</f>
        <v>0</v>
      </c>
      <c r="N363" s="107">
        <f>'Other Opex'!N262</f>
        <v>0</v>
      </c>
      <c r="O363" s="107">
        <f>'Other Opex'!O262</f>
        <v>0</v>
      </c>
      <c r="P363" s="107">
        <f>'Other Opex'!P262</f>
        <v>0</v>
      </c>
      <c r="Q363" s="107">
        <f>'Other Opex'!Q262</f>
        <v>0</v>
      </c>
      <c r="R363" s="107">
        <f>'Other Opex'!R262</f>
        <v>0</v>
      </c>
      <c r="S363" s="107">
        <f>'Other Opex'!S262</f>
        <v>0</v>
      </c>
      <c r="T363" s="107">
        <f>'Other Opex'!T262</f>
        <v>0</v>
      </c>
      <c r="U363" s="107">
        <f>'Other Opex'!U262</f>
        <v>0</v>
      </c>
      <c r="V363" s="107">
        <f>'Other Opex'!V262</f>
        <v>0</v>
      </c>
      <c r="W363" s="107">
        <f>'Other Opex'!W262</f>
        <v>0</v>
      </c>
      <c r="X363" s="107">
        <f>'Other Opex'!X262</f>
        <v>0</v>
      </c>
      <c r="Y363" s="107">
        <f>'Other Opex'!Y262</f>
        <v>0</v>
      </c>
      <c r="Z363" s="107">
        <f>'Other Opex'!Z262</f>
        <v>0</v>
      </c>
      <c r="AA363" s="107">
        <f>'Other Opex'!AA262</f>
        <v>0</v>
      </c>
      <c r="AB363" s="107">
        <f>'Other Opex'!AB262</f>
        <v>0</v>
      </c>
      <c r="AC363" s="108">
        <f>'Other Opex'!AC262</f>
        <v>0</v>
      </c>
      <c r="AE363" s="805">
        <f>'Other Opex'!AE262</f>
        <v>0</v>
      </c>
      <c r="AG363" s="805">
        <f>'Other Opex'!AG262</f>
        <v>0</v>
      </c>
      <c r="AI363" s="805">
        <f>'Other Opex'!AI262</f>
        <v>0</v>
      </c>
    </row>
    <row r="364" spans="2:35" outlineLevel="1" x14ac:dyDescent="0.2">
      <c r="B364" s="445" t="str">
        <f>'Line Items'!D$2436</f>
        <v>Other Operating Costs</v>
      </c>
      <c r="C364" s="445" t="str">
        <f>'Line Items'!D$2477</f>
        <v>Other Operating Costs: Administrative Costs &amp; Other</v>
      </c>
      <c r="D364" s="142" t="str">
        <f>'Other Opex'!D263</f>
        <v>Subscriptions</v>
      </c>
      <c r="E364" s="106"/>
      <c r="F364" s="143" t="str">
        <f>'Other Opex'!F263</f>
        <v>£000</v>
      </c>
      <c r="G364" s="107">
        <f>'Other Opex'!G263</f>
        <v>0</v>
      </c>
      <c r="H364" s="107">
        <f>'Other Opex'!H263</f>
        <v>0</v>
      </c>
      <c r="I364" s="107">
        <f>'Other Opex'!I263</f>
        <v>0</v>
      </c>
      <c r="J364" s="107">
        <f>'Other Opex'!J263</f>
        <v>0</v>
      </c>
      <c r="K364" s="107">
        <f>'Other Opex'!K263</f>
        <v>0</v>
      </c>
      <c r="L364" s="107">
        <f>'Other Opex'!L263</f>
        <v>0</v>
      </c>
      <c r="M364" s="107">
        <f>'Other Opex'!M263</f>
        <v>0</v>
      </c>
      <c r="N364" s="107">
        <f>'Other Opex'!N263</f>
        <v>0</v>
      </c>
      <c r="O364" s="107">
        <f>'Other Opex'!O263</f>
        <v>0</v>
      </c>
      <c r="P364" s="107">
        <f>'Other Opex'!P263</f>
        <v>0</v>
      </c>
      <c r="Q364" s="107">
        <f>'Other Opex'!Q263</f>
        <v>0</v>
      </c>
      <c r="R364" s="107">
        <f>'Other Opex'!R263</f>
        <v>0</v>
      </c>
      <c r="S364" s="107">
        <f>'Other Opex'!S263</f>
        <v>0</v>
      </c>
      <c r="T364" s="107">
        <f>'Other Opex'!T263</f>
        <v>0</v>
      </c>
      <c r="U364" s="107">
        <f>'Other Opex'!U263</f>
        <v>0</v>
      </c>
      <c r="V364" s="107">
        <f>'Other Opex'!V263</f>
        <v>0</v>
      </c>
      <c r="W364" s="107">
        <f>'Other Opex'!W263</f>
        <v>0</v>
      </c>
      <c r="X364" s="107">
        <f>'Other Opex'!X263</f>
        <v>0</v>
      </c>
      <c r="Y364" s="107">
        <f>'Other Opex'!Y263</f>
        <v>0</v>
      </c>
      <c r="Z364" s="107">
        <f>'Other Opex'!Z263</f>
        <v>0</v>
      </c>
      <c r="AA364" s="107">
        <f>'Other Opex'!AA263</f>
        <v>0</v>
      </c>
      <c r="AB364" s="107">
        <f>'Other Opex'!AB263</f>
        <v>0</v>
      </c>
      <c r="AC364" s="108">
        <f>'Other Opex'!AC263</f>
        <v>0</v>
      </c>
      <c r="AE364" s="805">
        <f>'Other Opex'!AE263</f>
        <v>0</v>
      </c>
      <c r="AG364" s="805">
        <f>'Other Opex'!AG263</f>
        <v>0</v>
      </c>
      <c r="AI364" s="805">
        <f>'Other Opex'!AI263</f>
        <v>0</v>
      </c>
    </row>
    <row r="365" spans="2:35" outlineLevel="1" x14ac:dyDescent="0.2">
      <c r="B365" s="445" t="str">
        <f>'Line Items'!D$2436</f>
        <v>Other Operating Costs</v>
      </c>
      <c r="C365" s="445" t="str">
        <f>'Line Items'!D$2477</f>
        <v>Other Operating Costs: Administrative Costs &amp; Other</v>
      </c>
      <c r="D365" s="142" t="str">
        <f>'Other Opex'!D264</f>
        <v>Road Vehicles</v>
      </c>
      <c r="E365" s="106"/>
      <c r="F365" s="143" t="str">
        <f>'Other Opex'!F264</f>
        <v>£000</v>
      </c>
      <c r="G365" s="107">
        <f>'Other Opex'!G264</f>
        <v>0</v>
      </c>
      <c r="H365" s="107">
        <f>'Other Opex'!H264</f>
        <v>0</v>
      </c>
      <c r="I365" s="107">
        <f>'Other Opex'!I264</f>
        <v>0</v>
      </c>
      <c r="J365" s="107">
        <f>'Other Opex'!J264</f>
        <v>0</v>
      </c>
      <c r="K365" s="107">
        <f>'Other Opex'!K264</f>
        <v>0</v>
      </c>
      <c r="L365" s="107">
        <f>'Other Opex'!L264</f>
        <v>0</v>
      </c>
      <c r="M365" s="107">
        <f>'Other Opex'!M264</f>
        <v>0</v>
      </c>
      <c r="N365" s="107">
        <f>'Other Opex'!N264</f>
        <v>0</v>
      </c>
      <c r="O365" s="107">
        <f>'Other Opex'!O264</f>
        <v>0</v>
      </c>
      <c r="P365" s="107">
        <f>'Other Opex'!P264</f>
        <v>0</v>
      </c>
      <c r="Q365" s="107">
        <f>'Other Opex'!Q264</f>
        <v>0</v>
      </c>
      <c r="R365" s="107">
        <f>'Other Opex'!R264</f>
        <v>0</v>
      </c>
      <c r="S365" s="107">
        <f>'Other Opex'!S264</f>
        <v>0</v>
      </c>
      <c r="T365" s="107">
        <f>'Other Opex'!T264</f>
        <v>0</v>
      </c>
      <c r="U365" s="107">
        <f>'Other Opex'!U264</f>
        <v>0</v>
      </c>
      <c r="V365" s="107">
        <f>'Other Opex'!V264</f>
        <v>0</v>
      </c>
      <c r="W365" s="107">
        <f>'Other Opex'!W264</f>
        <v>0</v>
      </c>
      <c r="X365" s="107">
        <f>'Other Opex'!X264</f>
        <v>0</v>
      </c>
      <c r="Y365" s="107">
        <f>'Other Opex'!Y264</f>
        <v>0</v>
      </c>
      <c r="Z365" s="107">
        <f>'Other Opex'!Z264</f>
        <v>0</v>
      </c>
      <c r="AA365" s="107">
        <f>'Other Opex'!AA264</f>
        <v>0</v>
      </c>
      <c r="AB365" s="107">
        <f>'Other Opex'!AB264</f>
        <v>0</v>
      </c>
      <c r="AC365" s="108">
        <f>'Other Opex'!AC264</f>
        <v>0</v>
      </c>
      <c r="AE365" s="805">
        <f>'Other Opex'!AE264</f>
        <v>0</v>
      </c>
      <c r="AG365" s="805">
        <f>'Other Opex'!AG264</f>
        <v>0</v>
      </c>
      <c r="AI365" s="805">
        <f>'Other Opex'!AI264</f>
        <v>0</v>
      </c>
    </row>
    <row r="366" spans="2:35" outlineLevel="1" x14ac:dyDescent="0.2">
      <c r="B366" s="445" t="str">
        <f>'Line Items'!D$2436</f>
        <v>Other Operating Costs</v>
      </c>
      <c r="C366" s="445" t="str">
        <f>'Line Items'!D$2477</f>
        <v>Other Operating Costs: Administrative Costs &amp; Other</v>
      </c>
      <c r="D366" s="142" t="str">
        <f>'Other Opex'!D265</f>
        <v>Property</v>
      </c>
      <c r="E366" s="106"/>
      <c r="F366" s="143" t="str">
        <f>'Other Opex'!F265</f>
        <v>£000</v>
      </c>
      <c r="G366" s="107">
        <f>'Other Opex'!G265</f>
        <v>0</v>
      </c>
      <c r="H366" s="107">
        <f>'Other Opex'!H265</f>
        <v>0</v>
      </c>
      <c r="I366" s="107">
        <f>'Other Opex'!I265</f>
        <v>0</v>
      </c>
      <c r="J366" s="107">
        <f>'Other Opex'!J265</f>
        <v>0</v>
      </c>
      <c r="K366" s="107">
        <f>'Other Opex'!K265</f>
        <v>0</v>
      </c>
      <c r="L366" s="107">
        <f>'Other Opex'!L265</f>
        <v>0</v>
      </c>
      <c r="M366" s="107">
        <f>'Other Opex'!M265</f>
        <v>0</v>
      </c>
      <c r="N366" s="107">
        <f>'Other Opex'!N265</f>
        <v>0</v>
      </c>
      <c r="O366" s="107">
        <f>'Other Opex'!O265</f>
        <v>0</v>
      </c>
      <c r="P366" s="107">
        <f>'Other Opex'!P265</f>
        <v>0</v>
      </c>
      <c r="Q366" s="107">
        <f>'Other Opex'!Q265</f>
        <v>0</v>
      </c>
      <c r="R366" s="107">
        <f>'Other Opex'!R265</f>
        <v>0</v>
      </c>
      <c r="S366" s="107">
        <f>'Other Opex'!S265</f>
        <v>0</v>
      </c>
      <c r="T366" s="107">
        <f>'Other Opex'!T265</f>
        <v>0</v>
      </c>
      <c r="U366" s="107">
        <f>'Other Opex'!U265</f>
        <v>0</v>
      </c>
      <c r="V366" s="107">
        <f>'Other Opex'!V265</f>
        <v>0</v>
      </c>
      <c r="W366" s="107">
        <f>'Other Opex'!W265</f>
        <v>0</v>
      </c>
      <c r="X366" s="107">
        <f>'Other Opex'!X265</f>
        <v>0</v>
      </c>
      <c r="Y366" s="107">
        <f>'Other Opex'!Y265</f>
        <v>0</v>
      </c>
      <c r="Z366" s="107">
        <f>'Other Opex'!Z265</f>
        <v>0</v>
      </c>
      <c r="AA366" s="107">
        <f>'Other Opex'!AA265</f>
        <v>0</v>
      </c>
      <c r="AB366" s="107">
        <f>'Other Opex'!AB265</f>
        <v>0</v>
      </c>
      <c r="AC366" s="108">
        <f>'Other Opex'!AC265</f>
        <v>0</v>
      </c>
      <c r="AE366" s="805">
        <f>'Other Opex'!AE265</f>
        <v>0</v>
      </c>
      <c r="AG366" s="805">
        <f>'Other Opex'!AG265</f>
        <v>0</v>
      </c>
      <c r="AI366" s="805">
        <f>'Other Opex'!AI265</f>
        <v>0</v>
      </c>
    </row>
    <row r="367" spans="2:35" outlineLevel="1" x14ac:dyDescent="0.2">
      <c r="B367" s="445" t="str">
        <f>'Line Items'!D$2436</f>
        <v>Other Operating Costs</v>
      </c>
      <c r="C367" s="445" t="str">
        <f>'Line Items'!D$2477</f>
        <v>Other Operating Costs: Administrative Costs &amp; Other</v>
      </c>
      <c r="D367" s="142" t="str">
        <f>'Other Opex'!D266</f>
        <v>Office Utilities &amp; Maintenance</v>
      </c>
      <c r="E367" s="106"/>
      <c r="F367" s="143" t="str">
        <f>'Other Opex'!F266</f>
        <v>£000</v>
      </c>
      <c r="G367" s="107">
        <f>'Other Opex'!G266</f>
        <v>0</v>
      </c>
      <c r="H367" s="107">
        <f>'Other Opex'!H266</f>
        <v>0</v>
      </c>
      <c r="I367" s="107">
        <f>'Other Opex'!I266</f>
        <v>0</v>
      </c>
      <c r="J367" s="107">
        <f>'Other Opex'!J266</f>
        <v>0</v>
      </c>
      <c r="K367" s="107">
        <f>'Other Opex'!K266</f>
        <v>0</v>
      </c>
      <c r="L367" s="107">
        <f>'Other Opex'!L266</f>
        <v>0</v>
      </c>
      <c r="M367" s="107">
        <f>'Other Opex'!M266</f>
        <v>0</v>
      </c>
      <c r="N367" s="107">
        <f>'Other Opex'!N266</f>
        <v>0</v>
      </c>
      <c r="O367" s="107">
        <f>'Other Opex'!O266</f>
        <v>0</v>
      </c>
      <c r="P367" s="107">
        <f>'Other Opex'!P266</f>
        <v>0</v>
      </c>
      <c r="Q367" s="107">
        <f>'Other Opex'!Q266</f>
        <v>0</v>
      </c>
      <c r="R367" s="107">
        <f>'Other Opex'!R266</f>
        <v>0</v>
      </c>
      <c r="S367" s="107">
        <f>'Other Opex'!S266</f>
        <v>0</v>
      </c>
      <c r="T367" s="107">
        <f>'Other Opex'!T266</f>
        <v>0</v>
      </c>
      <c r="U367" s="107">
        <f>'Other Opex'!U266</f>
        <v>0</v>
      </c>
      <c r="V367" s="107">
        <f>'Other Opex'!V266</f>
        <v>0</v>
      </c>
      <c r="W367" s="107">
        <f>'Other Opex'!W266</f>
        <v>0</v>
      </c>
      <c r="X367" s="107">
        <f>'Other Opex'!X266</f>
        <v>0</v>
      </c>
      <c r="Y367" s="107">
        <f>'Other Opex'!Y266</f>
        <v>0</v>
      </c>
      <c r="Z367" s="107">
        <f>'Other Opex'!Z266</f>
        <v>0</v>
      </c>
      <c r="AA367" s="107">
        <f>'Other Opex'!AA266</f>
        <v>0</v>
      </c>
      <c r="AB367" s="107">
        <f>'Other Opex'!AB266</f>
        <v>0</v>
      </c>
      <c r="AC367" s="108">
        <f>'Other Opex'!AC266</f>
        <v>0</v>
      </c>
      <c r="AE367" s="805">
        <f>'Other Opex'!AE266</f>
        <v>0</v>
      </c>
      <c r="AG367" s="805">
        <f>'Other Opex'!AG266</f>
        <v>0</v>
      </c>
      <c r="AI367" s="805">
        <f>'Other Opex'!AI266</f>
        <v>0</v>
      </c>
    </row>
    <row r="368" spans="2:35" outlineLevel="1" x14ac:dyDescent="0.2">
      <c r="B368" s="445" t="str">
        <f>'Line Items'!D$2436</f>
        <v>Other Operating Costs</v>
      </c>
      <c r="C368" s="445" t="str">
        <f>'Line Items'!D$2477</f>
        <v>Other Operating Costs: Administrative Costs &amp; Other</v>
      </c>
      <c r="D368" s="142" t="str">
        <f>'Other Opex'!D267</f>
        <v>Office Security</v>
      </c>
      <c r="E368" s="106"/>
      <c r="F368" s="143" t="str">
        <f>'Other Opex'!F267</f>
        <v>£000</v>
      </c>
      <c r="G368" s="107">
        <f>'Other Opex'!G267</f>
        <v>0</v>
      </c>
      <c r="H368" s="107">
        <f>'Other Opex'!H267</f>
        <v>0</v>
      </c>
      <c r="I368" s="107">
        <f>'Other Opex'!I267</f>
        <v>0</v>
      </c>
      <c r="J368" s="107">
        <f>'Other Opex'!J267</f>
        <v>0</v>
      </c>
      <c r="K368" s="107">
        <f>'Other Opex'!K267</f>
        <v>0</v>
      </c>
      <c r="L368" s="107">
        <f>'Other Opex'!L267</f>
        <v>0</v>
      </c>
      <c r="M368" s="107">
        <f>'Other Opex'!M267</f>
        <v>0</v>
      </c>
      <c r="N368" s="107">
        <f>'Other Opex'!N267</f>
        <v>0</v>
      </c>
      <c r="O368" s="107">
        <f>'Other Opex'!O267</f>
        <v>0</v>
      </c>
      <c r="P368" s="107">
        <f>'Other Opex'!P267</f>
        <v>0</v>
      </c>
      <c r="Q368" s="107">
        <f>'Other Opex'!Q267</f>
        <v>0</v>
      </c>
      <c r="R368" s="107">
        <f>'Other Opex'!R267</f>
        <v>0</v>
      </c>
      <c r="S368" s="107">
        <f>'Other Opex'!S267</f>
        <v>0</v>
      </c>
      <c r="T368" s="107">
        <f>'Other Opex'!T267</f>
        <v>0</v>
      </c>
      <c r="U368" s="107">
        <f>'Other Opex'!U267</f>
        <v>0</v>
      </c>
      <c r="V368" s="107">
        <f>'Other Opex'!V267</f>
        <v>0</v>
      </c>
      <c r="W368" s="107">
        <f>'Other Opex'!W267</f>
        <v>0</v>
      </c>
      <c r="X368" s="107">
        <f>'Other Opex'!X267</f>
        <v>0</v>
      </c>
      <c r="Y368" s="107">
        <f>'Other Opex'!Y267</f>
        <v>0</v>
      </c>
      <c r="Z368" s="107">
        <f>'Other Opex'!Z267</f>
        <v>0</v>
      </c>
      <c r="AA368" s="107">
        <f>'Other Opex'!AA267</f>
        <v>0</v>
      </c>
      <c r="AB368" s="107">
        <f>'Other Opex'!AB267</f>
        <v>0</v>
      </c>
      <c r="AC368" s="108">
        <f>'Other Opex'!AC267</f>
        <v>0</v>
      </c>
      <c r="AE368" s="805">
        <f>'Other Opex'!AE267</f>
        <v>0</v>
      </c>
      <c r="AG368" s="805">
        <f>'Other Opex'!AG267</f>
        <v>0</v>
      </c>
      <c r="AI368" s="805">
        <f>'Other Opex'!AI267</f>
        <v>0</v>
      </c>
    </row>
    <row r="369" spans="2:35" outlineLevel="1" x14ac:dyDescent="0.2">
      <c r="B369" s="445" t="str">
        <f>'Line Items'!D$2436</f>
        <v>Other Operating Costs</v>
      </c>
      <c r="C369" s="445" t="str">
        <f>'Line Items'!D$2477</f>
        <v>Other Operating Costs: Administrative Costs &amp; Other</v>
      </c>
      <c r="D369" s="142" t="str">
        <f>'Other Opex'!D268</f>
        <v>Management Fee</v>
      </c>
      <c r="E369" s="106"/>
      <c r="F369" s="143" t="str">
        <f>'Other Opex'!F268</f>
        <v>£000</v>
      </c>
      <c r="G369" s="107">
        <f>'Other Opex'!G268</f>
        <v>0</v>
      </c>
      <c r="H369" s="107">
        <f>'Other Opex'!H268</f>
        <v>0</v>
      </c>
      <c r="I369" s="107">
        <f>'Other Opex'!I268</f>
        <v>0</v>
      </c>
      <c r="J369" s="107">
        <f>'Other Opex'!J268</f>
        <v>0</v>
      </c>
      <c r="K369" s="107">
        <f>'Other Opex'!K268</f>
        <v>0</v>
      </c>
      <c r="L369" s="107">
        <f>'Other Opex'!L268</f>
        <v>0</v>
      </c>
      <c r="M369" s="107">
        <f>'Other Opex'!M268</f>
        <v>0</v>
      </c>
      <c r="N369" s="107">
        <f>'Other Opex'!N268</f>
        <v>0</v>
      </c>
      <c r="O369" s="107">
        <f>'Other Opex'!O268</f>
        <v>0</v>
      </c>
      <c r="P369" s="107">
        <f>'Other Opex'!P268</f>
        <v>0</v>
      </c>
      <c r="Q369" s="107">
        <f>'Other Opex'!Q268</f>
        <v>0</v>
      </c>
      <c r="R369" s="107">
        <f>'Other Opex'!R268</f>
        <v>0</v>
      </c>
      <c r="S369" s="107">
        <f>'Other Opex'!S268</f>
        <v>0</v>
      </c>
      <c r="T369" s="107">
        <f>'Other Opex'!T268</f>
        <v>0</v>
      </c>
      <c r="U369" s="107">
        <f>'Other Opex'!U268</f>
        <v>0</v>
      </c>
      <c r="V369" s="107">
        <f>'Other Opex'!V268</f>
        <v>0</v>
      </c>
      <c r="W369" s="107">
        <f>'Other Opex'!W268</f>
        <v>0</v>
      </c>
      <c r="X369" s="107">
        <f>'Other Opex'!X268</f>
        <v>0</v>
      </c>
      <c r="Y369" s="107">
        <f>'Other Opex'!Y268</f>
        <v>0</v>
      </c>
      <c r="Z369" s="107">
        <f>'Other Opex'!Z268</f>
        <v>0</v>
      </c>
      <c r="AA369" s="107">
        <f>'Other Opex'!AA268</f>
        <v>0</v>
      </c>
      <c r="AB369" s="107">
        <f>'Other Opex'!AB268</f>
        <v>0</v>
      </c>
      <c r="AC369" s="108">
        <f>'Other Opex'!AC268</f>
        <v>0</v>
      </c>
      <c r="AE369" s="805">
        <f>'Other Opex'!AE268</f>
        <v>0</v>
      </c>
      <c r="AG369" s="805">
        <f>'Other Opex'!AG268</f>
        <v>0</v>
      </c>
      <c r="AI369" s="805">
        <f>'Other Opex'!AI268</f>
        <v>0</v>
      </c>
    </row>
    <row r="370" spans="2:35" outlineLevel="1" x14ac:dyDescent="0.2">
      <c r="B370" s="445" t="str">
        <f>'Line Items'!D$2436</f>
        <v>Other Operating Costs</v>
      </c>
      <c r="C370" s="445" t="str">
        <f>'Line Items'!D$2477</f>
        <v>Other Operating Costs: Administrative Costs &amp; Other</v>
      </c>
      <c r="D370" s="142" t="str">
        <f>'Other Opex'!D269</f>
        <v>NPS Contingency</v>
      </c>
      <c r="E370" s="106"/>
      <c r="F370" s="143" t="str">
        <f>'Other Opex'!F269</f>
        <v>£000</v>
      </c>
      <c r="G370" s="107">
        <f>'Other Opex'!G269</f>
        <v>0</v>
      </c>
      <c r="H370" s="107">
        <f>'Other Opex'!H269</f>
        <v>0</v>
      </c>
      <c r="I370" s="107">
        <f>'Other Opex'!I269</f>
        <v>0</v>
      </c>
      <c r="J370" s="107">
        <f>'Other Opex'!J269</f>
        <v>0</v>
      </c>
      <c r="K370" s="107">
        <f>'Other Opex'!K269</f>
        <v>0</v>
      </c>
      <c r="L370" s="107">
        <f>'Other Opex'!L269</f>
        <v>0</v>
      </c>
      <c r="M370" s="107">
        <f>'Other Opex'!M269</f>
        <v>0</v>
      </c>
      <c r="N370" s="107">
        <f>'Other Opex'!N269</f>
        <v>0</v>
      </c>
      <c r="O370" s="107">
        <f>'Other Opex'!O269</f>
        <v>0</v>
      </c>
      <c r="P370" s="107">
        <f>'Other Opex'!P269</f>
        <v>0</v>
      </c>
      <c r="Q370" s="107">
        <f>'Other Opex'!Q269</f>
        <v>0</v>
      </c>
      <c r="R370" s="107">
        <f>'Other Opex'!R269</f>
        <v>0</v>
      </c>
      <c r="S370" s="107">
        <f>'Other Opex'!S269</f>
        <v>0</v>
      </c>
      <c r="T370" s="107">
        <f>'Other Opex'!T269</f>
        <v>0</v>
      </c>
      <c r="U370" s="107">
        <f>'Other Opex'!U269</f>
        <v>0</v>
      </c>
      <c r="V370" s="107">
        <f>'Other Opex'!V269</f>
        <v>0</v>
      </c>
      <c r="W370" s="107">
        <f>'Other Opex'!W269</f>
        <v>0</v>
      </c>
      <c r="X370" s="107">
        <f>'Other Opex'!X269</f>
        <v>0</v>
      </c>
      <c r="Y370" s="107">
        <f>'Other Opex'!Y269</f>
        <v>0</v>
      </c>
      <c r="Z370" s="107">
        <f>'Other Opex'!Z269</f>
        <v>0</v>
      </c>
      <c r="AA370" s="107">
        <f>'Other Opex'!AA269</f>
        <v>0</v>
      </c>
      <c r="AB370" s="107">
        <f>'Other Opex'!AB269</f>
        <v>0</v>
      </c>
      <c r="AC370" s="108">
        <f>'Other Opex'!AC269</f>
        <v>0</v>
      </c>
      <c r="AE370" s="805">
        <f>'Other Opex'!AE269</f>
        <v>0</v>
      </c>
      <c r="AG370" s="805">
        <f>'Other Opex'!AG269</f>
        <v>0</v>
      </c>
      <c r="AI370" s="805">
        <f>'Other Opex'!AI269</f>
        <v>0</v>
      </c>
    </row>
    <row r="371" spans="2:35" outlineLevel="1" x14ac:dyDescent="0.2">
      <c r="B371" s="445" t="str">
        <f>'Line Items'!D$2436</f>
        <v>Other Operating Costs</v>
      </c>
      <c r="C371" s="445" t="str">
        <f>'Line Items'!D$2477</f>
        <v>Other Operating Costs: Administrative Costs &amp; Other</v>
      </c>
      <c r="D371" s="142" t="str">
        <f>'Other Opex'!D270</f>
        <v>Bad Debts</v>
      </c>
      <c r="E371" s="106"/>
      <c r="F371" s="143" t="str">
        <f>'Other Opex'!F270</f>
        <v>£000</v>
      </c>
      <c r="G371" s="107">
        <f>'Other Opex'!G270</f>
        <v>0</v>
      </c>
      <c r="H371" s="107">
        <f>'Other Opex'!H270</f>
        <v>0</v>
      </c>
      <c r="I371" s="107">
        <f>'Other Opex'!I270</f>
        <v>0</v>
      </c>
      <c r="J371" s="107">
        <f>'Other Opex'!J270</f>
        <v>0</v>
      </c>
      <c r="K371" s="107">
        <f>'Other Opex'!K270</f>
        <v>0</v>
      </c>
      <c r="L371" s="107">
        <f>'Other Opex'!L270</f>
        <v>0</v>
      </c>
      <c r="M371" s="107">
        <f>'Other Opex'!M270</f>
        <v>0</v>
      </c>
      <c r="N371" s="107">
        <f>'Other Opex'!N270</f>
        <v>0</v>
      </c>
      <c r="O371" s="107">
        <f>'Other Opex'!O270</f>
        <v>0</v>
      </c>
      <c r="P371" s="107">
        <f>'Other Opex'!P270</f>
        <v>0</v>
      </c>
      <c r="Q371" s="107">
        <f>'Other Opex'!Q270</f>
        <v>0</v>
      </c>
      <c r="R371" s="107">
        <f>'Other Opex'!R270</f>
        <v>0</v>
      </c>
      <c r="S371" s="107">
        <f>'Other Opex'!S270</f>
        <v>0</v>
      </c>
      <c r="T371" s="107">
        <f>'Other Opex'!T270</f>
        <v>0</v>
      </c>
      <c r="U371" s="107">
        <f>'Other Opex'!U270</f>
        <v>0</v>
      </c>
      <c r="V371" s="107">
        <f>'Other Opex'!V270</f>
        <v>0</v>
      </c>
      <c r="W371" s="107">
        <f>'Other Opex'!W270</f>
        <v>0</v>
      </c>
      <c r="X371" s="107">
        <f>'Other Opex'!X270</f>
        <v>0</v>
      </c>
      <c r="Y371" s="107">
        <f>'Other Opex'!Y270</f>
        <v>0</v>
      </c>
      <c r="Z371" s="107">
        <f>'Other Opex'!Z270</f>
        <v>0</v>
      </c>
      <c r="AA371" s="107">
        <f>'Other Opex'!AA270</f>
        <v>0</v>
      </c>
      <c r="AB371" s="107">
        <f>'Other Opex'!AB270</f>
        <v>0</v>
      </c>
      <c r="AC371" s="108">
        <f>'Other Opex'!AC270</f>
        <v>0</v>
      </c>
      <c r="AE371" s="805">
        <f>'Other Opex'!AE270</f>
        <v>0</v>
      </c>
      <c r="AG371" s="805">
        <f>'Other Opex'!AG270</f>
        <v>0</v>
      </c>
      <c r="AI371" s="805">
        <f>'Other Opex'!AI270</f>
        <v>0</v>
      </c>
    </row>
    <row r="372" spans="2:35" outlineLevel="1" x14ac:dyDescent="0.2">
      <c r="B372" s="445" t="str">
        <f>'Line Items'!D$2436</f>
        <v>Other Operating Costs</v>
      </c>
      <c r="C372" s="445" t="str">
        <f>'Line Items'!D$2477</f>
        <v>Other Operating Costs: Administrative Costs &amp; Other</v>
      </c>
      <c r="D372" s="142" t="str">
        <f>'Other Opex'!D271</f>
        <v>Customer Service Centre Costs</v>
      </c>
      <c r="E372" s="106"/>
      <c r="F372" s="143" t="str">
        <f>'Other Opex'!F271</f>
        <v>£000</v>
      </c>
      <c r="G372" s="107">
        <f>'Other Opex'!G271</f>
        <v>0</v>
      </c>
      <c r="H372" s="107">
        <f>'Other Opex'!H271</f>
        <v>0</v>
      </c>
      <c r="I372" s="107">
        <f>'Other Opex'!I271</f>
        <v>0</v>
      </c>
      <c r="J372" s="107">
        <f>'Other Opex'!J271</f>
        <v>0</v>
      </c>
      <c r="K372" s="107">
        <f>'Other Opex'!K271</f>
        <v>0</v>
      </c>
      <c r="L372" s="107">
        <f>'Other Opex'!L271</f>
        <v>0</v>
      </c>
      <c r="M372" s="107">
        <f>'Other Opex'!M271</f>
        <v>0</v>
      </c>
      <c r="N372" s="107">
        <f>'Other Opex'!N271</f>
        <v>0</v>
      </c>
      <c r="O372" s="107">
        <f>'Other Opex'!O271</f>
        <v>0</v>
      </c>
      <c r="P372" s="107">
        <f>'Other Opex'!P271</f>
        <v>0</v>
      </c>
      <c r="Q372" s="107">
        <f>'Other Opex'!Q271</f>
        <v>0</v>
      </c>
      <c r="R372" s="107">
        <f>'Other Opex'!R271</f>
        <v>0</v>
      </c>
      <c r="S372" s="107">
        <f>'Other Opex'!S271</f>
        <v>0</v>
      </c>
      <c r="T372" s="107">
        <f>'Other Opex'!T271</f>
        <v>0</v>
      </c>
      <c r="U372" s="107">
        <f>'Other Opex'!U271</f>
        <v>0</v>
      </c>
      <c r="V372" s="107">
        <f>'Other Opex'!V271</f>
        <v>0</v>
      </c>
      <c r="W372" s="107">
        <f>'Other Opex'!W271</f>
        <v>0</v>
      </c>
      <c r="X372" s="107">
        <f>'Other Opex'!X271</f>
        <v>0</v>
      </c>
      <c r="Y372" s="107">
        <f>'Other Opex'!Y271</f>
        <v>0</v>
      </c>
      <c r="Z372" s="107">
        <f>'Other Opex'!Z271</f>
        <v>0</v>
      </c>
      <c r="AA372" s="107">
        <f>'Other Opex'!AA271</f>
        <v>0</v>
      </c>
      <c r="AB372" s="107">
        <f>'Other Opex'!AB271</f>
        <v>0</v>
      </c>
      <c r="AC372" s="108">
        <f>'Other Opex'!AC271</f>
        <v>0</v>
      </c>
      <c r="AE372" s="805">
        <f>'Other Opex'!AE271</f>
        <v>0</v>
      </c>
      <c r="AG372" s="805">
        <f>'Other Opex'!AG271</f>
        <v>0</v>
      </c>
      <c r="AI372" s="805">
        <f>'Other Opex'!AI271</f>
        <v>0</v>
      </c>
    </row>
    <row r="373" spans="2:35" outlineLevel="1" x14ac:dyDescent="0.2">
      <c r="B373" s="445" t="str">
        <f>'Line Items'!D$2436</f>
        <v>Other Operating Costs</v>
      </c>
      <c r="C373" s="445" t="str">
        <f>'Line Items'!D$2477</f>
        <v>Other Operating Costs: Administrative Costs &amp; Other</v>
      </c>
      <c r="D373" s="142" t="str">
        <f>'Other Opex'!D272</f>
        <v>Road Vehicle Maintenance</v>
      </c>
      <c r="E373" s="106"/>
      <c r="F373" s="143" t="str">
        <f>'Other Opex'!F272</f>
        <v>£000</v>
      </c>
      <c r="G373" s="107">
        <f>'Other Opex'!G272</f>
        <v>0</v>
      </c>
      <c r="H373" s="107">
        <f>'Other Opex'!H272</f>
        <v>0</v>
      </c>
      <c r="I373" s="107">
        <f>'Other Opex'!I272</f>
        <v>0</v>
      </c>
      <c r="J373" s="107">
        <f>'Other Opex'!J272</f>
        <v>0</v>
      </c>
      <c r="K373" s="107">
        <f>'Other Opex'!K272</f>
        <v>0</v>
      </c>
      <c r="L373" s="107">
        <f>'Other Opex'!L272</f>
        <v>0</v>
      </c>
      <c r="M373" s="107">
        <f>'Other Opex'!M272</f>
        <v>0</v>
      </c>
      <c r="N373" s="107">
        <f>'Other Opex'!N272</f>
        <v>0</v>
      </c>
      <c r="O373" s="107">
        <f>'Other Opex'!O272</f>
        <v>0</v>
      </c>
      <c r="P373" s="107">
        <f>'Other Opex'!P272</f>
        <v>0</v>
      </c>
      <c r="Q373" s="107">
        <f>'Other Opex'!Q272</f>
        <v>0</v>
      </c>
      <c r="R373" s="107">
        <f>'Other Opex'!R272</f>
        <v>0</v>
      </c>
      <c r="S373" s="107">
        <f>'Other Opex'!S272</f>
        <v>0</v>
      </c>
      <c r="T373" s="107">
        <f>'Other Opex'!T272</f>
        <v>0</v>
      </c>
      <c r="U373" s="107">
        <f>'Other Opex'!U272</f>
        <v>0</v>
      </c>
      <c r="V373" s="107">
        <f>'Other Opex'!V272</f>
        <v>0</v>
      </c>
      <c r="W373" s="107">
        <f>'Other Opex'!W272</f>
        <v>0</v>
      </c>
      <c r="X373" s="107">
        <f>'Other Opex'!X272</f>
        <v>0</v>
      </c>
      <c r="Y373" s="107">
        <f>'Other Opex'!Y272</f>
        <v>0</v>
      </c>
      <c r="Z373" s="107">
        <f>'Other Opex'!Z272</f>
        <v>0</v>
      </c>
      <c r="AA373" s="107">
        <f>'Other Opex'!AA272</f>
        <v>0</v>
      </c>
      <c r="AB373" s="107">
        <f>'Other Opex'!AB272</f>
        <v>0</v>
      </c>
      <c r="AC373" s="108">
        <f>'Other Opex'!AC272</f>
        <v>0</v>
      </c>
      <c r="AE373" s="805">
        <f>'Other Opex'!AE272</f>
        <v>0</v>
      </c>
      <c r="AG373" s="805">
        <f>'Other Opex'!AG272</f>
        <v>0</v>
      </c>
      <c r="AI373" s="805">
        <f>'Other Opex'!AI272</f>
        <v>0</v>
      </c>
    </row>
    <row r="374" spans="2:35" outlineLevel="1" x14ac:dyDescent="0.2">
      <c r="B374" s="445" t="str">
        <f>'Line Items'!D$2436</f>
        <v>Other Operating Costs</v>
      </c>
      <c r="C374" s="445" t="str">
        <f>'Line Items'!D$2477</f>
        <v>Other Operating Costs: Administrative Costs &amp; Other</v>
      </c>
      <c r="D374" s="142" t="str">
        <f>'Other Opex'!D273</f>
        <v>Train counts and Ticketless travel surveys</v>
      </c>
      <c r="E374" s="106"/>
      <c r="F374" s="143" t="str">
        <f>'Other Opex'!F273</f>
        <v>£000</v>
      </c>
      <c r="G374" s="107">
        <f>'Other Opex'!G273</f>
        <v>0</v>
      </c>
      <c r="H374" s="107">
        <f>'Other Opex'!H273</f>
        <v>0</v>
      </c>
      <c r="I374" s="107">
        <f>'Other Opex'!I273</f>
        <v>0</v>
      </c>
      <c r="J374" s="107">
        <f>'Other Opex'!J273</f>
        <v>0</v>
      </c>
      <c r="K374" s="107">
        <f>'Other Opex'!K273</f>
        <v>0</v>
      </c>
      <c r="L374" s="107">
        <f>'Other Opex'!L273</f>
        <v>0</v>
      </c>
      <c r="M374" s="107">
        <f>'Other Opex'!M273</f>
        <v>0</v>
      </c>
      <c r="N374" s="107">
        <f>'Other Opex'!N273</f>
        <v>0</v>
      </c>
      <c r="O374" s="107">
        <f>'Other Opex'!O273</f>
        <v>0</v>
      </c>
      <c r="P374" s="107">
        <f>'Other Opex'!P273</f>
        <v>0</v>
      </c>
      <c r="Q374" s="107">
        <f>'Other Opex'!Q273</f>
        <v>0</v>
      </c>
      <c r="R374" s="107">
        <f>'Other Opex'!R273</f>
        <v>0</v>
      </c>
      <c r="S374" s="107">
        <f>'Other Opex'!S273</f>
        <v>0</v>
      </c>
      <c r="T374" s="107">
        <f>'Other Opex'!T273</f>
        <v>0</v>
      </c>
      <c r="U374" s="107">
        <f>'Other Opex'!U273</f>
        <v>0</v>
      </c>
      <c r="V374" s="107">
        <f>'Other Opex'!V273</f>
        <v>0</v>
      </c>
      <c r="W374" s="107">
        <f>'Other Opex'!W273</f>
        <v>0</v>
      </c>
      <c r="X374" s="107">
        <f>'Other Opex'!X273</f>
        <v>0</v>
      </c>
      <c r="Y374" s="107">
        <f>'Other Opex'!Y273</f>
        <v>0</v>
      </c>
      <c r="Z374" s="107">
        <f>'Other Opex'!Z273</f>
        <v>0</v>
      </c>
      <c r="AA374" s="107">
        <f>'Other Opex'!AA273</f>
        <v>0</v>
      </c>
      <c r="AB374" s="107">
        <f>'Other Opex'!AB273</f>
        <v>0</v>
      </c>
      <c r="AC374" s="108">
        <f>'Other Opex'!AC273</f>
        <v>0</v>
      </c>
      <c r="AE374" s="805">
        <f>'Other Opex'!AE273</f>
        <v>0</v>
      </c>
      <c r="AG374" s="805">
        <f>'Other Opex'!AG273</f>
        <v>0</v>
      </c>
      <c r="AI374" s="805">
        <f>'Other Opex'!AI273</f>
        <v>0</v>
      </c>
    </row>
    <row r="375" spans="2:35" outlineLevel="1" x14ac:dyDescent="0.2">
      <c r="B375" s="445" t="str">
        <f>'Line Items'!D$2436</f>
        <v>Other Operating Costs</v>
      </c>
      <c r="C375" s="445" t="str">
        <f>'Line Items'!D$2477</f>
        <v>Other Operating Costs: Administrative Costs &amp; Other</v>
      </c>
      <c r="D375" s="142" t="str">
        <f>'Other Opex'!D274</f>
        <v>Stamp Duty</v>
      </c>
      <c r="E375" s="106"/>
      <c r="F375" s="143" t="str">
        <f>'Other Opex'!F274</f>
        <v>£000</v>
      </c>
      <c r="G375" s="107">
        <f>'Other Opex'!G274</f>
        <v>0</v>
      </c>
      <c r="H375" s="107">
        <f>'Other Opex'!H274</f>
        <v>0</v>
      </c>
      <c r="I375" s="107">
        <f>'Other Opex'!I274</f>
        <v>0</v>
      </c>
      <c r="J375" s="107">
        <f>'Other Opex'!J274</f>
        <v>0</v>
      </c>
      <c r="K375" s="107">
        <f>'Other Opex'!K274</f>
        <v>0</v>
      </c>
      <c r="L375" s="107">
        <f>'Other Opex'!L274</f>
        <v>0</v>
      </c>
      <c r="M375" s="107">
        <f>'Other Opex'!M274</f>
        <v>0</v>
      </c>
      <c r="N375" s="107">
        <f>'Other Opex'!N274</f>
        <v>0</v>
      </c>
      <c r="O375" s="107">
        <f>'Other Opex'!O274</f>
        <v>0</v>
      </c>
      <c r="P375" s="107">
        <f>'Other Opex'!P274</f>
        <v>0</v>
      </c>
      <c r="Q375" s="107">
        <f>'Other Opex'!Q274</f>
        <v>0</v>
      </c>
      <c r="R375" s="107">
        <f>'Other Opex'!R274</f>
        <v>0</v>
      </c>
      <c r="S375" s="107">
        <f>'Other Opex'!S274</f>
        <v>0</v>
      </c>
      <c r="T375" s="107">
        <f>'Other Opex'!T274</f>
        <v>0</v>
      </c>
      <c r="U375" s="107">
        <f>'Other Opex'!U274</f>
        <v>0</v>
      </c>
      <c r="V375" s="107">
        <f>'Other Opex'!V274</f>
        <v>0</v>
      </c>
      <c r="W375" s="107">
        <f>'Other Opex'!W274</f>
        <v>0</v>
      </c>
      <c r="X375" s="107">
        <f>'Other Opex'!X274</f>
        <v>0</v>
      </c>
      <c r="Y375" s="107">
        <f>'Other Opex'!Y274</f>
        <v>0</v>
      </c>
      <c r="Z375" s="107">
        <f>'Other Opex'!Z274</f>
        <v>0</v>
      </c>
      <c r="AA375" s="107">
        <f>'Other Opex'!AA274</f>
        <v>0</v>
      </c>
      <c r="AB375" s="107">
        <f>'Other Opex'!AB274</f>
        <v>0</v>
      </c>
      <c r="AC375" s="108">
        <f>'Other Opex'!AC274</f>
        <v>0</v>
      </c>
      <c r="AE375" s="805">
        <f>'Other Opex'!AE274</f>
        <v>0</v>
      </c>
      <c r="AG375" s="805">
        <f>'Other Opex'!AG274</f>
        <v>0</v>
      </c>
      <c r="AI375" s="805">
        <f>'Other Opex'!AI274</f>
        <v>0</v>
      </c>
    </row>
    <row r="376" spans="2:35" outlineLevel="1" x14ac:dyDescent="0.2">
      <c r="B376" s="445" t="str">
        <f>'Line Items'!D$2436</f>
        <v>Other Operating Costs</v>
      </c>
      <c r="C376" s="445" t="str">
        <f>'Line Items'!D$2477</f>
        <v>Other Operating Costs: Administrative Costs &amp; Other</v>
      </c>
      <c r="D376" s="142" t="str">
        <f>'Other Opex'!D275</f>
        <v>Publications &amp; Periodicals</v>
      </c>
      <c r="E376" s="106"/>
      <c r="F376" s="143" t="str">
        <f>'Other Opex'!F275</f>
        <v>£000</v>
      </c>
      <c r="G376" s="107">
        <f>'Other Opex'!G275</f>
        <v>0</v>
      </c>
      <c r="H376" s="107">
        <f>'Other Opex'!H275</f>
        <v>0</v>
      </c>
      <c r="I376" s="107">
        <f>'Other Opex'!I275</f>
        <v>0</v>
      </c>
      <c r="J376" s="107">
        <f>'Other Opex'!J275</f>
        <v>0</v>
      </c>
      <c r="K376" s="107">
        <f>'Other Opex'!K275</f>
        <v>0</v>
      </c>
      <c r="L376" s="107">
        <f>'Other Opex'!L275</f>
        <v>0</v>
      </c>
      <c r="M376" s="107">
        <f>'Other Opex'!M275</f>
        <v>0</v>
      </c>
      <c r="N376" s="107">
        <f>'Other Opex'!N275</f>
        <v>0</v>
      </c>
      <c r="O376" s="107">
        <f>'Other Opex'!O275</f>
        <v>0</v>
      </c>
      <c r="P376" s="107">
        <f>'Other Opex'!P275</f>
        <v>0</v>
      </c>
      <c r="Q376" s="107">
        <f>'Other Opex'!Q275</f>
        <v>0</v>
      </c>
      <c r="R376" s="107">
        <f>'Other Opex'!R275</f>
        <v>0</v>
      </c>
      <c r="S376" s="107">
        <f>'Other Opex'!S275</f>
        <v>0</v>
      </c>
      <c r="T376" s="107">
        <f>'Other Opex'!T275</f>
        <v>0</v>
      </c>
      <c r="U376" s="107">
        <f>'Other Opex'!U275</f>
        <v>0</v>
      </c>
      <c r="V376" s="107">
        <f>'Other Opex'!V275</f>
        <v>0</v>
      </c>
      <c r="W376" s="107">
        <f>'Other Opex'!W275</f>
        <v>0</v>
      </c>
      <c r="X376" s="107">
        <f>'Other Opex'!X275</f>
        <v>0</v>
      </c>
      <c r="Y376" s="107">
        <f>'Other Opex'!Y275</f>
        <v>0</v>
      </c>
      <c r="Z376" s="107">
        <f>'Other Opex'!Z275</f>
        <v>0</v>
      </c>
      <c r="AA376" s="107">
        <f>'Other Opex'!AA275</f>
        <v>0</v>
      </c>
      <c r="AB376" s="107">
        <f>'Other Opex'!AB275</f>
        <v>0</v>
      </c>
      <c r="AC376" s="108">
        <f>'Other Opex'!AC275</f>
        <v>0</v>
      </c>
      <c r="AE376" s="805">
        <f>'Other Opex'!AE275</f>
        <v>0</v>
      </c>
      <c r="AG376" s="805">
        <f>'Other Opex'!AG275</f>
        <v>0</v>
      </c>
      <c r="AI376" s="805">
        <f>'Other Opex'!AI275</f>
        <v>0</v>
      </c>
    </row>
    <row r="377" spans="2:35" outlineLevel="1" x14ac:dyDescent="0.2">
      <c r="B377" s="445" t="str">
        <f>'Line Items'!D$2436</f>
        <v>Other Operating Costs</v>
      </c>
      <c r="C377" s="445" t="str">
        <f>'Line Items'!D$2477</f>
        <v>Other Operating Costs: Administrative Costs &amp; Other</v>
      </c>
      <c r="D377" s="142" t="str">
        <f>'Other Opex'!D276</f>
        <v>Passenger Information</v>
      </c>
      <c r="E377" s="106"/>
      <c r="F377" s="143" t="str">
        <f>'Other Opex'!F276</f>
        <v>£000</v>
      </c>
      <c r="G377" s="107">
        <f>'Other Opex'!G276</f>
        <v>0</v>
      </c>
      <c r="H377" s="107">
        <f>'Other Opex'!H276</f>
        <v>0</v>
      </c>
      <c r="I377" s="107">
        <f>'Other Opex'!I276</f>
        <v>0</v>
      </c>
      <c r="J377" s="107">
        <f>'Other Opex'!J276</f>
        <v>0</v>
      </c>
      <c r="K377" s="107">
        <f>'Other Opex'!K276</f>
        <v>0</v>
      </c>
      <c r="L377" s="107">
        <f>'Other Opex'!L276</f>
        <v>0</v>
      </c>
      <c r="M377" s="107">
        <f>'Other Opex'!M276</f>
        <v>0</v>
      </c>
      <c r="N377" s="107">
        <f>'Other Opex'!N276</f>
        <v>0</v>
      </c>
      <c r="O377" s="107">
        <f>'Other Opex'!O276</f>
        <v>0</v>
      </c>
      <c r="P377" s="107">
        <f>'Other Opex'!P276</f>
        <v>0</v>
      </c>
      <c r="Q377" s="107">
        <f>'Other Opex'!Q276</f>
        <v>0</v>
      </c>
      <c r="R377" s="107">
        <f>'Other Opex'!R276</f>
        <v>0</v>
      </c>
      <c r="S377" s="107">
        <f>'Other Opex'!S276</f>
        <v>0</v>
      </c>
      <c r="T377" s="107">
        <f>'Other Opex'!T276</f>
        <v>0</v>
      </c>
      <c r="U377" s="107">
        <f>'Other Opex'!U276</f>
        <v>0</v>
      </c>
      <c r="V377" s="107">
        <f>'Other Opex'!V276</f>
        <v>0</v>
      </c>
      <c r="W377" s="107">
        <f>'Other Opex'!W276</f>
        <v>0</v>
      </c>
      <c r="X377" s="107">
        <f>'Other Opex'!X276</f>
        <v>0</v>
      </c>
      <c r="Y377" s="107">
        <f>'Other Opex'!Y276</f>
        <v>0</v>
      </c>
      <c r="Z377" s="107">
        <f>'Other Opex'!Z276</f>
        <v>0</v>
      </c>
      <c r="AA377" s="107">
        <f>'Other Opex'!AA276</f>
        <v>0</v>
      </c>
      <c r="AB377" s="107">
        <f>'Other Opex'!AB276</f>
        <v>0</v>
      </c>
      <c r="AC377" s="108">
        <f>'Other Opex'!AC276</f>
        <v>0</v>
      </c>
      <c r="AE377" s="805">
        <f>'Other Opex'!AE276</f>
        <v>0</v>
      </c>
      <c r="AG377" s="805">
        <f>'Other Opex'!AG276</f>
        <v>0</v>
      </c>
      <c r="AI377" s="805">
        <f>'Other Opex'!AI276</f>
        <v>0</v>
      </c>
    </row>
    <row r="378" spans="2:35" outlineLevel="1" x14ac:dyDescent="0.2">
      <c r="B378" s="445" t="str">
        <f>'Line Items'!D$2436</f>
        <v>Other Operating Costs</v>
      </c>
      <c r="C378" s="445" t="str">
        <f>'Line Items'!D$2477</f>
        <v>Other Operating Costs: Administrative Costs &amp; Other</v>
      </c>
      <c r="D378" s="142" t="str">
        <f>'Other Opex'!D277</f>
        <v>Printing</v>
      </c>
      <c r="E378" s="106"/>
      <c r="F378" s="143" t="str">
        <f>'Other Opex'!F277</f>
        <v>£000</v>
      </c>
      <c r="G378" s="107">
        <f>'Other Opex'!G277</f>
        <v>0</v>
      </c>
      <c r="H378" s="107">
        <f>'Other Opex'!H277</f>
        <v>0</v>
      </c>
      <c r="I378" s="107">
        <f>'Other Opex'!I277</f>
        <v>0</v>
      </c>
      <c r="J378" s="107">
        <f>'Other Opex'!J277</f>
        <v>0</v>
      </c>
      <c r="K378" s="107">
        <f>'Other Opex'!K277</f>
        <v>0</v>
      </c>
      <c r="L378" s="107">
        <f>'Other Opex'!L277</f>
        <v>0</v>
      </c>
      <c r="M378" s="107">
        <f>'Other Opex'!M277</f>
        <v>0</v>
      </c>
      <c r="N378" s="107">
        <f>'Other Opex'!N277</f>
        <v>0</v>
      </c>
      <c r="O378" s="107">
        <f>'Other Opex'!O277</f>
        <v>0</v>
      </c>
      <c r="P378" s="107">
        <f>'Other Opex'!P277</f>
        <v>0</v>
      </c>
      <c r="Q378" s="107">
        <f>'Other Opex'!Q277</f>
        <v>0</v>
      </c>
      <c r="R378" s="107">
        <f>'Other Opex'!R277</f>
        <v>0</v>
      </c>
      <c r="S378" s="107">
        <f>'Other Opex'!S277</f>
        <v>0</v>
      </c>
      <c r="T378" s="107">
        <f>'Other Opex'!T277</f>
        <v>0</v>
      </c>
      <c r="U378" s="107">
        <f>'Other Opex'!U277</f>
        <v>0</v>
      </c>
      <c r="V378" s="107">
        <f>'Other Opex'!V277</f>
        <v>0</v>
      </c>
      <c r="W378" s="107">
        <f>'Other Opex'!W277</f>
        <v>0</v>
      </c>
      <c r="X378" s="107">
        <f>'Other Opex'!X277</f>
        <v>0</v>
      </c>
      <c r="Y378" s="107">
        <f>'Other Opex'!Y277</f>
        <v>0</v>
      </c>
      <c r="Z378" s="107">
        <f>'Other Opex'!Z277</f>
        <v>0</v>
      </c>
      <c r="AA378" s="107">
        <f>'Other Opex'!AA277</f>
        <v>0</v>
      </c>
      <c r="AB378" s="107">
        <f>'Other Opex'!AB277</f>
        <v>0</v>
      </c>
      <c r="AC378" s="108">
        <f>'Other Opex'!AC277</f>
        <v>0</v>
      </c>
      <c r="AE378" s="805">
        <f>'Other Opex'!AE277</f>
        <v>0</v>
      </c>
      <c r="AG378" s="805">
        <f>'Other Opex'!AG277</f>
        <v>0</v>
      </c>
      <c r="AI378" s="805">
        <f>'Other Opex'!AI277</f>
        <v>0</v>
      </c>
    </row>
    <row r="379" spans="2:35" outlineLevel="1" x14ac:dyDescent="0.2">
      <c r="B379" s="445" t="str">
        <f>'Line Items'!D$2436</f>
        <v>Other Operating Costs</v>
      </c>
      <c r="C379" s="445" t="str">
        <f>'Line Items'!D$2477</f>
        <v>Other Operating Costs: Administrative Costs &amp; Other</v>
      </c>
      <c r="D379" s="142" t="str">
        <f>'Other Opex'!D278</f>
        <v>Quality and Safety</v>
      </c>
      <c r="E379" s="106"/>
      <c r="F379" s="143" t="str">
        <f>'Other Opex'!F278</f>
        <v>£000</v>
      </c>
      <c r="G379" s="107">
        <f>'Other Opex'!G278</f>
        <v>0</v>
      </c>
      <c r="H379" s="107">
        <f>'Other Opex'!H278</f>
        <v>0</v>
      </c>
      <c r="I379" s="107">
        <f>'Other Opex'!I278</f>
        <v>0</v>
      </c>
      <c r="J379" s="107">
        <f>'Other Opex'!J278</f>
        <v>0</v>
      </c>
      <c r="K379" s="107">
        <f>'Other Opex'!K278</f>
        <v>0</v>
      </c>
      <c r="L379" s="107">
        <f>'Other Opex'!L278</f>
        <v>0</v>
      </c>
      <c r="M379" s="107">
        <f>'Other Opex'!M278</f>
        <v>0</v>
      </c>
      <c r="N379" s="107">
        <f>'Other Opex'!N278</f>
        <v>0</v>
      </c>
      <c r="O379" s="107">
        <f>'Other Opex'!O278</f>
        <v>0</v>
      </c>
      <c r="P379" s="107">
        <f>'Other Opex'!P278</f>
        <v>0</v>
      </c>
      <c r="Q379" s="107">
        <f>'Other Opex'!Q278</f>
        <v>0</v>
      </c>
      <c r="R379" s="107">
        <f>'Other Opex'!R278</f>
        <v>0</v>
      </c>
      <c r="S379" s="107">
        <f>'Other Opex'!S278</f>
        <v>0</v>
      </c>
      <c r="T379" s="107">
        <f>'Other Opex'!T278</f>
        <v>0</v>
      </c>
      <c r="U379" s="107">
        <f>'Other Opex'!U278</f>
        <v>0</v>
      </c>
      <c r="V379" s="107">
        <f>'Other Opex'!V278</f>
        <v>0</v>
      </c>
      <c r="W379" s="107">
        <f>'Other Opex'!W278</f>
        <v>0</v>
      </c>
      <c r="X379" s="107">
        <f>'Other Opex'!X278</f>
        <v>0</v>
      </c>
      <c r="Y379" s="107">
        <f>'Other Opex'!Y278</f>
        <v>0</v>
      </c>
      <c r="Z379" s="107">
        <f>'Other Opex'!Z278</f>
        <v>0</v>
      </c>
      <c r="AA379" s="107">
        <f>'Other Opex'!AA278</f>
        <v>0</v>
      </c>
      <c r="AB379" s="107">
        <f>'Other Opex'!AB278</f>
        <v>0</v>
      </c>
      <c r="AC379" s="108">
        <f>'Other Opex'!AC278</f>
        <v>0</v>
      </c>
      <c r="AE379" s="805">
        <f>'Other Opex'!AE278</f>
        <v>0</v>
      </c>
      <c r="AG379" s="805">
        <f>'Other Opex'!AG278</f>
        <v>0</v>
      </c>
      <c r="AI379" s="805">
        <f>'Other Opex'!AI278</f>
        <v>0</v>
      </c>
    </row>
    <row r="380" spans="2:35" outlineLevel="1" x14ac:dyDescent="0.2">
      <c r="B380" s="445" t="str">
        <f>'Line Items'!D$2436</f>
        <v>Other Operating Costs</v>
      </c>
      <c r="C380" s="445" t="str">
        <f>'Line Items'!D$2477</f>
        <v>Other Operating Costs: Administrative Costs &amp; Other</v>
      </c>
      <c r="D380" s="142" t="str">
        <f>'Other Opex'!D279</f>
        <v>Matched funding option</v>
      </c>
      <c r="E380" s="106"/>
      <c r="F380" s="143" t="str">
        <f>'Other Opex'!F279</f>
        <v>£000</v>
      </c>
      <c r="G380" s="107">
        <f>'Other Opex'!G279</f>
        <v>0</v>
      </c>
      <c r="H380" s="107">
        <f>'Other Opex'!H279</f>
        <v>0</v>
      </c>
      <c r="I380" s="107">
        <f>'Other Opex'!I279</f>
        <v>0</v>
      </c>
      <c r="J380" s="107">
        <f>'Other Opex'!J279</f>
        <v>0</v>
      </c>
      <c r="K380" s="107">
        <f>'Other Opex'!K279</f>
        <v>0</v>
      </c>
      <c r="L380" s="107">
        <f>'Other Opex'!L279</f>
        <v>0</v>
      </c>
      <c r="M380" s="107">
        <f>'Other Opex'!M279</f>
        <v>0</v>
      </c>
      <c r="N380" s="107">
        <f>'Other Opex'!N279</f>
        <v>0</v>
      </c>
      <c r="O380" s="107">
        <f>'Other Opex'!O279</f>
        <v>0</v>
      </c>
      <c r="P380" s="107">
        <f>'Other Opex'!P279</f>
        <v>0</v>
      </c>
      <c r="Q380" s="107">
        <f>'Other Opex'!Q279</f>
        <v>0</v>
      </c>
      <c r="R380" s="107">
        <f>'Other Opex'!R279</f>
        <v>0</v>
      </c>
      <c r="S380" s="107">
        <f>'Other Opex'!S279</f>
        <v>0</v>
      </c>
      <c r="T380" s="107">
        <f>'Other Opex'!T279</f>
        <v>0</v>
      </c>
      <c r="U380" s="107">
        <f>'Other Opex'!U279</f>
        <v>0</v>
      </c>
      <c r="V380" s="107">
        <f>'Other Opex'!V279</f>
        <v>0</v>
      </c>
      <c r="W380" s="107">
        <f>'Other Opex'!W279</f>
        <v>0</v>
      </c>
      <c r="X380" s="107">
        <f>'Other Opex'!X279</f>
        <v>0</v>
      </c>
      <c r="Y380" s="107">
        <f>'Other Opex'!Y279</f>
        <v>0</v>
      </c>
      <c r="Z380" s="107">
        <f>'Other Opex'!Z279</f>
        <v>0</v>
      </c>
      <c r="AA380" s="107">
        <f>'Other Opex'!AA279</f>
        <v>0</v>
      </c>
      <c r="AB380" s="107">
        <f>'Other Opex'!AB279</f>
        <v>0</v>
      </c>
      <c r="AC380" s="108">
        <f>'Other Opex'!AC279</f>
        <v>0</v>
      </c>
      <c r="AE380" s="805">
        <f>'Other Opex'!AE279</f>
        <v>0</v>
      </c>
      <c r="AG380" s="805">
        <f>'Other Opex'!AG279</f>
        <v>0</v>
      </c>
      <c r="AI380" s="805">
        <f>'Other Opex'!AI279</f>
        <v>0</v>
      </c>
    </row>
    <row r="381" spans="2:35" outlineLevel="1" x14ac:dyDescent="0.2">
      <c r="B381" s="445" t="str">
        <f>'Line Items'!D$2436</f>
        <v>Other Operating Costs</v>
      </c>
      <c r="C381" s="445" t="str">
        <f>'Line Items'!D$2477</f>
        <v>Other Operating Costs: Administrative Costs &amp; Other</v>
      </c>
      <c r="D381" s="142" t="str">
        <f>'Other Opex'!D280</f>
        <v>Carbon Tax Levy</v>
      </c>
      <c r="E381" s="106"/>
      <c r="F381" s="143" t="str">
        <f>'Other Opex'!F280</f>
        <v>£000</v>
      </c>
      <c r="G381" s="107">
        <f>'Other Opex'!G280</f>
        <v>0</v>
      </c>
      <c r="H381" s="107">
        <f>'Other Opex'!H280</f>
        <v>0</v>
      </c>
      <c r="I381" s="107">
        <f>'Other Opex'!I280</f>
        <v>0</v>
      </c>
      <c r="J381" s="107">
        <f>'Other Opex'!J280</f>
        <v>0</v>
      </c>
      <c r="K381" s="107">
        <f>'Other Opex'!K280</f>
        <v>0</v>
      </c>
      <c r="L381" s="107">
        <f>'Other Opex'!L280</f>
        <v>0</v>
      </c>
      <c r="M381" s="107">
        <f>'Other Opex'!M280</f>
        <v>0</v>
      </c>
      <c r="N381" s="107">
        <f>'Other Opex'!N280</f>
        <v>0</v>
      </c>
      <c r="O381" s="107">
        <f>'Other Opex'!O280</f>
        <v>0</v>
      </c>
      <c r="P381" s="107">
        <f>'Other Opex'!P280</f>
        <v>0</v>
      </c>
      <c r="Q381" s="107">
        <f>'Other Opex'!Q280</f>
        <v>0</v>
      </c>
      <c r="R381" s="107">
        <f>'Other Opex'!R280</f>
        <v>0</v>
      </c>
      <c r="S381" s="107">
        <f>'Other Opex'!S280</f>
        <v>0</v>
      </c>
      <c r="T381" s="107">
        <f>'Other Opex'!T280</f>
        <v>0</v>
      </c>
      <c r="U381" s="107">
        <f>'Other Opex'!U280</f>
        <v>0</v>
      </c>
      <c r="V381" s="107">
        <f>'Other Opex'!V280</f>
        <v>0</v>
      </c>
      <c r="W381" s="107">
        <f>'Other Opex'!W280</f>
        <v>0</v>
      </c>
      <c r="X381" s="107">
        <f>'Other Opex'!X280</f>
        <v>0</v>
      </c>
      <c r="Y381" s="107">
        <f>'Other Opex'!Y280</f>
        <v>0</v>
      </c>
      <c r="Z381" s="107">
        <f>'Other Opex'!Z280</f>
        <v>0</v>
      </c>
      <c r="AA381" s="107">
        <f>'Other Opex'!AA280</f>
        <v>0</v>
      </c>
      <c r="AB381" s="107">
        <f>'Other Opex'!AB280</f>
        <v>0</v>
      </c>
      <c r="AC381" s="108">
        <f>'Other Opex'!AC280</f>
        <v>0</v>
      </c>
      <c r="AE381" s="805">
        <f>'Other Opex'!AE280</f>
        <v>0</v>
      </c>
      <c r="AG381" s="805">
        <f>'Other Opex'!AG280</f>
        <v>0</v>
      </c>
      <c r="AI381" s="805">
        <f>'Other Opex'!AI280</f>
        <v>0</v>
      </c>
    </row>
    <row r="382" spans="2:35" outlineLevel="1" x14ac:dyDescent="0.2">
      <c r="B382" s="445" t="str">
        <f>'Line Items'!D$2436</f>
        <v>Other Operating Costs</v>
      </c>
      <c r="C382" s="445" t="str">
        <f>'Line Items'!D$2477</f>
        <v>Other Operating Costs: Administrative Costs &amp; Other</v>
      </c>
      <c r="D382" s="142" t="str">
        <f>'Other Opex'!D281</f>
        <v>Credit Card Charges</v>
      </c>
      <c r="E382" s="106"/>
      <c r="F382" s="143" t="str">
        <f>'Other Opex'!F281</f>
        <v>£000</v>
      </c>
      <c r="G382" s="107">
        <f>'Other Opex'!G281</f>
        <v>0</v>
      </c>
      <c r="H382" s="107">
        <f>'Other Opex'!H281</f>
        <v>0</v>
      </c>
      <c r="I382" s="107">
        <f>'Other Opex'!I281</f>
        <v>0</v>
      </c>
      <c r="J382" s="107">
        <f>'Other Opex'!J281</f>
        <v>0</v>
      </c>
      <c r="K382" s="107">
        <f>'Other Opex'!K281</f>
        <v>0</v>
      </c>
      <c r="L382" s="107">
        <f>'Other Opex'!L281</f>
        <v>0</v>
      </c>
      <c r="M382" s="107">
        <f>'Other Opex'!M281</f>
        <v>0</v>
      </c>
      <c r="N382" s="107">
        <f>'Other Opex'!N281</f>
        <v>0</v>
      </c>
      <c r="O382" s="107">
        <f>'Other Opex'!O281</f>
        <v>0</v>
      </c>
      <c r="P382" s="107">
        <f>'Other Opex'!P281</f>
        <v>0</v>
      </c>
      <c r="Q382" s="107">
        <f>'Other Opex'!Q281</f>
        <v>0</v>
      </c>
      <c r="R382" s="107">
        <f>'Other Opex'!R281</f>
        <v>0</v>
      </c>
      <c r="S382" s="107">
        <f>'Other Opex'!S281</f>
        <v>0</v>
      </c>
      <c r="T382" s="107">
        <f>'Other Opex'!T281</f>
        <v>0</v>
      </c>
      <c r="U382" s="107">
        <f>'Other Opex'!U281</f>
        <v>0</v>
      </c>
      <c r="V382" s="107">
        <f>'Other Opex'!V281</f>
        <v>0</v>
      </c>
      <c r="W382" s="107">
        <f>'Other Opex'!W281</f>
        <v>0</v>
      </c>
      <c r="X382" s="107">
        <f>'Other Opex'!X281</f>
        <v>0</v>
      </c>
      <c r="Y382" s="107">
        <f>'Other Opex'!Y281</f>
        <v>0</v>
      </c>
      <c r="Z382" s="107">
        <f>'Other Opex'!Z281</f>
        <v>0</v>
      </c>
      <c r="AA382" s="107">
        <f>'Other Opex'!AA281</f>
        <v>0</v>
      </c>
      <c r="AB382" s="107">
        <f>'Other Opex'!AB281</f>
        <v>0</v>
      </c>
      <c r="AC382" s="108">
        <f>'Other Opex'!AC281</f>
        <v>0</v>
      </c>
      <c r="AE382" s="805">
        <f>'Other Opex'!AE281</f>
        <v>0</v>
      </c>
      <c r="AG382" s="805">
        <f>'Other Opex'!AG281</f>
        <v>0</v>
      </c>
      <c r="AI382" s="805">
        <f>'Other Opex'!AI281</f>
        <v>0</v>
      </c>
    </row>
    <row r="383" spans="2:35" outlineLevel="1" x14ac:dyDescent="0.2">
      <c r="B383" s="445" t="str">
        <f>'Line Items'!D$2436</f>
        <v>Other Operating Costs</v>
      </c>
      <c r="C383" s="445" t="str">
        <f>'Line Items'!D$2477</f>
        <v>Other Operating Costs: Administrative Costs &amp; Other</v>
      </c>
      <c r="D383" s="142" t="str">
        <f>'Other Opex'!D282</f>
        <v>Non Fleet Cleaning</v>
      </c>
      <c r="E383" s="106"/>
      <c r="F383" s="143" t="str">
        <f>'Other Opex'!F282</f>
        <v>£000</v>
      </c>
      <c r="G383" s="107">
        <f>'Other Opex'!G282</f>
        <v>0</v>
      </c>
      <c r="H383" s="107">
        <f>'Other Opex'!H282</f>
        <v>0</v>
      </c>
      <c r="I383" s="107">
        <f>'Other Opex'!I282</f>
        <v>0</v>
      </c>
      <c r="J383" s="107">
        <f>'Other Opex'!J282</f>
        <v>0</v>
      </c>
      <c r="K383" s="107">
        <f>'Other Opex'!K282</f>
        <v>0</v>
      </c>
      <c r="L383" s="107">
        <f>'Other Opex'!L282</f>
        <v>0</v>
      </c>
      <c r="M383" s="107">
        <f>'Other Opex'!M282</f>
        <v>0</v>
      </c>
      <c r="N383" s="107">
        <f>'Other Opex'!N282</f>
        <v>0</v>
      </c>
      <c r="O383" s="107">
        <f>'Other Opex'!O282</f>
        <v>0</v>
      </c>
      <c r="P383" s="107">
        <f>'Other Opex'!P282</f>
        <v>0</v>
      </c>
      <c r="Q383" s="107">
        <f>'Other Opex'!Q282</f>
        <v>0</v>
      </c>
      <c r="R383" s="107">
        <f>'Other Opex'!R282</f>
        <v>0</v>
      </c>
      <c r="S383" s="107">
        <f>'Other Opex'!S282</f>
        <v>0</v>
      </c>
      <c r="T383" s="107">
        <f>'Other Opex'!T282</f>
        <v>0</v>
      </c>
      <c r="U383" s="107">
        <f>'Other Opex'!U282</f>
        <v>0</v>
      </c>
      <c r="V383" s="107">
        <f>'Other Opex'!V282</f>
        <v>0</v>
      </c>
      <c r="W383" s="107">
        <f>'Other Opex'!W282</f>
        <v>0</v>
      </c>
      <c r="X383" s="107">
        <f>'Other Opex'!X282</f>
        <v>0</v>
      </c>
      <c r="Y383" s="107">
        <f>'Other Opex'!Y282</f>
        <v>0</v>
      </c>
      <c r="Z383" s="107">
        <f>'Other Opex'!Z282</f>
        <v>0</v>
      </c>
      <c r="AA383" s="107">
        <f>'Other Opex'!AA282</f>
        <v>0</v>
      </c>
      <c r="AB383" s="107">
        <f>'Other Opex'!AB282</f>
        <v>0</v>
      </c>
      <c r="AC383" s="108">
        <f>'Other Opex'!AC282</f>
        <v>0</v>
      </c>
      <c r="AE383" s="805">
        <f>'Other Opex'!AE282</f>
        <v>0</v>
      </c>
      <c r="AG383" s="805">
        <f>'Other Opex'!AG282</f>
        <v>0</v>
      </c>
      <c r="AI383" s="805">
        <f>'Other Opex'!AI282</f>
        <v>0</v>
      </c>
    </row>
    <row r="384" spans="2:35" outlineLevel="1" x14ac:dyDescent="0.2">
      <c r="B384" s="445" t="str">
        <f>'Line Items'!D$2436</f>
        <v>Other Operating Costs</v>
      </c>
      <c r="C384" s="445" t="str">
        <f>'Line Items'!D$2477</f>
        <v>Other Operating Costs: Administrative Costs &amp; Other</v>
      </c>
      <c r="D384" s="142" t="str">
        <f>'Other Opex'!D283</f>
        <v>Group Management Charges</v>
      </c>
      <c r="E384" s="106"/>
      <c r="F384" s="143" t="str">
        <f>'Other Opex'!F283</f>
        <v>£000</v>
      </c>
      <c r="G384" s="107">
        <f>'Other Opex'!G283</f>
        <v>0</v>
      </c>
      <c r="H384" s="107">
        <f>'Other Opex'!H283</f>
        <v>0</v>
      </c>
      <c r="I384" s="107">
        <f>'Other Opex'!I283</f>
        <v>0</v>
      </c>
      <c r="J384" s="107">
        <f>'Other Opex'!J283</f>
        <v>0</v>
      </c>
      <c r="K384" s="107">
        <f>'Other Opex'!K283</f>
        <v>0</v>
      </c>
      <c r="L384" s="107">
        <f>'Other Opex'!L283</f>
        <v>0</v>
      </c>
      <c r="M384" s="107">
        <f>'Other Opex'!M283</f>
        <v>0</v>
      </c>
      <c r="N384" s="107">
        <f>'Other Opex'!N283</f>
        <v>0</v>
      </c>
      <c r="O384" s="107">
        <f>'Other Opex'!O283</f>
        <v>0</v>
      </c>
      <c r="P384" s="107">
        <f>'Other Opex'!P283</f>
        <v>0</v>
      </c>
      <c r="Q384" s="107">
        <f>'Other Opex'!Q283</f>
        <v>0</v>
      </c>
      <c r="R384" s="107">
        <f>'Other Opex'!R283</f>
        <v>0</v>
      </c>
      <c r="S384" s="107">
        <f>'Other Opex'!S283</f>
        <v>0</v>
      </c>
      <c r="T384" s="107">
        <f>'Other Opex'!T283</f>
        <v>0</v>
      </c>
      <c r="U384" s="107">
        <f>'Other Opex'!U283</f>
        <v>0</v>
      </c>
      <c r="V384" s="107">
        <f>'Other Opex'!V283</f>
        <v>0</v>
      </c>
      <c r="W384" s="107">
        <f>'Other Opex'!W283</f>
        <v>0</v>
      </c>
      <c r="X384" s="107">
        <f>'Other Opex'!X283</f>
        <v>0</v>
      </c>
      <c r="Y384" s="107">
        <f>'Other Opex'!Y283</f>
        <v>0</v>
      </c>
      <c r="Z384" s="107">
        <f>'Other Opex'!Z283</f>
        <v>0</v>
      </c>
      <c r="AA384" s="107">
        <f>'Other Opex'!AA283</f>
        <v>0</v>
      </c>
      <c r="AB384" s="107">
        <f>'Other Opex'!AB283</f>
        <v>0</v>
      </c>
      <c r="AC384" s="108">
        <f>'Other Opex'!AC283</f>
        <v>0</v>
      </c>
      <c r="AE384" s="805">
        <f>'Other Opex'!AE283</f>
        <v>0</v>
      </c>
      <c r="AG384" s="805">
        <f>'Other Opex'!AG283</f>
        <v>0</v>
      </c>
      <c r="AI384" s="805">
        <f>'Other Opex'!AI283</f>
        <v>0</v>
      </c>
    </row>
    <row r="385" spans="2:35" outlineLevel="1" x14ac:dyDescent="0.2">
      <c r="B385" s="445" t="str">
        <f>'Line Items'!D$2436</f>
        <v>Other Operating Costs</v>
      </c>
      <c r="C385" s="445" t="str">
        <f>'Line Items'!D$2477</f>
        <v>Other Operating Costs: Administrative Costs &amp; Other</v>
      </c>
      <c r="D385" s="142" t="str">
        <f>'Other Opex'!D284</f>
        <v>Health &amp; Safety</v>
      </c>
      <c r="E385" s="106"/>
      <c r="F385" s="143" t="str">
        <f>'Other Opex'!F284</f>
        <v>£000</v>
      </c>
      <c r="G385" s="107">
        <f>'Other Opex'!G284</f>
        <v>0</v>
      </c>
      <c r="H385" s="107">
        <f>'Other Opex'!H284</f>
        <v>0</v>
      </c>
      <c r="I385" s="107">
        <f>'Other Opex'!I284</f>
        <v>0</v>
      </c>
      <c r="J385" s="107">
        <f>'Other Opex'!J284</f>
        <v>0</v>
      </c>
      <c r="K385" s="107">
        <f>'Other Opex'!K284</f>
        <v>0</v>
      </c>
      <c r="L385" s="107">
        <f>'Other Opex'!L284</f>
        <v>0</v>
      </c>
      <c r="M385" s="107">
        <f>'Other Opex'!M284</f>
        <v>0</v>
      </c>
      <c r="N385" s="107">
        <f>'Other Opex'!N284</f>
        <v>0</v>
      </c>
      <c r="O385" s="107">
        <f>'Other Opex'!O284</f>
        <v>0</v>
      </c>
      <c r="P385" s="107">
        <f>'Other Opex'!P284</f>
        <v>0</v>
      </c>
      <c r="Q385" s="107">
        <f>'Other Opex'!Q284</f>
        <v>0</v>
      </c>
      <c r="R385" s="107">
        <f>'Other Opex'!R284</f>
        <v>0</v>
      </c>
      <c r="S385" s="107">
        <f>'Other Opex'!S284</f>
        <v>0</v>
      </c>
      <c r="T385" s="107">
        <f>'Other Opex'!T284</f>
        <v>0</v>
      </c>
      <c r="U385" s="107">
        <f>'Other Opex'!U284</f>
        <v>0</v>
      </c>
      <c r="V385" s="107">
        <f>'Other Opex'!V284</f>
        <v>0</v>
      </c>
      <c r="W385" s="107">
        <f>'Other Opex'!W284</f>
        <v>0</v>
      </c>
      <c r="X385" s="107">
        <f>'Other Opex'!X284</f>
        <v>0</v>
      </c>
      <c r="Y385" s="107">
        <f>'Other Opex'!Y284</f>
        <v>0</v>
      </c>
      <c r="Z385" s="107">
        <f>'Other Opex'!Z284</f>
        <v>0</v>
      </c>
      <c r="AA385" s="107">
        <f>'Other Opex'!AA284</f>
        <v>0</v>
      </c>
      <c r="AB385" s="107">
        <f>'Other Opex'!AB284</f>
        <v>0</v>
      </c>
      <c r="AC385" s="108">
        <f>'Other Opex'!AC284</f>
        <v>0</v>
      </c>
      <c r="AE385" s="805">
        <f>'Other Opex'!AE284</f>
        <v>0</v>
      </c>
      <c r="AG385" s="805">
        <f>'Other Opex'!AG284</f>
        <v>0</v>
      </c>
      <c r="AI385" s="805">
        <f>'Other Opex'!AI284</f>
        <v>0</v>
      </c>
    </row>
    <row r="386" spans="2:35" outlineLevel="1" x14ac:dyDescent="0.2">
      <c r="B386" s="445" t="str">
        <f>'Line Items'!D$2436</f>
        <v>Other Operating Costs</v>
      </c>
      <c r="C386" s="445" t="str">
        <f>'Line Items'!D$2477</f>
        <v>Other Operating Costs: Administrative Costs &amp; Other</v>
      </c>
      <c r="D386" s="142" t="str">
        <f>'Other Opex'!D285</f>
        <v>Electrical Equipment</v>
      </c>
      <c r="E386" s="106"/>
      <c r="F386" s="143" t="str">
        <f>'Other Opex'!F285</f>
        <v>£000</v>
      </c>
      <c r="G386" s="107">
        <f>'Other Opex'!G285</f>
        <v>0</v>
      </c>
      <c r="H386" s="107">
        <f>'Other Opex'!H285</f>
        <v>0</v>
      </c>
      <c r="I386" s="107">
        <f>'Other Opex'!I285</f>
        <v>0</v>
      </c>
      <c r="J386" s="107">
        <f>'Other Opex'!J285</f>
        <v>0</v>
      </c>
      <c r="K386" s="107">
        <f>'Other Opex'!K285</f>
        <v>0</v>
      </c>
      <c r="L386" s="107">
        <f>'Other Opex'!L285</f>
        <v>0</v>
      </c>
      <c r="M386" s="107">
        <f>'Other Opex'!M285</f>
        <v>0</v>
      </c>
      <c r="N386" s="107">
        <f>'Other Opex'!N285</f>
        <v>0</v>
      </c>
      <c r="O386" s="107">
        <f>'Other Opex'!O285</f>
        <v>0</v>
      </c>
      <c r="P386" s="107">
        <f>'Other Opex'!P285</f>
        <v>0</v>
      </c>
      <c r="Q386" s="107">
        <f>'Other Opex'!Q285</f>
        <v>0</v>
      </c>
      <c r="R386" s="107">
        <f>'Other Opex'!R285</f>
        <v>0</v>
      </c>
      <c r="S386" s="107">
        <f>'Other Opex'!S285</f>
        <v>0</v>
      </c>
      <c r="T386" s="107">
        <f>'Other Opex'!T285</f>
        <v>0</v>
      </c>
      <c r="U386" s="107">
        <f>'Other Opex'!U285</f>
        <v>0</v>
      </c>
      <c r="V386" s="107">
        <f>'Other Opex'!V285</f>
        <v>0</v>
      </c>
      <c r="W386" s="107">
        <f>'Other Opex'!W285</f>
        <v>0</v>
      </c>
      <c r="X386" s="107">
        <f>'Other Opex'!X285</f>
        <v>0</v>
      </c>
      <c r="Y386" s="107">
        <f>'Other Opex'!Y285</f>
        <v>0</v>
      </c>
      <c r="Z386" s="107">
        <f>'Other Opex'!Z285</f>
        <v>0</v>
      </c>
      <c r="AA386" s="107">
        <f>'Other Opex'!AA285</f>
        <v>0</v>
      </c>
      <c r="AB386" s="107">
        <f>'Other Opex'!AB285</f>
        <v>0</v>
      </c>
      <c r="AC386" s="108">
        <f>'Other Opex'!AC285</f>
        <v>0</v>
      </c>
      <c r="AE386" s="805">
        <f>'Other Opex'!AE285</f>
        <v>0</v>
      </c>
      <c r="AG386" s="805">
        <f>'Other Opex'!AG285</f>
        <v>0</v>
      </c>
      <c r="AI386" s="805">
        <f>'Other Opex'!AI285</f>
        <v>0</v>
      </c>
    </row>
    <row r="387" spans="2:35" outlineLevel="1" x14ac:dyDescent="0.2">
      <c r="B387" s="445" t="str">
        <f>'Line Items'!D$2436</f>
        <v>Other Operating Costs</v>
      </c>
      <c r="C387" s="445" t="str">
        <f>'Line Items'!D$2477</f>
        <v>Other Operating Costs: Administrative Costs &amp; Other</v>
      </c>
      <c r="D387" s="142" t="str">
        <f>'Other Opex'!D286</f>
        <v>Mobilisation and Transition Costs</v>
      </c>
      <c r="E387" s="106"/>
      <c r="F387" s="143" t="str">
        <f>'Other Opex'!F286</f>
        <v>£000</v>
      </c>
      <c r="G387" s="107">
        <f>'Other Opex'!G286</f>
        <v>0</v>
      </c>
      <c r="H387" s="107">
        <f>'Other Opex'!H286</f>
        <v>0</v>
      </c>
      <c r="I387" s="107">
        <f>'Other Opex'!I286</f>
        <v>0</v>
      </c>
      <c r="J387" s="107">
        <f>'Other Opex'!J286</f>
        <v>0</v>
      </c>
      <c r="K387" s="107">
        <f>'Other Opex'!K286</f>
        <v>0</v>
      </c>
      <c r="L387" s="107">
        <f>'Other Opex'!L286</f>
        <v>0</v>
      </c>
      <c r="M387" s="107">
        <f>'Other Opex'!M286</f>
        <v>0</v>
      </c>
      <c r="N387" s="107">
        <f>'Other Opex'!N286</f>
        <v>0</v>
      </c>
      <c r="O387" s="107">
        <f>'Other Opex'!O286</f>
        <v>0</v>
      </c>
      <c r="P387" s="107">
        <f>'Other Opex'!P286</f>
        <v>0</v>
      </c>
      <c r="Q387" s="107">
        <f>'Other Opex'!Q286</f>
        <v>0</v>
      </c>
      <c r="R387" s="107">
        <f>'Other Opex'!R286</f>
        <v>0</v>
      </c>
      <c r="S387" s="107">
        <f>'Other Opex'!S286</f>
        <v>0</v>
      </c>
      <c r="T387" s="107">
        <f>'Other Opex'!T286</f>
        <v>0</v>
      </c>
      <c r="U387" s="107">
        <f>'Other Opex'!U286</f>
        <v>0</v>
      </c>
      <c r="V387" s="107">
        <f>'Other Opex'!V286</f>
        <v>0</v>
      </c>
      <c r="W387" s="107">
        <f>'Other Opex'!W286</f>
        <v>0</v>
      </c>
      <c r="X387" s="107">
        <f>'Other Opex'!X286</f>
        <v>0</v>
      </c>
      <c r="Y387" s="107">
        <f>'Other Opex'!Y286</f>
        <v>0</v>
      </c>
      <c r="Z387" s="107">
        <f>'Other Opex'!Z286</f>
        <v>0</v>
      </c>
      <c r="AA387" s="107">
        <f>'Other Opex'!AA286</f>
        <v>0</v>
      </c>
      <c r="AB387" s="107">
        <f>'Other Opex'!AB286</f>
        <v>0</v>
      </c>
      <c r="AC387" s="108">
        <f>'Other Opex'!AC286</f>
        <v>0</v>
      </c>
      <c r="AE387" s="805">
        <f>'Other Opex'!AE286</f>
        <v>0</v>
      </c>
      <c r="AG387" s="805">
        <f>'Other Opex'!AG286</f>
        <v>0</v>
      </c>
      <c r="AI387" s="805">
        <f>'Other Opex'!AI286</f>
        <v>0</v>
      </c>
    </row>
    <row r="388" spans="2:35" outlineLevel="1" x14ac:dyDescent="0.2">
      <c r="B388" s="445" t="str">
        <f>'Line Items'!D$2436</f>
        <v>Other Operating Costs</v>
      </c>
      <c r="C388" s="445" t="str">
        <f>'Line Items'!D$2477</f>
        <v>Other Operating Costs: Administrative Costs &amp; Other</v>
      </c>
      <c r="D388" s="142" t="str">
        <f>'Other Opex'!D287</f>
        <v>Fines and Similar Charges</v>
      </c>
      <c r="E388" s="106"/>
      <c r="F388" s="143" t="str">
        <f>'Other Opex'!F287</f>
        <v>£000</v>
      </c>
      <c r="G388" s="107">
        <f>'Other Opex'!G287</f>
        <v>0</v>
      </c>
      <c r="H388" s="107">
        <f>'Other Opex'!H287</f>
        <v>0</v>
      </c>
      <c r="I388" s="107">
        <f>'Other Opex'!I287</f>
        <v>0</v>
      </c>
      <c r="J388" s="107">
        <f>'Other Opex'!J287</f>
        <v>0</v>
      </c>
      <c r="K388" s="107">
        <f>'Other Opex'!K287</f>
        <v>0</v>
      </c>
      <c r="L388" s="107">
        <f>'Other Opex'!L287</f>
        <v>0</v>
      </c>
      <c r="M388" s="107">
        <f>'Other Opex'!M287</f>
        <v>0</v>
      </c>
      <c r="N388" s="107">
        <f>'Other Opex'!N287</f>
        <v>0</v>
      </c>
      <c r="O388" s="107">
        <f>'Other Opex'!O287</f>
        <v>0</v>
      </c>
      <c r="P388" s="107">
        <f>'Other Opex'!P287</f>
        <v>0</v>
      </c>
      <c r="Q388" s="107">
        <f>'Other Opex'!Q287</f>
        <v>0</v>
      </c>
      <c r="R388" s="107">
        <f>'Other Opex'!R287</f>
        <v>0</v>
      </c>
      <c r="S388" s="107">
        <f>'Other Opex'!S287</f>
        <v>0</v>
      </c>
      <c r="T388" s="107">
        <f>'Other Opex'!T287</f>
        <v>0</v>
      </c>
      <c r="U388" s="107">
        <f>'Other Opex'!U287</f>
        <v>0</v>
      </c>
      <c r="V388" s="107">
        <f>'Other Opex'!V287</f>
        <v>0</v>
      </c>
      <c r="W388" s="107">
        <f>'Other Opex'!W287</f>
        <v>0</v>
      </c>
      <c r="X388" s="107">
        <f>'Other Opex'!X287</f>
        <v>0</v>
      </c>
      <c r="Y388" s="107">
        <f>'Other Opex'!Y287</f>
        <v>0</v>
      </c>
      <c r="Z388" s="107">
        <f>'Other Opex'!Z287</f>
        <v>0</v>
      </c>
      <c r="AA388" s="107">
        <f>'Other Opex'!AA287</f>
        <v>0</v>
      </c>
      <c r="AB388" s="107">
        <f>'Other Opex'!AB287</f>
        <v>0</v>
      </c>
      <c r="AC388" s="108">
        <f>'Other Opex'!AC287</f>
        <v>0</v>
      </c>
      <c r="AE388" s="805">
        <f>'Other Opex'!AE287</f>
        <v>0</v>
      </c>
      <c r="AG388" s="805">
        <f>'Other Opex'!AG287</f>
        <v>0</v>
      </c>
      <c r="AI388" s="805">
        <f>'Other Opex'!AI287</f>
        <v>0</v>
      </c>
    </row>
    <row r="389" spans="2:35" outlineLevel="1" x14ac:dyDescent="0.2">
      <c r="B389" s="445" t="str">
        <f>'Line Items'!D$2436</f>
        <v>Other Operating Costs</v>
      </c>
      <c r="C389" s="445" t="str">
        <f>'Line Items'!D$2477</f>
        <v>Other Operating Costs: Administrative Costs &amp; Other</v>
      </c>
      <c r="D389" s="142" t="str">
        <f>'Other Opex'!D288</f>
        <v>Penalty Fares Service</v>
      </c>
      <c r="E389" s="106"/>
      <c r="F389" s="143" t="str">
        <f>'Other Opex'!F288</f>
        <v>£000</v>
      </c>
      <c r="G389" s="107">
        <f>'Other Opex'!G288</f>
        <v>0</v>
      </c>
      <c r="H389" s="107">
        <f>'Other Opex'!H288</f>
        <v>0</v>
      </c>
      <c r="I389" s="107">
        <f>'Other Opex'!I288</f>
        <v>0</v>
      </c>
      <c r="J389" s="107">
        <f>'Other Opex'!J288</f>
        <v>0</v>
      </c>
      <c r="K389" s="107">
        <f>'Other Opex'!K288</f>
        <v>0</v>
      </c>
      <c r="L389" s="107">
        <f>'Other Opex'!L288</f>
        <v>0</v>
      </c>
      <c r="M389" s="107">
        <f>'Other Opex'!M288</f>
        <v>0</v>
      </c>
      <c r="N389" s="107">
        <f>'Other Opex'!N288</f>
        <v>0</v>
      </c>
      <c r="O389" s="107">
        <f>'Other Opex'!O288</f>
        <v>0</v>
      </c>
      <c r="P389" s="107">
        <f>'Other Opex'!P288</f>
        <v>0</v>
      </c>
      <c r="Q389" s="107">
        <f>'Other Opex'!Q288</f>
        <v>0</v>
      </c>
      <c r="R389" s="107">
        <f>'Other Opex'!R288</f>
        <v>0</v>
      </c>
      <c r="S389" s="107">
        <f>'Other Opex'!S288</f>
        <v>0</v>
      </c>
      <c r="T389" s="107">
        <f>'Other Opex'!T288</f>
        <v>0</v>
      </c>
      <c r="U389" s="107">
        <f>'Other Opex'!U288</f>
        <v>0</v>
      </c>
      <c r="V389" s="107">
        <f>'Other Opex'!V288</f>
        <v>0</v>
      </c>
      <c r="W389" s="107">
        <f>'Other Opex'!W288</f>
        <v>0</v>
      </c>
      <c r="X389" s="107">
        <f>'Other Opex'!X288</f>
        <v>0</v>
      </c>
      <c r="Y389" s="107">
        <f>'Other Opex'!Y288</f>
        <v>0</v>
      </c>
      <c r="Z389" s="107">
        <f>'Other Opex'!Z288</f>
        <v>0</v>
      </c>
      <c r="AA389" s="107">
        <f>'Other Opex'!AA288</f>
        <v>0</v>
      </c>
      <c r="AB389" s="107">
        <f>'Other Opex'!AB288</f>
        <v>0</v>
      </c>
      <c r="AC389" s="108">
        <f>'Other Opex'!AC288</f>
        <v>0</v>
      </c>
      <c r="AE389" s="805">
        <f>'Other Opex'!AE288</f>
        <v>0</v>
      </c>
      <c r="AG389" s="805">
        <f>'Other Opex'!AG288</f>
        <v>0</v>
      </c>
      <c r="AI389" s="805">
        <f>'Other Opex'!AI288</f>
        <v>0</v>
      </c>
    </row>
    <row r="390" spans="2:35" outlineLevel="1" x14ac:dyDescent="0.2">
      <c r="B390" s="445" t="str">
        <f>'Line Items'!D$2436</f>
        <v>Other Operating Costs</v>
      </c>
      <c r="C390" s="445" t="str">
        <f>'Line Items'!D$2477</f>
        <v>Other Operating Costs: Administrative Costs &amp; Other</v>
      </c>
      <c r="D390" s="142" t="str">
        <f>'Other Opex'!D289</f>
        <v>Secure Carrier Charges</v>
      </c>
      <c r="E390" s="106"/>
      <c r="F390" s="143" t="str">
        <f>'Other Opex'!F289</f>
        <v>£000</v>
      </c>
      <c r="G390" s="107">
        <f>'Other Opex'!G289</f>
        <v>0</v>
      </c>
      <c r="H390" s="107">
        <f>'Other Opex'!H289</f>
        <v>0</v>
      </c>
      <c r="I390" s="107">
        <f>'Other Opex'!I289</f>
        <v>0</v>
      </c>
      <c r="J390" s="107">
        <f>'Other Opex'!J289</f>
        <v>0</v>
      </c>
      <c r="K390" s="107">
        <f>'Other Opex'!K289</f>
        <v>0</v>
      </c>
      <c r="L390" s="107">
        <f>'Other Opex'!L289</f>
        <v>0</v>
      </c>
      <c r="M390" s="107">
        <f>'Other Opex'!M289</f>
        <v>0</v>
      </c>
      <c r="N390" s="107">
        <f>'Other Opex'!N289</f>
        <v>0</v>
      </c>
      <c r="O390" s="107">
        <f>'Other Opex'!O289</f>
        <v>0</v>
      </c>
      <c r="P390" s="107">
        <f>'Other Opex'!P289</f>
        <v>0</v>
      </c>
      <c r="Q390" s="107">
        <f>'Other Opex'!Q289</f>
        <v>0</v>
      </c>
      <c r="R390" s="107">
        <f>'Other Opex'!R289</f>
        <v>0</v>
      </c>
      <c r="S390" s="107">
        <f>'Other Opex'!S289</f>
        <v>0</v>
      </c>
      <c r="T390" s="107">
        <f>'Other Opex'!T289</f>
        <v>0</v>
      </c>
      <c r="U390" s="107">
        <f>'Other Opex'!U289</f>
        <v>0</v>
      </c>
      <c r="V390" s="107">
        <f>'Other Opex'!V289</f>
        <v>0</v>
      </c>
      <c r="W390" s="107">
        <f>'Other Opex'!W289</f>
        <v>0</v>
      </c>
      <c r="X390" s="107">
        <f>'Other Opex'!X289</f>
        <v>0</v>
      </c>
      <c r="Y390" s="107">
        <f>'Other Opex'!Y289</f>
        <v>0</v>
      </c>
      <c r="Z390" s="107">
        <f>'Other Opex'!Z289</f>
        <v>0</v>
      </c>
      <c r="AA390" s="107">
        <f>'Other Opex'!AA289</f>
        <v>0</v>
      </c>
      <c r="AB390" s="107">
        <f>'Other Opex'!AB289</f>
        <v>0</v>
      </c>
      <c r="AC390" s="108">
        <f>'Other Opex'!AC289</f>
        <v>0</v>
      </c>
      <c r="AE390" s="805">
        <f>'Other Opex'!AE289</f>
        <v>0</v>
      </c>
      <c r="AG390" s="805">
        <f>'Other Opex'!AG289</f>
        <v>0</v>
      </c>
      <c r="AI390" s="805">
        <f>'Other Opex'!AI289</f>
        <v>0</v>
      </c>
    </row>
    <row r="391" spans="2:35" outlineLevel="1" x14ac:dyDescent="0.2">
      <c r="B391" s="445" t="str">
        <f>'Line Items'!D$2436</f>
        <v>Other Operating Costs</v>
      </c>
      <c r="C391" s="445" t="str">
        <f>'Line Items'!D$2477</f>
        <v>Other Operating Costs: Administrative Costs &amp; Other</v>
      </c>
      <c r="D391" s="142" t="str">
        <f>'Other Opex'!D290</f>
        <v>Printed Tickets</v>
      </c>
      <c r="E391" s="106"/>
      <c r="F391" s="143" t="str">
        <f>'Other Opex'!F290</f>
        <v>£000</v>
      </c>
      <c r="G391" s="107">
        <f>'Other Opex'!G290</f>
        <v>0</v>
      </c>
      <c r="H391" s="107">
        <f>'Other Opex'!H290</f>
        <v>0</v>
      </c>
      <c r="I391" s="107">
        <f>'Other Opex'!I290</f>
        <v>0</v>
      </c>
      <c r="J391" s="107">
        <f>'Other Opex'!J290</f>
        <v>0</v>
      </c>
      <c r="K391" s="107">
        <f>'Other Opex'!K290</f>
        <v>0</v>
      </c>
      <c r="L391" s="107">
        <f>'Other Opex'!L290</f>
        <v>0</v>
      </c>
      <c r="M391" s="107">
        <f>'Other Opex'!M290</f>
        <v>0</v>
      </c>
      <c r="N391" s="107">
        <f>'Other Opex'!N290</f>
        <v>0</v>
      </c>
      <c r="O391" s="107">
        <f>'Other Opex'!O290</f>
        <v>0</v>
      </c>
      <c r="P391" s="107">
        <f>'Other Opex'!P290</f>
        <v>0</v>
      </c>
      <c r="Q391" s="107">
        <f>'Other Opex'!Q290</f>
        <v>0</v>
      </c>
      <c r="R391" s="107">
        <f>'Other Opex'!R290</f>
        <v>0</v>
      </c>
      <c r="S391" s="107">
        <f>'Other Opex'!S290</f>
        <v>0</v>
      </c>
      <c r="T391" s="107">
        <f>'Other Opex'!T290</f>
        <v>0</v>
      </c>
      <c r="U391" s="107">
        <f>'Other Opex'!U290</f>
        <v>0</v>
      </c>
      <c r="V391" s="107">
        <f>'Other Opex'!V290</f>
        <v>0</v>
      </c>
      <c r="W391" s="107">
        <f>'Other Opex'!W290</f>
        <v>0</v>
      </c>
      <c r="X391" s="107">
        <f>'Other Opex'!X290</f>
        <v>0</v>
      </c>
      <c r="Y391" s="107">
        <f>'Other Opex'!Y290</f>
        <v>0</v>
      </c>
      <c r="Z391" s="107">
        <f>'Other Opex'!Z290</f>
        <v>0</v>
      </c>
      <c r="AA391" s="107">
        <f>'Other Opex'!AA290</f>
        <v>0</v>
      </c>
      <c r="AB391" s="107">
        <f>'Other Opex'!AB290</f>
        <v>0</v>
      </c>
      <c r="AC391" s="108">
        <f>'Other Opex'!AC290</f>
        <v>0</v>
      </c>
      <c r="AE391" s="805">
        <f>'Other Opex'!AE290</f>
        <v>0</v>
      </c>
      <c r="AG391" s="805">
        <f>'Other Opex'!AG290</f>
        <v>0</v>
      </c>
      <c r="AI391" s="805">
        <f>'Other Opex'!AI290</f>
        <v>0</v>
      </c>
    </row>
    <row r="392" spans="2:35" outlineLevel="1" x14ac:dyDescent="0.2">
      <c r="B392" s="445" t="str">
        <f>'Line Items'!D$2436</f>
        <v>Other Operating Costs</v>
      </c>
      <c r="C392" s="445" t="str">
        <f>'Line Items'!D$2477</f>
        <v>Other Operating Costs: Administrative Costs &amp; Other</v>
      </c>
      <c r="D392" s="142" t="str">
        <f>'Other Opex'!D291</f>
        <v>Distribution Costs</v>
      </c>
      <c r="E392" s="106"/>
      <c r="F392" s="143" t="str">
        <f>'Other Opex'!F291</f>
        <v>£000</v>
      </c>
      <c r="G392" s="107">
        <f>'Other Opex'!G291</f>
        <v>0</v>
      </c>
      <c r="H392" s="107">
        <f>'Other Opex'!H291</f>
        <v>0</v>
      </c>
      <c r="I392" s="107">
        <f>'Other Opex'!I291</f>
        <v>0</v>
      </c>
      <c r="J392" s="107">
        <f>'Other Opex'!J291</f>
        <v>0</v>
      </c>
      <c r="K392" s="107">
        <f>'Other Opex'!K291</f>
        <v>0</v>
      </c>
      <c r="L392" s="107">
        <f>'Other Opex'!L291</f>
        <v>0</v>
      </c>
      <c r="M392" s="107">
        <f>'Other Opex'!M291</f>
        <v>0</v>
      </c>
      <c r="N392" s="107">
        <f>'Other Opex'!N291</f>
        <v>0</v>
      </c>
      <c r="O392" s="107">
        <f>'Other Opex'!O291</f>
        <v>0</v>
      </c>
      <c r="P392" s="107">
        <f>'Other Opex'!P291</f>
        <v>0</v>
      </c>
      <c r="Q392" s="107">
        <f>'Other Opex'!Q291</f>
        <v>0</v>
      </c>
      <c r="R392" s="107">
        <f>'Other Opex'!R291</f>
        <v>0</v>
      </c>
      <c r="S392" s="107">
        <f>'Other Opex'!S291</f>
        <v>0</v>
      </c>
      <c r="T392" s="107">
        <f>'Other Opex'!T291</f>
        <v>0</v>
      </c>
      <c r="U392" s="107">
        <f>'Other Opex'!U291</f>
        <v>0</v>
      </c>
      <c r="V392" s="107">
        <f>'Other Opex'!V291</f>
        <v>0</v>
      </c>
      <c r="W392" s="107">
        <f>'Other Opex'!W291</f>
        <v>0</v>
      </c>
      <c r="X392" s="107">
        <f>'Other Opex'!X291</f>
        <v>0</v>
      </c>
      <c r="Y392" s="107">
        <f>'Other Opex'!Y291</f>
        <v>0</v>
      </c>
      <c r="Z392" s="107">
        <f>'Other Opex'!Z291</f>
        <v>0</v>
      </c>
      <c r="AA392" s="107">
        <f>'Other Opex'!AA291</f>
        <v>0</v>
      </c>
      <c r="AB392" s="107">
        <f>'Other Opex'!AB291</f>
        <v>0</v>
      </c>
      <c r="AC392" s="108">
        <f>'Other Opex'!AC291</f>
        <v>0</v>
      </c>
      <c r="AE392" s="805">
        <f>'Other Opex'!AE291</f>
        <v>0</v>
      </c>
      <c r="AG392" s="805">
        <f>'Other Opex'!AG291</f>
        <v>0</v>
      </c>
      <c r="AI392" s="805">
        <f>'Other Opex'!AI291</f>
        <v>0</v>
      </c>
    </row>
    <row r="393" spans="2:35" outlineLevel="1" x14ac:dyDescent="0.2">
      <c r="B393" s="445" t="str">
        <f>'Line Items'!D$2436</f>
        <v>Other Operating Costs</v>
      </c>
      <c r="C393" s="445" t="str">
        <f>'Line Items'!D$2477</f>
        <v>Other Operating Costs: Administrative Costs &amp; Other</v>
      </c>
      <c r="D393" s="142" t="str">
        <f>'Other Opex'!D292</f>
        <v>Timetables</v>
      </c>
      <c r="E393" s="106"/>
      <c r="F393" s="143" t="str">
        <f>'Other Opex'!F292</f>
        <v>£000</v>
      </c>
      <c r="G393" s="107">
        <f>'Other Opex'!G292</f>
        <v>0</v>
      </c>
      <c r="H393" s="107">
        <f>'Other Opex'!H292</f>
        <v>0</v>
      </c>
      <c r="I393" s="107">
        <f>'Other Opex'!I292</f>
        <v>0</v>
      </c>
      <c r="J393" s="107">
        <f>'Other Opex'!J292</f>
        <v>0</v>
      </c>
      <c r="K393" s="107">
        <f>'Other Opex'!K292</f>
        <v>0</v>
      </c>
      <c r="L393" s="107">
        <f>'Other Opex'!L292</f>
        <v>0</v>
      </c>
      <c r="M393" s="107">
        <f>'Other Opex'!M292</f>
        <v>0</v>
      </c>
      <c r="N393" s="107">
        <f>'Other Opex'!N292</f>
        <v>0</v>
      </c>
      <c r="O393" s="107">
        <f>'Other Opex'!O292</f>
        <v>0</v>
      </c>
      <c r="P393" s="107">
        <f>'Other Opex'!P292</f>
        <v>0</v>
      </c>
      <c r="Q393" s="107">
        <f>'Other Opex'!Q292</f>
        <v>0</v>
      </c>
      <c r="R393" s="107">
        <f>'Other Opex'!R292</f>
        <v>0</v>
      </c>
      <c r="S393" s="107">
        <f>'Other Opex'!S292</f>
        <v>0</v>
      </c>
      <c r="T393" s="107">
        <f>'Other Opex'!T292</f>
        <v>0</v>
      </c>
      <c r="U393" s="107">
        <f>'Other Opex'!U292</f>
        <v>0</v>
      </c>
      <c r="V393" s="107">
        <f>'Other Opex'!V292</f>
        <v>0</v>
      </c>
      <c r="W393" s="107">
        <f>'Other Opex'!W292</f>
        <v>0</v>
      </c>
      <c r="X393" s="107">
        <f>'Other Opex'!X292</f>
        <v>0</v>
      </c>
      <c r="Y393" s="107">
        <f>'Other Opex'!Y292</f>
        <v>0</v>
      </c>
      <c r="Z393" s="107">
        <f>'Other Opex'!Z292</f>
        <v>0</v>
      </c>
      <c r="AA393" s="107">
        <f>'Other Opex'!AA292</f>
        <v>0</v>
      </c>
      <c r="AB393" s="107">
        <f>'Other Opex'!AB292</f>
        <v>0</v>
      </c>
      <c r="AC393" s="108">
        <f>'Other Opex'!AC292</f>
        <v>0</v>
      </c>
      <c r="AE393" s="805">
        <f>'Other Opex'!AE292</f>
        <v>0</v>
      </c>
      <c r="AG393" s="805">
        <f>'Other Opex'!AG292</f>
        <v>0</v>
      </c>
      <c r="AI393" s="805">
        <f>'Other Opex'!AI292</f>
        <v>0</v>
      </c>
    </row>
    <row r="394" spans="2:35" outlineLevel="1" x14ac:dyDescent="0.2">
      <c r="B394" s="445" t="str">
        <f>'Line Items'!D$2436</f>
        <v>Other Operating Costs</v>
      </c>
      <c r="C394" s="445" t="str">
        <f>'Line Items'!D$2477</f>
        <v>Other Operating Costs: Administrative Costs &amp; Other</v>
      </c>
      <c r="D394" s="142" t="str">
        <f>'Other Opex'!D293</f>
        <v>Website</v>
      </c>
      <c r="E394" s="106"/>
      <c r="F394" s="143" t="str">
        <f>'Other Opex'!F293</f>
        <v>£000</v>
      </c>
      <c r="G394" s="107">
        <f>'Other Opex'!G293</f>
        <v>0</v>
      </c>
      <c r="H394" s="107">
        <f>'Other Opex'!H293</f>
        <v>0</v>
      </c>
      <c r="I394" s="107">
        <f>'Other Opex'!I293</f>
        <v>0</v>
      </c>
      <c r="J394" s="107">
        <f>'Other Opex'!J293</f>
        <v>0</v>
      </c>
      <c r="K394" s="107">
        <f>'Other Opex'!K293</f>
        <v>0</v>
      </c>
      <c r="L394" s="107">
        <f>'Other Opex'!L293</f>
        <v>0</v>
      </c>
      <c r="M394" s="107">
        <f>'Other Opex'!M293</f>
        <v>0</v>
      </c>
      <c r="N394" s="107">
        <f>'Other Opex'!N293</f>
        <v>0</v>
      </c>
      <c r="O394" s="107">
        <f>'Other Opex'!O293</f>
        <v>0</v>
      </c>
      <c r="P394" s="107">
        <f>'Other Opex'!P293</f>
        <v>0</v>
      </c>
      <c r="Q394" s="107">
        <f>'Other Opex'!Q293</f>
        <v>0</v>
      </c>
      <c r="R394" s="107">
        <f>'Other Opex'!R293</f>
        <v>0</v>
      </c>
      <c r="S394" s="107">
        <f>'Other Opex'!S293</f>
        <v>0</v>
      </c>
      <c r="T394" s="107">
        <f>'Other Opex'!T293</f>
        <v>0</v>
      </c>
      <c r="U394" s="107">
        <f>'Other Opex'!U293</f>
        <v>0</v>
      </c>
      <c r="V394" s="107">
        <f>'Other Opex'!V293</f>
        <v>0</v>
      </c>
      <c r="W394" s="107">
        <f>'Other Opex'!W293</f>
        <v>0</v>
      </c>
      <c r="X394" s="107">
        <f>'Other Opex'!X293</f>
        <v>0</v>
      </c>
      <c r="Y394" s="107">
        <f>'Other Opex'!Y293</f>
        <v>0</v>
      </c>
      <c r="Z394" s="107">
        <f>'Other Opex'!Z293</f>
        <v>0</v>
      </c>
      <c r="AA394" s="107">
        <f>'Other Opex'!AA293</f>
        <v>0</v>
      </c>
      <c r="AB394" s="107">
        <f>'Other Opex'!AB293</f>
        <v>0</v>
      </c>
      <c r="AC394" s="108">
        <f>'Other Opex'!AC293</f>
        <v>0</v>
      </c>
      <c r="AE394" s="805">
        <f>'Other Opex'!AE293</f>
        <v>0</v>
      </c>
      <c r="AG394" s="805">
        <f>'Other Opex'!AG293</f>
        <v>0</v>
      </c>
      <c r="AI394" s="805">
        <f>'Other Opex'!AI293</f>
        <v>0</v>
      </c>
    </row>
    <row r="395" spans="2:35" outlineLevel="1" x14ac:dyDescent="0.2">
      <c r="B395" s="445" t="str">
        <f>'Line Items'!D$2436</f>
        <v>Other Operating Costs</v>
      </c>
      <c r="C395" s="445" t="str">
        <f>'Line Items'!D$2477</f>
        <v>Other Operating Costs: Administrative Costs &amp; Other</v>
      </c>
      <c r="D395" s="142" t="str">
        <f>'Other Opex'!D294</f>
        <v>Event Sponsorship/Donations</v>
      </c>
      <c r="E395" s="106"/>
      <c r="F395" s="143" t="str">
        <f>'Other Opex'!F294</f>
        <v>£000</v>
      </c>
      <c r="G395" s="107">
        <f>'Other Opex'!G294</f>
        <v>0</v>
      </c>
      <c r="H395" s="107">
        <f>'Other Opex'!H294</f>
        <v>0</v>
      </c>
      <c r="I395" s="107">
        <f>'Other Opex'!I294</f>
        <v>0</v>
      </c>
      <c r="J395" s="107">
        <f>'Other Opex'!J294</f>
        <v>0</v>
      </c>
      <c r="K395" s="107">
        <f>'Other Opex'!K294</f>
        <v>0</v>
      </c>
      <c r="L395" s="107">
        <f>'Other Opex'!L294</f>
        <v>0</v>
      </c>
      <c r="M395" s="107">
        <f>'Other Opex'!M294</f>
        <v>0</v>
      </c>
      <c r="N395" s="107">
        <f>'Other Opex'!N294</f>
        <v>0</v>
      </c>
      <c r="O395" s="107">
        <f>'Other Opex'!O294</f>
        <v>0</v>
      </c>
      <c r="P395" s="107">
        <f>'Other Opex'!P294</f>
        <v>0</v>
      </c>
      <c r="Q395" s="107">
        <f>'Other Opex'!Q294</f>
        <v>0</v>
      </c>
      <c r="R395" s="107">
        <f>'Other Opex'!R294</f>
        <v>0</v>
      </c>
      <c r="S395" s="107">
        <f>'Other Opex'!S294</f>
        <v>0</v>
      </c>
      <c r="T395" s="107">
        <f>'Other Opex'!T294</f>
        <v>0</v>
      </c>
      <c r="U395" s="107">
        <f>'Other Opex'!U294</f>
        <v>0</v>
      </c>
      <c r="V395" s="107">
        <f>'Other Opex'!V294</f>
        <v>0</v>
      </c>
      <c r="W395" s="107">
        <f>'Other Opex'!W294</f>
        <v>0</v>
      </c>
      <c r="X395" s="107">
        <f>'Other Opex'!X294</f>
        <v>0</v>
      </c>
      <c r="Y395" s="107">
        <f>'Other Opex'!Y294</f>
        <v>0</v>
      </c>
      <c r="Z395" s="107">
        <f>'Other Opex'!Z294</f>
        <v>0</v>
      </c>
      <c r="AA395" s="107">
        <f>'Other Opex'!AA294</f>
        <v>0</v>
      </c>
      <c r="AB395" s="107">
        <f>'Other Opex'!AB294</f>
        <v>0</v>
      </c>
      <c r="AC395" s="108">
        <f>'Other Opex'!AC294</f>
        <v>0</v>
      </c>
      <c r="AE395" s="805">
        <f>'Other Opex'!AE294</f>
        <v>0</v>
      </c>
      <c r="AG395" s="805">
        <f>'Other Opex'!AG294</f>
        <v>0</v>
      </c>
      <c r="AI395" s="805">
        <f>'Other Opex'!AI294</f>
        <v>0</v>
      </c>
    </row>
    <row r="396" spans="2:35" outlineLevel="1" x14ac:dyDescent="0.2">
      <c r="B396" s="445" t="str">
        <f>'Line Items'!D$2436</f>
        <v>Other Operating Costs</v>
      </c>
      <c r="C396" s="445" t="str">
        <f>'Line Items'!D$2477</f>
        <v>Other Operating Costs: Administrative Costs &amp; Other</v>
      </c>
      <c r="D396" s="142" t="str">
        <f>'Other Opex'!D295</f>
        <v xml:space="preserve">Radio Network                </v>
      </c>
      <c r="E396" s="106"/>
      <c r="F396" s="143" t="str">
        <f>'Other Opex'!F295</f>
        <v>£000</v>
      </c>
      <c r="G396" s="107">
        <f>'Other Opex'!G295</f>
        <v>0</v>
      </c>
      <c r="H396" s="107">
        <f>'Other Opex'!H295</f>
        <v>0</v>
      </c>
      <c r="I396" s="107">
        <f>'Other Opex'!I295</f>
        <v>0</v>
      </c>
      <c r="J396" s="107">
        <f>'Other Opex'!J295</f>
        <v>0</v>
      </c>
      <c r="K396" s="107">
        <f>'Other Opex'!K295</f>
        <v>0</v>
      </c>
      <c r="L396" s="107">
        <f>'Other Opex'!L295</f>
        <v>0</v>
      </c>
      <c r="M396" s="107">
        <f>'Other Opex'!M295</f>
        <v>0</v>
      </c>
      <c r="N396" s="107">
        <f>'Other Opex'!N295</f>
        <v>0</v>
      </c>
      <c r="O396" s="107">
        <f>'Other Opex'!O295</f>
        <v>0</v>
      </c>
      <c r="P396" s="107">
        <f>'Other Opex'!P295</f>
        <v>0</v>
      </c>
      <c r="Q396" s="107">
        <f>'Other Opex'!Q295</f>
        <v>0</v>
      </c>
      <c r="R396" s="107">
        <f>'Other Opex'!R295</f>
        <v>0</v>
      </c>
      <c r="S396" s="107">
        <f>'Other Opex'!S295</f>
        <v>0</v>
      </c>
      <c r="T396" s="107">
        <f>'Other Opex'!T295</f>
        <v>0</v>
      </c>
      <c r="U396" s="107">
        <f>'Other Opex'!U295</f>
        <v>0</v>
      </c>
      <c r="V396" s="107">
        <f>'Other Opex'!V295</f>
        <v>0</v>
      </c>
      <c r="W396" s="107">
        <f>'Other Opex'!W295</f>
        <v>0</v>
      </c>
      <c r="X396" s="107">
        <f>'Other Opex'!X295</f>
        <v>0</v>
      </c>
      <c r="Y396" s="107">
        <f>'Other Opex'!Y295</f>
        <v>0</v>
      </c>
      <c r="Z396" s="107">
        <f>'Other Opex'!Z295</f>
        <v>0</v>
      </c>
      <c r="AA396" s="107">
        <f>'Other Opex'!AA295</f>
        <v>0</v>
      </c>
      <c r="AB396" s="107">
        <f>'Other Opex'!AB295</f>
        <v>0</v>
      </c>
      <c r="AC396" s="108">
        <f>'Other Opex'!AC295</f>
        <v>0</v>
      </c>
      <c r="AE396" s="805">
        <f>'Other Opex'!AE295</f>
        <v>0</v>
      </c>
      <c r="AG396" s="805">
        <f>'Other Opex'!AG295</f>
        <v>0</v>
      </c>
      <c r="AI396" s="805">
        <f>'Other Opex'!AI295</f>
        <v>0</v>
      </c>
    </row>
    <row r="397" spans="2:35" outlineLevel="1" x14ac:dyDescent="0.2">
      <c r="B397" s="445" t="str">
        <f>'Line Items'!D$2436</f>
        <v>Other Operating Costs</v>
      </c>
      <c r="C397" s="445" t="str">
        <f>'Line Items'!D$2477</f>
        <v>Other Operating Costs: Administrative Costs &amp; Other</v>
      </c>
      <c r="D397" s="142" t="str">
        <f>'Other Opex'!D296</f>
        <v xml:space="preserve">Data Transmission            </v>
      </c>
      <c r="E397" s="106"/>
      <c r="F397" s="143" t="str">
        <f>'Other Opex'!F296</f>
        <v>£000</v>
      </c>
      <c r="G397" s="107">
        <f>'Other Opex'!G296</f>
        <v>0</v>
      </c>
      <c r="H397" s="107">
        <f>'Other Opex'!H296</f>
        <v>0</v>
      </c>
      <c r="I397" s="107">
        <f>'Other Opex'!I296</f>
        <v>0</v>
      </c>
      <c r="J397" s="107">
        <f>'Other Opex'!J296</f>
        <v>0</v>
      </c>
      <c r="K397" s="107">
        <f>'Other Opex'!K296</f>
        <v>0</v>
      </c>
      <c r="L397" s="107">
        <f>'Other Opex'!L296</f>
        <v>0</v>
      </c>
      <c r="M397" s="107">
        <f>'Other Opex'!M296</f>
        <v>0</v>
      </c>
      <c r="N397" s="107">
        <f>'Other Opex'!N296</f>
        <v>0</v>
      </c>
      <c r="O397" s="107">
        <f>'Other Opex'!O296</f>
        <v>0</v>
      </c>
      <c r="P397" s="107">
        <f>'Other Opex'!P296</f>
        <v>0</v>
      </c>
      <c r="Q397" s="107">
        <f>'Other Opex'!Q296</f>
        <v>0</v>
      </c>
      <c r="R397" s="107">
        <f>'Other Opex'!R296</f>
        <v>0</v>
      </c>
      <c r="S397" s="107">
        <f>'Other Opex'!S296</f>
        <v>0</v>
      </c>
      <c r="T397" s="107">
        <f>'Other Opex'!T296</f>
        <v>0</v>
      </c>
      <c r="U397" s="107">
        <f>'Other Opex'!U296</f>
        <v>0</v>
      </c>
      <c r="V397" s="107">
        <f>'Other Opex'!V296</f>
        <v>0</v>
      </c>
      <c r="W397" s="107">
        <f>'Other Opex'!W296</f>
        <v>0</v>
      </c>
      <c r="X397" s="107">
        <f>'Other Opex'!X296</f>
        <v>0</v>
      </c>
      <c r="Y397" s="107">
        <f>'Other Opex'!Y296</f>
        <v>0</v>
      </c>
      <c r="Z397" s="107">
        <f>'Other Opex'!Z296</f>
        <v>0</v>
      </c>
      <c r="AA397" s="107">
        <f>'Other Opex'!AA296</f>
        <v>0</v>
      </c>
      <c r="AB397" s="107">
        <f>'Other Opex'!AB296</f>
        <v>0</v>
      </c>
      <c r="AC397" s="108">
        <f>'Other Opex'!AC296</f>
        <v>0</v>
      </c>
      <c r="AE397" s="805">
        <f>'Other Opex'!AE296</f>
        <v>0</v>
      </c>
      <c r="AG397" s="805">
        <f>'Other Opex'!AG296</f>
        <v>0</v>
      </c>
      <c r="AI397" s="805">
        <f>'Other Opex'!AI296</f>
        <v>0</v>
      </c>
    </row>
    <row r="398" spans="2:35" outlineLevel="1" x14ac:dyDescent="0.2">
      <c r="B398" s="445" t="str">
        <f>'Line Items'!D$2436</f>
        <v>Other Operating Costs</v>
      </c>
      <c r="C398" s="445" t="str">
        <f>'Line Items'!D$2477</f>
        <v>Other Operating Costs: Administrative Costs &amp; Other</v>
      </c>
      <c r="D398" s="142" t="str">
        <f>'Other Opex'!D297</f>
        <v>Miscellaneous Write Offs</v>
      </c>
      <c r="E398" s="106"/>
      <c r="F398" s="143" t="str">
        <f>'Other Opex'!F297</f>
        <v>£000</v>
      </c>
      <c r="G398" s="107">
        <f>'Other Opex'!G297</f>
        <v>0</v>
      </c>
      <c r="H398" s="107">
        <f>'Other Opex'!H297</f>
        <v>0</v>
      </c>
      <c r="I398" s="107">
        <f>'Other Opex'!I297</f>
        <v>0</v>
      </c>
      <c r="J398" s="107">
        <f>'Other Opex'!J297</f>
        <v>0</v>
      </c>
      <c r="K398" s="107">
        <f>'Other Opex'!K297</f>
        <v>0</v>
      </c>
      <c r="L398" s="107">
        <f>'Other Opex'!L297</f>
        <v>0</v>
      </c>
      <c r="M398" s="107">
        <f>'Other Opex'!M297</f>
        <v>0</v>
      </c>
      <c r="N398" s="107">
        <f>'Other Opex'!N297</f>
        <v>0</v>
      </c>
      <c r="O398" s="107">
        <f>'Other Opex'!O297</f>
        <v>0</v>
      </c>
      <c r="P398" s="107">
        <f>'Other Opex'!P297</f>
        <v>0</v>
      </c>
      <c r="Q398" s="107">
        <f>'Other Opex'!Q297</f>
        <v>0</v>
      </c>
      <c r="R398" s="107">
        <f>'Other Opex'!R297</f>
        <v>0</v>
      </c>
      <c r="S398" s="107">
        <f>'Other Opex'!S297</f>
        <v>0</v>
      </c>
      <c r="T398" s="107">
        <f>'Other Opex'!T297</f>
        <v>0</v>
      </c>
      <c r="U398" s="107">
        <f>'Other Opex'!U297</f>
        <v>0</v>
      </c>
      <c r="V398" s="107">
        <f>'Other Opex'!V297</f>
        <v>0</v>
      </c>
      <c r="W398" s="107">
        <f>'Other Opex'!W297</f>
        <v>0</v>
      </c>
      <c r="X398" s="107">
        <f>'Other Opex'!X297</f>
        <v>0</v>
      </c>
      <c r="Y398" s="107">
        <f>'Other Opex'!Y297</f>
        <v>0</v>
      </c>
      <c r="Z398" s="107">
        <f>'Other Opex'!Z297</f>
        <v>0</v>
      </c>
      <c r="AA398" s="107">
        <f>'Other Opex'!AA297</f>
        <v>0</v>
      </c>
      <c r="AB398" s="107">
        <f>'Other Opex'!AB297</f>
        <v>0</v>
      </c>
      <c r="AC398" s="108">
        <f>'Other Opex'!AC297</f>
        <v>0</v>
      </c>
      <c r="AE398" s="805">
        <f>'Other Opex'!AE297</f>
        <v>0</v>
      </c>
      <c r="AG398" s="805">
        <f>'Other Opex'!AG297</f>
        <v>0</v>
      </c>
      <c r="AI398" s="805">
        <f>'Other Opex'!AI297</f>
        <v>0</v>
      </c>
    </row>
    <row r="399" spans="2:35" outlineLevel="1" x14ac:dyDescent="0.2">
      <c r="B399" s="445" t="str">
        <f>'Line Items'!D$2436</f>
        <v>Other Operating Costs</v>
      </c>
      <c r="C399" s="445" t="str">
        <f>'Line Items'!D$2477</f>
        <v>Other Operating Costs: Administrative Costs &amp; Other</v>
      </c>
      <c r="D399" s="142" t="str">
        <f>'Other Opex'!D298</f>
        <v>[Administrative Costs &amp; Other Line 47]</v>
      </c>
      <c r="E399" s="106"/>
      <c r="F399" s="143" t="str">
        <f>'Other Opex'!F298</f>
        <v>£000</v>
      </c>
      <c r="G399" s="107">
        <f>'Other Opex'!G298</f>
        <v>0</v>
      </c>
      <c r="H399" s="107">
        <f>'Other Opex'!H298</f>
        <v>0</v>
      </c>
      <c r="I399" s="107">
        <f>'Other Opex'!I298</f>
        <v>0</v>
      </c>
      <c r="J399" s="107">
        <f>'Other Opex'!J298</f>
        <v>0</v>
      </c>
      <c r="K399" s="107">
        <f>'Other Opex'!K298</f>
        <v>0</v>
      </c>
      <c r="L399" s="107">
        <f>'Other Opex'!L298</f>
        <v>0</v>
      </c>
      <c r="M399" s="107">
        <f>'Other Opex'!M298</f>
        <v>0</v>
      </c>
      <c r="N399" s="107">
        <f>'Other Opex'!N298</f>
        <v>0</v>
      </c>
      <c r="O399" s="107">
        <f>'Other Opex'!O298</f>
        <v>0</v>
      </c>
      <c r="P399" s="107">
        <f>'Other Opex'!P298</f>
        <v>0</v>
      </c>
      <c r="Q399" s="107">
        <f>'Other Opex'!Q298</f>
        <v>0</v>
      </c>
      <c r="R399" s="107">
        <f>'Other Opex'!R298</f>
        <v>0</v>
      </c>
      <c r="S399" s="107">
        <f>'Other Opex'!S298</f>
        <v>0</v>
      </c>
      <c r="T399" s="107">
        <f>'Other Opex'!T298</f>
        <v>0</v>
      </c>
      <c r="U399" s="107">
        <f>'Other Opex'!U298</f>
        <v>0</v>
      </c>
      <c r="V399" s="107">
        <f>'Other Opex'!V298</f>
        <v>0</v>
      </c>
      <c r="W399" s="107">
        <f>'Other Opex'!W298</f>
        <v>0</v>
      </c>
      <c r="X399" s="107">
        <f>'Other Opex'!X298</f>
        <v>0</v>
      </c>
      <c r="Y399" s="107">
        <f>'Other Opex'!Y298</f>
        <v>0</v>
      </c>
      <c r="Z399" s="107">
        <f>'Other Opex'!Z298</f>
        <v>0</v>
      </c>
      <c r="AA399" s="107">
        <f>'Other Opex'!AA298</f>
        <v>0</v>
      </c>
      <c r="AB399" s="107">
        <f>'Other Opex'!AB298</f>
        <v>0</v>
      </c>
      <c r="AC399" s="108">
        <f>'Other Opex'!AC298</f>
        <v>0</v>
      </c>
      <c r="AE399" s="805">
        <f>'Other Opex'!AE298</f>
        <v>0</v>
      </c>
      <c r="AG399" s="805">
        <f>'Other Opex'!AG298</f>
        <v>0</v>
      </c>
      <c r="AI399" s="805">
        <f>'Other Opex'!AI298</f>
        <v>0</v>
      </c>
    </row>
    <row r="400" spans="2:35" outlineLevel="1" x14ac:dyDescent="0.2">
      <c r="B400" s="445" t="str">
        <f>'Line Items'!D$2436</f>
        <v>Other Operating Costs</v>
      </c>
      <c r="C400" s="445" t="str">
        <f>'Line Items'!D$2477</f>
        <v>Other Operating Costs: Administrative Costs &amp; Other</v>
      </c>
      <c r="D400" s="142" t="str">
        <f>'Other Opex'!D299</f>
        <v>[Administrative Costs &amp; Other Line 48]</v>
      </c>
      <c r="E400" s="106"/>
      <c r="F400" s="143" t="str">
        <f>'Other Opex'!F299</f>
        <v>£000</v>
      </c>
      <c r="G400" s="107">
        <f>'Other Opex'!G299</f>
        <v>0</v>
      </c>
      <c r="H400" s="107">
        <f>'Other Opex'!H299</f>
        <v>0</v>
      </c>
      <c r="I400" s="107">
        <f>'Other Opex'!I299</f>
        <v>0</v>
      </c>
      <c r="J400" s="107">
        <f>'Other Opex'!J299</f>
        <v>0</v>
      </c>
      <c r="K400" s="107">
        <f>'Other Opex'!K299</f>
        <v>0</v>
      </c>
      <c r="L400" s="107">
        <f>'Other Opex'!L299</f>
        <v>0</v>
      </c>
      <c r="M400" s="107">
        <f>'Other Opex'!M299</f>
        <v>0</v>
      </c>
      <c r="N400" s="107">
        <f>'Other Opex'!N299</f>
        <v>0</v>
      </c>
      <c r="O400" s="107">
        <f>'Other Opex'!O299</f>
        <v>0</v>
      </c>
      <c r="P400" s="107">
        <f>'Other Opex'!P299</f>
        <v>0</v>
      </c>
      <c r="Q400" s="107">
        <f>'Other Opex'!Q299</f>
        <v>0</v>
      </c>
      <c r="R400" s="107">
        <f>'Other Opex'!R299</f>
        <v>0</v>
      </c>
      <c r="S400" s="107">
        <f>'Other Opex'!S299</f>
        <v>0</v>
      </c>
      <c r="T400" s="107">
        <f>'Other Opex'!T299</f>
        <v>0</v>
      </c>
      <c r="U400" s="107">
        <f>'Other Opex'!U299</f>
        <v>0</v>
      </c>
      <c r="V400" s="107">
        <f>'Other Opex'!V299</f>
        <v>0</v>
      </c>
      <c r="W400" s="107">
        <f>'Other Opex'!W299</f>
        <v>0</v>
      </c>
      <c r="X400" s="107">
        <f>'Other Opex'!X299</f>
        <v>0</v>
      </c>
      <c r="Y400" s="107">
        <f>'Other Opex'!Y299</f>
        <v>0</v>
      </c>
      <c r="Z400" s="107">
        <f>'Other Opex'!Z299</f>
        <v>0</v>
      </c>
      <c r="AA400" s="107">
        <f>'Other Opex'!AA299</f>
        <v>0</v>
      </c>
      <c r="AB400" s="107">
        <f>'Other Opex'!AB299</f>
        <v>0</v>
      </c>
      <c r="AC400" s="108">
        <f>'Other Opex'!AC299</f>
        <v>0</v>
      </c>
      <c r="AE400" s="805">
        <f>'Other Opex'!AE299</f>
        <v>0</v>
      </c>
      <c r="AG400" s="805">
        <f>'Other Opex'!AG299</f>
        <v>0</v>
      </c>
      <c r="AI400" s="805">
        <f>'Other Opex'!AI299</f>
        <v>0</v>
      </c>
    </row>
    <row r="401" spans="2:35" outlineLevel="1" x14ac:dyDescent="0.2">
      <c r="B401" s="445" t="str">
        <f>'Line Items'!D$2436</f>
        <v>Other Operating Costs</v>
      </c>
      <c r="C401" s="445" t="str">
        <f>'Line Items'!D$2477</f>
        <v>Other Operating Costs: Administrative Costs &amp; Other</v>
      </c>
      <c r="D401" s="142" t="str">
        <f>'Other Opex'!D300</f>
        <v>[Administrative Costs &amp; Other Line 49]</v>
      </c>
      <c r="E401" s="106"/>
      <c r="F401" s="143" t="str">
        <f>'Other Opex'!F300</f>
        <v>£000</v>
      </c>
      <c r="G401" s="107">
        <f>'Other Opex'!G300</f>
        <v>0</v>
      </c>
      <c r="H401" s="107">
        <f>'Other Opex'!H300</f>
        <v>0</v>
      </c>
      <c r="I401" s="107">
        <f>'Other Opex'!I300</f>
        <v>0</v>
      </c>
      <c r="J401" s="107">
        <f>'Other Opex'!J300</f>
        <v>0</v>
      </c>
      <c r="K401" s="107">
        <f>'Other Opex'!K300</f>
        <v>0</v>
      </c>
      <c r="L401" s="107">
        <f>'Other Opex'!L300</f>
        <v>0</v>
      </c>
      <c r="M401" s="107">
        <f>'Other Opex'!M300</f>
        <v>0</v>
      </c>
      <c r="N401" s="107">
        <f>'Other Opex'!N300</f>
        <v>0</v>
      </c>
      <c r="O401" s="107">
        <f>'Other Opex'!O300</f>
        <v>0</v>
      </c>
      <c r="P401" s="107">
        <f>'Other Opex'!P300</f>
        <v>0</v>
      </c>
      <c r="Q401" s="107">
        <f>'Other Opex'!Q300</f>
        <v>0</v>
      </c>
      <c r="R401" s="107">
        <f>'Other Opex'!R300</f>
        <v>0</v>
      </c>
      <c r="S401" s="107">
        <f>'Other Opex'!S300</f>
        <v>0</v>
      </c>
      <c r="T401" s="107">
        <f>'Other Opex'!T300</f>
        <v>0</v>
      </c>
      <c r="U401" s="107">
        <f>'Other Opex'!U300</f>
        <v>0</v>
      </c>
      <c r="V401" s="107">
        <f>'Other Opex'!V300</f>
        <v>0</v>
      </c>
      <c r="W401" s="107">
        <f>'Other Opex'!W300</f>
        <v>0</v>
      </c>
      <c r="X401" s="107">
        <f>'Other Opex'!X300</f>
        <v>0</v>
      </c>
      <c r="Y401" s="107">
        <f>'Other Opex'!Y300</f>
        <v>0</v>
      </c>
      <c r="Z401" s="107">
        <f>'Other Opex'!Z300</f>
        <v>0</v>
      </c>
      <c r="AA401" s="107">
        <f>'Other Opex'!AA300</f>
        <v>0</v>
      </c>
      <c r="AB401" s="107">
        <f>'Other Opex'!AB300</f>
        <v>0</v>
      </c>
      <c r="AC401" s="108">
        <f>'Other Opex'!AC300</f>
        <v>0</v>
      </c>
      <c r="AE401" s="805">
        <f>'Other Opex'!AE300</f>
        <v>0</v>
      </c>
      <c r="AG401" s="805">
        <f>'Other Opex'!AG300</f>
        <v>0</v>
      </c>
      <c r="AI401" s="805">
        <f>'Other Opex'!AI300</f>
        <v>0</v>
      </c>
    </row>
    <row r="402" spans="2:35" outlineLevel="1" x14ac:dyDescent="0.2">
      <c r="B402" s="445" t="str">
        <f>'Line Items'!D$2436</f>
        <v>Other Operating Costs</v>
      </c>
      <c r="C402" s="445" t="str">
        <f>'Line Items'!D$2477</f>
        <v>Other Operating Costs: Administrative Costs &amp; Other</v>
      </c>
      <c r="D402" s="142" t="str">
        <f>'Other Opex'!D301</f>
        <v>[Administrative Costs &amp; Other Line 50]</v>
      </c>
      <c r="E402" s="106"/>
      <c r="F402" s="143" t="str">
        <f>'Other Opex'!F301</f>
        <v>£000</v>
      </c>
      <c r="G402" s="107">
        <f>'Other Opex'!G301</f>
        <v>0</v>
      </c>
      <c r="H402" s="107">
        <f>'Other Opex'!H301</f>
        <v>0</v>
      </c>
      <c r="I402" s="107">
        <f>'Other Opex'!I301</f>
        <v>0</v>
      </c>
      <c r="J402" s="107">
        <f>'Other Opex'!J301</f>
        <v>0</v>
      </c>
      <c r="K402" s="107">
        <f>'Other Opex'!K301</f>
        <v>0</v>
      </c>
      <c r="L402" s="107">
        <f>'Other Opex'!L301</f>
        <v>0</v>
      </c>
      <c r="M402" s="107">
        <f>'Other Opex'!M301</f>
        <v>0</v>
      </c>
      <c r="N402" s="107">
        <f>'Other Opex'!N301</f>
        <v>0</v>
      </c>
      <c r="O402" s="107">
        <f>'Other Opex'!O301</f>
        <v>0</v>
      </c>
      <c r="P402" s="107">
        <f>'Other Opex'!P301</f>
        <v>0</v>
      </c>
      <c r="Q402" s="107">
        <f>'Other Opex'!Q301</f>
        <v>0</v>
      </c>
      <c r="R402" s="107">
        <f>'Other Opex'!R301</f>
        <v>0</v>
      </c>
      <c r="S402" s="107">
        <f>'Other Opex'!S301</f>
        <v>0</v>
      </c>
      <c r="T402" s="107">
        <f>'Other Opex'!T301</f>
        <v>0</v>
      </c>
      <c r="U402" s="107">
        <f>'Other Opex'!U301</f>
        <v>0</v>
      </c>
      <c r="V402" s="107">
        <f>'Other Opex'!V301</f>
        <v>0</v>
      </c>
      <c r="W402" s="107">
        <f>'Other Opex'!W301</f>
        <v>0</v>
      </c>
      <c r="X402" s="107">
        <f>'Other Opex'!X301</f>
        <v>0</v>
      </c>
      <c r="Y402" s="107">
        <f>'Other Opex'!Y301</f>
        <v>0</v>
      </c>
      <c r="Z402" s="107">
        <f>'Other Opex'!Z301</f>
        <v>0</v>
      </c>
      <c r="AA402" s="107">
        <f>'Other Opex'!AA301</f>
        <v>0</v>
      </c>
      <c r="AB402" s="107">
        <f>'Other Opex'!AB301</f>
        <v>0</v>
      </c>
      <c r="AC402" s="108">
        <f>'Other Opex'!AC301</f>
        <v>0</v>
      </c>
      <c r="AE402" s="805">
        <f>'Other Opex'!AE301</f>
        <v>0</v>
      </c>
      <c r="AG402" s="805">
        <f>'Other Opex'!AG301</f>
        <v>0</v>
      </c>
      <c r="AI402" s="805">
        <f>'Other Opex'!AI301</f>
        <v>0</v>
      </c>
    </row>
    <row r="403" spans="2:35" outlineLevel="1" x14ac:dyDescent="0.2">
      <c r="B403" s="445" t="str">
        <f>'Line Items'!D$2436</f>
        <v>Other Operating Costs</v>
      </c>
      <c r="C403" s="445" t="str">
        <f>'Line Items'!D$2477</f>
        <v>Other Operating Costs: Administrative Costs &amp; Other</v>
      </c>
      <c r="D403" s="142" t="str">
        <f>'Other Opex'!D302</f>
        <v>[Administrative Costs &amp; Other Line 51]</v>
      </c>
      <c r="E403" s="106"/>
      <c r="F403" s="143" t="str">
        <f>'Other Opex'!F302</f>
        <v>£000</v>
      </c>
      <c r="G403" s="107">
        <f>'Other Opex'!G302</f>
        <v>0</v>
      </c>
      <c r="H403" s="107">
        <f>'Other Opex'!H302</f>
        <v>0</v>
      </c>
      <c r="I403" s="107">
        <f>'Other Opex'!I302</f>
        <v>0</v>
      </c>
      <c r="J403" s="107">
        <f>'Other Opex'!J302</f>
        <v>0</v>
      </c>
      <c r="K403" s="107">
        <f>'Other Opex'!K302</f>
        <v>0</v>
      </c>
      <c r="L403" s="107">
        <f>'Other Opex'!L302</f>
        <v>0</v>
      </c>
      <c r="M403" s="107">
        <f>'Other Opex'!M302</f>
        <v>0</v>
      </c>
      <c r="N403" s="107">
        <f>'Other Opex'!N302</f>
        <v>0</v>
      </c>
      <c r="O403" s="107">
        <f>'Other Opex'!O302</f>
        <v>0</v>
      </c>
      <c r="P403" s="107">
        <f>'Other Opex'!P302</f>
        <v>0</v>
      </c>
      <c r="Q403" s="107">
        <f>'Other Opex'!Q302</f>
        <v>0</v>
      </c>
      <c r="R403" s="107">
        <f>'Other Opex'!R302</f>
        <v>0</v>
      </c>
      <c r="S403" s="107">
        <f>'Other Opex'!S302</f>
        <v>0</v>
      </c>
      <c r="T403" s="107">
        <f>'Other Opex'!T302</f>
        <v>0</v>
      </c>
      <c r="U403" s="107">
        <f>'Other Opex'!U302</f>
        <v>0</v>
      </c>
      <c r="V403" s="107">
        <f>'Other Opex'!V302</f>
        <v>0</v>
      </c>
      <c r="W403" s="107">
        <f>'Other Opex'!W302</f>
        <v>0</v>
      </c>
      <c r="X403" s="107">
        <f>'Other Opex'!X302</f>
        <v>0</v>
      </c>
      <c r="Y403" s="107">
        <f>'Other Opex'!Y302</f>
        <v>0</v>
      </c>
      <c r="Z403" s="107">
        <f>'Other Opex'!Z302</f>
        <v>0</v>
      </c>
      <c r="AA403" s="107">
        <f>'Other Opex'!AA302</f>
        <v>0</v>
      </c>
      <c r="AB403" s="107">
        <f>'Other Opex'!AB302</f>
        <v>0</v>
      </c>
      <c r="AC403" s="108">
        <f>'Other Opex'!AC302</f>
        <v>0</v>
      </c>
      <c r="AE403" s="805">
        <f>'Other Opex'!AE302</f>
        <v>0</v>
      </c>
      <c r="AG403" s="805">
        <f>'Other Opex'!AG302</f>
        <v>0</v>
      </c>
      <c r="AI403" s="805">
        <f>'Other Opex'!AI302</f>
        <v>0</v>
      </c>
    </row>
    <row r="404" spans="2:35" outlineLevel="1" x14ac:dyDescent="0.2">
      <c r="B404" s="445" t="str">
        <f>'Line Items'!D$2436</f>
        <v>Other Operating Costs</v>
      </c>
      <c r="C404" s="445" t="str">
        <f>'Line Items'!D$2477</f>
        <v>Other Operating Costs: Administrative Costs &amp; Other</v>
      </c>
      <c r="D404" s="142" t="str">
        <f>'Other Opex'!D303</f>
        <v>[Administrative Costs &amp; Other Line 52]</v>
      </c>
      <c r="E404" s="106"/>
      <c r="F404" s="143" t="str">
        <f>'Other Opex'!F303</f>
        <v>£000</v>
      </c>
      <c r="G404" s="107">
        <f>'Other Opex'!G303</f>
        <v>0</v>
      </c>
      <c r="H404" s="107">
        <f>'Other Opex'!H303</f>
        <v>0</v>
      </c>
      <c r="I404" s="107">
        <f>'Other Opex'!I303</f>
        <v>0</v>
      </c>
      <c r="J404" s="107">
        <f>'Other Opex'!J303</f>
        <v>0</v>
      </c>
      <c r="K404" s="107">
        <f>'Other Opex'!K303</f>
        <v>0</v>
      </c>
      <c r="L404" s="107">
        <f>'Other Opex'!L303</f>
        <v>0</v>
      </c>
      <c r="M404" s="107">
        <f>'Other Opex'!M303</f>
        <v>0</v>
      </c>
      <c r="N404" s="107">
        <f>'Other Opex'!N303</f>
        <v>0</v>
      </c>
      <c r="O404" s="107">
        <f>'Other Opex'!O303</f>
        <v>0</v>
      </c>
      <c r="P404" s="107">
        <f>'Other Opex'!P303</f>
        <v>0</v>
      </c>
      <c r="Q404" s="107">
        <f>'Other Opex'!Q303</f>
        <v>0</v>
      </c>
      <c r="R404" s="107">
        <f>'Other Opex'!R303</f>
        <v>0</v>
      </c>
      <c r="S404" s="107">
        <f>'Other Opex'!S303</f>
        <v>0</v>
      </c>
      <c r="T404" s="107">
        <f>'Other Opex'!T303</f>
        <v>0</v>
      </c>
      <c r="U404" s="107">
        <f>'Other Opex'!U303</f>
        <v>0</v>
      </c>
      <c r="V404" s="107">
        <f>'Other Opex'!V303</f>
        <v>0</v>
      </c>
      <c r="W404" s="107">
        <f>'Other Opex'!W303</f>
        <v>0</v>
      </c>
      <c r="X404" s="107">
        <f>'Other Opex'!X303</f>
        <v>0</v>
      </c>
      <c r="Y404" s="107">
        <f>'Other Opex'!Y303</f>
        <v>0</v>
      </c>
      <c r="Z404" s="107">
        <f>'Other Opex'!Z303</f>
        <v>0</v>
      </c>
      <c r="AA404" s="107">
        <f>'Other Opex'!AA303</f>
        <v>0</v>
      </c>
      <c r="AB404" s="107">
        <f>'Other Opex'!AB303</f>
        <v>0</v>
      </c>
      <c r="AC404" s="108">
        <f>'Other Opex'!AC303</f>
        <v>0</v>
      </c>
      <c r="AE404" s="805">
        <f>'Other Opex'!AE303</f>
        <v>0</v>
      </c>
      <c r="AG404" s="805">
        <f>'Other Opex'!AG303</f>
        <v>0</v>
      </c>
      <c r="AI404" s="805">
        <f>'Other Opex'!AI303</f>
        <v>0</v>
      </c>
    </row>
    <row r="405" spans="2:35" outlineLevel="1" x14ac:dyDescent="0.2">
      <c r="B405" s="445" t="str">
        <f>'Line Items'!D$2436</f>
        <v>Other Operating Costs</v>
      </c>
      <c r="C405" s="445" t="str">
        <f>'Line Items'!D$2477</f>
        <v>Other Operating Costs: Administrative Costs &amp; Other</v>
      </c>
      <c r="D405" s="142" t="str">
        <f>'Other Opex'!D304</f>
        <v>[Administrative Costs &amp; Other Line 53]</v>
      </c>
      <c r="E405" s="106"/>
      <c r="F405" s="143" t="str">
        <f>'Other Opex'!F304</f>
        <v>£000</v>
      </c>
      <c r="G405" s="107">
        <f>'Other Opex'!G304</f>
        <v>0</v>
      </c>
      <c r="H405" s="107">
        <f>'Other Opex'!H304</f>
        <v>0</v>
      </c>
      <c r="I405" s="107">
        <f>'Other Opex'!I304</f>
        <v>0</v>
      </c>
      <c r="J405" s="107">
        <f>'Other Opex'!J304</f>
        <v>0</v>
      </c>
      <c r="K405" s="107">
        <f>'Other Opex'!K304</f>
        <v>0</v>
      </c>
      <c r="L405" s="107">
        <f>'Other Opex'!L304</f>
        <v>0</v>
      </c>
      <c r="M405" s="107">
        <f>'Other Opex'!M304</f>
        <v>0</v>
      </c>
      <c r="N405" s="107">
        <f>'Other Opex'!N304</f>
        <v>0</v>
      </c>
      <c r="O405" s="107">
        <f>'Other Opex'!O304</f>
        <v>0</v>
      </c>
      <c r="P405" s="107">
        <f>'Other Opex'!P304</f>
        <v>0</v>
      </c>
      <c r="Q405" s="107">
        <f>'Other Opex'!Q304</f>
        <v>0</v>
      </c>
      <c r="R405" s="107">
        <f>'Other Opex'!R304</f>
        <v>0</v>
      </c>
      <c r="S405" s="107">
        <f>'Other Opex'!S304</f>
        <v>0</v>
      </c>
      <c r="T405" s="107">
        <f>'Other Opex'!T304</f>
        <v>0</v>
      </c>
      <c r="U405" s="107">
        <f>'Other Opex'!U304</f>
        <v>0</v>
      </c>
      <c r="V405" s="107">
        <f>'Other Opex'!V304</f>
        <v>0</v>
      </c>
      <c r="W405" s="107">
        <f>'Other Opex'!W304</f>
        <v>0</v>
      </c>
      <c r="X405" s="107">
        <f>'Other Opex'!X304</f>
        <v>0</v>
      </c>
      <c r="Y405" s="107">
        <f>'Other Opex'!Y304</f>
        <v>0</v>
      </c>
      <c r="Z405" s="107">
        <f>'Other Opex'!Z304</f>
        <v>0</v>
      </c>
      <c r="AA405" s="107">
        <f>'Other Opex'!AA304</f>
        <v>0</v>
      </c>
      <c r="AB405" s="107">
        <f>'Other Opex'!AB304</f>
        <v>0</v>
      </c>
      <c r="AC405" s="108">
        <f>'Other Opex'!AC304</f>
        <v>0</v>
      </c>
      <c r="AE405" s="805">
        <f>'Other Opex'!AE304</f>
        <v>0</v>
      </c>
      <c r="AG405" s="805">
        <f>'Other Opex'!AG304</f>
        <v>0</v>
      </c>
      <c r="AI405" s="805">
        <f>'Other Opex'!AI304</f>
        <v>0</v>
      </c>
    </row>
    <row r="406" spans="2:35" outlineLevel="1" x14ac:dyDescent="0.2">
      <c r="B406" s="445" t="str">
        <f>'Line Items'!D$2436</f>
        <v>Other Operating Costs</v>
      </c>
      <c r="C406" s="445" t="str">
        <f>'Line Items'!D$2477</f>
        <v>Other Operating Costs: Administrative Costs &amp; Other</v>
      </c>
      <c r="D406" s="451" t="str">
        <f>'Other Opex'!D305</f>
        <v>[Administrative Costs &amp; Other Line 54]</v>
      </c>
      <c r="E406" s="452"/>
      <c r="F406" s="453" t="str">
        <f>'Other Opex'!F305</f>
        <v>£000</v>
      </c>
      <c r="G406" s="454">
        <f>'Other Opex'!G305</f>
        <v>0</v>
      </c>
      <c r="H406" s="454">
        <f>'Other Opex'!H305</f>
        <v>0</v>
      </c>
      <c r="I406" s="454">
        <f>'Other Opex'!I305</f>
        <v>0</v>
      </c>
      <c r="J406" s="454">
        <f>'Other Opex'!J305</f>
        <v>0</v>
      </c>
      <c r="K406" s="454">
        <f>'Other Opex'!K305</f>
        <v>0</v>
      </c>
      <c r="L406" s="454">
        <f>'Other Opex'!L305</f>
        <v>0</v>
      </c>
      <c r="M406" s="454">
        <f>'Other Opex'!M305</f>
        <v>0</v>
      </c>
      <c r="N406" s="454">
        <f>'Other Opex'!N305</f>
        <v>0</v>
      </c>
      <c r="O406" s="454">
        <f>'Other Opex'!O305</f>
        <v>0</v>
      </c>
      <c r="P406" s="454">
        <f>'Other Opex'!P305</f>
        <v>0</v>
      </c>
      <c r="Q406" s="454">
        <f>'Other Opex'!Q305</f>
        <v>0</v>
      </c>
      <c r="R406" s="454">
        <f>'Other Opex'!R305</f>
        <v>0</v>
      </c>
      <c r="S406" s="454">
        <f>'Other Opex'!S305</f>
        <v>0</v>
      </c>
      <c r="T406" s="454">
        <f>'Other Opex'!T305</f>
        <v>0</v>
      </c>
      <c r="U406" s="454">
        <f>'Other Opex'!U305</f>
        <v>0</v>
      </c>
      <c r="V406" s="454">
        <f>'Other Opex'!V305</f>
        <v>0</v>
      </c>
      <c r="W406" s="454">
        <f>'Other Opex'!W305</f>
        <v>0</v>
      </c>
      <c r="X406" s="454">
        <f>'Other Opex'!X305</f>
        <v>0</v>
      </c>
      <c r="Y406" s="454">
        <f>'Other Opex'!Y305</f>
        <v>0</v>
      </c>
      <c r="Z406" s="454">
        <f>'Other Opex'!Z305</f>
        <v>0</v>
      </c>
      <c r="AA406" s="454">
        <f>'Other Opex'!AA305</f>
        <v>0</v>
      </c>
      <c r="AB406" s="454">
        <f>'Other Opex'!AB305</f>
        <v>0</v>
      </c>
      <c r="AC406" s="455">
        <f>'Other Opex'!AC305</f>
        <v>0</v>
      </c>
      <c r="AE406" s="805">
        <f>'Other Opex'!AE305</f>
        <v>0</v>
      </c>
      <c r="AG406" s="805">
        <f>'Other Opex'!AG305</f>
        <v>0</v>
      </c>
      <c r="AI406" s="805">
        <f>'Other Opex'!AI305</f>
        <v>0</v>
      </c>
    </row>
    <row r="407" spans="2:35" outlineLevel="1" x14ac:dyDescent="0.2">
      <c r="B407" s="445" t="str">
        <f>'Line Items'!D$2436</f>
        <v>Other Operating Costs</v>
      </c>
      <c r="C407" s="445" t="str">
        <f>'Line Items'!D$2478</f>
        <v>Other Operating Costs: Non-Cash Costs</v>
      </c>
      <c r="D407" s="142" t="str">
        <f>'Other Opex'!D311</f>
        <v>Amortisation</v>
      </c>
      <c r="E407" s="106"/>
      <c r="F407" s="143" t="str">
        <f>'Other Opex'!F311</f>
        <v>£000</v>
      </c>
      <c r="G407" s="107">
        <f>'Other Opex'!G311</f>
        <v>0</v>
      </c>
      <c r="H407" s="107">
        <f>'Other Opex'!H311</f>
        <v>0</v>
      </c>
      <c r="I407" s="107">
        <f>'Other Opex'!I311</f>
        <v>0</v>
      </c>
      <c r="J407" s="107">
        <f>'Other Opex'!J311</f>
        <v>0</v>
      </c>
      <c r="K407" s="107">
        <f>'Other Opex'!K311</f>
        <v>0</v>
      </c>
      <c r="L407" s="107">
        <f>'Other Opex'!L311</f>
        <v>0</v>
      </c>
      <c r="M407" s="107">
        <f>'Other Opex'!M311</f>
        <v>0</v>
      </c>
      <c r="N407" s="107">
        <f>'Other Opex'!N311</f>
        <v>0</v>
      </c>
      <c r="O407" s="107">
        <f>'Other Opex'!O311</f>
        <v>0</v>
      </c>
      <c r="P407" s="107">
        <f>'Other Opex'!P311</f>
        <v>0</v>
      </c>
      <c r="Q407" s="107">
        <f>'Other Opex'!Q311</f>
        <v>0</v>
      </c>
      <c r="R407" s="107">
        <f>'Other Opex'!R311</f>
        <v>0</v>
      </c>
      <c r="S407" s="107">
        <f>'Other Opex'!S311</f>
        <v>0</v>
      </c>
      <c r="T407" s="107">
        <f>'Other Opex'!T311</f>
        <v>0</v>
      </c>
      <c r="U407" s="107">
        <f>'Other Opex'!U311</f>
        <v>0</v>
      </c>
      <c r="V407" s="107">
        <f>'Other Opex'!V311</f>
        <v>0</v>
      </c>
      <c r="W407" s="107">
        <f>'Other Opex'!W311</f>
        <v>0</v>
      </c>
      <c r="X407" s="107">
        <f>'Other Opex'!X311</f>
        <v>0</v>
      </c>
      <c r="Y407" s="107">
        <f>'Other Opex'!Y311</f>
        <v>0</v>
      </c>
      <c r="Z407" s="107">
        <f>'Other Opex'!Z311</f>
        <v>0</v>
      </c>
      <c r="AA407" s="107">
        <f>'Other Opex'!AA311</f>
        <v>0</v>
      </c>
      <c r="AB407" s="107">
        <f>'Other Opex'!AB311</f>
        <v>0</v>
      </c>
      <c r="AC407" s="108">
        <f>'Other Opex'!AC311</f>
        <v>0</v>
      </c>
      <c r="AE407" s="1076">
        <f>'Other Opex'!AE311</f>
        <v>0</v>
      </c>
      <c r="AG407" s="1076">
        <f>'Other Opex'!AG311</f>
        <v>0</v>
      </c>
      <c r="AI407" s="1076">
        <f>'Other Opex'!AI311</f>
        <v>0</v>
      </c>
    </row>
    <row r="408" spans="2:35" outlineLevel="1" x14ac:dyDescent="0.2">
      <c r="B408" s="445" t="str">
        <f>'Line Items'!D$2436</f>
        <v>Other Operating Costs</v>
      </c>
      <c r="C408" s="445" t="str">
        <f>'Line Items'!D$2478</f>
        <v>Other Operating Costs: Non-Cash Costs</v>
      </c>
      <c r="D408" s="113" t="str">
        <f>'Other Opex'!D312</f>
        <v>Total Depreciation</v>
      </c>
      <c r="E408" s="286"/>
      <c r="F408" s="155" t="str">
        <f>'Other Opex'!F312</f>
        <v>£000</v>
      </c>
      <c r="G408" s="115">
        <f>'Other Opex'!G312</f>
        <v>0</v>
      </c>
      <c r="H408" s="115">
        <f>'Other Opex'!H312</f>
        <v>0</v>
      </c>
      <c r="I408" s="115">
        <f>'Other Opex'!I312</f>
        <v>0</v>
      </c>
      <c r="J408" s="115">
        <f>'Other Opex'!J312</f>
        <v>0</v>
      </c>
      <c r="K408" s="115">
        <f>'Other Opex'!K312</f>
        <v>0</v>
      </c>
      <c r="L408" s="115">
        <f>'Other Opex'!L312</f>
        <v>0</v>
      </c>
      <c r="M408" s="115">
        <f>'Other Opex'!M312</f>
        <v>0</v>
      </c>
      <c r="N408" s="115">
        <f>'Other Opex'!N312</f>
        <v>0</v>
      </c>
      <c r="O408" s="115">
        <f>'Other Opex'!O312</f>
        <v>0</v>
      </c>
      <c r="P408" s="115">
        <f>'Other Opex'!P312</f>
        <v>0</v>
      </c>
      <c r="Q408" s="115">
        <f>'Other Opex'!Q312</f>
        <v>0</v>
      </c>
      <c r="R408" s="115">
        <f>'Other Opex'!R312</f>
        <v>0</v>
      </c>
      <c r="S408" s="115">
        <f>'Other Opex'!S312</f>
        <v>0</v>
      </c>
      <c r="T408" s="115">
        <f>'Other Opex'!T312</f>
        <v>0</v>
      </c>
      <c r="U408" s="115">
        <f>'Other Opex'!U312</f>
        <v>0</v>
      </c>
      <c r="V408" s="115">
        <f>'Other Opex'!V312</f>
        <v>0</v>
      </c>
      <c r="W408" s="115">
        <f>'Other Opex'!W312</f>
        <v>0</v>
      </c>
      <c r="X408" s="115">
        <f>'Other Opex'!X312</f>
        <v>0</v>
      </c>
      <c r="Y408" s="115">
        <f>'Other Opex'!Y312</f>
        <v>0</v>
      </c>
      <c r="Z408" s="115">
        <f>'Other Opex'!Z312</f>
        <v>0</v>
      </c>
      <c r="AA408" s="115">
        <f>'Other Opex'!AA312</f>
        <v>0</v>
      </c>
      <c r="AB408" s="115">
        <f>'Other Opex'!AB312</f>
        <v>0</v>
      </c>
      <c r="AC408" s="116">
        <f>'Other Opex'!AC312</f>
        <v>0</v>
      </c>
      <c r="AE408" s="485">
        <f>'Other Opex'!AE312</f>
        <v>0</v>
      </c>
      <c r="AG408" s="485">
        <f>'Other Opex'!AG312</f>
        <v>0</v>
      </c>
      <c r="AI408" s="485">
        <f>'Other Opex'!AI312</f>
        <v>0</v>
      </c>
    </row>
    <row r="409" spans="2:35" outlineLevel="1" x14ac:dyDescent="0.2">
      <c r="B409" s="445" t="str">
        <f>'Line Items'!D$2437</f>
        <v>Rolling Stock Charges</v>
      </c>
      <c r="C409" s="445" t="str">
        <f>'Line Items'!D$2479</f>
        <v>Rolling Stock Charges</v>
      </c>
      <c r="D409" s="142" t="str">
        <f>'RS Charges'!D1587</f>
        <v>Class 375/3 Eversholt Rail</v>
      </c>
      <c r="E409" s="106"/>
      <c r="F409" s="143" t="str">
        <f>'RS Charges'!F1587</f>
        <v>£000</v>
      </c>
      <c r="G409" s="107">
        <f>'RS Charges'!G1587</f>
        <v>0</v>
      </c>
      <c r="H409" s="107">
        <f>'RS Charges'!H1587</f>
        <v>0</v>
      </c>
      <c r="I409" s="107">
        <f>'RS Charges'!I1587</f>
        <v>0</v>
      </c>
      <c r="J409" s="107">
        <f>'RS Charges'!J1587</f>
        <v>0</v>
      </c>
      <c r="K409" s="107">
        <f>'RS Charges'!K1587</f>
        <v>0</v>
      </c>
      <c r="L409" s="107">
        <f>'RS Charges'!L1587</f>
        <v>0</v>
      </c>
      <c r="M409" s="107">
        <f>'RS Charges'!M1587</f>
        <v>0</v>
      </c>
      <c r="N409" s="107">
        <f>'RS Charges'!N1587</f>
        <v>0</v>
      </c>
      <c r="O409" s="107">
        <f>'RS Charges'!O1587</f>
        <v>0</v>
      </c>
      <c r="P409" s="107">
        <f>'RS Charges'!P1587</f>
        <v>0</v>
      </c>
      <c r="Q409" s="107">
        <f>'RS Charges'!Q1587</f>
        <v>0</v>
      </c>
      <c r="R409" s="107">
        <f>'RS Charges'!R1587</f>
        <v>0</v>
      </c>
      <c r="S409" s="107">
        <f>'RS Charges'!S1587</f>
        <v>0</v>
      </c>
      <c r="T409" s="107">
        <f>'RS Charges'!T1587</f>
        <v>0</v>
      </c>
      <c r="U409" s="107">
        <f>'RS Charges'!U1587</f>
        <v>0</v>
      </c>
      <c r="V409" s="107">
        <f>'RS Charges'!V1587</f>
        <v>0</v>
      </c>
      <c r="W409" s="107">
        <f>'RS Charges'!W1587</f>
        <v>0</v>
      </c>
      <c r="X409" s="107">
        <f>'RS Charges'!X1587</f>
        <v>0</v>
      </c>
      <c r="Y409" s="107">
        <f>'RS Charges'!Y1587</f>
        <v>0</v>
      </c>
      <c r="Z409" s="107">
        <f>'RS Charges'!Z1587</f>
        <v>0</v>
      </c>
      <c r="AA409" s="107">
        <f>'RS Charges'!AA1587</f>
        <v>0</v>
      </c>
      <c r="AB409" s="107">
        <f>'RS Charges'!AB1587</f>
        <v>0</v>
      </c>
      <c r="AC409" s="108">
        <f>'RS Charges'!AC1587</f>
        <v>0</v>
      </c>
      <c r="AE409" s="1057">
        <f>'RS Charges'!AE1587</f>
        <v>0</v>
      </c>
      <c r="AG409" s="1057">
        <f>'RS Charges'!AG1587</f>
        <v>0</v>
      </c>
      <c r="AI409" s="1057">
        <f>'RS Charges'!AI1587</f>
        <v>0</v>
      </c>
    </row>
    <row r="410" spans="2:35" outlineLevel="1" x14ac:dyDescent="0.2">
      <c r="B410" s="445" t="str">
        <f>'Line Items'!D$2437</f>
        <v>Rolling Stock Charges</v>
      </c>
      <c r="C410" s="445" t="str">
        <f>'Line Items'!D$2479</f>
        <v>Rolling Stock Charges</v>
      </c>
      <c r="D410" s="142" t="str">
        <f>'RS Charges'!D1588</f>
        <v>Class 375/6 Eversholt Rail</v>
      </c>
      <c r="E410" s="106"/>
      <c r="F410" s="143" t="str">
        <f>'RS Charges'!F1588</f>
        <v>£000</v>
      </c>
      <c r="G410" s="107">
        <f>'RS Charges'!G1588</f>
        <v>0</v>
      </c>
      <c r="H410" s="107">
        <f>'RS Charges'!H1588</f>
        <v>0</v>
      </c>
      <c r="I410" s="107">
        <f>'RS Charges'!I1588</f>
        <v>0</v>
      </c>
      <c r="J410" s="107">
        <f>'RS Charges'!J1588</f>
        <v>0</v>
      </c>
      <c r="K410" s="107">
        <f>'RS Charges'!K1588</f>
        <v>0</v>
      </c>
      <c r="L410" s="107">
        <f>'RS Charges'!L1588</f>
        <v>0</v>
      </c>
      <c r="M410" s="107">
        <f>'RS Charges'!M1588</f>
        <v>0</v>
      </c>
      <c r="N410" s="107">
        <f>'RS Charges'!N1588</f>
        <v>0</v>
      </c>
      <c r="O410" s="107">
        <f>'RS Charges'!O1588</f>
        <v>0</v>
      </c>
      <c r="P410" s="107">
        <f>'RS Charges'!P1588</f>
        <v>0</v>
      </c>
      <c r="Q410" s="107">
        <f>'RS Charges'!Q1588</f>
        <v>0</v>
      </c>
      <c r="R410" s="107">
        <f>'RS Charges'!R1588</f>
        <v>0</v>
      </c>
      <c r="S410" s="107">
        <f>'RS Charges'!S1588</f>
        <v>0</v>
      </c>
      <c r="T410" s="107">
        <f>'RS Charges'!T1588</f>
        <v>0</v>
      </c>
      <c r="U410" s="107">
        <f>'RS Charges'!U1588</f>
        <v>0</v>
      </c>
      <c r="V410" s="107">
        <f>'RS Charges'!V1588</f>
        <v>0</v>
      </c>
      <c r="W410" s="107">
        <f>'RS Charges'!W1588</f>
        <v>0</v>
      </c>
      <c r="X410" s="107">
        <f>'RS Charges'!X1588</f>
        <v>0</v>
      </c>
      <c r="Y410" s="107">
        <f>'RS Charges'!Y1588</f>
        <v>0</v>
      </c>
      <c r="Z410" s="107">
        <f>'RS Charges'!Z1588</f>
        <v>0</v>
      </c>
      <c r="AA410" s="107">
        <f>'RS Charges'!AA1588</f>
        <v>0</v>
      </c>
      <c r="AB410" s="107">
        <f>'RS Charges'!AB1588</f>
        <v>0</v>
      </c>
      <c r="AC410" s="108">
        <f>'RS Charges'!AC1588</f>
        <v>0</v>
      </c>
      <c r="AE410" s="805">
        <f>'RS Charges'!AE1588</f>
        <v>0</v>
      </c>
      <c r="AG410" s="805">
        <f>'RS Charges'!AG1588</f>
        <v>0</v>
      </c>
      <c r="AI410" s="805">
        <f>'RS Charges'!AI1588</f>
        <v>0</v>
      </c>
    </row>
    <row r="411" spans="2:35" outlineLevel="1" x14ac:dyDescent="0.2">
      <c r="B411" s="445" t="str">
        <f>'Line Items'!D$2437</f>
        <v>Rolling Stock Charges</v>
      </c>
      <c r="C411" s="445" t="str">
        <f>'Line Items'!D$2479</f>
        <v>Rolling Stock Charges</v>
      </c>
      <c r="D411" s="142" t="str">
        <f>'RS Charges'!D1589</f>
        <v>Class 375/7 Eversholt Rail</v>
      </c>
      <c r="E411" s="106"/>
      <c r="F411" s="143" t="str">
        <f>'RS Charges'!F1589</f>
        <v>£000</v>
      </c>
      <c r="G411" s="107">
        <f>'RS Charges'!G1589</f>
        <v>0</v>
      </c>
      <c r="H411" s="107">
        <f>'RS Charges'!H1589</f>
        <v>0</v>
      </c>
      <c r="I411" s="107">
        <f>'RS Charges'!I1589</f>
        <v>0</v>
      </c>
      <c r="J411" s="107">
        <f>'RS Charges'!J1589</f>
        <v>0</v>
      </c>
      <c r="K411" s="107">
        <f>'RS Charges'!K1589</f>
        <v>0</v>
      </c>
      <c r="L411" s="107">
        <f>'RS Charges'!L1589</f>
        <v>0</v>
      </c>
      <c r="M411" s="107">
        <f>'RS Charges'!M1589</f>
        <v>0</v>
      </c>
      <c r="N411" s="107">
        <f>'RS Charges'!N1589</f>
        <v>0</v>
      </c>
      <c r="O411" s="107">
        <f>'RS Charges'!O1589</f>
        <v>0</v>
      </c>
      <c r="P411" s="107">
        <f>'RS Charges'!P1589</f>
        <v>0</v>
      </c>
      <c r="Q411" s="107">
        <f>'RS Charges'!Q1589</f>
        <v>0</v>
      </c>
      <c r="R411" s="107">
        <f>'RS Charges'!R1589</f>
        <v>0</v>
      </c>
      <c r="S411" s="107">
        <f>'RS Charges'!S1589</f>
        <v>0</v>
      </c>
      <c r="T411" s="107">
        <f>'RS Charges'!T1589</f>
        <v>0</v>
      </c>
      <c r="U411" s="107">
        <f>'RS Charges'!U1589</f>
        <v>0</v>
      </c>
      <c r="V411" s="107">
        <f>'RS Charges'!V1589</f>
        <v>0</v>
      </c>
      <c r="W411" s="107">
        <f>'RS Charges'!W1589</f>
        <v>0</v>
      </c>
      <c r="X411" s="107">
        <f>'RS Charges'!X1589</f>
        <v>0</v>
      </c>
      <c r="Y411" s="107">
        <f>'RS Charges'!Y1589</f>
        <v>0</v>
      </c>
      <c r="Z411" s="107">
        <f>'RS Charges'!Z1589</f>
        <v>0</v>
      </c>
      <c r="AA411" s="107">
        <f>'RS Charges'!AA1589</f>
        <v>0</v>
      </c>
      <c r="AB411" s="107">
        <f>'RS Charges'!AB1589</f>
        <v>0</v>
      </c>
      <c r="AC411" s="108">
        <f>'RS Charges'!AC1589</f>
        <v>0</v>
      </c>
      <c r="AE411" s="805">
        <f>'RS Charges'!AE1589</f>
        <v>0</v>
      </c>
      <c r="AG411" s="805">
        <f>'RS Charges'!AG1589</f>
        <v>0</v>
      </c>
      <c r="AI411" s="805">
        <f>'RS Charges'!AI1589</f>
        <v>0</v>
      </c>
    </row>
    <row r="412" spans="2:35" outlineLevel="1" x14ac:dyDescent="0.2">
      <c r="B412" s="445" t="str">
        <f>'Line Items'!D$2437</f>
        <v>Rolling Stock Charges</v>
      </c>
      <c r="C412" s="445" t="str">
        <f>'Line Items'!D$2479</f>
        <v>Rolling Stock Charges</v>
      </c>
      <c r="D412" s="142" t="str">
        <f>'RS Charges'!D1590</f>
        <v>Class 375/8 Eversholt Rail</v>
      </c>
      <c r="E412" s="106"/>
      <c r="F412" s="143" t="str">
        <f>'RS Charges'!F1590</f>
        <v>£000</v>
      </c>
      <c r="G412" s="107">
        <f>'RS Charges'!G1590</f>
        <v>0</v>
      </c>
      <c r="H412" s="107">
        <f>'RS Charges'!H1590</f>
        <v>0</v>
      </c>
      <c r="I412" s="107">
        <f>'RS Charges'!I1590</f>
        <v>0</v>
      </c>
      <c r="J412" s="107">
        <f>'RS Charges'!J1590</f>
        <v>0</v>
      </c>
      <c r="K412" s="107">
        <f>'RS Charges'!K1590</f>
        <v>0</v>
      </c>
      <c r="L412" s="107">
        <f>'RS Charges'!L1590</f>
        <v>0</v>
      </c>
      <c r="M412" s="107">
        <f>'RS Charges'!M1590</f>
        <v>0</v>
      </c>
      <c r="N412" s="107">
        <f>'RS Charges'!N1590</f>
        <v>0</v>
      </c>
      <c r="O412" s="107">
        <f>'RS Charges'!O1590</f>
        <v>0</v>
      </c>
      <c r="P412" s="107">
        <f>'RS Charges'!P1590</f>
        <v>0</v>
      </c>
      <c r="Q412" s="107">
        <f>'RS Charges'!Q1590</f>
        <v>0</v>
      </c>
      <c r="R412" s="107">
        <f>'RS Charges'!R1590</f>
        <v>0</v>
      </c>
      <c r="S412" s="107">
        <f>'RS Charges'!S1590</f>
        <v>0</v>
      </c>
      <c r="T412" s="107">
        <f>'RS Charges'!T1590</f>
        <v>0</v>
      </c>
      <c r="U412" s="107">
        <f>'RS Charges'!U1590</f>
        <v>0</v>
      </c>
      <c r="V412" s="107">
        <f>'RS Charges'!V1590</f>
        <v>0</v>
      </c>
      <c r="W412" s="107">
        <f>'RS Charges'!W1590</f>
        <v>0</v>
      </c>
      <c r="X412" s="107">
        <f>'RS Charges'!X1590</f>
        <v>0</v>
      </c>
      <c r="Y412" s="107">
        <f>'RS Charges'!Y1590</f>
        <v>0</v>
      </c>
      <c r="Z412" s="107">
        <f>'RS Charges'!Z1590</f>
        <v>0</v>
      </c>
      <c r="AA412" s="107">
        <f>'RS Charges'!AA1590</f>
        <v>0</v>
      </c>
      <c r="AB412" s="107">
        <f>'RS Charges'!AB1590</f>
        <v>0</v>
      </c>
      <c r="AC412" s="108">
        <f>'RS Charges'!AC1590</f>
        <v>0</v>
      </c>
      <c r="AE412" s="805">
        <f>'RS Charges'!AE1590</f>
        <v>0</v>
      </c>
      <c r="AG412" s="805">
        <f>'RS Charges'!AG1590</f>
        <v>0</v>
      </c>
      <c r="AI412" s="805">
        <f>'RS Charges'!AI1590</f>
        <v>0</v>
      </c>
    </row>
    <row r="413" spans="2:35" outlineLevel="1" x14ac:dyDescent="0.2">
      <c r="B413" s="445" t="str">
        <f>'Line Items'!D$2437</f>
        <v>Rolling Stock Charges</v>
      </c>
      <c r="C413" s="445" t="str">
        <f>'Line Items'!D$2479</f>
        <v>Rolling Stock Charges</v>
      </c>
      <c r="D413" s="142" t="str">
        <f>'RS Charges'!D1591</f>
        <v>Class 375/9 Eversholt Rail</v>
      </c>
      <c r="E413" s="106"/>
      <c r="F413" s="143" t="str">
        <f>'RS Charges'!F1591</f>
        <v>£000</v>
      </c>
      <c r="G413" s="107">
        <f>'RS Charges'!G1591</f>
        <v>0</v>
      </c>
      <c r="H413" s="107">
        <f>'RS Charges'!H1591</f>
        <v>0</v>
      </c>
      <c r="I413" s="107">
        <f>'RS Charges'!I1591</f>
        <v>0</v>
      </c>
      <c r="J413" s="107">
        <f>'RS Charges'!J1591</f>
        <v>0</v>
      </c>
      <c r="K413" s="107">
        <f>'RS Charges'!K1591</f>
        <v>0</v>
      </c>
      <c r="L413" s="107">
        <f>'RS Charges'!L1591</f>
        <v>0</v>
      </c>
      <c r="M413" s="107">
        <f>'RS Charges'!M1591</f>
        <v>0</v>
      </c>
      <c r="N413" s="107">
        <f>'RS Charges'!N1591</f>
        <v>0</v>
      </c>
      <c r="O413" s="107">
        <f>'RS Charges'!O1591</f>
        <v>0</v>
      </c>
      <c r="P413" s="107">
        <f>'RS Charges'!P1591</f>
        <v>0</v>
      </c>
      <c r="Q413" s="107">
        <f>'RS Charges'!Q1591</f>
        <v>0</v>
      </c>
      <c r="R413" s="107">
        <f>'RS Charges'!R1591</f>
        <v>0</v>
      </c>
      <c r="S413" s="107">
        <f>'RS Charges'!S1591</f>
        <v>0</v>
      </c>
      <c r="T413" s="107">
        <f>'RS Charges'!T1591</f>
        <v>0</v>
      </c>
      <c r="U413" s="107">
        <f>'RS Charges'!U1591</f>
        <v>0</v>
      </c>
      <c r="V413" s="107">
        <f>'RS Charges'!V1591</f>
        <v>0</v>
      </c>
      <c r="W413" s="107">
        <f>'RS Charges'!W1591</f>
        <v>0</v>
      </c>
      <c r="X413" s="107">
        <f>'RS Charges'!X1591</f>
        <v>0</v>
      </c>
      <c r="Y413" s="107">
        <f>'RS Charges'!Y1591</f>
        <v>0</v>
      </c>
      <c r="Z413" s="107">
        <f>'RS Charges'!Z1591</f>
        <v>0</v>
      </c>
      <c r="AA413" s="107">
        <f>'RS Charges'!AA1591</f>
        <v>0</v>
      </c>
      <c r="AB413" s="107">
        <f>'RS Charges'!AB1591</f>
        <v>0</v>
      </c>
      <c r="AC413" s="108">
        <f>'RS Charges'!AC1591</f>
        <v>0</v>
      </c>
      <c r="AE413" s="805">
        <f>'RS Charges'!AE1591</f>
        <v>0</v>
      </c>
      <c r="AG413" s="805">
        <f>'RS Charges'!AG1591</f>
        <v>0</v>
      </c>
      <c r="AI413" s="805">
        <f>'RS Charges'!AI1591</f>
        <v>0</v>
      </c>
    </row>
    <row r="414" spans="2:35" outlineLevel="1" x14ac:dyDescent="0.2">
      <c r="B414" s="445" t="str">
        <f>'Line Items'!D$2437</f>
        <v>Rolling Stock Charges</v>
      </c>
      <c r="C414" s="445" t="str">
        <f>'Line Items'!D$2479</f>
        <v>Rolling Stock Charges</v>
      </c>
      <c r="D414" s="142" t="str">
        <f>'RS Charges'!D1592</f>
        <v>Class 376/0 Eversholt Rail</v>
      </c>
      <c r="E414" s="106"/>
      <c r="F414" s="143" t="str">
        <f>'RS Charges'!F1592</f>
        <v>£000</v>
      </c>
      <c r="G414" s="107">
        <f>'RS Charges'!G1592</f>
        <v>0</v>
      </c>
      <c r="H414" s="107">
        <f>'RS Charges'!H1592</f>
        <v>0</v>
      </c>
      <c r="I414" s="107">
        <f>'RS Charges'!I1592</f>
        <v>0</v>
      </c>
      <c r="J414" s="107">
        <f>'RS Charges'!J1592</f>
        <v>0</v>
      </c>
      <c r="K414" s="107">
        <f>'RS Charges'!K1592</f>
        <v>0</v>
      </c>
      <c r="L414" s="107">
        <f>'RS Charges'!L1592</f>
        <v>0</v>
      </c>
      <c r="M414" s="107">
        <f>'RS Charges'!M1592</f>
        <v>0</v>
      </c>
      <c r="N414" s="107">
        <f>'RS Charges'!N1592</f>
        <v>0</v>
      </c>
      <c r="O414" s="107">
        <f>'RS Charges'!O1592</f>
        <v>0</v>
      </c>
      <c r="P414" s="107">
        <f>'RS Charges'!P1592</f>
        <v>0</v>
      </c>
      <c r="Q414" s="107">
        <f>'RS Charges'!Q1592</f>
        <v>0</v>
      </c>
      <c r="R414" s="107">
        <f>'RS Charges'!R1592</f>
        <v>0</v>
      </c>
      <c r="S414" s="107">
        <f>'RS Charges'!S1592</f>
        <v>0</v>
      </c>
      <c r="T414" s="107">
        <f>'RS Charges'!T1592</f>
        <v>0</v>
      </c>
      <c r="U414" s="107">
        <f>'RS Charges'!U1592</f>
        <v>0</v>
      </c>
      <c r="V414" s="107">
        <f>'RS Charges'!V1592</f>
        <v>0</v>
      </c>
      <c r="W414" s="107">
        <f>'RS Charges'!W1592</f>
        <v>0</v>
      </c>
      <c r="X414" s="107">
        <f>'RS Charges'!X1592</f>
        <v>0</v>
      </c>
      <c r="Y414" s="107">
        <f>'RS Charges'!Y1592</f>
        <v>0</v>
      </c>
      <c r="Z414" s="107">
        <f>'RS Charges'!Z1592</f>
        <v>0</v>
      </c>
      <c r="AA414" s="107">
        <f>'RS Charges'!AA1592</f>
        <v>0</v>
      </c>
      <c r="AB414" s="107">
        <f>'RS Charges'!AB1592</f>
        <v>0</v>
      </c>
      <c r="AC414" s="108">
        <f>'RS Charges'!AC1592</f>
        <v>0</v>
      </c>
      <c r="AE414" s="805">
        <f>'RS Charges'!AE1592</f>
        <v>0</v>
      </c>
      <c r="AG414" s="805">
        <f>'RS Charges'!AG1592</f>
        <v>0</v>
      </c>
      <c r="AI414" s="805">
        <f>'RS Charges'!AI1592</f>
        <v>0</v>
      </c>
    </row>
    <row r="415" spans="2:35" outlineLevel="1" x14ac:dyDescent="0.2">
      <c r="B415" s="445" t="str">
        <f>'Line Items'!D$2437</f>
        <v>Rolling Stock Charges</v>
      </c>
      <c r="C415" s="445" t="str">
        <f>'Line Items'!D$2479</f>
        <v>Rolling Stock Charges</v>
      </c>
      <c r="D415" s="142" t="str">
        <f>'RS Charges'!D1593</f>
        <v>Class 465/0 Eversholt Rail</v>
      </c>
      <c r="E415" s="106"/>
      <c r="F415" s="143" t="str">
        <f>'RS Charges'!F1593</f>
        <v>£000</v>
      </c>
      <c r="G415" s="107">
        <f>'RS Charges'!G1593</f>
        <v>0</v>
      </c>
      <c r="H415" s="107">
        <f>'RS Charges'!H1593</f>
        <v>0</v>
      </c>
      <c r="I415" s="107">
        <f>'RS Charges'!I1593</f>
        <v>0</v>
      </c>
      <c r="J415" s="107">
        <f>'RS Charges'!J1593</f>
        <v>0</v>
      </c>
      <c r="K415" s="107">
        <f>'RS Charges'!K1593</f>
        <v>0</v>
      </c>
      <c r="L415" s="107">
        <f>'RS Charges'!L1593</f>
        <v>0</v>
      </c>
      <c r="M415" s="107">
        <f>'RS Charges'!M1593</f>
        <v>0</v>
      </c>
      <c r="N415" s="107">
        <f>'RS Charges'!N1593</f>
        <v>0</v>
      </c>
      <c r="O415" s="107">
        <f>'RS Charges'!O1593</f>
        <v>0</v>
      </c>
      <c r="P415" s="107">
        <f>'RS Charges'!P1593</f>
        <v>0</v>
      </c>
      <c r="Q415" s="107">
        <f>'RS Charges'!Q1593</f>
        <v>0</v>
      </c>
      <c r="R415" s="107">
        <f>'RS Charges'!R1593</f>
        <v>0</v>
      </c>
      <c r="S415" s="107">
        <f>'RS Charges'!S1593</f>
        <v>0</v>
      </c>
      <c r="T415" s="107">
        <f>'RS Charges'!T1593</f>
        <v>0</v>
      </c>
      <c r="U415" s="107">
        <f>'RS Charges'!U1593</f>
        <v>0</v>
      </c>
      <c r="V415" s="107">
        <f>'RS Charges'!V1593</f>
        <v>0</v>
      </c>
      <c r="W415" s="107">
        <f>'RS Charges'!W1593</f>
        <v>0</v>
      </c>
      <c r="X415" s="107">
        <f>'RS Charges'!X1593</f>
        <v>0</v>
      </c>
      <c r="Y415" s="107">
        <f>'RS Charges'!Y1593</f>
        <v>0</v>
      </c>
      <c r="Z415" s="107">
        <f>'RS Charges'!Z1593</f>
        <v>0</v>
      </c>
      <c r="AA415" s="107">
        <f>'RS Charges'!AA1593</f>
        <v>0</v>
      </c>
      <c r="AB415" s="107">
        <f>'RS Charges'!AB1593</f>
        <v>0</v>
      </c>
      <c r="AC415" s="108">
        <f>'RS Charges'!AC1593</f>
        <v>0</v>
      </c>
      <c r="AE415" s="805">
        <f>'RS Charges'!AE1593</f>
        <v>0</v>
      </c>
      <c r="AG415" s="805">
        <f>'RS Charges'!AG1593</f>
        <v>0</v>
      </c>
      <c r="AI415" s="805">
        <f>'RS Charges'!AI1593</f>
        <v>0</v>
      </c>
    </row>
    <row r="416" spans="2:35" outlineLevel="1" x14ac:dyDescent="0.2">
      <c r="B416" s="445" t="str">
        <f>'Line Items'!D$2437</f>
        <v>Rolling Stock Charges</v>
      </c>
      <c r="C416" s="445" t="str">
        <f>'Line Items'!D$2479</f>
        <v>Rolling Stock Charges</v>
      </c>
      <c r="D416" s="142" t="str">
        <f>'RS Charges'!D1594</f>
        <v>Class 465/1 Eversholt Rail</v>
      </c>
      <c r="E416" s="106"/>
      <c r="F416" s="143" t="str">
        <f>'RS Charges'!F1594</f>
        <v>£000</v>
      </c>
      <c r="G416" s="107">
        <f>'RS Charges'!G1594</f>
        <v>0</v>
      </c>
      <c r="H416" s="107">
        <f>'RS Charges'!H1594</f>
        <v>0</v>
      </c>
      <c r="I416" s="107">
        <f>'RS Charges'!I1594</f>
        <v>0</v>
      </c>
      <c r="J416" s="107">
        <f>'RS Charges'!J1594</f>
        <v>0</v>
      </c>
      <c r="K416" s="107">
        <f>'RS Charges'!K1594</f>
        <v>0</v>
      </c>
      <c r="L416" s="107">
        <f>'RS Charges'!L1594</f>
        <v>0</v>
      </c>
      <c r="M416" s="107">
        <f>'RS Charges'!M1594</f>
        <v>0</v>
      </c>
      <c r="N416" s="107">
        <f>'RS Charges'!N1594</f>
        <v>0</v>
      </c>
      <c r="O416" s="107">
        <f>'RS Charges'!O1594</f>
        <v>0</v>
      </c>
      <c r="P416" s="107">
        <f>'RS Charges'!P1594</f>
        <v>0</v>
      </c>
      <c r="Q416" s="107">
        <f>'RS Charges'!Q1594</f>
        <v>0</v>
      </c>
      <c r="R416" s="107">
        <f>'RS Charges'!R1594</f>
        <v>0</v>
      </c>
      <c r="S416" s="107">
        <f>'RS Charges'!S1594</f>
        <v>0</v>
      </c>
      <c r="T416" s="107">
        <f>'RS Charges'!T1594</f>
        <v>0</v>
      </c>
      <c r="U416" s="107">
        <f>'RS Charges'!U1594</f>
        <v>0</v>
      </c>
      <c r="V416" s="107">
        <f>'RS Charges'!V1594</f>
        <v>0</v>
      </c>
      <c r="W416" s="107">
        <f>'RS Charges'!W1594</f>
        <v>0</v>
      </c>
      <c r="X416" s="107">
        <f>'RS Charges'!X1594</f>
        <v>0</v>
      </c>
      <c r="Y416" s="107">
        <f>'RS Charges'!Y1594</f>
        <v>0</v>
      </c>
      <c r="Z416" s="107">
        <f>'RS Charges'!Z1594</f>
        <v>0</v>
      </c>
      <c r="AA416" s="107">
        <f>'RS Charges'!AA1594</f>
        <v>0</v>
      </c>
      <c r="AB416" s="107">
        <f>'RS Charges'!AB1594</f>
        <v>0</v>
      </c>
      <c r="AC416" s="108">
        <f>'RS Charges'!AC1594</f>
        <v>0</v>
      </c>
      <c r="AE416" s="805">
        <f>'RS Charges'!AE1594</f>
        <v>0</v>
      </c>
      <c r="AG416" s="805">
        <f>'RS Charges'!AG1594</f>
        <v>0</v>
      </c>
      <c r="AI416" s="805">
        <f>'RS Charges'!AI1594</f>
        <v>0</v>
      </c>
    </row>
    <row r="417" spans="2:35" outlineLevel="1" x14ac:dyDescent="0.2">
      <c r="B417" s="445" t="str">
        <f>'Line Items'!D$2437</f>
        <v>Rolling Stock Charges</v>
      </c>
      <c r="C417" s="445" t="str">
        <f>'Line Items'!D$2479</f>
        <v>Rolling Stock Charges</v>
      </c>
      <c r="D417" s="142" t="str">
        <f>'RS Charges'!D1595</f>
        <v>Class 465/2 Angel</v>
      </c>
      <c r="E417" s="106"/>
      <c r="F417" s="143" t="str">
        <f>'RS Charges'!F1595</f>
        <v>£000</v>
      </c>
      <c r="G417" s="107">
        <f>'RS Charges'!G1595</f>
        <v>0</v>
      </c>
      <c r="H417" s="107">
        <f>'RS Charges'!H1595</f>
        <v>0</v>
      </c>
      <c r="I417" s="107">
        <f>'RS Charges'!I1595</f>
        <v>0</v>
      </c>
      <c r="J417" s="107">
        <f>'RS Charges'!J1595</f>
        <v>0</v>
      </c>
      <c r="K417" s="107">
        <f>'RS Charges'!K1595</f>
        <v>0</v>
      </c>
      <c r="L417" s="107">
        <f>'RS Charges'!L1595</f>
        <v>0</v>
      </c>
      <c r="M417" s="107">
        <f>'RS Charges'!M1595</f>
        <v>0</v>
      </c>
      <c r="N417" s="107">
        <f>'RS Charges'!N1595</f>
        <v>0</v>
      </c>
      <c r="O417" s="107">
        <f>'RS Charges'!O1595</f>
        <v>0</v>
      </c>
      <c r="P417" s="107">
        <f>'RS Charges'!P1595</f>
        <v>0</v>
      </c>
      <c r="Q417" s="107">
        <f>'RS Charges'!Q1595</f>
        <v>0</v>
      </c>
      <c r="R417" s="107">
        <f>'RS Charges'!R1595</f>
        <v>0</v>
      </c>
      <c r="S417" s="107">
        <f>'RS Charges'!S1595</f>
        <v>0</v>
      </c>
      <c r="T417" s="107">
        <f>'RS Charges'!T1595</f>
        <v>0</v>
      </c>
      <c r="U417" s="107">
        <f>'RS Charges'!U1595</f>
        <v>0</v>
      </c>
      <c r="V417" s="107">
        <f>'RS Charges'!V1595</f>
        <v>0</v>
      </c>
      <c r="W417" s="107">
        <f>'RS Charges'!W1595</f>
        <v>0</v>
      </c>
      <c r="X417" s="107">
        <f>'RS Charges'!X1595</f>
        <v>0</v>
      </c>
      <c r="Y417" s="107">
        <f>'RS Charges'!Y1595</f>
        <v>0</v>
      </c>
      <c r="Z417" s="107">
        <f>'RS Charges'!Z1595</f>
        <v>0</v>
      </c>
      <c r="AA417" s="107">
        <f>'RS Charges'!AA1595</f>
        <v>0</v>
      </c>
      <c r="AB417" s="107">
        <f>'RS Charges'!AB1595</f>
        <v>0</v>
      </c>
      <c r="AC417" s="108">
        <f>'RS Charges'!AC1595</f>
        <v>0</v>
      </c>
      <c r="AE417" s="805">
        <f>'RS Charges'!AE1595</f>
        <v>0</v>
      </c>
      <c r="AG417" s="805">
        <f>'RS Charges'!AG1595</f>
        <v>0</v>
      </c>
      <c r="AI417" s="805">
        <f>'RS Charges'!AI1595</f>
        <v>0</v>
      </c>
    </row>
    <row r="418" spans="2:35" outlineLevel="1" x14ac:dyDescent="0.2">
      <c r="B418" s="445" t="str">
        <f>'Line Items'!D$2437</f>
        <v>Rolling Stock Charges</v>
      </c>
      <c r="C418" s="445" t="str">
        <f>'Line Items'!D$2479</f>
        <v>Rolling Stock Charges</v>
      </c>
      <c r="D418" s="142" t="str">
        <f>'RS Charges'!D1596</f>
        <v>Class 465/9 Angel</v>
      </c>
      <c r="E418" s="106"/>
      <c r="F418" s="143" t="str">
        <f>'RS Charges'!F1596</f>
        <v>£000</v>
      </c>
      <c r="G418" s="107">
        <f>'RS Charges'!G1596</f>
        <v>0</v>
      </c>
      <c r="H418" s="107">
        <f>'RS Charges'!H1596</f>
        <v>0</v>
      </c>
      <c r="I418" s="107">
        <f>'RS Charges'!I1596</f>
        <v>0</v>
      </c>
      <c r="J418" s="107">
        <f>'RS Charges'!J1596</f>
        <v>0</v>
      </c>
      <c r="K418" s="107">
        <f>'RS Charges'!K1596</f>
        <v>0</v>
      </c>
      <c r="L418" s="107">
        <f>'RS Charges'!L1596</f>
        <v>0</v>
      </c>
      <c r="M418" s="107">
        <f>'RS Charges'!M1596</f>
        <v>0</v>
      </c>
      <c r="N418" s="107">
        <f>'RS Charges'!N1596</f>
        <v>0</v>
      </c>
      <c r="O418" s="107">
        <f>'RS Charges'!O1596</f>
        <v>0</v>
      </c>
      <c r="P418" s="107">
        <f>'RS Charges'!P1596</f>
        <v>0</v>
      </c>
      <c r="Q418" s="107">
        <f>'RS Charges'!Q1596</f>
        <v>0</v>
      </c>
      <c r="R418" s="107">
        <f>'RS Charges'!R1596</f>
        <v>0</v>
      </c>
      <c r="S418" s="107">
        <f>'RS Charges'!S1596</f>
        <v>0</v>
      </c>
      <c r="T418" s="107">
        <f>'RS Charges'!T1596</f>
        <v>0</v>
      </c>
      <c r="U418" s="107">
        <f>'RS Charges'!U1596</f>
        <v>0</v>
      </c>
      <c r="V418" s="107">
        <f>'RS Charges'!V1596</f>
        <v>0</v>
      </c>
      <c r="W418" s="107">
        <f>'RS Charges'!W1596</f>
        <v>0</v>
      </c>
      <c r="X418" s="107">
        <f>'RS Charges'!X1596</f>
        <v>0</v>
      </c>
      <c r="Y418" s="107">
        <f>'RS Charges'!Y1596</f>
        <v>0</v>
      </c>
      <c r="Z418" s="107">
        <f>'RS Charges'!Z1596</f>
        <v>0</v>
      </c>
      <c r="AA418" s="107">
        <f>'RS Charges'!AA1596</f>
        <v>0</v>
      </c>
      <c r="AB418" s="107">
        <f>'RS Charges'!AB1596</f>
        <v>0</v>
      </c>
      <c r="AC418" s="108">
        <f>'RS Charges'!AC1596</f>
        <v>0</v>
      </c>
      <c r="AE418" s="805">
        <f>'RS Charges'!AE1596</f>
        <v>0</v>
      </c>
      <c r="AG418" s="805">
        <f>'RS Charges'!AG1596</f>
        <v>0</v>
      </c>
      <c r="AI418" s="805">
        <f>'RS Charges'!AI1596</f>
        <v>0</v>
      </c>
    </row>
    <row r="419" spans="2:35" outlineLevel="1" x14ac:dyDescent="0.2">
      <c r="B419" s="445" t="str">
        <f>'Line Items'!D$2437</f>
        <v>Rolling Stock Charges</v>
      </c>
      <c r="C419" s="445" t="str">
        <f>'Line Items'!D$2479</f>
        <v>Rolling Stock Charges</v>
      </c>
      <c r="D419" s="142" t="str">
        <f>'RS Charges'!D1597</f>
        <v>Class 466 Angel</v>
      </c>
      <c r="E419" s="106"/>
      <c r="F419" s="143" t="str">
        <f>'RS Charges'!F1597</f>
        <v>£000</v>
      </c>
      <c r="G419" s="107">
        <f>'RS Charges'!G1597</f>
        <v>0</v>
      </c>
      <c r="H419" s="107">
        <f>'RS Charges'!H1597</f>
        <v>0</v>
      </c>
      <c r="I419" s="107">
        <f>'RS Charges'!I1597</f>
        <v>0</v>
      </c>
      <c r="J419" s="107">
        <f>'RS Charges'!J1597</f>
        <v>0</v>
      </c>
      <c r="K419" s="107">
        <f>'RS Charges'!K1597</f>
        <v>0</v>
      </c>
      <c r="L419" s="107">
        <f>'RS Charges'!L1597</f>
        <v>0</v>
      </c>
      <c r="M419" s="107">
        <f>'RS Charges'!M1597</f>
        <v>0</v>
      </c>
      <c r="N419" s="107">
        <f>'RS Charges'!N1597</f>
        <v>0</v>
      </c>
      <c r="O419" s="107">
        <f>'RS Charges'!O1597</f>
        <v>0</v>
      </c>
      <c r="P419" s="107">
        <f>'RS Charges'!P1597</f>
        <v>0</v>
      </c>
      <c r="Q419" s="107">
        <f>'RS Charges'!Q1597</f>
        <v>0</v>
      </c>
      <c r="R419" s="107">
        <f>'RS Charges'!R1597</f>
        <v>0</v>
      </c>
      <c r="S419" s="107">
        <f>'RS Charges'!S1597</f>
        <v>0</v>
      </c>
      <c r="T419" s="107">
        <f>'RS Charges'!T1597</f>
        <v>0</v>
      </c>
      <c r="U419" s="107">
        <f>'RS Charges'!U1597</f>
        <v>0</v>
      </c>
      <c r="V419" s="107">
        <f>'RS Charges'!V1597</f>
        <v>0</v>
      </c>
      <c r="W419" s="107">
        <f>'RS Charges'!W1597</f>
        <v>0</v>
      </c>
      <c r="X419" s="107">
        <f>'RS Charges'!X1597</f>
        <v>0</v>
      </c>
      <c r="Y419" s="107">
        <f>'RS Charges'!Y1597</f>
        <v>0</v>
      </c>
      <c r="Z419" s="107">
        <f>'RS Charges'!Z1597</f>
        <v>0</v>
      </c>
      <c r="AA419" s="107">
        <f>'RS Charges'!AA1597</f>
        <v>0</v>
      </c>
      <c r="AB419" s="107">
        <f>'RS Charges'!AB1597</f>
        <v>0</v>
      </c>
      <c r="AC419" s="108">
        <f>'RS Charges'!AC1597</f>
        <v>0</v>
      </c>
      <c r="AE419" s="805">
        <f>'RS Charges'!AE1597</f>
        <v>0</v>
      </c>
      <c r="AG419" s="805">
        <f>'RS Charges'!AG1597</f>
        <v>0</v>
      </c>
      <c r="AI419" s="805">
        <f>'RS Charges'!AI1597</f>
        <v>0</v>
      </c>
    </row>
    <row r="420" spans="2:35" outlineLevel="1" x14ac:dyDescent="0.2">
      <c r="B420" s="445" t="str">
        <f>'Line Items'!D$2437</f>
        <v>Rolling Stock Charges</v>
      </c>
      <c r="C420" s="445" t="str">
        <f>'Line Items'!D$2479</f>
        <v>Rolling Stock Charges</v>
      </c>
      <c r="D420" s="142" t="str">
        <f>'RS Charges'!D1598</f>
        <v>Class 395 Eversholt Rail</v>
      </c>
      <c r="E420" s="106"/>
      <c r="F420" s="143" t="str">
        <f>'RS Charges'!F1598</f>
        <v>£000</v>
      </c>
      <c r="G420" s="107">
        <f>'RS Charges'!G1598</f>
        <v>0</v>
      </c>
      <c r="H420" s="107">
        <f>'RS Charges'!H1598</f>
        <v>0</v>
      </c>
      <c r="I420" s="107">
        <f>'RS Charges'!I1598</f>
        <v>0</v>
      </c>
      <c r="J420" s="107">
        <f>'RS Charges'!J1598</f>
        <v>0</v>
      </c>
      <c r="K420" s="107">
        <f>'RS Charges'!K1598</f>
        <v>0</v>
      </c>
      <c r="L420" s="107">
        <f>'RS Charges'!L1598</f>
        <v>0</v>
      </c>
      <c r="M420" s="107">
        <f>'RS Charges'!M1598</f>
        <v>0</v>
      </c>
      <c r="N420" s="107">
        <f>'RS Charges'!N1598</f>
        <v>0</v>
      </c>
      <c r="O420" s="107">
        <f>'RS Charges'!O1598</f>
        <v>0</v>
      </c>
      <c r="P420" s="107">
        <f>'RS Charges'!P1598</f>
        <v>0</v>
      </c>
      <c r="Q420" s="107">
        <f>'RS Charges'!Q1598</f>
        <v>0</v>
      </c>
      <c r="R420" s="107">
        <f>'RS Charges'!R1598</f>
        <v>0</v>
      </c>
      <c r="S420" s="107">
        <f>'RS Charges'!S1598</f>
        <v>0</v>
      </c>
      <c r="T420" s="107">
        <f>'RS Charges'!T1598</f>
        <v>0</v>
      </c>
      <c r="U420" s="107">
        <f>'RS Charges'!U1598</f>
        <v>0</v>
      </c>
      <c r="V420" s="107">
        <f>'RS Charges'!V1598</f>
        <v>0</v>
      </c>
      <c r="W420" s="107">
        <f>'RS Charges'!W1598</f>
        <v>0</v>
      </c>
      <c r="X420" s="107">
        <f>'RS Charges'!X1598</f>
        <v>0</v>
      </c>
      <c r="Y420" s="107">
        <f>'RS Charges'!Y1598</f>
        <v>0</v>
      </c>
      <c r="Z420" s="107">
        <f>'RS Charges'!Z1598</f>
        <v>0</v>
      </c>
      <c r="AA420" s="107">
        <f>'RS Charges'!AA1598</f>
        <v>0</v>
      </c>
      <c r="AB420" s="107">
        <f>'RS Charges'!AB1598</f>
        <v>0</v>
      </c>
      <c r="AC420" s="108">
        <f>'RS Charges'!AC1598</f>
        <v>0</v>
      </c>
      <c r="AE420" s="805">
        <f>'RS Charges'!AE1598</f>
        <v>0</v>
      </c>
      <c r="AG420" s="805">
        <f>'RS Charges'!AG1598</f>
        <v>0</v>
      </c>
      <c r="AI420" s="805">
        <f>'RS Charges'!AI1598</f>
        <v>0</v>
      </c>
    </row>
    <row r="421" spans="2:35" outlineLevel="1" x14ac:dyDescent="0.2">
      <c r="B421" s="445" t="str">
        <f>'Line Items'!D$2437</f>
        <v>Rolling Stock Charges</v>
      </c>
      <c r="C421" s="445" t="str">
        <f>'Line Items'!D$2479</f>
        <v>Rolling Stock Charges</v>
      </c>
      <c r="D421" s="142" t="str">
        <f>'RS Charges'!D1599</f>
        <v>Class 377 Sub Leased from GTR</v>
      </c>
      <c r="E421" s="106"/>
      <c r="F421" s="143" t="str">
        <f>'RS Charges'!F1599</f>
        <v>£000</v>
      </c>
      <c r="G421" s="107">
        <f>'RS Charges'!G1599</f>
        <v>0</v>
      </c>
      <c r="H421" s="107">
        <f>'RS Charges'!H1599</f>
        <v>0</v>
      </c>
      <c r="I421" s="107">
        <f>'RS Charges'!I1599</f>
        <v>0</v>
      </c>
      <c r="J421" s="107">
        <f>'RS Charges'!J1599</f>
        <v>0</v>
      </c>
      <c r="K421" s="107">
        <f>'RS Charges'!K1599</f>
        <v>0</v>
      </c>
      <c r="L421" s="107">
        <f>'RS Charges'!L1599</f>
        <v>0</v>
      </c>
      <c r="M421" s="107">
        <f>'RS Charges'!M1599</f>
        <v>0</v>
      </c>
      <c r="N421" s="107">
        <f>'RS Charges'!N1599</f>
        <v>0</v>
      </c>
      <c r="O421" s="107">
        <f>'RS Charges'!O1599</f>
        <v>0</v>
      </c>
      <c r="P421" s="107">
        <f>'RS Charges'!P1599</f>
        <v>0</v>
      </c>
      <c r="Q421" s="107">
        <f>'RS Charges'!Q1599</f>
        <v>0</v>
      </c>
      <c r="R421" s="107">
        <f>'RS Charges'!R1599</f>
        <v>0</v>
      </c>
      <c r="S421" s="107">
        <f>'RS Charges'!S1599</f>
        <v>0</v>
      </c>
      <c r="T421" s="107">
        <f>'RS Charges'!T1599</f>
        <v>0</v>
      </c>
      <c r="U421" s="107">
        <f>'RS Charges'!U1599</f>
        <v>0</v>
      </c>
      <c r="V421" s="107">
        <f>'RS Charges'!V1599</f>
        <v>0</v>
      </c>
      <c r="W421" s="107">
        <f>'RS Charges'!W1599</f>
        <v>0</v>
      </c>
      <c r="X421" s="107">
        <f>'RS Charges'!X1599</f>
        <v>0</v>
      </c>
      <c r="Y421" s="107">
        <f>'RS Charges'!Y1599</f>
        <v>0</v>
      </c>
      <c r="Z421" s="107">
        <f>'RS Charges'!Z1599</f>
        <v>0</v>
      </c>
      <c r="AA421" s="107">
        <f>'RS Charges'!AA1599</f>
        <v>0</v>
      </c>
      <c r="AB421" s="107">
        <f>'RS Charges'!AB1599</f>
        <v>0</v>
      </c>
      <c r="AC421" s="108">
        <f>'RS Charges'!AC1599</f>
        <v>0</v>
      </c>
      <c r="AE421" s="805">
        <f>'RS Charges'!AE1599</f>
        <v>0</v>
      </c>
      <c r="AG421" s="805">
        <f>'RS Charges'!AG1599</f>
        <v>0</v>
      </c>
      <c r="AI421" s="805">
        <f>'RS Charges'!AI1599</f>
        <v>0</v>
      </c>
    </row>
    <row r="422" spans="2:35" outlineLevel="1" x14ac:dyDescent="0.2">
      <c r="B422" s="445" t="str">
        <f>'Line Items'!D$2437</f>
        <v>Rolling Stock Charges</v>
      </c>
      <c r="C422" s="445" t="str">
        <f>'Line Items'!D$2479</f>
        <v>Rolling Stock Charges</v>
      </c>
      <c r="D422" s="142" t="str">
        <f>'RS Charges'!D1600</f>
        <v>Class 319 Sub Leased to GTR</v>
      </c>
      <c r="E422" s="106"/>
      <c r="F422" s="143" t="str">
        <f>'RS Charges'!F1600</f>
        <v>£000</v>
      </c>
      <c r="G422" s="107">
        <f>'RS Charges'!G1600</f>
        <v>0</v>
      </c>
      <c r="H422" s="107">
        <f>'RS Charges'!H1600</f>
        <v>0</v>
      </c>
      <c r="I422" s="107">
        <f>'RS Charges'!I1600</f>
        <v>0</v>
      </c>
      <c r="J422" s="107">
        <f>'RS Charges'!J1600</f>
        <v>0</v>
      </c>
      <c r="K422" s="107">
        <f>'RS Charges'!K1600</f>
        <v>0</v>
      </c>
      <c r="L422" s="107">
        <f>'RS Charges'!L1600</f>
        <v>0</v>
      </c>
      <c r="M422" s="107">
        <f>'RS Charges'!M1600</f>
        <v>0</v>
      </c>
      <c r="N422" s="107">
        <f>'RS Charges'!N1600</f>
        <v>0</v>
      </c>
      <c r="O422" s="107">
        <f>'RS Charges'!O1600</f>
        <v>0</v>
      </c>
      <c r="P422" s="107">
        <f>'RS Charges'!P1600</f>
        <v>0</v>
      </c>
      <c r="Q422" s="107">
        <f>'RS Charges'!Q1600</f>
        <v>0</v>
      </c>
      <c r="R422" s="107">
        <f>'RS Charges'!R1600</f>
        <v>0</v>
      </c>
      <c r="S422" s="107">
        <f>'RS Charges'!S1600</f>
        <v>0</v>
      </c>
      <c r="T422" s="107">
        <f>'RS Charges'!T1600</f>
        <v>0</v>
      </c>
      <c r="U422" s="107">
        <f>'RS Charges'!U1600</f>
        <v>0</v>
      </c>
      <c r="V422" s="107">
        <f>'RS Charges'!V1600</f>
        <v>0</v>
      </c>
      <c r="W422" s="107">
        <f>'RS Charges'!W1600</f>
        <v>0</v>
      </c>
      <c r="X422" s="107">
        <f>'RS Charges'!X1600</f>
        <v>0</v>
      </c>
      <c r="Y422" s="107">
        <f>'RS Charges'!Y1600</f>
        <v>0</v>
      </c>
      <c r="Z422" s="107">
        <f>'RS Charges'!Z1600</f>
        <v>0</v>
      </c>
      <c r="AA422" s="107">
        <f>'RS Charges'!AA1600</f>
        <v>0</v>
      </c>
      <c r="AB422" s="107">
        <f>'RS Charges'!AB1600</f>
        <v>0</v>
      </c>
      <c r="AC422" s="108">
        <f>'RS Charges'!AC1600</f>
        <v>0</v>
      </c>
      <c r="AE422" s="805">
        <f>'RS Charges'!AE1600</f>
        <v>0</v>
      </c>
      <c r="AG422" s="805">
        <f>'RS Charges'!AG1600</f>
        <v>0</v>
      </c>
      <c r="AI422" s="805">
        <f>'RS Charges'!AI1600</f>
        <v>0</v>
      </c>
    </row>
    <row r="423" spans="2:35" outlineLevel="1" x14ac:dyDescent="0.2">
      <c r="B423" s="445" t="str">
        <f>'Line Items'!D$2437</f>
        <v>Rolling Stock Charges</v>
      </c>
      <c r="C423" s="445" t="str">
        <f>'Line Items'!D$2479</f>
        <v>Rolling Stock Charges</v>
      </c>
      <c r="D423" s="142" t="str">
        <f>'RS Charges'!D1601</f>
        <v>[Rolling Stock Line 15]</v>
      </c>
      <c r="E423" s="106"/>
      <c r="F423" s="143" t="str">
        <f>'RS Charges'!F1601</f>
        <v>£000</v>
      </c>
      <c r="G423" s="107">
        <f>'RS Charges'!G1601</f>
        <v>0</v>
      </c>
      <c r="H423" s="107">
        <f>'RS Charges'!H1601</f>
        <v>0</v>
      </c>
      <c r="I423" s="107">
        <f>'RS Charges'!I1601</f>
        <v>0</v>
      </c>
      <c r="J423" s="107">
        <f>'RS Charges'!J1601</f>
        <v>0</v>
      </c>
      <c r="K423" s="107">
        <f>'RS Charges'!K1601</f>
        <v>0</v>
      </c>
      <c r="L423" s="107">
        <f>'RS Charges'!L1601</f>
        <v>0</v>
      </c>
      <c r="M423" s="107">
        <f>'RS Charges'!M1601</f>
        <v>0</v>
      </c>
      <c r="N423" s="107">
        <f>'RS Charges'!N1601</f>
        <v>0</v>
      </c>
      <c r="O423" s="107">
        <f>'RS Charges'!O1601</f>
        <v>0</v>
      </c>
      <c r="P423" s="107">
        <f>'RS Charges'!P1601</f>
        <v>0</v>
      </c>
      <c r="Q423" s="107">
        <f>'RS Charges'!Q1601</f>
        <v>0</v>
      </c>
      <c r="R423" s="107">
        <f>'RS Charges'!R1601</f>
        <v>0</v>
      </c>
      <c r="S423" s="107">
        <f>'RS Charges'!S1601</f>
        <v>0</v>
      </c>
      <c r="T423" s="107">
        <f>'RS Charges'!T1601</f>
        <v>0</v>
      </c>
      <c r="U423" s="107">
        <f>'RS Charges'!U1601</f>
        <v>0</v>
      </c>
      <c r="V423" s="107">
        <f>'RS Charges'!V1601</f>
        <v>0</v>
      </c>
      <c r="W423" s="107">
        <f>'RS Charges'!W1601</f>
        <v>0</v>
      </c>
      <c r="X423" s="107">
        <f>'RS Charges'!X1601</f>
        <v>0</v>
      </c>
      <c r="Y423" s="107">
        <f>'RS Charges'!Y1601</f>
        <v>0</v>
      </c>
      <c r="Z423" s="107">
        <f>'RS Charges'!Z1601</f>
        <v>0</v>
      </c>
      <c r="AA423" s="107">
        <f>'RS Charges'!AA1601</f>
        <v>0</v>
      </c>
      <c r="AB423" s="107">
        <f>'RS Charges'!AB1601</f>
        <v>0</v>
      </c>
      <c r="AC423" s="108">
        <f>'RS Charges'!AC1601</f>
        <v>0</v>
      </c>
      <c r="AE423" s="805">
        <f>'RS Charges'!AE1601</f>
        <v>0</v>
      </c>
      <c r="AG423" s="805">
        <f>'RS Charges'!AG1601</f>
        <v>0</v>
      </c>
      <c r="AI423" s="805">
        <f>'RS Charges'!AI1601</f>
        <v>0</v>
      </c>
    </row>
    <row r="424" spans="2:35" outlineLevel="1" x14ac:dyDescent="0.2">
      <c r="B424" s="445" t="str">
        <f>'Line Items'!D$2437</f>
        <v>Rolling Stock Charges</v>
      </c>
      <c r="C424" s="445" t="str">
        <f>'Line Items'!D$2479</f>
        <v>Rolling Stock Charges</v>
      </c>
      <c r="D424" s="142" t="str">
        <f>'RS Charges'!D1602</f>
        <v>[Rolling Stock Line 16]</v>
      </c>
      <c r="E424" s="106"/>
      <c r="F424" s="143" t="str">
        <f>'RS Charges'!F1602</f>
        <v>£000</v>
      </c>
      <c r="G424" s="107">
        <f>'RS Charges'!G1602</f>
        <v>0</v>
      </c>
      <c r="H424" s="107">
        <f>'RS Charges'!H1602</f>
        <v>0</v>
      </c>
      <c r="I424" s="107">
        <f>'RS Charges'!I1602</f>
        <v>0</v>
      </c>
      <c r="J424" s="107">
        <f>'RS Charges'!J1602</f>
        <v>0</v>
      </c>
      <c r="K424" s="107">
        <f>'RS Charges'!K1602</f>
        <v>0</v>
      </c>
      <c r="L424" s="107">
        <f>'RS Charges'!L1602</f>
        <v>0</v>
      </c>
      <c r="M424" s="107">
        <f>'RS Charges'!M1602</f>
        <v>0</v>
      </c>
      <c r="N424" s="107">
        <f>'RS Charges'!N1602</f>
        <v>0</v>
      </c>
      <c r="O424" s="107">
        <f>'RS Charges'!O1602</f>
        <v>0</v>
      </c>
      <c r="P424" s="107">
        <f>'RS Charges'!P1602</f>
        <v>0</v>
      </c>
      <c r="Q424" s="107">
        <f>'RS Charges'!Q1602</f>
        <v>0</v>
      </c>
      <c r="R424" s="107">
        <f>'RS Charges'!R1602</f>
        <v>0</v>
      </c>
      <c r="S424" s="107">
        <f>'RS Charges'!S1602</f>
        <v>0</v>
      </c>
      <c r="T424" s="107">
        <f>'RS Charges'!T1602</f>
        <v>0</v>
      </c>
      <c r="U424" s="107">
        <f>'RS Charges'!U1602</f>
        <v>0</v>
      </c>
      <c r="V424" s="107">
        <f>'RS Charges'!V1602</f>
        <v>0</v>
      </c>
      <c r="W424" s="107">
        <f>'RS Charges'!W1602</f>
        <v>0</v>
      </c>
      <c r="X424" s="107">
        <f>'RS Charges'!X1602</f>
        <v>0</v>
      </c>
      <c r="Y424" s="107">
        <f>'RS Charges'!Y1602</f>
        <v>0</v>
      </c>
      <c r="Z424" s="107">
        <f>'RS Charges'!Z1602</f>
        <v>0</v>
      </c>
      <c r="AA424" s="107">
        <f>'RS Charges'!AA1602</f>
        <v>0</v>
      </c>
      <c r="AB424" s="107">
        <f>'RS Charges'!AB1602</f>
        <v>0</v>
      </c>
      <c r="AC424" s="108">
        <f>'RS Charges'!AC1602</f>
        <v>0</v>
      </c>
      <c r="AE424" s="805">
        <f>'RS Charges'!AE1602</f>
        <v>0</v>
      </c>
      <c r="AG424" s="805">
        <f>'RS Charges'!AG1602</f>
        <v>0</v>
      </c>
      <c r="AI424" s="805">
        <f>'RS Charges'!AI1602</f>
        <v>0</v>
      </c>
    </row>
    <row r="425" spans="2:35" outlineLevel="1" x14ac:dyDescent="0.2">
      <c r="B425" s="445" t="str">
        <f>'Line Items'!D$2437</f>
        <v>Rolling Stock Charges</v>
      </c>
      <c r="C425" s="445" t="str">
        <f>'Line Items'!D$2479</f>
        <v>Rolling Stock Charges</v>
      </c>
      <c r="D425" s="142" t="str">
        <f>'RS Charges'!D1603</f>
        <v>[Rolling Stock Line 17]</v>
      </c>
      <c r="E425" s="106"/>
      <c r="F425" s="143" t="str">
        <f>'RS Charges'!F1603</f>
        <v>£000</v>
      </c>
      <c r="G425" s="107">
        <f>'RS Charges'!G1603</f>
        <v>0</v>
      </c>
      <c r="H425" s="107">
        <f>'RS Charges'!H1603</f>
        <v>0</v>
      </c>
      <c r="I425" s="107">
        <f>'RS Charges'!I1603</f>
        <v>0</v>
      </c>
      <c r="J425" s="107">
        <f>'RS Charges'!J1603</f>
        <v>0</v>
      </c>
      <c r="K425" s="107">
        <f>'RS Charges'!K1603</f>
        <v>0</v>
      </c>
      <c r="L425" s="107">
        <f>'RS Charges'!L1603</f>
        <v>0</v>
      </c>
      <c r="M425" s="107">
        <f>'RS Charges'!M1603</f>
        <v>0</v>
      </c>
      <c r="N425" s="107">
        <f>'RS Charges'!N1603</f>
        <v>0</v>
      </c>
      <c r="O425" s="107">
        <f>'RS Charges'!O1603</f>
        <v>0</v>
      </c>
      <c r="P425" s="107">
        <f>'RS Charges'!P1603</f>
        <v>0</v>
      </c>
      <c r="Q425" s="107">
        <f>'RS Charges'!Q1603</f>
        <v>0</v>
      </c>
      <c r="R425" s="107">
        <f>'RS Charges'!R1603</f>
        <v>0</v>
      </c>
      <c r="S425" s="107">
        <f>'RS Charges'!S1603</f>
        <v>0</v>
      </c>
      <c r="T425" s="107">
        <f>'RS Charges'!T1603</f>
        <v>0</v>
      </c>
      <c r="U425" s="107">
        <f>'RS Charges'!U1603</f>
        <v>0</v>
      </c>
      <c r="V425" s="107">
        <f>'RS Charges'!V1603</f>
        <v>0</v>
      </c>
      <c r="W425" s="107">
        <f>'RS Charges'!W1603</f>
        <v>0</v>
      </c>
      <c r="X425" s="107">
        <f>'RS Charges'!X1603</f>
        <v>0</v>
      </c>
      <c r="Y425" s="107">
        <f>'RS Charges'!Y1603</f>
        <v>0</v>
      </c>
      <c r="Z425" s="107">
        <f>'RS Charges'!Z1603</f>
        <v>0</v>
      </c>
      <c r="AA425" s="107">
        <f>'RS Charges'!AA1603</f>
        <v>0</v>
      </c>
      <c r="AB425" s="107">
        <f>'RS Charges'!AB1603</f>
        <v>0</v>
      </c>
      <c r="AC425" s="108">
        <f>'RS Charges'!AC1603</f>
        <v>0</v>
      </c>
      <c r="AE425" s="805">
        <f>'RS Charges'!AE1603</f>
        <v>0</v>
      </c>
      <c r="AG425" s="805">
        <f>'RS Charges'!AG1603</f>
        <v>0</v>
      </c>
      <c r="AI425" s="805">
        <f>'RS Charges'!AI1603</f>
        <v>0</v>
      </c>
    </row>
    <row r="426" spans="2:35" outlineLevel="1" x14ac:dyDescent="0.2">
      <c r="B426" s="445" t="str">
        <f>'Line Items'!D$2437</f>
        <v>Rolling Stock Charges</v>
      </c>
      <c r="C426" s="445" t="str">
        <f>'Line Items'!D$2479</f>
        <v>Rolling Stock Charges</v>
      </c>
      <c r="D426" s="142" t="str">
        <f>'RS Charges'!D1604</f>
        <v>[Rolling Stock Line 18]</v>
      </c>
      <c r="E426" s="106"/>
      <c r="F426" s="143" t="str">
        <f>'RS Charges'!F1604</f>
        <v>£000</v>
      </c>
      <c r="G426" s="107">
        <f>'RS Charges'!G1604</f>
        <v>0</v>
      </c>
      <c r="H426" s="107">
        <f>'RS Charges'!H1604</f>
        <v>0</v>
      </c>
      <c r="I426" s="107">
        <f>'RS Charges'!I1604</f>
        <v>0</v>
      </c>
      <c r="J426" s="107">
        <f>'RS Charges'!J1604</f>
        <v>0</v>
      </c>
      <c r="K426" s="107">
        <f>'RS Charges'!K1604</f>
        <v>0</v>
      </c>
      <c r="L426" s="107">
        <f>'RS Charges'!L1604</f>
        <v>0</v>
      </c>
      <c r="M426" s="107">
        <f>'RS Charges'!M1604</f>
        <v>0</v>
      </c>
      <c r="N426" s="107">
        <f>'RS Charges'!N1604</f>
        <v>0</v>
      </c>
      <c r="O426" s="107">
        <f>'RS Charges'!O1604</f>
        <v>0</v>
      </c>
      <c r="P426" s="107">
        <f>'RS Charges'!P1604</f>
        <v>0</v>
      </c>
      <c r="Q426" s="107">
        <f>'RS Charges'!Q1604</f>
        <v>0</v>
      </c>
      <c r="R426" s="107">
        <f>'RS Charges'!R1604</f>
        <v>0</v>
      </c>
      <c r="S426" s="107">
        <f>'RS Charges'!S1604</f>
        <v>0</v>
      </c>
      <c r="T426" s="107">
        <f>'RS Charges'!T1604</f>
        <v>0</v>
      </c>
      <c r="U426" s="107">
        <f>'RS Charges'!U1604</f>
        <v>0</v>
      </c>
      <c r="V426" s="107">
        <f>'RS Charges'!V1604</f>
        <v>0</v>
      </c>
      <c r="W426" s="107">
        <f>'RS Charges'!W1604</f>
        <v>0</v>
      </c>
      <c r="X426" s="107">
        <f>'RS Charges'!X1604</f>
        <v>0</v>
      </c>
      <c r="Y426" s="107">
        <f>'RS Charges'!Y1604</f>
        <v>0</v>
      </c>
      <c r="Z426" s="107">
        <f>'RS Charges'!Z1604</f>
        <v>0</v>
      </c>
      <c r="AA426" s="107">
        <f>'RS Charges'!AA1604</f>
        <v>0</v>
      </c>
      <c r="AB426" s="107">
        <f>'RS Charges'!AB1604</f>
        <v>0</v>
      </c>
      <c r="AC426" s="108">
        <f>'RS Charges'!AC1604</f>
        <v>0</v>
      </c>
      <c r="AE426" s="805">
        <f>'RS Charges'!AE1604</f>
        <v>0</v>
      </c>
      <c r="AG426" s="805">
        <f>'RS Charges'!AG1604</f>
        <v>0</v>
      </c>
      <c r="AI426" s="805">
        <f>'RS Charges'!AI1604</f>
        <v>0</v>
      </c>
    </row>
    <row r="427" spans="2:35" outlineLevel="1" x14ac:dyDescent="0.2">
      <c r="B427" s="445" t="str">
        <f>'Line Items'!D$2437</f>
        <v>Rolling Stock Charges</v>
      </c>
      <c r="C427" s="445" t="str">
        <f>'Line Items'!D$2479</f>
        <v>Rolling Stock Charges</v>
      </c>
      <c r="D427" s="142" t="str">
        <f>'RS Charges'!D1605</f>
        <v>[Rolling Stock Line 19]</v>
      </c>
      <c r="E427" s="106"/>
      <c r="F427" s="143" t="str">
        <f>'RS Charges'!F1605</f>
        <v>£000</v>
      </c>
      <c r="G427" s="107">
        <f>'RS Charges'!G1605</f>
        <v>0</v>
      </c>
      <c r="H427" s="107">
        <f>'RS Charges'!H1605</f>
        <v>0</v>
      </c>
      <c r="I427" s="107">
        <f>'RS Charges'!I1605</f>
        <v>0</v>
      </c>
      <c r="J427" s="107">
        <f>'RS Charges'!J1605</f>
        <v>0</v>
      </c>
      <c r="K427" s="107">
        <f>'RS Charges'!K1605</f>
        <v>0</v>
      </c>
      <c r="L427" s="107">
        <f>'RS Charges'!L1605</f>
        <v>0</v>
      </c>
      <c r="M427" s="107">
        <f>'RS Charges'!M1605</f>
        <v>0</v>
      </c>
      <c r="N427" s="107">
        <f>'RS Charges'!N1605</f>
        <v>0</v>
      </c>
      <c r="O427" s="107">
        <f>'RS Charges'!O1605</f>
        <v>0</v>
      </c>
      <c r="P427" s="107">
        <f>'RS Charges'!P1605</f>
        <v>0</v>
      </c>
      <c r="Q427" s="107">
        <f>'RS Charges'!Q1605</f>
        <v>0</v>
      </c>
      <c r="R427" s="107">
        <f>'RS Charges'!R1605</f>
        <v>0</v>
      </c>
      <c r="S427" s="107">
        <f>'RS Charges'!S1605</f>
        <v>0</v>
      </c>
      <c r="T427" s="107">
        <f>'RS Charges'!T1605</f>
        <v>0</v>
      </c>
      <c r="U427" s="107">
        <f>'RS Charges'!U1605</f>
        <v>0</v>
      </c>
      <c r="V427" s="107">
        <f>'RS Charges'!V1605</f>
        <v>0</v>
      </c>
      <c r="W427" s="107">
        <f>'RS Charges'!W1605</f>
        <v>0</v>
      </c>
      <c r="X427" s="107">
        <f>'RS Charges'!X1605</f>
        <v>0</v>
      </c>
      <c r="Y427" s="107">
        <f>'RS Charges'!Y1605</f>
        <v>0</v>
      </c>
      <c r="Z427" s="107">
        <f>'RS Charges'!Z1605</f>
        <v>0</v>
      </c>
      <c r="AA427" s="107">
        <f>'RS Charges'!AA1605</f>
        <v>0</v>
      </c>
      <c r="AB427" s="107">
        <f>'RS Charges'!AB1605</f>
        <v>0</v>
      </c>
      <c r="AC427" s="108">
        <f>'RS Charges'!AC1605</f>
        <v>0</v>
      </c>
      <c r="AE427" s="805">
        <f>'RS Charges'!AE1605</f>
        <v>0</v>
      </c>
      <c r="AG427" s="805">
        <f>'RS Charges'!AG1605</f>
        <v>0</v>
      </c>
      <c r="AI427" s="805">
        <f>'RS Charges'!AI1605</f>
        <v>0</v>
      </c>
    </row>
    <row r="428" spans="2:35" outlineLevel="1" x14ac:dyDescent="0.2">
      <c r="B428" s="445" t="str">
        <f>'Line Items'!D$2437</f>
        <v>Rolling Stock Charges</v>
      </c>
      <c r="C428" s="445" t="str">
        <f>'Line Items'!D$2479</f>
        <v>Rolling Stock Charges</v>
      </c>
      <c r="D428" s="142" t="str">
        <f>'RS Charges'!D1606</f>
        <v>[Rolling Stock Line 20]</v>
      </c>
      <c r="E428" s="106"/>
      <c r="F428" s="143" t="str">
        <f>'RS Charges'!F1606</f>
        <v>£000</v>
      </c>
      <c r="G428" s="107">
        <f>'RS Charges'!G1606</f>
        <v>0</v>
      </c>
      <c r="H428" s="107">
        <f>'RS Charges'!H1606</f>
        <v>0</v>
      </c>
      <c r="I428" s="107">
        <f>'RS Charges'!I1606</f>
        <v>0</v>
      </c>
      <c r="J428" s="107">
        <f>'RS Charges'!J1606</f>
        <v>0</v>
      </c>
      <c r="K428" s="107">
        <f>'RS Charges'!K1606</f>
        <v>0</v>
      </c>
      <c r="L428" s="107">
        <f>'RS Charges'!L1606</f>
        <v>0</v>
      </c>
      <c r="M428" s="107">
        <f>'RS Charges'!M1606</f>
        <v>0</v>
      </c>
      <c r="N428" s="107">
        <f>'RS Charges'!N1606</f>
        <v>0</v>
      </c>
      <c r="O428" s="107">
        <f>'RS Charges'!O1606</f>
        <v>0</v>
      </c>
      <c r="P428" s="107">
        <f>'RS Charges'!P1606</f>
        <v>0</v>
      </c>
      <c r="Q428" s="107">
        <f>'RS Charges'!Q1606</f>
        <v>0</v>
      </c>
      <c r="R428" s="107">
        <f>'RS Charges'!R1606</f>
        <v>0</v>
      </c>
      <c r="S428" s="107">
        <f>'RS Charges'!S1606</f>
        <v>0</v>
      </c>
      <c r="T428" s="107">
        <f>'RS Charges'!T1606</f>
        <v>0</v>
      </c>
      <c r="U428" s="107">
        <f>'RS Charges'!U1606</f>
        <v>0</v>
      </c>
      <c r="V428" s="107">
        <f>'RS Charges'!V1606</f>
        <v>0</v>
      </c>
      <c r="W428" s="107">
        <f>'RS Charges'!W1606</f>
        <v>0</v>
      </c>
      <c r="X428" s="107">
        <f>'RS Charges'!X1606</f>
        <v>0</v>
      </c>
      <c r="Y428" s="107">
        <f>'RS Charges'!Y1606</f>
        <v>0</v>
      </c>
      <c r="Z428" s="107">
        <f>'RS Charges'!Z1606</f>
        <v>0</v>
      </c>
      <c r="AA428" s="107">
        <f>'RS Charges'!AA1606</f>
        <v>0</v>
      </c>
      <c r="AB428" s="107">
        <f>'RS Charges'!AB1606</f>
        <v>0</v>
      </c>
      <c r="AC428" s="108">
        <f>'RS Charges'!AC1606</f>
        <v>0</v>
      </c>
      <c r="AE428" s="805">
        <f>'RS Charges'!AE1606</f>
        <v>0</v>
      </c>
      <c r="AG428" s="805">
        <f>'RS Charges'!AG1606</f>
        <v>0</v>
      </c>
      <c r="AI428" s="805">
        <f>'RS Charges'!AI1606</f>
        <v>0</v>
      </c>
    </row>
    <row r="429" spans="2:35" outlineLevel="1" x14ac:dyDescent="0.2">
      <c r="B429" s="445" t="str">
        <f>'Line Items'!D$2437</f>
        <v>Rolling Stock Charges</v>
      </c>
      <c r="C429" s="445" t="str">
        <f>'Line Items'!D$2479</f>
        <v>Rolling Stock Charges</v>
      </c>
      <c r="D429" s="142" t="str">
        <f>'RS Charges'!D1607</f>
        <v>[Rolling Stock Line 21]</v>
      </c>
      <c r="E429" s="106"/>
      <c r="F429" s="143" t="str">
        <f>'RS Charges'!F1607</f>
        <v>£000</v>
      </c>
      <c r="G429" s="107">
        <f>'RS Charges'!G1607</f>
        <v>0</v>
      </c>
      <c r="H429" s="107">
        <f>'RS Charges'!H1607</f>
        <v>0</v>
      </c>
      <c r="I429" s="107">
        <f>'RS Charges'!I1607</f>
        <v>0</v>
      </c>
      <c r="J429" s="107">
        <f>'RS Charges'!J1607</f>
        <v>0</v>
      </c>
      <c r="K429" s="107">
        <f>'RS Charges'!K1607</f>
        <v>0</v>
      </c>
      <c r="L429" s="107">
        <f>'RS Charges'!L1607</f>
        <v>0</v>
      </c>
      <c r="M429" s="107">
        <f>'RS Charges'!M1607</f>
        <v>0</v>
      </c>
      <c r="N429" s="107">
        <f>'RS Charges'!N1607</f>
        <v>0</v>
      </c>
      <c r="O429" s="107">
        <f>'RS Charges'!O1607</f>
        <v>0</v>
      </c>
      <c r="P429" s="107">
        <f>'RS Charges'!P1607</f>
        <v>0</v>
      </c>
      <c r="Q429" s="107">
        <f>'RS Charges'!Q1607</f>
        <v>0</v>
      </c>
      <c r="R429" s="107">
        <f>'RS Charges'!R1607</f>
        <v>0</v>
      </c>
      <c r="S429" s="107">
        <f>'RS Charges'!S1607</f>
        <v>0</v>
      </c>
      <c r="T429" s="107">
        <f>'RS Charges'!T1607</f>
        <v>0</v>
      </c>
      <c r="U429" s="107">
        <f>'RS Charges'!U1607</f>
        <v>0</v>
      </c>
      <c r="V429" s="107">
        <f>'RS Charges'!V1607</f>
        <v>0</v>
      </c>
      <c r="W429" s="107">
        <f>'RS Charges'!W1607</f>
        <v>0</v>
      </c>
      <c r="X429" s="107">
        <f>'RS Charges'!X1607</f>
        <v>0</v>
      </c>
      <c r="Y429" s="107">
        <f>'RS Charges'!Y1607</f>
        <v>0</v>
      </c>
      <c r="Z429" s="107">
        <f>'RS Charges'!Z1607</f>
        <v>0</v>
      </c>
      <c r="AA429" s="107">
        <f>'RS Charges'!AA1607</f>
        <v>0</v>
      </c>
      <c r="AB429" s="107">
        <f>'RS Charges'!AB1607</f>
        <v>0</v>
      </c>
      <c r="AC429" s="108">
        <f>'RS Charges'!AC1607</f>
        <v>0</v>
      </c>
      <c r="AE429" s="805">
        <f>'RS Charges'!AE1607</f>
        <v>0</v>
      </c>
      <c r="AG429" s="805">
        <f>'RS Charges'!AG1607</f>
        <v>0</v>
      </c>
      <c r="AI429" s="805">
        <f>'RS Charges'!AI1607</f>
        <v>0</v>
      </c>
    </row>
    <row r="430" spans="2:35" outlineLevel="1" x14ac:dyDescent="0.2">
      <c r="B430" s="445" t="str">
        <f>'Line Items'!D$2437</f>
        <v>Rolling Stock Charges</v>
      </c>
      <c r="C430" s="445" t="str">
        <f>'Line Items'!D$2479</f>
        <v>Rolling Stock Charges</v>
      </c>
      <c r="D430" s="142" t="str">
        <f>'RS Charges'!D1608</f>
        <v>[Rolling Stock Line 22]</v>
      </c>
      <c r="E430" s="106"/>
      <c r="F430" s="143" t="str">
        <f>'RS Charges'!F1608</f>
        <v>£000</v>
      </c>
      <c r="G430" s="107">
        <f>'RS Charges'!G1608</f>
        <v>0</v>
      </c>
      <c r="H430" s="107">
        <f>'RS Charges'!H1608</f>
        <v>0</v>
      </c>
      <c r="I430" s="107">
        <f>'RS Charges'!I1608</f>
        <v>0</v>
      </c>
      <c r="J430" s="107">
        <f>'RS Charges'!J1608</f>
        <v>0</v>
      </c>
      <c r="K430" s="107">
        <f>'RS Charges'!K1608</f>
        <v>0</v>
      </c>
      <c r="L430" s="107">
        <f>'RS Charges'!L1608</f>
        <v>0</v>
      </c>
      <c r="M430" s="107">
        <f>'RS Charges'!M1608</f>
        <v>0</v>
      </c>
      <c r="N430" s="107">
        <f>'RS Charges'!N1608</f>
        <v>0</v>
      </c>
      <c r="O430" s="107">
        <f>'RS Charges'!O1608</f>
        <v>0</v>
      </c>
      <c r="P430" s="107">
        <f>'RS Charges'!P1608</f>
        <v>0</v>
      </c>
      <c r="Q430" s="107">
        <f>'RS Charges'!Q1608</f>
        <v>0</v>
      </c>
      <c r="R430" s="107">
        <f>'RS Charges'!R1608</f>
        <v>0</v>
      </c>
      <c r="S430" s="107">
        <f>'RS Charges'!S1608</f>
        <v>0</v>
      </c>
      <c r="T430" s="107">
        <f>'RS Charges'!T1608</f>
        <v>0</v>
      </c>
      <c r="U430" s="107">
        <f>'RS Charges'!U1608</f>
        <v>0</v>
      </c>
      <c r="V430" s="107">
        <f>'RS Charges'!V1608</f>
        <v>0</v>
      </c>
      <c r="W430" s="107">
        <f>'RS Charges'!W1608</f>
        <v>0</v>
      </c>
      <c r="X430" s="107">
        <f>'RS Charges'!X1608</f>
        <v>0</v>
      </c>
      <c r="Y430" s="107">
        <f>'RS Charges'!Y1608</f>
        <v>0</v>
      </c>
      <c r="Z430" s="107">
        <f>'RS Charges'!Z1608</f>
        <v>0</v>
      </c>
      <c r="AA430" s="107">
        <f>'RS Charges'!AA1608</f>
        <v>0</v>
      </c>
      <c r="AB430" s="107">
        <f>'RS Charges'!AB1608</f>
        <v>0</v>
      </c>
      <c r="AC430" s="108">
        <f>'RS Charges'!AC1608</f>
        <v>0</v>
      </c>
      <c r="AE430" s="805">
        <f>'RS Charges'!AE1608</f>
        <v>0</v>
      </c>
      <c r="AG430" s="805">
        <f>'RS Charges'!AG1608</f>
        <v>0</v>
      </c>
      <c r="AI430" s="805">
        <f>'RS Charges'!AI1608</f>
        <v>0</v>
      </c>
    </row>
    <row r="431" spans="2:35" outlineLevel="1" x14ac:dyDescent="0.2">
      <c r="B431" s="445" t="str">
        <f>'Line Items'!D$2437</f>
        <v>Rolling Stock Charges</v>
      </c>
      <c r="C431" s="445" t="str">
        <f>'Line Items'!D$2479</f>
        <v>Rolling Stock Charges</v>
      </c>
      <c r="D431" s="142" t="str">
        <f>'RS Charges'!D1609</f>
        <v>[Rolling Stock Line 23]</v>
      </c>
      <c r="E431" s="106"/>
      <c r="F431" s="143" t="str">
        <f>'RS Charges'!F1609</f>
        <v>£000</v>
      </c>
      <c r="G431" s="107">
        <f>'RS Charges'!G1609</f>
        <v>0</v>
      </c>
      <c r="H431" s="107">
        <f>'RS Charges'!H1609</f>
        <v>0</v>
      </c>
      <c r="I431" s="107">
        <f>'RS Charges'!I1609</f>
        <v>0</v>
      </c>
      <c r="J431" s="107">
        <f>'RS Charges'!J1609</f>
        <v>0</v>
      </c>
      <c r="K431" s="107">
        <f>'RS Charges'!K1609</f>
        <v>0</v>
      </c>
      <c r="L431" s="107">
        <f>'RS Charges'!L1609</f>
        <v>0</v>
      </c>
      <c r="M431" s="107">
        <f>'RS Charges'!M1609</f>
        <v>0</v>
      </c>
      <c r="N431" s="107">
        <f>'RS Charges'!N1609</f>
        <v>0</v>
      </c>
      <c r="O431" s="107">
        <f>'RS Charges'!O1609</f>
        <v>0</v>
      </c>
      <c r="P431" s="107">
        <f>'RS Charges'!P1609</f>
        <v>0</v>
      </c>
      <c r="Q431" s="107">
        <f>'RS Charges'!Q1609</f>
        <v>0</v>
      </c>
      <c r="R431" s="107">
        <f>'RS Charges'!R1609</f>
        <v>0</v>
      </c>
      <c r="S431" s="107">
        <f>'RS Charges'!S1609</f>
        <v>0</v>
      </c>
      <c r="T431" s="107">
        <f>'RS Charges'!T1609</f>
        <v>0</v>
      </c>
      <c r="U431" s="107">
        <f>'RS Charges'!U1609</f>
        <v>0</v>
      </c>
      <c r="V431" s="107">
        <f>'RS Charges'!V1609</f>
        <v>0</v>
      </c>
      <c r="W431" s="107">
        <f>'RS Charges'!W1609</f>
        <v>0</v>
      </c>
      <c r="X431" s="107">
        <f>'RS Charges'!X1609</f>
        <v>0</v>
      </c>
      <c r="Y431" s="107">
        <f>'RS Charges'!Y1609</f>
        <v>0</v>
      </c>
      <c r="Z431" s="107">
        <f>'RS Charges'!Z1609</f>
        <v>0</v>
      </c>
      <c r="AA431" s="107">
        <f>'RS Charges'!AA1609</f>
        <v>0</v>
      </c>
      <c r="AB431" s="107">
        <f>'RS Charges'!AB1609</f>
        <v>0</v>
      </c>
      <c r="AC431" s="108">
        <f>'RS Charges'!AC1609</f>
        <v>0</v>
      </c>
      <c r="AE431" s="805">
        <f>'RS Charges'!AE1609</f>
        <v>0</v>
      </c>
      <c r="AG431" s="805">
        <f>'RS Charges'!AG1609</f>
        <v>0</v>
      </c>
      <c r="AI431" s="805">
        <f>'RS Charges'!AI1609</f>
        <v>0</v>
      </c>
    </row>
    <row r="432" spans="2:35" outlineLevel="1" x14ac:dyDescent="0.2">
      <c r="B432" s="445" t="str">
        <f>'Line Items'!D$2437</f>
        <v>Rolling Stock Charges</v>
      </c>
      <c r="C432" s="445" t="str">
        <f>'Line Items'!D$2479</f>
        <v>Rolling Stock Charges</v>
      </c>
      <c r="D432" s="142" t="str">
        <f>'RS Charges'!D1610</f>
        <v>[Rolling Stock Line 24]</v>
      </c>
      <c r="E432" s="106"/>
      <c r="F432" s="143" t="str">
        <f>'RS Charges'!F1610</f>
        <v>£000</v>
      </c>
      <c r="G432" s="107">
        <f>'RS Charges'!G1610</f>
        <v>0</v>
      </c>
      <c r="H432" s="107">
        <f>'RS Charges'!H1610</f>
        <v>0</v>
      </c>
      <c r="I432" s="107">
        <f>'RS Charges'!I1610</f>
        <v>0</v>
      </c>
      <c r="J432" s="107">
        <f>'RS Charges'!J1610</f>
        <v>0</v>
      </c>
      <c r="K432" s="107">
        <f>'RS Charges'!K1610</f>
        <v>0</v>
      </c>
      <c r="L432" s="107">
        <f>'RS Charges'!L1610</f>
        <v>0</v>
      </c>
      <c r="M432" s="107">
        <f>'RS Charges'!M1610</f>
        <v>0</v>
      </c>
      <c r="N432" s="107">
        <f>'RS Charges'!N1610</f>
        <v>0</v>
      </c>
      <c r="O432" s="107">
        <f>'RS Charges'!O1610</f>
        <v>0</v>
      </c>
      <c r="P432" s="107">
        <f>'RS Charges'!P1610</f>
        <v>0</v>
      </c>
      <c r="Q432" s="107">
        <f>'RS Charges'!Q1610</f>
        <v>0</v>
      </c>
      <c r="R432" s="107">
        <f>'RS Charges'!R1610</f>
        <v>0</v>
      </c>
      <c r="S432" s="107">
        <f>'RS Charges'!S1610</f>
        <v>0</v>
      </c>
      <c r="T432" s="107">
        <f>'RS Charges'!T1610</f>
        <v>0</v>
      </c>
      <c r="U432" s="107">
        <f>'RS Charges'!U1610</f>
        <v>0</v>
      </c>
      <c r="V432" s="107">
        <f>'RS Charges'!V1610</f>
        <v>0</v>
      </c>
      <c r="W432" s="107">
        <f>'RS Charges'!W1610</f>
        <v>0</v>
      </c>
      <c r="X432" s="107">
        <f>'RS Charges'!X1610</f>
        <v>0</v>
      </c>
      <c r="Y432" s="107">
        <f>'RS Charges'!Y1610</f>
        <v>0</v>
      </c>
      <c r="Z432" s="107">
        <f>'RS Charges'!Z1610</f>
        <v>0</v>
      </c>
      <c r="AA432" s="107">
        <f>'RS Charges'!AA1610</f>
        <v>0</v>
      </c>
      <c r="AB432" s="107">
        <f>'RS Charges'!AB1610</f>
        <v>0</v>
      </c>
      <c r="AC432" s="108">
        <f>'RS Charges'!AC1610</f>
        <v>0</v>
      </c>
      <c r="AE432" s="805">
        <f>'RS Charges'!AE1610</f>
        <v>0</v>
      </c>
      <c r="AG432" s="805">
        <f>'RS Charges'!AG1610</f>
        <v>0</v>
      </c>
      <c r="AI432" s="805">
        <f>'RS Charges'!AI1610</f>
        <v>0</v>
      </c>
    </row>
    <row r="433" spans="2:35" outlineLevel="1" x14ac:dyDescent="0.2">
      <c r="B433" s="445" t="str">
        <f>'Line Items'!D$2437</f>
        <v>Rolling Stock Charges</v>
      </c>
      <c r="C433" s="445" t="str">
        <f>'Line Items'!D$2479</f>
        <v>Rolling Stock Charges</v>
      </c>
      <c r="D433" s="142" t="str">
        <f>'RS Charges'!D1611</f>
        <v>[Rolling Stock Line 25]</v>
      </c>
      <c r="E433" s="106"/>
      <c r="F433" s="143" t="str">
        <f>'RS Charges'!F1611</f>
        <v>£000</v>
      </c>
      <c r="G433" s="107">
        <f>'RS Charges'!G1611</f>
        <v>0</v>
      </c>
      <c r="H433" s="107">
        <f>'RS Charges'!H1611</f>
        <v>0</v>
      </c>
      <c r="I433" s="107">
        <f>'RS Charges'!I1611</f>
        <v>0</v>
      </c>
      <c r="J433" s="107">
        <f>'RS Charges'!J1611</f>
        <v>0</v>
      </c>
      <c r="K433" s="107">
        <f>'RS Charges'!K1611</f>
        <v>0</v>
      </c>
      <c r="L433" s="107">
        <f>'RS Charges'!L1611</f>
        <v>0</v>
      </c>
      <c r="M433" s="107">
        <f>'RS Charges'!M1611</f>
        <v>0</v>
      </c>
      <c r="N433" s="107">
        <f>'RS Charges'!N1611</f>
        <v>0</v>
      </c>
      <c r="O433" s="107">
        <f>'RS Charges'!O1611</f>
        <v>0</v>
      </c>
      <c r="P433" s="107">
        <f>'RS Charges'!P1611</f>
        <v>0</v>
      </c>
      <c r="Q433" s="107">
        <f>'RS Charges'!Q1611</f>
        <v>0</v>
      </c>
      <c r="R433" s="107">
        <f>'RS Charges'!R1611</f>
        <v>0</v>
      </c>
      <c r="S433" s="107">
        <f>'RS Charges'!S1611</f>
        <v>0</v>
      </c>
      <c r="T433" s="107">
        <f>'RS Charges'!T1611</f>
        <v>0</v>
      </c>
      <c r="U433" s="107">
        <f>'RS Charges'!U1611</f>
        <v>0</v>
      </c>
      <c r="V433" s="107">
        <f>'RS Charges'!V1611</f>
        <v>0</v>
      </c>
      <c r="W433" s="107">
        <f>'RS Charges'!W1611</f>
        <v>0</v>
      </c>
      <c r="X433" s="107">
        <f>'RS Charges'!X1611</f>
        <v>0</v>
      </c>
      <c r="Y433" s="107">
        <f>'RS Charges'!Y1611</f>
        <v>0</v>
      </c>
      <c r="Z433" s="107">
        <f>'RS Charges'!Z1611</f>
        <v>0</v>
      </c>
      <c r="AA433" s="107">
        <f>'RS Charges'!AA1611</f>
        <v>0</v>
      </c>
      <c r="AB433" s="107">
        <f>'RS Charges'!AB1611</f>
        <v>0</v>
      </c>
      <c r="AC433" s="108">
        <f>'RS Charges'!AC1611</f>
        <v>0</v>
      </c>
      <c r="AE433" s="805">
        <f>'RS Charges'!AE1611</f>
        <v>0</v>
      </c>
      <c r="AG433" s="805">
        <f>'RS Charges'!AG1611</f>
        <v>0</v>
      </c>
      <c r="AI433" s="805">
        <f>'RS Charges'!AI1611</f>
        <v>0</v>
      </c>
    </row>
    <row r="434" spans="2:35" outlineLevel="1" x14ac:dyDescent="0.2">
      <c r="B434" s="445" t="str">
        <f>'Line Items'!D$2437</f>
        <v>Rolling Stock Charges</v>
      </c>
      <c r="C434" s="445" t="str">
        <f>'Line Items'!D$2479</f>
        <v>Rolling Stock Charges</v>
      </c>
      <c r="D434" s="142" t="str">
        <f>'RS Charges'!D1612</f>
        <v>[Rolling Stock Line 26]</v>
      </c>
      <c r="E434" s="106"/>
      <c r="F434" s="143" t="str">
        <f>'RS Charges'!F1612</f>
        <v>£000</v>
      </c>
      <c r="G434" s="107">
        <f>'RS Charges'!G1612</f>
        <v>0</v>
      </c>
      <c r="H434" s="107">
        <f>'RS Charges'!H1612</f>
        <v>0</v>
      </c>
      <c r="I434" s="107">
        <f>'RS Charges'!I1612</f>
        <v>0</v>
      </c>
      <c r="J434" s="107">
        <f>'RS Charges'!J1612</f>
        <v>0</v>
      </c>
      <c r="K434" s="107">
        <f>'RS Charges'!K1612</f>
        <v>0</v>
      </c>
      <c r="L434" s="107">
        <f>'RS Charges'!L1612</f>
        <v>0</v>
      </c>
      <c r="M434" s="107">
        <f>'RS Charges'!M1612</f>
        <v>0</v>
      </c>
      <c r="N434" s="107">
        <f>'RS Charges'!N1612</f>
        <v>0</v>
      </c>
      <c r="O434" s="107">
        <f>'RS Charges'!O1612</f>
        <v>0</v>
      </c>
      <c r="P434" s="107">
        <f>'RS Charges'!P1612</f>
        <v>0</v>
      </c>
      <c r="Q434" s="107">
        <f>'RS Charges'!Q1612</f>
        <v>0</v>
      </c>
      <c r="R434" s="107">
        <f>'RS Charges'!R1612</f>
        <v>0</v>
      </c>
      <c r="S434" s="107">
        <f>'RS Charges'!S1612</f>
        <v>0</v>
      </c>
      <c r="T434" s="107">
        <f>'RS Charges'!T1612</f>
        <v>0</v>
      </c>
      <c r="U434" s="107">
        <f>'RS Charges'!U1612</f>
        <v>0</v>
      </c>
      <c r="V434" s="107">
        <f>'RS Charges'!V1612</f>
        <v>0</v>
      </c>
      <c r="W434" s="107">
        <f>'RS Charges'!W1612</f>
        <v>0</v>
      </c>
      <c r="X434" s="107">
        <f>'RS Charges'!X1612</f>
        <v>0</v>
      </c>
      <c r="Y434" s="107">
        <f>'RS Charges'!Y1612</f>
        <v>0</v>
      </c>
      <c r="Z434" s="107">
        <f>'RS Charges'!Z1612</f>
        <v>0</v>
      </c>
      <c r="AA434" s="107">
        <f>'RS Charges'!AA1612</f>
        <v>0</v>
      </c>
      <c r="AB434" s="107">
        <f>'RS Charges'!AB1612</f>
        <v>0</v>
      </c>
      <c r="AC434" s="108">
        <f>'RS Charges'!AC1612</f>
        <v>0</v>
      </c>
      <c r="AE434" s="805">
        <f>'RS Charges'!AE1612</f>
        <v>0</v>
      </c>
      <c r="AG434" s="805">
        <f>'RS Charges'!AG1612</f>
        <v>0</v>
      </c>
      <c r="AI434" s="805">
        <f>'RS Charges'!AI1612</f>
        <v>0</v>
      </c>
    </row>
    <row r="435" spans="2:35" outlineLevel="1" x14ac:dyDescent="0.2">
      <c r="B435" s="445" t="str">
        <f>'Line Items'!D$2437</f>
        <v>Rolling Stock Charges</v>
      </c>
      <c r="C435" s="445" t="str">
        <f>'Line Items'!D$2479</f>
        <v>Rolling Stock Charges</v>
      </c>
      <c r="D435" s="142" t="str">
        <f>'RS Charges'!D1613</f>
        <v>[Rolling Stock Line 27]</v>
      </c>
      <c r="E435" s="106"/>
      <c r="F435" s="143" t="str">
        <f>'RS Charges'!F1613</f>
        <v>£000</v>
      </c>
      <c r="G435" s="107">
        <f>'RS Charges'!G1613</f>
        <v>0</v>
      </c>
      <c r="H435" s="107">
        <f>'RS Charges'!H1613</f>
        <v>0</v>
      </c>
      <c r="I435" s="107">
        <f>'RS Charges'!I1613</f>
        <v>0</v>
      </c>
      <c r="J435" s="107">
        <f>'RS Charges'!J1613</f>
        <v>0</v>
      </c>
      <c r="K435" s="107">
        <f>'RS Charges'!K1613</f>
        <v>0</v>
      </c>
      <c r="L435" s="107">
        <f>'RS Charges'!L1613</f>
        <v>0</v>
      </c>
      <c r="M435" s="107">
        <f>'RS Charges'!M1613</f>
        <v>0</v>
      </c>
      <c r="N435" s="107">
        <f>'RS Charges'!N1613</f>
        <v>0</v>
      </c>
      <c r="O435" s="107">
        <f>'RS Charges'!O1613</f>
        <v>0</v>
      </c>
      <c r="P435" s="107">
        <f>'RS Charges'!P1613</f>
        <v>0</v>
      </c>
      <c r="Q435" s="107">
        <f>'RS Charges'!Q1613</f>
        <v>0</v>
      </c>
      <c r="R435" s="107">
        <f>'RS Charges'!R1613</f>
        <v>0</v>
      </c>
      <c r="S435" s="107">
        <f>'RS Charges'!S1613</f>
        <v>0</v>
      </c>
      <c r="T435" s="107">
        <f>'RS Charges'!T1613</f>
        <v>0</v>
      </c>
      <c r="U435" s="107">
        <f>'RS Charges'!U1613</f>
        <v>0</v>
      </c>
      <c r="V435" s="107">
        <f>'RS Charges'!V1613</f>
        <v>0</v>
      </c>
      <c r="W435" s="107">
        <f>'RS Charges'!W1613</f>
        <v>0</v>
      </c>
      <c r="X435" s="107">
        <f>'RS Charges'!X1613</f>
        <v>0</v>
      </c>
      <c r="Y435" s="107">
        <f>'RS Charges'!Y1613</f>
        <v>0</v>
      </c>
      <c r="Z435" s="107">
        <f>'RS Charges'!Z1613</f>
        <v>0</v>
      </c>
      <c r="AA435" s="107">
        <f>'RS Charges'!AA1613</f>
        <v>0</v>
      </c>
      <c r="AB435" s="107">
        <f>'RS Charges'!AB1613</f>
        <v>0</v>
      </c>
      <c r="AC435" s="108">
        <f>'RS Charges'!AC1613</f>
        <v>0</v>
      </c>
      <c r="AE435" s="805">
        <f>'RS Charges'!AE1613</f>
        <v>0</v>
      </c>
      <c r="AG435" s="805">
        <f>'RS Charges'!AG1613</f>
        <v>0</v>
      </c>
      <c r="AI435" s="805">
        <f>'RS Charges'!AI1613</f>
        <v>0</v>
      </c>
    </row>
    <row r="436" spans="2:35" outlineLevel="1" x14ac:dyDescent="0.2">
      <c r="B436" s="445" t="str">
        <f>'Line Items'!D$2437</f>
        <v>Rolling Stock Charges</v>
      </c>
      <c r="C436" s="445" t="str">
        <f>'Line Items'!D$2479</f>
        <v>Rolling Stock Charges</v>
      </c>
      <c r="D436" s="142" t="str">
        <f>'RS Charges'!D1614</f>
        <v>[Rolling Stock Line 28]</v>
      </c>
      <c r="E436" s="106"/>
      <c r="F436" s="143" t="str">
        <f>'RS Charges'!F1614</f>
        <v>£000</v>
      </c>
      <c r="G436" s="107">
        <f>'RS Charges'!G1614</f>
        <v>0</v>
      </c>
      <c r="H436" s="107">
        <f>'RS Charges'!H1614</f>
        <v>0</v>
      </c>
      <c r="I436" s="107">
        <f>'RS Charges'!I1614</f>
        <v>0</v>
      </c>
      <c r="J436" s="107">
        <f>'RS Charges'!J1614</f>
        <v>0</v>
      </c>
      <c r="K436" s="107">
        <f>'RS Charges'!K1614</f>
        <v>0</v>
      </c>
      <c r="L436" s="107">
        <f>'RS Charges'!L1614</f>
        <v>0</v>
      </c>
      <c r="M436" s="107">
        <f>'RS Charges'!M1614</f>
        <v>0</v>
      </c>
      <c r="N436" s="107">
        <f>'RS Charges'!N1614</f>
        <v>0</v>
      </c>
      <c r="O436" s="107">
        <f>'RS Charges'!O1614</f>
        <v>0</v>
      </c>
      <c r="P436" s="107">
        <f>'RS Charges'!P1614</f>
        <v>0</v>
      </c>
      <c r="Q436" s="107">
        <f>'RS Charges'!Q1614</f>
        <v>0</v>
      </c>
      <c r="R436" s="107">
        <f>'RS Charges'!R1614</f>
        <v>0</v>
      </c>
      <c r="S436" s="107">
        <f>'RS Charges'!S1614</f>
        <v>0</v>
      </c>
      <c r="T436" s="107">
        <f>'RS Charges'!T1614</f>
        <v>0</v>
      </c>
      <c r="U436" s="107">
        <f>'RS Charges'!U1614</f>
        <v>0</v>
      </c>
      <c r="V436" s="107">
        <f>'RS Charges'!V1614</f>
        <v>0</v>
      </c>
      <c r="W436" s="107">
        <f>'RS Charges'!W1614</f>
        <v>0</v>
      </c>
      <c r="X436" s="107">
        <f>'RS Charges'!X1614</f>
        <v>0</v>
      </c>
      <c r="Y436" s="107">
        <f>'RS Charges'!Y1614</f>
        <v>0</v>
      </c>
      <c r="Z436" s="107">
        <f>'RS Charges'!Z1614</f>
        <v>0</v>
      </c>
      <c r="AA436" s="107">
        <f>'RS Charges'!AA1614</f>
        <v>0</v>
      </c>
      <c r="AB436" s="107">
        <f>'RS Charges'!AB1614</f>
        <v>0</v>
      </c>
      <c r="AC436" s="108">
        <f>'RS Charges'!AC1614</f>
        <v>0</v>
      </c>
      <c r="AE436" s="805">
        <f>'RS Charges'!AE1614</f>
        <v>0</v>
      </c>
      <c r="AG436" s="805">
        <f>'RS Charges'!AG1614</f>
        <v>0</v>
      </c>
      <c r="AI436" s="805">
        <f>'RS Charges'!AI1614</f>
        <v>0</v>
      </c>
    </row>
    <row r="437" spans="2:35" outlineLevel="1" x14ac:dyDescent="0.2">
      <c r="B437" s="445" t="str">
        <f>'Line Items'!D$2437</f>
        <v>Rolling Stock Charges</v>
      </c>
      <c r="C437" s="445" t="str">
        <f>'Line Items'!D$2479</f>
        <v>Rolling Stock Charges</v>
      </c>
      <c r="D437" s="142" t="str">
        <f>'RS Charges'!D1615</f>
        <v>[Rolling Stock Line 29]</v>
      </c>
      <c r="E437" s="106"/>
      <c r="F437" s="143" t="str">
        <f>'RS Charges'!F1615</f>
        <v>£000</v>
      </c>
      <c r="G437" s="107">
        <f>'RS Charges'!G1615</f>
        <v>0</v>
      </c>
      <c r="H437" s="107">
        <f>'RS Charges'!H1615</f>
        <v>0</v>
      </c>
      <c r="I437" s="107">
        <f>'RS Charges'!I1615</f>
        <v>0</v>
      </c>
      <c r="J437" s="107">
        <f>'RS Charges'!J1615</f>
        <v>0</v>
      </c>
      <c r="K437" s="107">
        <f>'RS Charges'!K1615</f>
        <v>0</v>
      </c>
      <c r="L437" s="107">
        <f>'RS Charges'!L1615</f>
        <v>0</v>
      </c>
      <c r="M437" s="107">
        <f>'RS Charges'!M1615</f>
        <v>0</v>
      </c>
      <c r="N437" s="107">
        <f>'RS Charges'!N1615</f>
        <v>0</v>
      </c>
      <c r="O437" s="107">
        <f>'RS Charges'!O1615</f>
        <v>0</v>
      </c>
      <c r="P437" s="107">
        <f>'RS Charges'!P1615</f>
        <v>0</v>
      </c>
      <c r="Q437" s="107">
        <f>'RS Charges'!Q1615</f>
        <v>0</v>
      </c>
      <c r="R437" s="107">
        <f>'RS Charges'!R1615</f>
        <v>0</v>
      </c>
      <c r="S437" s="107">
        <f>'RS Charges'!S1615</f>
        <v>0</v>
      </c>
      <c r="T437" s="107">
        <f>'RS Charges'!T1615</f>
        <v>0</v>
      </c>
      <c r="U437" s="107">
        <f>'RS Charges'!U1615</f>
        <v>0</v>
      </c>
      <c r="V437" s="107">
        <f>'RS Charges'!V1615</f>
        <v>0</v>
      </c>
      <c r="W437" s="107">
        <f>'RS Charges'!W1615</f>
        <v>0</v>
      </c>
      <c r="X437" s="107">
        <f>'RS Charges'!X1615</f>
        <v>0</v>
      </c>
      <c r="Y437" s="107">
        <f>'RS Charges'!Y1615</f>
        <v>0</v>
      </c>
      <c r="Z437" s="107">
        <f>'RS Charges'!Z1615</f>
        <v>0</v>
      </c>
      <c r="AA437" s="107">
        <f>'RS Charges'!AA1615</f>
        <v>0</v>
      </c>
      <c r="AB437" s="107">
        <f>'RS Charges'!AB1615</f>
        <v>0</v>
      </c>
      <c r="AC437" s="108">
        <f>'RS Charges'!AC1615</f>
        <v>0</v>
      </c>
      <c r="AE437" s="805">
        <f>'RS Charges'!AE1615</f>
        <v>0</v>
      </c>
      <c r="AG437" s="805">
        <f>'RS Charges'!AG1615</f>
        <v>0</v>
      </c>
      <c r="AI437" s="805">
        <f>'RS Charges'!AI1615</f>
        <v>0</v>
      </c>
    </row>
    <row r="438" spans="2:35" outlineLevel="1" x14ac:dyDescent="0.2">
      <c r="B438" s="445" t="str">
        <f>'Line Items'!D$2437</f>
        <v>Rolling Stock Charges</v>
      </c>
      <c r="C438" s="445" t="str">
        <f>'Line Items'!D$2479</f>
        <v>Rolling Stock Charges</v>
      </c>
      <c r="D438" s="142" t="str">
        <f>'RS Charges'!D1616</f>
        <v>[Rolling Stock Line 30]</v>
      </c>
      <c r="E438" s="106"/>
      <c r="F438" s="143" t="str">
        <f>'RS Charges'!F1616</f>
        <v>£000</v>
      </c>
      <c r="G438" s="107">
        <f>'RS Charges'!G1616</f>
        <v>0</v>
      </c>
      <c r="H438" s="107">
        <f>'RS Charges'!H1616</f>
        <v>0</v>
      </c>
      <c r="I438" s="107">
        <f>'RS Charges'!I1616</f>
        <v>0</v>
      </c>
      <c r="J438" s="107">
        <f>'RS Charges'!J1616</f>
        <v>0</v>
      </c>
      <c r="K438" s="107">
        <f>'RS Charges'!K1616</f>
        <v>0</v>
      </c>
      <c r="L438" s="107">
        <f>'RS Charges'!L1616</f>
        <v>0</v>
      </c>
      <c r="M438" s="107">
        <f>'RS Charges'!M1616</f>
        <v>0</v>
      </c>
      <c r="N438" s="107">
        <f>'RS Charges'!N1616</f>
        <v>0</v>
      </c>
      <c r="O438" s="107">
        <f>'RS Charges'!O1616</f>
        <v>0</v>
      </c>
      <c r="P438" s="107">
        <f>'RS Charges'!P1616</f>
        <v>0</v>
      </c>
      <c r="Q438" s="107">
        <f>'RS Charges'!Q1616</f>
        <v>0</v>
      </c>
      <c r="R438" s="107">
        <f>'RS Charges'!R1616</f>
        <v>0</v>
      </c>
      <c r="S438" s="107">
        <f>'RS Charges'!S1616</f>
        <v>0</v>
      </c>
      <c r="T438" s="107">
        <f>'RS Charges'!T1616</f>
        <v>0</v>
      </c>
      <c r="U438" s="107">
        <f>'RS Charges'!U1616</f>
        <v>0</v>
      </c>
      <c r="V438" s="107">
        <f>'RS Charges'!V1616</f>
        <v>0</v>
      </c>
      <c r="W438" s="107">
        <f>'RS Charges'!W1616</f>
        <v>0</v>
      </c>
      <c r="X438" s="107">
        <f>'RS Charges'!X1616</f>
        <v>0</v>
      </c>
      <c r="Y438" s="107">
        <f>'RS Charges'!Y1616</f>
        <v>0</v>
      </c>
      <c r="Z438" s="107">
        <f>'RS Charges'!Z1616</f>
        <v>0</v>
      </c>
      <c r="AA438" s="107">
        <f>'RS Charges'!AA1616</f>
        <v>0</v>
      </c>
      <c r="AB438" s="107">
        <f>'RS Charges'!AB1616</f>
        <v>0</v>
      </c>
      <c r="AC438" s="108">
        <f>'RS Charges'!AC1616</f>
        <v>0</v>
      </c>
      <c r="AE438" s="805">
        <f>'RS Charges'!AE1616</f>
        <v>0</v>
      </c>
      <c r="AG438" s="805">
        <f>'RS Charges'!AG1616</f>
        <v>0</v>
      </c>
      <c r="AI438" s="805">
        <f>'RS Charges'!AI1616</f>
        <v>0</v>
      </c>
    </row>
    <row r="439" spans="2:35" outlineLevel="1" x14ac:dyDescent="0.2">
      <c r="B439" s="445" t="str">
        <f>'Line Items'!D$2437</f>
        <v>Rolling Stock Charges</v>
      </c>
      <c r="C439" s="445" t="str">
        <f>'Line Items'!D$2479</f>
        <v>Rolling Stock Charges</v>
      </c>
      <c r="D439" s="142" t="str">
        <f>'RS Charges'!D1617</f>
        <v>[Rolling Stock Line 31]</v>
      </c>
      <c r="E439" s="106"/>
      <c r="F439" s="143" t="str">
        <f>'RS Charges'!F1617</f>
        <v>£000</v>
      </c>
      <c r="G439" s="107">
        <f>'RS Charges'!G1617</f>
        <v>0</v>
      </c>
      <c r="H439" s="107">
        <f>'RS Charges'!H1617</f>
        <v>0</v>
      </c>
      <c r="I439" s="107">
        <f>'RS Charges'!I1617</f>
        <v>0</v>
      </c>
      <c r="J439" s="107">
        <f>'RS Charges'!J1617</f>
        <v>0</v>
      </c>
      <c r="K439" s="107">
        <f>'RS Charges'!K1617</f>
        <v>0</v>
      </c>
      <c r="L439" s="107">
        <f>'RS Charges'!L1617</f>
        <v>0</v>
      </c>
      <c r="M439" s="107">
        <f>'RS Charges'!M1617</f>
        <v>0</v>
      </c>
      <c r="N439" s="107">
        <f>'RS Charges'!N1617</f>
        <v>0</v>
      </c>
      <c r="O439" s="107">
        <f>'RS Charges'!O1617</f>
        <v>0</v>
      </c>
      <c r="P439" s="107">
        <f>'RS Charges'!P1617</f>
        <v>0</v>
      </c>
      <c r="Q439" s="107">
        <f>'RS Charges'!Q1617</f>
        <v>0</v>
      </c>
      <c r="R439" s="107">
        <f>'RS Charges'!R1617</f>
        <v>0</v>
      </c>
      <c r="S439" s="107">
        <f>'RS Charges'!S1617</f>
        <v>0</v>
      </c>
      <c r="T439" s="107">
        <f>'RS Charges'!T1617</f>
        <v>0</v>
      </c>
      <c r="U439" s="107">
        <f>'RS Charges'!U1617</f>
        <v>0</v>
      </c>
      <c r="V439" s="107">
        <f>'RS Charges'!V1617</f>
        <v>0</v>
      </c>
      <c r="W439" s="107">
        <f>'RS Charges'!W1617</f>
        <v>0</v>
      </c>
      <c r="X439" s="107">
        <f>'RS Charges'!X1617</f>
        <v>0</v>
      </c>
      <c r="Y439" s="107">
        <f>'RS Charges'!Y1617</f>
        <v>0</v>
      </c>
      <c r="Z439" s="107">
        <f>'RS Charges'!Z1617</f>
        <v>0</v>
      </c>
      <c r="AA439" s="107">
        <f>'RS Charges'!AA1617</f>
        <v>0</v>
      </c>
      <c r="AB439" s="107">
        <f>'RS Charges'!AB1617</f>
        <v>0</v>
      </c>
      <c r="AC439" s="108">
        <f>'RS Charges'!AC1617</f>
        <v>0</v>
      </c>
      <c r="AE439" s="805">
        <f>'RS Charges'!AE1617</f>
        <v>0</v>
      </c>
      <c r="AG439" s="805">
        <f>'RS Charges'!AG1617</f>
        <v>0</v>
      </c>
      <c r="AI439" s="805">
        <f>'RS Charges'!AI1617</f>
        <v>0</v>
      </c>
    </row>
    <row r="440" spans="2:35" outlineLevel="1" x14ac:dyDescent="0.2">
      <c r="B440" s="445" t="str">
        <f>'Line Items'!D$2437</f>
        <v>Rolling Stock Charges</v>
      </c>
      <c r="C440" s="445" t="str">
        <f>'Line Items'!D$2479</f>
        <v>Rolling Stock Charges</v>
      </c>
      <c r="D440" s="142" t="str">
        <f>'RS Charges'!D1618</f>
        <v>[Rolling Stock Line 32]</v>
      </c>
      <c r="E440" s="106"/>
      <c r="F440" s="143" t="str">
        <f>'RS Charges'!F1618</f>
        <v>£000</v>
      </c>
      <c r="G440" s="107">
        <f>'RS Charges'!G1618</f>
        <v>0</v>
      </c>
      <c r="H440" s="107">
        <f>'RS Charges'!H1618</f>
        <v>0</v>
      </c>
      <c r="I440" s="107">
        <f>'RS Charges'!I1618</f>
        <v>0</v>
      </c>
      <c r="J440" s="107">
        <f>'RS Charges'!J1618</f>
        <v>0</v>
      </c>
      <c r="K440" s="107">
        <f>'RS Charges'!K1618</f>
        <v>0</v>
      </c>
      <c r="L440" s="107">
        <f>'RS Charges'!L1618</f>
        <v>0</v>
      </c>
      <c r="M440" s="107">
        <f>'RS Charges'!M1618</f>
        <v>0</v>
      </c>
      <c r="N440" s="107">
        <f>'RS Charges'!N1618</f>
        <v>0</v>
      </c>
      <c r="O440" s="107">
        <f>'RS Charges'!O1618</f>
        <v>0</v>
      </c>
      <c r="P440" s="107">
        <f>'RS Charges'!P1618</f>
        <v>0</v>
      </c>
      <c r="Q440" s="107">
        <f>'RS Charges'!Q1618</f>
        <v>0</v>
      </c>
      <c r="R440" s="107">
        <f>'RS Charges'!R1618</f>
        <v>0</v>
      </c>
      <c r="S440" s="107">
        <f>'RS Charges'!S1618</f>
        <v>0</v>
      </c>
      <c r="T440" s="107">
        <f>'RS Charges'!T1618</f>
        <v>0</v>
      </c>
      <c r="U440" s="107">
        <f>'RS Charges'!U1618</f>
        <v>0</v>
      </c>
      <c r="V440" s="107">
        <f>'RS Charges'!V1618</f>
        <v>0</v>
      </c>
      <c r="W440" s="107">
        <f>'RS Charges'!W1618</f>
        <v>0</v>
      </c>
      <c r="X440" s="107">
        <f>'RS Charges'!X1618</f>
        <v>0</v>
      </c>
      <c r="Y440" s="107">
        <f>'RS Charges'!Y1618</f>
        <v>0</v>
      </c>
      <c r="Z440" s="107">
        <f>'RS Charges'!Z1618</f>
        <v>0</v>
      </c>
      <c r="AA440" s="107">
        <f>'RS Charges'!AA1618</f>
        <v>0</v>
      </c>
      <c r="AB440" s="107">
        <f>'RS Charges'!AB1618</f>
        <v>0</v>
      </c>
      <c r="AC440" s="108">
        <f>'RS Charges'!AC1618</f>
        <v>0</v>
      </c>
      <c r="AE440" s="805">
        <f>'RS Charges'!AE1618</f>
        <v>0</v>
      </c>
      <c r="AG440" s="805">
        <f>'RS Charges'!AG1618</f>
        <v>0</v>
      </c>
      <c r="AI440" s="805">
        <f>'RS Charges'!AI1618</f>
        <v>0</v>
      </c>
    </row>
    <row r="441" spans="2:35" outlineLevel="1" x14ac:dyDescent="0.2">
      <c r="B441" s="445" t="str">
        <f>'Line Items'!D$2437</f>
        <v>Rolling Stock Charges</v>
      </c>
      <c r="C441" s="445" t="str">
        <f>'Line Items'!D$2479</f>
        <v>Rolling Stock Charges</v>
      </c>
      <c r="D441" s="142" t="str">
        <f>'RS Charges'!D1619</f>
        <v>[Rolling Stock Line 33]</v>
      </c>
      <c r="E441" s="106"/>
      <c r="F441" s="143" t="str">
        <f>'RS Charges'!F1619</f>
        <v>£000</v>
      </c>
      <c r="G441" s="107">
        <f>'RS Charges'!G1619</f>
        <v>0</v>
      </c>
      <c r="H441" s="107">
        <f>'RS Charges'!H1619</f>
        <v>0</v>
      </c>
      <c r="I441" s="107">
        <f>'RS Charges'!I1619</f>
        <v>0</v>
      </c>
      <c r="J441" s="107">
        <f>'RS Charges'!J1619</f>
        <v>0</v>
      </c>
      <c r="K441" s="107">
        <f>'RS Charges'!K1619</f>
        <v>0</v>
      </c>
      <c r="L441" s="107">
        <f>'RS Charges'!L1619</f>
        <v>0</v>
      </c>
      <c r="M441" s="107">
        <f>'RS Charges'!M1619</f>
        <v>0</v>
      </c>
      <c r="N441" s="107">
        <f>'RS Charges'!N1619</f>
        <v>0</v>
      </c>
      <c r="O441" s="107">
        <f>'RS Charges'!O1619</f>
        <v>0</v>
      </c>
      <c r="P441" s="107">
        <f>'RS Charges'!P1619</f>
        <v>0</v>
      </c>
      <c r="Q441" s="107">
        <f>'RS Charges'!Q1619</f>
        <v>0</v>
      </c>
      <c r="R441" s="107">
        <f>'RS Charges'!R1619</f>
        <v>0</v>
      </c>
      <c r="S441" s="107">
        <f>'RS Charges'!S1619</f>
        <v>0</v>
      </c>
      <c r="T441" s="107">
        <f>'RS Charges'!T1619</f>
        <v>0</v>
      </c>
      <c r="U441" s="107">
        <f>'RS Charges'!U1619</f>
        <v>0</v>
      </c>
      <c r="V441" s="107">
        <f>'RS Charges'!V1619</f>
        <v>0</v>
      </c>
      <c r="W441" s="107">
        <f>'RS Charges'!W1619</f>
        <v>0</v>
      </c>
      <c r="X441" s="107">
        <f>'RS Charges'!X1619</f>
        <v>0</v>
      </c>
      <c r="Y441" s="107">
        <f>'RS Charges'!Y1619</f>
        <v>0</v>
      </c>
      <c r="Z441" s="107">
        <f>'RS Charges'!Z1619</f>
        <v>0</v>
      </c>
      <c r="AA441" s="107">
        <f>'RS Charges'!AA1619</f>
        <v>0</v>
      </c>
      <c r="AB441" s="107">
        <f>'RS Charges'!AB1619</f>
        <v>0</v>
      </c>
      <c r="AC441" s="108">
        <f>'RS Charges'!AC1619</f>
        <v>0</v>
      </c>
      <c r="AE441" s="805">
        <f>'RS Charges'!AE1619</f>
        <v>0</v>
      </c>
      <c r="AG441" s="805">
        <f>'RS Charges'!AG1619</f>
        <v>0</v>
      </c>
      <c r="AI441" s="805">
        <f>'RS Charges'!AI1619</f>
        <v>0</v>
      </c>
    </row>
    <row r="442" spans="2:35" outlineLevel="1" x14ac:dyDescent="0.2">
      <c r="B442" s="445" t="str">
        <f>'Line Items'!D$2437</f>
        <v>Rolling Stock Charges</v>
      </c>
      <c r="C442" s="445" t="str">
        <f>'Line Items'!D$2479</f>
        <v>Rolling Stock Charges</v>
      </c>
      <c r="D442" s="142" t="str">
        <f>'RS Charges'!D1620</f>
        <v>[Rolling Stock Line 34]</v>
      </c>
      <c r="E442" s="106"/>
      <c r="F442" s="143" t="str">
        <f>'RS Charges'!F1620</f>
        <v>£000</v>
      </c>
      <c r="G442" s="107">
        <f>'RS Charges'!G1620</f>
        <v>0</v>
      </c>
      <c r="H442" s="107">
        <f>'RS Charges'!H1620</f>
        <v>0</v>
      </c>
      <c r="I442" s="107">
        <f>'RS Charges'!I1620</f>
        <v>0</v>
      </c>
      <c r="J442" s="107">
        <f>'RS Charges'!J1620</f>
        <v>0</v>
      </c>
      <c r="K442" s="107">
        <f>'RS Charges'!K1620</f>
        <v>0</v>
      </c>
      <c r="L442" s="107">
        <f>'RS Charges'!L1620</f>
        <v>0</v>
      </c>
      <c r="M442" s="107">
        <f>'RS Charges'!M1620</f>
        <v>0</v>
      </c>
      <c r="N442" s="107">
        <f>'RS Charges'!N1620</f>
        <v>0</v>
      </c>
      <c r="O442" s="107">
        <f>'RS Charges'!O1620</f>
        <v>0</v>
      </c>
      <c r="P442" s="107">
        <f>'RS Charges'!P1620</f>
        <v>0</v>
      </c>
      <c r="Q442" s="107">
        <f>'RS Charges'!Q1620</f>
        <v>0</v>
      </c>
      <c r="R442" s="107">
        <f>'RS Charges'!R1620</f>
        <v>0</v>
      </c>
      <c r="S442" s="107">
        <f>'RS Charges'!S1620</f>
        <v>0</v>
      </c>
      <c r="T442" s="107">
        <f>'RS Charges'!T1620</f>
        <v>0</v>
      </c>
      <c r="U442" s="107">
        <f>'RS Charges'!U1620</f>
        <v>0</v>
      </c>
      <c r="V442" s="107">
        <f>'RS Charges'!V1620</f>
        <v>0</v>
      </c>
      <c r="W442" s="107">
        <f>'RS Charges'!W1620</f>
        <v>0</v>
      </c>
      <c r="X442" s="107">
        <f>'RS Charges'!X1620</f>
        <v>0</v>
      </c>
      <c r="Y442" s="107">
        <f>'RS Charges'!Y1620</f>
        <v>0</v>
      </c>
      <c r="Z442" s="107">
        <f>'RS Charges'!Z1620</f>
        <v>0</v>
      </c>
      <c r="AA442" s="107">
        <f>'RS Charges'!AA1620</f>
        <v>0</v>
      </c>
      <c r="AB442" s="107">
        <f>'RS Charges'!AB1620</f>
        <v>0</v>
      </c>
      <c r="AC442" s="108">
        <f>'RS Charges'!AC1620</f>
        <v>0</v>
      </c>
      <c r="AE442" s="805">
        <f>'RS Charges'!AE1620</f>
        <v>0</v>
      </c>
      <c r="AG442" s="805">
        <f>'RS Charges'!AG1620</f>
        <v>0</v>
      </c>
      <c r="AI442" s="805">
        <f>'RS Charges'!AI1620</f>
        <v>0</v>
      </c>
    </row>
    <row r="443" spans="2:35" outlineLevel="1" x14ac:dyDescent="0.2">
      <c r="B443" s="445" t="str">
        <f>'Line Items'!D$2437</f>
        <v>Rolling Stock Charges</v>
      </c>
      <c r="C443" s="445" t="str">
        <f>'Line Items'!D$2479</f>
        <v>Rolling Stock Charges</v>
      </c>
      <c r="D443" s="142" t="str">
        <f>'RS Charges'!D1621</f>
        <v>[Rolling Stock Line 35]</v>
      </c>
      <c r="E443" s="106"/>
      <c r="F443" s="143" t="str">
        <f>'RS Charges'!F1621</f>
        <v>£000</v>
      </c>
      <c r="G443" s="107">
        <f>'RS Charges'!G1621</f>
        <v>0</v>
      </c>
      <c r="H443" s="107">
        <f>'RS Charges'!H1621</f>
        <v>0</v>
      </c>
      <c r="I443" s="107">
        <f>'RS Charges'!I1621</f>
        <v>0</v>
      </c>
      <c r="J443" s="107">
        <f>'RS Charges'!J1621</f>
        <v>0</v>
      </c>
      <c r="K443" s="107">
        <f>'RS Charges'!K1621</f>
        <v>0</v>
      </c>
      <c r="L443" s="107">
        <f>'RS Charges'!L1621</f>
        <v>0</v>
      </c>
      <c r="M443" s="107">
        <f>'RS Charges'!M1621</f>
        <v>0</v>
      </c>
      <c r="N443" s="107">
        <f>'RS Charges'!N1621</f>
        <v>0</v>
      </c>
      <c r="O443" s="107">
        <f>'RS Charges'!O1621</f>
        <v>0</v>
      </c>
      <c r="P443" s="107">
        <f>'RS Charges'!P1621</f>
        <v>0</v>
      </c>
      <c r="Q443" s="107">
        <f>'RS Charges'!Q1621</f>
        <v>0</v>
      </c>
      <c r="R443" s="107">
        <f>'RS Charges'!R1621</f>
        <v>0</v>
      </c>
      <c r="S443" s="107">
        <f>'RS Charges'!S1621</f>
        <v>0</v>
      </c>
      <c r="T443" s="107">
        <f>'RS Charges'!T1621</f>
        <v>0</v>
      </c>
      <c r="U443" s="107">
        <f>'RS Charges'!U1621</f>
        <v>0</v>
      </c>
      <c r="V443" s="107">
        <f>'RS Charges'!V1621</f>
        <v>0</v>
      </c>
      <c r="W443" s="107">
        <f>'RS Charges'!W1621</f>
        <v>0</v>
      </c>
      <c r="X443" s="107">
        <f>'RS Charges'!X1621</f>
        <v>0</v>
      </c>
      <c r="Y443" s="107">
        <f>'RS Charges'!Y1621</f>
        <v>0</v>
      </c>
      <c r="Z443" s="107">
        <f>'RS Charges'!Z1621</f>
        <v>0</v>
      </c>
      <c r="AA443" s="107">
        <f>'RS Charges'!AA1621</f>
        <v>0</v>
      </c>
      <c r="AB443" s="107">
        <f>'RS Charges'!AB1621</f>
        <v>0</v>
      </c>
      <c r="AC443" s="108">
        <f>'RS Charges'!AC1621</f>
        <v>0</v>
      </c>
      <c r="AE443" s="805">
        <f>'RS Charges'!AE1621</f>
        <v>0</v>
      </c>
      <c r="AG443" s="805">
        <f>'RS Charges'!AG1621</f>
        <v>0</v>
      </c>
      <c r="AI443" s="805">
        <f>'RS Charges'!AI1621</f>
        <v>0</v>
      </c>
    </row>
    <row r="444" spans="2:35" outlineLevel="1" x14ac:dyDescent="0.2">
      <c r="B444" s="445" t="str">
        <f>'Line Items'!D$2437</f>
        <v>Rolling Stock Charges</v>
      </c>
      <c r="C444" s="445" t="str">
        <f>'Line Items'!D$2479</f>
        <v>Rolling Stock Charges</v>
      </c>
      <c r="D444" s="142" t="str">
        <f>'RS Charges'!D1622</f>
        <v>[Rolling Stock Line 36]</v>
      </c>
      <c r="E444" s="106"/>
      <c r="F444" s="143" t="str">
        <f>'RS Charges'!F1622</f>
        <v>£000</v>
      </c>
      <c r="G444" s="107">
        <f>'RS Charges'!G1622</f>
        <v>0</v>
      </c>
      <c r="H444" s="107">
        <f>'RS Charges'!H1622</f>
        <v>0</v>
      </c>
      <c r="I444" s="107">
        <f>'RS Charges'!I1622</f>
        <v>0</v>
      </c>
      <c r="J444" s="107">
        <f>'RS Charges'!J1622</f>
        <v>0</v>
      </c>
      <c r="K444" s="107">
        <f>'RS Charges'!K1622</f>
        <v>0</v>
      </c>
      <c r="L444" s="107">
        <f>'RS Charges'!L1622</f>
        <v>0</v>
      </c>
      <c r="M444" s="107">
        <f>'RS Charges'!M1622</f>
        <v>0</v>
      </c>
      <c r="N444" s="107">
        <f>'RS Charges'!N1622</f>
        <v>0</v>
      </c>
      <c r="O444" s="107">
        <f>'RS Charges'!O1622</f>
        <v>0</v>
      </c>
      <c r="P444" s="107">
        <f>'RS Charges'!P1622</f>
        <v>0</v>
      </c>
      <c r="Q444" s="107">
        <f>'RS Charges'!Q1622</f>
        <v>0</v>
      </c>
      <c r="R444" s="107">
        <f>'RS Charges'!R1622</f>
        <v>0</v>
      </c>
      <c r="S444" s="107">
        <f>'RS Charges'!S1622</f>
        <v>0</v>
      </c>
      <c r="T444" s="107">
        <f>'RS Charges'!T1622</f>
        <v>0</v>
      </c>
      <c r="U444" s="107">
        <f>'RS Charges'!U1622</f>
        <v>0</v>
      </c>
      <c r="V444" s="107">
        <f>'RS Charges'!V1622</f>
        <v>0</v>
      </c>
      <c r="W444" s="107">
        <f>'RS Charges'!W1622</f>
        <v>0</v>
      </c>
      <c r="X444" s="107">
        <f>'RS Charges'!X1622</f>
        <v>0</v>
      </c>
      <c r="Y444" s="107">
        <f>'RS Charges'!Y1622</f>
        <v>0</v>
      </c>
      <c r="Z444" s="107">
        <f>'RS Charges'!Z1622</f>
        <v>0</v>
      </c>
      <c r="AA444" s="107">
        <f>'RS Charges'!AA1622</f>
        <v>0</v>
      </c>
      <c r="AB444" s="107">
        <f>'RS Charges'!AB1622</f>
        <v>0</v>
      </c>
      <c r="AC444" s="108">
        <f>'RS Charges'!AC1622</f>
        <v>0</v>
      </c>
      <c r="AE444" s="805">
        <f>'RS Charges'!AE1622</f>
        <v>0</v>
      </c>
      <c r="AG444" s="805">
        <f>'RS Charges'!AG1622</f>
        <v>0</v>
      </c>
      <c r="AI444" s="805">
        <f>'RS Charges'!AI1622</f>
        <v>0</v>
      </c>
    </row>
    <row r="445" spans="2:35" outlineLevel="1" x14ac:dyDescent="0.2">
      <c r="B445" s="445" t="str">
        <f>'Line Items'!D$2437</f>
        <v>Rolling Stock Charges</v>
      </c>
      <c r="C445" s="445" t="str">
        <f>'Line Items'!D$2479</f>
        <v>Rolling Stock Charges</v>
      </c>
      <c r="D445" s="142" t="str">
        <f>'RS Charges'!D1623</f>
        <v>[Rolling Stock Line 37]</v>
      </c>
      <c r="E445" s="106"/>
      <c r="F445" s="143" t="str">
        <f>'RS Charges'!F1623</f>
        <v>£000</v>
      </c>
      <c r="G445" s="107">
        <f>'RS Charges'!G1623</f>
        <v>0</v>
      </c>
      <c r="H445" s="107">
        <f>'RS Charges'!H1623</f>
        <v>0</v>
      </c>
      <c r="I445" s="107">
        <f>'RS Charges'!I1623</f>
        <v>0</v>
      </c>
      <c r="J445" s="107">
        <f>'RS Charges'!J1623</f>
        <v>0</v>
      </c>
      <c r="K445" s="107">
        <f>'RS Charges'!K1623</f>
        <v>0</v>
      </c>
      <c r="L445" s="107">
        <f>'RS Charges'!L1623</f>
        <v>0</v>
      </c>
      <c r="M445" s="107">
        <f>'RS Charges'!M1623</f>
        <v>0</v>
      </c>
      <c r="N445" s="107">
        <f>'RS Charges'!N1623</f>
        <v>0</v>
      </c>
      <c r="O445" s="107">
        <f>'RS Charges'!O1623</f>
        <v>0</v>
      </c>
      <c r="P445" s="107">
        <f>'RS Charges'!P1623</f>
        <v>0</v>
      </c>
      <c r="Q445" s="107">
        <f>'RS Charges'!Q1623</f>
        <v>0</v>
      </c>
      <c r="R445" s="107">
        <f>'RS Charges'!R1623</f>
        <v>0</v>
      </c>
      <c r="S445" s="107">
        <f>'RS Charges'!S1623</f>
        <v>0</v>
      </c>
      <c r="T445" s="107">
        <f>'RS Charges'!T1623</f>
        <v>0</v>
      </c>
      <c r="U445" s="107">
        <f>'RS Charges'!U1623</f>
        <v>0</v>
      </c>
      <c r="V445" s="107">
        <f>'RS Charges'!V1623</f>
        <v>0</v>
      </c>
      <c r="W445" s="107">
        <f>'RS Charges'!W1623</f>
        <v>0</v>
      </c>
      <c r="X445" s="107">
        <f>'RS Charges'!X1623</f>
        <v>0</v>
      </c>
      <c r="Y445" s="107">
        <f>'RS Charges'!Y1623</f>
        <v>0</v>
      </c>
      <c r="Z445" s="107">
        <f>'RS Charges'!Z1623</f>
        <v>0</v>
      </c>
      <c r="AA445" s="107">
        <f>'RS Charges'!AA1623</f>
        <v>0</v>
      </c>
      <c r="AB445" s="107">
        <f>'RS Charges'!AB1623</f>
        <v>0</v>
      </c>
      <c r="AC445" s="108">
        <f>'RS Charges'!AC1623</f>
        <v>0</v>
      </c>
      <c r="AE445" s="805">
        <f>'RS Charges'!AE1623</f>
        <v>0</v>
      </c>
      <c r="AG445" s="805">
        <f>'RS Charges'!AG1623</f>
        <v>0</v>
      </c>
      <c r="AI445" s="805">
        <f>'RS Charges'!AI1623</f>
        <v>0</v>
      </c>
    </row>
    <row r="446" spans="2:35" outlineLevel="1" x14ac:dyDescent="0.2">
      <c r="B446" s="445" t="str">
        <f>'Line Items'!D$2437</f>
        <v>Rolling Stock Charges</v>
      </c>
      <c r="C446" s="445" t="str">
        <f>'Line Items'!D$2479</f>
        <v>Rolling Stock Charges</v>
      </c>
      <c r="D446" s="142" t="str">
        <f>'RS Charges'!D1624</f>
        <v>[Rolling Stock Line 38]</v>
      </c>
      <c r="E446" s="106"/>
      <c r="F446" s="143" t="str">
        <f>'RS Charges'!F1624</f>
        <v>£000</v>
      </c>
      <c r="G446" s="107">
        <f>'RS Charges'!G1624</f>
        <v>0</v>
      </c>
      <c r="H446" s="107">
        <f>'RS Charges'!H1624</f>
        <v>0</v>
      </c>
      <c r="I446" s="107">
        <f>'RS Charges'!I1624</f>
        <v>0</v>
      </c>
      <c r="J446" s="107">
        <f>'RS Charges'!J1624</f>
        <v>0</v>
      </c>
      <c r="K446" s="107">
        <f>'RS Charges'!K1624</f>
        <v>0</v>
      </c>
      <c r="L446" s="107">
        <f>'RS Charges'!L1624</f>
        <v>0</v>
      </c>
      <c r="M446" s="107">
        <f>'RS Charges'!M1624</f>
        <v>0</v>
      </c>
      <c r="N446" s="107">
        <f>'RS Charges'!N1624</f>
        <v>0</v>
      </c>
      <c r="O446" s="107">
        <f>'RS Charges'!O1624</f>
        <v>0</v>
      </c>
      <c r="P446" s="107">
        <f>'RS Charges'!P1624</f>
        <v>0</v>
      </c>
      <c r="Q446" s="107">
        <f>'RS Charges'!Q1624</f>
        <v>0</v>
      </c>
      <c r="R446" s="107">
        <f>'RS Charges'!R1624</f>
        <v>0</v>
      </c>
      <c r="S446" s="107">
        <f>'RS Charges'!S1624</f>
        <v>0</v>
      </c>
      <c r="T446" s="107">
        <f>'RS Charges'!T1624</f>
        <v>0</v>
      </c>
      <c r="U446" s="107">
        <f>'RS Charges'!U1624</f>
        <v>0</v>
      </c>
      <c r="V446" s="107">
        <f>'RS Charges'!V1624</f>
        <v>0</v>
      </c>
      <c r="W446" s="107">
        <f>'RS Charges'!W1624</f>
        <v>0</v>
      </c>
      <c r="X446" s="107">
        <f>'RS Charges'!X1624</f>
        <v>0</v>
      </c>
      <c r="Y446" s="107">
        <f>'RS Charges'!Y1624</f>
        <v>0</v>
      </c>
      <c r="Z446" s="107">
        <f>'RS Charges'!Z1624</f>
        <v>0</v>
      </c>
      <c r="AA446" s="107">
        <f>'RS Charges'!AA1624</f>
        <v>0</v>
      </c>
      <c r="AB446" s="107">
        <f>'RS Charges'!AB1624</f>
        <v>0</v>
      </c>
      <c r="AC446" s="108">
        <f>'RS Charges'!AC1624</f>
        <v>0</v>
      </c>
      <c r="AE446" s="805">
        <f>'RS Charges'!AE1624</f>
        <v>0</v>
      </c>
      <c r="AG446" s="805">
        <f>'RS Charges'!AG1624</f>
        <v>0</v>
      </c>
      <c r="AI446" s="805">
        <f>'RS Charges'!AI1624</f>
        <v>0</v>
      </c>
    </row>
    <row r="447" spans="2:35" outlineLevel="1" x14ac:dyDescent="0.2">
      <c r="B447" s="445" t="str">
        <f>'Line Items'!D$2437</f>
        <v>Rolling Stock Charges</v>
      </c>
      <c r="C447" s="445" t="str">
        <f>'Line Items'!D$2479</f>
        <v>Rolling Stock Charges</v>
      </c>
      <c r="D447" s="142" t="str">
        <f>'RS Charges'!D1625</f>
        <v>[Rolling Stock Line 39]</v>
      </c>
      <c r="E447" s="106"/>
      <c r="F447" s="143" t="str">
        <f>'RS Charges'!F1625</f>
        <v>£000</v>
      </c>
      <c r="G447" s="107">
        <f>'RS Charges'!G1625</f>
        <v>0</v>
      </c>
      <c r="H447" s="107">
        <f>'RS Charges'!H1625</f>
        <v>0</v>
      </c>
      <c r="I447" s="107">
        <f>'RS Charges'!I1625</f>
        <v>0</v>
      </c>
      <c r="J447" s="107">
        <f>'RS Charges'!J1625</f>
        <v>0</v>
      </c>
      <c r="K447" s="107">
        <f>'RS Charges'!K1625</f>
        <v>0</v>
      </c>
      <c r="L447" s="107">
        <f>'RS Charges'!L1625</f>
        <v>0</v>
      </c>
      <c r="M447" s="107">
        <f>'RS Charges'!M1625</f>
        <v>0</v>
      </c>
      <c r="N447" s="107">
        <f>'RS Charges'!N1625</f>
        <v>0</v>
      </c>
      <c r="O447" s="107">
        <f>'RS Charges'!O1625</f>
        <v>0</v>
      </c>
      <c r="P447" s="107">
        <f>'RS Charges'!P1625</f>
        <v>0</v>
      </c>
      <c r="Q447" s="107">
        <f>'RS Charges'!Q1625</f>
        <v>0</v>
      </c>
      <c r="R447" s="107">
        <f>'RS Charges'!R1625</f>
        <v>0</v>
      </c>
      <c r="S447" s="107">
        <f>'RS Charges'!S1625</f>
        <v>0</v>
      </c>
      <c r="T447" s="107">
        <f>'RS Charges'!T1625</f>
        <v>0</v>
      </c>
      <c r="U447" s="107">
        <f>'RS Charges'!U1625</f>
        <v>0</v>
      </c>
      <c r="V447" s="107">
        <f>'RS Charges'!V1625</f>
        <v>0</v>
      </c>
      <c r="W447" s="107">
        <f>'RS Charges'!W1625</f>
        <v>0</v>
      </c>
      <c r="X447" s="107">
        <f>'RS Charges'!X1625</f>
        <v>0</v>
      </c>
      <c r="Y447" s="107">
        <f>'RS Charges'!Y1625</f>
        <v>0</v>
      </c>
      <c r="Z447" s="107">
        <f>'RS Charges'!Z1625</f>
        <v>0</v>
      </c>
      <c r="AA447" s="107">
        <f>'RS Charges'!AA1625</f>
        <v>0</v>
      </c>
      <c r="AB447" s="107">
        <f>'RS Charges'!AB1625</f>
        <v>0</v>
      </c>
      <c r="AC447" s="108">
        <f>'RS Charges'!AC1625</f>
        <v>0</v>
      </c>
      <c r="AE447" s="805">
        <f>'RS Charges'!AE1625</f>
        <v>0</v>
      </c>
      <c r="AG447" s="805">
        <f>'RS Charges'!AG1625</f>
        <v>0</v>
      </c>
      <c r="AI447" s="805">
        <f>'RS Charges'!AI1625</f>
        <v>0</v>
      </c>
    </row>
    <row r="448" spans="2:35" outlineLevel="1" x14ac:dyDescent="0.2">
      <c r="B448" s="445" t="str">
        <f>'Line Items'!D$2437</f>
        <v>Rolling Stock Charges</v>
      </c>
      <c r="C448" s="445" t="str">
        <f>'Line Items'!D$2479</f>
        <v>Rolling Stock Charges</v>
      </c>
      <c r="D448" s="142" t="str">
        <f>'RS Charges'!D1626</f>
        <v>[Rolling Stock Line 40]</v>
      </c>
      <c r="E448" s="106"/>
      <c r="F448" s="143" t="str">
        <f>'RS Charges'!F1626</f>
        <v>£000</v>
      </c>
      <c r="G448" s="107">
        <f>'RS Charges'!G1626</f>
        <v>0</v>
      </c>
      <c r="H448" s="107">
        <f>'RS Charges'!H1626</f>
        <v>0</v>
      </c>
      <c r="I448" s="107">
        <f>'RS Charges'!I1626</f>
        <v>0</v>
      </c>
      <c r="J448" s="107">
        <f>'RS Charges'!J1626</f>
        <v>0</v>
      </c>
      <c r="K448" s="107">
        <f>'RS Charges'!K1626</f>
        <v>0</v>
      </c>
      <c r="L448" s="107">
        <f>'RS Charges'!L1626</f>
        <v>0</v>
      </c>
      <c r="M448" s="107">
        <f>'RS Charges'!M1626</f>
        <v>0</v>
      </c>
      <c r="N448" s="107">
        <f>'RS Charges'!N1626</f>
        <v>0</v>
      </c>
      <c r="O448" s="107">
        <f>'RS Charges'!O1626</f>
        <v>0</v>
      </c>
      <c r="P448" s="107">
        <f>'RS Charges'!P1626</f>
        <v>0</v>
      </c>
      <c r="Q448" s="107">
        <f>'RS Charges'!Q1626</f>
        <v>0</v>
      </c>
      <c r="R448" s="107">
        <f>'RS Charges'!R1626</f>
        <v>0</v>
      </c>
      <c r="S448" s="107">
        <f>'RS Charges'!S1626</f>
        <v>0</v>
      </c>
      <c r="T448" s="107">
        <f>'RS Charges'!T1626</f>
        <v>0</v>
      </c>
      <c r="U448" s="107">
        <f>'RS Charges'!U1626</f>
        <v>0</v>
      </c>
      <c r="V448" s="107">
        <f>'RS Charges'!V1626</f>
        <v>0</v>
      </c>
      <c r="W448" s="107">
        <f>'RS Charges'!W1626</f>
        <v>0</v>
      </c>
      <c r="X448" s="107">
        <f>'RS Charges'!X1626</f>
        <v>0</v>
      </c>
      <c r="Y448" s="107">
        <f>'RS Charges'!Y1626</f>
        <v>0</v>
      </c>
      <c r="Z448" s="107">
        <f>'RS Charges'!Z1626</f>
        <v>0</v>
      </c>
      <c r="AA448" s="107">
        <f>'RS Charges'!AA1626</f>
        <v>0</v>
      </c>
      <c r="AB448" s="107">
        <f>'RS Charges'!AB1626</f>
        <v>0</v>
      </c>
      <c r="AC448" s="108">
        <f>'RS Charges'!AC1626</f>
        <v>0</v>
      </c>
      <c r="AE448" s="805">
        <f>'RS Charges'!AE1626</f>
        <v>0</v>
      </c>
      <c r="AG448" s="805">
        <f>'RS Charges'!AG1626</f>
        <v>0</v>
      </c>
      <c r="AI448" s="805">
        <f>'RS Charges'!AI1626</f>
        <v>0</v>
      </c>
    </row>
    <row r="449" spans="2:35" outlineLevel="1" x14ac:dyDescent="0.2">
      <c r="B449" s="445" t="str">
        <f>'Line Items'!D$2437</f>
        <v>Rolling Stock Charges</v>
      </c>
      <c r="C449" s="445" t="str">
        <f>'Line Items'!D$2479</f>
        <v>Rolling Stock Charges</v>
      </c>
      <c r="D449" s="142" t="str">
        <f>'RS Charges'!D1627</f>
        <v>[Rolling Stock Line 41]</v>
      </c>
      <c r="E449" s="106"/>
      <c r="F449" s="143" t="str">
        <f>'RS Charges'!F1627</f>
        <v>£000</v>
      </c>
      <c r="G449" s="107">
        <f>'RS Charges'!G1627</f>
        <v>0</v>
      </c>
      <c r="H449" s="107">
        <f>'RS Charges'!H1627</f>
        <v>0</v>
      </c>
      <c r="I449" s="107">
        <f>'RS Charges'!I1627</f>
        <v>0</v>
      </c>
      <c r="J449" s="107">
        <f>'RS Charges'!J1627</f>
        <v>0</v>
      </c>
      <c r="K449" s="107">
        <f>'RS Charges'!K1627</f>
        <v>0</v>
      </c>
      <c r="L449" s="107">
        <f>'RS Charges'!L1627</f>
        <v>0</v>
      </c>
      <c r="M449" s="107">
        <f>'RS Charges'!M1627</f>
        <v>0</v>
      </c>
      <c r="N449" s="107">
        <f>'RS Charges'!N1627</f>
        <v>0</v>
      </c>
      <c r="O449" s="107">
        <f>'RS Charges'!O1627</f>
        <v>0</v>
      </c>
      <c r="P449" s="107">
        <f>'RS Charges'!P1627</f>
        <v>0</v>
      </c>
      <c r="Q449" s="107">
        <f>'RS Charges'!Q1627</f>
        <v>0</v>
      </c>
      <c r="R449" s="107">
        <f>'RS Charges'!R1627</f>
        <v>0</v>
      </c>
      <c r="S449" s="107">
        <f>'RS Charges'!S1627</f>
        <v>0</v>
      </c>
      <c r="T449" s="107">
        <f>'RS Charges'!T1627</f>
        <v>0</v>
      </c>
      <c r="U449" s="107">
        <f>'RS Charges'!U1627</f>
        <v>0</v>
      </c>
      <c r="V449" s="107">
        <f>'RS Charges'!V1627</f>
        <v>0</v>
      </c>
      <c r="W449" s="107">
        <f>'RS Charges'!W1627</f>
        <v>0</v>
      </c>
      <c r="X449" s="107">
        <f>'RS Charges'!X1627</f>
        <v>0</v>
      </c>
      <c r="Y449" s="107">
        <f>'RS Charges'!Y1627</f>
        <v>0</v>
      </c>
      <c r="Z449" s="107">
        <f>'RS Charges'!Z1627</f>
        <v>0</v>
      </c>
      <c r="AA449" s="107">
        <f>'RS Charges'!AA1627</f>
        <v>0</v>
      </c>
      <c r="AB449" s="107">
        <f>'RS Charges'!AB1627</f>
        <v>0</v>
      </c>
      <c r="AC449" s="108">
        <f>'RS Charges'!AC1627</f>
        <v>0</v>
      </c>
      <c r="AE449" s="805">
        <f>'RS Charges'!AE1627</f>
        <v>0</v>
      </c>
      <c r="AG449" s="805">
        <f>'RS Charges'!AG1627</f>
        <v>0</v>
      </c>
      <c r="AI449" s="805">
        <f>'RS Charges'!AI1627</f>
        <v>0</v>
      </c>
    </row>
    <row r="450" spans="2:35" outlineLevel="1" x14ac:dyDescent="0.2">
      <c r="B450" s="445" t="str">
        <f>'Line Items'!D$2437</f>
        <v>Rolling Stock Charges</v>
      </c>
      <c r="C450" s="445" t="str">
        <f>'Line Items'!D$2479</f>
        <v>Rolling Stock Charges</v>
      </c>
      <c r="D450" s="142" t="str">
        <f>'RS Charges'!D1628</f>
        <v>[Rolling Stock Line 42]</v>
      </c>
      <c r="E450" s="106"/>
      <c r="F450" s="143" t="str">
        <f>'RS Charges'!F1628</f>
        <v>£000</v>
      </c>
      <c r="G450" s="107">
        <f>'RS Charges'!G1628</f>
        <v>0</v>
      </c>
      <c r="H450" s="107">
        <f>'RS Charges'!H1628</f>
        <v>0</v>
      </c>
      <c r="I450" s="107">
        <f>'RS Charges'!I1628</f>
        <v>0</v>
      </c>
      <c r="J450" s="107">
        <f>'RS Charges'!J1628</f>
        <v>0</v>
      </c>
      <c r="K450" s="107">
        <f>'RS Charges'!K1628</f>
        <v>0</v>
      </c>
      <c r="L450" s="107">
        <f>'RS Charges'!L1628</f>
        <v>0</v>
      </c>
      <c r="M450" s="107">
        <f>'RS Charges'!M1628</f>
        <v>0</v>
      </c>
      <c r="N450" s="107">
        <f>'RS Charges'!N1628</f>
        <v>0</v>
      </c>
      <c r="O450" s="107">
        <f>'RS Charges'!O1628</f>
        <v>0</v>
      </c>
      <c r="P450" s="107">
        <f>'RS Charges'!P1628</f>
        <v>0</v>
      </c>
      <c r="Q450" s="107">
        <f>'RS Charges'!Q1628</f>
        <v>0</v>
      </c>
      <c r="R450" s="107">
        <f>'RS Charges'!R1628</f>
        <v>0</v>
      </c>
      <c r="S450" s="107">
        <f>'RS Charges'!S1628</f>
        <v>0</v>
      </c>
      <c r="T450" s="107">
        <f>'RS Charges'!T1628</f>
        <v>0</v>
      </c>
      <c r="U450" s="107">
        <f>'RS Charges'!U1628</f>
        <v>0</v>
      </c>
      <c r="V450" s="107">
        <f>'RS Charges'!V1628</f>
        <v>0</v>
      </c>
      <c r="W450" s="107">
        <f>'RS Charges'!W1628</f>
        <v>0</v>
      </c>
      <c r="X450" s="107">
        <f>'RS Charges'!X1628</f>
        <v>0</v>
      </c>
      <c r="Y450" s="107">
        <f>'RS Charges'!Y1628</f>
        <v>0</v>
      </c>
      <c r="Z450" s="107">
        <f>'RS Charges'!Z1628</f>
        <v>0</v>
      </c>
      <c r="AA450" s="107">
        <f>'RS Charges'!AA1628</f>
        <v>0</v>
      </c>
      <c r="AB450" s="107">
        <f>'RS Charges'!AB1628</f>
        <v>0</v>
      </c>
      <c r="AC450" s="108">
        <f>'RS Charges'!AC1628</f>
        <v>0</v>
      </c>
      <c r="AE450" s="805">
        <f>'RS Charges'!AE1628</f>
        <v>0</v>
      </c>
      <c r="AG450" s="805">
        <f>'RS Charges'!AG1628</f>
        <v>0</v>
      </c>
      <c r="AI450" s="805">
        <f>'RS Charges'!AI1628</f>
        <v>0</v>
      </c>
    </row>
    <row r="451" spans="2:35" outlineLevel="1" x14ac:dyDescent="0.2">
      <c r="B451" s="445" t="str">
        <f>'Line Items'!D$2437</f>
        <v>Rolling Stock Charges</v>
      </c>
      <c r="C451" s="445" t="str">
        <f>'Line Items'!D$2479</f>
        <v>Rolling Stock Charges</v>
      </c>
      <c r="D451" s="142" t="str">
        <f>'RS Charges'!D1629</f>
        <v>[Rolling Stock Line 43]</v>
      </c>
      <c r="E451" s="106"/>
      <c r="F451" s="143" t="str">
        <f>'RS Charges'!F1629</f>
        <v>£000</v>
      </c>
      <c r="G451" s="107">
        <f>'RS Charges'!G1629</f>
        <v>0</v>
      </c>
      <c r="H451" s="107">
        <f>'RS Charges'!H1629</f>
        <v>0</v>
      </c>
      <c r="I451" s="107">
        <f>'RS Charges'!I1629</f>
        <v>0</v>
      </c>
      <c r="J451" s="107">
        <f>'RS Charges'!J1629</f>
        <v>0</v>
      </c>
      <c r="K451" s="107">
        <f>'RS Charges'!K1629</f>
        <v>0</v>
      </c>
      <c r="L451" s="107">
        <f>'RS Charges'!L1629</f>
        <v>0</v>
      </c>
      <c r="M451" s="107">
        <f>'RS Charges'!M1629</f>
        <v>0</v>
      </c>
      <c r="N451" s="107">
        <f>'RS Charges'!N1629</f>
        <v>0</v>
      </c>
      <c r="O451" s="107">
        <f>'RS Charges'!O1629</f>
        <v>0</v>
      </c>
      <c r="P451" s="107">
        <f>'RS Charges'!P1629</f>
        <v>0</v>
      </c>
      <c r="Q451" s="107">
        <f>'RS Charges'!Q1629</f>
        <v>0</v>
      </c>
      <c r="R451" s="107">
        <f>'RS Charges'!R1629</f>
        <v>0</v>
      </c>
      <c r="S451" s="107">
        <f>'RS Charges'!S1629</f>
        <v>0</v>
      </c>
      <c r="T451" s="107">
        <f>'RS Charges'!T1629</f>
        <v>0</v>
      </c>
      <c r="U451" s="107">
        <f>'RS Charges'!U1629</f>
        <v>0</v>
      </c>
      <c r="V451" s="107">
        <f>'RS Charges'!V1629</f>
        <v>0</v>
      </c>
      <c r="W451" s="107">
        <f>'RS Charges'!W1629</f>
        <v>0</v>
      </c>
      <c r="X451" s="107">
        <f>'RS Charges'!X1629</f>
        <v>0</v>
      </c>
      <c r="Y451" s="107">
        <f>'RS Charges'!Y1629</f>
        <v>0</v>
      </c>
      <c r="Z451" s="107">
        <f>'RS Charges'!Z1629</f>
        <v>0</v>
      </c>
      <c r="AA451" s="107">
        <f>'RS Charges'!AA1629</f>
        <v>0</v>
      </c>
      <c r="AB451" s="107">
        <f>'RS Charges'!AB1629</f>
        <v>0</v>
      </c>
      <c r="AC451" s="108">
        <f>'RS Charges'!AC1629</f>
        <v>0</v>
      </c>
      <c r="AE451" s="805">
        <f>'RS Charges'!AE1629</f>
        <v>0</v>
      </c>
      <c r="AG451" s="805">
        <f>'RS Charges'!AG1629</f>
        <v>0</v>
      </c>
      <c r="AI451" s="805">
        <f>'RS Charges'!AI1629</f>
        <v>0</v>
      </c>
    </row>
    <row r="452" spans="2:35" outlineLevel="1" x14ac:dyDescent="0.2">
      <c r="B452" s="445" t="str">
        <f>'Line Items'!D$2437</f>
        <v>Rolling Stock Charges</v>
      </c>
      <c r="C452" s="445" t="str">
        <f>'Line Items'!D$2479</f>
        <v>Rolling Stock Charges</v>
      </c>
      <c r="D452" s="142" t="str">
        <f>'RS Charges'!D1630</f>
        <v>[Rolling Stock Line 44]</v>
      </c>
      <c r="E452" s="106"/>
      <c r="F452" s="143" t="str">
        <f>'RS Charges'!F1630</f>
        <v>£000</v>
      </c>
      <c r="G452" s="107">
        <f>'RS Charges'!G1630</f>
        <v>0</v>
      </c>
      <c r="H452" s="107">
        <f>'RS Charges'!H1630</f>
        <v>0</v>
      </c>
      <c r="I452" s="107">
        <f>'RS Charges'!I1630</f>
        <v>0</v>
      </c>
      <c r="J452" s="107">
        <f>'RS Charges'!J1630</f>
        <v>0</v>
      </c>
      <c r="K452" s="107">
        <f>'RS Charges'!K1630</f>
        <v>0</v>
      </c>
      <c r="L452" s="107">
        <f>'RS Charges'!L1630</f>
        <v>0</v>
      </c>
      <c r="M452" s="107">
        <f>'RS Charges'!M1630</f>
        <v>0</v>
      </c>
      <c r="N452" s="107">
        <f>'RS Charges'!N1630</f>
        <v>0</v>
      </c>
      <c r="O452" s="107">
        <f>'RS Charges'!O1630</f>
        <v>0</v>
      </c>
      <c r="P452" s="107">
        <f>'RS Charges'!P1630</f>
        <v>0</v>
      </c>
      <c r="Q452" s="107">
        <f>'RS Charges'!Q1630</f>
        <v>0</v>
      </c>
      <c r="R452" s="107">
        <f>'RS Charges'!R1630</f>
        <v>0</v>
      </c>
      <c r="S452" s="107">
        <f>'RS Charges'!S1630</f>
        <v>0</v>
      </c>
      <c r="T452" s="107">
        <f>'RS Charges'!T1630</f>
        <v>0</v>
      </c>
      <c r="U452" s="107">
        <f>'RS Charges'!U1630</f>
        <v>0</v>
      </c>
      <c r="V452" s="107">
        <f>'RS Charges'!V1630</f>
        <v>0</v>
      </c>
      <c r="W452" s="107">
        <f>'RS Charges'!W1630</f>
        <v>0</v>
      </c>
      <c r="X452" s="107">
        <f>'RS Charges'!X1630</f>
        <v>0</v>
      </c>
      <c r="Y452" s="107">
        <f>'RS Charges'!Y1630</f>
        <v>0</v>
      </c>
      <c r="Z452" s="107">
        <f>'RS Charges'!Z1630</f>
        <v>0</v>
      </c>
      <c r="AA452" s="107">
        <f>'RS Charges'!AA1630</f>
        <v>0</v>
      </c>
      <c r="AB452" s="107">
        <f>'RS Charges'!AB1630</f>
        <v>0</v>
      </c>
      <c r="AC452" s="108">
        <f>'RS Charges'!AC1630</f>
        <v>0</v>
      </c>
      <c r="AE452" s="805">
        <f>'RS Charges'!AE1630</f>
        <v>0</v>
      </c>
      <c r="AG452" s="805">
        <f>'RS Charges'!AG1630</f>
        <v>0</v>
      </c>
      <c r="AI452" s="805">
        <f>'RS Charges'!AI1630</f>
        <v>0</v>
      </c>
    </row>
    <row r="453" spans="2:35" outlineLevel="1" x14ac:dyDescent="0.2">
      <c r="B453" s="445" t="str">
        <f>'Line Items'!D$2437</f>
        <v>Rolling Stock Charges</v>
      </c>
      <c r="C453" s="445" t="str">
        <f>'Line Items'!D$2479</f>
        <v>Rolling Stock Charges</v>
      </c>
      <c r="D453" s="142" t="str">
        <f>'RS Charges'!D1631</f>
        <v>[Rolling Stock Line 45]</v>
      </c>
      <c r="E453" s="106"/>
      <c r="F453" s="143" t="str">
        <f>'RS Charges'!F1631</f>
        <v>£000</v>
      </c>
      <c r="G453" s="107">
        <f>'RS Charges'!G1631</f>
        <v>0</v>
      </c>
      <c r="H453" s="107">
        <f>'RS Charges'!H1631</f>
        <v>0</v>
      </c>
      <c r="I453" s="107">
        <f>'RS Charges'!I1631</f>
        <v>0</v>
      </c>
      <c r="J453" s="107">
        <f>'RS Charges'!J1631</f>
        <v>0</v>
      </c>
      <c r="K453" s="107">
        <f>'RS Charges'!K1631</f>
        <v>0</v>
      </c>
      <c r="L453" s="107">
        <f>'RS Charges'!L1631</f>
        <v>0</v>
      </c>
      <c r="M453" s="107">
        <f>'RS Charges'!M1631</f>
        <v>0</v>
      </c>
      <c r="N453" s="107">
        <f>'RS Charges'!N1631</f>
        <v>0</v>
      </c>
      <c r="O453" s="107">
        <f>'RS Charges'!O1631</f>
        <v>0</v>
      </c>
      <c r="P453" s="107">
        <f>'RS Charges'!P1631</f>
        <v>0</v>
      </c>
      <c r="Q453" s="107">
        <f>'RS Charges'!Q1631</f>
        <v>0</v>
      </c>
      <c r="R453" s="107">
        <f>'RS Charges'!R1631</f>
        <v>0</v>
      </c>
      <c r="S453" s="107">
        <f>'RS Charges'!S1631</f>
        <v>0</v>
      </c>
      <c r="T453" s="107">
        <f>'RS Charges'!T1631</f>
        <v>0</v>
      </c>
      <c r="U453" s="107">
        <f>'RS Charges'!U1631</f>
        <v>0</v>
      </c>
      <c r="V453" s="107">
        <f>'RS Charges'!V1631</f>
        <v>0</v>
      </c>
      <c r="W453" s="107">
        <f>'RS Charges'!W1631</f>
        <v>0</v>
      </c>
      <c r="X453" s="107">
        <f>'RS Charges'!X1631</f>
        <v>0</v>
      </c>
      <c r="Y453" s="107">
        <f>'RS Charges'!Y1631</f>
        <v>0</v>
      </c>
      <c r="Z453" s="107">
        <f>'RS Charges'!Z1631</f>
        <v>0</v>
      </c>
      <c r="AA453" s="107">
        <f>'RS Charges'!AA1631</f>
        <v>0</v>
      </c>
      <c r="AB453" s="107">
        <f>'RS Charges'!AB1631</f>
        <v>0</v>
      </c>
      <c r="AC453" s="108">
        <f>'RS Charges'!AC1631</f>
        <v>0</v>
      </c>
      <c r="AE453" s="805">
        <f>'RS Charges'!AE1631</f>
        <v>0</v>
      </c>
      <c r="AG453" s="805">
        <f>'RS Charges'!AG1631</f>
        <v>0</v>
      </c>
      <c r="AI453" s="805">
        <f>'RS Charges'!AI1631</f>
        <v>0</v>
      </c>
    </row>
    <row r="454" spans="2:35" outlineLevel="1" x14ac:dyDescent="0.2">
      <c r="B454" s="445" t="str">
        <f>'Line Items'!D$2437</f>
        <v>Rolling Stock Charges</v>
      </c>
      <c r="C454" s="445" t="str">
        <f>'Line Items'!D$2479</f>
        <v>Rolling Stock Charges</v>
      </c>
      <c r="D454" s="142" t="str">
        <f>'RS Charges'!D1632</f>
        <v>[Rolling Stock Line 46]</v>
      </c>
      <c r="E454" s="106"/>
      <c r="F454" s="143" t="str">
        <f>'RS Charges'!F1632</f>
        <v>£000</v>
      </c>
      <c r="G454" s="107">
        <f>'RS Charges'!G1632</f>
        <v>0</v>
      </c>
      <c r="H454" s="107">
        <f>'RS Charges'!H1632</f>
        <v>0</v>
      </c>
      <c r="I454" s="107">
        <f>'RS Charges'!I1632</f>
        <v>0</v>
      </c>
      <c r="J454" s="107">
        <f>'RS Charges'!J1632</f>
        <v>0</v>
      </c>
      <c r="K454" s="107">
        <f>'RS Charges'!K1632</f>
        <v>0</v>
      </c>
      <c r="L454" s="107">
        <f>'RS Charges'!L1632</f>
        <v>0</v>
      </c>
      <c r="M454" s="107">
        <f>'RS Charges'!M1632</f>
        <v>0</v>
      </c>
      <c r="N454" s="107">
        <f>'RS Charges'!N1632</f>
        <v>0</v>
      </c>
      <c r="O454" s="107">
        <f>'RS Charges'!O1632</f>
        <v>0</v>
      </c>
      <c r="P454" s="107">
        <f>'RS Charges'!P1632</f>
        <v>0</v>
      </c>
      <c r="Q454" s="107">
        <f>'RS Charges'!Q1632</f>
        <v>0</v>
      </c>
      <c r="R454" s="107">
        <f>'RS Charges'!R1632</f>
        <v>0</v>
      </c>
      <c r="S454" s="107">
        <f>'RS Charges'!S1632</f>
        <v>0</v>
      </c>
      <c r="T454" s="107">
        <f>'RS Charges'!T1632</f>
        <v>0</v>
      </c>
      <c r="U454" s="107">
        <f>'RS Charges'!U1632</f>
        <v>0</v>
      </c>
      <c r="V454" s="107">
        <f>'RS Charges'!V1632</f>
        <v>0</v>
      </c>
      <c r="W454" s="107">
        <f>'RS Charges'!W1632</f>
        <v>0</v>
      </c>
      <c r="X454" s="107">
        <f>'RS Charges'!X1632</f>
        <v>0</v>
      </c>
      <c r="Y454" s="107">
        <f>'RS Charges'!Y1632</f>
        <v>0</v>
      </c>
      <c r="Z454" s="107">
        <f>'RS Charges'!Z1632</f>
        <v>0</v>
      </c>
      <c r="AA454" s="107">
        <f>'RS Charges'!AA1632</f>
        <v>0</v>
      </c>
      <c r="AB454" s="107">
        <f>'RS Charges'!AB1632</f>
        <v>0</v>
      </c>
      <c r="AC454" s="108">
        <f>'RS Charges'!AC1632</f>
        <v>0</v>
      </c>
      <c r="AE454" s="805">
        <f>'RS Charges'!AE1632</f>
        <v>0</v>
      </c>
      <c r="AG454" s="805">
        <f>'RS Charges'!AG1632</f>
        <v>0</v>
      </c>
      <c r="AI454" s="805">
        <f>'RS Charges'!AI1632</f>
        <v>0</v>
      </c>
    </row>
    <row r="455" spans="2:35" outlineLevel="1" x14ac:dyDescent="0.2">
      <c r="B455" s="445" t="str">
        <f>'Line Items'!D$2437</f>
        <v>Rolling Stock Charges</v>
      </c>
      <c r="C455" s="445" t="str">
        <f>'Line Items'!D$2479</f>
        <v>Rolling Stock Charges</v>
      </c>
      <c r="D455" s="142" t="str">
        <f>'RS Charges'!D1633</f>
        <v>[Rolling Stock Line 47]</v>
      </c>
      <c r="E455" s="106"/>
      <c r="F455" s="143" t="str">
        <f>'RS Charges'!F1633</f>
        <v>£000</v>
      </c>
      <c r="G455" s="107">
        <f>'RS Charges'!G1633</f>
        <v>0</v>
      </c>
      <c r="H455" s="107">
        <f>'RS Charges'!H1633</f>
        <v>0</v>
      </c>
      <c r="I455" s="107">
        <f>'RS Charges'!I1633</f>
        <v>0</v>
      </c>
      <c r="J455" s="107">
        <f>'RS Charges'!J1633</f>
        <v>0</v>
      </c>
      <c r="K455" s="107">
        <f>'RS Charges'!K1633</f>
        <v>0</v>
      </c>
      <c r="L455" s="107">
        <f>'RS Charges'!L1633</f>
        <v>0</v>
      </c>
      <c r="M455" s="107">
        <f>'RS Charges'!M1633</f>
        <v>0</v>
      </c>
      <c r="N455" s="107">
        <f>'RS Charges'!N1633</f>
        <v>0</v>
      </c>
      <c r="O455" s="107">
        <f>'RS Charges'!O1633</f>
        <v>0</v>
      </c>
      <c r="P455" s="107">
        <f>'RS Charges'!P1633</f>
        <v>0</v>
      </c>
      <c r="Q455" s="107">
        <f>'RS Charges'!Q1633</f>
        <v>0</v>
      </c>
      <c r="R455" s="107">
        <f>'RS Charges'!R1633</f>
        <v>0</v>
      </c>
      <c r="S455" s="107">
        <f>'RS Charges'!S1633</f>
        <v>0</v>
      </c>
      <c r="T455" s="107">
        <f>'RS Charges'!T1633</f>
        <v>0</v>
      </c>
      <c r="U455" s="107">
        <f>'RS Charges'!U1633</f>
        <v>0</v>
      </c>
      <c r="V455" s="107">
        <f>'RS Charges'!V1633</f>
        <v>0</v>
      </c>
      <c r="W455" s="107">
        <f>'RS Charges'!W1633</f>
        <v>0</v>
      </c>
      <c r="X455" s="107">
        <f>'RS Charges'!X1633</f>
        <v>0</v>
      </c>
      <c r="Y455" s="107">
        <f>'RS Charges'!Y1633</f>
        <v>0</v>
      </c>
      <c r="Z455" s="107">
        <f>'RS Charges'!Z1633</f>
        <v>0</v>
      </c>
      <c r="AA455" s="107">
        <f>'RS Charges'!AA1633</f>
        <v>0</v>
      </c>
      <c r="AB455" s="107">
        <f>'RS Charges'!AB1633</f>
        <v>0</v>
      </c>
      <c r="AC455" s="108">
        <f>'RS Charges'!AC1633</f>
        <v>0</v>
      </c>
      <c r="AE455" s="805">
        <f>'RS Charges'!AE1633</f>
        <v>0</v>
      </c>
      <c r="AG455" s="805">
        <f>'RS Charges'!AG1633</f>
        <v>0</v>
      </c>
      <c r="AI455" s="805">
        <f>'RS Charges'!AI1633</f>
        <v>0</v>
      </c>
    </row>
    <row r="456" spans="2:35" outlineLevel="1" x14ac:dyDescent="0.2">
      <c r="B456" s="445" t="str">
        <f>'Line Items'!D$2437</f>
        <v>Rolling Stock Charges</v>
      </c>
      <c r="C456" s="445" t="str">
        <f>'Line Items'!D$2479</f>
        <v>Rolling Stock Charges</v>
      </c>
      <c r="D456" s="142" t="str">
        <f>'RS Charges'!D1634</f>
        <v>[Rolling Stock Line 48]</v>
      </c>
      <c r="E456" s="106"/>
      <c r="F456" s="143" t="str">
        <f>'RS Charges'!F1634</f>
        <v>£000</v>
      </c>
      <c r="G456" s="107">
        <f>'RS Charges'!G1634</f>
        <v>0</v>
      </c>
      <c r="H456" s="107">
        <f>'RS Charges'!H1634</f>
        <v>0</v>
      </c>
      <c r="I456" s="107">
        <f>'RS Charges'!I1634</f>
        <v>0</v>
      </c>
      <c r="J456" s="107">
        <f>'RS Charges'!J1634</f>
        <v>0</v>
      </c>
      <c r="K456" s="107">
        <f>'RS Charges'!K1634</f>
        <v>0</v>
      </c>
      <c r="L456" s="107">
        <f>'RS Charges'!L1634</f>
        <v>0</v>
      </c>
      <c r="M456" s="107">
        <f>'RS Charges'!M1634</f>
        <v>0</v>
      </c>
      <c r="N456" s="107">
        <f>'RS Charges'!N1634</f>
        <v>0</v>
      </c>
      <c r="O456" s="107">
        <f>'RS Charges'!O1634</f>
        <v>0</v>
      </c>
      <c r="P456" s="107">
        <f>'RS Charges'!P1634</f>
        <v>0</v>
      </c>
      <c r="Q456" s="107">
        <f>'RS Charges'!Q1634</f>
        <v>0</v>
      </c>
      <c r="R456" s="107">
        <f>'RS Charges'!R1634</f>
        <v>0</v>
      </c>
      <c r="S456" s="107">
        <f>'RS Charges'!S1634</f>
        <v>0</v>
      </c>
      <c r="T456" s="107">
        <f>'RS Charges'!T1634</f>
        <v>0</v>
      </c>
      <c r="U456" s="107">
        <f>'RS Charges'!U1634</f>
        <v>0</v>
      </c>
      <c r="V456" s="107">
        <f>'RS Charges'!V1634</f>
        <v>0</v>
      </c>
      <c r="W456" s="107">
        <f>'RS Charges'!W1634</f>
        <v>0</v>
      </c>
      <c r="X456" s="107">
        <f>'RS Charges'!X1634</f>
        <v>0</v>
      </c>
      <c r="Y456" s="107">
        <f>'RS Charges'!Y1634</f>
        <v>0</v>
      </c>
      <c r="Z456" s="107">
        <f>'RS Charges'!Z1634</f>
        <v>0</v>
      </c>
      <c r="AA456" s="107">
        <f>'RS Charges'!AA1634</f>
        <v>0</v>
      </c>
      <c r="AB456" s="107">
        <f>'RS Charges'!AB1634</f>
        <v>0</v>
      </c>
      <c r="AC456" s="108">
        <f>'RS Charges'!AC1634</f>
        <v>0</v>
      </c>
      <c r="AE456" s="805">
        <f>'RS Charges'!AE1634</f>
        <v>0</v>
      </c>
      <c r="AG456" s="805">
        <f>'RS Charges'!AG1634</f>
        <v>0</v>
      </c>
      <c r="AI456" s="805">
        <f>'RS Charges'!AI1634</f>
        <v>0</v>
      </c>
    </row>
    <row r="457" spans="2:35" outlineLevel="1" x14ac:dyDescent="0.2">
      <c r="B457" s="445" t="str">
        <f>'Line Items'!D$2437</f>
        <v>Rolling Stock Charges</v>
      </c>
      <c r="C457" s="445" t="str">
        <f>'Line Items'!D$2479</f>
        <v>Rolling Stock Charges</v>
      </c>
      <c r="D457" s="142" t="str">
        <f>'RS Charges'!D1635</f>
        <v>[Rolling Stock Line 49]</v>
      </c>
      <c r="E457" s="106"/>
      <c r="F457" s="143" t="str">
        <f>'RS Charges'!F1635</f>
        <v>£000</v>
      </c>
      <c r="G457" s="107">
        <f>'RS Charges'!G1635</f>
        <v>0</v>
      </c>
      <c r="H457" s="107">
        <f>'RS Charges'!H1635</f>
        <v>0</v>
      </c>
      <c r="I457" s="107">
        <f>'RS Charges'!I1635</f>
        <v>0</v>
      </c>
      <c r="J457" s="107">
        <f>'RS Charges'!J1635</f>
        <v>0</v>
      </c>
      <c r="K457" s="107">
        <f>'RS Charges'!K1635</f>
        <v>0</v>
      </c>
      <c r="L457" s="107">
        <f>'RS Charges'!L1635</f>
        <v>0</v>
      </c>
      <c r="M457" s="107">
        <f>'RS Charges'!M1635</f>
        <v>0</v>
      </c>
      <c r="N457" s="107">
        <f>'RS Charges'!N1635</f>
        <v>0</v>
      </c>
      <c r="O457" s="107">
        <f>'RS Charges'!O1635</f>
        <v>0</v>
      </c>
      <c r="P457" s="107">
        <f>'RS Charges'!P1635</f>
        <v>0</v>
      </c>
      <c r="Q457" s="107">
        <f>'RS Charges'!Q1635</f>
        <v>0</v>
      </c>
      <c r="R457" s="107">
        <f>'RS Charges'!R1635</f>
        <v>0</v>
      </c>
      <c r="S457" s="107">
        <f>'RS Charges'!S1635</f>
        <v>0</v>
      </c>
      <c r="T457" s="107">
        <f>'RS Charges'!T1635</f>
        <v>0</v>
      </c>
      <c r="U457" s="107">
        <f>'RS Charges'!U1635</f>
        <v>0</v>
      </c>
      <c r="V457" s="107">
        <f>'RS Charges'!V1635</f>
        <v>0</v>
      </c>
      <c r="W457" s="107">
        <f>'RS Charges'!W1635</f>
        <v>0</v>
      </c>
      <c r="X457" s="107">
        <f>'RS Charges'!X1635</f>
        <v>0</v>
      </c>
      <c r="Y457" s="107">
        <f>'RS Charges'!Y1635</f>
        <v>0</v>
      </c>
      <c r="Z457" s="107">
        <f>'RS Charges'!Z1635</f>
        <v>0</v>
      </c>
      <c r="AA457" s="107">
        <f>'RS Charges'!AA1635</f>
        <v>0</v>
      </c>
      <c r="AB457" s="107">
        <f>'RS Charges'!AB1635</f>
        <v>0</v>
      </c>
      <c r="AC457" s="108">
        <f>'RS Charges'!AC1635</f>
        <v>0</v>
      </c>
      <c r="AE457" s="805">
        <f>'RS Charges'!AE1635</f>
        <v>0</v>
      </c>
      <c r="AG457" s="805">
        <f>'RS Charges'!AG1635</f>
        <v>0</v>
      </c>
      <c r="AI457" s="805">
        <f>'RS Charges'!AI1635</f>
        <v>0</v>
      </c>
    </row>
    <row r="458" spans="2:35" outlineLevel="1" x14ac:dyDescent="0.2">
      <c r="B458" s="445" t="str">
        <f>'Line Items'!D$2437</f>
        <v>Rolling Stock Charges</v>
      </c>
      <c r="C458" s="445" t="str">
        <f>'Line Items'!D$2479</f>
        <v>Rolling Stock Charges</v>
      </c>
      <c r="D458" s="142" t="str">
        <f>'RS Charges'!D1636</f>
        <v>[Rolling Stock Line 50]</v>
      </c>
      <c r="E458" s="106"/>
      <c r="F458" s="143" t="str">
        <f>'RS Charges'!F1636</f>
        <v>£000</v>
      </c>
      <c r="G458" s="107">
        <f>'RS Charges'!G1636</f>
        <v>0</v>
      </c>
      <c r="H458" s="107">
        <f>'RS Charges'!H1636</f>
        <v>0</v>
      </c>
      <c r="I458" s="107">
        <f>'RS Charges'!I1636</f>
        <v>0</v>
      </c>
      <c r="J458" s="107">
        <f>'RS Charges'!J1636</f>
        <v>0</v>
      </c>
      <c r="K458" s="107">
        <f>'RS Charges'!K1636</f>
        <v>0</v>
      </c>
      <c r="L458" s="107">
        <f>'RS Charges'!L1636</f>
        <v>0</v>
      </c>
      <c r="M458" s="107">
        <f>'RS Charges'!M1636</f>
        <v>0</v>
      </c>
      <c r="N458" s="107">
        <f>'RS Charges'!N1636</f>
        <v>0</v>
      </c>
      <c r="O458" s="107">
        <f>'RS Charges'!O1636</f>
        <v>0</v>
      </c>
      <c r="P458" s="107">
        <f>'RS Charges'!P1636</f>
        <v>0</v>
      </c>
      <c r="Q458" s="107">
        <f>'RS Charges'!Q1636</f>
        <v>0</v>
      </c>
      <c r="R458" s="107">
        <f>'RS Charges'!R1636</f>
        <v>0</v>
      </c>
      <c r="S458" s="107">
        <f>'RS Charges'!S1636</f>
        <v>0</v>
      </c>
      <c r="T458" s="107">
        <f>'RS Charges'!T1636</f>
        <v>0</v>
      </c>
      <c r="U458" s="107">
        <f>'RS Charges'!U1636</f>
        <v>0</v>
      </c>
      <c r="V458" s="107">
        <f>'RS Charges'!V1636</f>
        <v>0</v>
      </c>
      <c r="W458" s="107">
        <f>'RS Charges'!W1636</f>
        <v>0</v>
      </c>
      <c r="X458" s="107">
        <f>'RS Charges'!X1636</f>
        <v>0</v>
      </c>
      <c r="Y458" s="107">
        <f>'RS Charges'!Y1636</f>
        <v>0</v>
      </c>
      <c r="Z458" s="107">
        <f>'RS Charges'!Z1636</f>
        <v>0</v>
      </c>
      <c r="AA458" s="107">
        <f>'RS Charges'!AA1636</f>
        <v>0</v>
      </c>
      <c r="AB458" s="107">
        <f>'RS Charges'!AB1636</f>
        <v>0</v>
      </c>
      <c r="AC458" s="108">
        <f>'RS Charges'!AC1636</f>
        <v>0</v>
      </c>
      <c r="AE458" s="805">
        <f>'RS Charges'!AE1636</f>
        <v>0</v>
      </c>
      <c r="AG458" s="805">
        <f>'RS Charges'!AG1636</f>
        <v>0</v>
      </c>
      <c r="AI458" s="805">
        <f>'RS Charges'!AI1636</f>
        <v>0</v>
      </c>
    </row>
    <row r="459" spans="2:35" outlineLevel="1" x14ac:dyDescent="0.2">
      <c r="B459" s="445" t="str">
        <f>'Line Items'!D$2437</f>
        <v>Rolling Stock Charges</v>
      </c>
      <c r="C459" s="445" t="str">
        <f>'Line Items'!D$2479</f>
        <v>Rolling Stock Charges</v>
      </c>
      <c r="D459" s="142" t="str">
        <f>'RS Charges'!D1637</f>
        <v>[Rolling Stock Line 51]</v>
      </c>
      <c r="E459" s="106"/>
      <c r="F459" s="143" t="str">
        <f>'RS Charges'!F1637</f>
        <v>£000</v>
      </c>
      <c r="G459" s="107">
        <f>'RS Charges'!G1637</f>
        <v>0</v>
      </c>
      <c r="H459" s="107">
        <f>'RS Charges'!H1637</f>
        <v>0</v>
      </c>
      <c r="I459" s="107">
        <f>'RS Charges'!I1637</f>
        <v>0</v>
      </c>
      <c r="J459" s="107">
        <f>'RS Charges'!J1637</f>
        <v>0</v>
      </c>
      <c r="K459" s="107">
        <f>'RS Charges'!K1637</f>
        <v>0</v>
      </c>
      <c r="L459" s="107">
        <f>'RS Charges'!L1637</f>
        <v>0</v>
      </c>
      <c r="M459" s="107">
        <f>'RS Charges'!M1637</f>
        <v>0</v>
      </c>
      <c r="N459" s="107">
        <f>'RS Charges'!N1637</f>
        <v>0</v>
      </c>
      <c r="O459" s="107">
        <f>'RS Charges'!O1637</f>
        <v>0</v>
      </c>
      <c r="P459" s="107">
        <f>'RS Charges'!P1637</f>
        <v>0</v>
      </c>
      <c r="Q459" s="107">
        <f>'RS Charges'!Q1637</f>
        <v>0</v>
      </c>
      <c r="R459" s="107">
        <f>'RS Charges'!R1637</f>
        <v>0</v>
      </c>
      <c r="S459" s="107">
        <f>'RS Charges'!S1637</f>
        <v>0</v>
      </c>
      <c r="T459" s="107">
        <f>'RS Charges'!T1637</f>
        <v>0</v>
      </c>
      <c r="U459" s="107">
        <f>'RS Charges'!U1637</f>
        <v>0</v>
      </c>
      <c r="V459" s="107">
        <f>'RS Charges'!V1637</f>
        <v>0</v>
      </c>
      <c r="W459" s="107">
        <f>'RS Charges'!W1637</f>
        <v>0</v>
      </c>
      <c r="X459" s="107">
        <f>'RS Charges'!X1637</f>
        <v>0</v>
      </c>
      <c r="Y459" s="107">
        <f>'RS Charges'!Y1637</f>
        <v>0</v>
      </c>
      <c r="Z459" s="107">
        <f>'RS Charges'!Z1637</f>
        <v>0</v>
      </c>
      <c r="AA459" s="107">
        <f>'RS Charges'!AA1637</f>
        <v>0</v>
      </c>
      <c r="AB459" s="107">
        <f>'RS Charges'!AB1637</f>
        <v>0</v>
      </c>
      <c r="AC459" s="108">
        <f>'RS Charges'!AC1637</f>
        <v>0</v>
      </c>
      <c r="AE459" s="805">
        <f>'RS Charges'!AE1637</f>
        <v>0</v>
      </c>
      <c r="AG459" s="805">
        <f>'RS Charges'!AG1637</f>
        <v>0</v>
      </c>
      <c r="AI459" s="805">
        <f>'RS Charges'!AI1637</f>
        <v>0</v>
      </c>
    </row>
    <row r="460" spans="2:35" outlineLevel="1" x14ac:dyDescent="0.2">
      <c r="B460" s="445" t="str">
        <f>'Line Items'!D$2437</f>
        <v>Rolling Stock Charges</v>
      </c>
      <c r="C460" s="445" t="str">
        <f>'Line Items'!D$2479</f>
        <v>Rolling Stock Charges</v>
      </c>
      <c r="D460" s="142" t="str">
        <f>'RS Charges'!D1638</f>
        <v>[Rolling Stock Line 52]</v>
      </c>
      <c r="E460" s="106"/>
      <c r="F460" s="143" t="str">
        <f>'RS Charges'!F1638</f>
        <v>£000</v>
      </c>
      <c r="G460" s="107">
        <f>'RS Charges'!G1638</f>
        <v>0</v>
      </c>
      <c r="H460" s="107">
        <f>'RS Charges'!H1638</f>
        <v>0</v>
      </c>
      <c r="I460" s="107">
        <f>'RS Charges'!I1638</f>
        <v>0</v>
      </c>
      <c r="J460" s="107">
        <f>'RS Charges'!J1638</f>
        <v>0</v>
      </c>
      <c r="K460" s="107">
        <f>'RS Charges'!K1638</f>
        <v>0</v>
      </c>
      <c r="L460" s="107">
        <f>'RS Charges'!L1638</f>
        <v>0</v>
      </c>
      <c r="M460" s="107">
        <f>'RS Charges'!M1638</f>
        <v>0</v>
      </c>
      <c r="N460" s="107">
        <f>'RS Charges'!N1638</f>
        <v>0</v>
      </c>
      <c r="O460" s="107">
        <f>'RS Charges'!O1638</f>
        <v>0</v>
      </c>
      <c r="P460" s="107">
        <f>'RS Charges'!P1638</f>
        <v>0</v>
      </c>
      <c r="Q460" s="107">
        <f>'RS Charges'!Q1638</f>
        <v>0</v>
      </c>
      <c r="R460" s="107">
        <f>'RS Charges'!R1638</f>
        <v>0</v>
      </c>
      <c r="S460" s="107">
        <f>'RS Charges'!S1638</f>
        <v>0</v>
      </c>
      <c r="T460" s="107">
        <f>'RS Charges'!T1638</f>
        <v>0</v>
      </c>
      <c r="U460" s="107">
        <f>'RS Charges'!U1638</f>
        <v>0</v>
      </c>
      <c r="V460" s="107">
        <f>'RS Charges'!V1638</f>
        <v>0</v>
      </c>
      <c r="W460" s="107">
        <f>'RS Charges'!W1638</f>
        <v>0</v>
      </c>
      <c r="X460" s="107">
        <f>'RS Charges'!X1638</f>
        <v>0</v>
      </c>
      <c r="Y460" s="107">
        <f>'RS Charges'!Y1638</f>
        <v>0</v>
      </c>
      <c r="Z460" s="107">
        <f>'RS Charges'!Z1638</f>
        <v>0</v>
      </c>
      <c r="AA460" s="107">
        <f>'RS Charges'!AA1638</f>
        <v>0</v>
      </c>
      <c r="AB460" s="107">
        <f>'RS Charges'!AB1638</f>
        <v>0</v>
      </c>
      <c r="AC460" s="108">
        <f>'RS Charges'!AC1638</f>
        <v>0</v>
      </c>
      <c r="AE460" s="805">
        <f>'RS Charges'!AE1638</f>
        <v>0</v>
      </c>
      <c r="AG460" s="805">
        <f>'RS Charges'!AG1638</f>
        <v>0</v>
      </c>
      <c r="AI460" s="805">
        <f>'RS Charges'!AI1638</f>
        <v>0</v>
      </c>
    </row>
    <row r="461" spans="2:35" outlineLevel="1" x14ac:dyDescent="0.2">
      <c r="B461" s="445" t="str">
        <f>'Line Items'!D$2437</f>
        <v>Rolling Stock Charges</v>
      </c>
      <c r="C461" s="445" t="str">
        <f>'Line Items'!D$2479</f>
        <v>Rolling Stock Charges</v>
      </c>
      <c r="D461" s="142" t="str">
        <f>'RS Charges'!D1639</f>
        <v>[Rolling Stock Line 53]</v>
      </c>
      <c r="E461" s="106"/>
      <c r="F461" s="143" t="str">
        <f>'RS Charges'!F1639</f>
        <v>£000</v>
      </c>
      <c r="G461" s="107">
        <f>'RS Charges'!G1639</f>
        <v>0</v>
      </c>
      <c r="H461" s="107">
        <f>'RS Charges'!H1639</f>
        <v>0</v>
      </c>
      <c r="I461" s="107">
        <f>'RS Charges'!I1639</f>
        <v>0</v>
      </c>
      <c r="J461" s="107">
        <f>'RS Charges'!J1639</f>
        <v>0</v>
      </c>
      <c r="K461" s="107">
        <f>'RS Charges'!K1639</f>
        <v>0</v>
      </c>
      <c r="L461" s="107">
        <f>'RS Charges'!L1639</f>
        <v>0</v>
      </c>
      <c r="M461" s="107">
        <f>'RS Charges'!M1639</f>
        <v>0</v>
      </c>
      <c r="N461" s="107">
        <f>'RS Charges'!N1639</f>
        <v>0</v>
      </c>
      <c r="O461" s="107">
        <f>'RS Charges'!O1639</f>
        <v>0</v>
      </c>
      <c r="P461" s="107">
        <f>'RS Charges'!P1639</f>
        <v>0</v>
      </c>
      <c r="Q461" s="107">
        <f>'RS Charges'!Q1639</f>
        <v>0</v>
      </c>
      <c r="R461" s="107">
        <f>'RS Charges'!R1639</f>
        <v>0</v>
      </c>
      <c r="S461" s="107">
        <f>'RS Charges'!S1639</f>
        <v>0</v>
      </c>
      <c r="T461" s="107">
        <f>'RS Charges'!T1639</f>
        <v>0</v>
      </c>
      <c r="U461" s="107">
        <f>'RS Charges'!U1639</f>
        <v>0</v>
      </c>
      <c r="V461" s="107">
        <f>'RS Charges'!V1639</f>
        <v>0</v>
      </c>
      <c r="W461" s="107">
        <f>'RS Charges'!W1639</f>
        <v>0</v>
      </c>
      <c r="X461" s="107">
        <f>'RS Charges'!X1639</f>
        <v>0</v>
      </c>
      <c r="Y461" s="107">
        <f>'RS Charges'!Y1639</f>
        <v>0</v>
      </c>
      <c r="Z461" s="107">
        <f>'RS Charges'!Z1639</f>
        <v>0</v>
      </c>
      <c r="AA461" s="107">
        <f>'RS Charges'!AA1639</f>
        <v>0</v>
      </c>
      <c r="AB461" s="107">
        <f>'RS Charges'!AB1639</f>
        <v>0</v>
      </c>
      <c r="AC461" s="108">
        <f>'RS Charges'!AC1639</f>
        <v>0</v>
      </c>
      <c r="AE461" s="805">
        <f>'RS Charges'!AE1639</f>
        <v>0</v>
      </c>
      <c r="AG461" s="805">
        <f>'RS Charges'!AG1639</f>
        <v>0</v>
      </c>
      <c r="AI461" s="805">
        <f>'RS Charges'!AI1639</f>
        <v>0</v>
      </c>
    </row>
    <row r="462" spans="2:35" outlineLevel="1" x14ac:dyDescent="0.2">
      <c r="B462" s="445" t="str">
        <f>'Line Items'!D$2437</f>
        <v>Rolling Stock Charges</v>
      </c>
      <c r="C462" s="445" t="str">
        <f>'Line Items'!D$2479</f>
        <v>Rolling Stock Charges</v>
      </c>
      <c r="D462" s="142" t="str">
        <f>'RS Charges'!D1640</f>
        <v>[Rolling Stock Line 54]</v>
      </c>
      <c r="E462" s="106"/>
      <c r="F462" s="143" t="str">
        <f>'RS Charges'!F1640</f>
        <v>£000</v>
      </c>
      <c r="G462" s="107">
        <f>'RS Charges'!G1640</f>
        <v>0</v>
      </c>
      <c r="H462" s="107">
        <f>'RS Charges'!H1640</f>
        <v>0</v>
      </c>
      <c r="I462" s="107">
        <f>'RS Charges'!I1640</f>
        <v>0</v>
      </c>
      <c r="J462" s="107">
        <f>'RS Charges'!J1640</f>
        <v>0</v>
      </c>
      <c r="K462" s="107">
        <f>'RS Charges'!K1640</f>
        <v>0</v>
      </c>
      <c r="L462" s="107">
        <f>'RS Charges'!L1640</f>
        <v>0</v>
      </c>
      <c r="M462" s="107">
        <f>'RS Charges'!M1640</f>
        <v>0</v>
      </c>
      <c r="N462" s="107">
        <f>'RS Charges'!N1640</f>
        <v>0</v>
      </c>
      <c r="O462" s="107">
        <f>'RS Charges'!O1640</f>
        <v>0</v>
      </c>
      <c r="P462" s="107">
        <f>'RS Charges'!P1640</f>
        <v>0</v>
      </c>
      <c r="Q462" s="107">
        <f>'RS Charges'!Q1640</f>
        <v>0</v>
      </c>
      <c r="R462" s="107">
        <f>'RS Charges'!R1640</f>
        <v>0</v>
      </c>
      <c r="S462" s="107">
        <f>'RS Charges'!S1640</f>
        <v>0</v>
      </c>
      <c r="T462" s="107">
        <f>'RS Charges'!T1640</f>
        <v>0</v>
      </c>
      <c r="U462" s="107">
        <f>'RS Charges'!U1640</f>
        <v>0</v>
      </c>
      <c r="V462" s="107">
        <f>'RS Charges'!V1640</f>
        <v>0</v>
      </c>
      <c r="W462" s="107">
        <f>'RS Charges'!W1640</f>
        <v>0</v>
      </c>
      <c r="X462" s="107">
        <f>'RS Charges'!X1640</f>
        <v>0</v>
      </c>
      <c r="Y462" s="107">
        <f>'RS Charges'!Y1640</f>
        <v>0</v>
      </c>
      <c r="Z462" s="107">
        <f>'RS Charges'!Z1640</f>
        <v>0</v>
      </c>
      <c r="AA462" s="107">
        <f>'RS Charges'!AA1640</f>
        <v>0</v>
      </c>
      <c r="AB462" s="107">
        <f>'RS Charges'!AB1640</f>
        <v>0</v>
      </c>
      <c r="AC462" s="108">
        <f>'RS Charges'!AC1640</f>
        <v>0</v>
      </c>
      <c r="AE462" s="805">
        <f>'RS Charges'!AE1640</f>
        <v>0</v>
      </c>
      <c r="AG462" s="805">
        <f>'RS Charges'!AG1640</f>
        <v>0</v>
      </c>
      <c r="AI462" s="805">
        <f>'RS Charges'!AI1640</f>
        <v>0</v>
      </c>
    </row>
    <row r="463" spans="2:35" outlineLevel="1" x14ac:dyDescent="0.2">
      <c r="B463" s="445" t="str">
        <f>'Line Items'!D$2437</f>
        <v>Rolling Stock Charges</v>
      </c>
      <c r="C463" s="445" t="str">
        <f>'Line Items'!D$2479</f>
        <v>Rolling Stock Charges</v>
      </c>
      <c r="D463" s="142" t="str">
        <f>'RS Charges'!D1641</f>
        <v>[Rolling Stock Line 55]</v>
      </c>
      <c r="E463" s="106"/>
      <c r="F463" s="143" t="str">
        <f>'RS Charges'!F1641</f>
        <v>£000</v>
      </c>
      <c r="G463" s="107">
        <f>'RS Charges'!G1641</f>
        <v>0</v>
      </c>
      <c r="H463" s="107">
        <f>'RS Charges'!H1641</f>
        <v>0</v>
      </c>
      <c r="I463" s="107">
        <f>'RS Charges'!I1641</f>
        <v>0</v>
      </c>
      <c r="J463" s="107">
        <f>'RS Charges'!J1641</f>
        <v>0</v>
      </c>
      <c r="K463" s="107">
        <f>'RS Charges'!K1641</f>
        <v>0</v>
      </c>
      <c r="L463" s="107">
        <f>'RS Charges'!L1641</f>
        <v>0</v>
      </c>
      <c r="M463" s="107">
        <f>'RS Charges'!M1641</f>
        <v>0</v>
      </c>
      <c r="N463" s="107">
        <f>'RS Charges'!N1641</f>
        <v>0</v>
      </c>
      <c r="O463" s="107">
        <f>'RS Charges'!O1641</f>
        <v>0</v>
      </c>
      <c r="P463" s="107">
        <f>'RS Charges'!P1641</f>
        <v>0</v>
      </c>
      <c r="Q463" s="107">
        <f>'RS Charges'!Q1641</f>
        <v>0</v>
      </c>
      <c r="R463" s="107">
        <f>'RS Charges'!R1641</f>
        <v>0</v>
      </c>
      <c r="S463" s="107">
        <f>'RS Charges'!S1641</f>
        <v>0</v>
      </c>
      <c r="T463" s="107">
        <f>'RS Charges'!T1641</f>
        <v>0</v>
      </c>
      <c r="U463" s="107">
        <f>'RS Charges'!U1641</f>
        <v>0</v>
      </c>
      <c r="V463" s="107">
        <f>'RS Charges'!V1641</f>
        <v>0</v>
      </c>
      <c r="W463" s="107">
        <f>'RS Charges'!W1641</f>
        <v>0</v>
      </c>
      <c r="X463" s="107">
        <f>'RS Charges'!X1641</f>
        <v>0</v>
      </c>
      <c r="Y463" s="107">
        <f>'RS Charges'!Y1641</f>
        <v>0</v>
      </c>
      <c r="Z463" s="107">
        <f>'RS Charges'!Z1641</f>
        <v>0</v>
      </c>
      <c r="AA463" s="107">
        <f>'RS Charges'!AA1641</f>
        <v>0</v>
      </c>
      <c r="AB463" s="107">
        <f>'RS Charges'!AB1641</f>
        <v>0</v>
      </c>
      <c r="AC463" s="108">
        <f>'RS Charges'!AC1641</f>
        <v>0</v>
      </c>
      <c r="AE463" s="805">
        <f>'RS Charges'!AE1641</f>
        <v>0</v>
      </c>
      <c r="AG463" s="805">
        <f>'RS Charges'!AG1641</f>
        <v>0</v>
      </c>
      <c r="AI463" s="805">
        <f>'RS Charges'!AI1641</f>
        <v>0</v>
      </c>
    </row>
    <row r="464" spans="2:35" outlineLevel="1" x14ac:dyDescent="0.2">
      <c r="B464" s="445" t="str">
        <f>'Line Items'!D$2437</f>
        <v>Rolling Stock Charges</v>
      </c>
      <c r="C464" s="445" t="str">
        <f>'Line Items'!D$2479</f>
        <v>Rolling Stock Charges</v>
      </c>
      <c r="D464" s="142" t="str">
        <f>'RS Charges'!D1642</f>
        <v>[Rolling Stock Line 56]</v>
      </c>
      <c r="E464" s="106"/>
      <c r="F464" s="143" t="str">
        <f>'RS Charges'!F1642</f>
        <v>£000</v>
      </c>
      <c r="G464" s="107">
        <f>'RS Charges'!G1642</f>
        <v>0</v>
      </c>
      <c r="H464" s="107">
        <f>'RS Charges'!H1642</f>
        <v>0</v>
      </c>
      <c r="I464" s="107">
        <f>'RS Charges'!I1642</f>
        <v>0</v>
      </c>
      <c r="J464" s="107">
        <f>'RS Charges'!J1642</f>
        <v>0</v>
      </c>
      <c r="K464" s="107">
        <f>'RS Charges'!K1642</f>
        <v>0</v>
      </c>
      <c r="L464" s="107">
        <f>'RS Charges'!L1642</f>
        <v>0</v>
      </c>
      <c r="M464" s="107">
        <f>'RS Charges'!M1642</f>
        <v>0</v>
      </c>
      <c r="N464" s="107">
        <f>'RS Charges'!N1642</f>
        <v>0</v>
      </c>
      <c r="O464" s="107">
        <f>'RS Charges'!O1642</f>
        <v>0</v>
      </c>
      <c r="P464" s="107">
        <f>'RS Charges'!P1642</f>
        <v>0</v>
      </c>
      <c r="Q464" s="107">
        <f>'RS Charges'!Q1642</f>
        <v>0</v>
      </c>
      <c r="R464" s="107">
        <f>'RS Charges'!R1642</f>
        <v>0</v>
      </c>
      <c r="S464" s="107">
        <f>'RS Charges'!S1642</f>
        <v>0</v>
      </c>
      <c r="T464" s="107">
        <f>'RS Charges'!T1642</f>
        <v>0</v>
      </c>
      <c r="U464" s="107">
        <f>'RS Charges'!U1642</f>
        <v>0</v>
      </c>
      <c r="V464" s="107">
        <f>'RS Charges'!V1642</f>
        <v>0</v>
      </c>
      <c r="W464" s="107">
        <f>'RS Charges'!W1642</f>
        <v>0</v>
      </c>
      <c r="X464" s="107">
        <f>'RS Charges'!X1642</f>
        <v>0</v>
      </c>
      <c r="Y464" s="107">
        <f>'RS Charges'!Y1642</f>
        <v>0</v>
      </c>
      <c r="Z464" s="107">
        <f>'RS Charges'!Z1642</f>
        <v>0</v>
      </c>
      <c r="AA464" s="107">
        <f>'RS Charges'!AA1642</f>
        <v>0</v>
      </c>
      <c r="AB464" s="107">
        <f>'RS Charges'!AB1642</f>
        <v>0</v>
      </c>
      <c r="AC464" s="108">
        <f>'RS Charges'!AC1642</f>
        <v>0</v>
      </c>
      <c r="AE464" s="805">
        <f>'RS Charges'!AE1642</f>
        <v>0</v>
      </c>
      <c r="AG464" s="805">
        <f>'RS Charges'!AG1642</f>
        <v>0</v>
      </c>
      <c r="AI464" s="805">
        <f>'RS Charges'!AI1642</f>
        <v>0</v>
      </c>
    </row>
    <row r="465" spans="2:35" outlineLevel="1" x14ac:dyDescent="0.2">
      <c r="B465" s="445" t="str">
        <f>'Line Items'!D$2437</f>
        <v>Rolling Stock Charges</v>
      </c>
      <c r="C465" s="445" t="str">
        <f>'Line Items'!D$2479</f>
        <v>Rolling Stock Charges</v>
      </c>
      <c r="D465" s="142" t="str">
        <f>'RS Charges'!D1643</f>
        <v>[Rolling Stock Line 57]</v>
      </c>
      <c r="E465" s="106"/>
      <c r="F465" s="143" t="str">
        <f>'RS Charges'!F1643</f>
        <v>£000</v>
      </c>
      <c r="G465" s="107">
        <f>'RS Charges'!G1643</f>
        <v>0</v>
      </c>
      <c r="H465" s="107">
        <f>'RS Charges'!H1643</f>
        <v>0</v>
      </c>
      <c r="I465" s="107">
        <f>'RS Charges'!I1643</f>
        <v>0</v>
      </c>
      <c r="J465" s="107">
        <f>'RS Charges'!J1643</f>
        <v>0</v>
      </c>
      <c r="K465" s="107">
        <f>'RS Charges'!K1643</f>
        <v>0</v>
      </c>
      <c r="L465" s="107">
        <f>'RS Charges'!L1643</f>
        <v>0</v>
      </c>
      <c r="M465" s="107">
        <f>'RS Charges'!M1643</f>
        <v>0</v>
      </c>
      <c r="N465" s="107">
        <f>'RS Charges'!N1643</f>
        <v>0</v>
      </c>
      <c r="O465" s="107">
        <f>'RS Charges'!O1643</f>
        <v>0</v>
      </c>
      <c r="P465" s="107">
        <f>'RS Charges'!P1643</f>
        <v>0</v>
      </c>
      <c r="Q465" s="107">
        <f>'RS Charges'!Q1643</f>
        <v>0</v>
      </c>
      <c r="R465" s="107">
        <f>'RS Charges'!R1643</f>
        <v>0</v>
      </c>
      <c r="S465" s="107">
        <f>'RS Charges'!S1643</f>
        <v>0</v>
      </c>
      <c r="T465" s="107">
        <f>'RS Charges'!T1643</f>
        <v>0</v>
      </c>
      <c r="U465" s="107">
        <f>'RS Charges'!U1643</f>
        <v>0</v>
      </c>
      <c r="V465" s="107">
        <f>'RS Charges'!V1643</f>
        <v>0</v>
      </c>
      <c r="W465" s="107">
        <f>'RS Charges'!W1643</f>
        <v>0</v>
      </c>
      <c r="X465" s="107">
        <f>'RS Charges'!X1643</f>
        <v>0</v>
      </c>
      <c r="Y465" s="107">
        <f>'RS Charges'!Y1643</f>
        <v>0</v>
      </c>
      <c r="Z465" s="107">
        <f>'RS Charges'!Z1643</f>
        <v>0</v>
      </c>
      <c r="AA465" s="107">
        <f>'RS Charges'!AA1643</f>
        <v>0</v>
      </c>
      <c r="AB465" s="107">
        <f>'RS Charges'!AB1643</f>
        <v>0</v>
      </c>
      <c r="AC465" s="108">
        <f>'RS Charges'!AC1643</f>
        <v>0</v>
      </c>
      <c r="AE465" s="805">
        <f>'RS Charges'!AE1643</f>
        <v>0</v>
      </c>
      <c r="AG465" s="805">
        <f>'RS Charges'!AG1643</f>
        <v>0</v>
      </c>
      <c r="AI465" s="805">
        <f>'RS Charges'!AI1643</f>
        <v>0</v>
      </c>
    </row>
    <row r="466" spans="2:35" outlineLevel="1" x14ac:dyDescent="0.2">
      <c r="B466" s="445" t="str">
        <f>'Line Items'!D$2437</f>
        <v>Rolling Stock Charges</v>
      </c>
      <c r="C466" s="445" t="str">
        <f>'Line Items'!D$2479</f>
        <v>Rolling Stock Charges</v>
      </c>
      <c r="D466" s="142" t="str">
        <f>'RS Charges'!D1644</f>
        <v>[Rolling Stock Line 58]</v>
      </c>
      <c r="E466" s="106"/>
      <c r="F466" s="143" t="str">
        <f>'RS Charges'!F1644</f>
        <v>£000</v>
      </c>
      <c r="G466" s="107">
        <f>'RS Charges'!G1644</f>
        <v>0</v>
      </c>
      <c r="H466" s="107">
        <f>'RS Charges'!H1644</f>
        <v>0</v>
      </c>
      <c r="I466" s="107">
        <f>'RS Charges'!I1644</f>
        <v>0</v>
      </c>
      <c r="J466" s="107">
        <f>'RS Charges'!J1644</f>
        <v>0</v>
      </c>
      <c r="K466" s="107">
        <f>'RS Charges'!K1644</f>
        <v>0</v>
      </c>
      <c r="L466" s="107">
        <f>'RS Charges'!L1644</f>
        <v>0</v>
      </c>
      <c r="M466" s="107">
        <f>'RS Charges'!M1644</f>
        <v>0</v>
      </c>
      <c r="N466" s="107">
        <f>'RS Charges'!N1644</f>
        <v>0</v>
      </c>
      <c r="O466" s="107">
        <f>'RS Charges'!O1644</f>
        <v>0</v>
      </c>
      <c r="P466" s="107">
        <f>'RS Charges'!P1644</f>
        <v>0</v>
      </c>
      <c r="Q466" s="107">
        <f>'RS Charges'!Q1644</f>
        <v>0</v>
      </c>
      <c r="R466" s="107">
        <f>'RS Charges'!R1644</f>
        <v>0</v>
      </c>
      <c r="S466" s="107">
        <f>'RS Charges'!S1644</f>
        <v>0</v>
      </c>
      <c r="T466" s="107">
        <f>'RS Charges'!T1644</f>
        <v>0</v>
      </c>
      <c r="U466" s="107">
        <f>'RS Charges'!U1644</f>
        <v>0</v>
      </c>
      <c r="V466" s="107">
        <f>'RS Charges'!V1644</f>
        <v>0</v>
      </c>
      <c r="W466" s="107">
        <f>'RS Charges'!W1644</f>
        <v>0</v>
      </c>
      <c r="X466" s="107">
        <f>'RS Charges'!X1644</f>
        <v>0</v>
      </c>
      <c r="Y466" s="107">
        <f>'RS Charges'!Y1644</f>
        <v>0</v>
      </c>
      <c r="Z466" s="107">
        <f>'RS Charges'!Z1644</f>
        <v>0</v>
      </c>
      <c r="AA466" s="107">
        <f>'RS Charges'!AA1644</f>
        <v>0</v>
      </c>
      <c r="AB466" s="107">
        <f>'RS Charges'!AB1644</f>
        <v>0</v>
      </c>
      <c r="AC466" s="108">
        <f>'RS Charges'!AC1644</f>
        <v>0</v>
      </c>
      <c r="AE466" s="805">
        <f>'RS Charges'!AE1644</f>
        <v>0</v>
      </c>
      <c r="AG466" s="805">
        <f>'RS Charges'!AG1644</f>
        <v>0</v>
      </c>
      <c r="AI466" s="805">
        <f>'RS Charges'!AI1644</f>
        <v>0</v>
      </c>
    </row>
    <row r="467" spans="2:35" outlineLevel="1" x14ac:dyDescent="0.2">
      <c r="B467" s="445" t="str">
        <f>'Line Items'!D$2437</f>
        <v>Rolling Stock Charges</v>
      </c>
      <c r="C467" s="445" t="str">
        <f>'Line Items'!D$2479</f>
        <v>Rolling Stock Charges</v>
      </c>
      <c r="D467" s="142" t="str">
        <f>'RS Charges'!D1645</f>
        <v>[Rolling Stock Line 59]</v>
      </c>
      <c r="E467" s="106"/>
      <c r="F467" s="143" t="str">
        <f>'RS Charges'!F1645</f>
        <v>£000</v>
      </c>
      <c r="G467" s="107">
        <f>'RS Charges'!G1645</f>
        <v>0</v>
      </c>
      <c r="H467" s="107">
        <f>'RS Charges'!H1645</f>
        <v>0</v>
      </c>
      <c r="I467" s="107">
        <f>'RS Charges'!I1645</f>
        <v>0</v>
      </c>
      <c r="J467" s="107">
        <f>'RS Charges'!J1645</f>
        <v>0</v>
      </c>
      <c r="K467" s="107">
        <f>'RS Charges'!K1645</f>
        <v>0</v>
      </c>
      <c r="L467" s="107">
        <f>'RS Charges'!L1645</f>
        <v>0</v>
      </c>
      <c r="M467" s="107">
        <f>'RS Charges'!M1645</f>
        <v>0</v>
      </c>
      <c r="N467" s="107">
        <f>'RS Charges'!N1645</f>
        <v>0</v>
      </c>
      <c r="O467" s="107">
        <f>'RS Charges'!O1645</f>
        <v>0</v>
      </c>
      <c r="P467" s="107">
        <f>'RS Charges'!P1645</f>
        <v>0</v>
      </c>
      <c r="Q467" s="107">
        <f>'RS Charges'!Q1645</f>
        <v>0</v>
      </c>
      <c r="R467" s="107">
        <f>'RS Charges'!R1645</f>
        <v>0</v>
      </c>
      <c r="S467" s="107">
        <f>'RS Charges'!S1645</f>
        <v>0</v>
      </c>
      <c r="T467" s="107">
        <f>'RS Charges'!T1645</f>
        <v>0</v>
      </c>
      <c r="U467" s="107">
        <f>'RS Charges'!U1645</f>
        <v>0</v>
      </c>
      <c r="V467" s="107">
        <f>'RS Charges'!V1645</f>
        <v>0</v>
      </c>
      <c r="W467" s="107">
        <f>'RS Charges'!W1645</f>
        <v>0</v>
      </c>
      <c r="X467" s="107">
        <f>'RS Charges'!X1645</f>
        <v>0</v>
      </c>
      <c r="Y467" s="107">
        <f>'RS Charges'!Y1645</f>
        <v>0</v>
      </c>
      <c r="Z467" s="107">
        <f>'RS Charges'!Z1645</f>
        <v>0</v>
      </c>
      <c r="AA467" s="107">
        <f>'RS Charges'!AA1645</f>
        <v>0</v>
      </c>
      <c r="AB467" s="107">
        <f>'RS Charges'!AB1645</f>
        <v>0</v>
      </c>
      <c r="AC467" s="108">
        <f>'RS Charges'!AC1645</f>
        <v>0</v>
      </c>
      <c r="AE467" s="805">
        <f>'RS Charges'!AE1645</f>
        <v>0</v>
      </c>
      <c r="AG467" s="805">
        <f>'RS Charges'!AG1645</f>
        <v>0</v>
      </c>
      <c r="AI467" s="805">
        <f>'RS Charges'!AI1645</f>
        <v>0</v>
      </c>
    </row>
    <row r="468" spans="2:35" outlineLevel="1" x14ac:dyDescent="0.2">
      <c r="B468" s="445" t="str">
        <f>'Line Items'!D$2437</f>
        <v>Rolling Stock Charges</v>
      </c>
      <c r="C468" s="445" t="str">
        <f>'Line Items'!D$2479</f>
        <v>Rolling Stock Charges</v>
      </c>
      <c r="D468" s="113" t="str">
        <f>'RS Charges'!D1646</f>
        <v>[Rolling Stock Line 60]</v>
      </c>
      <c r="E468" s="286"/>
      <c r="F468" s="155" t="str">
        <f>'RS Charges'!F1646</f>
        <v>£000</v>
      </c>
      <c r="G468" s="115">
        <f>'RS Charges'!G1646</f>
        <v>0</v>
      </c>
      <c r="H468" s="115">
        <f>'RS Charges'!H1646</f>
        <v>0</v>
      </c>
      <c r="I468" s="115">
        <f>'RS Charges'!I1646</f>
        <v>0</v>
      </c>
      <c r="J468" s="115">
        <f>'RS Charges'!J1646</f>
        <v>0</v>
      </c>
      <c r="K468" s="115">
        <f>'RS Charges'!K1646</f>
        <v>0</v>
      </c>
      <c r="L468" s="115">
        <f>'RS Charges'!L1646</f>
        <v>0</v>
      </c>
      <c r="M468" s="115">
        <f>'RS Charges'!M1646</f>
        <v>0</v>
      </c>
      <c r="N468" s="115">
        <f>'RS Charges'!N1646</f>
        <v>0</v>
      </c>
      <c r="O468" s="115">
        <f>'RS Charges'!O1646</f>
        <v>0</v>
      </c>
      <c r="P468" s="115">
        <f>'RS Charges'!P1646</f>
        <v>0</v>
      </c>
      <c r="Q468" s="115">
        <f>'RS Charges'!Q1646</f>
        <v>0</v>
      </c>
      <c r="R468" s="115">
        <f>'RS Charges'!R1646</f>
        <v>0</v>
      </c>
      <c r="S468" s="115">
        <f>'RS Charges'!S1646</f>
        <v>0</v>
      </c>
      <c r="T468" s="115">
        <f>'RS Charges'!T1646</f>
        <v>0</v>
      </c>
      <c r="U468" s="115">
        <f>'RS Charges'!U1646</f>
        <v>0</v>
      </c>
      <c r="V468" s="115">
        <f>'RS Charges'!V1646</f>
        <v>0</v>
      </c>
      <c r="W468" s="115">
        <f>'RS Charges'!W1646</f>
        <v>0</v>
      </c>
      <c r="X468" s="115">
        <f>'RS Charges'!X1646</f>
        <v>0</v>
      </c>
      <c r="Y468" s="115">
        <f>'RS Charges'!Y1646</f>
        <v>0</v>
      </c>
      <c r="Z468" s="115">
        <f>'RS Charges'!Z1646</f>
        <v>0</v>
      </c>
      <c r="AA468" s="115">
        <f>'RS Charges'!AA1646</f>
        <v>0</v>
      </c>
      <c r="AB468" s="115">
        <f>'RS Charges'!AB1646</f>
        <v>0</v>
      </c>
      <c r="AC468" s="116">
        <f>'RS Charges'!AC1646</f>
        <v>0</v>
      </c>
      <c r="AE468" s="1058">
        <f>'RS Charges'!AE1646</f>
        <v>0</v>
      </c>
      <c r="AG468" s="1058">
        <f>'RS Charges'!AG1646</f>
        <v>0</v>
      </c>
      <c r="AI468" s="1058">
        <f>'RS Charges'!AI1646</f>
        <v>0</v>
      </c>
    </row>
    <row r="469" spans="2:35" outlineLevel="1" x14ac:dyDescent="0.2">
      <c r="B469" s="445" t="str">
        <f>'Line Items'!D$2438</f>
        <v>Infrastructure Charges</v>
      </c>
      <c r="C469" s="445" t="str">
        <f>'Line Items'!D$2480</f>
        <v>Infrastructure Charges: Secondary Station Access Charges</v>
      </c>
      <c r="D469" s="471" t="str">
        <f>Infrastructure!D169</f>
        <v>Total Secondary Station Access Long Term Charge</v>
      </c>
      <c r="E469" s="472"/>
      <c r="F469" s="453" t="str">
        <f>Infrastructure!F169</f>
        <v>£000</v>
      </c>
      <c r="G469" s="454">
        <f>Infrastructure!G169</f>
        <v>0</v>
      </c>
      <c r="H469" s="454">
        <f>Infrastructure!H169</f>
        <v>0</v>
      </c>
      <c r="I469" s="454">
        <f>Infrastructure!I169</f>
        <v>0</v>
      </c>
      <c r="J469" s="454">
        <f>Infrastructure!J169</f>
        <v>0</v>
      </c>
      <c r="K469" s="454">
        <f>Infrastructure!K169</f>
        <v>0</v>
      </c>
      <c r="L469" s="454">
        <f>Infrastructure!L169</f>
        <v>0</v>
      </c>
      <c r="M469" s="454">
        <f>Infrastructure!M169</f>
        <v>0</v>
      </c>
      <c r="N469" s="454">
        <f>Infrastructure!N169</f>
        <v>0</v>
      </c>
      <c r="O469" s="454">
        <f>Infrastructure!O169</f>
        <v>0</v>
      </c>
      <c r="P469" s="454">
        <f>Infrastructure!P169</f>
        <v>0</v>
      </c>
      <c r="Q469" s="454">
        <f>Infrastructure!Q169</f>
        <v>0</v>
      </c>
      <c r="R469" s="454">
        <f>Infrastructure!R169</f>
        <v>0</v>
      </c>
      <c r="S469" s="454">
        <f>Infrastructure!S169</f>
        <v>0</v>
      </c>
      <c r="T469" s="454">
        <f>Infrastructure!T169</f>
        <v>0</v>
      </c>
      <c r="U469" s="454">
        <f>Infrastructure!U169</f>
        <v>0</v>
      </c>
      <c r="V469" s="454">
        <f>Infrastructure!V169</f>
        <v>0</v>
      </c>
      <c r="W469" s="454">
        <f>Infrastructure!W169</f>
        <v>0</v>
      </c>
      <c r="X469" s="454">
        <f>Infrastructure!X169</f>
        <v>0</v>
      </c>
      <c r="Y469" s="454">
        <f>Infrastructure!Y169</f>
        <v>0</v>
      </c>
      <c r="Z469" s="454">
        <f>Infrastructure!Z169</f>
        <v>0</v>
      </c>
      <c r="AA469" s="454">
        <f>Infrastructure!AA169</f>
        <v>0</v>
      </c>
      <c r="AB469" s="454">
        <f>Infrastructure!AB169</f>
        <v>0</v>
      </c>
      <c r="AC469" s="455">
        <f>Infrastructure!AC169</f>
        <v>0</v>
      </c>
      <c r="AE469" s="1063">
        <f>Infrastructure!AE169</f>
        <v>0</v>
      </c>
      <c r="AG469" s="1063">
        <f>Infrastructure!AG169</f>
        <v>0</v>
      </c>
      <c r="AI469" s="1063">
        <f>Infrastructure!AI169</f>
        <v>0</v>
      </c>
    </row>
    <row r="470" spans="2:35" outlineLevel="1" x14ac:dyDescent="0.2">
      <c r="B470" s="445" t="str">
        <f>'Line Items'!D$2438</f>
        <v>Infrastructure Charges</v>
      </c>
      <c r="C470" s="445" t="str">
        <f>'Line Items'!D$2480</f>
        <v>Infrastructure Charges: Secondary Station Access Charges</v>
      </c>
      <c r="D470" s="473" t="str">
        <f>Infrastructure!D323</f>
        <v>Total Secondary Station Access Qualifying Expenditure</v>
      </c>
      <c r="E470" s="97"/>
      <c r="F470" s="143" t="str">
        <f>Infrastructure!F323</f>
        <v>£000</v>
      </c>
      <c r="G470" s="107">
        <f>Infrastructure!G323</f>
        <v>0</v>
      </c>
      <c r="H470" s="107">
        <f>Infrastructure!H323</f>
        <v>0</v>
      </c>
      <c r="I470" s="107">
        <f>Infrastructure!I323</f>
        <v>0</v>
      </c>
      <c r="J470" s="107">
        <f>Infrastructure!J323</f>
        <v>0</v>
      </c>
      <c r="K470" s="107">
        <f>Infrastructure!K323</f>
        <v>0</v>
      </c>
      <c r="L470" s="107">
        <f>Infrastructure!L323</f>
        <v>0</v>
      </c>
      <c r="M470" s="107">
        <f>Infrastructure!M323</f>
        <v>0</v>
      </c>
      <c r="N470" s="107">
        <f>Infrastructure!N323</f>
        <v>0</v>
      </c>
      <c r="O470" s="107">
        <f>Infrastructure!O323</f>
        <v>0</v>
      </c>
      <c r="P470" s="107">
        <f>Infrastructure!P323</f>
        <v>0</v>
      </c>
      <c r="Q470" s="107">
        <f>Infrastructure!Q323</f>
        <v>0</v>
      </c>
      <c r="R470" s="107">
        <f>Infrastructure!R323</f>
        <v>0</v>
      </c>
      <c r="S470" s="107">
        <f>Infrastructure!S323</f>
        <v>0</v>
      </c>
      <c r="T470" s="107">
        <f>Infrastructure!T323</f>
        <v>0</v>
      </c>
      <c r="U470" s="107">
        <f>Infrastructure!U323</f>
        <v>0</v>
      </c>
      <c r="V470" s="107">
        <f>Infrastructure!V323</f>
        <v>0</v>
      </c>
      <c r="W470" s="107">
        <f>Infrastructure!W323</f>
        <v>0</v>
      </c>
      <c r="X470" s="107">
        <f>Infrastructure!X323</f>
        <v>0</v>
      </c>
      <c r="Y470" s="107">
        <f>Infrastructure!Y323</f>
        <v>0</v>
      </c>
      <c r="Z470" s="107">
        <f>Infrastructure!Z323</f>
        <v>0</v>
      </c>
      <c r="AA470" s="107">
        <f>Infrastructure!AA323</f>
        <v>0</v>
      </c>
      <c r="AB470" s="107">
        <f>Infrastructure!AB323</f>
        <v>0</v>
      </c>
      <c r="AC470" s="108">
        <f>Infrastructure!AC323</f>
        <v>0</v>
      </c>
      <c r="AE470" s="1063">
        <f>Infrastructure!AE323</f>
        <v>0</v>
      </c>
      <c r="AG470" s="1063">
        <f>Infrastructure!AG323</f>
        <v>0</v>
      </c>
      <c r="AI470" s="1063">
        <f>Infrastructure!AI323</f>
        <v>0</v>
      </c>
    </row>
    <row r="471" spans="2:35" outlineLevel="1" x14ac:dyDescent="0.2">
      <c r="B471" s="445" t="str">
        <f>'Line Items'!D$2438</f>
        <v>Infrastructure Charges</v>
      </c>
      <c r="C471" s="445" t="str">
        <f>'Line Items'!D$2481</f>
        <v>Infrastructure Charges: Fixed Track Access Charge</v>
      </c>
      <c r="D471" s="474" t="str">
        <f>Infrastructure!D1610</f>
        <v>Fixed Track Access Charge</v>
      </c>
      <c r="E471" s="475"/>
      <c r="F471" s="463" t="str">
        <f>Infrastructure!F335</f>
        <v>£000</v>
      </c>
      <c r="G471" s="464">
        <f>Infrastructure!G335</f>
        <v>0</v>
      </c>
      <c r="H471" s="464">
        <f>Infrastructure!H335</f>
        <v>0</v>
      </c>
      <c r="I471" s="464">
        <f>Infrastructure!I335</f>
        <v>0</v>
      </c>
      <c r="J471" s="464">
        <f>Infrastructure!J335</f>
        <v>0</v>
      </c>
      <c r="K471" s="464">
        <f>Infrastructure!K335</f>
        <v>0</v>
      </c>
      <c r="L471" s="464">
        <f>Infrastructure!L335</f>
        <v>0</v>
      </c>
      <c r="M471" s="464">
        <f>Infrastructure!M335</f>
        <v>0</v>
      </c>
      <c r="N471" s="464">
        <f>Infrastructure!N335</f>
        <v>0</v>
      </c>
      <c r="O471" s="464">
        <f>Infrastructure!O335</f>
        <v>0</v>
      </c>
      <c r="P471" s="464">
        <f>Infrastructure!P335</f>
        <v>0</v>
      </c>
      <c r="Q471" s="464">
        <f>Infrastructure!Q335</f>
        <v>0</v>
      </c>
      <c r="R471" s="464">
        <f>Infrastructure!R335</f>
        <v>0</v>
      </c>
      <c r="S471" s="464">
        <f>Infrastructure!S335</f>
        <v>0</v>
      </c>
      <c r="T471" s="464">
        <f>Infrastructure!T335</f>
        <v>0</v>
      </c>
      <c r="U471" s="464">
        <f>Infrastructure!U335</f>
        <v>0</v>
      </c>
      <c r="V471" s="464">
        <f>Infrastructure!V335</f>
        <v>0</v>
      </c>
      <c r="W471" s="464">
        <f>Infrastructure!W335</f>
        <v>0</v>
      </c>
      <c r="X471" s="464">
        <f>Infrastructure!X335</f>
        <v>0</v>
      </c>
      <c r="Y471" s="464">
        <f>Infrastructure!Y335</f>
        <v>0</v>
      </c>
      <c r="Z471" s="464">
        <f>Infrastructure!Z335</f>
        <v>0</v>
      </c>
      <c r="AA471" s="464">
        <f>Infrastructure!AA335</f>
        <v>0</v>
      </c>
      <c r="AB471" s="464">
        <f>Infrastructure!AB335</f>
        <v>0</v>
      </c>
      <c r="AC471" s="465">
        <f>Infrastructure!AC335</f>
        <v>0</v>
      </c>
      <c r="AE471" s="1063">
        <f>Infrastructure!AE335</f>
        <v>0</v>
      </c>
      <c r="AG471" s="1063">
        <f>Infrastructure!AG335</f>
        <v>0</v>
      </c>
      <c r="AI471" s="1063">
        <f>Infrastructure!AI335</f>
        <v>0</v>
      </c>
    </row>
    <row r="472" spans="2:35" outlineLevel="1" x14ac:dyDescent="0.2">
      <c r="B472" s="445" t="str">
        <f>'Line Items'!D$2438</f>
        <v>Infrastructure Charges</v>
      </c>
      <c r="C472" s="445" t="str">
        <f>'Line Items'!D$2482</f>
        <v>Infrastructure Charges: Variable Usage Charges</v>
      </c>
      <c r="D472" s="474" t="str">
        <f>Infrastructure!D1611</f>
        <v>Variable Usage Charges</v>
      </c>
      <c r="E472" s="475"/>
      <c r="F472" s="463" t="str">
        <f>Infrastructure!F463</f>
        <v>£000</v>
      </c>
      <c r="G472" s="464">
        <f>Infrastructure!G463</f>
        <v>0</v>
      </c>
      <c r="H472" s="464">
        <f>Infrastructure!H463</f>
        <v>0</v>
      </c>
      <c r="I472" s="464">
        <f>Infrastructure!I463</f>
        <v>0</v>
      </c>
      <c r="J472" s="464">
        <f>Infrastructure!J463</f>
        <v>0</v>
      </c>
      <c r="K472" s="464">
        <f>Infrastructure!K463</f>
        <v>0</v>
      </c>
      <c r="L472" s="464">
        <f>Infrastructure!L463</f>
        <v>0</v>
      </c>
      <c r="M472" s="464">
        <f>Infrastructure!M463</f>
        <v>0</v>
      </c>
      <c r="N472" s="464">
        <f>Infrastructure!N463</f>
        <v>0</v>
      </c>
      <c r="O472" s="464">
        <f>Infrastructure!O463</f>
        <v>0</v>
      </c>
      <c r="P472" s="464">
        <f>Infrastructure!P463</f>
        <v>0</v>
      </c>
      <c r="Q472" s="464">
        <f>Infrastructure!Q463</f>
        <v>0</v>
      </c>
      <c r="R472" s="464">
        <f>Infrastructure!R463</f>
        <v>0</v>
      </c>
      <c r="S472" s="464">
        <f>Infrastructure!S463</f>
        <v>0</v>
      </c>
      <c r="T472" s="464">
        <f>Infrastructure!T463</f>
        <v>0</v>
      </c>
      <c r="U472" s="464">
        <f>Infrastructure!U463</f>
        <v>0</v>
      </c>
      <c r="V472" s="464">
        <f>Infrastructure!V463</f>
        <v>0</v>
      </c>
      <c r="W472" s="464">
        <f>Infrastructure!W463</f>
        <v>0</v>
      </c>
      <c r="X472" s="464">
        <f>Infrastructure!X463</f>
        <v>0</v>
      </c>
      <c r="Y472" s="464">
        <f>Infrastructure!Y463</f>
        <v>0</v>
      </c>
      <c r="Z472" s="464">
        <f>Infrastructure!Z463</f>
        <v>0</v>
      </c>
      <c r="AA472" s="464">
        <f>Infrastructure!AA463</f>
        <v>0</v>
      </c>
      <c r="AB472" s="464">
        <f>Infrastructure!AB463</f>
        <v>0</v>
      </c>
      <c r="AC472" s="465">
        <f>Infrastructure!AC463</f>
        <v>0</v>
      </c>
      <c r="AE472" s="1063">
        <f>Infrastructure!AE463</f>
        <v>0</v>
      </c>
      <c r="AG472" s="1063">
        <f>Infrastructure!AG463</f>
        <v>0</v>
      </c>
      <c r="AI472" s="1063">
        <f>Infrastructure!AI463</f>
        <v>0</v>
      </c>
    </row>
    <row r="473" spans="2:35" outlineLevel="1" x14ac:dyDescent="0.2">
      <c r="B473" s="445" t="str">
        <f>'Line Items'!D$2438</f>
        <v>Infrastructure Charges</v>
      </c>
      <c r="C473" s="445" t="str">
        <f>'Line Items'!D$2483</f>
        <v>Infrastructure Charges: Electric Current for Traction</v>
      </c>
      <c r="D473" s="474" t="str">
        <f>Infrastructure!D1612</f>
        <v>Electric Current for Traction</v>
      </c>
      <c r="E473" s="475"/>
      <c r="F473" s="463" t="str">
        <f>Infrastructure!F594</f>
        <v>£000</v>
      </c>
      <c r="G473" s="464">
        <f>Infrastructure!G594</f>
        <v>0</v>
      </c>
      <c r="H473" s="464">
        <f>Infrastructure!H594</f>
        <v>0</v>
      </c>
      <c r="I473" s="464">
        <f>Infrastructure!I594</f>
        <v>0</v>
      </c>
      <c r="J473" s="464">
        <f>Infrastructure!J594</f>
        <v>0</v>
      </c>
      <c r="K473" s="464">
        <f>Infrastructure!K594</f>
        <v>0</v>
      </c>
      <c r="L473" s="464">
        <f>Infrastructure!L594</f>
        <v>0</v>
      </c>
      <c r="M473" s="464">
        <f>Infrastructure!M594</f>
        <v>0</v>
      </c>
      <c r="N473" s="464">
        <f>Infrastructure!N594</f>
        <v>0</v>
      </c>
      <c r="O473" s="464">
        <f>Infrastructure!O594</f>
        <v>0</v>
      </c>
      <c r="P473" s="464">
        <f>Infrastructure!P594</f>
        <v>0</v>
      </c>
      <c r="Q473" s="464">
        <f>Infrastructure!Q594</f>
        <v>0</v>
      </c>
      <c r="R473" s="464">
        <f>Infrastructure!R594</f>
        <v>0</v>
      </c>
      <c r="S473" s="464">
        <f>Infrastructure!S594</f>
        <v>0</v>
      </c>
      <c r="T473" s="464">
        <f>Infrastructure!T594</f>
        <v>0</v>
      </c>
      <c r="U473" s="464">
        <f>Infrastructure!U594</f>
        <v>0</v>
      </c>
      <c r="V473" s="464">
        <f>Infrastructure!V594</f>
        <v>0</v>
      </c>
      <c r="W473" s="464">
        <f>Infrastructure!W594</f>
        <v>0</v>
      </c>
      <c r="X473" s="464">
        <f>Infrastructure!X594</f>
        <v>0</v>
      </c>
      <c r="Y473" s="464">
        <f>Infrastructure!Y594</f>
        <v>0</v>
      </c>
      <c r="Z473" s="464">
        <f>Infrastructure!Z594</f>
        <v>0</v>
      </c>
      <c r="AA473" s="464">
        <f>Infrastructure!AA594</f>
        <v>0</v>
      </c>
      <c r="AB473" s="464">
        <f>Infrastructure!AB594</f>
        <v>0</v>
      </c>
      <c r="AC473" s="465">
        <f>Infrastructure!AC594</f>
        <v>0</v>
      </c>
      <c r="AE473" s="1063">
        <f>Infrastructure!AE594</f>
        <v>0</v>
      </c>
      <c r="AG473" s="1063">
        <f>Infrastructure!AG594</f>
        <v>0</v>
      </c>
      <c r="AI473" s="1063">
        <f>Infrastructure!AI594</f>
        <v>0</v>
      </c>
    </row>
    <row r="474" spans="2:35" outlineLevel="1" x14ac:dyDescent="0.2">
      <c r="B474" s="445" t="str">
        <f>'Line Items'!D$2438</f>
        <v>Infrastructure Charges</v>
      </c>
      <c r="C474" s="445" t="str">
        <f>'Line Items'!D$2484</f>
        <v>Infrastructure Charges: Electrification Asset Usage Charge</v>
      </c>
      <c r="D474" s="474" t="str">
        <f>Infrastructure!D1613</f>
        <v>Electrification Asset Usage Charge</v>
      </c>
      <c r="E474" s="475"/>
      <c r="F474" s="463" t="str">
        <f>Infrastructure!F606</f>
        <v>£000</v>
      </c>
      <c r="G474" s="464">
        <f>Infrastructure!G606</f>
        <v>0</v>
      </c>
      <c r="H474" s="464">
        <f>Infrastructure!H606</f>
        <v>0</v>
      </c>
      <c r="I474" s="464">
        <f>Infrastructure!I606</f>
        <v>0</v>
      </c>
      <c r="J474" s="464">
        <f>Infrastructure!J606</f>
        <v>0</v>
      </c>
      <c r="K474" s="464">
        <f>Infrastructure!K606</f>
        <v>0</v>
      </c>
      <c r="L474" s="464">
        <f>Infrastructure!L606</f>
        <v>0</v>
      </c>
      <c r="M474" s="464">
        <f>Infrastructure!M606</f>
        <v>0</v>
      </c>
      <c r="N474" s="464">
        <f>Infrastructure!N606</f>
        <v>0</v>
      </c>
      <c r="O474" s="464">
        <f>Infrastructure!O606</f>
        <v>0</v>
      </c>
      <c r="P474" s="464">
        <f>Infrastructure!P606</f>
        <v>0</v>
      </c>
      <c r="Q474" s="464">
        <f>Infrastructure!Q606</f>
        <v>0</v>
      </c>
      <c r="R474" s="464">
        <f>Infrastructure!R606</f>
        <v>0</v>
      </c>
      <c r="S474" s="464">
        <f>Infrastructure!S606</f>
        <v>0</v>
      </c>
      <c r="T474" s="464">
        <f>Infrastructure!T606</f>
        <v>0</v>
      </c>
      <c r="U474" s="464">
        <f>Infrastructure!U606</f>
        <v>0</v>
      </c>
      <c r="V474" s="464">
        <f>Infrastructure!V606</f>
        <v>0</v>
      </c>
      <c r="W474" s="464">
        <f>Infrastructure!W606</f>
        <v>0</v>
      </c>
      <c r="X474" s="464">
        <f>Infrastructure!X606</f>
        <v>0</v>
      </c>
      <c r="Y474" s="464">
        <f>Infrastructure!Y606</f>
        <v>0</v>
      </c>
      <c r="Z474" s="464">
        <f>Infrastructure!Z606</f>
        <v>0</v>
      </c>
      <c r="AA474" s="464">
        <f>Infrastructure!AA606</f>
        <v>0</v>
      </c>
      <c r="AB474" s="464">
        <f>Infrastructure!AB606</f>
        <v>0</v>
      </c>
      <c r="AC474" s="465">
        <f>Infrastructure!AC606</f>
        <v>0</v>
      </c>
      <c r="AE474" s="1063">
        <f>Infrastructure!AE606</f>
        <v>0</v>
      </c>
      <c r="AG474" s="1063">
        <f>Infrastructure!AG606</f>
        <v>0</v>
      </c>
      <c r="AI474" s="1063">
        <f>Infrastructure!AI606</f>
        <v>0</v>
      </c>
    </row>
    <row r="475" spans="2:35" outlineLevel="1" x14ac:dyDescent="0.2">
      <c r="B475" s="445" t="str">
        <f>'Line Items'!D$2438</f>
        <v>Infrastructure Charges</v>
      </c>
      <c r="C475" s="445" t="str">
        <f>'Line Items'!D$2485</f>
        <v>Infrastructure Charges: Capacity Charges</v>
      </c>
      <c r="D475" s="474" t="str">
        <f>Infrastructure!D1614</f>
        <v>Capacity Charges</v>
      </c>
      <c r="E475" s="462"/>
      <c r="F475" s="463" t="str">
        <f>Infrastructure!F929</f>
        <v>£000</v>
      </c>
      <c r="G475" s="464">
        <f>Infrastructure!G929</f>
        <v>0</v>
      </c>
      <c r="H475" s="464">
        <f>Infrastructure!H929</f>
        <v>0</v>
      </c>
      <c r="I475" s="464">
        <f>Infrastructure!I929</f>
        <v>0</v>
      </c>
      <c r="J475" s="464">
        <f>Infrastructure!J929</f>
        <v>0</v>
      </c>
      <c r="K475" s="464">
        <f>Infrastructure!K929</f>
        <v>0</v>
      </c>
      <c r="L475" s="464">
        <f>Infrastructure!L929</f>
        <v>0</v>
      </c>
      <c r="M475" s="464">
        <f>Infrastructure!M929</f>
        <v>0</v>
      </c>
      <c r="N475" s="464">
        <f>Infrastructure!N929</f>
        <v>0</v>
      </c>
      <c r="O475" s="464">
        <f>Infrastructure!O929</f>
        <v>0</v>
      </c>
      <c r="P475" s="464">
        <f>Infrastructure!P929</f>
        <v>0</v>
      </c>
      <c r="Q475" s="464">
        <f>Infrastructure!Q929</f>
        <v>0</v>
      </c>
      <c r="R475" s="464">
        <f>Infrastructure!R929</f>
        <v>0</v>
      </c>
      <c r="S475" s="464">
        <f>Infrastructure!S929</f>
        <v>0</v>
      </c>
      <c r="T475" s="464">
        <f>Infrastructure!T929</f>
        <v>0</v>
      </c>
      <c r="U475" s="464">
        <f>Infrastructure!U929</f>
        <v>0</v>
      </c>
      <c r="V475" s="464">
        <f>Infrastructure!V929</f>
        <v>0</v>
      </c>
      <c r="W475" s="464">
        <f>Infrastructure!W929</f>
        <v>0</v>
      </c>
      <c r="X475" s="464">
        <f>Infrastructure!X929</f>
        <v>0</v>
      </c>
      <c r="Y475" s="464">
        <f>Infrastructure!Y929</f>
        <v>0</v>
      </c>
      <c r="Z475" s="464">
        <f>Infrastructure!Z929</f>
        <v>0</v>
      </c>
      <c r="AA475" s="464">
        <f>Infrastructure!AA929</f>
        <v>0</v>
      </c>
      <c r="AB475" s="464">
        <f>Infrastructure!AB929</f>
        <v>0</v>
      </c>
      <c r="AC475" s="465">
        <f>Infrastructure!AC929</f>
        <v>0</v>
      </c>
      <c r="AE475" s="1063">
        <f>Infrastructure!AE929</f>
        <v>0</v>
      </c>
      <c r="AG475" s="1063">
        <f>Infrastructure!AG929</f>
        <v>0</v>
      </c>
      <c r="AI475" s="1063">
        <f>Infrastructure!AI929</f>
        <v>0</v>
      </c>
    </row>
    <row r="476" spans="2:35" outlineLevel="1" x14ac:dyDescent="0.2">
      <c r="B476" s="445" t="str">
        <f>'Line Items'!D$2438</f>
        <v>Infrastructure Charges</v>
      </c>
      <c r="C476" s="445" t="str">
        <f>'Line Items'!D$2486</f>
        <v>Infrastructure Charges: Station &amp; Depot Access Charges</v>
      </c>
      <c r="D476" s="474" t="str">
        <f>Infrastructure!C941</f>
        <v>SFO Station Access Long Term Charge (First Reserve Rent)</v>
      </c>
      <c r="E476" s="462"/>
      <c r="F476" s="463" t="str">
        <f>Infrastructure!F1193</f>
        <v>£000</v>
      </c>
      <c r="G476" s="464">
        <f>Infrastructure!G1193</f>
        <v>0</v>
      </c>
      <c r="H476" s="464">
        <f>Infrastructure!H1193</f>
        <v>0</v>
      </c>
      <c r="I476" s="464">
        <f>Infrastructure!I1193</f>
        <v>0</v>
      </c>
      <c r="J476" s="464">
        <f>Infrastructure!J1193</f>
        <v>0</v>
      </c>
      <c r="K476" s="464">
        <f>Infrastructure!K1193</f>
        <v>0</v>
      </c>
      <c r="L476" s="464">
        <f>Infrastructure!L1193</f>
        <v>0</v>
      </c>
      <c r="M476" s="464">
        <f>Infrastructure!M1193</f>
        <v>0</v>
      </c>
      <c r="N476" s="464">
        <f>Infrastructure!N1193</f>
        <v>0</v>
      </c>
      <c r="O476" s="464">
        <f>Infrastructure!O1193</f>
        <v>0</v>
      </c>
      <c r="P476" s="464">
        <f>Infrastructure!P1193</f>
        <v>0</v>
      </c>
      <c r="Q476" s="464">
        <f>Infrastructure!Q1193</f>
        <v>0</v>
      </c>
      <c r="R476" s="464">
        <f>Infrastructure!R1193</f>
        <v>0</v>
      </c>
      <c r="S476" s="464">
        <f>Infrastructure!S1193</f>
        <v>0</v>
      </c>
      <c r="T476" s="464">
        <f>Infrastructure!T1193</f>
        <v>0</v>
      </c>
      <c r="U476" s="464">
        <f>Infrastructure!U1193</f>
        <v>0</v>
      </c>
      <c r="V476" s="464">
        <f>Infrastructure!V1193</f>
        <v>0</v>
      </c>
      <c r="W476" s="464">
        <f>Infrastructure!W1193</f>
        <v>0</v>
      </c>
      <c r="X476" s="464">
        <f>Infrastructure!X1193</f>
        <v>0</v>
      </c>
      <c r="Y476" s="464">
        <f>Infrastructure!Y1193</f>
        <v>0</v>
      </c>
      <c r="Z476" s="464">
        <f>Infrastructure!Z1193</f>
        <v>0</v>
      </c>
      <c r="AA476" s="464">
        <f>Infrastructure!AA1193</f>
        <v>0</v>
      </c>
      <c r="AB476" s="464">
        <f>Infrastructure!AB1193</f>
        <v>0</v>
      </c>
      <c r="AC476" s="465">
        <f>Infrastructure!AC1193</f>
        <v>0</v>
      </c>
      <c r="AE476" s="1063">
        <f>Infrastructure!AE1193</f>
        <v>0</v>
      </c>
      <c r="AG476" s="1063">
        <f>Infrastructure!AG1193</f>
        <v>0</v>
      </c>
      <c r="AI476" s="1063">
        <f>Infrastructure!AI1193</f>
        <v>0</v>
      </c>
    </row>
    <row r="477" spans="2:35" outlineLevel="1" x14ac:dyDescent="0.2">
      <c r="B477" s="445" t="str">
        <f>'Line Items'!D$2438</f>
        <v>Infrastructure Charges</v>
      </c>
      <c r="C477" s="445" t="str">
        <f>'Line Items'!D$2486</f>
        <v>Infrastructure Charges: Station &amp; Depot Access Charges</v>
      </c>
      <c r="D477" s="474" t="str">
        <f>Infrastructure!C1195</f>
        <v>SFO Station Access Long Term Charge (Third Reserve Rent)</v>
      </c>
      <c r="E477" s="462"/>
      <c r="F477" s="463" t="str">
        <f>Infrastructure!F1447</f>
        <v>£000</v>
      </c>
      <c r="G477" s="464">
        <f>Infrastructure!G1447</f>
        <v>0</v>
      </c>
      <c r="H477" s="464">
        <f>Infrastructure!H1447</f>
        <v>0</v>
      </c>
      <c r="I477" s="464">
        <f>Infrastructure!I1447</f>
        <v>0</v>
      </c>
      <c r="J477" s="464">
        <f>Infrastructure!J1447</f>
        <v>0</v>
      </c>
      <c r="K477" s="464">
        <f>Infrastructure!K1447</f>
        <v>0</v>
      </c>
      <c r="L477" s="464">
        <f>Infrastructure!L1447</f>
        <v>0</v>
      </c>
      <c r="M477" s="464">
        <f>Infrastructure!M1447</f>
        <v>0</v>
      </c>
      <c r="N477" s="464">
        <f>Infrastructure!N1447</f>
        <v>0</v>
      </c>
      <c r="O477" s="464">
        <f>Infrastructure!O1447</f>
        <v>0</v>
      </c>
      <c r="P477" s="464">
        <f>Infrastructure!P1447</f>
        <v>0</v>
      </c>
      <c r="Q477" s="464">
        <f>Infrastructure!Q1447</f>
        <v>0</v>
      </c>
      <c r="R477" s="464">
        <f>Infrastructure!R1447</f>
        <v>0</v>
      </c>
      <c r="S477" s="464">
        <f>Infrastructure!S1447</f>
        <v>0</v>
      </c>
      <c r="T477" s="464">
        <f>Infrastructure!T1447</f>
        <v>0</v>
      </c>
      <c r="U477" s="464">
        <f>Infrastructure!U1447</f>
        <v>0</v>
      </c>
      <c r="V477" s="464">
        <f>Infrastructure!V1447</f>
        <v>0</v>
      </c>
      <c r="W477" s="464">
        <f>Infrastructure!W1447</f>
        <v>0</v>
      </c>
      <c r="X477" s="464">
        <f>Infrastructure!X1447</f>
        <v>0</v>
      </c>
      <c r="Y477" s="464">
        <f>Infrastructure!Y1447</f>
        <v>0</v>
      </c>
      <c r="Z477" s="464">
        <f>Infrastructure!Z1447</f>
        <v>0</v>
      </c>
      <c r="AA477" s="464">
        <f>Infrastructure!AA1447</f>
        <v>0</v>
      </c>
      <c r="AB477" s="464">
        <f>Infrastructure!AB1447</f>
        <v>0</v>
      </c>
      <c r="AC477" s="465">
        <f>Infrastructure!AC1447</f>
        <v>0</v>
      </c>
      <c r="AE477" s="1063">
        <f>Infrastructure!AE1447</f>
        <v>0</v>
      </c>
      <c r="AG477" s="1063">
        <f>Infrastructure!AG1447</f>
        <v>0</v>
      </c>
      <c r="AI477" s="1063">
        <f>Infrastructure!AI1447</f>
        <v>0</v>
      </c>
    </row>
    <row r="478" spans="2:35" outlineLevel="1" x14ac:dyDescent="0.2">
      <c r="B478" s="445" t="str">
        <f>'Line Items'!D$2438</f>
        <v>Infrastructure Charges</v>
      </c>
      <c r="C478" s="445" t="str">
        <f>'Line Items'!D$2486</f>
        <v>Infrastructure Charges: Station &amp; Depot Access Charges</v>
      </c>
      <c r="D478" s="474" t="str">
        <f>Infrastructure!C1449</f>
        <v>Station Facility Charges</v>
      </c>
      <c r="E478" s="462"/>
      <c r="F478" s="463" t="str">
        <f>Infrastructure!F1471</f>
        <v>£000</v>
      </c>
      <c r="G478" s="464">
        <f>Infrastructure!G1471</f>
        <v>0</v>
      </c>
      <c r="H478" s="464">
        <f>Infrastructure!H1471</f>
        <v>0</v>
      </c>
      <c r="I478" s="464">
        <f>Infrastructure!I1471</f>
        <v>0</v>
      </c>
      <c r="J478" s="464">
        <f>Infrastructure!J1471</f>
        <v>0</v>
      </c>
      <c r="K478" s="464">
        <f>Infrastructure!K1471</f>
        <v>0</v>
      </c>
      <c r="L478" s="464">
        <f>Infrastructure!L1471</f>
        <v>0</v>
      </c>
      <c r="M478" s="464">
        <f>Infrastructure!M1471</f>
        <v>0</v>
      </c>
      <c r="N478" s="464">
        <f>Infrastructure!N1471</f>
        <v>0</v>
      </c>
      <c r="O478" s="464">
        <f>Infrastructure!O1471</f>
        <v>0</v>
      </c>
      <c r="P478" s="464">
        <f>Infrastructure!P1471</f>
        <v>0</v>
      </c>
      <c r="Q478" s="464">
        <f>Infrastructure!Q1471</f>
        <v>0</v>
      </c>
      <c r="R478" s="464">
        <f>Infrastructure!R1471</f>
        <v>0</v>
      </c>
      <c r="S478" s="464">
        <f>Infrastructure!S1471</f>
        <v>0</v>
      </c>
      <c r="T478" s="464">
        <f>Infrastructure!T1471</f>
        <v>0</v>
      </c>
      <c r="U478" s="464">
        <f>Infrastructure!U1471</f>
        <v>0</v>
      </c>
      <c r="V478" s="464">
        <f>Infrastructure!V1471</f>
        <v>0</v>
      </c>
      <c r="W478" s="464">
        <f>Infrastructure!W1471</f>
        <v>0</v>
      </c>
      <c r="X478" s="464">
        <f>Infrastructure!X1471</f>
        <v>0</v>
      </c>
      <c r="Y478" s="464">
        <f>Infrastructure!Y1471</f>
        <v>0</v>
      </c>
      <c r="Z478" s="464">
        <f>Infrastructure!Z1471</f>
        <v>0</v>
      </c>
      <c r="AA478" s="464">
        <f>Infrastructure!AA1471</f>
        <v>0</v>
      </c>
      <c r="AB478" s="464">
        <f>Infrastructure!AB1471</f>
        <v>0</v>
      </c>
      <c r="AC478" s="465">
        <f>Infrastructure!AC1471</f>
        <v>0</v>
      </c>
      <c r="AE478" s="1063">
        <f>Infrastructure!AE1471</f>
        <v>0</v>
      </c>
      <c r="AG478" s="1063">
        <f>Infrastructure!AG1471</f>
        <v>0</v>
      </c>
      <c r="AI478" s="1063">
        <f>Infrastructure!AI1471</f>
        <v>0</v>
      </c>
    </row>
    <row r="479" spans="2:35" outlineLevel="1" x14ac:dyDescent="0.2">
      <c r="B479" s="445" t="str">
        <f>'Line Items'!D$2438</f>
        <v>Infrastructure Charges</v>
      </c>
      <c r="C479" s="445" t="str">
        <f>'Line Items'!D$2486</f>
        <v>Infrastructure Charges: Station &amp; Depot Access Charges</v>
      </c>
      <c r="D479" s="474" t="str">
        <f>Infrastructure!C1473</f>
        <v>Independent Station Access Long Term Charge</v>
      </c>
      <c r="E479" s="462"/>
      <c r="F479" s="463" t="str">
        <f>Infrastructure!F1485</f>
        <v>£000</v>
      </c>
      <c r="G479" s="464">
        <f>Infrastructure!G1485</f>
        <v>0</v>
      </c>
      <c r="H479" s="464">
        <f>Infrastructure!H1485</f>
        <v>0</v>
      </c>
      <c r="I479" s="464">
        <f>Infrastructure!I1485</f>
        <v>0</v>
      </c>
      <c r="J479" s="464">
        <f>Infrastructure!J1485</f>
        <v>0</v>
      </c>
      <c r="K479" s="464">
        <f>Infrastructure!K1485</f>
        <v>0</v>
      </c>
      <c r="L479" s="464">
        <f>Infrastructure!L1485</f>
        <v>0</v>
      </c>
      <c r="M479" s="464">
        <f>Infrastructure!M1485</f>
        <v>0</v>
      </c>
      <c r="N479" s="464">
        <f>Infrastructure!N1485</f>
        <v>0</v>
      </c>
      <c r="O479" s="464">
        <f>Infrastructure!O1485</f>
        <v>0</v>
      </c>
      <c r="P479" s="464">
        <f>Infrastructure!P1485</f>
        <v>0</v>
      </c>
      <c r="Q479" s="464">
        <f>Infrastructure!Q1485</f>
        <v>0</v>
      </c>
      <c r="R479" s="464">
        <f>Infrastructure!R1485</f>
        <v>0</v>
      </c>
      <c r="S479" s="464">
        <f>Infrastructure!S1485</f>
        <v>0</v>
      </c>
      <c r="T479" s="464">
        <f>Infrastructure!T1485</f>
        <v>0</v>
      </c>
      <c r="U479" s="464">
        <f>Infrastructure!U1485</f>
        <v>0</v>
      </c>
      <c r="V479" s="464">
        <f>Infrastructure!V1485</f>
        <v>0</v>
      </c>
      <c r="W479" s="464">
        <f>Infrastructure!W1485</f>
        <v>0</v>
      </c>
      <c r="X479" s="464">
        <f>Infrastructure!X1485</f>
        <v>0</v>
      </c>
      <c r="Y479" s="464">
        <f>Infrastructure!Y1485</f>
        <v>0</v>
      </c>
      <c r="Z479" s="464">
        <f>Infrastructure!Z1485</f>
        <v>0</v>
      </c>
      <c r="AA479" s="464">
        <f>Infrastructure!AA1485</f>
        <v>0</v>
      </c>
      <c r="AB479" s="464">
        <f>Infrastructure!AB1485</f>
        <v>0</v>
      </c>
      <c r="AC479" s="465">
        <f>Infrastructure!AC1485</f>
        <v>0</v>
      </c>
      <c r="AE479" s="1063">
        <f>Infrastructure!AE1485</f>
        <v>0</v>
      </c>
      <c r="AG479" s="1063">
        <f>Infrastructure!AG1485</f>
        <v>0</v>
      </c>
      <c r="AI479" s="1063">
        <f>Infrastructure!AI1485</f>
        <v>0</v>
      </c>
    </row>
    <row r="480" spans="2:35" outlineLevel="1" x14ac:dyDescent="0.2">
      <c r="B480" s="445" t="str">
        <f>'Line Items'!D$2438</f>
        <v>Infrastructure Charges</v>
      </c>
      <c r="C480" s="445" t="str">
        <f>'Line Items'!D$2486</f>
        <v>Infrastructure Charges: Station &amp; Depot Access Charges</v>
      </c>
      <c r="D480" s="474" t="str">
        <f>Infrastructure!C1487</f>
        <v>Independent Station Access Qualifying Expenditure</v>
      </c>
      <c r="E480" s="462"/>
      <c r="F480" s="463" t="str">
        <f>Infrastructure!F1499</f>
        <v>£000</v>
      </c>
      <c r="G480" s="464">
        <f>Infrastructure!G1499</f>
        <v>0</v>
      </c>
      <c r="H480" s="464">
        <f>Infrastructure!H1499</f>
        <v>0</v>
      </c>
      <c r="I480" s="464">
        <f>Infrastructure!I1499</f>
        <v>0</v>
      </c>
      <c r="J480" s="464">
        <f>Infrastructure!J1499</f>
        <v>0</v>
      </c>
      <c r="K480" s="464">
        <f>Infrastructure!K1499</f>
        <v>0</v>
      </c>
      <c r="L480" s="464">
        <f>Infrastructure!L1499</f>
        <v>0</v>
      </c>
      <c r="M480" s="464">
        <f>Infrastructure!M1499</f>
        <v>0</v>
      </c>
      <c r="N480" s="464">
        <f>Infrastructure!N1499</f>
        <v>0</v>
      </c>
      <c r="O480" s="464">
        <f>Infrastructure!O1499</f>
        <v>0</v>
      </c>
      <c r="P480" s="464">
        <f>Infrastructure!P1499</f>
        <v>0</v>
      </c>
      <c r="Q480" s="464">
        <f>Infrastructure!Q1499</f>
        <v>0</v>
      </c>
      <c r="R480" s="464">
        <f>Infrastructure!R1499</f>
        <v>0</v>
      </c>
      <c r="S480" s="464">
        <f>Infrastructure!S1499</f>
        <v>0</v>
      </c>
      <c r="T480" s="464">
        <f>Infrastructure!T1499</f>
        <v>0</v>
      </c>
      <c r="U480" s="464">
        <f>Infrastructure!U1499</f>
        <v>0</v>
      </c>
      <c r="V480" s="464">
        <f>Infrastructure!V1499</f>
        <v>0</v>
      </c>
      <c r="W480" s="464">
        <f>Infrastructure!W1499</f>
        <v>0</v>
      </c>
      <c r="X480" s="464">
        <f>Infrastructure!X1499</f>
        <v>0</v>
      </c>
      <c r="Y480" s="464">
        <f>Infrastructure!Y1499</f>
        <v>0</v>
      </c>
      <c r="Z480" s="464">
        <f>Infrastructure!Z1499</f>
        <v>0</v>
      </c>
      <c r="AA480" s="464">
        <f>Infrastructure!AA1499</f>
        <v>0</v>
      </c>
      <c r="AB480" s="464">
        <f>Infrastructure!AB1499</f>
        <v>0</v>
      </c>
      <c r="AC480" s="465">
        <f>Infrastructure!AC1499</f>
        <v>0</v>
      </c>
      <c r="AE480" s="1063">
        <f>Infrastructure!AE1499</f>
        <v>0</v>
      </c>
      <c r="AG480" s="1063">
        <f>Infrastructure!AG1499</f>
        <v>0</v>
      </c>
      <c r="AI480" s="1063">
        <f>Infrastructure!AI1499</f>
        <v>0</v>
      </c>
    </row>
    <row r="481" spans="2:35" outlineLevel="1" x14ac:dyDescent="0.2">
      <c r="B481" s="445" t="str">
        <f>'Line Items'!D$2438</f>
        <v>Infrastructure Charges</v>
      </c>
      <c r="C481" s="445" t="str">
        <f>'Line Items'!D$2486</f>
        <v>Infrastructure Charges: Station &amp; Depot Access Charges</v>
      </c>
      <c r="D481" s="461" t="str">
        <f>Infrastructure!C1501</f>
        <v>Depot Access Charges</v>
      </c>
      <c r="E481" s="462"/>
      <c r="F481" s="463" t="str">
        <f>Infrastructure!F1523</f>
        <v>£000</v>
      </c>
      <c r="G481" s="464">
        <f>Infrastructure!G1523</f>
        <v>0</v>
      </c>
      <c r="H481" s="464">
        <f>Infrastructure!H1523</f>
        <v>0</v>
      </c>
      <c r="I481" s="464">
        <f>Infrastructure!I1523</f>
        <v>0</v>
      </c>
      <c r="J481" s="464">
        <f>Infrastructure!J1523</f>
        <v>0</v>
      </c>
      <c r="K481" s="464">
        <f>Infrastructure!K1523</f>
        <v>0</v>
      </c>
      <c r="L481" s="464">
        <f>Infrastructure!L1523</f>
        <v>0</v>
      </c>
      <c r="M481" s="464">
        <f>Infrastructure!M1523</f>
        <v>0</v>
      </c>
      <c r="N481" s="464">
        <f>Infrastructure!N1523</f>
        <v>0</v>
      </c>
      <c r="O481" s="464">
        <f>Infrastructure!O1523</f>
        <v>0</v>
      </c>
      <c r="P481" s="464">
        <f>Infrastructure!P1523</f>
        <v>0</v>
      </c>
      <c r="Q481" s="464">
        <f>Infrastructure!Q1523</f>
        <v>0</v>
      </c>
      <c r="R481" s="464">
        <f>Infrastructure!R1523</f>
        <v>0</v>
      </c>
      <c r="S481" s="464">
        <f>Infrastructure!S1523</f>
        <v>0</v>
      </c>
      <c r="T481" s="464">
        <f>Infrastructure!T1523</f>
        <v>0</v>
      </c>
      <c r="U481" s="464">
        <f>Infrastructure!U1523</f>
        <v>0</v>
      </c>
      <c r="V481" s="464">
        <f>Infrastructure!V1523</f>
        <v>0</v>
      </c>
      <c r="W481" s="464">
        <f>Infrastructure!W1523</f>
        <v>0</v>
      </c>
      <c r="X481" s="464">
        <f>Infrastructure!X1523</f>
        <v>0</v>
      </c>
      <c r="Y481" s="464">
        <f>Infrastructure!Y1523</f>
        <v>0</v>
      </c>
      <c r="Z481" s="464">
        <f>Infrastructure!Z1523</f>
        <v>0</v>
      </c>
      <c r="AA481" s="464">
        <f>Infrastructure!AA1523</f>
        <v>0</v>
      </c>
      <c r="AB481" s="464">
        <f>Infrastructure!AB1523</f>
        <v>0</v>
      </c>
      <c r="AC481" s="465">
        <f>Infrastructure!AC1523</f>
        <v>0</v>
      </c>
      <c r="AE481" s="1063">
        <f>Infrastructure!AE1523</f>
        <v>0</v>
      </c>
      <c r="AG481" s="1063">
        <f>Infrastructure!AG1523</f>
        <v>0</v>
      </c>
      <c r="AI481" s="1063">
        <f>Infrastructure!AI1523</f>
        <v>0</v>
      </c>
    </row>
    <row r="482" spans="2:35" outlineLevel="1" x14ac:dyDescent="0.2">
      <c r="B482" s="445" t="str">
        <f>'Line Items'!D$2438</f>
        <v>Infrastructure Charges</v>
      </c>
      <c r="C482" s="445" t="str">
        <f>'Line Items'!D$2487</f>
        <v>Infrastructure Charges: Other Infrastructure Charges</v>
      </c>
      <c r="D482" s="142" t="str">
        <f>Infrastructure!D1528</f>
        <v>Schedule 4 Access Charge Supplement</v>
      </c>
      <c r="E482" s="106"/>
      <c r="F482" s="143" t="str">
        <f>Infrastructure!F1528</f>
        <v>£000</v>
      </c>
      <c r="G482" s="107">
        <f>Infrastructure!G1528</f>
        <v>0</v>
      </c>
      <c r="H482" s="107">
        <f>Infrastructure!H1528</f>
        <v>0</v>
      </c>
      <c r="I482" s="107">
        <f>Infrastructure!I1528</f>
        <v>0</v>
      </c>
      <c r="J482" s="107">
        <f>Infrastructure!J1528</f>
        <v>0</v>
      </c>
      <c r="K482" s="107">
        <f>Infrastructure!K1528</f>
        <v>0</v>
      </c>
      <c r="L482" s="107">
        <f>Infrastructure!L1528</f>
        <v>0</v>
      </c>
      <c r="M482" s="107">
        <f>Infrastructure!M1528</f>
        <v>0</v>
      </c>
      <c r="N482" s="107">
        <f>Infrastructure!N1528</f>
        <v>0</v>
      </c>
      <c r="O482" s="107">
        <f>Infrastructure!O1528</f>
        <v>0</v>
      </c>
      <c r="P482" s="107">
        <f>Infrastructure!P1528</f>
        <v>0</v>
      </c>
      <c r="Q482" s="107">
        <f>Infrastructure!Q1528</f>
        <v>0</v>
      </c>
      <c r="R482" s="107">
        <f>Infrastructure!R1528</f>
        <v>0</v>
      </c>
      <c r="S482" s="107">
        <f>Infrastructure!S1528</f>
        <v>0</v>
      </c>
      <c r="T482" s="107">
        <f>Infrastructure!T1528</f>
        <v>0</v>
      </c>
      <c r="U482" s="107">
        <f>Infrastructure!U1528</f>
        <v>0</v>
      </c>
      <c r="V482" s="107">
        <f>Infrastructure!V1528</f>
        <v>0</v>
      </c>
      <c r="W482" s="107">
        <f>Infrastructure!W1528</f>
        <v>0</v>
      </c>
      <c r="X482" s="107">
        <f>Infrastructure!X1528</f>
        <v>0</v>
      </c>
      <c r="Y482" s="107">
        <f>Infrastructure!Y1528</f>
        <v>0</v>
      </c>
      <c r="Z482" s="107">
        <f>Infrastructure!Z1528</f>
        <v>0</v>
      </c>
      <c r="AA482" s="107">
        <f>Infrastructure!AA1528</f>
        <v>0</v>
      </c>
      <c r="AB482" s="107">
        <f>Infrastructure!AB1528</f>
        <v>0</v>
      </c>
      <c r="AC482" s="108">
        <f>Infrastructure!AC1528</f>
        <v>0</v>
      </c>
      <c r="AE482" s="805">
        <f>Infrastructure!AE1528</f>
        <v>0</v>
      </c>
      <c r="AG482" s="805">
        <f>Infrastructure!AG1528</f>
        <v>0</v>
      </c>
      <c r="AI482" s="805">
        <f>Infrastructure!AI1528</f>
        <v>0</v>
      </c>
    </row>
    <row r="483" spans="2:35" outlineLevel="1" x14ac:dyDescent="0.2">
      <c r="B483" s="445" t="str">
        <f>'Line Items'!D$2438</f>
        <v>Infrastructure Charges</v>
      </c>
      <c r="C483" s="445" t="str">
        <f>'Line Items'!D$2487</f>
        <v>Infrastructure Charges: Other Infrastructure Charges</v>
      </c>
      <c r="D483" s="142" t="str">
        <f>Infrastructure!D1529</f>
        <v xml:space="preserve">Schedule 4 Compensation Income - Revenue </v>
      </c>
      <c r="E483" s="106"/>
      <c r="F483" s="143" t="str">
        <f>Infrastructure!F1529</f>
        <v>£000</v>
      </c>
      <c r="G483" s="107">
        <f>Infrastructure!G1529</f>
        <v>0</v>
      </c>
      <c r="H483" s="107">
        <f>Infrastructure!H1529</f>
        <v>0</v>
      </c>
      <c r="I483" s="107">
        <f>Infrastructure!I1529</f>
        <v>0</v>
      </c>
      <c r="J483" s="107">
        <f>Infrastructure!J1529</f>
        <v>0</v>
      </c>
      <c r="K483" s="107">
        <f>Infrastructure!K1529</f>
        <v>0</v>
      </c>
      <c r="L483" s="107">
        <f>Infrastructure!L1529</f>
        <v>0</v>
      </c>
      <c r="M483" s="107">
        <f>Infrastructure!M1529</f>
        <v>0</v>
      </c>
      <c r="N483" s="107">
        <f>Infrastructure!N1529</f>
        <v>0</v>
      </c>
      <c r="O483" s="107">
        <f>Infrastructure!O1529</f>
        <v>0</v>
      </c>
      <c r="P483" s="107">
        <f>Infrastructure!P1529</f>
        <v>0</v>
      </c>
      <c r="Q483" s="107">
        <f>Infrastructure!Q1529</f>
        <v>0</v>
      </c>
      <c r="R483" s="107">
        <f>Infrastructure!R1529</f>
        <v>0</v>
      </c>
      <c r="S483" s="107">
        <f>Infrastructure!S1529</f>
        <v>0</v>
      </c>
      <c r="T483" s="107">
        <f>Infrastructure!T1529</f>
        <v>0</v>
      </c>
      <c r="U483" s="107">
        <f>Infrastructure!U1529</f>
        <v>0</v>
      </c>
      <c r="V483" s="107">
        <f>Infrastructure!V1529</f>
        <v>0</v>
      </c>
      <c r="W483" s="107">
        <f>Infrastructure!W1529</f>
        <v>0</v>
      </c>
      <c r="X483" s="107">
        <f>Infrastructure!X1529</f>
        <v>0</v>
      </c>
      <c r="Y483" s="107">
        <f>Infrastructure!Y1529</f>
        <v>0</v>
      </c>
      <c r="Z483" s="107">
        <f>Infrastructure!Z1529</f>
        <v>0</v>
      </c>
      <c r="AA483" s="107">
        <f>Infrastructure!AA1529</f>
        <v>0</v>
      </c>
      <c r="AB483" s="107">
        <f>Infrastructure!AB1529</f>
        <v>0</v>
      </c>
      <c r="AC483" s="108">
        <f>Infrastructure!AC1529</f>
        <v>0</v>
      </c>
      <c r="AE483" s="805">
        <f>Infrastructure!AE1529</f>
        <v>0</v>
      </c>
      <c r="AG483" s="805">
        <f>Infrastructure!AG1529</f>
        <v>0</v>
      </c>
      <c r="AI483" s="805">
        <f>Infrastructure!AI1529</f>
        <v>0</v>
      </c>
    </row>
    <row r="484" spans="2:35" outlineLevel="1" x14ac:dyDescent="0.2">
      <c r="B484" s="445" t="str">
        <f>'Line Items'!D$2438</f>
        <v>Infrastructure Charges</v>
      </c>
      <c r="C484" s="445" t="str">
        <f>'Line Items'!D$2487</f>
        <v>Infrastructure Charges: Other Infrastructure Charges</v>
      </c>
      <c r="D484" s="142" t="str">
        <f>Infrastructure!D1530</f>
        <v xml:space="preserve">Schedule 4 Compensation Income – Estimated Bus Mileage </v>
      </c>
      <c r="E484" s="106"/>
      <c r="F484" s="143" t="str">
        <f>Infrastructure!F1530</f>
        <v>£000</v>
      </c>
      <c r="G484" s="107">
        <f>Infrastructure!G1530</f>
        <v>0</v>
      </c>
      <c r="H484" s="107">
        <f>Infrastructure!H1530</f>
        <v>0</v>
      </c>
      <c r="I484" s="107">
        <f>Infrastructure!I1530</f>
        <v>0</v>
      </c>
      <c r="J484" s="107">
        <f>Infrastructure!J1530</f>
        <v>0</v>
      </c>
      <c r="K484" s="107">
        <f>Infrastructure!K1530</f>
        <v>0</v>
      </c>
      <c r="L484" s="107">
        <f>Infrastructure!L1530</f>
        <v>0</v>
      </c>
      <c r="M484" s="107">
        <f>Infrastructure!M1530</f>
        <v>0</v>
      </c>
      <c r="N484" s="107">
        <f>Infrastructure!N1530</f>
        <v>0</v>
      </c>
      <c r="O484" s="107">
        <f>Infrastructure!O1530</f>
        <v>0</v>
      </c>
      <c r="P484" s="107">
        <f>Infrastructure!P1530</f>
        <v>0</v>
      </c>
      <c r="Q484" s="107">
        <f>Infrastructure!Q1530</f>
        <v>0</v>
      </c>
      <c r="R484" s="107">
        <f>Infrastructure!R1530</f>
        <v>0</v>
      </c>
      <c r="S484" s="107">
        <f>Infrastructure!S1530</f>
        <v>0</v>
      </c>
      <c r="T484" s="107">
        <f>Infrastructure!T1530</f>
        <v>0</v>
      </c>
      <c r="U484" s="107">
        <f>Infrastructure!U1530</f>
        <v>0</v>
      </c>
      <c r="V484" s="107">
        <f>Infrastructure!V1530</f>
        <v>0</v>
      </c>
      <c r="W484" s="107">
        <f>Infrastructure!W1530</f>
        <v>0</v>
      </c>
      <c r="X484" s="107">
        <f>Infrastructure!X1530</f>
        <v>0</v>
      </c>
      <c r="Y484" s="107">
        <f>Infrastructure!Y1530</f>
        <v>0</v>
      </c>
      <c r="Z484" s="107">
        <f>Infrastructure!Z1530</f>
        <v>0</v>
      </c>
      <c r="AA484" s="107">
        <f>Infrastructure!AA1530</f>
        <v>0</v>
      </c>
      <c r="AB484" s="107">
        <f>Infrastructure!AB1530</f>
        <v>0</v>
      </c>
      <c r="AC484" s="108">
        <f>Infrastructure!AC1530</f>
        <v>0</v>
      </c>
      <c r="AE484" s="805">
        <f>Infrastructure!AE1530</f>
        <v>0</v>
      </c>
      <c r="AG484" s="805">
        <f>Infrastructure!AG1530</f>
        <v>0</v>
      </c>
      <c r="AI484" s="805">
        <f>Infrastructure!AI1530</f>
        <v>0</v>
      </c>
    </row>
    <row r="485" spans="2:35" outlineLevel="1" x14ac:dyDescent="0.2">
      <c r="B485" s="445" t="str">
        <f>'Line Items'!D$2438</f>
        <v>Infrastructure Charges</v>
      </c>
      <c r="C485" s="445" t="str">
        <f>'Line Items'!D$2487</f>
        <v>Infrastructure Charges: Other Infrastructure Charges</v>
      </c>
      <c r="D485" s="142" t="str">
        <f>Infrastructure!D1531</f>
        <v>Schedule 4 Compensation Income – Train Mileage Compensation Offset</v>
      </c>
      <c r="E485" s="106"/>
      <c r="F485" s="143" t="str">
        <f>Infrastructure!F1531</f>
        <v>£000</v>
      </c>
      <c r="G485" s="107">
        <f>Infrastructure!G1531</f>
        <v>0</v>
      </c>
      <c r="H485" s="107">
        <f>Infrastructure!H1531</f>
        <v>0</v>
      </c>
      <c r="I485" s="107">
        <f>Infrastructure!I1531</f>
        <v>0</v>
      </c>
      <c r="J485" s="107">
        <f>Infrastructure!J1531</f>
        <v>0</v>
      </c>
      <c r="K485" s="107">
        <f>Infrastructure!K1531</f>
        <v>0</v>
      </c>
      <c r="L485" s="107">
        <f>Infrastructure!L1531</f>
        <v>0</v>
      </c>
      <c r="M485" s="107">
        <f>Infrastructure!M1531</f>
        <v>0</v>
      </c>
      <c r="N485" s="107">
        <f>Infrastructure!N1531</f>
        <v>0</v>
      </c>
      <c r="O485" s="107">
        <f>Infrastructure!O1531</f>
        <v>0</v>
      </c>
      <c r="P485" s="107">
        <f>Infrastructure!P1531</f>
        <v>0</v>
      </c>
      <c r="Q485" s="107">
        <f>Infrastructure!Q1531</f>
        <v>0</v>
      </c>
      <c r="R485" s="107">
        <f>Infrastructure!R1531</f>
        <v>0</v>
      </c>
      <c r="S485" s="107">
        <f>Infrastructure!S1531</f>
        <v>0</v>
      </c>
      <c r="T485" s="107">
        <f>Infrastructure!T1531</f>
        <v>0</v>
      </c>
      <c r="U485" s="107">
        <f>Infrastructure!U1531</f>
        <v>0</v>
      </c>
      <c r="V485" s="107">
        <f>Infrastructure!V1531</f>
        <v>0</v>
      </c>
      <c r="W485" s="107">
        <f>Infrastructure!W1531</f>
        <v>0</v>
      </c>
      <c r="X485" s="107">
        <f>Infrastructure!X1531</f>
        <v>0</v>
      </c>
      <c r="Y485" s="107">
        <f>Infrastructure!Y1531</f>
        <v>0</v>
      </c>
      <c r="Z485" s="107">
        <f>Infrastructure!Z1531</f>
        <v>0</v>
      </c>
      <c r="AA485" s="107">
        <f>Infrastructure!AA1531</f>
        <v>0</v>
      </c>
      <c r="AB485" s="107">
        <f>Infrastructure!AB1531</f>
        <v>0</v>
      </c>
      <c r="AC485" s="108">
        <f>Infrastructure!AC1531</f>
        <v>0</v>
      </c>
      <c r="AE485" s="805">
        <f>Infrastructure!AE1531</f>
        <v>0</v>
      </c>
      <c r="AG485" s="805">
        <f>Infrastructure!AG1531</f>
        <v>0</v>
      </c>
      <c r="AI485" s="805">
        <f>Infrastructure!AI1531</f>
        <v>0</v>
      </c>
    </row>
    <row r="486" spans="2:35" outlineLevel="1" x14ac:dyDescent="0.2">
      <c r="B486" s="445" t="str">
        <f>'Line Items'!D$2438</f>
        <v>Infrastructure Charges</v>
      </c>
      <c r="C486" s="445" t="str">
        <f>'Line Items'!D$2487</f>
        <v>Infrastructure Charges: Other Infrastructure Charges</v>
      </c>
      <c r="D486" s="142" t="str">
        <f>Infrastructure!D1532</f>
        <v>Severe Disruption Income under TAA</v>
      </c>
      <c r="E486" s="106"/>
      <c r="F486" s="143" t="str">
        <f>Infrastructure!F1532</f>
        <v>£000</v>
      </c>
      <c r="G486" s="107">
        <f>Infrastructure!G1532</f>
        <v>0</v>
      </c>
      <c r="H486" s="107">
        <f>Infrastructure!H1532</f>
        <v>0</v>
      </c>
      <c r="I486" s="107">
        <f>Infrastructure!I1532</f>
        <v>0</v>
      </c>
      <c r="J486" s="107">
        <f>Infrastructure!J1532</f>
        <v>0</v>
      </c>
      <c r="K486" s="107">
        <f>Infrastructure!K1532</f>
        <v>0</v>
      </c>
      <c r="L486" s="107">
        <f>Infrastructure!L1532</f>
        <v>0</v>
      </c>
      <c r="M486" s="107">
        <f>Infrastructure!M1532</f>
        <v>0</v>
      </c>
      <c r="N486" s="107">
        <f>Infrastructure!N1532</f>
        <v>0</v>
      </c>
      <c r="O486" s="107">
        <f>Infrastructure!O1532</f>
        <v>0</v>
      </c>
      <c r="P486" s="107">
        <f>Infrastructure!P1532</f>
        <v>0</v>
      </c>
      <c r="Q486" s="107">
        <f>Infrastructure!Q1532</f>
        <v>0</v>
      </c>
      <c r="R486" s="107">
        <f>Infrastructure!R1532</f>
        <v>0</v>
      </c>
      <c r="S486" s="107">
        <f>Infrastructure!S1532</f>
        <v>0</v>
      </c>
      <c r="T486" s="107">
        <f>Infrastructure!T1532</f>
        <v>0</v>
      </c>
      <c r="U486" s="107">
        <f>Infrastructure!U1532</f>
        <v>0</v>
      </c>
      <c r="V486" s="107">
        <f>Infrastructure!V1532</f>
        <v>0</v>
      </c>
      <c r="W486" s="107">
        <f>Infrastructure!W1532</f>
        <v>0</v>
      </c>
      <c r="X486" s="107">
        <f>Infrastructure!X1532</f>
        <v>0</v>
      </c>
      <c r="Y486" s="107">
        <f>Infrastructure!Y1532</f>
        <v>0</v>
      </c>
      <c r="Z486" s="107">
        <f>Infrastructure!Z1532</f>
        <v>0</v>
      </c>
      <c r="AA486" s="107">
        <f>Infrastructure!AA1532</f>
        <v>0</v>
      </c>
      <c r="AB486" s="107">
        <f>Infrastructure!AB1532</f>
        <v>0</v>
      </c>
      <c r="AC486" s="108">
        <f>Infrastructure!AC1532</f>
        <v>0</v>
      </c>
      <c r="AE486" s="805">
        <f>Infrastructure!AE1532</f>
        <v>0</v>
      </c>
      <c r="AG486" s="805">
        <f>Infrastructure!AG1532</f>
        <v>0</v>
      </c>
      <c r="AI486" s="805">
        <f>Infrastructure!AI1532</f>
        <v>0</v>
      </c>
    </row>
    <row r="487" spans="2:35" outlineLevel="1" x14ac:dyDescent="0.2">
      <c r="B487" s="445" t="str">
        <f>'Line Items'!D$2438</f>
        <v>Infrastructure Charges</v>
      </c>
      <c r="C487" s="445" t="str">
        <f>'Line Items'!D$2487</f>
        <v>Infrastructure Charges: Other Infrastructure Charges</v>
      </c>
      <c r="D487" s="142" t="str">
        <f>Infrastructure!D1533</f>
        <v>HS1 Restrictions of Use Compensation</v>
      </c>
      <c r="E487" s="106"/>
      <c r="F487" s="143" t="str">
        <f>Infrastructure!F1533</f>
        <v>£000</v>
      </c>
      <c r="G487" s="107">
        <f>Infrastructure!G1533</f>
        <v>0</v>
      </c>
      <c r="H487" s="107">
        <f>Infrastructure!H1533</f>
        <v>0</v>
      </c>
      <c r="I487" s="107">
        <f>Infrastructure!I1533</f>
        <v>0</v>
      </c>
      <c r="J487" s="107">
        <f>Infrastructure!J1533</f>
        <v>0</v>
      </c>
      <c r="K487" s="107">
        <f>Infrastructure!K1533</f>
        <v>0</v>
      </c>
      <c r="L487" s="107">
        <f>Infrastructure!L1533</f>
        <v>0</v>
      </c>
      <c r="M487" s="107">
        <f>Infrastructure!M1533</f>
        <v>0</v>
      </c>
      <c r="N487" s="107">
        <f>Infrastructure!N1533</f>
        <v>0</v>
      </c>
      <c r="O487" s="107">
        <f>Infrastructure!O1533</f>
        <v>0</v>
      </c>
      <c r="P487" s="107">
        <f>Infrastructure!P1533</f>
        <v>0</v>
      </c>
      <c r="Q487" s="107">
        <f>Infrastructure!Q1533</f>
        <v>0</v>
      </c>
      <c r="R487" s="107">
        <f>Infrastructure!R1533</f>
        <v>0</v>
      </c>
      <c r="S487" s="107">
        <f>Infrastructure!S1533</f>
        <v>0</v>
      </c>
      <c r="T487" s="107">
        <f>Infrastructure!T1533</f>
        <v>0</v>
      </c>
      <c r="U487" s="107">
        <f>Infrastructure!U1533</f>
        <v>0</v>
      </c>
      <c r="V487" s="107">
        <f>Infrastructure!V1533</f>
        <v>0</v>
      </c>
      <c r="W487" s="107">
        <f>Infrastructure!W1533</f>
        <v>0</v>
      </c>
      <c r="X487" s="107">
        <f>Infrastructure!X1533</f>
        <v>0</v>
      </c>
      <c r="Y487" s="107">
        <f>Infrastructure!Y1533</f>
        <v>0</v>
      </c>
      <c r="Z487" s="107">
        <f>Infrastructure!Z1533</f>
        <v>0</v>
      </c>
      <c r="AA487" s="107">
        <f>Infrastructure!AA1533</f>
        <v>0</v>
      </c>
      <c r="AB487" s="107">
        <f>Infrastructure!AB1533</f>
        <v>0</v>
      </c>
      <c r="AC487" s="108">
        <f>Infrastructure!AC1533</f>
        <v>0</v>
      </c>
      <c r="AE487" s="805">
        <f>Infrastructure!AE1533</f>
        <v>0</v>
      </c>
      <c r="AG487" s="805">
        <f>Infrastructure!AG1533</f>
        <v>0</v>
      </c>
      <c r="AI487" s="805">
        <f>Infrastructure!AI1533</f>
        <v>0</v>
      </c>
    </row>
    <row r="488" spans="2:35" outlineLevel="1" x14ac:dyDescent="0.2">
      <c r="B488" s="445" t="str">
        <f>'Line Items'!D$2438</f>
        <v>Infrastructure Charges</v>
      </c>
      <c r="C488" s="445" t="str">
        <f>'Line Items'!D$2487</f>
        <v>Infrastructure Charges: Other Infrastructure Charges</v>
      </c>
      <c r="D488" s="142" t="str">
        <f>Infrastructure!D1534</f>
        <v>[Network Disruption - Line 7]</v>
      </c>
      <c r="E488" s="106"/>
      <c r="F488" s="143" t="str">
        <f>Infrastructure!F1534</f>
        <v>£000</v>
      </c>
      <c r="G488" s="107">
        <f>Infrastructure!G1534</f>
        <v>0</v>
      </c>
      <c r="H488" s="107">
        <f>Infrastructure!H1534</f>
        <v>0</v>
      </c>
      <c r="I488" s="107">
        <f>Infrastructure!I1534</f>
        <v>0</v>
      </c>
      <c r="J488" s="107">
        <f>Infrastructure!J1534</f>
        <v>0</v>
      </c>
      <c r="K488" s="107">
        <f>Infrastructure!K1534</f>
        <v>0</v>
      </c>
      <c r="L488" s="107">
        <f>Infrastructure!L1534</f>
        <v>0</v>
      </c>
      <c r="M488" s="107">
        <f>Infrastructure!M1534</f>
        <v>0</v>
      </c>
      <c r="N488" s="107">
        <f>Infrastructure!N1534</f>
        <v>0</v>
      </c>
      <c r="O488" s="107">
        <f>Infrastructure!O1534</f>
        <v>0</v>
      </c>
      <c r="P488" s="107">
        <f>Infrastructure!P1534</f>
        <v>0</v>
      </c>
      <c r="Q488" s="107">
        <f>Infrastructure!Q1534</f>
        <v>0</v>
      </c>
      <c r="R488" s="107">
        <f>Infrastructure!R1534</f>
        <v>0</v>
      </c>
      <c r="S488" s="107">
        <f>Infrastructure!S1534</f>
        <v>0</v>
      </c>
      <c r="T488" s="107">
        <f>Infrastructure!T1534</f>
        <v>0</v>
      </c>
      <c r="U488" s="107">
        <f>Infrastructure!U1534</f>
        <v>0</v>
      </c>
      <c r="V488" s="107">
        <f>Infrastructure!V1534</f>
        <v>0</v>
      </c>
      <c r="W488" s="107">
        <f>Infrastructure!W1534</f>
        <v>0</v>
      </c>
      <c r="X488" s="107">
        <f>Infrastructure!X1534</f>
        <v>0</v>
      </c>
      <c r="Y488" s="107">
        <f>Infrastructure!Y1534</f>
        <v>0</v>
      </c>
      <c r="Z488" s="107">
        <f>Infrastructure!Z1534</f>
        <v>0</v>
      </c>
      <c r="AA488" s="107">
        <f>Infrastructure!AA1534</f>
        <v>0</v>
      </c>
      <c r="AB488" s="107">
        <f>Infrastructure!AB1534</f>
        <v>0</v>
      </c>
      <c r="AC488" s="108">
        <f>Infrastructure!AC1534</f>
        <v>0</v>
      </c>
      <c r="AE488" s="805">
        <f>Infrastructure!AE1534</f>
        <v>0</v>
      </c>
      <c r="AG488" s="805">
        <f>Infrastructure!AG1534</f>
        <v>0</v>
      </c>
      <c r="AI488" s="805">
        <f>Infrastructure!AI1534</f>
        <v>0</v>
      </c>
    </row>
    <row r="489" spans="2:35" outlineLevel="1" x14ac:dyDescent="0.2">
      <c r="B489" s="445" t="str">
        <f>'Line Items'!D$2438</f>
        <v>Infrastructure Charges</v>
      </c>
      <c r="C489" s="445" t="str">
        <f>'Line Items'!D$2487</f>
        <v>Infrastructure Charges: Other Infrastructure Charges</v>
      </c>
      <c r="D489" s="142" t="str">
        <f>Infrastructure!D1535</f>
        <v>[Network Disruption - Line 8]</v>
      </c>
      <c r="E489" s="106"/>
      <c r="F489" s="143" t="str">
        <f>Infrastructure!F1535</f>
        <v>£000</v>
      </c>
      <c r="G489" s="107">
        <f>Infrastructure!G1535</f>
        <v>0</v>
      </c>
      <c r="H489" s="107">
        <f>Infrastructure!H1535</f>
        <v>0</v>
      </c>
      <c r="I489" s="107">
        <f>Infrastructure!I1535</f>
        <v>0</v>
      </c>
      <c r="J489" s="107">
        <f>Infrastructure!J1535</f>
        <v>0</v>
      </c>
      <c r="K489" s="107">
        <f>Infrastructure!K1535</f>
        <v>0</v>
      </c>
      <c r="L489" s="107">
        <f>Infrastructure!L1535</f>
        <v>0</v>
      </c>
      <c r="M489" s="107">
        <f>Infrastructure!M1535</f>
        <v>0</v>
      </c>
      <c r="N489" s="107">
        <f>Infrastructure!N1535</f>
        <v>0</v>
      </c>
      <c r="O489" s="107">
        <f>Infrastructure!O1535</f>
        <v>0</v>
      </c>
      <c r="P489" s="107">
        <f>Infrastructure!P1535</f>
        <v>0</v>
      </c>
      <c r="Q489" s="107">
        <f>Infrastructure!Q1535</f>
        <v>0</v>
      </c>
      <c r="R489" s="107">
        <f>Infrastructure!R1535</f>
        <v>0</v>
      </c>
      <c r="S489" s="107">
        <f>Infrastructure!S1535</f>
        <v>0</v>
      </c>
      <c r="T489" s="107">
        <f>Infrastructure!T1535</f>
        <v>0</v>
      </c>
      <c r="U489" s="107">
        <f>Infrastructure!U1535</f>
        <v>0</v>
      </c>
      <c r="V489" s="107">
        <f>Infrastructure!V1535</f>
        <v>0</v>
      </c>
      <c r="W489" s="107">
        <f>Infrastructure!W1535</f>
        <v>0</v>
      </c>
      <c r="X489" s="107">
        <f>Infrastructure!X1535</f>
        <v>0</v>
      </c>
      <c r="Y489" s="107">
        <f>Infrastructure!Y1535</f>
        <v>0</v>
      </c>
      <c r="Z489" s="107">
        <f>Infrastructure!Z1535</f>
        <v>0</v>
      </c>
      <c r="AA489" s="107">
        <f>Infrastructure!AA1535</f>
        <v>0</v>
      </c>
      <c r="AB489" s="107">
        <f>Infrastructure!AB1535</f>
        <v>0</v>
      </c>
      <c r="AC489" s="108">
        <f>Infrastructure!AC1535</f>
        <v>0</v>
      </c>
      <c r="AE489" s="805">
        <f>Infrastructure!AE1535</f>
        <v>0</v>
      </c>
      <c r="AG489" s="805">
        <f>Infrastructure!AG1535</f>
        <v>0</v>
      </c>
      <c r="AI489" s="805">
        <f>Infrastructure!AI1535</f>
        <v>0</v>
      </c>
    </row>
    <row r="490" spans="2:35" outlineLevel="1" x14ac:dyDescent="0.2">
      <c r="B490" s="445" t="str">
        <f>'Line Items'!D$2438</f>
        <v>Infrastructure Charges</v>
      </c>
      <c r="C490" s="445" t="str">
        <f>'Line Items'!D$2487</f>
        <v>Infrastructure Charges: Other Infrastructure Charges</v>
      </c>
      <c r="D490" s="142" t="str">
        <f>Infrastructure!D1536</f>
        <v>[Network Disruption - Line 9]</v>
      </c>
      <c r="E490" s="106"/>
      <c r="F490" s="143" t="str">
        <f>Infrastructure!F1536</f>
        <v>£000</v>
      </c>
      <c r="G490" s="107">
        <f>Infrastructure!G1536</f>
        <v>0</v>
      </c>
      <c r="H490" s="107">
        <f>Infrastructure!H1536</f>
        <v>0</v>
      </c>
      <c r="I490" s="107">
        <f>Infrastructure!I1536</f>
        <v>0</v>
      </c>
      <c r="J490" s="107">
        <f>Infrastructure!J1536</f>
        <v>0</v>
      </c>
      <c r="K490" s="107">
        <f>Infrastructure!K1536</f>
        <v>0</v>
      </c>
      <c r="L490" s="107">
        <f>Infrastructure!L1536</f>
        <v>0</v>
      </c>
      <c r="M490" s="107">
        <f>Infrastructure!M1536</f>
        <v>0</v>
      </c>
      <c r="N490" s="107">
        <f>Infrastructure!N1536</f>
        <v>0</v>
      </c>
      <c r="O490" s="107">
        <f>Infrastructure!O1536</f>
        <v>0</v>
      </c>
      <c r="P490" s="107">
        <f>Infrastructure!P1536</f>
        <v>0</v>
      </c>
      <c r="Q490" s="107">
        <f>Infrastructure!Q1536</f>
        <v>0</v>
      </c>
      <c r="R490" s="107">
        <f>Infrastructure!R1536</f>
        <v>0</v>
      </c>
      <c r="S490" s="107">
        <f>Infrastructure!S1536</f>
        <v>0</v>
      </c>
      <c r="T490" s="107">
        <f>Infrastructure!T1536</f>
        <v>0</v>
      </c>
      <c r="U490" s="107">
        <f>Infrastructure!U1536</f>
        <v>0</v>
      </c>
      <c r="V490" s="107">
        <f>Infrastructure!V1536</f>
        <v>0</v>
      </c>
      <c r="W490" s="107">
        <f>Infrastructure!W1536</f>
        <v>0</v>
      </c>
      <c r="X490" s="107">
        <f>Infrastructure!X1536</f>
        <v>0</v>
      </c>
      <c r="Y490" s="107">
        <f>Infrastructure!Y1536</f>
        <v>0</v>
      </c>
      <c r="Z490" s="107">
        <f>Infrastructure!Z1536</f>
        <v>0</v>
      </c>
      <c r="AA490" s="107">
        <f>Infrastructure!AA1536</f>
        <v>0</v>
      </c>
      <c r="AB490" s="107">
        <f>Infrastructure!AB1536</f>
        <v>0</v>
      </c>
      <c r="AC490" s="108">
        <f>Infrastructure!AC1536</f>
        <v>0</v>
      </c>
      <c r="AE490" s="805">
        <f>Infrastructure!AE1536</f>
        <v>0</v>
      </c>
      <c r="AG490" s="805">
        <f>Infrastructure!AG1536</f>
        <v>0</v>
      </c>
      <c r="AI490" s="805">
        <f>Infrastructure!AI1536</f>
        <v>0</v>
      </c>
    </row>
    <row r="491" spans="2:35" outlineLevel="1" x14ac:dyDescent="0.2">
      <c r="B491" s="445" t="str">
        <f>'Line Items'!D$2438</f>
        <v>Infrastructure Charges</v>
      </c>
      <c r="C491" s="445" t="str">
        <f>'Line Items'!D$2487</f>
        <v>Infrastructure Charges: Other Infrastructure Charges</v>
      </c>
      <c r="D491" s="451" t="str">
        <f>Infrastructure!D1537</f>
        <v>[Network Disruption - Line 10]</v>
      </c>
      <c r="E491" s="452"/>
      <c r="F491" s="453" t="str">
        <f>Infrastructure!F1537</f>
        <v>£000</v>
      </c>
      <c r="G491" s="454">
        <f>Infrastructure!G1537</f>
        <v>0</v>
      </c>
      <c r="H491" s="454">
        <f>Infrastructure!H1537</f>
        <v>0</v>
      </c>
      <c r="I491" s="454">
        <f>Infrastructure!I1537</f>
        <v>0</v>
      </c>
      <c r="J491" s="454">
        <f>Infrastructure!J1537</f>
        <v>0</v>
      </c>
      <c r="K491" s="454">
        <f>Infrastructure!K1537</f>
        <v>0</v>
      </c>
      <c r="L491" s="454">
        <f>Infrastructure!L1537</f>
        <v>0</v>
      </c>
      <c r="M491" s="454">
        <f>Infrastructure!M1537</f>
        <v>0</v>
      </c>
      <c r="N491" s="454">
        <f>Infrastructure!N1537</f>
        <v>0</v>
      </c>
      <c r="O491" s="454">
        <f>Infrastructure!O1537</f>
        <v>0</v>
      </c>
      <c r="P491" s="454">
        <f>Infrastructure!P1537</f>
        <v>0</v>
      </c>
      <c r="Q491" s="454">
        <f>Infrastructure!Q1537</f>
        <v>0</v>
      </c>
      <c r="R491" s="454">
        <f>Infrastructure!R1537</f>
        <v>0</v>
      </c>
      <c r="S491" s="454">
        <f>Infrastructure!S1537</f>
        <v>0</v>
      </c>
      <c r="T491" s="454">
        <f>Infrastructure!T1537</f>
        <v>0</v>
      </c>
      <c r="U491" s="454">
        <f>Infrastructure!U1537</f>
        <v>0</v>
      </c>
      <c r="V491" s="454">
        <f>Infrastructure!V1537</f>
        <v>0</v>
      </c>
      <c r="W491" s="454">
        <f>Infrastructure!W1537</f>
        <v>0</v>
      </c>
      <c r="X491" s="454">
        <f>Infrastructure!X1537</f>
        <v>0</v>
      </c>
      <c r="Y491" s="454">
        <f>Infrastructure!Y1537</f>
        <v>0</v>
      </c>
      <c r="Z491" s="454">
        <f>Infrastructure!Z1537</f>
        <v>0</v>
      </c>
      <c r="AA491" s="454">
        <f>Infrastructure!AA1537</f>
        <v>0</v>
      </c>
      <c r="AB491" s="454">
        <f>Infrastructure!AB1537</f>
        <v>0</v>
      </c>
      <c r="AC491" s="455">
        <f>Infrastructure!AC1537</f>
        <v>0</v>
      </c>
      <c r="AE491" s="805">
        <f>Infrastructure!AE1537</f>
        <v>0</v>
      </c>
      <c r="AG491" s="805">
        <f>Infrastructure!AG1537</f>
        <v>0</v>
      </c>
      <c r="AI491" s="805">
        <f>Infrastructure!AI1537</f>
        <v>0</v>
      </c>
    </row>
    <row r="492" spans="2:35" outlineLevel="1" x14ac:dyDescent="0.2">
      <c r="B492" s="445" t="str">
        <f>'Line Items'!D$2438</f>
        <v>Infrastructure Charges</v>
      </c>
      <c r="C492" s="445" t="str">
        <f>'Line Items'!D$2487</f>
        <v>Infrastructure Charges: Other Infrastructure Charges</v>
      </c>
      <c r="D492" s="451" t="str">
        <f>Infrastructure!D1548</f>
        <v>Misc Network Rail Charges</v>
      </c>
      <c r="E492" s="452"/>
      <c r="F492" s="453" t="str">
        <f>Infrastructure!F1548</f>
        <v>£000</v>
      </c>
      <c r="G492" s="454">
        <f>Infrastructure!G1548</f>
        <v>0</v>
      </c>
      <c r="H492" s="454">
        <f>Infrastructure!H1548</f>
        <v>0</v>
      </c>
      <c r="I492" s="454">
        <f>Infrastructure!I1548</f>
        <v>0</v>
      </c>
      <c r="J492" s="454">
        <f>Infrastructure!J1548</f>
        <v>0</v>
      </c>
      <c r="K492" s="454">
        <f>Infrastructure!K1548</f>
        <v>0</v>
      </c>
      <c r="L492" s="454">
        <f>Infrastructure!L1548</f>
        <v>0</v>
      </c>
      <c r="M492" s="454">
        <f>Infrastructure!M1548</f>
        <v>0</v>
      </c>
      <c r="N492" s="454">
        <f>Infrastructure!N1548</f>
        <v>0</v>
      </c>
      <c r="O492" s="454">
        <f>Infrastructure!O1548</f>
        <v>0</v>
      </c>
      <c r="P492" s="454">
        <f>Infrastructure!P1548</f>
        <v>0</v>
      </c>
      <c r="Q492" s="454">
        <f>Infrastructure!Q1548</f>
        <v>0</v>
      </c>
      <c r="R492" s="454">
        <f>Infrastructure!R1548</f>
        <v>0</v>
      </c>
      <c r="S492" s="454">
        <f>Infrastructure!S1548</f>
        <v>0</v>
      </c>
      <c r="T492" s="454">
        <f>Infrastructure!T1548</f>
        <v>0</v>
      </c>
      <c r="U492" s="454">
        <f>Infrastructure!U1548</f>
        <v>0</v>
      </c>
      <c r="V492" s="454">
        <f>Infrastructure!V1548</f>
        <v>0</v>
      </c>
      <c r="W492" s="454">
        <f>Infrastructure!W1548</f>
        <v>0</v>
      </c>
      <c r="X492" s="454">
        <f>Infrastructure!X1548</f>
        <v>0</v>
      </c>
      <c r="Y492" s="454">
        <f>Infrastructure!Y1548</f>
        <v>0</v>
      </c>
      <c r="Z492" s="454">
        <f>Infrastructure!Z1548</f>
        <v>0</v>
      </c>
      <c r="AA492" s="454">
        <f>Infrastructure!AA1548</f>
        <v>0</v>
      </c>
      <c r="AB492" s="454">
        <f>Infrastructure!AB1548</f>
        <v>0</v>
      </c>
      <c r="AC492" s="455">
        <f>Infrastructure!AC1548</f>
        <v>0</v>
      </c>
      <c r="AE492" s="1063">
        <f>Infrastructure!AE1548</f>
        <v>0</v>
      </c>
      <c r="AG492" s="1063">
        <f>Infrastructure!AG1548</f>
        <v>0</v>
      </c>
      <c r="AI492" s="1063">
        <f>Infrastructure!AI1548</f>
        <v>0</v>
      </c>
    </row>
    <row r="493" spans="2:35" outlineLevel="1" x14ac:dyDescent="0.2">
      <c r="B493" s="445" t="str">
        <f>'Line Items'!D$2438</f>
        <v>Infrastructure Charges</v>
      </c>
      <c r="C493" s="445" t="str">
        <f>'Line Items'!D$2487</f>
        <v>Infrastructure Charges: Other Infrastructure Charges</v>
      </c>
      <c r="D493" s="451" t="str">
        <f>Infrastructure!D1557</f>
        <v>Other Annualised Capex Charges</v>
      </c>
      <c r="E493" s="452"/>
      <c r="F493" s="453" t="str">
        <f>Infrastructure!F1557</f>
        <v>£000</v>
      </c>
      <c r="G493" s="454">
        <f>Infrastructure!G1557</f>
        <v>0</v>
      </c>
      <c r="H493" s="454">
        <f>Infrastructure!H1557</f>
        <v>0</v>
      </c>
      <c r="I493" s="454">
        <f>Infrastructure!I1557</f>
        <v>0</v>
      </c>
      <c r="J493" s="454">
        <f>Infrastructure!J1557</f>
        <v>0</v>
      </c>
      <c r="K493" s="454">
        <f>Infrastructure!K1557</f>
        <v>0</v>
      </c>
      <c r="L493" s="454">
        <f>Infrastructure!L1557</f>
        <v>0</v>
      </c>
      <c r="M493" s="454">
        <f>Infrastructure!M1557</f>
        <v>0</v>
      </c>
      <c r="N493" s="454">
        <f>Infrastructure!N1557</f>
        <v>0</v>
      </c>
      <c r="O493" s="454">
        <f>Infrastructure!O1557</f>
        <v>0</v>
      </c>
      <c r="P493" s="454">
        <f>Infrastructure!P1557</f>
        <v>0</v>
      </c>
      <c r="Q493" s="454">
        <f>Infrastructure!Q1557</f>
        <v>0</v>
      </c>
      <c r="R493" s="454">
        <f>Infrastructure!R1557</f>
        <v>0</v>
      </c>
      <c r="S493" s="454">
        <f>Infrastructure!S1557</f>
        <v>0</v>
      </c>
      <c r="T493" s="454">
        <f>Infrastructure!T1557</f>
        <v>0</v>
      </c>
      <c r="U493" s="454">
        <f>Infrastructure!U1557</f>
        <v>0</v>
      </c>
      <c r="V493" s="454">
        <f>Infrastructure!V1557</f>
        <v>0</v>
      </c>
      <c r="W493" s="454">
        <f>Infrastructure!W1557</f>
        <v>0</v>
      </c>
      <c r="X493" s="454">
        <f>Infrastructure!X1557</f>
        <v>0</v>
      </c>
      <c r="Y493" s="454">
        <f>Infrastructure!Y1557</f>
        <v>0</v>
      </c>
      <c r="Z493" s="454">
        <f>Infrastructure!Z1557</f>
        <v>0</v>
      </c>
      <c r="AA493" s="454">
        <f>Infrastructure!AA1557</f>
        <v>0</v>
      </c>
      <c r="AB493" s="454">
        <f>Infrastructure!AB1557</f>
        <v>0</v>
      </c>
      <c r="AC493" s="455">
        <f>Infrastructure!AC1557</f>
        <v>0</v>
      </c>
      <c r="AE493" s="1063">
        <f>Infrastructure!AE1557</f>
        <v>0</v>
      </c>
      <c r="AG493" s="1063">
        <f>Infrastructure!AG1557</f>
        <v>0</v>
      </c>
      <c r="AI493" s="1063">
        <f>Infrastructure!AI1557</f>
        <v>0</v>
      </c>
    </row>
    <row r="494" spans="2:35" outlineLevel="1" x14ac:dyDescent="0.2">
      <c r="B494" s="445" t="str">
        <f>'Line Items'!D$2438</f>
        <v>Infrastructure Charges</v>
      </c>
      <c r="C494" s="445" t="str">
        <f>'Line Items'!D$2487</f>
        <v>Infrastructure Charges: Other Infrastructure Charges</v>
      </c>
      <c r="D494" s="142" t="str">
        <f>Infrastructure!D1560</f>
        <v>IRC Charge</v>
      </c>
      <c r="E494" s="106"/>
      <c r="F494" s="143" t="str">
        <f>Infrastructure!F1560</f>
        <v>£000</v>
      </c>
      <c r="G494" s="107">
        <f>Infrastructure!G1560</f>
        <v>0</v>
      </c>
      <c r="H494" s="107">
        <f>Infrastructure!H1560</f>
        <v>0</v>
      </c>
      <c r="I494" s="107">
        <f>Infrastructure!I1560</f>
        <v>0</v>
      </c>
      <c r="J494" s="107">
        <f>Infrastructure!J1560</f>
        <v>0</v>
      </c>
      <c r="K494" s="107">
        <f>Infrastructure!K1560</f>
        <v>0</v>
      </c>
      <c r="L494" s="107">
        <f>Infrastructure!L1560</f>
        <v>0</v>
      </c>
      <c r="M494" s="107">
        <f>Infrastructure!M1560</f>
        <v>0</v>
      </c>
      <c r="N494" s="107">
        <f>Infrastructure!N1560</f>
        <v>0</v>
      </c>
      <c r="O494" s="107">
        <f>Infrastructure!O1560</f>
        <v>0</v>
      </c>
      <c r="P494" s="107">
        <f>Infrastructure!P1560</f>
        <v>0</v>
      </c>
      <c r="Q494" s="107">
        <f>Infrastructure!Q1560</f>
        <v>0</v>
      </c>
      <c r="R494" s="107">
        <f>Infrastructure!R1560</f>
        <v>0</v>
      </c>
      <c r="S494" s="107">
        <f>Infrastructure!S1560</f>
        <v>0</v>
      </c>
      <c r="T494" s="107">
        <f>Infrastructure!T1560</f>
        <v>0</v>
      </c>
      <c r="U494" s="107">
        <f>Infrastructure!U1560</f>
        <v>0</v>
      </c>
      <c r="V494" s="107">
        <f>Infrastructure!V1560</f>
        <v>0</v>
      </c>
      <c r="W494" s="107">
        <f>Infrastructure!W1560</f>
        <v>0</v>
      </c>
      <c r="X494" s="107">
        <f>Infrastructure!X1560</f>
        <v>0</v>
      </c>
      <c r="Y494" s="107">
        <f>Infrastructure!Y1560</f>
        <v>0</v>
      </c>
      <c r="Z494" s="107">
        <f>Infrastructure!Z1560</f>
        <v>0</v>
      </c>
      <c r="AA494" s="107">
        <f>Infrastructure!AA1560</f>
        <v>0</v>
      </c>
      <c r="AB494" s="107">
        <f>Infrastructure!AB1560</f>
        <v>0</v>
      </c>
      <c r="AC494" s="108">
        <f>Infrastructure!AC1560</f>
        <v>0</v>
      </c>
      <c r="AE494" s="805">
        <f>Infrastructure!AE1560</f>
        <v>0</v>
      </c>
      <c r="AG494" s="805">
        <f>Infrastructure!AG1560</f>
        <v>0</v>
      </c>
      <c r="AI494" s="805">
        <f>Infrastructure!AI1560</f>
        <v>0</v>
      </c>
    </row>
    <row r="495" spans="2:35" outlineLevel="1" x14ac:dyDescent="0.2">
      <c r="B495" s="445" t="str">
        <f>'Line Items'!D$2438</f>
        <v>Infrastructure Charges</v>
      </c>
      <c r="C495" s="445" t="str">
        <f>'Line Items'!D$2487</f>
        <v>Infrastructure Charges: Other Infrastructure Charges</v>
      </c>
      <c r="D495" s="142" t="str">
        <f>Infrastructure!D1561</f>
        <v>Additional IRC</v>
      </c>
      <c r="E495" s="106"/>
      <c r="F495" s="143" t="str">
        <f>Infrastructure!F1561</f>
        <v>£000</v>
      </c>
      <c r="G495" s="107">
        <f>Infrastructure!G1561</f>
        <v>0</v>
      </c>
      <c r="H495" s="107">
        <f>Infrastructure!H1561</f>
        <v>0</v>
      </c>
      <c r="I495" s="107">
        <f>Infrastructure!I1561</f>
        <v>0</v>
      </c>
      <c r="J495" s="107">
        <f>Infrastructure!J1561</f>
        <v>0</v>
      </c>
      <c r="K495" s="107">
        <f>Infrastructure!K1561</f>
        <v>0</v>
      </c>
      <c r="L495" s="107">
        <f>Infrastructure!L1561</f>
        <v>0</v>
      </c>
      <c r="M495" s="107">
        <f>Infrastructure!M1561</f>
        <v>0</v>
      </c>
      <c r="N495" s="107">
        <f>Infrastructure!N1561</f>
        <v>0</v>
      </c>
      <c r="O495" s="107">
        <f>Infrastructure!O1561</f>
        <v>0</v>
      </c>
      <c r="P495" s="107">
        <f>Infrastructure!P1561</f>
        <v>0</v>
      </c>
      <c r="Q495" s="107">
        <f>Infrastructure!Q1561</f>
        <v>0</v>
      </c>
      <c r="R495" s="107">
        <f>Infrastructure!R1561</f>
        <v>0</v>
      </c>
      <c r="S495" s="107">
        <f>Infrastructure!S1561</f>
        <v>0</v>
      </c>
      <c r="T495" s="107">
        <f>Infrastructure!T1561</f>
        <v>0</v>
      </c>
      <c r="U495" s="107">
        <f>Infrastructure!U1561</f>
        <v>0</v>
      </c>
      <c r="V495" s="107">
        <f>Infrastructure!V1561</f>
        <v>0</v>
      </c>
      <c r="W495" s="107">
        <f>Infrastructure!W1561</f>
        <v>0</v>
      </c>
      <c r="X495" s="107">
        <f>Infrastructure!X1561</f>
        <v>0</v>
      </c>
      <c r="Y495" s="107">
        <f>Infrastructure!Y1561</f>
        <v>0</v>
      </c>
      <c r="Z495" s="107">
        <f>Infrastructure!Z1561</f>
        <v>0</v>
      </c>
      <c r="AA495" s="107">
        <f>Infrastructure!AA1561</f>
        <v>0</v>
      </c>
      <c r="AB495" s="107">
        <f>Infrastructure!AB1561</f>
        <v>0</v>
      </c>
      <c r="AC495" s="108">
        <f>Infrastructure!AC1561</f>
        <v>0</v>
      </c>
      <c r="AE495" s="805">
        <f>Infrastructure!AE1561</f>
        <v>0</v>
      </c>
      <c r="AG495" s="805">
        <f>Infrastructure!AG1561</f>
        <v>0</v>
      </c>
      <c r="AI495" s="805">
        <f>Infrastructure!AI1561</f>
        <v>0</v>
      </c>
    </row>
    <row r="496" spans="2:35" outlineLevel="1" x14ac:dyDescent="0.2">
      <c r="B496" s="445" t="str">
        <f>'Line Items'!D$2438</f>
        <v>Infrastructure Charges</v>
      </c>
      <c r="C496" s="445" t="str">
        <f>'Line Items'!D$2487</f>
        <v>Infrastructure Charges: Other Infrastructure Charges</v>
      </c>
      <c r="D496" s="142" t="str">
        <f>Infrastructure!D1562</f>
        <v>OMRC Charge</v>
      </c>
      <c r="E496" s="106"/>
      <c r="F496" s="143" t="str">
        <f>Infrastructure!F1562</f>
        <v>£000</v>
      </c>
      <c r="G496" s="107">
        <f>Infrastructure!G1562</f>
        <v>0</v>
      </c>
      <c r="H496" s="107">
        <f>Infrastructure!H1562</f>
        <v>0</v>
      </c>
      <c r="I496" s="107">
        <f>Infrastructure!I1562</f>
        <v>0</v>
      </c>
      <c r="J496" s="107">
        <f>Infrastructure!J1562</f>
        <v>0</v>
      </c>
      <c r="K496" s="107">
        <f>Infrastructure!K1562</f>
        <v>0</v>
      </c>
      <c r="L496" s="107">
        <f>Infrastructure!L1562</f>
        <v>0</v>
      </c>
      <c r="M496" s="107">
        <f>Infrastructure!M1562</f>
        <v>0</v>
      </c>
      <c r="N496" s="107">
        <f>Infrastructure!N1562</f>
        <v>0</v>
      </c>
      <c r="O496" s="107">
        <f>Infrastructure!O1562</f>
        <v>0</v>
      </c>
      <c r="P496" s="107">
        <f>Infrastructure!P1562</f>
        <v>0</v>
      </c>
      <c r="Q496" s="107">
        <f>Infrastructure!Q1562</f>
        <v>0</v>
      </c>
      <c r="R496" s="107">
        <f>Infrastructure!R1562</f>
        <v>0</v>
      </c>
      <c r="S496" s="107">
        <f>Infrastructure!S1562</f>
        <v>0</v>
      </c>
      <c r="T496" s="107">
        <f>Infrastructure!T1562</f>
        <v>0</v>
      </c>
      <c r="U496" s="107">
        <f>Infrastructure!U1562</f>
        <v>0</v>
      </c>
      <c r="V496" s="107">
        <f>Infrastructure!V1562</f>
        <v>0</v>
      </c>
      <c r="W496" s="107">
        <f>Infrastructure!W1562</f>
        <v>0</v>
      </c>
      <c r="X496" s="107">
        <f>Infrastructure!X1562</f>
        <v>0</v>
      </c>
      <c r="Y496" s="107">
        <f>Infrastructure!Y1562</f>
        <v>0</v>
      </c>
      <c r="Z496" s="107">
        <f>Infrastructure!Z1562</f>
        <v>0</v>
      </c>
      <c r="AA496" s="107">
        <f>Infrastructure!AA1562</f>
        <v>0</v>
      </c>
      <c r="AB496" s="107">
        <f>Infrastructure!AB1562</f>
        <v>0</v>
      </c>
      <c r="AC496" s="108">
        <f>Infrastructure!AC1562</f>
        <v>0</v>
      </c>
      <c r="AE496" s="805">
        <f>Infrastructure!AE1562</f>
        <v>0</v>
      </c>
      <c r="AG496" s="805">
        <f>Infrastructure!AG1562</f>
        <v>0</v>
      </c>
      <c r="AI496" s="805">
        <f>Infrastructure!AI1562</f>
        <v>0</v>
      </c>
    </row>
    <row r="497" spans="2:35" outlineLevel="1" x14ac:dyDescent="0.2">
      <c r="B497" s="445" t="str">
        <f>'Line Items'!D$2438</f>
        <v>Infrastructure Charges</v>
      </c>
      <c r="C497" s="445" t="str">
        <f>'Line Items'!D$2487</f>
        <v>Infrastructure Charges: Other Infrastructure Charges</v>
      </c>
      <c r="D497" s="142" t="str">
        <f>Infrastructure!D1563</f>
        <v>CRC Charge</v>
      </c>
      <c r="E497" s="106"/>
      <c r="F497" s="143" t="str">
        <f>Infrastructure!F1563</f>
        <v>£000</v>
      </c>
      <c r="G497" s="107">
        <f>Infrastructure!G1563</f>
        <v>0</v>
      </c>
      <c r="H497" s="107">
        <f>Infrastructure!H1563</f>
        <v>0</v>
      </c>
      <c r="I497" s="107">
        <f>Infrastructure!I1563</f>
        <v>0</v>
      </c>
      <c r="J497" s="107">
        <f>Infrastructure!J1563</f>
        <v>0</v>
      </c>
      <c r="K497" s="107">
        <f>Infrastructure!K1563</f>
        <v>0</v>
      </c>
      <c r="L497" s="107">
        <f>Infrastructure!L1563</f>
        <v>0</v>
      </c>
      <c r="M497" s="107">
        <f>Infrastructure!M1563</f>
        <v>0</v>
      </c>
      <c r="N497" s="107">
        <f>Infrastructure!N1563</f>
        <v>0</v>
      </c>
      <c r="O497" s="107">
        <f>Infrastructure!O1563</f>
        <v>0</v>
      </c>
      <c r="P497" s="107">
        <f>Infrastructure!P1563</f>
        <v>0</v>
      </c>
      <c r="Q497" s="107">
        <f>Infrastructure!Q1563</f>
        <v>0</v>
      </c>
      <c r="R497" s="107">
        <f>Infrastructure!R1563</f>
        <v>0</v>
      </c>
      <c r="S497" s="107">
        <f>Infrastructure!S1563</f>
        <v>0</v>
      </c>
      <c r="T497" s="107">
        <f>Infrastructure!T1563</f>
        <v>0</v>
      </c>
      <c r="U497" s="107">
        <f>Infrastructure!U1563</f>
        <v>0</v>
      </c>
      <c r="V497" s="107">
        <f>Infrastructure!V1563</f>
        <v>0</v>
      </c>
      <c r="W497" s="107">
        <f>Infrastructure!W1563</f>
        <v>0</v>
      </c>
      <c r="X497" s="107">
        <f>Infrastructure!X1563</f>
        <v>0</v>
      </c>
      <c r="Y497" s="107">
        <f>Infrastructure!Y1563</f>
        <v>0</v>
      </c>
      <c r="Z497" s="107">
        <f>Infrastructure!Z1563</f>
        <v>0</v>
      </c>
      <c r="AA497" s="107">
        <f>Infrastructure!AA1563</f>
        <v>0</v>
      </c>
      <c r="AB497" s="107">
        <f>Infrastructure!AB1563</f>
        <v>0</v>
      </c>
      <c r="AC497" s="108">
        <f>Infrastructure!AC1563</f>
        <v>0</v>
      </c>
      <c r="AE497" s="805">
        <f>Infrastructure!AE1563</f>
        <v>0</v>
      </c>
      <c r="AG497" s="805">
        <f>Infrastructure!AG1563</f>
        <v>0</v>
      </c>
      <c r="AI497" s="805">
        <f>Infrastructure!AI1563</f>
        <v>0</v>
      </c>
    </row>
    <row r="498" spans="2:35" outlineLevel="1" x14ac:dyDescent="0.2">
      <c r="B498" s="445" t="str">
        <f>'Line Items'!D$2438</f>
        <v>Infrastructure Charges</v>
      </c>
      <c r="C498" s="445" t="str">
        <f>'Line Items'!D$2487</f>
        <v>Infrastructure Charges: Other Infrastructure Charges</v>
      </c>
      <c r="D498" s="142" t="str">
        <f>Infrastructure!D1564</f>
        <v>EC4T - HS1</v>
      </c>
      <c r="E498" s="106"/>
      <c r="F498" s="143" t="str">
        <f>Infrastructure!F1564</f>
        <v>£000</v>
      </c>
      <c r="G498" s="107">
        <f>Infrastructure!G1564</f>
        <v>0</v>
      </c>
      <c r="H498" s="107">
        <f>Infrastructure!H1564</f>
        <v>0</v>
      </c>
      <c r="I498" s="107">
        <f>Infrastructure!I1564</f>
        <v>0</v>
      </c>
      <c r="J498" s="107">
        <f>Infrastructure!J1564</f>
        <v>0</v>
      </c>
      <c r="K498" s="107">
        <f>Infrastructure!K1564</f>
        <v>0</v>
      </c>
      <c r="L498" s="107">
        <f>Infrastructure!L1564</f>
        <v>0</v>
      </c>
      <c r="M498" s="107">
        <f>Infrastructure!M1564</f>
        <v>0</v>
      </c>
      <c r="N498" s="107">
        <f>Infrastructure!N1564</f>
        <v>0</v>
      </c>
      <c r="O498" s="107">
        <f>Infrastructure!O1564</f>
        <v>0</v>
      </c>
      <c r="P498" s="107">
        <f>Infrastructure!P1564</f>
        <v>0</v>
      </c>
      <c r="Q498" s="107">
        <f>Infrastructure!Q1564</f>
        <v>0</v>
      </c>
      <c r="R498" s="107">
        <f>Infrastructure!R1564</f>
        <v>0</v>
      </c>
      <c r="S498" s="107">
        <f>Infrastructure!S1564</f>
        <v>0</v>
      </c>
      <c r="T498" s="107">
        <f>Infrastructure!T1564</f>
        <v>0</v>
      </c>
      <c r="U498" s="107">
        <f>Infrastructure!U1564</f>
        <v>0</v>
      </c>
      <c r="V498" s="107">
        <f>Infrastructure!V1564</f>
        <v>0</v>
      </c>
      <c r="W498" s="107">
        <f>Infrastructure!W1564</f>
        <v>0</v>
      </c>
      <c r="X498" s="107">
        <f>Infrastructure!X1564</f>
        <v>0</v>
      </c>
      <c r="Y498" s="107">
        <f>Infrastructure!Y1564</f>
        <v>0</v>
      </c>
      <c r="Z498" s="107">
        <f>Infrastructure!Z1564</f>
        <v>0</v>
      </c>
      <c r="AA498" s="107">
        <f>Infrastructure!AA1564</f>
        <v>0</v>
      </c>
      <c r="AB498" s="107">
        <f>Infrastructure!AB1564</f>
        <v>0</v>
      </c>
      <c r="AC498" s="108">
        <f>Infrastructure!AC1564</f>
        <v>0</v>
      </c>
      <c r="AE498" s="805">
        <f>Infrastructure!AE1564</f>
        <v>0</v>
      </c>
      <c r="AG498" s="805">
        <f>Infrastructure!AG1564</f>
        <v>0</v>
      </c>
      <c r="AI498" s="805">
        <f>Infrastructure!AI1564</f>
        <v>0</v>
      </c>
    </row>
    <row r="499" spans="2:35" outlineLevel="1" x14ac:dyDescent="0.2">
      <c r="B499" s="445" t="str">
        <f>'Line Items'!D$2438</f>
        <v>Infrastructure Charges</v>
      </c>
      <c r="C499" s="445" t="str">
        <f>'Line Items'!D$2487</f>
        <v>Infrastructure Charges: Other Infrastructure Charges</v>
      </c>
      <c r="D499" s="142" t="str">
        <f>Infrastructure!D1565</f>
        <v>IRC Wash-Up</v>
      </c>
      <c r="E499" s="106"/>
      <c r="F499" s="143" t="str">
        <f>Infrastructure!F1565</f>
        <v>£000</v>
      </c>
      <c r="G499" s="107">
        <f>Infrastructure!G1565</f>
        <v>0</v>
      </c>
      <c r="H499" s="107">
        <f>Infrastructure!H1565</f>
        <v>0</v>
      </c>
      <c r="I499" s="107">
        <f>Infrastructure!I1565</f>
        <v>0</v>
      </c>
      <c r="J499" s="107">
        <f>Infrastructure!J1565</f>
        <v>0</v>
      </c>
      <c r="K499" s="107">
        <f>Infrastructure!K1565</f>
        <v>0</v>
      </c>
      <c r="L499" s="107">
        <f>Infrastructure!L1565</f>
        <v>0</v>
      </c>
      <c r="M499" s="107">
        <f>Infrastructure!M1565</f>
        <v>0</v>
      </c>
      <c r="N499" s="107">
        <f>Infrastructure!N1565</f>
        <v>0</v>
      </c>
      <c r="O499" s="107">
        <f>Infrastructure!O1565</f>
        <v>0</v>
      </c>
      <c r="P499" s="107">
        <f>Infrastructure!P1565</f>
        <v>0</v>
      </c>
      <c r="Q499" s="107">
        <f>Infrastructure!Q1565</f>
        <v>0</v>
      </c>
      <c r="R499" s="107">
        <f>Infrastructure!R1565</f>
        <v>0</v>
      </c>
      <c r="S499" s="107">
        <f>Infrastructure!S1565</f>
        <v>0</v>
      </c>
      <c r="T499" s="107">
        <f>Infrastructure!T1565</f>
        <v>0</v>
      </c>
      <c r="U499" s="107">
        <f>Infrastructure!U1565</f>
        <v>0</v>
      </c>
      <c r="V499" s="107">
        <f>Infrastructure!V1565</f>
        <v>0</v>
      </c>
      <c r="W499" s="107">
        <f>Infrastructure!W1565</f>
        <v>0</v>
      </c>
      <c r="X499" s="107">
        <f>Infrastructure!X1565</f>
        <v>0</v>
      </c>
      <c r="Y499" s="107">
        <f>Infrastructure!Y1565</f>
        <v>0</v>
      </c>
      <c r="Z499" s="107">
        <f>Infrastructure!Z1565</f>
        <v>0</v>
      </c>
      <c r="AA499" s="107">
        <f>Infrastructure!AA1565</f>
        <v>0</v>
      </c>
      <c r="AB499" s="107">
        <f>Infrastructure!AB1565</f>
        <v>0</v>
      </c>
      <c r="AC499" s="108">
        <f>Infrastructure!AC1565</f>
        <v>0</v>
      </c>
      <c r="AE499" s="805">
        <f>Infrastructure!AE1565</f>
        <v>0</v>
      </c>
      <c r="AG499" s="805">
        <f>Infrastructure!AG1565</f>
        <v>0</v>
      </c>
      <c r="AI499" s="805">
        <f>Infrastructure!AI1565</f>
        <v>0</v>
      </c>
    </row>
    <row r="500" spans="2:35" outlineLevel="1" x14ac:dyDescent="0.2">
      <c r="B500" s="445" t="str">
        <f>'Line Items'!D$2438</f>
        <v>Infrastructure Charges</v>
      </c>
      <c r="C500" s="445" t="str">
        <f>'Line Items'!D$2487</f>
        <v>Infrastructure Charges: Other Infrastructure Charges</v>
      </c>
      <c r="D500" s="142" t="str">
        <f>Infrastructure!D1566</f>
        <v>OMRC Wash-Up</v>
      </c>
      <c r="E500" s="106"/>
      <c r="F500" s="143" t="str">
        <f>Infrastructure!F1566</f>
        <v>£000</v>
      </c>
      <c r="G500" s="107">
        <f>Infrastructure!G1566</f>
        <v>0</v>
      </c>
      <c r="H500" s="107">
        <f>Infrastructure!H1566</f>
        <v>0</v>
      </c>
      <c r="I500" s="107">
        <f>Infrastructure!I1566</f>
        <v>0</v>
      </c>
      <c r="J500" s="107">
        <f>Infrastructure!J1566</f>
        <v>0</v>
      </c>
      <c r="K500" s="107">
        <f>Infrastructure!K1566</f>
        <v>0</v>
      </c>
      <c r="L500" s="107">
        <f>Infrastructure!L1566</f>
        <v>0</v>
      </c>
      <c r="M500" s="107">
        <f>Infrastructure!M1566</f>
        <v>0</v>
      </c>
      <c r="N500" s="107">
        <f>Infrastructure!N1566</f>
        <v>0</v>
      </c>
      <c r="O500" s="107">
        <f>Infrastructure!O1566</f>
        <v>0</v>
      </c>
      <c r="P500" s="107">
        <f>Infrastructure!P1566</f>
        <v>0</v>
      </c>
      <c r="Q500" s="107">
        <f>Infrastructure!Q1566</f>
        <v>0</v>
      </c>
      <c r="R500" s="107">
        <f>Infrastructure!R1566</f>
        <v>0</v>
      </c>
      <c r="S500" s="107">
        <f>Infrastructure!S1566</f>
        <v>0</v>
      </c>
      <c r="T500" s="107">
        <f>Infrastructure!T1566</f>
        <v>0</v>
      </c>
      <c r="U500" s="107">
        <f>Infrastructure!U1566</f>
        <v>0</v>
      </c>
      <c r="V500" s="107">
        <f>Infrastructure!V1566</f>
        <v>0</v>
      </c>
      <c r="W500" s="107">
        <f>Infrastructure!W1566</f>
        <v>0</v>
      </c>
      <c r="X500" s="107">
        <f>Infrastructure!X1566</f>
        <v>0</v>
      </c>
      <c r="Y500" s="107">
        <f>Infrastructure!Y1566</f>
        <v>0</v>
      </c>
      <c r="Z500" s="107">
        <f>Infrastructure!Z1566</f>
        <v>0</v>
      </c>
      <c r="AA500" s="107">
        <f>Infrastructure!AA1566</f>
        <v>0</v>
      </c>
      <c r="AB500" s="107">
        <f>Infrastructure!AB1566</f>
        <v>0</v>
      </c>
      <c r="AC500" s="108">
        <f>Infrastructure!AC1566</f>
        <v>0</v>
      </c>
      <c r="AE500" s="805">
        <f>Infrastructure!AE1566</f>
        <v>0</v>
      </c>
      <c r="AG500" s="805">
        <f>Infrastructure!AG1566</f>
        <v>0</v>
      </c>
      <c r="AI500" s="805">
        <f>Infrastructure!AI1566</f>
        <v>0</v>
      </c>
    </row>
    <row r="501" spans="2:35" outlineLevel="1" x14ac:dyDescent="0.2">
      <c r="B501" s="445" t="str">
        <f>'Line Items'!D$2438</f>
        <v>Infrastructure Charges</v>
      </c>
      <c r="C501" s="445" t="str">
        <f>'Line Items'!D$2487</f>
        <v>Infrastructure Charges: Other Infrastructure Charges</v>
      </c>
      <c r="D501" s="142" t="str">
        <f>Infrastructure!D1567</f>
        <v>Other HS1 Charges</v>
      </c>
      <c r="E501" s="106"/>
      <c r="F501" s="143" t="str">
        <f>Infrastructure!F1567</f>
        <v>£000</v>
      </c>
      <c r="G501" s="107">
        <f>Infrastructure!G1567</f>
        <v>0</v>
      </c>
      <c r="H501" s="107">
        <f>Infrastructure!H1567</f>
        <v>0</v>
      </c>
      <c r="I501" s="107">
        <f>Infrastructure!I1567</f>
        <v>0</v>
      </c>
      <c r="J501" s="107">
        <f>Infrastructure!J1567</f>
        <v>0</v>
      </c>
      <c r="K501" s="107">
        <f>Infrastructure!K1567</f>
        <v>0</v>
      </c>
      <c r="L501" s="107">
        <f>Infrastructure!L1567</f>
        <v>0</v>
      </c>
      <c r="M501" s="107">
        <f>Infrastructure!M1567</f>
        <v>0</v>
      </c>
      <c r="N501" s="107">
        <f>Infrastructure!N1567</f>
        <v>0</v>
      </c>
      <c r="O501" s="107">
        <f>Infrastructure!O1567</f>
        <v>0</v>
      </c>
      <c r="P501" s="107">
        <f>Infrastructure!P1567</f>
        <v>0</v>
      </c>
      <c r="Q501" s="107">
        <f>Infrastructure!Q1567</f>
        <v>0</v>
      </c>
      <c r="R501" s="107">
        <f>Infrastructure!R1567</f>
        <v>0</v>
      </c>
      <c r="S501" s="107">
        <f>Infrastructure!S1567</f>
        <v>0</v>
      </c>
      <c r="T501" s="107">
        <f>Infrastructure!T1567</f>
        <v>0</v>
      </c>
      <c r="U501" s="107">
        <f>Infrastructure!U1567</f>
        <v>0</v>
      </c>
      <c r="V501" s="107">
        <f>Infrastructure!V1567</f>
        <v>0</v>
      </c>
      <c r="W501" s="107">
        <f>Infrastructure!W1567</f>
        <v>0</v>
      </c>
      <c r="X501" s="107">
        <f>Infrastructure!X1567</f>
        <v>0</v>
      </c>
      <c r="Y501" s="107">
        <f>Infrastructure!Y1567</f>
        <v>0</v>
      </c>
      <c r="Z501" s="107">
        <f>Infrastructure!Z1567</f>
        <v>0</v>
      </c>
      <c r="AA501" s="107">
        <f>Infrastructure!AA1567</f>
        <v>0</v>
      </c>
      <c r="AB501" s="107">
        <f>Infrastructure!AB1567</f>
        <v>0</v>
      </c>
      <c r="AC501" s="108">
        <f>Infrastructure!AC1567</f>
        <v>0</v>
      </c>
      <c r="AE501" s="805">
        <f>Infrastructure!AE1567</f>
        <v>0</v>
      </c>
      <c r="AG501" s="805">
        <f>Infrastructure!AG1567</f>
        <v>0</v>
      </c>
      <c r="AI501" s="805">
        <f>Infrastructure!AI1567</f>
        <v>0</v>
      </c>
    </row>
    <row r="502" spans="2:35" outlineLevel="1" x14ac:dyDescent="0.2">
      <c r="B502" s="445" t="str">
        <f>'Line Items'!D$2438</f>
        <v>Infrastructure Charges</v>
      </c>
      <c r="C502" s="445" t="str">
        <f>'Line Items'!D$2487</f>
        <v>Infrastructure Charges: Other Infrastructure Charges</v>
      </c>
      <c r="D502" s="142" t="str">
        <f>Infrastructure!D1568</f>
        <v>[HS1 Charges Line 9]</v>
      </c>
      <c r="E502" s="106"/>
      <c r="F502" s="143" t="str">
        <f>Infrastructure!F1568</f>
        <v>£000</v>
      </c>
      <c r="G502" s="107">
        <f>Infrastructure!G1568</f>
        <v>0</v>
      </c>
      <c r="H502" s="107">
        <f>Infrastructure!H1568</f>
        <v>0</v>
      </c>
      <c r="I502" s="107">
        <f>Infrastructure!I1568</f>
        <v>0</v>
      </c>
      <c r="J502" s="107">
        <f>Infrastructure!J1568</f>
        <v>0</v>
      </c>
      <c r="K502" s="107">
        <f>Infrastructure!K1568</f>
        <v>0</v>
      </c>
      <c r="L502" s="107">
        <f>Infrastructure!L1568</f>
        <v>0</v>
      </c>
      <c r="M502" s="107">
        <f>Infrastructure!M1568</f>
        <v>0</v>
      </c>
      <c r="N502" s="107">
        <f>Infrastructure!N1568</f>
        <v>0</v>
      </c>
      <c r="O502" s="107">
        <f>Infrastructure!O1568</f>
        <v>0</v>
      </c>
      <c r="P502" s="107">
        <f>Infrastructure!P1568</f>
        <v>0</v>
      </c>
      <c r="Q502" s="107">
        <f>Infrastructure!Q1568</f>
        <v>0</v>
      </c>
      <c r="R502" s="107">
        <f>Infrastructure!R1568</f>
        <v>0</v>
      </c>
      <c r="S502" s="107">
        <f>Infrastructure!S1568</f>
        <v>0</v>
      </c>
      <c r="T502" s="107">
        <f>Infrastructure!T1568</f>
        <v>0</v>
      </c>
      <c r="U502" s="107">
        <f>Infrastructure!U1568</f>
        <v>0</v>
      </c>
      <c r="V502" s="107">
        <f>Infrastructure!V1568</f>
        <v>0</v>
      </c>
      <c r="W502" s="107">
        <f>Infrastructure!W1568</f>
        <v>0</v>
      </c>
      <c r="X502" s="107">
        <f>Infrastructure!X1568</f>
        <v>0</v>
      </c>
      <c r="Y502" s="107">
        <f>Infrastructure!Y1568</f>
        <v>0</v>
      </c>
      <c r="Z502" s="107">
        <f>Infrastructure!Z1568</f>
        <v>0</v>
      </c>
      <c r="AA502" s="107">
        <f>Infrastructure!AA1568</f>
        <v>0</v>
      </c>
      <c r="AB502" s="107">
        <f>Infrastructure!AB1568</f>
        <v>0</v>
      </c>
      <c r="AC502" s="108">
        <f>Infrastructure!AC1568</f>
        <v>0</v>
      </c>
      <c r="AE502" s="805">
        <f>Infrastructure!AE1568</f>
        <v>0</v>
      </c>
      <c r="AG502" s="805">
        <f>Infrastructure!AG1568</f>
        <v>0</v>
      </c>
      <c r="AI502" s="805">
        <f>Infrastructure!AI1568</f>
        <v>0</v>
      </c>
    </row>
    <row r="503" spans="2:35" outlineLevel="1" x14ac:dyDescent="0.2">
      <c r="B503" s="445" t="str">
        <f>'Line Items'!D$2438</f>
        <v>Infrastructure Charges</v>
      </c>
      <c r="C503" s="445" t="str">
        <f>'Line Items'!D$2487</f>
        <v>Infrastructure Charges: Other Infrastructure Charges</v>
      </c>
      <c r="D503" s="452" t="str">
        <f>Infrastructure!D1569</f>
        <v>[HS1 Charges Line 10]</v>
      </c>
      <c r="E503" s="452"/>
      <c r="F503" s="453" t="str">
        <f>Infrastructure!F1569</f>
        <v>£000</v>
      </c>
      <c r="G503" s="454">
        <f>Infrastructure!G1569</f>
        <v>0</v>
      </c>
      <c r="H503" s="454">
        <f>Infrastructure!H1569</f>
        <v>0</v>
      </c>
      <c r="I503" s="454">
        <f>Infrastructure!I1569</f>
        <v>0</v>
      </c>
      <c r="J503" s="454">
        <f>Infrastructure!J1569</f>
        <v>0</v>
      </c>
      <c r="K503" s="454">
        <f>Infrastructure!K1569</f>
        <v>0</v>
      </c>
      <c r="L503" s="454">
        <f>Infrastructure!L1569</f>
        <v>0</v>
      </c>
      <c r="M503" s="454">
        <f>Infrastructure!M1569</f>
        <v>0</v>
      </c>
      <c r="N503" s="454">
        <f>Infrastructure!N1569</f>
        <v>0</v>
      </c>
      <c r="O503" s="454">
        <f>Infrastructure!O1569</f>
        <v>0</v>
      </c>
      <c r="P503" s="454">
        <f>Infrastructure!P1569</f>
        <v>0</v>
      </c>
      <c r="Q503" s="454">
        <f>Infrastructure!Q1569</f>
        <v>0</v>
      </c>
      <c r="R503" s="454">
        <f>Infrastructure!R1569</f>
        <v>0</v>
      </c>
      <c r="S503" s="454">
        <f>Infrastructure!S1569</f>
        <v>0</v>
      </c>
      <c r="T503" s="454">
        <f>Infrastructure!T1569</f>
        <v>0</v>
      </c>
      <c r="U503" s="454">
        <f>Infrastructure!U1569</f>
        <v>0</v>
      </c>
      <c r="V503" s="454">
        <f>Infrastructure!V1569</f>
        <v>0</v>
      </c>
      <c r="W503" s="454">
        <f>Infrastructure!W1569</f>
        <v>0</v>
      </c>
      <c r="X503" s="454">
        <f>Infrastructure!X1569</f>
        <v>0</v>
      </c>
      <c r="Y503" s="454">
        <f>Infrastructure!Y1569</f>
        <v>0</v>
      </c>
      <c r="Z503" s="454">
        <f>Infrastructure!Z1569</f>
        <v>0</v>
      </c>
      <c r="AA503" s="454">
        <f>Infrastructure!AA1569</f>
        <v>0</v>
      </c>
      <c r="AB503" s="454">
        <f>Infrastructure!AB1569</f>
        <v>0</v>
      </c>
      <c r="AC503" s="455">
        <f>Infrastructure!AC1569</f>
        <v>0</v>
      </c>
      <c r="AE503" s="805">
        <f>Infrastructure!AE1569</f>
        <v>0</v>
      </c>
      <c r="AG503" s="805">
        <f>Infrastructure!AG1569</f>
        <v>0</v>
      </c>
      <c r="AI503" s="805">
        <f>Infrastructure!AI1569</f>
        <v>0</v>
      </c>
    </row>
    <row r="504" spans="2:35" outlineLevel="1" x14ac:dyDescent="0.2">
      <c r="B504" s="445" t="str">
        <f>'Line Items'!D$2438</f>
        <v>Infrastructure Charges</v>
      </c>
      <c r="C504" s="445" t="str">
        <f>'Line Items'!D$2488</f>
        <v>Infrastructure Charges: ROSCO Funded Infrastructure (Spare)</v>
      </c>
      <c r="D504" s="451" t="str">
        <f>Infrastructure!D1582</f>
        <v>ROSCO Funded Infrastructure (Spare)</v>
      </c>
      <c r="E504" s="452"/>
      <c r="F504" s="453" t="str">
        <f>Infrastructure!F1582</f>
        <v>£000</v>
      </c>
      <c r="G504" s="454">
        <f>Infrastructure!G1582</f>
        <v>0</v>
      </c>
      <c r="H504" s="454">
        <f>Infrastructure!H1582</f>
        <v>0</v>
      </c>
      <c r="I504" s="454">
        <f>Infrastructure!I1582</f>
        <v>0</v>
      </c>
      <c r="J504" s="454">
        <f>Infrastructure!J1582</f>
        <v>0</v>
      </c>
      <c r="K504" s="454">
        <f>Infrastructure!K1582</f>
        <v>0</v>
      </c>
      <c r="L504" s="454">
        <f>Infrastructure!L1582</f>
        <v>0</v>
      </c>
      <c r="M504" s="454">
        <f>Infrastructure!M1582</f>
        <v>0</v>
      </c>
      <c r="N504" s="454">
        <f>Infrastructure!N1582</f>
        <v>0</v>
      </c>
      <c r="O504" s="454">
        <f>Infrastructure!O1582</f>
        <v>0</v>
      </c>
      <c r="P504" s="454">
        <f>Infrastructure!P1582</f>
        <v>0</v>
      </c>
      <c r="Q504" s="454">
        <f>Infrastructure!Q1582</f>
        <v>0</v>
      </c>
      <c r="R504" s="454">
        <f>Infrastructure!R1582</f>
        <v>0</v>
      </c>
      <c r="S504" s="454">
        <f>Infrastructure!S1582</f>
        <v>0</v>
      </c>
      <c r="T504" s="454">
        <f>Infrastructure!T1582</f>
        <v>0</v>
      </c>
      <c r="U504" s="454">
        <f>Infrastructure!U1582</f>
        <v>0</v>
      </c>
      <c r="V504" s="454">
        <f>Infrastructure!V1582</f>
        <v>0</v>
      </c>
      <c r="W504" s="454">
        <f>Infrastructure!W1582</f>
        <v>0</v>
      </c>
      <c r="X504" s="454">
        <f>Infrastructure!X1582</f>
        <v>0</v>
      </c>
      <c r="Y504" s="454">
        <f>Infrastructure!Y1582</f>
        <v>0</v>
      </c>
      <c r="Z504" s="454">
        <f>Infrastructure!Z1582</f>
        <v>0</v>
      </c>
      <c r="AA504" s="454">
        <f>Infrastructure!AA1582</f>
        <v>0</v>
      </c>
      <c r="AB504" s="454">
        <f>Infrastructure!AB1582</f>
        <v>0</v>
      </c>
      <c r="AC504" s="455">
        <f>Infrastructure!AC1582</f>
        <v>0</v>
      </c>
      <c r="AE504" s="1063">
        <f>Infrastructure!AE1582</f>
        <v>0</v>
      </c>
      <c r="AG504" s="1063">
        <f>Infrastructure!AG1582</f>
        <v>0</v>
      </c>
      <c r="AI504" s="1063">
        <f>Infrastructure!AI1582</f>
        <v>0</v>
      </c>
    </row>
    <row r="505" spans="2:35" outlineLevel="1" x14ac:dyDescent="0.2">
      <c r="B505" s="445" t="str">
        <f>'Line Items'!D$2438</f>
        <v>Infrastructure Charges</v>
      </c>
      <c r="C505" s="445" t="str">
        <f>'Line Items'!D$2489</f>
        <v>Infrastructure Charges: Privately Funded Infrastructure (Spare)</v>
      </c>
      <c r="D505" s="451" t="str">
        <f>Infrastructure!D1593</f>
        <v>Privately Funded Infrastructure (Spare)</v>
      </c>
      <c r="E505" s="452"/>
      <c r="F505" s="453" t="str">
        <f>Infrastructure!F1593</f>
        <v>£000</v>
      </c>
      <c r="G505" s="454">
        <f>Infrastructure!G1593</f>
        <v>0</v>
      </c>
      <c r="H505" s="454">
        <f>Infrastructure!H1593</f>
        <v>0</v>
      </c>
      <c r="I505" s="454">
        <f>Infrastructure!I1593</f>
        <v>0</v>
      </c>
      <c r="J505" s="454">
        <f>Infrastructure!J1593</f>
        <v>0</v>
      </c>
      <c r="K505" s="454">
        <f>Infrastructure!K1593</f>
        <v>0</v>
      </c>
      <c r="L505" s="454">
        <f>Infrastructure!L1593</f>
        <v>0</v>
      </c>
      <c r="M505" s="454">
        <f>Infrastructure!M1593</f>
        <v>0</v>
      </c>
      <c r="N505" s="454">
        <f>Infrastructure!N1593</f>
        <v>0</v>
      </c>
      <c r="O505" s="454">
        <f>Infrastructure!O1593</f>
        <v>0</v>
      </c>
      <c r="P505" s="454">
        <f>Infrastructure!P1593</f>
        <v>0</v>
      </c>
      <c r="Q505" s="454">
        <f>Infrastructure!Q1593</f>
        <v>0</v>
      </c>
      <c r="R505" s="454">
        <f>Infrastructure!R1593</f>
        <v>0</v>
      </c>
      <c r="S505" s="454">
        <f>Infrastructure!S1593</f>
        <v>0</v>
      </c>
      <c r="T505" s="454">
        <f>Infrastructure!T1593</f>
        <v>0</v>
      </c>
      <c r="U505" s="454">
        <f>Infrastructure!U1593</f>
        <v>0</v>
      </c>
      <c r="V505" s="454">
        <f>Infrastructure!V1593</f>
        <v>0</v>
      </c>
      <c r="W505" s="454">
        <f>Infrastructure!W1593</f>
        <v>0</v>
      </c>
      <c r="X505" s="454">
        <f>Infrastructure!X1593</f>
        <v>0</v>
      </c>
      <c r="Y505" s="454">
        <f>Infrastructure!Y1593</f>
        <v>0</v>
      </c>
      <c r="Z505" s="454">
        <f>Infrastructure!Z1593</f>
        <v>0</v>
      </c>
      <c r="AA505" s="454">
        <f>Infrastructure!AA1593</f>
        <v>0</v>
      </c>
      <c r="AB505" s="454">
        <f>Infrastructure!AB1593</f>
        <v>0</v>
      </c>
      <c r="AC505" s="455">
        <f>Infrastructure!AC1593</f>
        <v>0</v>
      </c>
      <c r="AE505" s="1063">
        <f>Infrastructure!AE1593</f>
        <v>0</v>
      </c>
      <c r="AG505" s="1063">
        <f>Infrastructure!AG1593</f>
        <v>0</v>
      </c>
      <c r="AI505" s="1063">
        <f>Infrastructure!AI1593</f>
        <v>0</v>
      </c>
    </row>
    <row r="506" spans="2:35" outlineLevel="1" x14ac:dyDescent="0.2">
      <c r="B506" s="445" t="str">
        <f>'Line Items'!D$2438</f>
        <v>Infrastructure Charges</v>
      </c>
      <c r="C506" s="445" t="str">
        <f>'Line Items'!D$2490</f>
        <v>Infrastructure Charges: Other Funded Infrastructure (Spare)</v>
      </c>
      <c r="D506" s="113" t="str">
        <f>Infrastructure!D1604</f>
        <v>Other Funded Infrastructure (Spare)</v>
      </c>
      <c r="E506" s="286"/>
      <c r="F506" s="155" t="str">
        <f>Infrastructure!F1604</f>
        <v>£000</v>
      </c>
      <c r="G506" s="115">
        <f>Infrastructure!G1604</f>
        <v>0</v>
      </c>
      <c r="H506" s="115">
        <f>Infrastructure!H1604</f>
        <v>0</v>
      </c>
      <c r="I506" s="115">
        <f>Infrastructure!I1604</f>
        <v>0</v>
      </c>
      <c r="J506" s="115">
        <f>Infrastructure!J1604</f>
        <v>0</v>
      </c>
      <c r="K506" s="115">
        <f>Infrastructure!K1604</f>
        <v>0</v>
      </c>
      <c r="L506" s="115">
        <f>Infrastructure!L1604</f>
        <v>0</v>
      </c>
      <c r="M506" s="115">
        <f>Infrastructure!M1604</f>
        <v>0</v>
      </c>
      <c r="N506" s="115">
        <f>Infrastructure!N1604</f>
        <v>0</v>
      </c>
      <c r="O506" s="115">
        <f>Infrastructure!O1604</f>
        <v>0</v>
      </c>
      <c r="P506" s="115">
        <f>Infrastructure!P1604</f>
        <v>0</v>
      </c>
      <c r="Q506" s="115">
        <f>Infrastructure!Q1604</f>
        <v>0</v>
      </c>
      <c r="R506" s="115">
        <f>Infrastructure!R1604</f>
        <v>0</v>
      </c>
      <c r="S506" s="115">
        <f>Infrastructure!S1604</f>
        <v>0</v>
      </c>
      <c r="T506" s="115">
        <f>Infrastructure!T1604</f>
        <v>0</v>
      </c>
      <c r="U506" s="115">
        <f>Infrastructure!U1604</f>
        <v>0</v>
      </c>
      <c r="V506" s="115">
        <f>Infrastructure!V1604</f>
        <v>0</v>
      </c>
      <c r="W506" s="115">
        <f>Infrastructure!W1604</f>
        <v>0</v>
      </c>
      <c r="X506" s="115">
        <f>Infrastructure!X1604</f>
        <v>0</v>
      </c>
      <c r="Y506" s="115">
        <f>Infrastructure!Y1604</f>
        <v>0</v>
      </c>
      <c r="Z506" s="115">
        <f>Infrastructure!Z1604</f>
        <v>0</v>
      </c>
      <c r="AA506" s="115">
        <f>Infrastructure!AA1604</f>
        <v>0</v>
      </c>
      <c r="AB506" s="115">
        <f>Infrastructure!AB1604</f>
        <v>0</v>
      </c>
      <c r="AC506" s="116">
        <f>Infrastructure!AC1604</f>
        <v>0</v>
      </c>
      <c r="AE506" s="1058">
        <f>Infrastructure!AE1604</f>
        <v>0</v>
      </c>
      <c r="AG506" s="1058">
        <f>Infrastructure!AG1604</f>
        <v>0</v>
      </c>
      <c r="AI506" s="1058">
        <f>Infrastructure!AI1604</f>
        <v>0</v>
      </c>
    </row>
    <row r="507" spans="2:35" outlineLevel="1" x14ac:dyDescent="0.2">
      <c r="B507" s="445" t="str">
        <f>'Line Items'!D$2439</f>
        <v>Performance Regimes</v>
      </c>
      <c r="C507" s="445" t="str">
        <f>'Line Items'!D$2491</f>
        <v>Performance Regimes: Net Schedule 8 Payments</v>
      </c>
      <c r="D507" s="142" t="str">
        <f>Performance!D204</f>
        <v>Schedule 8 Payments: TOC Peak</v>
      </c>
      <c r="E507" s="106"/>
      <c r="F507" s="143" t="str">
        <f>Performance!F204</f>
        <v>£000</v>
      </c>
      <c r="G507" s="107">
        <f>Performance!G204</f>
        <v>0</v>
      </c>
      <c r="H507" s="107">
        <f>Performance!H204</f>
        <v>0</v>
      </c>
      <c r="I507" s="107">
        <f>Performance!I204</f>
        <v>0</v>
      </c>
      <c r="J507" s="107">
        <f>Performance!J204</f>
        <v>0</v>
      </c>
      <c r="K507" s="107">
        <f>Performance!K204</f>
        <v>0</v>
      </c>
      <c r="L507" s="107">
        <f>Performance!L204</f>
        <v>0</v>
      </c>
      <c r="M507" s="107">
        <f>Performance!M204</f>
        <v>0</v>
      </c>
      <c r="N507" s="107">
        <f>Performance!N204</f>
        <v>0</v>
      </c>
      <c r="O507" s="107">
        <f>Performance!O204</f>
        <v>0</v>
      </c>
      <c r="P507" s="107">
        <f>Performance!P204</f>
        <v>0</v>
      </c>
      <c r="Q507" s="107">
        <f>Performance!Q204</f>
        <v>0</v>
      </c>
      <c r="R507" s="107">
        <f>Performance!R204</f>
        <v>0</v>
      </c>
      <c r="S507" s="107">
        <f>Performance!S204</f>
        <v>0</v>
      </c>
      <c r="T507" s="107">
        <f>Performance!T204</f>
        <v>0</v>
      </c>
      <c r="U507" s="107">
        <f>Performance!U204</f>
        <v>0</v>
      </c>
      <c r="V507" s="107">
        <f>Performance!V204</f>
        <v>0</v>
      </c>
      <c r="W507" s="107">
        <f>Performance!W204</f>
        <v>0</v>
      </c>
      <c r="X507" s="107">
        <f>Performance!X204</f>
        <v>0</v>
      </c>
      <c r="Y507" s="107">
        <f>Performance!Y204</f>
        <v>0</v>
      </c>
      <c r="Z507" s="107">
        <f>Performance!Z204</f>
        <v>0</v>
      </c>
      <c r="AA507" s="107">
        <f>Performance!AA204</f>
        <v>0</v>
      </c>
      <c r="AB507" s="107">
        <f>Performance!AB204</f>
        <v>0</v>
      </c>
      <c r="AC507" s="108">
        <f>Performance!AC204</f>
        <v>0</v>
      </c>
      <c r="AE507" s="805">
        <f>Performance!AE204</f>
        <v>0</v>
      </c>
      <c r="AG507" s="805">
        <f>Performance!AG204</f>
        <v>0</v>
      </c>
      <c r="AI507" s="805">
        <f>Performance!AI204</f>
        <v>0</v>
      </c>
    </row>
    <row r="508" spans="2:35" outlineLevel="1" x14ac:dyDescent="0.2">
      <c r="B508" s="445" t="str">
        <f>'Line Items'!D$2439</f>
        <v>Performance Regimes</v>
      </c>
      <c r="C508" s="445" t="str">
        <f>'Line Items'!D$2491</f>
        <v>Performance Regimes: Net Schedule 8 Payments</v>
      </c>
      <c r="D508" s="142" t="str">
        <f>Performance!D205</f>
        <v>Schedule 8 Payments: NR Peak</v>
      </c>
      <c r="E508" s="106"/>
      <c r="F508" s="143" t="str">
        <f>Performance!F205</f>
        <v>£000</v>
      </c>
      <c r="G508" s="107">
        <f>Performance!G205</f>
        <v>0</v>
      </c>
      <c r="H508" s="107">
        <f>Performance!H205</f>
        <v>0</v>
      </c>
      <c r="I508" s="107">
        <f>Performance!I205</f>
        <v>0</v>
      </c>
      <c r="J508" s="107">
        <f>Performance!J205</f>
        <v>0</v>
      </c>
      <c r="K508" s="107">
        <f>Performance!K205</f>
        <v>0</v>
      </c>
      <c r="L508" s="107">
        <f>Performance!L205</f>
        <v>0</v>
      </c>
      <c r="M508" s="107">
        <f>Performance!M205</f>
        <v>0</v>
      </c>
      <c r="N508" s="107">
        <f>Performance!N205</f>
        <v>0</v>
      </c>
      <c r="O508" s="107">
        <f>Performance!O205</f>
        <v>0</v>
      </c>
      <c r="P508" s="107">
        <f>Performance!P205</f>
        <v>0</v>
      </c>
      <c r="Q508" s="107">
        <f>Performance!Q205</f>
        <v>0</v>
      </c>
      <c r="R508" s="107">
        <f>Performance!R205</f>
        <v>0</v>
      </c>
      <c r="S508" s="107">
        <f>Performance!S205</f>
        <v>0</v>
      </c>
      <c r="T508" s="107">
        <f>Performance!T205</f>
        <v>0</v>
      </c>
      <c r="U508" s="107">
        <f>Performance!U205</f>
        <v>0</v>
      </c>
      <c r="V508" s="107">
        <f>Performance!V205</f>
        <v>0</v>
      </c>
      <c r="W508" s="107">
        <f>Performance!W205</f>
        <v>0</v>
      </c>
      <c r="X508" s="107">
        <f>Performance!X205</f>
        <v>0</v>
      </c>
      <c r="Y508" s="107">
        <f>Performance!Y205</f>
        <v>0</v>
      </c>
      <c r="Z508" s="107">
        <f>Performance!Z205</f>
        <v>0</v>
      </c>
      <c r="AA508" s="107">
        <f>Performance!AA205</f>
        <v>0</v>
      </c>
      <c r="AB508" s="107">
        <f>Performance!AB205</f>
        <v>0</v>
      </c>
      <c r="AC508" s="108">
        <f>Performance!AC205</f>
        <v>0</v>
      </c>
      <c r="AE508" s="805">
        <f>Performance!AE205</f>
        <v>0</v>
      </c>
      <c r="AG508" s="805">
        <f>Performance!AG205</f>
        <v>0</v>
      </c>
      <c r="AI508" s="805">
        <f>Performance!AI205</f>
        <v>0</v>
      </c>
    </row>
    <row r="509" spans="2:35" outlineLevel="1" x14ac:dyDescent="0.2">
      <c r="B509" s="445" t="str">
        <f>'Line Items'!D$2439</f>
        <v>Performance Regimes</v>
      </c>
      <c r="C509" s="445" t="str">
        <f>'Line Items'!D$2491</f>
        <v>Performance Regimes: Net Schedule 8 Payments</v>
      </c>
      <c r="D509" s="142" t="str">
        <f>Performance!D206</f>
        <v>Schedule 8 Payments: TOC Off Peak</v>
      </c>
      <c r="E509" s="106"/>
      <c r="F509" s="143" t="str">
        <f>Performance!F206</f>
        <v>£000</v>
      </c>
      <c r="G509" s="107">
        <f>Performance!G206</f>
        <v>0</v>
      </c>
      <c r="H509" s="107">
        <f>Performance!H206</f>
        <v>0</v>
      </c>
      <c r="I509" s="107">
        <f>Performance!I206</f>
        <v>0</v>
      </c>
      <c r="J509" s="107">
        <f>Performance!J206</f>
        <v>0</v>
      </c>
      <c r="K509" s="107">
        <f>Performance!K206</f>
        <v>0</v>
      </c>
      <c r="L509" s="107">
        <f>Performance!L206</f>
        <v>0</v>
      </c>
      <c r="M509" s="107">
        <f>Performance!M206</f>
        <v>0</v>
      </c>
      <c r="N509" s="107">
        <f>Performance!N206</f>
        <v>0</v>
      </c>
      <c r="O509" s="107">
        <f>Performance!O206</f>
        <v>0</v>
      </c>
      <c r="P509" s="107">
        <f>Performance!P206</f>
        <v>0</v>
      </c>
      <c r="Q509" s="107">
        <f>Performance!Q206</f>
        <v>0</v>
      </c>
      <c r="R509" s="107">
        <f>Performance!R206</f>
        <v>0</v>
      </c>
      <c r="S509" s="107">
        <f>Performance!S206</f>
        <v>0</v>
      </c>
      <c r="T509" s="107">
        <f>Performance!T206</f>
        <v>0</v>
      </c>
      <c r="U509" s="107">
        <f>Performance!U206</f>
        <v>0</v>
      </c>
      <c r="V509" s="107">
        <f>Performance!V206</f>
        <v>0</v>
      </c>
      <c r="W509" s="107">
        <f>Performance!W206</f>
        <v>0</v>
      </c>
      <c r="X509" s="107">
        <f>Performance!X206</f>
        <v>0</v>
      </c>
      <c r="Y509" s="107">
        <f>Performance!Y206</f>
        <v>0</v>
      </c>
      <c r="Z509" s="107">
        <f>Performance!Z206</f>
        <v>0</v>
      </c>
      <c r="AA509" s="107">
        <f>Performance!AA206</f>
        <v>0</v>
      </c>
      <c r="AB509" s="107">
        <f>Performance!AB206</f>
        <v>0</v>
      </c>
      <c r="AC509" s="108">
        <f>Performance!AC206</f>
        <v>0</v>
      </c>
      <c r="AE509" s="805">
        <f>Performance!AE206</f>
        <v>0</v>
      </c>
      <c r="AG509" s="805">
        <f>Performance!AG206</f>
        <v>0</v>
      </c>
      <c r="AI509" s="805">
        <f>Performance!AI206</f>
        <v>0</v>
      </c>
    </row>
    <row r="510" spans="2:35" outlineLevel="1" x14ac:dyDescent="0.2">
      <c r="B510" s="445" t="str">
        <f>'Line Items'!D$2439</f>
        <v>Performance Regimes</v>
      </c>
      <c r="C510" s="445" t="str">
        <f>'Line Items'!D$2491</f>
        <v>Performance Regimes: Net Schedule 8 Payments</v>
      </c>
      <c r="D510" s="451" t="str">
        <f>Performance!D207</f>
        <v>Schedule 8 Payments: NR Off Peak</v>
      </c>
      <c r="E510" s="452"/>
      <c r="F510" s="453" t="str">
        <f>Performance!F207</f>
        <v>£000</v>
      </c>
      <c r="G510" s="454">
        <f>Performance!G207</f>
        <v>0</v>
      </c>
      <c r="H510" s="454">
        <f>Performance!H207</f>
        <v>0</v>
      </c>
      <c r="I510" s="454">
        <f>Performance!I207</f>
        <v>0</v>
      </c>
      <c r="J510" s="454">
        <f>Performance!J207</f>
        <v>0</v>
      </c>
      <c r="K510" s="454">
        <f>Performance!K207</f>
        <v>0</v>
      </c>
      <c r="L510" s="454">
        <f>Performance!L207</f>
        <v>0</v>
      </c>
      <c r="M510" s="454">
        <f>Performance!M207</f>
        <v>0</v>
      </c>
      <c r="N510" s="454">
        <f>Performance!N207</f>
        <v>0</v>
      </c>
      <c r="O510" s="454">
        <f>Performance!O207</f>
        <v>0</v>
      </c>
      <c r="P510" s="454">
        <f>Performance!P207</f>
        <v>0</v>
      </c>
      <c r="Q510" s="454">
        <f>Performance!Q207</f>
        <v>0</v>
      </c>
      <c r="R510" s="454">
        <f>Performance!R207</f>
        <v>0</v>
      </c>
      <c r="S510" s="454">
        <f>Performance!S207</f>
        <v>0</v>
      </c>
      <c r="T510" s="454">
        <f>Performance!T207</f>
        <v>0</v>
      </c>
      <c r="U510" s="454">
        <f>Performance!U207</f>
        <v>0</v>
      </c>
      <c r="V510" s="454">
        <f>Performance!V207</f>
        <v>0</v>
      </c>
      <c r="W510" s="454">
        <f>Performance!W207</f>
        <v>0</v>
      </c>
      <c r="X510" s="454">
        <f>Performance!X207</f>
        <v>0</v>
      </c>
      <c r="Y510" s="454">
        <f>Performance!Y207</f>
        <v>0</v>
      </c>
      <c r="Z510" s="454">
        <f>Performance!Z207</f>
        <v>0</v>
      </c>
      <c r="AA510" s="454">
        <f>Performance!AA207</f>
        <v>0</v>
      </c>
      <c r="AB510" s="454">
        <f>Performance!AB207</f>
        <v>0</v>
      </c>
      <c r="AC510" s="455">
        <f>Performance!AC207</f>
        <v>0</v>
      </c>
      <c r="AE510" s="805">
        <f>Performance!AE207</f>
        <v>0</v>
      </c>
      <c r="AG510" s="805">
        <f>Performance!AG207</f>
        <v>0</v>
      </c>
      <c r="AI510" s="805">
        <f>Performance!AI207</f>
        <v>0</v>
      </c>
    </row>
    <row r="511" spans="2:35" outlineLevel="1" x14ac:dyDescent="0.2">
      <c r="B511" s="445" t="str">
        <f>'Line Items'!D$2439</f>
        <v>Performance Regimes</v>
      </c>
      <c r="C511" s="445" t="str">
        <f>'Line Items'!D$2492</f>
        <v>Performance Regimes: Other Performance Measures</v>
      </c>
      <c r="D511" s="473" t="str">
        <f>Performance!D264</f>
        <v>Schedule 7.1 Payments</v>
      </c>
      <c r="E511" s="97"/>
      <c r="F511" s="143" t="str">
        <f>Performance!F264</f>
        <v>£000</v>
      </c>
      <c r="G511" s="107">
        <f>Performance!G264</f>
        <v>0</v>
      </c>
      <c r="H511" s="107">
        <f>Performance!H264</f>
        <v>0</v>
      </c>
      <c r="I511" s="107">
        <f>Performance!I264</f>
        <v>0</v>
      </c>
      <c r="J511" s="107">
        <f>Performance!J264</f>
        <v>0</v>
      </c>
      <c r="K511" s="107">
        <f>Performance!K264</f>
        <v>0</v>
      </c>
      <c r="L511" s="107">
        <f>Performance!L264</f>
        <v>0</v>
      </c>
      <c r="M511" s="107">
        <f>Performance!M264</f>
        <v>0</v>
      </c>
      <c r="N511" s="107">
        <f>Performance!N264</f>
        <v>0</v>
      </c>
      <c r="O511" s="107">
        <f>Performance!O264</f>
        <v>0</v>
      </c>
      <c r="P511" s="107">
        <f>Performance!P264</f>
        <v>0</v>
      </c>
      <c r="Q511" s="107">
        <f>Performance!Q264</f>
        <v>0</v>
      </c>
      <c r="R511" s="107">
        <f>Performance!R264</f>
        <v>0</v>
      </c>
      <c r="S511" s="107">
        <f>Performance!S264</f>
        <v>0</v>
      </c>
      <c r="T511" s="107">
        <f>Performance!T264</f>
        <v>0</v>
      </c>
      <c r="U511" s="107">
        <f>Performance!U264</f>
        <v>0</v>
      </c>
      <c r="V511" s="107">
        <f>Performance!V264</f>
        <v>0</v>
      </c>
      <c r="W511" s="107">
        <f>Performance!W264</f>
        <v>0</v>
      </c>
      <c r="X511" s="107">
        <f>Performance!X264</f>
        <v>0</v>
      </c>
      <c r="Y511" s="107">
        <f>Performance!Y264</f>
        <v>0</v>
      </c>
      <c r="Z511" s="107">
        <f>Performance!Z264</f>
        <v>0</v>
      </c>
      <c r="AA511" s="107">
        <f>Performance!AA264</f>
        <v>0</v>
      </c>
      <c r="AB511" s="107">
        <f>Performance!AB264</f>
        <v>0</v>
      </c>
      <c r="AC511" s="108">
        <f>Performance!AC264</f>
        <v>0</v>
      </c>
      <c r="AE511" s="1065">
        <f>Performance!AE264</f>
        <v>0</v>
      </c>
      <c r="AG511" s="1065">
        <f>Performance!AG264</f>
        <v>0</v>
      </c>
      <c r="AI511" s="1065">
        <f>Performance!AI264</f>
        <v>0</v>
      </c>
    </row>
    <row r="512" spans="2:35" outlineLevel="1" x14ac:dyDescent="0.2">
      <c r="B512" s="445" t="str">
        <f>'Line Items'!D$2439</f>
        <v>Performance Regimes</v>
      </c>
      <c r="C512" s="445" t="str">
        <f>'Line Items'!D$2492</f>
        <v>Performance Regimes: Other Performance Measures</v>
      </c>
      <c r="D512" s="473" t="str">
        <f>Performance!D265</f>
        <v>Schedule 7.2 Payments</v>
      </c>
      <c r="E512" s="97"/>
      <c r="F512" s="143" t="str">
        <f>Performance!F265</f>
        <v>£000</v>
      </c>
      <c r="G512" s="107">
        <f>Performance!G265</f>
        <v>0</v>
      </c>
      <c r="H512" s="107">
        <f>Performance!H265</f>
        <v>0</v>
      </c>
      <c r="I512" s="107">
        <f>Performance!I265</f>
        <v>0</v>
      </c>
      <c r="J512" s="107">
        <f>Performance!J265</f>
        <v>0</v>
      </c>
      <c r="K512" s="107">
        <f>Performance!K265</f>
        <v>0</v>
      </c>
      <c r="L512" s="107">
        <f>Performance!L265</f>
        <v>0</v>
      </c>
      <c r="M512" s="107">
        <f>Performance!M265</f>
        <v>0</v>
      </c>
      <c r="N512" s="107">
        <f>Performance!N265</f>
        <v>0</v>
      </c>
      <c r="O512" s="107">
        <f>Performance!O265</f>
        <v>0</v>
      </c>
      <c r="P512" s="107">
        <f>Performance!P265</f>
        <v>0</v>
      </c>
      <c r="Q512" s="107">
        <f>Performance!Q265</f>
        <v>0</v>
      </c>
      <c r="R512" s="107">
        <f>Performance!R265</f>
        <v>0</v>
      </c>
      <c r="S512" s="107">
        <f>Performance!S265</f>
        <v>0</v>
      </c>
      <c r="T512" s="107">
        <f>Performance!T265</f>
        <v>0</v>
      </c>
      <c r="U512" s="107">
        <f>Performance!U265</f>
        <v>0</v>
      </c>
      <c r="V512" s="107">
        <f>Performance!V265</f>
        <v>0</v>
      </c>
      <c r="W512" s="107">
        <f>Performance!W265</f>
        <v>0</v>
      </c>
      <c r="X512" s="107">
        <f>Performance!X265</f>
        <v>0</v>
      </c>
      <c r="Y512" s="107">
        <f>Performance!Y265</f>
        <v>0</v>
      </c>
      <c r="Z512" s="107">
        <f>Performance!Z265</f>
        <v>0</v>
      </c>
      <c r="AA512" s="107">
        <f>Performance!AA265</f>
        <v>0</v>
      </c>
      <c r="AB512" s="107">
        <f>Performance!AB265</f>
        <v>0</v>
      </c>
      <c r="AC512" s="108">
        <f>Performance!AC265</f>
        <v>0</v>
      </c>
      <c r="AE512" s="805">
        <f>Performance!AE265</f>
        <v>0</v>
      </c>
      <c r="AG512" s="805">
        <f>Performance!AG265</f>
        <v>0</v>
      </c>
      <c r="AI512" s="805">
        <f>Performance!AI265</f>
        <v>0</v>
      </c>
    </row>
    <row r="513" spans="2:35" outlineLevel="1" x14ac:dyDescent="0.2">
      <c r="B513" s="445" t="str">
        <f>'Line Items'!D$2439</f>
        <v>Performance Regimes</v>
      </c>
      <c r="C513" s="445" t="str">
        <f>'Line Items'!D$2492</f>
        <v>Performance Regimes: Other Performance Measures</v>
      </c>
      <c r="D513" s="473" t="str">
        <f>Performance!D266</f>
        <v>Schedule 7.3 Payments</v>
      </c>
      <c r="E513" s="97"/>
      <c r="F513" s="143" t="str">
        <f>Performance!F266</f>
        <v>£000</v>
      </c>
      <c r="G513" s="107">
        <f>Performance!G266</f>
        <v>0</v>
      </c>
      <c r="H513" s="107">
        <f>Performance!H266</f>
        <v>0</v>
      </c>
      <c r="I513" s="107">
        <f>Performance!I266</f>
        <v>0</v>
      </c>
      <c r="J513" s="107">
        <f>Performance!J266</f>
        <v>0</v>
      </c>
      <c r="K513" s="107">
        <f>Performance!K266</f>
        <v>0</v>
      </c>
      <c r="L513" s="107">
        <f>Performance!L266</f>
        <v>0</v>
      </c>
      <c r="M513" s="107">
        <f>Performance!M266</f>
        <v>0</v>
      </c>
      <c r="N513" s="107">
        <f>Performance!N266</f>
        <v>0</v>
      </c>
      <c r="O513" s="107">
        <f>Performance!O266</f>
        <v>0</v>
      </c>
      <c r="P513" s="107">
        <f>Performance!P266</f>
        <v>0</v>
      </c>
      <c r="Q513" s="107">
        <f>Performance!Q266</f>
        <v>0</v>
      </c>
      <c r="R513" s="107">
        <f>Performance!R266</f>
        <v>0</v>
      </c>
      <c r="S513" s="107">
        <f>Performance!S266</f>
        <v>0</v>
      </c>
      <c r="T513" s="107">
        <f>Performance!T266</f>
        <v>0</v>
      </c>
      <c r="U513" s="107">
        <f>Performance!U266</f>
        <v>0</v>
      </c>
      <c r="V513" s="107">
        <f>Performance!V266</f>
        <v>0</v>
      </c>
      <c r="W513" s="107">
        <f>Performance!W266</f>
        <v>0</v>
      </c>
      <c r="X513" s="107">
        <f>Performance!X266</f>
        <v>0</v>
      </c>
      <c r="Y513" s="107">
        <f>Performance!Y266</f>
        <v>0</v>
      </c>
      <c r="Z513" s="107">
        <f>Performance!Z266</f>
        <v>0</v>
      </c>
      <c r="AA513" s="107">
        <f>Performance!AA266</f>
        <v>0</v>
      </c>
      <c r="AB513" s="107">
        <f>Performance!AB266</f>
        <v>0</v>
      </c>
      <c r="AC513" s="108">
        <f>Performance!AC266</f>
        <v>0</v>
      </c>
      <c r="AE513" s="805">
        <f>Performance!AE266</f>
        <v>0</v>
      </c>
      <c r="AG513" s="805">
        <f>Performance!AG266</f>
        <v>0</v>
      </c>
      <c r="AI513" s="805">
        <f>Performance!AI266</f>
        <v>0</v>
      </c>
    </row>
    <row r="514" spans="2:35" outlineLevel="1" x14ac:dyDescent="0.2">
      <c r="B514" s="445" t="str">
        <f>'Line Items'!D$2439</f>
        <v>Performance Regimes</v>
      </c>
      <c r="C514" s="445" t="str">
        <f>'Line Items'!D$2492</f>
        <v>Performance Regimes: Other Performance Measures</v>
      </c>
      <c r="D514" s="473" t="str">
        <f>Performance!D267</f>
        <v>Passenger Compensation (Delay Repay)</v>
      </c>
      <c r="E514" s="97"/>
      <c r="F514" s="143" t="str">
        <f>Performance!F267</f>
        <v>£000</v>
      </c>
      <c r="G514" s="107">
        <f>Performance!G267</f>
        <v>0</v>
      </c>
      <c r="H514" s="107">
        <f>Performance!H267</f>
        <v>0</v>
      </c>
      <c r="I514" s="107">
        <f>Performance!I267</f>
        <v>0</v>
      </c>
      <c r="J514" s="107">
        <f>Performance!J267</f>
        <v>0</v>
      </c>
      <c r="K514" s="107">
        <f>Performance!K267</f>
        <v>0</v>
      </c>
      <c r="L514" s="107">
        <f>Performance!L267</f>
        <v>0</v>
      </c>
      <c r="M514" s="107">
        <f>Performance!M267</f>
        <v>0</v>
      </c>
      <c r="N514" s="107">
        <f>Performance!N267</f>
        <v>0</v>
      </c>
      <c r="O514" s="107">
        <f>Performance!O267</f>
        <v>0</v>
      </c>
      <c r="P514" s="107">
        <f>Performance!P267</f>
        <v>0</v>
      </c>
      <c r="Q514" s="107">
        <f>Performance!Q267</f>
        <v>0</v>
      </c>
      <c r="R514" s="107">
        <f>Performance!R267</f>
        <v>0</v>
      </c>
      <c r="S514" s="107">
        <f>Performance!S267</f>
        <v>0</v>
      </c>
      <c r="T514" s="107">
        <f>Performance!T267</f>
        <v>0</v>
      </c>
      <c r="U514" s="107">
        <f>Performance!U267</f>
        <v>0</v>
      </c>
      <c r="V514" s="107">
        <f>Performance!V267</f>
        <v>0</v>
      </c>
      <c r="W514" s="107">
        <f>Performance!W267</f>
        <v>0</v>
      </c>
      <c r="X514" s="107">
        <f>Performance!X267</f>
        <v>0</v>
      </c>
      <c r="Y514" s="107">
        <f>Performance!Y267</f>
        <v>0</v>
      </c>
      <c r="Z514" s="107">
        <f>Performance!Z267</f>
        <v>0</v>
      </c>
      <c r="AA514" s="107">
        <f>Performance!AA267</f>
        <v>0</v>
      </c>
      <c r="AB514" s="107">
        <f>Performance!AB267</f>
        <v>0</v>
      </c>
      <c r="AC514" s="108">
        <f>Performance!AC267</f>
        <v>0</v>
      </c>
      <c r="AE514" s="805">
        <f>Performance!AE267</f>
        <v>0</v>
      </c>
      <c r="AG514" s="805">
        <f>Performance!AG267</f>
        <v>0</v>
      </c>
      <c r="AI514" s="805">
        <f>Performance!AI267</f>
        <v>0</v>
      </c>
    </row>
    <row r="515" spans="2:35" outlineLevel="1" x14ac:dyDescent="0.2">
      <c r="B515" s="445" t="str">
        <f>'Line Items'!D$2439</f>
        <v>Performance Regimes</v>
      </c>
      <c r="C515" s="445" t="str">
        <f>'Line Items'!D$2492</f>
        <v>Performance Regimes: Other Performance Measures</v>
      </c>
      <c r="D515" s="113" t="str">
        <f>Performance!D268</f>
        <v>Other Performance Measures</v>
      </c>
      <c r="E515" s="286"/>
      <c r="F515" s="155" t="str">
        <f>Performance!F268</f>
        <v>£000</v>
      </c>
      <c r="G515" s="115">
        <f>Performance!G268</f>
        <v>0</v>
      </c>
      <c r="H515" s="115">
        <f>Performance!H268</f>
        <v>0</v>
      </c>
      <c r="I515" s="115">
        <f>Performance!I268</f>
        <v>0</v>
      </c>
      <c r="J515" s="115">
        <f>Performance!J268</f>
        <v>0</v>
      </c>
      <c r="K515" s="115">
        <f>Performance!K268</f>
        <v>0</v>
      </c>
      <c r="L515" s="115">
        <f>Performance!L268</f>
        <v>0</v>
      </c>
      <c r="M515" s="115">
        <f>Performance!M268</f>
        <v>0</v>
      </c>
      <c r="N515" s="115">
        <f>Performance!N268</f>
        <v>0</v>
      </c>
      <c r="O515" s="115">
        <f>Performance!O268</f>
        <v>0</v>
      </c>
      <c r="P515" s="115">
        <f>Performance!P268</f>
        <v>0</v>
      </c>
      <c r="Q515" s="115">
        <f>Performance!Q268</f>
        <v>0</v>
      </c>
      <c r="R515" s="115">
        <f>Performance!R268</f>
        <v>0</v>
      </c>
      <c r="S515" s="115">
        <f>Performance!S268</f>
        <v>0</v>
      </c>
      <c r="T515" s="115">
        <f>Performance!T268</f>
        <v>0</v>
      </c>
      <c r="U515" s="115">
        <f>Performance!U268</f>
        <v>0</v>
      </c>
      <c r="V515" s="115">
        <f>Performance!V268</f>
        <v>0</v>
      </c>
      <c r="W515" s="115">
        <f>Performance!W268</f>
        <v>0</v>
      </c>
      <c r="X515" s="115">
        <f>Performance!X268</f>
        <v>0</v>
      </c>
      <c r="Y515" s="115">
        <f>Performance!Y268</f>
        <v>0</v>
      </c>
      <c r="Z515" s="115">
        <f>Performance!Z268</f>
        <v>0</v>
      </c>
      <c r="AA515" s="115">
        <f>Performance!AA268</f>
        <v>0</v>
      </c>
      <c r="AB515" s="115">
        <f>Performance!AB268</f>
        <v>0</v>
      </c>
      <c r="AC515" s="116">
        <f>Performance!AC268</f>
        <v>0</v>
      </c>
      <c r="AE515" s="1058">
        <f>Performance!AE268</f>
        <v>0</v>
      </c>
      <c r="AG515" s="1058">
        <f>Performance!AG268</f>
        <v>0</v>
      </c>
      <c r="AI515" s="1058">
        <f>Performance!AI268</f>
        <v>0</v>
      </c>
    </row>
    <row r="516" spans="2:35" outlineLevel="1" x14ac:dyDescent="0.2"/>
    <row r="517" spans="2:35" ht="13.5" outlineLevel="1" thickBot="1" x14ac:dyDescent="0.25">
      <c r="D517" s="466" t="str">
        <f>'Line Items'!D2497</f>
        <v>Total Costs</v>
      </c>
      <c r="E517" s="467"/>
      <c r="F517" s="468" t="str">
        <f>F515</f>
        <v>£000</v>
      </c>
      <c r="G517" s="469">
        <f t="shared" ref="G517:AC517" si="1">SUM(G97:G515)</f>
        <v>0</v>
      </c>
      <c r="H517" s="469">
        <f t="shared" si="1"/>
        <v>0</v>
      </c>
      <c r="I517" s="469">
        <f t="shared" si="1"/>
        <v>0</v>
      </c>
      <c r="J517" s="469">
        <f t="shared" si="1"/>
        <v>0</v>
      </c>
      <c r="K517" s="469">
        <f t="shared" si="1"/>
        <v>0</v>
      </c>
      <c r="L517" s="469">
        <f t="shared" si="1"/>
        <v>0</v>
      </c>
      <c r="M517" s="469">
        <f t="shared" si="1"/>
        <v>0</v>
      </c>
      <c r="N517" s="469">
        <f t="shared" si="1"/>
        <v>0</v>
      </c>
      <c r="O517" s="469">
        <f t="shared" si="1"/>
        <v>0</v>
      </c>
      <c r="P517" s="469">
        <f t="shared" si="1"/>
        <v>0</v>
      </c>
      <c r="Q517" s="469">
        <f t="shared" si="1"/>
        <v>0</v>
      </c>
      <c r="R517" s="469">
        <f t="shared" si="1"/>
        <v>0</v>
      </c>
      <c r="S517" s="469">
        <f t="shared" si="1"/>
        <v>0</v>
      </c>
      <c r="T517" s="469">
        <f t="shared" si="1"/>
        <v>0</v>
      </c>
      <c r="U517" s="469">
        <f t="shared" si="1"/>
        <v>0</v>
      </c>
      <c r="V517" s="469">
        <f t="shared" si="1"/>
        <v>0</v>
      </c>
      <c r="W517" s="469">
        <f t="shared" si="1"/>
        <v>0</v>
      </c>
      <c r="X517" s="469">
        <f t="shared" si="1"/>
        <v>0</v>
      </c>
      <c r="Y517" s="469">
        <f t="shared" si="1"/>
        <v>0</v>
      </c>
      <c r="Z517" s="469">
        <f t="shared" si="1"/>
        <v>0</v>
      </c>
      <c r="AA517" s="469">
        <f t="shared" si="1"/>
        <v>0</v>
      </c>
      <c r="AB517" s="469">
        <f t="shared" si="1"/>
        <v>0</v>
      </c>
      <c r="AC517" s="470">
        <f t="shared" si="1"/>
        <v>0</v>
      </c>
      <c r="AE517" s="1064">
        <f>SUM(AE97:AE515)</f>
        <v>0</v>
      </c>
      <c r="AG517" s="1064">
        <f>SUM(AG97:AG515)</f>
        <v>0</v>
      </c>
      <c r="AI517" s="1064">
        <f>SUM(AI97:AI515)</f>
        <v>0</v>
      </c>
    </row>
    <row r="518" spans="2:35" ht="13.5" outlineLevel="1" thickTop="1" x14ac:dyDescent="0.2"/>
    <row r="519" spans="2:35" ht="13.5" outlineLevel="1" thickBot="1" x14ac:dyDescent="0.25">
      <c r="D519" s="466" t="str">
        <f>'Line Items'!D2498</f>
        <v>Operating Profit / (Loss) Before Exceptionals &amp; Contingencies</v>
      </c>
      <c r="E519" s="467"/>
      <c r="F519" s="468" t="str">
        <f>F517</f>
        <v>£000</v>
      </c>
      <c r="G519" s="469">
        <f t="shared" ref="G519:AC519" si="2">SUM(G95,G517)</f>
        <v>0</v>
      </c>
      <c r="H519" s="469">
        <f t="shared" si="2"/>
        <v>0</v>
      </c>
      <c r="I519" s="469">
        <f t="shared" si="2"/>
        <v>0</v>
      </c>
      <c r="J519" s="469">
        <f t="shared" si="2"/>
        <v>0</v>
      </c>
      <c r="K519" s="469">
        <f t="shared" si="2"/>
        <v>0</v>
      </c>
      <c r="L519" s="469">
        <f t="shared" si="2"/>
        <v>0</v>
      </c>
      <c r="M519" s="469">
        <f t="shared" si="2"/>
        <v>0</v>
      </c>
      <c r="N519" s="469">
        <f t="shared" si="2"/>
        <v>0</v>
      </c>
      <c r="O519" s="469">
        <f t="shared" si="2"/>
        <v>0</v>
      </c>
      <c r="P519" s="469">
        <f t="shared" si="2"/>
        <v>0</v>
      </c>
      <c r="Q519" s="469">
        <f t="shared" si="2"/>
        <v>0</v>
      </c>
      <c r="R519" s="469">
        <f t="shared" si="2"/>
        <v>0</v>
      </c>
      <c r="S519" s="469">
        <f t="shared" si="2"/>
        <v>0</v>
      </c>
      <c r="T519" s="469">
        <f t="shared" si="2"/>
        <v>0</v>
      </c>
      <c r="U519" s="469">
        <f t="shared" si="2"/>
        <v>0</v>
      </c>
      <c r="V519" s="469">
        <f t="shared" si="2"/>
        <v>0</v>
      </c>
      <c r="W519" s="469">
        <f t="shared" si="2"/>
        <v>0</v>
      </c>
      <c r="X519" s="469">
        <f t="shared" si="2"/>
        <v>0</v>
      </c>
      <c r="Y519" s="469">
        <f t="shared" si="2"/>
        <v>0</v>
      </c>
      <c r="Z519" s="469">
        <f t="shared" si="2"/>
        <v>0</v>
      </c>
      <c r="AA519" s="469">
        <f t="shared" si="2"/>
        <v>0</v>
      </c>
      <c r="AB519" s="469">
        <f t="shared" si="2"/>
        <v>0</v>
      </c>
      <c r="AC519" s="470">
        <f t="shared" si="2"/>
        <v>0</v>
      </c>
      <c r="AE519" s="1064">
        <f>SUM(AE95,AE517)</f>
        <v>0</v>
      </c>
      <c r="AG519" s="1064">
        <f>SUM(AG95,AG517)</f>
        <v>0</v>
      </c>
      <c r="AI519" s="1064">
        <f>SUM(AI95,AI517)</f>
        <v>0</v>
      </c>
    </row>
    <row r="520" spans="2:35" ht="13.5" outlineLevel="1" thickTop="1" x14ac:dyDescent="0.2"/>
    <row r="521" spans="2:35" outlineLevel="1" x14ac:dyDescent="0.2">
      <c r="B521" s="445" t="str">
        <f>'Line Items'!$D$2499</f>
        <v>Exceptionals</v>
      </c>
      <c r="C521" s="445" t="str">
        <f>'Line Items'!$D$2499</f>
        <v>Exceptionals</v>
      </c>
      <c r="D521" s="446" t="str">
        <f>Infrastructure!D1626</f>
        <v>[Exceptionals (Spare) Line 1]</v>
      </c>
      <c r="E521" s="447"/>
      <c r="F521" s="448" t="str">
        <f>Infrastructure!F1626</f>
        <v>£000</v>
      </c>
      <c r="G521" s="449">
        <f>Infrastructure!G1626</f>
        <v>0</v>
      </c>
      <c r="H521" s="449">
        <f>Infrastructure!H1626</f>
        <v>0</v>
      </c>
      <c r="I521" s="449">
        <f>Infrastructure!I1626</f>
        <v>0</v>
      </c>
      <c r="J521" s="449">
        <f>Infrastructure!J1626</f>
        <v>0</v>
      </c>
      <c r="K521" s="449">
        <f>Infrastructure!K1626</f>
        <v>0</v>
      </c>
      <c r="L521" s="449">
        <f>Infrastructure!L1626</f>
        <v>0</v>
      </c>
      <c r="M521" s="449">
        <f>Infrastructure!M1626</f>
        <v>0</v>
      </c>
      <c r="N521" s="449">
        <f>Infrastructure!N1626</f>
        <v>0</v>
      </c>
      <c r="O521" s="449">
        <f>Infrastructure!O1626</f>
        <v>0</v>
      </c>
      <c r="P521" s="449">
        <f>Infrastructure!P1626</f>
        <v>0</v>
      </c>
      <c r="Q521" s="449">
        <f>Infrastructure!Q1626</f>
        <v>0</v>
      </c>
      <c r="R521" s="449">
        <f>Infrastructure!R1626</f>
        <v>0</v>
      </c>
      <c r="S521" s="449">
        <f>Infrastructure!S1626</f>
        <v>0</v>
      </c>
      <c r="T521" s="449">
        <f>Infrastructure!T1626</f>
        <v>0</v>
      </c>
      <c r="U521" s="449">
        <f>Infrastructure!U1626</f>
        <v>0</v>
      </c>
      <c r="V521" s="449">
        <f>Infrastructure!V1626</f>
        <v>0</v>
      </c>
      <c r="W521" s="449">
        <f>Infrastructure!W1626</f>
        <v>0</v>
      </c>
      <c r="X521" s="449">
        <f>Infrastructure!X1626</f>
        <v>0</v>
      </c>
      <c r="Y521" s="449">
        <f>Infrastructure!Y1626</f>
        <v>0</v>
      </c>
      <c r="Z521" s="449">
        <f>Infrastructure!Z1626</f>
        <v>0</v>
      </c>
      <c r="AA521" s="449">
        <f>Infrastructure!AA1626</f>
        <v>0</v>
      </c>
      <c r="AB521" s="449">
        <f>Infrastructure!AB1626</f>
        <v>0</v>
      </c>
      <c r="AC521" s="450">
        <f>Infrastructure!AC1626</f>
        <v>0</v>
      </c>
      <c r="AE521" s="1057">
        <f>Infrastructure!AE1626</f>
        <v>0</v>
      </c>
      <c r="AG521" s="1057">
        <f>Infrastructure!AG1626</f>
        <v>0</v>
      </c>
      <c r="AI521" s="1057">
        <f>Infrastructure!AI1626</f>
        <v>0</v>
      </c>
    </row>
    <row r="522" spans="2:35" outlineLevel="1" x14ac:dyDescent="0.2">
      <c r="B522" s="445" t="str">
        <f>'Line Items'!$D$2499</f>
        <v>Exceptionals</v>
      </c>
      <c r="C522" s="445" t="str">
        <f>'Line Items'!$D$2499</f>
        <v>Exceptionals</v>
      </c>
      <c r="D522" s="142" t="str">
        <f>Infrastructure!D1627</f>
        <v>[Exceptionals (Spare) Line 2]</v>
      </c>
      <c r="E522" s="106"/>
      <c r="F522" s="143" t="str">
        <f>Infrastructure!F1627</f>
        <v>£000</v>
      </c>
      <c r="G522" s="107">
        <f>Infrastructure!G1627</f>
        <v>0</v>
      </c>
      <c r="H522" s="107">
        <f>Infrastructure!H1627</f>
        <v>0</v>
      </c>
      <c r="I522" s="107">
        <f>Infrastructure!I1627</f>
        <v>0</v>
      </c>
      <c r="J522" s="107">
        <f>Infrastructure!J1627</f>
        <v>0</v>
      </c>
      <c r="K522" s="107">
        <f>Infrastructure!K1627</f>
        <v>0</v>
      </c>
      <c r="L522" s="107">
        <f>Infrastructure!L1627</f>
        <v>0</v>
      </c>
      <c r="M522" s="107">
        <f>Infrastructure!M1627</f>
        <v>0</v>
      </c>
      <c r="N522" s="107">
        <f>Infrastructure!N1627</f>
        <v>0</v>
      </c>
      <c r="O522" s="107">
        <f>Infrastructure!O1627</f>
        <v>0</v>
      </c>
      <c r="P522" s="107">
        <f>Infrastructure!P1627</f>
        <v>0</v>
      </c>
      <c r="Q522" s="107">
        <f>Infrastructure!Q1627</f>
        <v>0</v>
      </c>
      <c r="R522" s="107">
        <f>Infrastructure!R1627</f>
        <v>0</v>
      </c>
      <c r="S522" s="107">
        <f>Infrastructure!S1627</f>
        <v>0</v>
      </c>
      <c r="T522" s="107">
        <f>Infrastructure!T1627</f>
        <v>0</v>
      </c>
      <c r="U522" s="107">
        <f>Infrastructure!U1627</f>
        <v>0</v>
      </c>
      <c r="V522" s="107">
        <f>Infrastructure!V1627</f>
        <v>0</v>
      </c>
      <c r="W522" s="107">
        <f>Infrastructure!W1627</f>
        <v>0</v>
      </c>
      <c r="X522" s="107">
        <f>Infrastructure!X1627</f>
        <v>0</v>
      </c>
      <c r="Y522" s="107">
        <f>Infrastructure!Y1627</f>
        <v>0</v>
      </c>
      <c r="Z522" s="107">
        <f>Infrastructure!Z1627</f>
        <v>0</v>
      </c>
      <c r="AA522" s="107">
        <f>Infrastructure!AA1627</f>
        <v>0</v>
      </c>
      <c r="AB522" s="107">
        <f>Infrastructure!AB1627</f>
        <v>0</v>
      </c>
      <c r="AC522" s="108">
        <f>Infrastructure!AC1627</f>
        <v>0</v>
      </c>
      <c r="AE522" s="805">
        <f>Infrastructure!AE1627</f>
        <v>0</v>
      </c>
      <c r="AG522" s="805">
        <f>Infrastructure!AG1627</f>
        <v>0</v>
      </c>
      <c r="AI522" s="805">
        <f>Infrastructure!AI1627</f>
        <v>0</v>
      </c>
    </row>
    <row r="523" spans="2:35" outlineLevel="1" x14ac:dyDescent="0.2">
      <c r="B523" s="445" t="str">
        <f>'Line Items'!$D$2499</f>
        <v>Exceptionals</v>
      </c>
      <c r="C523" s="445" t="str">
        <f>'Line Items'!$D$2499</f>
        <v>Exceptionals</v>
      </c>
      <c r="D523" s="142" t="str">
        <f>Infrastructure!D1628</f>
        <v>[Exceptionals (Spare) Line 3]</v>
      </c>
      <c r="E523" s="106"/>
      <c r="F523" s="143" t="str">
        <f>Infrastructure!F1628</f>
        <v>£000</v>
      </c>
      <c r="G523" s="107">
        <f>Infrastructure!G1628</f>
        <v>0</v>
      </c>
      <c r="H523" s="107">
        <f>Infrastructure!H1628</f>
        <v>0</v>
      </c>
      <c r="I523" s="107">
        <f>Infrastructure!I1628</f>
        <v>0</v>
      </c>
      <c r="J523" s="107">
        <f>Infrastructure!J1628</f>
        <v>0</v>
      </c>
      <c r="K523" s="107">
        <f>Infrastructure!K1628</f>
        <v>0</v>
      </c>
      <c r="L523" s="107">
        <f>Infrastructure!L1628</f>
        <v>0</v>
      </c>
      <c r="M523" s="107">
        <f>Infrastructure!M1628</f>
        <v>0</v>
      </c>
      <c r="N523" s="107">
        <f>Infrastructure!N1628</f>
        <v>0</v>
      </c>
      <c r="O523" s="107">
        <f>Infrastructure!O1628</f>
        <v>0</v>
      </c>
      <c r="P523" s="107">
        <f>Infrastructure!P1628</f>
        <v>0</v>
      </c>
      <c r="Q523" s="107">
        <f>Infrastructure!Q1628</f>
        <v>0</v>
      </c>
      <c r="R523" s="107">
        <f>Infrastructure!R1628</f>
        <v>0</v>
      </c>
      <c r="S523" s="107">
        <f>Infrastructure!S1628</f>
        <v>0</v>
      </c>
      <c r="T523" s="107">
        <f>Infrastructure!T1628</f>
        <v>0</v>
      </c>
      <c r="U523" s="107">
        <f>Infrastructure!U1628</f>
        <v>0</v>
      </c>
      <c r="V523" s="107">
        <f>Infrastructure!V1628</f>
        <v>0</v>
      </c>
      <c r="W523" s="107">
        <f>Infrastructure!W1628</f>
        <v>0</v>
      </c>
      <c r="X523" s="107">
        <f>Infrastructure!X1628</f>
        <v>0</v>
      </c>
      <c r="Y523" s="107">
        <f>Infrastructure!Y1628</f>
        <v>0</v>
      </c>
      <c r="Z523" s="107">
        <f>Infrastructure!Z1628</f>
        <v>0</v>
      </c>
      <c r="AA523" s="107">
        <f>Infrastructure!AA1628</f>
        <v>0</v>
      </c>
      <c r="AB523" s="107">
        <f>Infrastructure!AB1628</f>
        <v>0</v>
      </c>
      <c r="AC523" s="108">
        <f>Infrastructure!AC1628</f>
        <v>0</v>
      </c>
      <c r="AE523" s="805">
        <f>Infrastructure!AE1628</f>
        <v>0</v>
      </c>
      <c r="AG523" s="805">
        <f>Infrastructure!AG1628</f>
        <v>0</v>
      </c>
      <c r="AI523" s="805">
        <f>Infrastructure!AI1628</f>
        <v>0</v>
      </c>
    </row>
    <row r="524" spans="2:35" outlineLevel="1" x14ac:dyDescent="0.2">
      <c r="B524" s="445" t="str">
        <f>'Line Items'!$D$2499</f>
        <v>Exceptionals</v>
      </c>
      <c r="C524" s="445" t="str">
        <f>'Line Items'!$D$2499</f>
        <v>Exceptionals</v>
      </c>
      <c r="D524" s="142" t="str">
        <f>Infrastructure!D1629</f>
        <v>[Exceptionals (Spare) Line 4]</v>
      </c>
      <c r="E524" s="106"/>
      <c r="F524" s="143" t="str">
        <f>Infrastructure!F1629</f>
        <v>£000</v>
      </c>
      <c r="G524" s="107">
        <f>Infrastructure!G1629</f>
        <v>0</v>
      </c>
      <c r="H524" s="107">
        <f>Infrastructure!H1629</f>
        <v>0</v>
      </c>
      <c r="I524" s="107">
        <f>Infrastructure!I1629</f>
        <v>0</v>
      </c>
      <c r="J524" s="107">
        <f>Infrastructure!J1629</f>
        <v>0</v>
      </c>
      <c r="K524" s="107">
        <f>Infrastructure!K1629</f>
        <v>0</v>
      </c>
      <c r="L524" s="107">
        <f>Infrastructure!L1629</f>
        <v>0</v>
      </c>
      <c r="M524" s="107">
        <f>Infrastructure!M1629</f>
        <v>0</v>
      </c>
      <c r="N524" s="107">
        <f>Infrastructure!N1629</f>
        <v>0</v>
      </c>
      <c r="O524" s="107">
        <f>Infrastructure!O1629</f>
        <v>0</v>
      </c>
      <c r="P524" s="107">
        <f>Infrastructure!P1629</f>
        <v>0</v>
      </c>
      <c r="Q524" s="107">
        <f>Infrastructure!Q1629</f>
        <v>0</v>
      </c>
      <c r="R524" s="107">
        <f>Infrastructure!R1629</f>
        <v>0</v>
      </c>
      <c r="S524" s="107">
        <f>Infrastructure!S1629</f>
        <v>0</v>
      </c>
      <c r="T524" s="107">
        <f>Infrastructure!T1629</f>
        <v>0</v>
      </c>
      <c r="U524" s="107">
        <f>Infrastructure!U1629</f>
        <v>0</v>
      </c>
      <c r="V524" s="107">
        <f>Infrastructure!V1629</f>
        <v>0</v>
      </c>
      <c r="W524" s="107">
        <f>Infrastructure!W1629</f>
        <v>0</v>
      </c>
      <c r="X524" s="107">
        <f>Infrastructure!X1629</f>
        <v>0</v>
      </c>
      <c r="Y524" s="107">
        <f>Infrastructure!Y1629</f>
        <v>0</v>
      </c>
      <c r="Z524" s="107">
        <f>Infrastructure!Z1629</f>
        <v>0</v>
      </c>
      <c r="AA524" s="107">
        <f>Infrastructure!AA1629</f>
        <v>0</v>
      </c>
      <c r="AB524" s="107">
        <f>Infrastructure!AB1629</f>
        <v>0</v>
      </c>
      <c r="AC524" s="108">
        <f>Infrastructure!AC1629</f>
        <v>0</v>
      </c>
      <c r="AE524" s="805">
        <f>Infrastructure!AE1629</f>
        <v>0</v>
      </c>
      <c r="AG524" s="805">
        <f>Infrastructure!AG1629</f>
        <v>0</v>
      </c>
      <c r="AI524" s="805">
        <f>Infrastructure!AI1629</f>
        <v>0</v>
      </c>
    </row>
    <row r="525" spans="2:35" outlineLevel="1" x14ac:dyDescent="0.2">
      <c r="B525" s="445" t="str">
        <f>'Line Items'!$D$2499</f>
        <v>Exceptionals</v>
      </c>
      <c r="C525" s="445" t="str">
        <f>'Line Items'!$D$2499</f>
        <v>Exceptionals</v>
      </c>
      <c r="D525" s="113" t="str">
        <f>Infrastructure!D1630</f>
        <v>[Exceptionals (Spare) Line 5]</v>
      </c>
      <c r="E525" s="286"/>
      <c r="F525" s="155" t="str">
        <f>Infrastructure!F1630</f>
        <v>£000</v>
      </c>
      <c r="G525" s="115">
        <f>Infrastructure!G1630</f>
        <v>0</v>
      </c>
      <c r="H525" s="115">
        <f>Infrastructure!H1630</f>
        <v>0</v>
      </c>
      <c r="I525" s="115">
        <f>Infrastructure!I1630</f>
        <v>0</v>
      </c>
      <c r="J525" s="115">
        <f>Infrastructure!J1630</f>
        <v>0</v>
      </c>
      <c r="K525" s="115">
        <f>Infrastructure!K1630</f>
        <v>0</v>
      </c>
      <c r="L525" s="115">
        <f>Infrastructure!L1630</f>
        <v>0</v>
      </c>
      <c r="M525" s="115">
        <f>Infrastructure!M1630</f>
        <v>0</v>
      </c>
      <c r="N525" s="115">
        <f>Infrastructure!N1630</f>
        <v>0</v>
      </c>
      <c r="O525" s="115">
        <f>Infrastructure!O1630</f>
        <v>0</v>
      </c>
      <c r="P525" s="115">
        <f>Infrastructure!P1630</f>
        <v>0</v>
      </c>
      <c r="Q525" s="115">
        <f>Infrastructure!Q1630</f>
        <v>0</v>
      </c>
      <c r="R525" s="115">
        <f>Infrastructure!R1630</f>
        <v>0</v>
      </c>
      <c r="S525" s="115">
        <f>Infrastructure!S1630</f>
        <v>0</v>
      </c>
      <c r="T525" s="115">
        <f>Infrastructure!T1630</f>
        <v>0</v>
      </c>
      <c r="U525" s="115">
        <f>Infrastructure!U1630</f>
        <v>0</v>
      </c>
      <c r="V525" s="115">
        <f>Infrastructure!V1630</f>
        <v>0</v>
      </c>
      <c r="W525" s="115">
        <f>Infrastructure!W1630</f>
        <v>0</v>
      </c>
      <c r="X525" s="115">
        <f>Infrastructure!X1630</f>
        <v>0</v>
      </c>
      <c r="Y525" s="115">
        <f>Infrastructure!Y1630</f>
        <v>0</v>
      </c>
      <c r="Z525" s="115">
        <f>Infrastructure!Z1630</f>
        <v>0</v>
      </c>
      <c r="AA525" s="115">
        <f>Infrastructure!AA1630</f>
        <v>0</v>
      </c>
      <c r="AB525" s="115">
        <f>Infrastructure!AB1630</f>
        <v>0</v>
      </c>
      <c r="AC525" s="116">
        <f>Infrastructure!AC1630</f>
        <v>0</v>
      </c>
      <c r="AE525" s="1058">
        <f>Infrastructure!AE1630</f>
        <v>0</v>
      </c>
      <c r="AG525" s="1058">
        <f>Infrastructure!AG1630</f>
        <v>0</v>
      </c>
      <c r="AI525" s="1058">
        <f>Infrastructure!AI1630</f>
        <v>0</v>
      </c>
    </row>
    <row r="526" spans="2:35" outlineLevel="1" x14ac:dyDescent="0.2">
      <c r="B526" s="445" t="str">
        <f>'Line Items'!$D$2500</f>
        <v>Contingencies</v>
      </c>
      <c r="C526" s="445" t="str">
        <f>'Line Items'!$D$2500</f>
        <v>Contingencies</v>
      </c>
      <c r="D526" s="142" t="str">
        <f>Infrastructure!D1637</f>
        <v>[Contingencies (Spare) Line 1]</v>
      </c>
      <c r="E526" s="106"/>
      <c r="F526" s="143" t="str">
        <f>Infrastructure!F1637</f>
        <v>£000</v>
      </c>
      <c r="G526" s="107">
        <f>Infrastructure!G1637</f>
        <v>0</v>
      </c>
      <c r="H526" s="107">
        <f>Infrastructure!H1637</f>
        <v>0</v>
      </c>
      <c r="I526" s="107">
        <f>Infrastructure!I1637</f>
        <v>0</v>
      </c>
      <c r="J526" s="107">
        <f>Infrastructure!J1637</f>
        <v>0</v>
      </c>
      <c r="K526" s="107">
        <f>Infrastructure!K1637</f>
        <v>0</v>
      </c>
      <c r="L526" s="107">
        <f>Infrastructure!L1637</f>
        <v>0</v>
      </c>
      <c r="M526" s="107">
        <f>Infrastructure!M1637</f>
        <v>0</v>
      </c>
      <c r="N526" s="107">
        <f>Infrastructure!N1637</f>
        <v>0</v>
      </c>
      <c r="O526" s="107">
        <f>Infrastructure!O1637</f>
        <v>0</v>
      </c>
      <c r="P526" s="107">
        <f>Infrastructure!P1637</f>
        <v>0</v>
      </c>
      <c r="Q526" s="107">
        <f>Infrastructure!Q1637</f>
        <v>0</v>
      </c>
      <c r="R526" s="107">
        <f>Infrastructure!R1637</f>
        <v>0</v>
      </c>
      <c r="S526" s="107">
        <f>Infrastructure!S1637</f>
        <v>0</v>
      </c>
      <c r="T526" s="107">
        <f>Infrastructure!T1637</f>
        <v>0</v>
      </c>
      <c r="U526" s="107">
        <f>Infrastructure!U1637</f>
        <v>0</v>
      </c>
      <c r="V526" s="107">
        <f>Infrastructure!V1637</f>
        <v>0</v>
      </c>
      <c r="W526" s="107">
        <f>Infrastructure!W1637</f>
        <v>0</v>
      </c>
      <c r="X526" s="107">
        <f>Infrastructure!X1637</f>
        <v>0</v>
      </c>
      <c r="Y526" s="107">
        <f>Infrastructure!Y1637</f>
        <v>0</v>
      </c>
      <c r="Z526" s="107">
        <f>Infrastructure!Z1637</f>
        <v>0</v>
      </c>
      <c r="AA526" s="107">
        <f>Infrastructure!AA1637</f>
        <v>0</v>
      </c>
      <c r="AB526" s="107">
        <f>Infrastructure!AB1637</f>
        <v>0</v>
      </c>
      <c r="AC526" s="108">
        <f>Infrastructure!AC1637</f>
        <v>0</v>
      </c>
      <c r="AE526" s="1057">
        <f>Infrastructure!AE1637</f>
        <v>0</v>
      </c>
      <c r="AG526" s="1057">
        <f>Infrastructure!AG1637</f>
        <v>0</v>
      </c>
      <c r="AI526" s="1057">
        <f>Infrastructure!AI1637</f>
        <v>0</v>
      </c>
    </row>
    <row r="527" spans="2:35" outlineLevel="1" x14ac:dyDescent="0.2">
      <c r="B527" s="445" t="str">
        <f>'Line Items'!$D$2500</f>
        <v>Contingencies</v>
      </c>
      <c r="C527" s="445" t="str">
        <f>'Line Items'!$D$2500</f>
        <v>Contingencies</v>
      </c>
      <c r="D527" s="142" t="str">
        <f>Infrastructure!D1638</f>
        <v>[Contingencies (Spare) Line 2]</v>
      </c>
      <c r="E527" s="106"/>
      <c r="F527" s="143" t="str">
        <f>Infrastructure!F1638</f>
        <v>£000</v>
      </c>
      <c r="G527" s="107">
        <f>Infrastructure!G1638</f>
        <v>0</v>
      </c>
      <c r="H527" s="107">
        <f>Infrastructure!H1638</f>
        <v>0</v>
      </c>
      <c r="I527" s="107">
        <f>Infrastructure!I1638</f>
        <v>0</v>
      </c>
      <c r="J527" s="107">
        <f>Infrastructure!J1638</f>
        <v>0</v>
      </c>
      <c r="K527" s="107">
        <f>Infrastructure!K1638</f>
        <v>0</v>
      </c>
      <c r="L527" s="107">
        <f>Infrastructure!L1638</f>
        <v>0</v>
      </c>
      <c r="M527" s="107">
        <f>Infrastructure!M1638</f>
        <v>0</v>
      </c>
      <c r="N527" s="107">
        <f>Infrastructure!N1638</f>
        <v>0</v>
      </c>
      <c r="O527" s="107">
        <f>Infrastructure!O1638</f>
        <v>0</v>
      </c>
      <c r="P527" s="107">
        <f>Infrastructure!P1638</f>
        <v>0</v>
      </c>
      <c r="Q527" s="107">
        <f>Infrastructure!Q1638</f>
        <v>0</v>
      </c>
      <c r="R527" s="107">
        <f>Infrastructure!R1638</f>
        <v>0</v>
      </c>
      <c r="S527" s="107">
        <f>Infrastructure!S1638</f>
        <v>0</v>
      </c>
      <c r="T527" s="107">
        <f>Infrastructure!T1638</f>
        <v>0</v>
      </c>
      <c r="U527" s="107">
        <f>Infrastructure!U1638</f>
        <v>0</v>
      </c>
      <c r="V527" s="107">
        <f>Infrastructure!V1638</f>
        <v>0</v>
      </c>
      <c r="W527" s="107">
        <f>Infrastructure!W1638</f>
        <v>0</v>
      </c>
      <c r="X527" s="107">
        <f>Infrastructure!X1638</f>
        <v>0</v>
      </c>
      <c r="Y527" s="107">
        <f>Infrastructure!Y1638</f>
        <v>0</v>
      </c>
      <c r="Z527" s="107">
        <f>Infrastructure!Z1638</f>
        <v>0</v>
      </c>
      <c r="AA527" s="107">
        <f>Infrastructure!AA1638</f>
        <v>0</v>
      </c>
      <c r="AB527" s="107">
        <f>Infrastructure!AB1638</f>
        <v>0</v>
      </c>
      <c r="AC527" s="108">
        <f>Infrastructure!AC1638</f>
        <v>0</v>
      </c>
      <c r="AE527" s="805">
        <f>Infrastructure!AE1638</f>
        <v>0</v>
      </c>
      <c r="AG527" s="805">
        <f>Infrastructure!AG1638</f>
        <v>0</v>
      </c>
      <c r="AI527" s="805">
        <f>Infrastructure!AI1638</f>
        <v>0</v>
      </c>
    </row>
    <row r="528" spans="2:35" outlineLevel="1" x14ac:dyDescent="0.2">
      <c r="B528" s="445" t="str">
        <f>'Line Items'!$D$2500</f>
        <v>Contingencies</v>
      </c>
      <c r="C528" s="445" t="str">
        <f>'Line Items'!$D$2500</f>
        <v>Contingencies</v>
      </c>
      <c r="D528" s="142" t="str">
        <f>Infrastructure!D1639</f>
        <v>[Contingencies (Spare) Line 3]</v>
      </c>
      <c r="E528" s="106"/>
      <c r="F528" s="143" t="str">
        <f>Infrastructure!F1639</f>
        <v>£000</v>
      </c>
      <c r="G528" s="107">
        <f>Infrastructure!G1639</f>
        <v>0</v>
      </c>
      <c r="H528" s="107">
        <f>Infrastructure!H1639</f>
        <v>0</v>
      </c>
      <c r="I528" s="107">
        <f>Infrastructure!I1639</f>
        <v>0</v>
      </c>
      <c r="J528" s="107">
        <f>Infrastructure!J1639</f>
        <v>0</v>
      </c>
      <c r="K528" s="107">
        <f>Infrastructure!K1639</f>
        <v>0</v>
      </c>
      <c r="L528" s="107">
        <f>Infrastructure!L1639</f>
        <v>0</v>
      </c>
      <c r="M528" s="107">
        <f>Infrastructure!M1639</f>
        <v>0</v>
      </c>
      <c r="N528" s="107">
        <f>Infrastructure!N1639</f>
        <v>0</v>
      </c>
      <c r="O528" s="107">
        <f>Infrastructure!O1639</f>
        <v>0</v>
      </c>
      <c r="P528" s="107">
        <f>Infrastructure!P1639</f>
        <v>0</v>
      </c>
      <c r="Q528" s="107">
        <f>Infrastructure!Q1639</f>
        <v>0</v>
      </c>
      <c r="R528" s="107">
        <f>Infrastructure!R1639</f>
        <v>0</v>
      </c>
      <c r="S528" s="107">
        <f>Infrastructure!S1639</f>
        <v>0</v>
      </c>
      <c r="T528" s="107">
        <f>Infrastructure!T1639</f>
        <v>0</v>
      </c>
      <c r="U528" s="107">
        <f>Infrastructure!U1639</f>
        <v>0</v>
      </c>
      <c r="V528" s="107">
        <f>Infrastructure!V1639</f>
        <v>0</v>
      </c>
      <c r="W528" s="107">
        <f>Infrastructure!W1639</f>
        <v>0</v>
      </c>
      <c r="X528" s="107">
        <f>Infrastructure!X1639</f>
        <v>0</v>
      </c>
      <c r="Y528" s="107">
        <f>Infrastructure!Y1639</f>
        <v>0</v>
      </c>
      <c r="Z528" s="107">
        <f>Infrastructure!Z1639</f>
        <v>0</v>
      </c>
      <c r="AA528" s="107">
        <f>Infrastructure!AA1639</f>
        <v>0</v>
      </c>
      <c r="AB528" s="107">
        <f>Infrastructure!AB1639</f>
        <v>0</v>
      </c>
      <c r="AC528" s="108">
        <f>Infrastructure!AC1639</f>
        <v>0</v>
      </c>
      <c r="AE528" s="805">
        <f>Infrastructure!AE1639</f>
        <v>0</v>
      </c>
      <c r="AG528" s="805">
        <f>Infrastructure!AG1639</f>
        <v>0</v>
      </c>
      <c r="AI528" s="805">
        <f>Infrastructure!AI1639</f>
        <v>0</v>
      </c>
    </row>
    <row r="529" spans="2:35" outlineLevel="1" x14ac:dyDescent="0.2">
      <c r="B529" s="445" t="str">
        <f>'Line Items'!$D$2500</f>
        <v>Contingencies</v>
      </c>
      <c r="C529" s="445" t="str">
        <f>'Line Items'!$D$2500</f>
        <v>Contingencies</v>
      </c>
      <c r="D529" s="142" t="str">
        <f>Infrastructure!D1640</f>
        <v>[Contingencies (Spare) Line 4]</v>
      </c>
      <c r="E529" s="106"/>
      <c r="F529" s="143" t="str">
        <f>Infrastructure!F1640</f>
        <v>£000</v>
      </c>
      <c r="G529" s="107">
        <f>Infrastructure!G1640</f>
        <v>0</v>
      </c>
      <c r="H529" s="107">
        <f>Infrastructure!H1640</f>
        <v>0</v>
      </c>
      <c r="I529" s="107">
        <f>Infrastructure!I1640</f>
        <v>0</v>
      </c>
      <c r="J529" s="107">
        <f>Infrastructure!J1640</f>
        <v>0</v>
      </c>
      <c r="K529" s="107">
        <f>Infrastructure!K1640</f>
        <v>0</v>
      </c>
      <c r="L529" s="107">
        <f>Infrastructure!L1640</f>
        <v>0</v>
      </c>
      <c r="M529" s="107">
        <f>Infrastructure!M1640</f>
        <v>0</v>
      </c>
      <c r="N529" s="107">
        <f>Infrastructure!N1640</f>
        <v>0</v>
      </c>
      <c r="O529" s="107">
        <f>Infrastructure!O1640</f>
        <v>0</v>
      </c>
      <c r="P529" s="107">
        <f>Infrastructure!P1640</f>
        <v>0</v>
      </c>
      <c r="Q529" s="107">
        <f>Infrastructure!Q1640</f>
        <v>0</v>
      </c>
      <c r="R529" s="107">
        <f>Infrastructure!R1640</f>
        <v>0</v>
      </c>
      <c r="S529" s="107">
        <f>Infrastructure!S1640</f>
        <v>0</v>
      </c>
      <c r="T529" s="107">
        <f>Infrastructure!T1640</f>
        <v>0</v>
      </c>
      <c r="U529" s="107">
        <f>Infrastructure!U1640</f>
        <v>0</v>
      </c>
      <c r="V529" s="107">
        <f>Infrastructure!V1640</f>
        <v>0</v>
      </c>
      <c r="W529" s="107">
        <f>Infrastructure!W1640</f>
        <v>0</v>
      </c>
      <c r="X529" s="107">
        <f>Infrastructure!X1640</f>
        <v>0</v>
      </c>
      <c r="Y529" s="107">
        <f>Infrastructure!Y1640</f>
        <v>0</v>
      </c>
      <c r="Z529" s="107">
        <f>Infrastructure!Z1640</f>
        <v>0</v>
      </c>
      <c r="AA529" s="107">
        <f>Infrastructure!AA1640</f>
        <v>0</v>
      </c>
      <c r="AB529" s="107">
        <f>Infrastructure!AB1640</f>
        <v>0</v>
      </c>
      <c r="AC529" s="108">
        <f>Infrastructure!AC1640</f>
        <v>0</v>
      </c>
      <c r="AE529" s="805">
        <f>Infrastructure!AE1640</f>
        <v>0</v>
      </c>
      <c r="AG529" s="805">
        <f>Infrastructure!AG1640</f>
        <v>0</v>
      </c>
      <c r="AI529" s="805">
        <f>Infrastructure!AI1640</f>
        <v>0</v>
      </c>
    </row>
    <row r="530" spans="2:35" outlineLevel="1" x14ac:dyDescent="0.2">
      <c r="B530" s="445" t="str">
        <f>'Line Items'!$D$2500</f>
        <v>Contingencies</v>
      </c>
      <c r="C530" s="445" t="str">
        <f>'Line Items'!$D$2500</f>
        <v>Contingencies</v>
      </c>
      <c r="D530" s="113" t="str">
        <f>Infrastructure!D1641</f>
        <v>[Contingencies (Spare) Line 5]</v>
      </c>
      <c r="E530" s="286"/>
      <c r="F530" s="155" t="str">
        <f>Infrastructure!F1641</f>
        <v>£000</v>
      </c>
      <c r="G530" s="115">
        <f>Infrastructure!G1641</f>
        <v>0</v>
      </c>
      <c r="H530" s="115">
        <f>Infrastructure!H1641</f>
        <v>0</v>
      </c>
      <c r="I530" s="115">
        <f>Infrastructure!I1641</f>
        <v>0</v>
      </c>
      <c r="J530" s="115">
        <f>Infrastructure!J1641</f>
        <v>0</v>
      </c>
      <c r="K530" s="115">
        <f>Infrastructure!K1641</f>
        <v>0</v>
      </c>
      <c r="L530" s="115">
        <f>Infrastructure!L1641</f>
        <v>0</v>
      </c>
      <c r="M530" s="115">
        <f>Infrastructure!M1641</f>
        <v>0</v>
      </c>
      <c r="N530" s="115">
        <f>Infrastructure!N1641</f>
        <v>0</v>
      </c>
      <c r="O530" s="115">
        <f>Infrastructure!O1641</f>
        <v>0</v>
      </c>
      <c r="P530" s="115">
        <f>Infrastructure!P1641</f>
        <v>0</v>
      </c>
      <c r="Q530" s="115">
        <f>Infrastructure!Q1641</f>
        <v>0</v>
      </c>
      <c r="R530" s="115">
        <f>Infrastructure!R1641</f>
        <v>0</v>
      </c>
      <c r="S530" s="115">
        <f>Infrastructure!S1641</f>
        <v>0</v>
      </c>
      <c r="T530" s="115">
        <f>Infrastructure!T1641</f>
        <v>0</v>
      </c>
      <c r="U530" s="115">
        <f>Infrastructure!U1641</f>
        <v>0</v>
      </c>
      <c r="V530" s="115">
        <f>Infrastructure!V1641</f>
        <v>0</v>
      </c>
      <c r="W530" s="115">
        <f>Infrastructure!W1641</f>
        <v>0</v>
      </c>
      <c r="X530" s="115">
        <f>Infrastructure!X1641</f>
        <v>0</v>
      </c>
      <c r="Y530" s="115">
        <f>Infrastructure!Y1641</f>
        <v>0</v>
      </c>
      <c r="Z530" s="115">
        <f>Infrastructure!Z1641</f>
        <v>0</v>
      </c>
      <c r="AA530" s="115">
        <f>Infrastructure!AA1641</f>
        <v>0</v>
      </c>
      <c r="AB530" s="115">
        <f>Infrastructure!AB1641</f>
        <v>0</v>
      </c>
      <c r="AC530" s="116">
        <f>Infrastructure!AC1641</f>
        <v>0</v>
      </c>
      <c r="AE530" s="1058">
        <f>Infrastructure!AE1641</f>
        <v>0</v>
      </c>
      <c r="AG530" s="1058">
        <f>Infrastructure!AG1641</f>
        <v>0</v>
      </c>
      <c r="AI530" s="1058">
        <f>Infrastructure!AI1641</f>
        <v>0</v>
      </c>
    </row>
    <row r="531" spans="2:35" outlineLevel="1" x14ac:dyDescent="0.2"/>
    <row r="532" spans="2:35" ht="13.5" outlineLevel="1" thickBot="1" x14ac:dyDescent="0.25">
      <c r="D532" s="466" t="str">
        <f>'Line Items'!D2501</f>
        <v>Operating Profit / (Loss) After Exceptionals &amp; Contingencies</v>
      </c>
      <c r="E532" s="467"/>
      <c r="F532" s="468" t="str">
        <f>F530</f>
        <v>£000</v>
      </c>
      <c r="G532" s="469">
        <f t="shared" ref="G532:AC532" si="3">SUM(G519,G521:G530)</f>
        <v>0</v>
      </c>
      <c r="H532" s="469">
        <f t="shared" si="3"/>
        <v>0</v>
      </c>
      <c r="I532" s="469">
        <f t="shared" si="3"/>
        <v>0</v>
      </c>
      <c r="J532" s="469">
        <f t="shared" si="3"/>
        <v>0</v>
      </c>
      <c r="K532" s="469">
        <f t="shared" si="3"/>
        <v>0</v>
      </c>
      <c r="L532" s="469">
        <f t="shared" si="3"/>
        <v>0</v>
      </c>
      <c r="M532" s="469">
        <f t="shared" si="3"/>
        <v>0</v>
      </c>
      <c r="N532" s="469">
        <f t="shared" si="3"/>
        <v>0</v>
      </c>
      <c r="O532" s="469">
        <f t="shared" si="3"/>
        <v>0</v>
      </c>
      <c r="P532" s="469">
        <f t="shared" si="3"/>
        <v>0</v>
      </c>
      <c r="Q532" s="469">
        <f t="shared" si="3"/>
        <v>0</v>
      </c>
      <c r="R532" s="469">
        <f t="shared" si="3"/>
        <v>0</v>
      </c>
      <c r="S532" s="469">
        <f t="shared" si="3"/>
        <v>0</v>
      </c>
      <c r="T532" s="469">
        <f t="shared" si="3"/>
        <v>0</v>
      </c>
      <c r="U532" s="469">
        <f t="shared" si="3"/>
        <v>0</v>
      </c>
      <c r="V532" s="469">
        <f t="shared" si="3"/>
        <v>0</v>
      </c>
      <c r="W532" s="469">
        <f t="shared" si="3"/>
        <v>0</v>
      </c>
      <c r="X532" s="469">
        <f t="shared" si="3"/>
        <v>0</v>
      </c>
      <c r="Y532" s="469">
        <f t="shared" si="3"/>
        <v>0</v>
      </c>
      <c r="Z532" s="469">
        <f t="shared" si="3"/>
        <v>0</v>
      </c>
      <c r="AA532" s="469">
        <f t="shared" si="3"/>
        <v>0</v>
      </c>
      <c r="AB532" s="469">
        <f t="shared" si="3"/>
        <v>0</v>
      </c>
      <c r="AC532" s="470">
        <f t="shared" si="3"/>
        <v>0</v>
      </c>
      <c r="AE532" s="1064">
        <f>SUM(AE519,AE521:AE530)</f>
        <v>0</v>
      </c>
      <c r="AG532" s="1064">
        <f>SUM(AG519,AG521:AG530)</f>
        <v>0</v>
      </c>
      <c r="AI532" s="1064">
        <f>SUM(AI519,AI521:AI530)</f>
        <v>0</v>
      </c>
    </row>
    <row r="533" spans="2:35" ht="13.5" outlineLevel="1" thickTop="1" x14ac:dyDescent="0.2"/>
    <row r="534" spans="2:35" outlineLevel="1" x14ac:dyDescent="0.2">
      <c r="D534" s="446" t="str">
        <f>'Line Items'!D2502</f>
        <v>Interest received on cash balance</v>
      </c>
      <c r="E534" s="447"/>
      <c r="F534" s="476" t="s">
        <v>428</v>
      </c>
      <c r="G534" s="477"/>
      <c r="H534" s="477"/>
      <c r="I534" s="477"/>
      <c r="J534" s="477"/>
      <c r="K534" s="477"/>
      <c r="L534" s="477"/>
      <c r="M534" s="477"/>
      <c r="N534" s="477"/>
      <c r="O534" s="477"/>
      <c r="P534" s="477"/>
      <c r="Q534" s="477"/>
      <c r="R534" s="477"/>
      <c r="S534" s="477"/>
      <c r="T534" s="477"/>
      <c r="U534" s="477"/>
      <c r="V534" s="477"/>
      <c r="W534" s="477"/>
      <c r="X534" s="477"/>
      <c r="Y534" s="477"/>
      <c r="Z534" s="477"/>
      <c r="AA534" s="477"/>
      <c r="AB534" s="477"/>
      <c r="AC534" s="478"/>
      <c r="AE534" s="1057"/>
      <c r="AG534" s="1057"/>
      <c r="AI534" s="1057"/>
    </row>
    <row r="535" spans="2:35" outlineLevel="1" x14ac:dyDescent="0.2">
      <c r="D535" s="142" t="str">
        <f>'Line Items'!D2503</f>
        <v>Interest paid on cash balance</v>
      </c>
      <c r="E535" s="106"/>
      <c r="F535" s="143" t="str">
        <f t="shared" ref="F535:F546" si="4">F534</f>
        <v>£000</v>
      </c>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4"/>
      <c r="AE535" s="805"/>
      <c r="AG535" s="805"/>
      <c r="AI535" s="805"/>
    </row>
    <row r="536" spans="2:35" outlineLevel="1" x14ac:dyDescent="0.2">
      <c r="D536" s="142" t="str">
        <f>'Line Items'!D2504</f>
        <v>Interest &amp; Fees paid on Commercial Debt AFC</v>
      </c>
      <c r="E536" s="106"/>
      <c r="F536" s="143" t="str">
        <f t="shared" si="4"/>
        <v>£000</v>
      </c>
      <c r="G536" s="283"/>
      <c r="H536" s="283"/>
      <c r="I536" s="283"/>
      <c r="J536" s="283"/>
      <c r="K536" s="283"/>
      <c r="L536" s="283"/>
      <c r="M536" s="283"/>
      <c r="N536" s="283"/>
      <c r="O536" s="283"/>
      <c r="P536" s="283"/>
      <c r="Q536" s="283"/>
      <c r="R536" s="283"/>
      <c r="S536" s="283"/>
      <c r="T536" s="283"/>
      <c r="U536" s="283"/>
      <c r="V536" s="283"/>
      <c r="W536" s="283"/>
      <c r="X536" s="283"/>
      <c r="Y536" s="283"/>
      <c r="Z536" s="283"/>
      <c r="AA536" s="283"/>
      <c r="AB536" s="283"/>
      <c r="AC536" s="284"/>
      <c r="AE536" s="805"/>
      <c r="AG536" s="805"/>
      <c r="AI536" s="805"/>
    </row>
    <row r="537" spans="2:35" outlineLevel="1" x14ac:dyDescent="0.2">
      <c r="D537" s="142" t="str">
        <f>'Line Items'!D2505</f>
        <v>Interest &amp; Fees paid on Shareholder Loan AFC (excl. PCS)</v>
      </c>
      <c r="E537" s="106"/>
      <c r="F537" s="143" t="str">
        <f t="shared" si="4"/>
        <v>£000</v>
      </c>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4"/>
      <c r="AE537" s="805"/>
      <c r="AG537" s="805"/>
      <c r="AI537" s="805"/>
    </row>
    <row r="538" spans="2:35" outlineLevel="1" x14ac:dyDescent="0.2">
      <c r="D538" s="142" t="str">
        <f>'Line Items'!D2506</f>
        <v>Interest &amp; Fees paid on Parent Company Support</v>
      </c>
      <c r="E538" s="106"/>
      <c r="F538" s="143" t="str">
        <f t="shared" si="4"/>
        <v>£000</v>
      </c>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4"/>
      <c r="AE538" s="805"/>
      <c r="AG538" s="805"/>
      <c r="AI538" s="805"/>
    </row>
    <row r="539" spans="2:35" outlineLevel="1" x14ac:dyDescent="0.2">
      <c r="D539" s="142" t="str">
        <f>'Line Items'!D2507</f>
        <v>Performance Bond Costs</v>
      </c>
      <c r="E539" s="106"/>
      <c r="F539" s="143" t="str">
        <f t="shared" si="4"/>
        <v>£000</v>
      </c>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4"/>
      <c r="AE539" s="805"/>
      <c r="AG539" s="805"/>
      <c r="AI539" s="805"/>
    </row>
    <row r="540" spans="2:35" outlineLevel="1" x14ac:dyDescent="0.2">
      <c r="D540" s="142" t="str">
        <f>'Line Items'!D2508</f>
        <v>PCS Bond Costs</v>
      </c>
      <c r="E540" s="106"/>
      <c r="F540" s="143" t="str">
        <f t="shared" si="4"/>
        <v>£000</v>
      </c>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4"/>
      <c r="AE540" s="805"/>
      <c r="AG540" s="805"/>
      <c r="AI540" s="805"/>
    </row>
    <row r="541" spans="2:35" outlineLevel="1" x14ac:dyDescent="0.2">
      <c r="D541" s="142" t="str">
        <f>'Line Items'!D2509</f>
        <v>Season Ticket Bond Costs</v>
      </c>
      <c r="E541" s="106"/>
      <c r="F541" s="143" t="str">
        <f t="shared" si="4"/>
        <v>£000</v>
      </c>
      <c r="G541" s="283"/>
      <c r="H541" s="283"/>
      <c r="I541" s="283"/>
      <c r="J541" s="283"/>
      <c r="K541" s="283"/>
      <c r="L541" s="335"/>
      <c r="M541" s="283"/>
      <c r="N541" s="283"/>
      <c r="O541" s="283"/>
      <c r="P541" s="283"/>
      <c r="Q541" s="283"/>
      <c r="R541" s="283"/>
      <c r="S541" s="283"/>
      <c r="T541" s="283"/>
      <c r="U541" s="283"/>
      <c r="V541" s="283"/>
      <c r="W541" s="283"/>
      <c r="X541" s="283"/>
      <c r="Y541" s="283"/>
      <c r="Z541" s="283"/>
      <c r="AA541" s="283"/>
      <c r="AB541" s="283"/>
      <c r="AC541" s="284"/>
      <c r="AE541" s="805"/>
      <c r="AG541" s="805"/>
      <c r="AI541" s="805"/>
    </row>
    <row r="542" spans="2:35" outlineLevel="1" x14ac:dyDescent="0.2">
      <c r="D542" s="142" t="str">
        <f>'Line Items'!D2510</f>
        <v>[Financing Costs Line 09]</v>
      </c>
      <c r="E542" s="106"/>
      <c r="F542" s="143" t="str">
        <f t="shared" si="4"/>
        <v>£000</v>
      </c>
      <c r="G542" s="283"/>
      <c r="H542" s="283"/>
      <c r="I542" s="283"/>
      <c r="J542" s="283"/>
      <c r="K542" s="283"/>
      <c r="L542" s="283"/>
      <c r="M542" s="283"/>
      <c r="N542" s="283"/>
      <c r="O542" s="283"/>
      <c r="P542" s="283"/>
      <c r="Q542" s="283"/>
      <c r="R542" s="283"/>
      <c r="S542" s="283"/>
      <c r="T542" s="283"/>
      <c r="U542" s="283"/>
      <c r="V542" s="283"/>
      <c r="W542" s="283"/>
      <c r="X542" s="283"/>
      <c r="Y542" s="283"/>
      <c r="Z542" s="283"/>
      <c r="AA542" s="283"/>
      <c r="AB542" s="283"/>
      <c r="AC542" s="284"/>
      <c r="AE542" s="805"/>
      <c r="AG542" s="805"/>
      <c r="AI542" s="805"/>
    </row>
    <row r="543" spans="2:35" outlineLevel="1" x14ac:dyDescent="0.2">
      <c r="D543" s="142" t="str">
        <f>'Line Items'!D2511</f>
        <v>[Financing Costs Line 10]</v>
      </c>
      <c r="E543" s="106"/>
      <c r="F543" s="143" t="str">
        <f t="shared" si="4"/>
        <v>£000</v>
      </c>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4"/>
      <c r="AE543" s="805"/>
      <c r="AG543" s="805"/>
      <c r="AI543" s="805"/>
    </row>
    <row r="544" spans="2:35" outlineLevel="1" x14ac:dyDescent="0.2">
      <c r="D544" s="142" t="str">
        <f>'Line Items'!D2512</f>
        <v>[Financing Costs Line 11]</v>
      </c>
      <c r="E544" s="106"/>
      <c r="F544" s="143" t="str">
        <f t="shared" si="4"/>
        <v>£000</v>
      </c>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4"/>
      <c r="AE544" s="805"/>
      <c r="AG544" s="805"/>
      <c r="AI544" s="805"/>
    </row>
    <row r="545" spans="4:35" outlineLevel="1" x14ac:dyDescent="0.2">
      <c r="D545" s="142" t="str">
        <f>'Line Items'!D2513</f>
        <v>[Financing Costs Line 12]</v>
      </c>
      <c r="E545" s="106"/>
      <c r="F545" s="143" t="str">
        <f t="shared" si="4"/>
        <v>£000</v>
      </c>
      <c r="G545" s="283"/>
      <c r="H545" s="283"/>
      <c r="I545" s="283"/>
      <c r="J545" s="283"/>
      <c r="K545" s="283"/>
      <c r="L545" s="283"/>
      <c r="M545" s="283"/>
      <c r="N545" s="283"/>
      <c r="O545" s="283"/>
      <c r="P545" s="283"/>
      <c r="Q545" s="283"/>
      <c r="R545" s="283"/>
      <c r="S545" s="283"/>
      <c r="T545" s="283"/>
      <c r="U545" s="283"/>
      <c r="V545" s="283"/>
      <c r="W545" s="283"/>
      <c r="X545" s="283"/>
      <c r="Y545" s="283"/>
      <c r="Z545" s="283"/>
      <c r="AA545" s="283"/>
      <c r="AB545" s="283"/>
      <c r="AC545" s="284"/>
      <c r="AE545" s="805"/>
      <c r="AG545" s="805"/>
      <c r="AI545" s="805"/>
    </row>
    <row r="546" spans="4:35" outlineLevel="1" x14ac:dyDescent="0.2">
      <c r="D546" s="113" t="str">
        <f>'Line Items'!D2514</f>
        <v>[Financing Costs Line 13]</v>
      </c>
      <c r="E546" s="286"/>
      <c r="F546" s="155" t="str">
        <f t="shared" si="4"/>
        <v>£000</v>
      </c>
      <c r="G546" s="287"/>
      <c r="H546" s="287"/>
      <c r="I546" s="287"/>
      <c r="J546" s="287"/>
      <c r="K546" s="287"/>
      <c r="L546" s="287"/>
      <c r="M546" s="287"/>
      <c r="N546" s="287"/>
      <c r="O546" s="287"/>
      <c r="P546" s="287"/>
      <c r="Q546" s="287"/>
      <c r="R546" s="287"/>
      <c r="S546" s="287"/>
      <c r="T546" s="287"/>
      <c r="U546" s="287"/>
      <c r="V546" s="287"/>
      <c r="W546" s="287"/>
      <c r="X546" s="287"/>
      <c r="Y546" s="287"/>
      <c r="Z546" s="287"/>
      <c r="AA546" s="287"/>
      <c r="AB546" s="287"/>
      <c r="AC546" s="288"/>
      <c r="AE546" s="1058"/>
      <c r="AG546" s="1058"/>
      <c r="AI546" s="1058"/>
    </row>
    <row r="547" spans="4:35" outlineLevel="1" x14ac:dyDescent="0.2"/>
    <row r="548" spans="4:35" ht="13.5" outlineLevel="1" thickBot="1" x14ac:dyDescent="0.25">
      <c r="D548" s="466" t="str">
        <f>'Line Items'!D2515</f>
        <v>Operating Profit / (Loss) After Financing Costs</v>
      </c>
      <c r="E548" s="467"/>
      <c r="F548" s="468" t="str">
        <f>F546</f>
        <v>£000</v>
      </c>
      <c r="G548" s="469">
        <f t="shared" ref="G548:AC548" si="5">SUM(G532,G534:G546)</f>
        <v>0</v>
      </c>
      <c r="H548" s="469">
        <f t="shared" si="5"/>
        <v>0</v>
      </c>
      <c r="I548" s="469">
        <f t="shared" si="5"/>
        <v>0</v>
      </c>
      <c r="J548" s="469">
        <f t="shared" si="5"/>
        <v>0</v>
      </c>
      <c r="K548" s="469">
        <f t="shared" si="5"/>
        <v>0</v>
      </c>
      <c r="L548" s="469">
        <f t="shared" si="5"/>
        <v>0</v>
      </c>
      <c r="M548" s="469">
        <f t="shared" si="5"/>
        <v>0</v>
      </c>
      <c r="N548" s="469">
        <f t="shared" si="5"/>
        <v>0</v>
      </c>
      <c r="O548" s="469">
        <f t="shared" si="5"/>
        <v>0</v>
      </c>
      <c r="P548" s="469">
        <f t="shared" si="5"/>
        <v>0</v>
      </c>
      <c r="Q548" s="469">
        <f t="shared" si="5"/>
        <v>0</v>
      </c>
      <c r="R548" s="469">
        <f t="shared" si="5"/>
        <v>0</v>
      </c>
      <c r="S548" s="469">
        <f t="shared" si="5"/>
        <v>0</v>
      </c>
      <c r="T548" s="469">
        <f t="shared" si="5"/>
        <v>0</v>
      </c>
      <c r="U548" s="469">
        <f t="shared" si="5"/>
        <v>0</v>
      </c>
      <c r="V548" s="469">
        <f t="shared" si="5"/>
        <v>0</v>
      </c>
      <c r="W548" s="469">
        <f t="shared" si="5"/>
        <v>0</v>
      </c>
      <c r="X548" s="469">
        <f t="shared" si="5"/>
        <v>0</v>
      </c>
      <c r="Y548" s="469">
        <f t="shared" si="5"/>
        <v>0</v>
      </c>
      <c r="Z548" s="469">
        <f t="shared" si="5"/>
        <v>0</v>
      </c>
      <c r="AA548" s="469">
        <f t="shared" si="5"/>
        <v>0</v>
      </c>
      <c r="AB548" s="469">
        <f t="shared" si="5"/>
        <v>0</v>
      </c>
      <c r="AC548" s="470">
        <f t="shared" si="5"/>
        <v>0</v>
      </c>
      <c r="AE548" s="1064">
        <f>SUM(AE532,AE534:AE546)</f>
        <v>0</v>
      </c>
      <c r="AG548" s="1064">
        <f>SUM(AG532,AG534:AG546)</f>
        <v>0</v>
      </c>
      <c r="AI548" s="1064">
        <f>SUM(AI532,AI534:AI546)</f>
        <v>0</v>
      </c>
    </row>
    <row r="549" spans="4:35" ht="13.5" outlineLevel="1" thickTop="1" x14ac:dyDescent="0.2"/>
    <row r="550" spans="4:35" outlineLevel="1" x14ac:dyDescent="0.2">
      <c r="D550" s="446" t="str">
        <f>'Line Items'!D2516</f>
        <v>Financial Subsidy / (Premium)</v>
      </c>
      <c r="E550" s="447"/>
      <c r="F550" s="476" t="s">
        <v>428</v>
      </c>
      <c r="G550" s="479"/>
      <c r="H550" s="479"/>
      <c r="I550" s="479"/>
      <c r="J550" s="479"/>
      <c r="K550" s="479"/>
      <c r="L550" s="479"/>
      <c r="M550" s="479"/>
      <c r="N550" s="479"/>
      <c r="O550" s="479"/>
      <c r="P550" s="479"/>
      <c r="Q550" s="479"/>
      <c r="R550" s="479"/>
      <c r="S550" s="479"/>
      <c r="T550" s="479"/>
      <c r="U550" s="479"/>
      <c r="V550" s="479"/>
      <c r="W550" s="479"/>
      <c r="X550" s="479"/>
      <c r="Y550" s="479"/>
      <c r="Z550" s="479"/>
      <c r="AA550" s="479"/>
      <c r="AB550" s="479"/>
      <c r="AC550" s="478"/>
      <c r="AE550" s="1057"/>
      <c r="AG550" s="1057"/>
      <c r="AI550" s="1057"/>
    </row>
    <row r="551" spans="4:35" outlineLevel="1" x14ac:dyDescent="0.2">
      <c r="D551" s="253" t="str">
        <f>'Line Items'!D2517</f>
        <v>GDP Adjustment - Not Used</v>
      </c>
      <c r="E551" s="480"/>
      <c r="F551" s="481" t="str">
        <f>F550</f>
        <v>£000</v>
      </c>
      <c r="G551" s="482"/>
      <c r="H551" s="482"/>
      <c r="I551" s="482"/>
      <c r="J551" s="482"/>
      <c r="K551" s="482"/>
      <c r="L551" s="482"/>
      <c r="M551" s="482"/>
      <c r="N551" s="482"/>
      <c r="O551" s="482"/>
      <c r="P551" s="482"/>
      <c r="Q551" s="482"/>
      <c r="R551" s="482"/>
      <c r="S551" s="482"/>
      <c r="T551" s="482"/>
      <c r="U551" s="482"/>
      <c r="V551" s="482"/>
      <c r="W551" s="482"/>
      <c r="X551" s="482"/>
      <c r="Y551" s="482"/>
      <c r="Z551" s="482"/>
      <c r="AA551" s="482"/>
      <c r="AB551" s="482"/>
      <c r="AC551" s="483"/>
      <c r="AD551" s="484"/>
      <c r="AE551" s="485"/>
      <c r="AF551" s="484"/>
      <c r="AG551" s="485"/>
      <c r="AH551" s="484"/>
      <c r="AI551" s="485"/>
    </row>
    <row r="552" spans="4:35" outlineLevel="1" x14ac:dyDescent="0.2">
      <c r="D552" s="253" t="str">
        <f>'Line Items'!D2518</f>
        <v>CLE Adjustment - Not Used</v>
      </c>
      <c r="E552" s="480"/>
      <c r="F552" s="481" t="str">
        <f>F551</f>
        <v>£000</v>
      </c>
      <c r="G552" s="482"/>
      <c r="H552" s="482"/>
      <c r="I552" s="482"/>
      <c r="J552" s="482"/>
      <c r="K552" s="482"/>
      <c r="L552" s="482"/>
      <c r="M552" s="482"/>
      <c r="N552" s="482"/>
      <c r="O552" s="482"/>
      <c r="P552" s="482"/>
      <c r="Q552" s="482"/>
      <c r="R552" s="482"/>
      <c r="S552" s="482"/>
      <c r="T552" s="482"/>
      <c r="U552" s="482"/>
      <c r="V552" s="482"/>
      <c r="W552" s="482"/>
      <c r="X552" s="482"/>
      <c r="Y552" s="482"/>
      <c r="Z552" s="482"/>
      <c r="AA552" s="482"/>
      <c r="AB552" s="482"/>
      <c r="AC552" s="483"/>
      <c r="AD552" s="484"/>
      <c r="AE552" s="485"/>
      <c r="AF552" s="484"/>
      <c r="AG552" s="485"/>
      <c r="AH552" s="484"/>
      <c r="AI552" s="485"/>
    </row>
    <row r="553" spans="4:35" outlineLevel="1" x14ac:dyDescent="0.2">
      <c r="D553" s="142" t="str">
        <f>'Line Items'!D2519</f>
        <v>FRM Adjustment Support/(Share)</v>
      </c>
      <c r="E553" s="106"/>
      <c r="F553" s="143" t="str">
        <f>F552</f>
        <v>£000</v>
      </c>
      <c r="G553" s="486"/>
      <c r="H553" s="486"/>
      <c r="I553" s="486"/>
      <c r="J553" s="486"/>
      <c r="K553" s="486"/>
      <c r="L553" s="486"/>
      <c r="M553" s="486"/>
      <c r="N553" s="486"/>
      <c r="O553" s="486"/>
      <c r="P553" s="486"/>
      <c r="Q553" s="486"/>
      <c r="R553" s="486"/>
      <c r="S553" s="486"/>
      <c r="T553" s="486"/>
      <c r="U553" s="486"/>
      <c r="V553" s="486"/>
      <c r="W553" s="486"/>
      <c r="X553" s="486"/>
      <c r="Y553" s="486"/>
      <c r="Z553" s="486"/>
      <c r="AA553" s="486"/>
      <c r="AB553" s="486"/>
      <c r="AC553" s="284"/>
      <c r="AE553" s="805"/>
      <c r="AG553" s="805"/>
      <c r="AI553" s="805"/>
    </row>
    <row r="554" spans="4:35" outlineLevel="1" x14ac:dyDescent="0.2">
      <c r="D554" s="113" t="str">
        <f>'Line Items'!D2520</f>
        <v>DfT Profit Share</v>
      </c>
      <c r="E554" s="286"/>
      <c r="F554" s="155" t="str">
        <f>F552</f>
        <v>£000</v>
      </c>
      <c r="G554" s="487"/>
      <c r="H554" s="487"/>
      <c r="I554" s="487"/>
      <c r="J554" s="487"/>
      <c r="K554" s="487"/>
      <c r="L554" s="487"/>
      <c r="M554" s="487"/>
      <c r="N554" s="487"/>
      <c r="O554" s="487"/>
      <c r="P554" s="487"/>
      <c r="Q554" s="487"/>
      <c r="R554" s="487"/>
      <c r="S554" s="487"/>
      <c r="T554" s="487"/>
      <c r="U554" s="487"/>
      <c r="V554" s="487"/>
      <c r="W554" s="487"/>
      <c r="X554" s="487"/>
      <c r="Y554" s="487"/>
      <c r="Z554" s="487"/>
      <c r="AA554" s="487"/>
      <c r="AB554" s="487"/>
      <c r="AC554" s="288"/>
      <c r="AE554" s="1058"/>
      <c r="AG554" s="1058"/>
      <c r="AI554" s="1058"/>
    </row>
    <row r="555" spans="4:35" outlineLevel="1" x14ac:dyDescent="0.2"/>
    <row r="556" spans="4:35" ht="13.5" outlineLevel="1" thickBot="1" x14ac:dyDescent="0.25">
      <c r="D556" s="466" t="str">
        <f>'Line Items'!D2521</f>
        <v>Profit / (Loss) Before Taxation</v>
      </c>
      <c r="E556" s="467"/>
      <c r="F556" s="468" t="str">
        <f>F554</f>
        <v>£000</v>
      </c>
      <c r="G556" s="469">
        <f t="shared" ref="G556:AC556" si="6">SUM(G548,G550:G554)</f>
        <v>0</v>
      </c>
      <c r="H556" s="469">
        <f t="shared" si="6"/>
        <v>0</v>
      </c>
      <c r="I556" s="469">
        <f>SUM(I548,I550:I554)</f>
        <v>0</v>
      </c>
      <c r="J556" s="469">
        <f t="shared" si="6"/>
        <v>0</v>
      </c>
      <c r="K556" s="469">
        <f t="shared" si="6"/>
        <v>0</v>
      </c>
      <c r="L556" s="469">
        <f t="shared" si="6"/>
        <v>0</v>
      </c>
      <c r="M556" s="469">
        <f t="shared" si="6"/>
        <v>0</v>
      </c>
      <c r="N556" s="469">
        <f t="shared" si="6"/>
        <v>0</v>
      </c>
      <c r="O556" s="469">
        <f t="shared" si="6"/>
        <v>0</v>
      </c>
      <c r="P556" s="469">
        <f t="shared" si="6"/>
        <v>0</v>
      </c>
      <c r="Q556" s="469">
        <f t="shared" si="6"/>
        <v>0</v>
      </c>
      <c r="R556" s="469">
        <f t="shared" si="6"/>
        <v>0</v>
      </c>
      <c r="S556" s="469">
        <f t="shared" si="6"/>
        <v>0</v>
      </c>
      <c r="T556" s="469">
        <f t="shared" si="6"/>
        <v>0</v>
      </c>
      <c r="U556" s="469">
        <f t="shared" si="6"/>
        <v>0</v>
      </c>
      <c r="V556" s="469">
        <f t="shared" si="6"/>
        <v>0</v>
      </c>
      <c r="W556" s="469">
        <f t="shared" si="6"/>
        <v>0</v>
      </c>
      <c r="X556" s="469">
        <f t="shared" si="6"/>
        <v>0</v>
      </c>
      <c r="Y556" s="469">
        <f t="shared" si="6"/>
        <v>0</v>
      </c>
      <c r="Z556" s="469">
        <f t="shared" si="6"/>
        <v>0</v>
      </c>
      <c r="AA556" s="469">
        <f t="shared" si="6"/>
        <v>0</v>
      </c>
      <c r="AB556" s="469">
        <f t="shared" si="6"/>
        <v>0</v>
      </c>
      <c r="AC556" s="470">
        <f t="shared" si="6"/>
        <v>0</v>
      </c>
      <c r="AE556" s="1064">
        <f>SUM(AE548,AE550:AE554)</f>
        <v>0</v>
      </c>
      <c r="AG556" s="1064">
        <f>SUM(AG548,AG550:AG554)</f>
        <v>0</v>
      </c>
      <c r="AI556" s="1064">
        <f>SUM(AI548,AI550:AI554)</f>
        <v>0</v>
      </c>
    </row>
    <row r="557" spans="4:35" ht="13.5" outlineLevel="1" thickTop="1" x14ac:dyDescent="0.2"/>
    <row r="558" spans="4:35" outlineLevel="1" x14ac:dyDescent="0.2">
      <c r="D558" s="305" t="str">
        <f>'Line Items'!D2522</f>
        <v>Corporation Tax - Current Tax</v>
      </c>
      <c r="E558" s="488"/>
      <c r="F558" s="489" t="s">
        <v>428</v>
      </c>
      <c r="G558" s="490"/>
      <c r="H558" s="490"/>
      <c r="I558" s="490"/>
      <c r="J558" s="490"/>
      <c r="K558" s="490"/>
      <c r="L558" s="490"/>
      <c r="M558" s="490"/>
      <c r="N558" s="490"/>
      <c r="O558" s="490"/>
      <c r="P558" s="490"/>
      <c r="Q558" s="490"/>
      <c r="R558" s="490"/>
      <c r="S558" s="490"/>
      <c r="T558" s="490"/>
      <c r="U558" s="490"/>
      <c r="V558" s="490"/>
      <c r="W558" s="490"/>
      <c r="X558" s="490"/>
      <c r="Y558" s="490"/>
      <c r="Z558" s="490"/>
      <c r="AA558" s="490"/>
      <c r="AB558" s="490"/>
      <c r="AC558" s="491"/>
      <c r="AE558" s="1062"/>
      <c r="AG558" s="1062"/>
      <c r="AI558" s="1062"/>
    </row>
    <row r="559" spans="4:35" outlineLevel="1" x14ac:dyDescent="0.2"/>
    <row r="560" spans="4:35" outlineLevel="1" x14ac:dyDescent="0.2">
      <c r="D560" s="305" t="str">
        <f>'Line Items'!D2523</f>
        <v>Deferred Tax</v>
      </c>
      <c r="E560" s="488"/>
      <c r="F560" s="489" t="s">
        <v>428</v>
      </c>
      <c r="G560" s="490"/>
      <c r="H560" s="490"/>
      <c r="I560" s="490"/>
      <c r="J560" s="490"/>
      <c r="K560" s="490"/>
      <c r="L560" s="490"/>
      <c r="M560" s="490"/>
      <c r="N560" s="490"/>
      <c r="O560" s="490"/>
      <c r="P560" s="490"/>
      <c r="Q560" s="490"/>
      <c r="R560" s="490"/>
      <c r="S560" s="490"/>
      <c r="T560" s="490"/>
      <c r="U560" s="490"/>
      <c r="V560" s="490"/>
      <c r="W560" s="490"/>
      <c r="X560" s="490"/>
      <c r="Y560" s="490"/>
      <c r="Z560" s="490"/>
      <c r="AA560" s="490"/>
      <c r="AB560" s="490"/>
      <c r="AC560" s="491"/>
      <c r="AE560" s="1062"/>
      <c r="AG560" s="1062"/>
      <c r="AI560" s="1062"/>
    </row>
    <row r="561" spans="2:36" outlineLevel="1" x14ac:dyDescent="0.2"/>
    <row r="562" spans="2:36" ht="13.5" outlineLevel="1" thickBot="1" x14ac:dyDescent="0.25">
      <c r="D562" s="466" t="str">
        <f>'Line Items'!D2524</f>
        <v>Profit / (Loss) After Taxation</v>
      </c>
      <c r="E562" s="467"/>
      <c r="F562" s="468" t="str">
        <f>F558</f>
        <v>£000</v>
      </c>
      <c r="G562" s="469">
        <f t="shared" ref="G562:AC562" si="7">SUM(G556,G558,G560)</f>
        <v>0</v>
      </c>
      <c r="H562" s="469">
        <f t="shared" si="7"/>
        <v>0</v>
      </c>
      <c r="I562" s="469">
        <f t="shared" si="7"/>
        <v>0</v>
      </c>
      <c r="J562" s="469">
        <f t="shared" si="7"/>
        <v>0</v>
      </c>
      <c r="K562" s="469">
        <f t="shared" si="7"/>
        <v>0</v>
      </c>
      <c r="L562" s="469">
        <f t="shared" si="7"/>
        <v>0</v>
      </c>
      <c r="M562" s="469">
        <f t="shared" si="7"/>
        <v>0</v>
      </c>
      <c r="N562" s="469">
        <f t="shared" si="7"/>
        <v>0</v>
      </c>
      <c r="O562" s="469">
        <f t="shared" si="7"/>
        <v>0</v>
      </c>
      <c r="P562" s="469">
        <f t="shared" si="7"/>
        <v>0</v>
      </c>
      <c r="Q562" s="469">
        <f t="shared" si="7"/>
        <v>0</v>
      </c>
      <c r="R562" s="469">
        <f t="shared" si="7"/>
        <v>0</v>
      </c>
      <c r="S562" s="469">
        <f t="shared" si="7"/>
        <v>0</v>
      </c>
      <c r="T562" s="469">
        <f t="shared" si="7"/>
        <v>0</v>
      </c>
      <c r="U562" s="469">
        <f t="shared" si="7"/>
        <v>0</v>
      </c>
      <c r="V562" s="469">
        <f t="shared" si="7"/>
        <v>0</v>
      </c>
      <c r="W562" s="469">
        <f t="shared" si="7"/>
        <v>0</v>
      </c>
      <c r="X562" s="469">
        <f t="shared" si="7"/>
        <v>0</v>
      </c>
      <c r="Y562" s="469">
        <f t="shared" si="7"/>
        <v>0</v>
      </c>
      <c r="Z562" s="469">
        <f t="shared" si="7"/>
        <v>0</v>
      </c>
      <c r="AA562" s="469">
        <f t="shared" si="7"/>
        <v>0</v>
      </c>
      <c r="AB562" s="469">
        <f t="shared" si="7"/>
        <v>0</v>
      </c>
      <c r="AC562" s="470">
        <f t="shared" si="7"/>
        <v>0</v>
      </c>
      <c r="AE562" s="1064">
        <f>SUM(AE556,AE558,AE560)</f>
        <v>0</v>
      </c>
      <c r="AG562" s="1064">
        <f>SUM(AG556,AG558,AG560)</f>
        <v>0</v>
      </c>
      <c r="AI562" s="1064">
        <f>SUM(AI556,AI558,AI560)</f>
        <v>0</v>
      </c>
    </row>
    <row r="563" spans="2:36" ht="13.5" outlineLevel="1" thickTop="1" x14ac:dyDescent="0.2">
      <c r="I563" s="492"/>
      <c r="J563" s="492"/>
      <c r="K563" s="492"/>
      <c r="L563" s="492"/>
      <c r="M563" s="492"/>
      <c r="N563" s="492"/>
      <c r="O563" s="492"/>
      <c r="P563" s="492"/>
      <c r="Q563" s="492"/>
      <c r="R563" s="492"/>
      <c r="S563" s="492"/>
      <c r="T563" s="492"/>
      <c r="U563" s="492"/>
      <c r="V563" s="492"/>
      <c r="W563" s="492"/>
      <c r="X563" s="492"/>
      <c r="Y563" s="492"/>
      <c r="Z563" s="492"/>
    </row>
    <row r="564" spans="2:36" outlineLevel="1" x14ac:dyDescent="0.2">
      <c r="D564" s="305" t="str">
        <f>'Line Items'!D2525</f>
        <v>Dividends</v>
      </c>
      <c r="E564" s="488"/>
      <c r="F564" s="489" t="s">
        <v>428</v>
      </c>
      <c r="G564" s="490"/>
      <c r="H564" s="490"/>
      <c r="I564" s="490"/>
      <c r="J564" s="490"/>
      <c r="K564" s="490"/>
      <c r="L564" s="490"/>
      <c r="M564" s="490"/>
      <c r="N564" s="490"/>
      <c r="O564" s="490"/>
      <c r="P564" s="490"/>
      <c r="Q564" s="490"/>
      <c r="R564" s="490"/>
      <c r="S564" s="490"/>
      <c r="T564" s="490"/>
      <c r="U564" s="490"/>
      <c r="V564" s="490"/>
      <c r="W564" s="490"/>
      <c r="X564" s="490"/>
      <c r="Y564" s="490"/>
      <c r="Z564" s="490"/>
      <c r="AA564" s="490"/>
      <c r="AB564" s="490"/>
      <c r="AC564" s="491"/>
      <c r="AE564" s="1062"/>
      <c r="AG564" s="1062"/>
      <c r="AI564" s="1062"/>
    </row>
    <row r="565" spans="2:36" outlineLevel="1" x14ac:dyDescent="0.2"/>
    <row r="566" spans="2:36" ht="13.5" outlineLevel="1" thickBot="1" x14ac:dyDescent="0.25">
      <c r="D566" s="466" t="str">
        <f>'Line Items'!D2526</f>
        <v>Profit / (Loss)</v>
      </c>
      <c r="E566" s="467"/>
      <c r="F566" s="468" t="str">
        <f>F564</f>
        <v>£000</v>
      </c>
      <c r="G566" s="469">
        <f t="shared" ref="G566:AC566" si="8">SUM(G562,G564)</f>
        <v>0</v>
      </c>
      <c r="H566" s="469">
        <f t="shared" si="8"/>
        <v>0</v>
      </c>
      <c r="I566" s="469">
        <f t="shared" si="8"/>
        <v>0</v>
      </c>
      <c r="J566" s="469">
        <f t="shared" si="8"/>
        <v>0</v>
      </c>
      <c r="K566" s="469">
        <f t="shared" si="8"/>
        <v>0</v>
      </c>
      <c r="L566" s="469">
        <f t="shared" si="8"/>
        <v>0</v>
      </c>
      <c r="M566" s="469">
        <f t="shared" si="8"/>
        <v>0</v>
      </c>
      <c r="N566" s="469">
        <f t="shared" si="8"/>
        <v>0</v>
      </c>
      <c r="O566" s="469">
        <f t="shared" si="8"/>
        <v>0</v>
      </c>
      <c r="P566" s="469">
        <f t="shared" si="8"/>
        <v>0</v>
      </c>
      <c r="Q566" s="469">
        <f t="shared" si="8"/>
        <v>0</v>
      </c>
      <c r="R566" s="469">
        <f t="shared" si="8"/>
        <v>0</v>
      </c>
      <c r="S566" s="469">
        <f t="shared" si="8"/>
        <v>0</v>
      </c>
      <c r="T566" s="469">
        <f t="shared" si="8"/>
        <v>0</v>
      </c>
      <c r="U566" s="469">
        <f t="shared" si="8"/>
        <v>0</v>
      </c>
      <c r="V566" s="469">
        <f t="shared" si="8"/>
        <v>0</v>
      </c>
      <c r="W566" s="469">
        <f t="shared" si="8"/>
        <v>0</v>
      </c>
      <c r="X566" s="469">
        <f t="shared" si="8"/>
        <v>0</v>
      </c>
      <c r="Y566" s="469">
        <f t="shared" si="8"/>
        <v>0</v>
      </c>
      <c r="Z566" s="469">
        <f t="shared" si="8"/>
        <v>0</v>
      </c>
      <c r="AA566" s="469">
        <f t="shared" si="8"/>
        <v>0</v>
      </c>
      <c r="AB566" s="469">
        <f t="shared" si="8"/>
        <v>0</v>
      </c>
      <c r="AC566" s="470">
        <f t="shared" si="8"/>
        <v>0</v>
      </c>
      <c r="AE566" s="1064">
        <f>SUM(AE562,AE564)</f>
        <v>0</v>
      </c>
      <c r="AG566" s="1064">
        <f>SUM(AG562,AG564)</f>
        <v>0</v>
      </c>
      <c r="AI566" s="1064">
        <f>SUM(AI562,AI564)</f>
        <v>0</v>
      </c>
    </row>
    <row r="567" spans="2:36" ht="13.5" outlineLevel="1" thickTop="1" x14ac:dyDescent="0.2">
      <c r="I567" s="493"/>
      <c r="J567" s="493"/>
      <c r="K567" s="493"/>
      <c r="L567" s="493"/>
      <c r="M567" s="493"/>
      <c r="N567" s="493"/>
      <c r="O567" s="493"/>
      <c r="P567" s="493"/>
      <c r="Q567" s="493"/>
      <c r="R567" s="493"/>
      <c r="S567" s="493"/>
      <c r="T567" s="493"/>
      <c r="U567" s="493"/>
      <c r="V567" s="493"/>
      <c r="W567" s="493"/>
      <c r="X567" s="493"/>
      <c r="Y567" s="493"/>
      <c r="Z567" s="493"/>
    </row>
    <row r="568" spans="2:36" ht="13.5" outlineLevel="1" thickBot="1" x14ac:dyDescent="0.25">
      <c r="D568" s="466" t="str">
        <f>'Line Items'!D2527</f>
        <v>Retained Profit / (Loss)</v>
      </c>
      <c r="E568" s="467"/>
      <c r="F568" s="468" t="str">
        <f>F566</f>
        <v>£000</v>
      </c>
      <c r="G568" s="494"/>
      <c r="H568" s="494"/>
      <c r="I568" s="494"/>
      <c r="J568" s="494"/>
      <c r="K568" s="494"/>
      <c r="L568" s="494"/>
      <c r="M568" s="494"/>
      <c r="N568" s="494"/>
      <c r="O568" s="494"/>
      <c r="P568" s="494"/>
      <c r="Q568" s="494"/>
      <c r="R568" s="494"/>
      <c r="S568" s="494"/>
      <c r="T568" s="494"/>
      <c r="U568" s="494"/>
      <c r="V568" s="494"/>
      <c r="W568" s="494"/>
      <c r="X568" s="494"/>
      <c r="Y568" s="494"/>
      <c r="Z568" s="494"/>
      <c r="AA568" s="494"/>
      <c r="AB568" s="494"/>
      <c r="AC568" s="495"/>
      <c r="AE568" s="1064"/>
      <c r="AG568" s="1064"/>
      <c r="AI568" s="1064"/>
    </row>
    <row r="569" spans="2:36" ht="13.5" thickTop="1" x14ac:dyDescent="0.2"/>
    <row r="570" spans="2:36" ht="16.5" x14ac:dyDescent="0.25">
      <c r="B570" s="11" t="s">
        <v>25</v>
      </c>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row>
  </sheetData>
  <mergeCells count="3">
    <mergeCell ref="D9:E9"/>
    <mergeCell ref="F9:F11"/>
    <mergeCell ref="D10:E11"/>
  </mergeCells>
  <pageMargins left="0.39370078740157483" right="0.39370078740157483" top="0.39370078740157483" bottom="0.39370078740157483" header="0.31496062992125984" footer="0.31496062992125984"/>
  <pageSetup paperSize="8" scale="11" fitToHeight="99" orientation="landscape" r:id="rId1"/>
  <rowBreaks count="1" manualBreakCount="1">
    <brk id="558" min="1" max="34" man="1"/>
  </rowBreaks>
  <ignoredErrors>
    <ignoredError sqref="F534 F550 F558 F560 F564"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outlinePr summaryBelow="0"/>
    <pageSetUpPr autoPageBreaks="0" fitToPage="1"/>
  </sheetPr>
  <dimension ref="B2:G52"/>
  <sheetViews>
    <sheetView showGridLines="0" zoomScale="70" zoomScaleNormal="70" zoomScaleSheetLayoutView="85" workbookViewId="0">
      <pane ySplit="9" topLeftCell="A10" activePane="bottomLeft" state="frozen"/>
      <selection pane="bottomLeft"/>
    </sheetView>
  </sheetViews>
  <sheetFormatPr defaultColWidth="9" defaultRowHeight="12.75" outlineLevelRow="1" x14ac:dyDescent="0.2"/>
  <cols>
    <col min="1" max="1" width="2.85546875" style="9" customWidth="1"/>
    <col min="2" max="4" width="3" style="9" customWidth="1"/>
    <col min="5" max="5" width="10" style="9" customWidth="1"/>
    <col min="6" max="6" width="66" style="9" customWidth="1"/>
    <col min="7" max="7" width="117.42578125" style="9" customWidth="1"/>
    <col min="8" max="16384" width="9" style="9"/>
  </cols>
  <sheetData>
    <row r="2" spans="2:7" x14ac:dyDescent="0.2">
      <c r="B2" s="7" t="s">
        <v>0</v>
      </c>
      <c r="C2" s="8"/>
      <c r="D2" s="8"/>
      <c r="E2" s="8"/>
      <c r="F2" s="8" t="str">
        <f>Owner</f>
        <v>Department for Transport</v>
      </c>
      <c r="G2" s="8"/>
    </row>
    <row r="3" spans="2:7" x14ac:dyDescent="0.2">
      <c r="B3" s="7" t="s">
        <v>1</v>
      </c>
      <c r="C3" s="8"/>
      <c r="D3" s="8"/>
      <c r="E3" s="8"/>
      <c r="F3" s="8" t="str">
        <f>Project</f>
        <v>South Eastern Franchise</v>
      </c>
      <c r="G3" s="8"/>
    </row>
    <row r="4" spans="2:7" x14ac:dyDescent="0.2">
      <c r="B4" s="7" t="s">
        <v>2</v>
      </c>
      <c r="C4" s="8"/>
      <c r="D4" s="8"/>
      <c r="E4" s="8"/>
      <c r="F4" s="8" t="str">
        <f ca="1">MID(CELL("filename",$A$1),FIND("]",CELL("filename",$A$1))+1,99)</f>
        <v>Template Cover</v>
      </c>
      <c r="G4" s="8"/>
    </row>
    <row r="5" spans="2:7" x14ac:dyDescent="0.2">
      <c r="B5" s="7" t="s">
        <v>3</v>
      </c>
      <c r="C5" s="8"/>
      <c r="D5" s="8"/>
      <c r="E5" s="8"/>
      <c r="F5" s="8">
        <f>Version</f>
        <v>1</v>
      </c>
      <c r="G5" s="8"/>
    </row>
    <row r="6" spans="2:7" x14ac:dyDescent="0.2">
      <c r="B6" s="7" t="s">
        <v>4</v>
      </c>
      <c r="C6" s="10"/>
      <c r="D6" s="10"/>
      <c r="E6" s="10"/>
      <c r="F6" s="10">
        <f ca="1">TODAY()</f>
        <v>43067</v>
      </c>
      <c r="G6" s="10"/>
    </row>
    <row r="7" spans="2:7" x14ac:dyDescent="0.2">
      <c r="B7" s="7" t="s">
        <v>5</v>
      </c>
      <c r="C7" s="8"/>
      <c r="D7" s="8"/>
      <c r="E7" s="8"/>
      <c r="F7" s="8" t="str">
        <f ca="1">LEFT(CELL("FILENAME",$A$1),FIND("]",CELL("FILENAME",$A$1)))</f>
        <v>G:\AFP\RailGrpAll\FRP\002 Projects\009 South Eastern\0004 Finance\10_ITT\Financial Model Template\[SEF Financial Templates v4.01.xlsx]</v>
      </c>
      <c r="G7" s="8"/>
    </row>
    <row r="10" spans="2:7" ht="16.5" x14ac:dyDescent="0.25">
      <c r="B10" s="11" t="s">
        <v>6</v>
      </c>
      <c r="C10" s="11"/>
      <c r="D10" s="11"/>
      <c r="E10" s="11"/>
      <c r="F10" s="11"/>
      <c r="G10" s="11"/>
    </row>
    <row r="11" spans="2:7" outlineLevel="1" x14ac:dyDescent="0.2"/>
    <row r="12" spans="2:7" ht="15" outlineLevel="1" x14ac:dyDescent="0.25">
      <c r="E12" s="12" t="str">
        <f>B2</f>
        <v>Owner:</v>
      </c>
      <c r="F12" s="13" t="s">
        <v>747</v>
      </c>
      <c r="G12" s="14"/>
    </row>
    <row r="13" spans="2:7" ht="15" outlineLevel="1" x14ac:dyDescent="0.25">
      <c r="E13" s="15" t="str">
        <f>B3</f>
        <v>Project:</v>
      </c>
      <c r="F13" s="16" t="s">
        <v>7</v>
      </c>
      <c r="G13" s="17"/>
    </row>
    <row r="14" spans="2:7" outlineLevel="1" x14ac:dyDescent="0.2">
      <c r="E14" s="18" t="str">
        <f>B5</f>
        <v>Version:</v>
      </c>
      <c r="F14" s="19">
        <v>1</v>
      </c>
      <c r="G14" s="20"/>
    </row>
    <row r="15" spans="2:7" collapsed="1" x14ac:dyDescent="0.2"/>
    <row r="17" spans="2:7" ht="16.5" x14ac:dyDescent="0.25">
      <c r="B17" s="11" t="s">
        <v>8</v>
      </c>
      <c r="C17" s="11"/>
      <c r="D17" s="11"/>
      <c r="E17" s="11"/>
      <c r="F17" s="11"/>
      <c r="G17" s="11"/>
    </row>
    <row r="18" spans="2:7" outlineLevel="1" x14ac:dyDescent="0.2"/>
    <row r="19" spans="2:7" ht="16.5" outlineLevel="1" x14ac:dyDescent="0.25">
      <c r="F19" s="11" t="s">
        <v>9</v>
      </c>
      <c r="G19" s="11"/>
    </row>
    <row r="20" spans="2:7" ht="15" outlineLevel="1" x14ac:dyDescent="0.25">
      <c r="F20" s="21" t="s">
        <v>10</v>
      </c>
      <c r="G20" s="21"/>
    </row>
    <row r="21" spans="2:7" ht="12.75" customHeight="1" outlineLevel="1" x14ac:dyDescent="0.2">
      <c r="F21" s="22" t="s">
        <v>11</v>
      </c>
      <c r="G21" s="23"/>
    </row>
    <row r="22" spans="2:7" outlineLevel="1" x14ac:dyDescent="0.2">
      <c r="F22" s="24" t="s">
        <v>12</v>
      </c>
      <c r="G22" s="25"/>
    </row>
    <row r="23" spans="2:7" outlineLevel="1" x14ac:dyDescent="0.2">
      <c r="F23" s="26" t="s">
        <v>13</v>
      </c>
      <c r="G23" s="27"/>
    </row>
    <row r="24" spans="2:7" outlineLevel="1" x14ac:dyDescent="0.2">
      <c r="F24" s="28" t="s">
        <v>14</v>
      </c>
      <c r="G24" s="29"/>
    </row>
    <row r="25" spans="2:7" ht="15" outlineLevel="1" x14ac:dyDescent="0.25">
      <c r="F25" s="30"/>
      <c r="G25" s="31"/>
    </row>
    <row r="26" spans="2:7" outlineLevel="1" x14ac:dyDescent="0.2">
      <c r="F26" s="26"/>
      <c r="G26" s="27"/>
    </row>
    <row r="27" spans="2:7" outlineLevel="1" x14ac:dyDescent="0.2">
      <c r="F27" s="26"/>
      <c r="G27" s="27"/>
    </row>
    <row r="28" spans="2:7" ht="11.25" customHeight="1" outlineLevel="1" x14ac:dyDescent="0.2">
      <c r="F28" s="1082" t="s">
        <v>15</v>
      </c>
      <c r="G28" s="1083"/>
    </row>
    <row r="29" spans="2:7" outlineLevel="1" x14ac:dyDescent="0.2">
      <c r="F29" s="26"/>
      <c r="G29" s="27"/>
    </row>
    <row r="30" spans="2:7" outlineLevel="1" x14ac:dyDescent="0.2">
      <c r="F30" s="26"/>
      <c r="G30" s="27"/>
    </row>
    <row r="31" spans="2:7" outlineLevel="1" x14ac:dyDescent="0.2">
      <c r="F31" s="26"/>
      <c r="G31" s="27"/>
    </row>
    <row r="32" spans="2:7" outlineLevel="1" x14ac:dyDescent="0.2">
      <c r="F32" s="26"/>
      <c r="G32" s="27"/>
    </row>
    <row r="33" spans="2:7" outlineLevel="1" x14ac:dyDescent="0.2">
      <c r="F33" s="26"/>
      <c r="G33" s="27"/>
    </row>
    <row r="34" spans="2:7" outlineLevel="1" x14ac:dyDescent="0.2">
      <c r="F34" s="32"/>
      <c r="G34" s="33"/>
    </row>
    <row r="35" spans="2:7" collapsed="1" x14ac:dyDescent="0.2"/>
    <row r="37" spans="2:7" s="34" customFormat="1" ht="16.5" x14ac:dyDescent="0.25">
      <c r="B37" s="11" t="s">
        <v>16</v>
      </c>
      <c r="C37" s="11"/>
      <c r="D37" s="11"/>
      <c r="E37" s="11"/>
      <c r="F37" s="11"/>
      <c r="G37" s="11"/>
    </row>
    <row r="38" spans="2:7" s="34" customFormat="1" ht="15" x14ac:dyDescent="0.25"/>
    <row r="39" spans="2:7" s="34" customFormat="1" ht="15" customHeight="1" outlineLevel="1" x14ac:dyDescent="0.25">
      <c r="E39" s="35" t="s">
        <v>17</v>
      </c>
      <c r="F39" s="36" t="s">
        <v>18</v>
      </c>
      <c r="G39" s="36" t="s">
        <v>19</v>
      </c>
    </row>
    <row r="40" spans="2:7" s="34" customFormat="1" ht="15" customHeight="1" outlineLevel="1" x14ac:dyDescent="0.25">
      <c r="E40" s="37" t="s">
        <v>20</v>
      </c>
      <c r="F40" s="38" t="s">
        <v>21</v>
      </c>
      <c r="G40" s="38" t="s">
        <v>22</v>
      </c>
    </row>
    <row r="41" spans="2:7" s="34" customFormat="1" ht="15" outlineLevel="1" x14ac:dyDescent="0.25">
      <c r="E41" s="39" t="s">
        <v>23</v>
      </c>
      <c r="F41" s="40" t="s">
        <v>24</v>
      </c>
      <c r="G41" s="40" t="s">
        <v>22</v>
      </c>
    </row>
    <row r="42" spans="2:7" s="34" customFormat="1" ht="15" outlineLevel="1" x14ac:dyDescent="0.25">
      <c r="E42" s="39"/>
      <c r="F42" s="40"/>
      <c r="G42" s="40"/>
    </row>
    <row r="43" spans="2:7" s="34" customFormat="1" ht="15" outlineLevel="1" x14ac:dyDescent="0.25">
      <c r="E43" s="39"/>
      <c r="F43" s="40"/>
      <c r="G43" s="40"/>
    </row>
    <row r="44" spans="2:7" s="34" customFormat="1" ht="15" customHeight="1" outlineLevel="1" x14ac:dyDescent="0.25">
      <c r="E44" s="39"/>
      <c r="F44" s="40"/>
      <c r="G44" s="40"/>
    </row>
    <row r="45" spans="2:7" s="34" customFormat="1" ht="15" outlineLevel="1" x14ac:dyDescent="0.25">
      <c r="E45" s="39"/>
      <c r="F45" s="40"/>
      <c r="G45" s="40"/>
    </row>
    <row r="46" spans="2:7" s="34" customFormat="1" ht="15" customHeight="1" outlineLevel="1" x14ac:dyDescent="0.25">
      <c r="E46" s="39"/>
      <c r="F46" s="40"/>
      <c r="G46" s="40"/>
    </row>
    <row r="47" spans="2:7" s="34" customFormat="1" ht="15" customHeight="1" outlineLevel="1" x14ac:dyDescent="0.25">
      <c r="E47" s="39"/>
      <c r="F47" s="40"/>
      <c r="G47" s="40"/>
    </row>
    <row r="48" spans="2:7" s="34" customFormat="1" ht="15" customHeight="1" outlineLevel="1" x14ac:dyDescent="0.25">
      <c r="E48" s="39"/>
      <c r="F48" s="40"/>
      <c r="G48" s="40"/>
    </row>
    <row r="49" spans="2:7" s="34" customFormat="1" ht="15" customHeight="1" outlineLevel="1" x14ac:dyDescent="0.25">
      <c r="E49" s="41"/>
      <c r="F49" s="42"/>
      <c r="G49" s="42"/>
    </row>
    <row r="50" spans="2:7" ht="12.75" customHeight="1" outlineLevel="1" x14ac:dyDescent="0.2"/>
    <row r="52" spans="2:7" ht="16.5" x14ac:dyDescent="0.25">
      <c r="B52" s="11" t="s">
        <v>25</v>
      </c>
      <c r="C52" s="11"/>
      <c r="D52" s="11"/>
      <c r="E52" s="11"/>
      <c r="F52" s="11"/>
      <c r="G52" s="11"/>
    </row>
  </sheetData>
  <mergeCells count="1">
    <mergeCell ref="F28:G28"/>
  </mergeCells>
  <pageMargins left="0.39370078740157483" right="0.39370078740157483" top="0.39370078740157483" bottom="0.39370078740157483" header="0.31496062992125984" footer="0.31496062992125984"/>
  <pageSetup paperSize="8" scale="99" fitToHeight="9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pageSetUpPr autoPageBreaks="0"/>
  </sheetPr>
  <dimension ref="B2:AJ115"/>
  <sheetViews>
    <sheetView showGridLines="0" zoomScale="70" zoomScaleNormal="70" zoomScaleSheetLayoutView="70" workbookViewId="0">
      <pane xSplit="6" ySplit="14" topLeftCell="G15" activePane="bottomRight" state="frozen"/>
      <selection pane="topRight"/>
      <selection pane="bottomLeft"/>
      <selection pane="bottomRight"/>
    </sheetView>
  </sheetViews>
  <sheetFormatPr defaultColWidth="9" defaultRowHeight="12.75" outlineLevelRow="1" outlineLevelCol="1" x14ac:dyDescent="0.2"/>
  <cols>
    <col min="1" max="1" width="2.85546875" style="9" customWidth="1"/>
    <col min="2" max="3" width="3.42578125" style="9" customWidth="1"/>
    <col min="4" max="4" width="74" style="9" bestFit="1" customWidth="1"/>
    <col min="5" max="5" width="34.5703125" style="9" customWidth="1"/>
    <col min="6" max="22" width="11.42578125" style="9" customWidth="1"/>
    <col min="23" max="29" width="11.42578125" style="9" customWidth="1" outlineLevel="1"/>
    <col min="30" max="30" width="3.5703125" style="9" customWidth="1"/>
    <col min="31" max="31" width="11.42578125" style="9" customWidth="1" outlineLevel="1"/>
    <col min="32" max="32" width="3.5703125" style="9" customWidth="1" outlineLevel="1"/>
    <col min="33" max="33" width="11.42578125" style="9" customWidth="1" outlineLevel="1"/>
    <col min="34" max="34" width="3.5703125" style="9" customWidth="1" outlineLevel="1"/>
    <col min="35" max="35" width="11.42578125" style="9" customWidth="1" outlineLevel="1"/>
    <col min="36" max="36" width="3.5703125" style="9" customWidth="1" outlineLevel="1"/>
    <col min="37" max="16384" width="9" style="9"/>
  </cols>
  <sheetData>
    <row r="2" spans="2:36" x14ac:dyDescent="0.2">
      <c r="B2" s="7" t="str">
        <f>'Template Cover'!B2</f>
        <v>Owner:</v>
      </c>
      <c r="C2" s="8"/>
      <c r="D2" s="8"/>
      <c r="E2" s="8"/>
      <c r="F2" s="8"/>
      <c r="G2" s="8" t="str">
        <f>Owner</f>
        <v>Department for Transport</v>
      </c>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2:36" x14ac:dyDescent="0.2">
      <c r="B3" s="7" t="str">
        <f>'Template Cover'!B3</f>
        <v>Project:</v>
      </c>
      <c r="C3" s="8"/>
      <c r="D3" s="8"/>
      <c r="E3" s="8"/>
      <c r="F3" s="8"/>
      <c r="G3" s="8" t="str">
        <f>Project</f>
        <v>South Eastern Franchise</v>
      </c>
      <c r="H3" s="8"/>
      <c r="I3" s="8"/>
      <c r="J3" s="8"/>
      <c r="K3" s="8"/>
      <c r="L3" s="8"/>
      <c r="M3" s="8"/>
      <c r="N3" s="8"/>
      <c r="O3" s="8"/>
      <c r="P3" s="8"/>
      <c r="Q3" s="8"/>
      <c r="R3" s="8"/>
      <c r="S3" s="8"/>
      <c r="T3" s="8"/>
      <c r="U3" s="8"/>
      <c r="V3" s="8"/>
      <c r="W3" s="8"/>
      <c r="X3" s="8"/>
      <c r="Y3" s="8"/>
      <c r="Z3" s="8"/>
      <c r="AA3" s="8"/>
      <c r="AB3" s="8"/>
      <c r="AC3" s="8"/>
      <c r="AD3" s="8"/>
      <c r="AE3" s="8"/>
      <c r="AF3" s="8"/>
      <c r="AG3" s="8"/>
      <c r="AH3" s="8"/>
      <c r="AI3" s="8"/>
      <c r="AJ3" s="8"/>
    </row>
    <row r="4" spans="2:36" x14ac:dyDescent="0.2">
      <c r="B4" s="7" t="str">
        <f>'Template Cover'!B4</f>
        <v>Sheet:</v>
      </c>
      <c r="C4" s="8"/>
      <c r="D4" s="8"/>
      <c r="E4" s="8"/>
      <c r="F4" s="8"/>
      <c r="G4" s="8" t="str">
        <f ca="1">MID(CELL("filename",$A$1),FIND("]",CELL("filename",$A$1))+1,99)</f>
        <v>P&amp;L2</v>
      </c>
      <c r="H4" s="8"/>
      <c r="I4" s="8"/>
      <c r="J4" s="8"/>
      <c r="K4" s="8"/>
      <c r="L4" s="8"/>
      <c r="M4" s="8"/>
      <c r="N4" s="8"/>
      <c r="O4" s="8"/>
      <c r="P4" s="8"/>
      <c r="Q4" s="8"/>
      <c r="R4" s="8"/>
      <c r="S4" s="8"/>
      <c r="T4" s="8"/>
      <c r="U4" s="8"/>
      <c r="V4" s="8"/>
      <c r="W4" s="8"/>
      <c r="X4" s="8"/>
      <c r="Y4" s="8"/>
      <c r="Z4" s="8"/>
      <c r="AA4" s="8"/>
      <c r="AB4" s="8"/>
      <c r="AC4" s="8"/>
      <c r="AD4" s="8"/>
      <c r="AE4" s="8"/>
      <c r="AF4" s="8"/>
      <c r="AG4" s="8"/>
      <c r="AH4" s="8"/>
      <c r="AI4" s="8"/>
      <c r="AJ4" s="8"/>
    </row>
    <row r="5" spans="2:36" x14ac:dyDescent="0.2">
      <c r="B5" s="7" t="str">
        <f>'Template Cover'!B5</f>
        <v>Version:</v>
      </c>
      <c r="C5" s="8"/>
      <c r="D5" s="8"/>
      <c r="E5" s="8"/>
      <c r="F5" s="8"/>
      <c r="G5" s="8">
        <f>Version</f>
        <v>1</v>
      </c>
      <c r="H5" s="8"/>
      <c r="I5" s="8"/>
      <c r="J5" s="8"/>
      <c r="K5" s="8"/>
      <c r="L5" s="8"/>
      <c r="M5" s="8"/>
      <c r="N5" s="8"/>
      <c r="O5" s="8"/>
      <c r="P5" s="8"/>
      <c r="Q5" s="8"/>
      <c r="R5" s="8"/>
      <c r="S5" s="8"/>
      <c r="T5" s="8"/>
      <c r="U5" s="8"/>
      <c r="V5" s="8"/>
      <c r="W5" s="8"/>
      <c r="X5" s="8"/>
      <c r="Y5" s="8"/>
      <c r="Z5" s="8"/>
      <c r="AA5" s="8"/>
      <c r="AB5" s="8"/>
      <c r="AC5" s="8"/>
      <c r="AD5" s="8"/>
      <c r="AE5" s="8"/>
      <c r="AF5" s="8"/>
      <c r="AG5" s="8"/>
      <c r="AH5" s="8"/>
      <c r="AI5" s="8"/>
      <c r="AJ5" s="8"/>
    </row>
    <row r="6" spans="2:36" x14ac:dyDescent="0.2">
      <c r="B6" s="7" t="str">
        <f>'Template Cover'!B6</f>
        <v>Date:</v>
      </c>
      <c r="C6" s="10"/>
      <c r="D6" s="10"/>
      <c r="E6" s="10"/>
      <c r="F6" s="10"/>
      <c r="G6" s="10">
        <f ca="1">TODAY()</f>
        <v>43067</v>
      </c>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row>
    <row r="7" spans="2:36" x14ac:dyDescent="0.2">
      <c r="B7" s="7" t="str">
        <f>'Template Cover'!B7</f>
        <v>Filename:</v>
      </c>
      <c r="C7" s="8"/>
      <c r="D7" s="8"/>
      <c r="E7" s="8"/>
      <c r="F7" s="8"/>
      <c r="G7" s="8" t="str">
        <f ca="1">LEFT(CELL("FILENAME",$A$1),FIND("]",CELL("FILENAME",$A$1)))</f>
        <v>G:\AFP\RailGrpAll\FRP\002 Projects\009 South Eastern\0004 Finance\10_ITT\Financial Model Template\[SEF Financial Templates v4.01.xlsx]</v>
      </c>
      <c r="H7" s="8"/>
      <c r="I7" s="8"/>
      <c r="J7" s="8"/>
      <c r="K7" s="8"/>
      <c r="L7" s="8"/>
      <c r="M7" s="8"/>
      <c r="N7" s="8"/>
      <c r="O7" s="8"/>
      <c r="P7" s="8"/>
      <c r="Q7" s="8"/>
      <c r="R7" s="8"/>
      <c r="S7" s="8"/>
      <c r="T7" s="8"/>
      <c r="U7" s="8"/>
      <c r="V7" s="8"/>
      <c r="W7" s="8"/>
      <c r="X7" s="8"/>
      <c r="Y7" s="8"/>
      <c r="Z7" s="8"/>
      <c r="AA7" s="8"/>
      <c r="AB7" s="8"/>
      <c r="AC7" s="8"/>
      <c r="AD7" s="8"/>
      <c r="AE7" s="8"/>
      <c r="AF7" s="8"/>
      <c r="AG7" s="8"/>
      <c r="AH7" s="8"/>
      <c r="AI7" s="8"/>
      <c r="AJ7" s="8"/>
    </row>
    <row r="9" spans="2:36" ht="25.5" x14ac:dyDescent="0.2">
      <c r="D9" s="1113" t="str">
        <f>RN_Switch</f>
        <v>Nominal</v>
      </c>
      <c r="E9" s="1114"/>
      <c r="F9" s="1109" t="s">
        <v>72</v>
      </c>
      <c r="G9" s="131" t="str">
        <f>Timeline!G29</f>
        <v>Blank</v>
      </c>
      <c r="H9" s="131" t="str">
        <f>Timeline!H29</f>
        <v>Blank</v>
      </c>
      <c r="I9" s="131" t="str">
        <f>Timeline!I29</f>
        <v>Year -3</v>
      </c>
      <c r="J9" s="131" t="str">
        <f>Timeline!J29</f>
        <v>Year -2</v>
      </c>
      <c r="K9" s="131" t="str">
        <f>Timeline!K29</f>
        <v>Year -1</v>
      </c>
      <c r="L9" s="131" t="str">
        <f>Timeline!L29</f>
        <v>Year 0</v>
      </c>
      <c r="M9" s="131" t="str">
        <f>Timeline!M29</f>
        <v>Year 1</v>
      </c>
      <c r="N9" s="131" t="str">
        <f>Timeline!N29</f>
        <v>Year 2</v>
      </c>
      <c r="O9" s="131" t="str">
        <f>Timeline!O29</f>
        <v>Year 3</v>
      </c>
      <c r="P9" s="131" t="str">
        <f>Timeline!P29</f>
        <v>Year 4</v>
      </c>
      <c r="Q9" s="131" t="str">
        <f>Timeline!Q29</f>
        <v>Year 5</v>
      </c>
      <c r="R9" s="131" t="str">
        <f>Timeline!R29</f>
        <v>Year 6</v>
      </c>
      <c r="S9" s="131" t="str">
        <f>Timeline!S29</f>
        <v>Year 7</v>
      </c>
      <c r="T9" s="131" t="str">
        <f>Timeline!T29</f>
        <v>Year 8</v>
      </c>
      <c r="U9" s="131" t="str">
        <f>Timeline!U29</f>
        <v>Year 9</v>
      </c>
      <c r="V9" s="131" t="str">
        <f>Timeline!V29</f>
        <v>Year 10</v>
      </c>
      <c r="W9" s="131" t="str">
        <f>Timeline!W29</f>
        <v>Year 11</v>
      </c>
      <c r="X9" s="131" t="str">
        <f>Timeline!X29</f>
        <v>Year 12</v>
      </c>
      <c r="Y9" s="131" t="str">
        <f>Timeline!Y29</f>
        <v>Year 13</v>
      </c>
      <c r="Z9" s="131" t="str">
        <f>Timeline!Z29</f>
        <v>Year 14</v>
      </c>
      <c r="AA9" s="131" t="str">
        <f>Timeline!AA29</f>
        <v>Year 15</v>
      </c>
      <c r="AB9" s="131" t="str">
        <f>Timeline!AB29</f>
        <v>Year 16</v>
      </c>
      <c r="AC9" s="131" t="str">
        <f>Timeline!AC29</f>
        <v>Year 17</v>
      </c>
      <c r="AE9" s="131" t="str">
        <f>Timeline!AE29</f>
        <v>Year 17 (Not Used)</v>
      </c>
      <c r="AG9" s="131" t="str">
        <f>Timeline!AG29</f>
        <v>Year 17 (Not Used)</v>
      </c>
      <c r="AI9" s="131" t="str">
        <f>Timeline!AI29</f>
        <v>Year 17 (Not Used)</v>
      </c>
    </row>
    <row r="10" spans="2:36" ht="25.5" x14ac:dyDescent="0.2">
      <c r="D10" s="1110" t="str">
        <f>Option_Switch</f>
        <v>Base Model</v>
      </c>
      <c r="E10" s="1111"/>
      <c r="F10" s="1088"/>
      <c r="G10" s="131" t="str">
        <f>Timeline!G30</f>
        <v>For Bidder Use</v>
      </c>
      <c r="H10" s="131" t="str">
        <f>Timeline!H30</f>
        <v>For Bidder Use</v>
      </c>
      <c r="I10" s="131" t="str">
        <f>Timeline!I30</f>
        <v>Actual</v>
      </c>
      <c r="J10" s="131" t="str">
        <f>Timeline!J30</f>
        <v>Actual</v>
      </c>
      <c r="K10" s="131" t="str">
        <f>Timeline!K30</f>
        <v>Forecast</v>
      </c>
      <c r="L10" s="131" t="str">
        <f>Timeline!L30</f>
        <v>Forecast</v>
      </c>
      <c r="M10" s="131" t="str">
        <f>Timeline!M30</f>
        <v>Core</v>
      </c>
      <c r="N10" s="131" t="str">
        <f>Timeline!N30</f>
        <v>Core</v>
      </c>
      <c r="O10" s="131" t="str">
        <f>Timeline!O30</f>
        <v>Core</v>
      </c>
      <c r="P10" s="131" t="str">
        <f>Timeline!P30</f>
        <v>Core</v>
      </c>
      <c r="Q10" s="131" t="str">
        <f>Timeline!Q30</f>
        <v>Core</v>
      </c>
      <c r="R10" s="131" t="str">
        <f>Timeline!R30</f>
        <v>Core</v>
      </c>
      <c r="S10" s="131" t="str">
        <f>Timeline!S30</f>
        <v>Core</v>
      </c>
      <c r="T10" s="131" t="str">
        <f>Timeline!T30</f>
        <v>Core</v>
      </c>
      <c r="U10" s="131" t="str">
        <f>Timeline!U30</f>
        <v>Extension</v>
      </c>
      <c r="V10" s="131" t="str">
        <f>Timeline!V30</f>
        <v>Not Used</v>
      </c>
      <c r="W10" s="131" t="str">
        <f>Timeline!W30</f>
        <v>Not Used</v>
      </c>
      <c r="X10" s="131" t="str">
        <f>Timeline!X30</f>
        <v>Not Used</v>
      </c>
      <c r="Y10" s="131" t="str">
        <f>Timeline!Y30</f>
        <v>Not Used</v>
      </c>
      <c r="Z10" s="131" t="str">
        <f>Timeline!Z30</f>
        <v>Not Used</v>
      </c>
      <c r="AA10" s="131" t="str">
        <f>Timeline!AA30</f>
        <v>Not Used</v>
      </c>
      <c r="AB10" s="131" t="str">
        <f>Timeline!AB30</f>
        <v>Not Used</v>
      </c>
      <c r="AC10" s="131" t="str">
        <f>Timeline!AC30</f>
        <v>Not Used</v>
      </c>
      <c r="AE10" s="131" t="str">
        <f>Timeline!AE30</f>
        <v>Not used</v>
      </c>
      <c r="AG10" s="131" t="str">
        <f>Timeline!AG30</f>
        <v>Not Used</v>
      </c>
      <c r="AI10" s="131" t="str">
        <f>Timeline!AI30</f>
        <v>Not Used</v>
      </c>
    </row>
    <row r="11" spans="2:36" x14ac:dyDescent="0.2">
      <c r="D11" s="1097"/>
      <c r="E11" s="1112"/>
      <c r="F11" s="1089" t="s">
        <v>72</v>
      </c>
      <c r="G11" s="132" t="str">
        <f>IF(Timeline!G31="","",Timeline!G31)</f>
        <v/>
      </c>
      <c r="H11" s="132" t="str">
        <f>IF(Timeline!H31="","",Timeline!H31)</f>
        <v/>
      </c>
      <c r="I11" s="132">
        <f>IF(Timeline!I31="","",Timeline!I31)</f>
        <v>42460</v>
      </c>
      <c r="J11" s="132">
        <f>IF(Timeline!J31="","",Timeline!J31)</f>
        <v>42825</v>
      </c>
      <c r="K11" s="132">
        <f>IF(Timeline!K31="","",Timeline!K31)</f>
        <v>43190</v>
      </c>
      <c r="L11" s="132">
        <f>IF(Timeline!L31="","",Timeline!L31)</f>
        <v>43555</v>
      </c>
      <c r="M11" s="132">
        <f>IF(Timeline!M31="","",Timeline!M31)</f>
        <v>43921</v>
      </c>
      <c r="N11" s="132">
        <f>IF(Timeline!N31="","",Timeline!N31)</f>
        <v>44286</v>
      </c>
      <c r="O11" s="132">
        <f>IF(Timeline!O31="","",Timeline!O31)</f>
        <v>44651</v>
      </c>
      <c r="P11" s="132">
        <f>IF(Timeline!P31="","",Timeline!P31)</f>
        <v>45016</v>
      </c>
      <c r="Q11" s="132">
        <f>IF(Timeline!Q31="","",Timeline!Q31)</f>
        <v>45382</v>
      </c>
      <c r="R11" s="132">
        <f>IF(Timeline!R31="","",Timeline!R31)</f>
        <v>45747</v>
      </c>
      <c r="S11" s="132">
        <f>IF(Timeline!S31="","",Timeline!S31)</f>
        <v>46112</v>
      </c>
      <c r="T11" s="132">
        <f>IF(Timeline!T31="","",Timeline!T31)</f>
        <v>46477</v>
      </c>
      <c r="U11" s="132">
        <f>IF(Timeline!U31="","",Timeline!U31)</f>
        <v>46843</v>
      </c>
      <c r="V11" s="132">
        <f>IF(Timeline!V31="","",Timeline!V31)</f>
        <v>47208</v>
      </c>
      <c r="W11" s="132">
        <f>IF(Timeline!W31="","",Timeline!W31)</f>
        <v>47573</v>
      </c>
      <c r="X11" s="132">
        <f>IF(Timeline!X31="","",Timeline!X31)</f>
        <v>47938</v>
      </c>
      <c r="Y11" s="132">
        <f>IF(Timeline!Y31="","",Timeline!Y31)</f>
        <v>48304</v>
      </c>
      <c r="Z11" s="132">
        <f>IF(Timeline!Z31="","",Timeline!Z31)</f>
        <v>48669</v>
      </c>
      <c r="AA11" s="132">
        <f>IF(Timeline!AA31="","",Timeline!AA31)</f>
        <v>49034</v>
      </c>
      <c r="AB11" s="132">
        <f>IF(Timeline!AB31="","",Timeline!AB31)</f>
        <v>49399</v>
      </c>
      <c r="AC11" s="132">
        <f>IF(Timeline!AC31="","",Timeline!AC31)</f>
        <v>49765</v>
      </c>
      <c r="AE11" s="132">
        <f>IF(Timeline!AE31="","",Timeline!AE31)</f>
        <v>49765</v>
      </c>
      <c r="AG11" s="132">
        <f>IF(Timeline!AG31="","",Timeline!AG31)</f>
        <v>49765</v>
      </c>
      <c r="AI11" s="132">
        <f>IF(Timeline!AI31="","",Timeline!AI31)</f>
        <v>49765</v>
      </c>
    </row>
    <row r="13" spans="2:36" ht="16.5" x14ac:dyDescent="0.25">
      <c r="B13" s="11" t="s">
        <v>192</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row>
    <row r="15" spans="2:36" outlineLevel="1" x14ac:dyDescent="0.2">
      <c r="D15" s="446" t="str">
        <f>'Line Items'!D2443</f>
        <v>Passenger Fares Revenue: SG 01 - Kent Mainline</v>
      </c>
      <c r="E15" s="447"/>
      <c r="F15" s="448" t="str">
        <f>INDEX('P&amp;L1'!F$15:F$530,MATCH($D15,'P&amp;L1'!$C$15:$C$530,0))</f>
        <v>£000</v>
      </c>
      <c r="G15" s="449">
        <f>SUMIF('P&amp;L1'!$C$15:$C$530,$D15,'P&amp;L1'!G$15:G$530)</f>
        <v>0</v>
      </c>
      <c r="H15" s="449">
        <f>SUMIF('P&amp;L1'!$C$15:$C$530,$D15,'P&amp;L1'!H$15:H$530)</f>
        <v>0</v>
      </c>
      <c r="I15" s="449">
        <f>SUMIF('P&amp;L1'!$C$15:$C$530,$D15,'P&amp;L1'!I$15:I$530)</f>
        <v>0</v>
      </c>
      <c r="J15" s="449">
        <f>SUMIF('P&amp;L1'!$C$15:$C$530,$D15,'P&amp;L1'!J$15:J$530)</f>
        <v>0</v>
      </c>
      <c r="K15" s="449">
        <f>SUMIF('P&amp;L1'!$C$15:$C$530,$D15,'P&amp;L1'!K$15:K$530)</f>
        <v>0</v>
      </c>
      <c r="L15" s="449">
        <f>SUMIF('P&amp;L1'!$C$15:$C$530,$D15,'P&amp;L1'!L$15:L$530)</f>
        <v>0</v>
      </c>
      <c r="M15" s="449">
        <f>SUMIF('P&amp;L1'!$C$15:$C$530,$D15,'P&amp;L1'!M$15:M$530)</f>
        <v>0</v>
      </c>
      <c r="N15" s="449">
        <f>SUMIF('P&amp;L1'!$C$15:$C$530,$D15,'P&amp;L1'!N$15:N$530)</f>
        <v>0</v>
      </c>
      <c r="O15" s="449">
        <f>SUMIF('P&amp;L1'!$C$15:$C$530,$D15,'P&amp;L1'!O$15:O$530)</f>
        <v>0</v>
      </c>
      <c r="P15" s="449">
        <f>SUMIF('P&amp;L1'!$C$15:$C$530,$D15,'P&amp;L1'!P$15:P$530)</f>
        <v>0</v>
      </c>
      <c r="Q15" s="449">
        <f>SUMIF('P&amp;L1'!$C$15:$C$530,$D15,'P&amp;L1'!Q$15:Q$530)</f>
        <v>0</v>
      </c>
      <c r="R15" s="449">
        <f>SUMIF('P&amp;L1'!$C$15:$C$530,$D15,'P&amp;L1'!R$15:R$530)</f>
        <v>0</v>
      </c>
      <c r="S15" s="449">
        <f>SUMIF('P&amp;L1'!$C$15:$C$530,$D15,'P&amp;L1'!S$15:S$530)</f>
        <v>0</v>
      </c>
      <c r="T15" s="449">
        <f>SUMIF('P&amp;L1'!$C$15:$C$530,$D15,'P&amp;L1'!T$15:T$530)</f>
        <v>0</v>
      </c>
      <c r="U15" s="449">
        <f>SUMIF('P&amp;L1'!$C$15:$C$530,$D15,'P&amp;L1'!U$15:U$530)</f>
        <v>0</v>
      </c>
      <c r="V15" s="449">
        <f>SUMIF('P&amp;L1'!$C$15:$C$530,$D15,'P&amp;L1'!V$15:V$530)</f>
        <v>0</v>
      </c>
      <c r="W15" s="449">
        <f>SUMIF('P&amp;L1'!$C$15:$C$530,$D15,'P&amp;L1'!W$15:W$530)</f>
        <v>0</v>
      </c>
      <c r="X15" s="449">
        <f>SUMIF('P&amp;L1'!$C$15:$C$530,$D15,'P&amp;L1'!X$15:X$530)</f>
        <v>0</v>
      </c>
      <c r="Y15" s="449">
        <f>SUMIF('P&amp;L1'!$C$15:$C$530,$D15,'P&amp;L1'!Y$15:Y$530)</f>
        <v>0</v>
      </c>
      <c r="Z15" s="449">
        <f>SUMIF('P&amp;L1'!$C$15:$C$530,$D15,'P&amp;L1'!Z$15:Z$530)</f>
        <v>0</v>
      </c>
      <c r="AA15" s="449">
        <f>SUMIF('P&amp;L1'!$C$15:$C$530,$D15,'P&amp;L1'!AA$15:AA$530)</f>
        <v>0</v>
      </c>
      <c r="AB15" s="449">
        <f>SUMIF('P&amp;L1'!$C$15:$C$530,$D15,'P&amp;L1'!AB$15:AB$530)</f>
        <v>0</v>
      </c>
      <c r="AC15" s="450">
        <f>SUMIF('P&amp;L1'!$C$15:$C$530,$D15,'P&amp;L1'!AC$15:AC$530)</f>
        <v>0</v>
      </c>
      <c r="AE15" s="1057">
        <f>SUMIF('P&amp;L1'!$C$15:$C$530,$D15,'P&amp;L1'!AE$15:AE$530)</f>
        <v>0</v>
      </c>
      <c r="AG15" s="1057">
        <f>SUMIF('P&amp;L1'!$C$15:$C$530,$D15,'P&amp;L1'!AG$15:AG$530)</f>
        <v>0</v>
      </c>
      <c r="AI15" s="1057">
        <f>SUMIF('P&amp;L1'!$C$15:$C$530,$D15,'P&amp;L1'!AI$15:AI$530)</f>
        <v>0</v>
      </c>
    </row>
    <row r="16" spans="2:36" outlineLevel="1" x14ac:dyDescent="0.2">
      <c r="D16" s="142" t="str">
        <f>'Line Items'!D2444</f>
        <v>Passenger Fares Revenue: SG 02 - Kent Metro</v>
      </c>
      <c r="E16" s="106"/>
      <c r="F16" s="143" t="str">
        <f>INDEX('P&amp;L1'!F$15:F$530,MATCH($D16,'P&amp;L1'!$C$15:$C$530,0))</f>
        <v>£000</v>
      </c>
      <c r="G16" s="107">
        <f>SUMIF('P&amp;L1'!$C$15:$C$530,$D16,'P&amp;L1'!G$15:G$530)</f>
        <v>0</v>
      </c>
      <c r="H16" s="107">
        <f>SUMIF('P&amp;L1'!$C$15:$C$530,$D16,'P&amp;L1'!H$15:H$530)</f>
        <v>0</v>
      </c>
      <c r="I16" s="107">
        <f>SUMIF('P&amp;L1'!$C$15:$C$530,$D16,'P&amp;L1'!I$15:I$530)</f>
        <v>0</v>
      </c>
      <c r="J16" s="107">
        <f>SUMIF('P&amp;L1'!$C$15:$C$530,$D16,'P&amp;L1'!J$15:J$530)</f>
        <v>0</v>
      </c>
      <c r="K16" s="107">
        <f>SUMIF('P&amp;L1'!$C$15:$C$530,$D16,'P&amp;L1'!K$15:K$530)</f>
        <v>0</v>
      </c>
      <c r="L16" s="107">
        <f>SUMIF('P&amp;L1'!$C$15:$C$530,$D16,'P&amp;L1'!L$15:L$530)</f>
        <v>0</v>
      </c>
      <c r="M16" s="107">
        <f>SUMIF('P&amp;L1'!$C$15:$C$530,$D16,'P&amp;L1'!M$15:M$530)</f>
        <v>0</v>
      </c>
      <c r="N16" s="107">
        <f>SUMIF('P&amp;L1'!$C$15:$C$530,$D16,'P&amp;L1'!N$15:N$530)</f>
        <v>0</v>
      </c>
      <c r="O16" s="107">
        <f>SUMIF('P&amp;L1'!$C$15:$C$530,$D16,'P&amp;L1'!O$15:O$530)</f>
        <v>0</v>
      </c>
      <c r="P16" s="107">
        <f>SUMIF('P&amp;L1'!$C$15:$C$530,$D16,'P&amp;L1'!P$15:P$530)</f>
        <v>0</v>
      </c>
      <c r="Q16" s="107">
        <f>SUMIF('P&amp;L1'!$C$15:$C$530,$D16,'P&amp;L1'!Q$15:Q$530)</f>
        <v>0</v>
      </c>
      <c r="R16" s="107">
        <f>SUMIF('P&amp;L1'!$C$15:$C$530,$D16,'P&amp;L1'!R$15:R$530)</f>
        <v>0</v>
      </c>
      <c r="S16" s="107">
        <f>SUMIF('P&amp;L1'!$C$15:$C$530,$D16,'P&amp;L1'!S$15:S$530)</f>
        <v>0</v>
      </c>
      <c r="T16" s="107">
        <f>SUMIF('P&amp;L1'!$C$15:$C$530,$D16,'P&amp;L1'!T$15:T$530)</f>
        <v>0</v>
      </c>
      <c r="U16" s="107">
        <f>SUMIF('P&amp;L1'!$C$15:$C$530,$D16,'P&amp;L1'!U$15:U$530)</f>
        <v>0</v>
      </c>
      <c r="V16" s="107">
        <f>SUMIF('P&amp;L1'!$C$15:$C$530,$D16,'P&amp;L1'!V$15:V$530)</f>
        <v>0</v>
      </c>
      <c r="W16" s="107">
        <f>SUMIF('P&amp;L1'!$C$15:$C$530,$D16,'P&amp;L1'!W$15:W$530)</f>
        <v>0</v>
      </c>
      <c r="X16" s="107">
        <f>SUMIF('P&amp;L1'!$C$15:$C$530,$D16,'P&amp;L1'!X$15:X$530)</f>
        <v>0</v>
      </c>
      <c r="Y16" s="107">
        <f>SUMIF('P&amp;L1'!$C$15:$C$530,$D16,'P&amp;L1'!Y$15:Y$530)</f>
        <v>0</v>
      </c>
      <c r="Z16" s="107">
        <f>SUMIF('P&amp;L1'!$C$15:$C$530,$D16,'P&amp;L1'!Z$15:Z$530)</f>
        <v>0</v>
      </c>
      <c r="AA16" s="107">
        <f>SUMIF('P&amp;L1'!$C$15:$C$530,$D16,'P&amp;L1'!AA$15:AA$530)</f>
        <v>0</v>
      </c>
      <c r="AB16" s="107">
        <f>SUMIF('P&amp;L1'!$C$15:$C$530,$D16,'P&amp;L1'!AB$15:AB$530)</f>
        <v>0</v>
      </c>
      <c r="AC16" s="108">
        <f>SUMIF('P&amp;L1'!$C$15:$C$530,$D16,'P&amp;L1'!AC$15:AC$530)</f>
        <v>0</v>
      </c>
      <c r="AE16" s="805">
        <f>SUMIF('P&amp;L1'!$C$15:$C$530,$D16,'P&amp;L1'!AE$15:AE$530)</f>
        <v>0</v>
      </c>
      <c r="AG16" s="805">
        <f>SUMIF('P&amp;L1'!$C$15:$C$530,$D16,'P&amp;L1'!AG$15:AG$530)</f>
        <v>0</v>
      </c>
      <c r="AI16" s="805">
        <f>SUMIF('P&amp;L1'!$C$15:$C$530,$D16,'P&amp;L1'!AI$15:AI$530)</f>
        <v>0</v>
      </c>
    </row>
    <row r="17" spans="4:35" outlineLevel="1" x14ac:dyDescent="0.2">
      <c r="D17" s="142" t="str">
        <f>'Line Items'!D2445</f>
        <v>Passenger Fares Revenue: SG 03 - Kent Rural</v>
      </c>
      <c r="E17" s="106"/>
      <c r="F17" s="143" t="str">
        <f>INDEX('P&amp;L1'!F$15:F$530,MATCH($D17,'P&amp;L1'!$C$15:$C$530,0))</f>
        <v>£000</v>
      </c>
      <c r="G17" s="107">
        <f>SUMIF('P&amp;L1'!$C$15:$C$530,$D17,'P&amp;L1'!G$15:G$530)</f>
        <v>0</v>
      </c>
      <c r="H17" s="107">
        <f>SUMIF('P&amp;L1'!$C$15:$C$530,$D17,'P&amp;L1'!H$15:H$530)</f>
        <v>0</v>
      </c>
      <c r="I17" s="107">
        <f>SUMIF('P&amp;L1'!$C$15:$C$530,$D17,'P&amp;L1'!I$15:I$530)</f>
        <v>0</v>
      </c>
      <c r="J17" s="107">
        <f>SUMIF('P&amp;L1'!$C$15:$C$530,$D17,'P&amp;L1'!J$15:J$530)</f>
        <v>0</v>
      </c>
      <c r="K17" s="107">
        <f>SUMIF('P&amp;L1'!$C$15:$C$530,$D17,'P&amp;L1'!K$15:K$530)</f>
        <v>0</v>
      </c>
      <c r="L17" s="107">
        <f>SUMIF('P&amp;L1'!$C$15:$C$530,$D17,'P&amp;L1'!L$15:L$530)</f>
        <v>0</v>
      </c>
      <c r="M17" s="107">
        <f>SUMIF('P&amp;L1'!$C$15:$C$530,$D17,'P&amp;L1'!M$15:M$530)</f>
        <v>0</v>
      </c>
      <c r="N17" s="107">
        <f>SUMIF('P&amp;L1'!$C$15:$C$530,$D17,'P&amp;L1'!N$15:N$530)</f>
        <v>0</v>
      </c>
      <c r="O17" s="107">
        <f>SUMIF('P&amp;L1'!$C$15:$C$530,$D17,'P&amp;L1'!O$15:O$530)</f>
        <v>0</v>
      </c>
      <c r="P17" s="107">
        <f>SUMIF('P&amp;L1'!$C$15:$C$530,$D17,'P&amp;L1'!P$15:P$530)</f>
        <v>0</v>
      </c>
      <c r="Q17" s="107">
        <f>SUMIF('P&amp;L1'!$C$15:$C$530,$D17,'P&amp;L1'!Q$15:Q$530)</f>
        <v>0</v>
      </c>
      <c r="R17" s="107">
        <f>SUMIF('P&amp;L1'!$C$15:$C$530,$D17,'P&amp;L1'!R$15:R$530)</f>
        <v>0</v>
      </c>
      <c r="S17" s="107">
        <f>SUMIF('P&amp;L1'!$C$15:$C$530,$D17,'P&amp;L1'!S$15:S$530)</f>
        <v>0</v>
      </c>
      <c r="T17" s="107">
        <f>SUMIF('P&amp;L1'!$C$15:$C$530,$D17,'P&amp;L1'!T$15:T$530)</f>
        <v>0</v>
      </c>
      <c r="U17" s="107">
        <f>SUMIF('P&amp;L1'!$C$15:$C$530,$D17,'P&amp;L1'!U$15:U$530)</f>
        <v>0</v>
      </c>
      <c r="V17" s="107">
        <f>SUMIF('P&amp;L1'!$C$15:$C$530,$D17,'P&amp;L1'!V$15:V$530)</f>
        <v>0</v>
      </c>
      <c r="W17" s="107">
        <f>SUMIF('P&amp;L1'!$C$15:$C$530,$D17,'P&amp;L1'!W$15:W$530)</f>
        <v>0</v>
      </c>
      <c r="X17" s="107">
        <f>SUMIF('P&amp;L1'!$C$15:$C$530,$D17,'P&amp;L1'!X$15:X$530)</f>
        <v>0</v>
      </c>
      <c r="Y17" s="107">
        <f>SUMIF('P&amp;L1'!$C$15:$C$530,$D17,'P&amp;L1'!Y$15:Y$530)</f>
        <v>0</v>
      </c>
      <c r="Z17" s="107">
        <f>SUMIF('P&amp;L1'!$C$15:$C$530,$D17,'P&amp;L1'!Z$15:Z$530)</f>
        <v>0</v>
      </c>
      <c r="AA17" s="107">
        <f>SUMIF('P&amp;L1'!$C$15:$C$530,$D17,'P&amp;L1'!AA$15:AA$530)</f>
        <v>0</v>
      </c>
      <c r="AB17" s="107">
        <f>SUMIF('P&amp;L1'!$C$15:$C$530,$D17,'P&amp;L1'!AB$15:AB$530)</f>
        <v>0</v>
      </c>
      <c r="AC17" s="108">
        <f>SUMIF('P&amp;L1'!$C$15:$C$530,$D17,'P&amp;L1'!AC$15:AC$530)</f>
        <v>0</v>
      </c>
      <c r="AE17" s="805">
        <f>SUMIF('P&amp;L1'!$C$15:$C$530,$D17,'P&amp;L1'!AE$15:AE$530)</f>
        <v>0</v>
      </c>
      <c r="AG17" s="805">
        <f>SUMIF('P&amp;L1'!$C$15:$C$530,$D17,'P&amp;L1'!AG$15:AG$530)</f>
        <v>0</v>
      </c>
      <c r="AI17" s="805">
        <f>SUMIF('P&amp;L1'!$C$15:$C$530,$D17,'P&amp;L1'!AI$15:AI$530)</f>
        <v>0</v>
      </c>
    </row>
    <row r="18" spans="4:35" outlineLevel="1" x14ac:dyDescent="0.2">
      <c r="D18" s="142" t="str">
        <f>'Line Items'!D2446</f>
        <v>Passenger Fares Revenue: SG 04 - Kent High Speed</v>
      </c>
      <c r="E18" s="106"/>
      <c r="F18" s="143" t="str">
        <f>INDEX('P&amp;L1'!F$15:F$530,MATCH($D18,'P&amp;L1'!$C$15:$C$530,0))</f>
        <v>£000</v>
      </c>
      <c r="G18" s="107">
        <f>SUMIF('P&amp;L1'!$C$15:$C$530,$D18,'P&amp;L1'!G$15:G$530)</f>
        <v>0</v>
      </c>
      <c r="H18" s="107">
        <f>SUMIF('P&amp;L1'!$C$15:$C$530,$D18,'P&amp;L1'!H$15:H$530)</f>
        <v>0</v>
      </c>
      <c r="I18" s="107">
        <f>SUMIF('P&amp;L1'!$C$15:$C$530,$D18,'P&amp;L1'!I$15:I$530)</f>
        <v>0</v>
      </c>
      <c r="J18" s="107">
        <f>SUMIF('P&amp;L1'!$C$15:$C$530,$D18,'P&amp;L1'!J$15:J$530)</f>
        <v>0</v>
      </c>
      <c r="K18" s="107">
        <f>SUMIF('P&amp;L1'!$C$15:$C$530,$D18,'P&amp;L1'!K$15:K$530)</f>
        <v>0</v>
      </c>
      <c r="L18" s="107">
        <f>SUMIF('P&amp;L1'!$C$15:$C$530,$D18,'P&amp;L1'!L$15:L$530)</f>
        <v>0</v>
      </c>
      <c r="M18" s="107">
        <f>SUMIF('P&amp;L1'!$C$15:$C$530,$D18,'P&amp;L1'!M$15:M$530)</f>
        <v>0</v>
      </c>
      <c r="N18" s="107">
        <f>SUMIF('P&amp;L1'!$C$15:$C$530,$D18,'P&amp;L1'!N$15:N$530)</f>
        <v>0</v>
      </c>
      <c r="O18" s="107">
        <f>SUMIF('P&amp;L1'!$C$15:$C$530,$D18,'P&amp;L1'!O$15:O$530)</f>
        <v>0</v>
      </c>
      <c r="P18" s="107">
        <f>SUMIF('P&amp;L1'!$C$15:$C$530,$D18,'P&amp;L1'!P$15:P$530)</f>
        <v>0</v>
      </c>
      <c r="Q18" s="107">
        <f>SUMIF('P&amp;L1'!$C$15:$C$530,$D18,'P&amp;L1'!Q$15:Q$530)</f>
        <v>0</v>
      </c>
      <c r="R18" s="107">
        <f>SUMIF('P&amp;L1'!$C$15:$C$530,$D18,'P&amp;L1'!R$15:R$530)</f>
        <v>0</v>
      </c>
      <c r="S18" s="107">
        <f>SUMIF('P&amp;L1'!$C$15:$C$530,$D18,'P&amp;L1'!S$15:S$530)</f>
        <v>0</v>
      </c>
      <c r="T18" s="107">
        <f>SUMIF('P&amp;L1'!$C$15:$C$530,$D18,'P&amp;L1'!T$15:T$530)</f>
        <v>0</v>
      </c>
      <c r="U18" s="107">
        <f>SUMIF('P&amp;L1'!$C$15:$C$530,$D18,'P&amp;L1'!U$15:U$530)</f>
        <v>0</v>
      </c>
      <c r="V18" s="107">
        <f>SUMIF('P&amp;L1'!$C$15:$C$530,$D18,'P&amp;L1'!V$15:V$530)</f>
        <v>0</v>
      </c>
      <c r="W18" s="107">
        <f>SUMIF('P&amp;L1'!$C$15:$C$530,$D18,'P&amp;L1'!W$15:W$530)</f>
        <v>0</v>
      </c>
      <c r="X18" s="107">
        <f>SUMIF('P&amp;L1'!$C$15:$C$530,$D18,'P&amp;L1'!X$15:X$530)</f>
        <v>0</v>
      </c>
      <c r="Y18" s="107">
        <f>SUMIF('P&amp;L1'!$C$15:$C$530,$D18,'P&amp;L1'!Y$15:Y$530)</f>
        <v>0</v>
      </c>
      <c r="Z18" s="107">
        <f>SUMIF('P&amp;L1'!$C$15:$C$530,$D18,'P&amp;L1'!Z$15:Z$530)</f>
        <v>0</v>
      </c>
      <c r="AA18" s="107">
        <f>SUMIF('P&amp;L1'!$C$15:$C$530,$D18,'P&amp;L1'!AA$15:AA$530)</f>
        <v>0</v>
      </c>
      <c r="AB18" s="107">
        <f>SUMIF('P&amp;L1'!$C$15:$C$530,$D18,'P&amp;L1'!AB$15:AB$530)</f>
        <v>0</v>
      </c>
      <c r="AC18" s="108">
        <f>SUMIF('P&amp;L1'!$C$15:$C$530,$D18,'P&amp;L1'!AC$15:AC$530)</f>
        <v>0</v>
      </c>
      <c r="AE18" s="805">
        <f>SUMIF('P&amp;L1'!$C$15:$C$530,$D18,'P&amp;L1'!AE$15:AE$530)</f>
        <v>0</v>
      </c>
      <c r="AG18" s="805">
        <f>SUMIF('P&amp;L1'!$C$15:$C$530,$D18,'P&amp;L1'!AG$15:AG$530)</f>
        <v>0</v>
      </c>
      <c r="AI18" s="805">
        <f>SUMIF('P&amp;L1'!$C$15:$C$530,$D18,'P&amp;L1'!AI$15:AI$530)</f>
        <v>0</v>
      </c>
    </row>
    <row r="19" spans="4:35" outlineLevel="1" x14ac:dyDescent="0.2">
      <c r="D19" s="142" t="str">
        <f>'Line Items'!D2447</f>
        <v>Passenger Fares Revenue: SG 05 - Spare SG 05</v>
      </c>
      <c r="E19" s="106"/>
      <c r="F19" s="143" t="str">
        <f>INDEX('P&amp;L1'!F$15:F$530,MATCH($D19,'P&amp;L1'!$C$15:$C$530,0))</f>
        <v>£000</v>
      </c>
      <c r="G19" s="107">
        <f>SUMIF('P&amp;L1'!$C$15:$C$530,$D19,'P&amp;L1'!G$15:G$530)</f>
        <v>0</v>
      </c>
      <c r="H19" s="107">
        <f>SUMIF('P&amp;L1'!$C$15:$C$530,$D19,'P&amp;L1'!H$15:H$530)</f>
        <v>0</v>
      </c>
      <c r="I19" s="107">
        <f>SUMIF('P&amp;L1'!$C$15:$C$530,$D19,'P&amp;L1'!I$15:I$530)</f>
        <v>0</v>
      </c>
      <c r="J19" s="107">
        <f>SUMIF('P&amp;L1'!$C$15:$C$530,$D19,'P&amp;L1'!J$15:J$530)</f>
        <v>0</v>
      </c>
      <c r="K19" s="107">
        <f>SUMIF('P&amp;L1'!$C$15:$C$530,$D19,'P&amp;L1'!K$15:K$530)</f>
        <v>0</v>
      </c>
      <c r="L19" s="107">
        <f>SUMIF('P&amp;L1'!$C$15:$C$530,$D19,'P&amp;L1'!L$15:L$530)</f>
        <v>0</v>
      </c>
      <c r="M19" s="107">
        <f>SUMIF('P&amp;L1'!$C$15:$C$530,$D19,'P&amp;L1'!M$15:M$530)</f>
        <v>0</v>
      </c>
      <c r="N19" s="107">
        <f>SUMIF('P&amp;L1'!$C$15:$C$530,$D19,'P&amp;L1'!N$15:N$530)</f>
        <v>0</v>
      </c>
      <c r="O19" s="107">
        <f>SUMIF('P&amp;L1'!$C$15:$C$530,$D19,'P&amp;L1'!O$15:O$530)</f>
        <v>0</v>
      </c>
      <c r="P19" s="107">
        <f>SUMIF('P&amp;L1'!$C$15:$C$530,$D19,'P&amp;L1'!P$15:P$530)</f>
        <v>0</v>
      </c>
      <c r="Q19" s="107">
        <f>SUMIF('P&amp;L1'!$C$15:$C$530,$D19,'P&amp;L1'!Q$15:Q$530)</f>
        <v>0</v>
      </c>
      <c r="R19" s="107">
        <f>SUMIF('P&amp;L1'!$C$15:$C$530,$D19,'P&amp;L1'!R$15:R$530)</f>
        <v>0</v>
      </c>
      <c r="S19" s="107">
        <f>SUMIF('P&amp;L1'!$C$15:$C$530,$D19,'P&amp;L1'!S$15:S$530)</f>
        <v>0</v>
      </c>
      <c r="T19" s="107">
        <f>SUMIF('P&amp;L1'!$C$15:$C$530,$D19,'P&amp;L1'!T$15:T$530)</f>
        <v>0</v>
      </c>
      <c r="U19" s="107">
        <f>SUMIF('P&amp;L1'!$C$15:$C$530,$D19,'P&amp;L1'!U$15:U$530)</f>
        <v>0</v>
      </c>
      <c r="V19" s="107">
        <f>SUMIF('P&amp;L1'!$C$15:$C$530,$D19,'P&amp;L1'!V$15:V$530)</f>
        <v>0</v>
      </c>
      <c r="W19" s="107">
        <f>SUMIF('P&amp;L1'!$C$15:$C$530,$D19,'P&amp;L1'!W$15:W$530)</f>
        <v>0</v>
      </c>
      <c r="X19" s="107">
        <f>SUMIF('P&amp;L1'!$C$15:$C$530,$D19,'P&amp;L1'!X$15:X$530)</f>
        <v>0</v>
      </c>
      <c r="Y19" s="107">
        <f>SUMIF('P&amp;L1'!$C$15:$C$530,$D19,'P&amp;L1'!Y$15:Y$530)</f>
        <v>0</v>
      </c>
      <c r="Z19" s="107">
        <f>SUMIF('P&amp;L1'!$C$15:$C$530,$D19,'P&amp;L1'!Z$15:Z$530)</f>
        <v>0</v>
      </c>
      <c r="AA19" s="107">
        <f>SUMIF('P&amp;L1'!$C$15:$C$530,$D19,'P&amp;L1'!AA$15:AA$530)</f>
        <v>0</v>
      </c>
      <c r="AB19" s="107">
        <f>SUMIF('P&amp;L1'!$C$15:$C$530,$D19,'P&amp;L1'!AB$15:AB$530)</f>
        <v>0</v>
      </c>
      <c r="AC19" s="108">
        <f>SUMIF('P&amp;L1'!$C$15:$C$530,$D19,'P&amp;L1'!AC$15:AC$530)</f>
        <v>0</v>
      </c>
      <c r="AE19" s="805">
        <f>SUMIF('P&amp;L1'!$C$15:$C$530,$D19,'P&amp;L1'!AE$15:AE$530)</f>
        <v>0</v>
      </c>
      <c r="AG19" s="805">
        <f>SUMIF('P&amp;L1'!$C$15:$C$530,$D19,'P&amp;L1'!AG$15:AG$530)</f>
        <v>0</v>
      </c>
      <c r="AI19" s="805">
        <f>SUMIF('P&amp;L1'!$C$15:$C$530,$D19,'P&amp;L1'!AI$15:AI$530)</f>
        <v>0</v>
      </c>
    </row>
    <row r="20" spans="4:35" outlineLevel="1" x14ac:dyDescent="0.2">
      <c r="D20" s="142" t="str">
        <f>'Line Items'!D2448</f>
        <v>Passenger Fares Revenue: SG 06 - Spare SG 06</v>
      </c>
      <c r="E20" s="106"/>
      <c r="F20" s="143" t="str">
        <f>INDEX('P&amp;L1'!F$15:F$530,MATCH($D20,'P&amp;L1'!$C$15:$C$530,0))</f>
        <v>£000</v>
      </c>
      <c r="G20" s="107">
        <f>SUMIF('P&amp;L1'!$C$15:$C$530,$D20,'P&amp;L1'!G$15:G$530)</f>
        <v>0</v>
      </c>
      <c r="H20" s="107">
        <f>SUMIF('P&amp;L1'!$C$15:$C$530,$D20,'P&amp;L1'!H$15:H$530)</f>
        <v>0</v>
      </c>
      <c r="I20" s="107">
        <f>SUMIF('P&amp;L1'!$C$15:$C$530,$D20,'P&amp;L1'!I$15:I$530)</f>
        <v>0</v>
      </c>
      <c r="J20" s="107">
        <f>SUMIF('P&amp;L1'!$C$15:$C$530,$D20,'P&amp;L1'!J$15:J$530)</f>
        <v>0</v>
      </c>
      <c r="K20" s="107">
        <f>SUMIF('P&amp;L1'!$C$15:$C$530,$D20,'P&amp;L1'!K$15:K$530)</f>
        <v>0</v>
      </c>
      <c r="L20" s="107">
        <f>SUMIF('P&amp;L1'!$C$15:$C$530,$D20,'P&amp;L1'!L$15:L$530)</f>
        <v>0</v>
      </c>
      <c r="M20" s="107">
        <f>SUMIF('P&amp;L1'!$C$15:$C$530,$D20,'P&amp;L1'!M$15:M$530)</f>
        <v>0</v>
      </c>
      <c r="N20" s="107">
        <f>SUMIF('P&amp;L1'!$C$15:$C$530,$D20,'P&amp;L1'!N$15:N$530)</f>
        <v>0</v>
      </c>
      <c r="O20" s="107">
        <f>SUMIF('P&amp;L1'!$C$15:$C$530,$D20,'P&amp;L1'!O$15:O$530)</f>
        <v>0</v>
      </c>
      <c r="P20" s="107">
        <f>SUMIF('P&amp;L1'!$C$15:$C$530,$D20,'P&amp;L1'!P$15:P$530)</f>
        <v>0</v>
      </c>
      <c r="Q20" s="107">
        <f>SUMIF('P&amp;L1'!$C$15:$C$530,$D20,'P&amp;L1'!Q$15:Q$530)</f>
        <v>0</v>
      </c>
      <c r="R20" s="107">
        <f>SUMIF('P&amp;L1'!$C$15:$C$530,$D20,'P&amp;L1'!R$15:R$530)</f>
        <v>0</v>
      </c>
      <c r="S20" s="107">
        <f>SUMIF('P&amp;L1'!$C$15:$C$530,$D20,'P&amp;L1'!S$15:S$530)</f>
        <v>0</v>
      </c>
      <c r="T20" s="107">
        <f>SUMIF('P&amp;L1'!$C$15:$C$530,$D20,'P&amp;L1'!T$15:T$530)</f>
        <v>0</v>
      </c>
      <c r="U20" s="107">
        <f>SUMIF('P&amp;L1'!$C$15:$C$530,$D20,'P&amp;L1'!U$15:U$530)</f>
        <v>0</v>
      </c>
      <c r="V20" s="107">
        <f>SUMIF('P&amp;L1'!$C$15:$C$530,$D20,'P&amp;L1'!V$15:V$530)</f>
        <v>0</v>
      </c>
      <c r="W20" s="107">
        <f>SUMIF('P&amp;L1'!$C$15:$C$530,$D20,'P&amp;L1'!W$15:W$530)</f>
        <v>0</v>
      </c>
      <c r="X20" s="107">
        <f>SUMIF('P&amp;L1'!$C$15:$C$530,$D20,'P&amp;L1'!X$15:X$530)</f>
        <v>0</v>
      </c>
      <c r="Y20" s="107">
        <f>SUMIF('P&amp;L1'!$C$15:$C$530,$D20,'P&amp;L1'!Y$15:Y$530)</f>
        <v>0</v>
      </c>
      <c r="Z20" s="107">
        <f>SUMIF('P&amp;L1'!$C$15:$C$530,$D20,'P&amp;L1'!Z$15:Z$530)</f>
        <v>0</v>
      </c>
      <c r="AA20" s="107">
        <f>SUMIF('P&amp;L1'!$C$15:$C$530,$D20,'P&amp;L1'!AA$15:AA$530)</f>
        <v>0</v>
      </c>
      <c r="AB20" s="107">
        <f>SUMIF('P&amp;L1'!$C$15:$C$530,$D20,'P&amp;L1'!AB$15:AB$530)</f>
        <v>0</v>
      </c>
      <c r="AC20" s="108">
        <f>SUMIF('P&amp;L1'!$C$15:$C$530,$D20,'P&amp;L1'!AC$15:AC$530)</f>
        <v>0</v>
      </c>
      <c r="AE20" s="805">
        <f>SUMIF('P&amp;L1'!$C$15:$C$530,$D20,'P&amp;L1'!AE$15:AE$530)</f>
        <v>0</v>
      </c>
      <c r="AG20" s="805">
        <f>SUMIF('P&amp;L1'!$C$15:$C$530,$D20,'P&amp;L1'!AG$15:AG$530)</f>
        <v>0</v>
      </c>
      <c r="AI20" s="805">
        <f>SUMIF('P&amp;L1'!$C$15:$C$530,$D20,'P&amp;L1'!AI$15:AI$530)</f>
        <v>0</v>
      </c>
    </row>
    <row r="21" spans="4:35" outlineLevel="1" x14ac:dyDescent="0.2">
      <c r="D21" s="142" t="str">
        <f>'Line Items'!D2449</f>
        <v>Passenger Fares Revenue: SG 07 - Spare SG 07</v>
      </c>
      <c r="E21" s="106"/>
      <c r="F21" s="143" t="str">
        <f>INDEX('P&amp;L1'!F$15:F$530,MATCH($D21,'P&amp;L1'!$C$15:$C$530,0))</f>
        <v>£000</v>
      </c>
      <c r="G21" s="107">
        <f>SUMIF('P&amp;L1'!$C$15:$C$530,$D21,'P&amp;L1'!G$15:G$530)</f>
        <v>0</v>
      </c>
      <c r="H21" s="107">
        <f>SUMIF('P&amp;L1'!$C$15:$C$530,$D21,'P&amp;L1'!H$15:H$530)</f>
        <v>0</v>
      </c>
      <c r="I21" s="107">
        <f>SUMIF('P&amp;L1'!$C$15:$C$530,$D21,'P&amp;L1'!I$15:I$530)</f>
        <v>0</v>
      </c>
      <c r="J21" s="107">
        <f>SUMIF('P&amp;L1'!$C$15:$C$530,$D21,'P&amp;L1'!J$15:J$530)</f>
        <v>0</v>
      </c>
      <c r="K21" s="107">
        <f>SUMIF('P&amp;L1'!$C$15:$C$530,$D21,'P&amp;L1'!K$15:K$530)</f>
        <v>0</v>
      </c>
      <c r="L21" s="107">
        <f>SUMIF('P&amp;L1'!$C$15:$C$530,$D21,'P&amp;L1'!L$15:L$530)</f>
        <v>0</v>
      </c>
      <c r="M21" s="107">
        <f>SUMIF('P&amp;L1'!$C$15:$C$530,$D21,'P&amp;L1'!M$15:M$530)</f>
        <v>0</v>
      </c>
      <c r="N21" s="107">
        <f>SUMIF('P&amp;L1'!$C$15:$C$530,$D21,'P&amp;L1'!N$15:N$530)</f>
        <v>0</v>
      </c>
      <c r="O21" s="107">
        <f>SUMIF('P&amp;L1'!$C$15:$C$530,$D21,'P&amp;L1'!O$15:O$530)</f>
        <v>0</v>
      </c>
      <c r="P21" s="107">
        <f>SUMIF('P&amp;L1'!$C$15:$C$530,$D21,'P&amp;L1'!P$15:P$530)</f>
        <v>0</v>
      </c>
      <c r="Q21" s="107">
        <f>SUMIF('P&amp;L1'!$C$15:$C$530,$D21,'P&amp;L1'!Q$15:Q$530)</f>
        <v>0</v>
      </c>
      <c r="R21" s="107">
        <f>SUMIF('P&amp;L1'!$C$15:$C$530,$D21,'P&amp;L1'!R$15:R$530)</f>
        <v>0</v>
      </c>
      <c r="S21" s="107">
        <f>SUMIF('P&amp;L1'!$C$15:$C$530,$D21,'P&amp;L1'!S$15:S$530)</f>
        <v>0</v>
      </c>
      <c r="T21" s="107">
        <f>SUMIF('P&amp;L1'!$C$15:$C$530,$D21,'P&amp;L1'!T$15:T$530)</f>
        <v>0</v>
      </c>
      <c r="U21" s="107">
        <f>SUMIF('P&amp;L1'!$C$15:$C$530,$D21,'P&amp;L1'!U$15:U$530)</f>
        <v>0</v>
      </c>
      <c r="V21" s="107">
        <f>SUMIF('P&amp;L1'!$C$15:$C$530,$D21,'P&amp;L1'!V$15:V$530)</f>
        <v>0</v>
      </c>
      <c r="W21" s="107">
        <f>SUMIF('P&amp;L1'!$C$15:$C$530,$D21,'P&amp;L1'!W$15:W$530)</f>
        <v>0</v>
      </c>
      <c r="X21" s="107">
        <f>SUMIF('P&amp;L1'!$C$15:$C$530,$D21,'P&amp;L1'!X$15:X$530)</f>
        <v>0</v>
      </c>
      <c r="Y21" s="107">
        <f>SUMIF('P&amp;L1'!$C$15:$C$530,$D21,'P&amp;L1'!Y$15:Y$530)</f>
        <v>0</v>
      </c>
      <c r="Z21" s="107">
        <f>SUMIF('P&amp;L1'!$C$15:$C$530,$D21,'P&amp;L1'!Z$15:Z$530)</f>
        <v>0</v>
      </c>
      <c r="AA21" s="107">
        <f>SUMIF('P&amp;L1'!$C$15:$C$530,$D21,'P&amp;L1'!AA$15:AA$530)</f>
        <v>0</v>
      </c>
      <c r="AB21" s="107">
        <f>SUMIF('P&amp;L1'!$C$15:$C$530,$D21,'P&amp;L1'!AB$15:AB$530)</f>
        <v>0</v>
      </c>
      <c r="AC21" s="108">
        <f>SUMIF('P&amp;L1'!$C$15:$C$530,$D21,'P&amp;L1'!AC$15:AC$530)</f>
        <v>0</v>
      </c>
      <c r="AE21" s="805">
        <f>SUMIF('P&amp;L1'!$C$15:$C$530,$D21,'P&amp;L1'!AE$15:AE$530)</f>
        <v>0</v>
      </c>
      <c r="AG21" s="805">
        <f>SUMIF('P&amp;L1'!$C$15:$C$530,$D21,'P&amp;L1'!AG$15:AG$530)</f>
        <v>0</v>
      </c>
      <c r="AI21" s="805">
        <f>SUMIF('P&amp;L1'!$C$15:$C$530,$D21,'P&amp;L1'!AI$15:AI$530)</f>
        <v>0</v>
      </c>
    </row>
    <row r="22" spans="4:35" outlineLevel="1" x14ac:dyDescent="0.2">
      <c r="D22" s="142" t="str">
        <f>'Line Items'!D2450</f>
        <v>Passenger Fares Revenue: SG 08 - Spare SG 08</v>
      </c>
      <c r="E22" s="106"/>
      <c r="F22" s="143" t="str">
        <f>INDEX('P&amp;L1'!F$15:F$530,MATCH($D22,'P&amp;L1'!$C$15:$C$530,0))</f>
        <v>£000</v>
      </c>
      <c r="G22" s="107">
        <f>SUMIF('P&amp;L1'!$C$15:$C$530,$D22,'P&amp;L1'!G$15:G$530)</f>
        <v>0</v>
      </c>
      <c r="H22" s="107">
        <f>SUMIF('P&amp;L1'!$C$15:$C$530,$D22,'P&amp;L1'!H$15:H$530)</f>
        <v>0</v>
      </c>
      <c r="I22" s="107">
        <f>SUMIF('P&amp;L1'!$C$15:$C$530,$D22,'P&amp;L1'!I$15:I$530)</f>
        <v>0</v>
      </c>
      <c r="J22" s="107">
        <f>SUMIF('P&amp;L1'!$C$15:$C$530,$D22,'P&amp;L1'!J$15:J$530)</f>
        <v>0</v>
      </c>
      <c r="K22" s="107">
        <f>SUMIF('P&amp;L1'!$C$15:$C$530,$D22,'P&amp;L1'!K$15:K$530)</f>
        <v>0</v>
      </c>
      <c r="L22" s="107">
        <f>SUMIF('P&amp;L1'!$C$15:$C$530,$D22,'P&amp;L1'!L$15:L$530)</f>
        <v>0</v>
      </c>
      <c r="M22" s="107">
        <f>SUMIF('P&amp;L1'!$C$15:$C$530,$D22,'P&amp;L1'!M$15:M$530)</f>
        <v>0</v>
      </c>
      <c r="N22" s="107">
        <f>SUMIF('P&amp;L1'!$C$15:$C$530,$D22,'P&amp;L1'!N$15:N$530)</f>
        <v>0</v>
      </c>
      <c r="O22" s="107">
        <f>SUMIF('P&amp;L1'!$C$15:$C$530,$D22,'P&amp;L1'!O$15:O$530)</f>
        <v>0</v>
      </c>
      <c r="P22" s="107">
        <f>SUMIF('P&amp;L1'!$C$15:$C$530,$D22,'P&amp;L1'!P$15:P$530)</f>
        <v>0</v>
      </c>
      <c r="Q22" s="107">
        <f>SUMIF('P&amp;L1'!$C$15:$C$530,$D22,'P&amp;L1'!Q$15:Q$530)</f>
        <v>0</v>
      </c>
      <c r="R22" s="107">
        <f>SUMIF('P&amp;L1'!$C$15:$C$530,$D22,'P&amp;L1'!R$15:R$530)</f>
        <v>0</v>
      </c>
      <c r="S22" s="107">
        <f>SUMIF('P&amp;L1'!$C$15:$C$530,$D22,'P&amp;L1'!S$15:S$530)</f>
        <v>0</v>
      </c>
      <c r="T22" s="107">
        <f>SUMIF('P&amp;L1'!$C$15:$C$530,$D22,'P&amp;L1'!T$15:T$530)</f>
        <v>0</v>
      </c>
      <c r="U22" s="107">
        <f>SUMIF('P&amp;L1'!$C$15:$C$530,$D22,'P&amp;L1'!U$15:U$530)</f>
        <v>0</v>
      </c>
      <c r="V22" s="107">
        <f>SUMIF('P&amp;L1'!$C$15:$C$530,$D22,'P&amp;L1'!V$15:V$530)</f>
        <v>0</v>
      </c>
      <c r="W22" s="107">
        <f>SUMIF('P&amp;L1'!$C$15:$C$530,$D22,'P&amp;L1'!W$15:W$530)</f>
        <v>0</v>
      </c>
      <c r="X22" s="107">
        <f>SUMIF('P&amp;L1'!$C$15:$C$530,$D22,'P&amp;L1'!X$15:X$530)</f>
        <v>0</v>
      </c>
      <c r="Y22" s="107">
        <f>SUMIF('P&amp;L1'!$C$15:$C$530,$D22,'P&amp;L1'!Y$15:Y$530)</f>
        <v>0</v>
      </c>
      <c r="Z22" s="107">
        <f>SUMIF('P&amp;L1'!$C$15:$C$530,$D22,'P&amp;L1'!Z$15:Z$530)</f>
        <v>0</v>
      </c>
      <c r="AA22" s="107">
        <f>SUMIF('P&amp;L1'!$C$15:$C$530,$D22,'P&amp;L1'!AA$15:AA$530)</f>
        <v>0</v>
      </c>
      <c r="AB22" s="107">
        <f>SUMIF('P&amp;L1'!$C$15:$C$530,$D22,'P&amp;L1'!AB$15:AB$530)</f>
        <v>0</v>
      </c>
      <c r="AC22" s="108">
        <f>SUMIF('P&amp;L1'!$C$15:$C$530,$D22,'P&amp;L1'!AC$15:AC$530)</f>
        <v>0</v>
      </c>
      <c r="AE22" s="805">
        <f>SUMIF('P&amp;L1'!$C$15:$C$530,$D22,'P&amp;L1'!AE$15:AE$530)</f>
        <v>0</v>
      </c>
      <c r="AG22" s="805">
        <f>SUMIF('P&amp;L1'!$C$15:$C$530,$D22,'P&amp;L1'!AG$15:AG$530)</f>
        <v>0</v>
      </c>
      <c r="AI22" s="805">
        <f>SUMIF('P&amp;L1'!$C$15:$C$530,$D22,'P&amp;L1'!AI$15:AI$530)</f>
        <v>0</v>
      </c>
    </row>
    <row r="23" spans="4:35" outlineLevel="1" x14ac:dyDescent="0.2">
      <c r="D23" s="142" t="str">
        <f>'Line Items'!D2451</f>
        <v>Passenger Fares Revenue: SG 09 - Spare SG 09</v>
      </c>
      <c r="E23" s="106"/>
      <c r="F23" s="143" t="str">
        <f>INDEX('P&amp;L1'!F$15:F$530,MATCH($D23,'P&amp;L1'!$C$15:$C$530,0))</f>
        <v>£000</v>
      </c>
      <c r="G23" s="107">
        <f>SUMIF('P&amp;L1'!$C$15:$C$530,$D23,'P&amp;L1'!G$15:G$530)</f>
        <v>0</v>
      </c>
      <c r="H23" s="107">
        <f>SUMIF('P&amp;L1'!$C$15:$C$530,$D23,'P&amp;L1'!H$15:H$530)</f>
        <v>0</v>
      </c>
      <c r="I23" s="107">
        <f>SUMIF('P&amp;L1'!$C$15:$C$530,$D23,'P&amp;L1'!I$15:I$530)</f>
        <v>0</v>
      </c>
      <c r="J23" s="107">
        <f>SUMIF('P&amp;L1'!$C$15:$C$530,$D23,'P&amp;L1'!J$15:J$530)</f>
        <v>0</v>
      </c>
      <c r="K23" s="107">
        <f>SUMIF('P&amp;L1'!$C$15:$C$530,$D23,'P&amp;L1'!K$15:K$530)</f>
        <v>0</v>
      </c>
      <c r="L23" s="107">
        <f>SUMIF('P&amp;L1'!$C$15:$C$530,$D23,'P&amp;L1'!L$15:L$530)</f>
        <v>0</v>
      </c>
      <c r="M23" s="107">
        <f>SUMIF('P&amp;L1'!$C$15:$C$530,$D23,'P&amp;L1'!M$15:M$530)</f>
        <v>0</v>
      </c>
      <c r="N23" s="107">
        <f>SUMIF('P&amp;L1'!$C$15:$C$530,$D23,'P&amp;L1'!N$15:N$530)</f>
        <v>0</v>
      </c>
      <c r="O23" s="107">
        <f>SUMIF('P&amp;L1'!$C$15:$C$530,$D23,'P&amp;L1'!O$15:O$530)</f>
        <v>0</v>
      </c>
      <c r="P23" s="107">
        <f>SUMIF('P&amp;L1'!$C$15:$C$530,$D23,'P&amp;L1'!P$15:P$530)</f>
        <v>0</v>
      </c>
      <c r="Q23" s="107">
        <f>SUMIF('P&amp;L1'!$C$15:$C$530,$D23,'P&amp;L1'!Q$15:Q$530)</f>
        <v>0</v>
      </c>
      <c r="R23" s="107">
        <f>SUMIF('P&amp;L1'!$C$15:$C$530,$D23,'P&amp;L1'!R$15:R$530)</f>
        <v>0</v>
      </c>
      <c r="S23" s="107">
        <f>SUMIF('P&amp;L1'!$C$15:$C$530,$D23,'P&amp;L1'!S$15:S$530)</f>
        <v>0</v>
      </c>
      <c r="T23" s="107">
        <f>SUMIF('P&amp;L1'!$C$15:$C$530,$D23,'P&amp;L1'!T$15:T$530)</f>
        <v>0</v>
      </c>
      <c r="U23" s="107">
        <f>SUMIF('P&amp;L1'!$C$15:$C$530,$D23,'P&amp;L1'!U$15:U$530)</f>
        <v>0</v>
      </c>
      <c r="V23" s="107">
        <f>SUMIF('P&amp;L1'!$C$15:$C$530,$D23,'P&amp;L1'!V$15:V$530)</f>
        <v>0</v>
      </c>
      <c r="W23" s="107">
        <f>SUMIF('P&amp;L1'!$C$15:$C$530,$D23,'P&amp;L1'!W$15:W$530)</f>
        <v>0</v>
      </c>
      <c r="X23" s="107">
        <f>SUMIF('P&amp;L1'!$C$15:$C$530,$D23,'P&amp;L1'!X$15:X$530)</f>
        <v>0</v>
      </c>
      <c r="Y23" s="107">
        <f>SUMIF('P&amp;L1'!$C$15:$C$530,$D23,'P&amp;L1'!Y$15:Y$530)</f>
        <v>0</v>
      </c>
      <c r="Z23" s="107">
        <f>SUMIF('P&amp;L1'!$C$15:$C$530,$D23,'P&amp;L1'!Z$15:Z$530)</f>
        <v>0</v>
      </c>
      <c r="AA23" s="107">
        <f>SUMIF('P&amp;L1'!$C$15:$C$530,$D23,'P&amp;L1'!AA$15:AA$530)</f>
        <v>0</v>
      </c>
      <c r="AB23" s="107">
        <f>SUMIF('P&amp;L1'!$C$15:$C$530,$D23,'P&amp;L1'!AB$15:AB$530)</f>
        <v>0</v>
      </c>
      <c r="AC23" s="108">
        <f>SUMIF('P&amp;L1'!$C$15:$C$530,$D23,'P&amp;L1'!AC$15:AC$530)</f>
        <v>0</v>
      </c>
      <c r="AE23" s="805">
        <f>SUMIF('P&amp;L1'!$C$15:$C$530,$D23,'P&amp;L1'!AE$15:AE$530)</f>
        <v>0</v>
      </c>
      <c r="AG23" s="805">
        <f>SUMIF('P&amp;L1'!$C$15:$C$530,$D23,'P&amp;L1'!AG$15:AG$530)</f>
        <v>0</v>
      </c>
      <c r="AI23" s="805">
        <f>SUMIF('P&amp;L1'!$C$15:$C$530,$D23,'P&amp;L1'!AI$15:AI$530)</f>
        <v>0</v>
      </c>
    </row>
    <row r="24" spans="4:35" outlineLevel="1" x14ac:dyDescent="0.2">
      <c r="D24" s="142" t="str">
        <f>'Line Items'!D2452</f>
        <v>Passenger Fares Revenue: SG 10 - Spare SG 10</v>
      </c>
      <c r="E24" s="106"/>
      <c r="F24" s="143" t="str">
        <f>INDEX('P&amp;L1'!F$15:F$530,MATCH($D24,'P&amp;L1'!$C$15:$C$530,0))</f>
        <v>£000</v>
      </c>
      <c r="G24" s="107">
        <f>SUMIF('P&amp;L1'!$C$15:$C$530,$D24,'P&amp;L1'!G$15:G$530)</f>
        <v>0</v>
      </c>
      <c r="H24" s="107">
        <f>SUMIF('P&amp;L1'!$C$15:$C$530,$D24,'P&amp;L1'!H$15:H$530)</f>
        <v>0</v>
      </c>
      <c r="I24" s="107">
        <f>SUMIF('P&amp;L1'!$C$15:$C$530,$D24,'P&amp;L1'!I$15:I$530)</f>
        <v>0</v>
      </c>
      <c r="J24" s="107">
        <f>SUMIF('P&amp;L1'!$C$15:$C$530,$D24,'P&amp;L1'!J$15:J$530)</f>
        <v>0</v>
      </c>
      <c r="K24" s="107">
        <f>SUMIF('P&amp;L1'!$C$15:$C$530,$D24,'P&amp;L1'!K$15:K$530)</f>
        <v>0</v>
      </c>
      <c r="L24" s="107">
        <f>SUMIF('P&amp;L1'!$C$15:$C$530,$D24,'P&amp;L1'!L$15:L$530)</f>
        <v>0</v>
      </c>
      <c r="M24" s="107">
        <f>SUMIF('P&amp;L1'!$C$15:$C$530,$D24,'P&amp;L1'!M$15:M$530)</f>
        <v>0</v>
      </c>
      <c r="N24" s="107">
        <f>SUMIF('P&amp;L1'!$C$15:$C$530,$D24,'P&amp;L1'!N$15:N$530)</f>
        <v>0</v>
      </c>
      <c r="O24" s="107">
        <f>SUMIF('P&amp;L1'!$C$15:$C$530,$D24,'P&amp;L1'!O$15:O$530)</f>
        <v>0</v>
      </c>
      <c r="P24" s="107">
        <f>SUMIF('P&amp;L1'!$C$15:$C$530,$D24,'P&amp;L1'!P$15:P$530)</f>
        <v>0</v>
      </c>
      <c r="Q24" s="107">
        <f>SUMIF('P&amp;L1'!$C$15:$C$530,$D24,'P&amp;L1'!Q$15:Q$530)</f>
        <v>0</v>
      </c>
      <c r="R24" s="107">
        <f>SUMIF('P&amp;L1'!$C$15:$C$530,$D24,'P&amp;L1'!R$15:R$530)</f>
        <v>0</v>
      </c>
      <c r="S24" s="107">
        <f>SUMIF('P&amp;L1'!$C$15:$C$530,$D24,'P&amp;L1'!S$15:S$530)</f>
        <v>0</v>
      </c>
      <c r="T24" s="107">
        <f>SUMIF('P&amp;L1'!$C$15:$C$530,$D24,'P&amp;L1'!T$15:T$530)</f>
        <v>0</v>
      </c>
      <c r="U24" s="107">
        <f>SUMIF('P&amp;L1'!$C$15:$C$530,$D24,'P&amp;L1'!U$15:U$530)</f>
        <v>0</v>
      </c>
      <c r="V24" s="107">
        <f>SUMIF('P&amp;L1'!$C$15:$C$530,$D24,'P&amp;L1'!V$15:V$530)</f>
        <v>0</v>
      </c>
      <c r="W24" s="107">
        <f>SUMIF('P&amp;L1'!$C$15:$C$530,$D24,'P&amp;L1'!W$15:W$530)</f>
        <v>0</v>
      </c>
      <c r="X24" s="107">
        <f>SUMIF('P&amp;L1'!$C$15:$C$530,$D24,'P&amp;L1'!X$15:X$530)</f>
        <v>0</v>
      </c>
      <c r="Y24" s="107">
        <f>SUMIF('P&amp;L1'!$C$15:$C$530,$D24,'P&amp;L1'!Y$15:Y$530)</f>
        <v>0</v>
      </c>
      <c r="Z24" s="107">
        <f>SUMIF('P&amp;L1'!$C$15:$C$530,$D24,'P&amp;L1'!Z$15:Z$530)</f>
        <v>0</v>
      </c>
      <c r="AA24" s="107">
        <f>SUMIF('P&amp;L1'!$C$15:$C$530,$D24,'P&amp;L1'!AA$15:AA$530)</f>
        <v>0</v>
      </c>
      <c r="AB24" s="107">
        <f>SUMIF('P&amp;L1'!$C$15:$C$530,$D24,'P&amp;L1'!AB$15:AB$530)</f>
        <v>0</v>
      </c>
      <c r="AC24" s="108">
        <f>SUMIF('P&amp;L1'!$C$15:$C$530,$D24,'P&amp;L1'!AC$15:AC$530)</f>
        <v>0</v>
      </c>
      <c r="AE24" s="805">
        <f>SUMIF('P&amp;L1'!$C$15:$C$530,$D24,'P&amp;L1'!AE$15:AE$530)</f>
        <v>0</v>
      </c>
      <c r="AG24" s="805">
        <f>SUMIF('P&amp;L1'!$C$15:$C$530,$D24,'P&amp;L1'!AG$15:AG$530)</f>
        <v>0</v>
      </c>
      <c r="AI24" s="805">
        <f>SUMIF('P&amp;L1'!$C$15:$C$530,$D24,'P&amp;L1'!AI$15:AI$530)</f>
        <v>0</v>
      </c>
    </row>
    <row r="25" spans="4:35" outlineLevel="1" x14ac:dyDescent="0.2">
      <c r="D25" s="142" t="str">
        <f>'Line Items'!D2453</f>
        <v>Passenger Fares Revenue: SG 11 - Spare SG 11</v>
      </c>
      <c r="E25" s="106"/>
      <c r="F25" s="143" t="str">
        <f>INDEX('P&amp;L1'!F$15:F$530,MATCH($D25,'P&amp;L1'!$C$15:$C$530,0))</f>
        <v>£000</v>
      </c>
      <c r="G25" s="107">
        <f>SUMIF('P&amp;L1'!$C$15:$C$530,$D25,'P&amp;L1'!G$15:G$530)</f>
        <v>0</v>
      </c>
      <c r="H25" s="107">
        <f>SUMIF('P&amp;L1'!$C$15:$C$530,$D25,'P&amp;L1'!H$15:H$530)</f>
        <v>0</v>
      </c>
      <c r="I25" s="107">
        <f>SUMIF('P&amp;L1'!$C$15:$C$530,$D25,'P&amp;L1'!I$15:I$530)</f>
        <v>0</v>
      </c>
      <c r="J25" s="107">
        <f>SUMIF('P&amp;L1'!$C$15:$C$530,$D25,'P&amp;L1'!J$15:J$530)</f>
        <v>0</v>
      </c>
      <c r="K25" s="107">
        <f>SUMIF('P&amp;L1'!$C$15:$C$530,$D25,'P&amp;L1'!K$15:K$530)</f>
        <v>0</v>
      </c>
      <c r="L25" s="107">
        <f>SUMIF('P&amp;L1'!$C$15:$C$530,$D25,'P&amp;L1'!L$15:L$530)</f>
        <v>0</v>
      </c>
      <c r="M25" s="107">
        <f>SUMIF('P&amp;L1'!$C$15:$C$530,$D25,'P&amp;L1'!M$15:M$530)</f>
        <v>0</v>
      </c>
      <c r="N25" s="107">
        <f>SUMIF('P&amp;L1'!$C$15:$C$530,$D25,'P&amp;L1'!N$15:N$530)</f>
        <v>0</v>
      </c>
      <c r="O25" s="107">
        <f>SUMIF('P&amp;L1'!$C$15:$C$530,$D25,'P&amp;L1'!O$15:O$530)</f>
        <v>0</v>
      </c>
      <c r="P25" s="107">
        <f>SUMIF('P&amp;L1'!$C$15:$C$530,$D25,'P&amp;L1'!P$15:P$530)</f>
        <v>0</v>
      </c>
      <c r="Q25" s="107">
        <f>SUMIF('P&amp;L1'!$C$15:$C$530,$D25,'P&amp;L1'!Q$15:Q$530)</f>
        <v>0</v>
      </c>
      <c r="R25" s="107">
        <f>SUMIF('P&amp;L1'!$C$15:$C$530,$D25,'P&amp;L1'!R$15:R$530)</f>
        <v>0</v>
      </c>
      <c r="S25" s="107">
        <f>SUMIF('P&amp;L1'!$C$15:$C$530,$D25,'P&amp;L1'!S$15:S$530)</f>
        <v>0</v>
      </c>
      <c r="T25" s="107">
        <f>SUMIF('P&amp;L1'!$C$15:$C$530,$D25,'P&amp;L1'!T$15:T$530)</f>
        <v>0</v>
      </c>
      <c r="U25" s="107">
        <f>SUMIF('P&amp;L1'!$C$15:$C$530,$D25,'P&amp;L1'!U$15:U$530)</f>
        <v>0</v>
      </c>
      <c r="V25" s="107">
        <f>SUMIF('P&amp;L1'!$C$15:$C$530,$D25,'P&amp;L1'!V$15:V$530)</f>
        <v>0</v>
      </c>
      <c r="W25" s="107">
        <f>SUMIF('P&amp;L1'!$C$15:$C$530,$D25,'P&amp;L1'!W$15:W$530)</f>
        <v>0</v>
      </c>
      <c r="X25" s="107">
        <f>SUMIF('P&amp;L1'!$C$15:$C$530,$D25,'P&amp;L1'!X$15:X$530)</f>
        <v>0</v>
      </c>
      <c r="Y25" s="107">
        <f>SUMIF('P&amp;L1'!$C$15:$C$530,$D25,'P&amp;L1'!Y$15:Y$530)</f>
        <v>0</v>
      </c>
      <c r="Z25" s="107">
        <f>SUMIF('P&amp;L1'!$C$15:$C$530,$D25,'P&amp;L1'!Z$15:Z$530)</f>
        <v>0</v>
      </c>
      <c r="AA25" s="107">
        <f>SUMIF('P&amp;L1'!$C$15:$C$530,$D25,'P&amp;L1'!AA$15:AA$530)</f>
        <v>0</v>
      </c>
      <c r="AB25" s="107">
        <f>SUMIF('P&amp;L1'!$C$15:$C$530,$D25,'P&amp;L1'!AB$15:AB$530)</f>
        <v>0</v>
      </c>
      <c r="AC25" s="108">
        <f>SUMIF('P&amp;L1'!$C$15:$C$530,$D25,'P&amp;L1'!AC$15:AC$530)</f>
        <v>0</v>
      </c>
      <c r="AE25" s="805">
        <f>SUMIF('P&amp;L1'!$C$15:$C$530,$D25,'P&amp;L1'!AE$15:AE$530)</f>
        <v>0</v>
      </c>
      <c r="AG25" s="805">
        <f>SUMIF('P&amp;L1'!$C$15:$C$530,$D25,'P&amp;L1'!AG$15:AG$530)</f>
        <v>0</v>
      </c>
      <c r="AI25" s="805">
        <f>SUMIF('P&amp;L1'!$C$15:$C$530,$D25,'P&amp;L1'!AI$15:AI$530)</f>
        <v>0</v>
      </c>
    </row>
    <row r="26" spans="4:35" outlineLevel="1" x14ac:dyDescent="0.2">
      <c r="D26" s="142" t="str">
        <f>'Line Items'!D2454</f>
        <v>Passenger Fares Revenue: SG 12 - Spare SG 12</v>
      </c>
      <c r="E26" s="106"/>
      <c r="F26" s="143" t="str">
        <f>INDEX('P&amp;L1'!F$15:F$530,MATCH($D26,'P&amp;L1'!$C$15:$C$530,0))</f>
        <v>£000</v>
      </c>
      <c r="G26" s="107">
        <f>SUMIF('P&amp;L1'!$C$15:$C$530,$D26,'P&amp;L1'!G$15:G$530)</f>
        <v>0</v>
      </c>
      <c r="H26" s="107">
        <f>SUMIF('P&amp;L1'!$C$15:$C$530,$D26,'P&amp;L1'!H$15:H$530)</f>
        <v>0</v>
      </c>
      <c r="I26" s="107">
        <f>SUMIF('P&amp;L1'!$C$15:$C$530,$D26,'P&amp;L1'!I$15:I$530)</f>
        <v>0</v>
      </c>
      <c r="J26" s="107">
        <f>SUMIF('P&amp;L1'!$C$15:$C$530,$D26,'P&amp;L1'!J$15:J$530)</f>
        <v>0</v>
      </c>
      <c r="K26" s="107">
        <f>SUMIF('P&amp;L1'!$C$15:$C$530,$D26,'P&amp;L1'!K$15:K$530)</f>
        <v>0</v>
      </c>
      <c r="L26" s="107">
        <f>SUMIF('P&amp;L1'!$C$15:$C$530,$D26,'P&amp;L1'!L$15:L$530)</f>
        <v>0</v>
      </c>
      <c r="M26" s="107">
        <f>SUMIF('P&amp;L1'!$C$15:$C$530,$D26,'P&amp;L1'!M$15:M$530)</f>
        <v>0</v>
      </c>
      <c r="N26" s="107">
        <f>SUMIF('P&amp;L1'!$C$15:$C$530,$D26,'P&amp;L1'!N$15:N$530)</f>
        <v>0</v>
      </c>
      <c r="O26" s="107">
        <f>SUMIF('P&amp;L1'!$C$15:$C$530,$D26,'P&amp;L1'!O$15:O$530)</f>
        <v>0</v>
      </c>
      <c r="P26" s="107">
        <f>SUMIF('P&amp;L1'!$C$15:$C$530,$D26,'P&amp;L1'!P$15:P$530)</f>
        <v>0</v>
      </c>
      <c r="Q26" s="107">
        <f>SUMIF('P&amp;L1'!$C$15:$C$530,$D26,'P&amp;L1'!Q$15:Q$530)</f>
        <v>0</v>
      </c>
      <c r="R26" s="107">
        <f>SUMIF('P&amp;L1'!$C$15:$C$530,$D26,'P&amp;L1'!R$15:R$530)</f>
        <v>0</v>
      </c>
      <c r="S26" s="107">
        <f>SUMIF('P&amp;L1'!$C$15:$C$530,$D26,'P&amp;L1'!S$15:S$530)</f>
        <v>0</v>
      </c>
      <c r="T26" s="107">
        <f>SUMIF('P&amp;L1'!$C$15:$C$530,$D26,'P&amp;L1'!T$15:T$530)</f>
        <v>0</v>
      </c>
      <c r="U26" s="107">
        <f>SUMIF('P&amp;L1'!$C$15:$C$530,$D26,'P&amp;L1'!U$15:U$530)</f>
        <v>0</v>
      </c>
      <c r="V26" s="107">
        <f>SUMIF('P&amp;L1'!$C$15:$C$530,$D26,'P&amp;L1'!V$15:V$530)</f>
        <v>0</v>
      </c>
      <c r="W26" s="107">
        <f>SUMIF('P&amp;L1'!$C$15:$C$530,$D26,'P&amp;L1'!W$15:W$530)</f>
        <v>0</v>
      </c>
      <c r="X26" s="107">
        <f>SUMIF('P&amp;L1'!$C$15:$C$530,$D26,'P&amp;L1'!X$15:X$530)</f>
        <v>0</v>
      </c>
      <c r="Y26" s="107">
        <f>SUMIF('P&amp;L1'!$C$15:$C$530,$D26,'P&amp;L1'!Y$15:Y$530)</f>
        <v>0</v>
      </c>
      <c r="Z26" s="107">
        <f>SUMIF('P&amp;L1'!$C$15:$C$530,$D26,'P&amp;L1'!Z$15:Z$530)</f>
        <v>0</v>
      </c>
      <c r="AA26" s="107">
        <f>SUMIF('P&amp;L1'!$C$15:$C$530,$D26,'P&amp;L1'!AA$15:AA$530)</f>
        <v>0</v>
      </c>
      <c r="AB26" s="107">
        <f>SUMIF('P&amp;L1'!$C$15:$C$530,$D26,'P&amp;L1'!AB$15:AB$530)</f>
        <v>0</v>
      </c>
      <c r="AC26" s="108">
        <f>SUMIF('P&amp;L1'!$C$15:$C$530,$D26,'P&amp;L1'!AC$15:AC$530)</f>
        <v>0</v>
      </c>
      <c r="AE26" s="805">
        <f>SUMIF('P&amp;L1'!$C$15:$C$530,$D26,'P&amp;L1'!AE$15:AE$530)</f>
        <v>0</v>
      </c>
      <c r="AG26" s="805">
        <f>SUMIF('P&amp;L1'!$C$15:$C$530,$D26,'P&amp;L1'!AG$15:AG$530)</f>
        <v>0</v>
      </c>
      <c r="AI26" s="805">
        <f>SUMIF('P&amp;L1'!$C$15:$C$530,$D26,'P&amp;L1'!AI$15:AI$530)</f>
        <v>0</v>
      </c>
    </row>
    <row r="27" spans="4:35" outlineLevel="1" x14ac:dyDescent="0.2">
      <c r="D27" s="142" t="str">
        <f>'Line Items'!D2455</f>
        <v>Passenger Fares Revenue: SG 13 - Spare SG 13</v>
      </c>
      <c r="E27" s="106"/>
      <c r="F27" s="143" t="str">
        <f>INDEX('P&amp;L1'!F$15:F$530,MATCH($D27,'P&amp;L1'!$C$15:$C$530,0))</f>
        <v>£000</v>
      </c>
      <c r="G27" s="107">
        <f>SUMIF('P&amp;L1'!$C$15:$C$530,$D27,'P&amp;L1'!G$15:G$530)</f>
        <v>0</v>
      </c>
      <c r="H27" s="107">
        <f>SUMIF('P&amp;L1'!$C$15:$C$530,$D27,'P&amp;L1'!H$15:H$530)</f>
        <v>0</v>
      </c>
      <c r="I27" s="107">
        <f>SUMIF('P&amp;L1'!$C$15:$C$530,$D27,'P&amp;L1'!I$15:I$530)</f>
        <v>0</v>
      </c>
      <c r="J27" s="107">
        <f>SUMIF('P&amp;L1'!$C$15:$C$530,$D27,'P&amp;L1'!J$15:J$530)</f>
        <v>0</v>
      </c>
      <c r="K27" s="107">
        <f>SUMIF('P&amp;L1'!$C$15:$C$530,$D27,'P&amp;L1'!K$15:K$530)</f>
        <v>0</v>
      </c>
      <c r="L27" s="107">
        <f>SUMIF('P&amp;L1'!$C$15:$C$530,$D27,'P&amp;L1'!L$15:L$530)</f>
        <v>0</v>
      </c>
      <c r="M27" s="107">
        <f>SUMIF('P&amp;L1'!$C$15:$C$530,$D27,'P&amp;L1'!M$15:M$530)</f>
        <v>0</v>
      </c>
      <c r="N27" s="107">
        <f>SUMIF('P&amp;L1'!$C$15:$C$530,$D27,'P&amp;L1'!N$15:N$530)</f>
        <v>0</v>
      </c>
      <c r="O27" s="107">
        <f>SUMIF('P&amp;L1'!$C$15:$C$530,$D27,'P&amp;L1'!O$15:O$530)</f>
        <v>0</v>
      </c>
      <c r="P27" s="107">
        <f>SUMIF('P&amp;L1'!$C$15:$C$530,$D27,'P&amp;L1'!P$15:P$530)</f>
        <v>0</v>
      </c>
      <c r="Q27" s="107">
        <f>SUMIF('P&amp;L1'!$C$15:$C$530,$D27,'P&amp;L1'!Q$15:Q$530)</f>
        <v>0</v>
      </c>
      <c r="R27" s="107">
        <f>SUMIF('P&amp;L1'!$C$15:$C$530,$D27,'P&amp;L1'!R$15:R$530)</f>
        <v>0</v>
      </c>
      <c r="S27" s="107">
        <f>SUMIF('P&amp;L1'!$C$15:$C$530,$D27,'P&amp;L1'!S$15:S$530)</f>
        <v>0</v>
      </c>
      <c r="T27" s="107">
        <f>SUMIF('P&amp;L1'!$C$15:$C$530,$D27,'P&amp;L1'!T$15:T$530)</f>
        <v>0</v>
      </c>
      <c r="U27" s="107">
        <f>SUMIF('P&amp;L1'!$C$15:$C$530,$D27,'P&amp;L1'!U$15:U$530)</f>
        <v>0</v>
      </c>
      <c r="V27" s="107">
        <f>SUMIF('P&amp;L1'!$C$15:$C$530,$D27,'P&amp;L1'!V$15:V$530)</f>
        <v>0</v>
      </c>
      <c r="W27" s="107">
        <f>SUMIF('P&amp;L1'!$C$15:$C$530,$D27,'P&amp;L1'!W$15:W$530)</f>
        <v>0</v>
      </c>
      <c r="X27" s="107">
        <f>SUMIF('P&amp;L1'!$C$15:$C$530,$D27,'P&amp;L1'!X$15:X$530)</f>
        <v>0</v>
      </c>
      <c r="Y27" s="107">
        <f>SUMIF('P&amp;L1'!$C$15:$C$530,$D27,'P&amp;L1'!Y$15:Y$530)</f>
        <v>0</v>
      </c>
      <c r="Z27" s="107">
        <f>SUMIF('P&amp;L1'!$C$15:$C$530,$D27,'P&amp;L1'!Z$15:Z$530)</f>
        <v>0</v>
      </c>
      <c r="AA27" s="107">
        <f>SUMIF('P&amp;L1'!$C$15:$C$530,$D27,'P&amp;L1'!AA$15:AA$530)</f>
        <v>0</v>
      </c>
      <c r="AB27" s="107">
        <f>SUMIF('P&amp;L1'!$C$15:$C$530,$D27,'P&amp;L1'!AB$15:AB$530)</f>
        <v>0</v>
      </c>
      <c r="AC27" s="108">
        <f>SUMIF('P&amp;L1'!$C$15:$C$530,$D27,'P&amp;L1'!AC$15:AC$530)</f>
        <v>0</v>
      </c>
      <c r="AE27" s="805">
        <f>SUMIF('P&amp;L1'!$C$15:$C$530,$D27,'P&amp;L1'!AE$15:AE$530)</f>
        <v>0</v>
      </c>
      <c r="AG27" s="805">
        <f>SUMIF('P&amp;L1'!$C$15:$C$530,$D27,'P&amp;L1'!AG$15:AG$530)</f>
        <v>0</v>
      </c>
      <c r="AI27" s="805">
        <f>SUMIF('P&amp;L1'!$C$15:$C$530,$D27,'P&amp;L1'!AI$15:AI$530)</f>
        <v>0</v>
      </c>
    </row>
    <row r="28" spans="4:35" outlineLevel="1" x14ac:dyDescent="0.2">
      <c r="D28" s="142" t="str">
        <f>'Line Items'!D2456</f>
        <v>Passenger Fares Revenue: SG 14 - Spare SG 14</v>
      </c>
      <c r="E28" s="106"/>
      <c r="F28" s="143" t="str">
        <f>INDEX('P&amp;L1'!F$15:F$530,MATCH($D28,'P&amp;L1'!$C$15:$C$530,0))</f>
        <v>£000</v>
      </c>
      <c r="G28" s="107">
        <f>SUMIF('P&amp;L1'!$C$15:$C$530,$D28,'P&amp;L1'!G$15:G$530)</f>
        <v>0</v>
      </c>
      <c r="H28" s="107">
        <f>SUMIF('P&amp;L1'!$C$15:$C$530,$D28,'P&amp;L1'!H$15:H$530)</f>
        <v>0</v>
      </c>
      <c r="I28" s="107">
        <f>SUMIF('P&amp;L1'!$C$15:$C$530,$D28,'P&amp;L1'!I$15:I$530)</f>
        <v>0</v>
      </c>
      <c r="J28" s="107">
        <f>SUMIF('P&amp;L1'!$C$15:$C$530,$D28,'P&amp;L1'!J$15:J$530)</f>
        <v>0</v>
      </c>
      <c r="K28" s="107">
        <f>SUMIF('P&amp;L1'!$C$15:$C$530,$D28,'P&amp;L1'!K$15:K$530)</f>
        <v>0</v>
      </c>
      <c r="L28" s="107">
        <f>SUMIF('P&amp;L1'!$C$15:$C$530,$D28,'P&amp;L1'!L$15:L$530)</f>
        <v>0</v>
      </c>
      <c r="M28" s="107">
        <f>SUMIF('P&amp;L1'!$C$15:$C$530,$D28,'P&amp;L1'!M$15:M$530)</f>
        <v>0</v>
      </c>
      <c r="N28" s="107">
        <f>SUMIF('P&amp;L1'!$C$15:$C$530,$D28,'P&amp;L1'!N$15:N$530)</f>
        <v>0</v>
      </c>
      <c r="O28" s="107">
        <f>SUMIF('P&amp;L1'!$C$15:$C$530,$D28,'P&amp;L1'!O$15:O$530)</f>
        <v>0</v>
      </c>
      <c r="P28" s="107">
        <f>SUMIF('P&amp;L1'!$C$15:$C$530,$D28,'P&amp;L1'!P$15:P$530)</f>
        <v>0</v>
      </c>
      <c r="Q28" s="107">
        <f>SUMIF('P&amp;L1'!$C$15:$C$530,$D28,'P&amp;L1'!Q$15:Q$530)</f>
        <v>0</v>
      </c>
      <c r="R28" s="107">
        <f>SUMIF('P&amp;L1'!$C$15:$C$530,$D28,'P&amp;L1'!R$15:R$530)</f>
        <v>0</v>
      </c>
      <c r="S28" s="107">
        <f>SUMIF('P&amp;L1'!$C$15:$C$530,$D28,'P&amp;L1'!S$15:S$530)</f>
        <v>0</v>
      </c>
      <c r="T28" s="107">
        <f>SUMIF('P&amp;L1'!$C$15:$C$530,$D28,'P&amp;L1'!T$15:T$530)</f>
        <v>0</v>
      </c>
      <c r="U28" s="107">
        <f>SUMIF('P&amp;L1'!$C$15:$C$530,$D28,'P&amp;L1'!U$15:U$530)</f>
        <v>0</v>
      </c>
      <c r="V28" s="107">
        <f>SUMIF('P&amp;L1'!$C$15:$C$530,$D28,'P&amp;L1'!V$15:V$530)</f>
        <v>0</v>
      </c>
      <c r="W28" s="107">
        <f>SUMIF('P&amp;L1'!$C$15:$C$530,$D28,'P&amp;L1'!W$15:W$530)</f>
        <v>0</v>
      </c>
      <c r="X28" s="107">
        <f>SUMIF('P&amp;L1'!$C$15:$C$530,$D28,'P&amp;L1'!X$15:X$530)</f>
        <v>0</v>
      </c>
      <c r="Y28" s="107">
        <f>SUMIF('P&amp;L1'!$C$15:$C$530,$D28,'P&amp;L1'!Y$15:Y$530)</f>
        <v>0</v>
      </c>
      <c r="Z28" s="107">
        <f>SUMIF('P&amp;L1'!$C$15:$C$530,$D28,'P&amp;L1'!Z$15:Z$530)</f>
        <v>0</v>
      </c>
      <c r="AA28" s="107">
        <f>SUMIF('P&amp;L1'!$C$15:$C$530,$D28,'P&amp;L1'!AA$15:AA$530)</f>
        <v>0</v>
      </c>
      <c r="AB28" s="107">
        <f>SUMIF('P&amp;L1'!$C$15:$C$530,$D28,'P&amp;L1'!AB$15:AB$530)</f>
        <v>0</v>
      </c>
      <c r="AC28" s="108">
        <f>SUMIF('P&amp;L1'!$C$15:$C$530,$D28,'P&amp;L1'!AC$15:AC$530)</f>
        <v>0</v>
      </c>
      <c r="AE28" s="805">
        <f>SUMIF('P&amp;L1'!$C$15:$C$530,$D28,'P&amp;L1'!AE$15:AE$530)</f>
        <v>0</v>
      </c>
      <c r="AG28" s="805">
        <f>SUMIF('P&amp;L1'!$C$15:$C$530,$D28,'P&amp;L1'!AG$15:AG$530)</f>
        <v>0</v>
      </c>
      <c r="AI28" s="805">
        <f>SUMIF('P&amp;L1'!$C$15:$C$530,$D28,'P&amp;L1'!AI$15:AI$530)</f>
        <v>0</v>
      </c>
    </row>
    <row r="29" spans="4:35" outlineLevel="1" x14ac:dyDescent="0.2">
      <c r="D29" s="142" t="str">
        <f>'Line Items'!D2457</f>
        <v>Passenger Fares Revenue: SG 15 - Spare SG 15</v>
      </c>
      <c r="E29" s="106"/>
      <c r="F29" s="143" t="str">
        <f>INDEX('P&amp;L1'!F$15:F$530,MATCH($D29,'P&amp;L1'!$C$15:$C$530,0))</f>
        <v>£000</v>
      </c>
      <c r="G29" s="107">
        <f>SUMIF('P&amp;L1'!$C$15:$C$530,$D29,'P&amp;L1'!G$15:G$530)</f>
        <v>0</v>
      </c>
      <c r="H29" s="107">
        <f>SUMIF('P&amp;L1'!$C$15:$C$530,$D29,'P&amp;L1'!H$15:H$530)</f>
        <v>0</v>
      </c>
      <c r="I29" s="107">
        <f>SUMIF('P&amp;L1'!$C$15:$C$530,$D29,'P&amp;L1'!I$15:I$530)</f>
        <v>0</v>
      </c>
      <c r="J29" s="107">
        <f>SUMIF('P&amp;L1'!$C$15:$C$530,$D29,'P&amp;L1'!J$15:J$530)</f>
        <v>0</v>
      </c>
      <c r="K29" s="107">
        <f>SUMIF('P&amp;L1'!$C$15:$C$530,$D29,'P&amp;L1'!K$15:K$530)</f>
        <v>0</v>
      </c>
      <c r="L29" s="107">
        <f>SUMIF('P&amp;L1'!$C$15:$C$530,$D29,'P&amp;L1'!L$15:L$530)</f>
        <v>0</v>
      </c>
      <c r="M29" s="107">
        <f>SUMIF('P&amp;L1'!$C$15:$C$530,$D29,'P&amp;L1'!M$15:M$530)</f>
        <v>0</v>
      </c>
      <c r="N29" s="107">
        <f>SUMIF('P&amp;L1'!$C$15:$C$530,$D29,'P&amp;L1'!N$15:N$530)</f>
        <v>0</v>
      </c>
      <c r="O29" s="107">
        <f>SUMIF('P&amp;L1'!$C$15:$C$530,$D29,'P&amp;L1'!O$15:O$530)</f>
        <v>0</v>
      </c>
      <c r="P29" s="107">
        <f>SUMIF('P&amp;L1'!$C$15:$C$530,$D29,'P&amp;L1'!P$15:P$530)</f>
        <v>0</v>
      </c>
      <c r="Q29" s="107">
        <f>SUMIF('P&amp;L1'!$C$15:$C$530,$D29,'P&amp;L1'!Q$15:Q$530)</f>
        <v>0</v>
      </c>
      <c r="R29" s="107">
        <f>SUMIF('P&amp;L1'!$C$15:$C$530,$D29,'P&amp;L1'!R$15:R$530)</f>
        <v>0</v>
      </c>
      <c r="S29" s="107">
        <f>SUMIF('P&amp;L1'!$C$15:$C$530,$D29,'P&amp;L1'!S$15:S$530)</f>
        <v>0</v>
      </c>
      <c r="T29" s="107">
        <f>SUMIF('P&amp;L1'!$C$15:$C$530,$D29,'P&amp;L1'!T$15:T$530)</f>
        <v>0</v>
      </c>
      <c r="U29" s="107">
        <f>SUMIF('P&amp;L1'!$C$15:$C$530,$D29,'P&amp;L1'!U$15:U$530)</f>
        <v>0</v>
      </c>
      <c r="V29" s="107">
        <f>SUMIF('P&amp;L1'!$C$15:$C$530,$D29,'P&amp;L1'!V$15:V$530)</f>
        <v>0</v>
      </c>
      <c r="W29" s="107">
        <f>SUMIF('P&amp;L1'!$C$15:$C$530,$D29,'P&amp;L1'!W$15:W$530)</f>
        <v>0</v>
      </c>
      <c r="X29" s="107">
        <f>SUMIF('P&amp;L1'!$C$15:$C$530,$D29,'P&amp;L1'!X$15:X$530)</f>
        <v>0</v>
      </c>
      <c r="Y29" s="107">
        <f>SUMIF('P&amp;L1'!$C$15:$C$530,$D29,'P&amp;L1'!Y$15:Y$530)</f>
        <v>0</v>
      </c>
      <c r="Z29" s="107">
        <f>SUMIF('P&amp;L1'!$C$15:$C$530,$D29,'P&amp;L1'!Z$15:Z$530)</f>
        <v>0</v>
      </c>
      <c r="AA29" s="107">
        <f>SUMIF('P&amp;L1'!$C$15:$C$530,$D29,'P&amp;L1'!AA$15:AA$530)</f>
        <v>0</v>
      </c>
      <c r="AB29" s="107">
        <f>SUMIF('P&amp;L1'!$C$15:$C$530,$D29,'P&amp;L1'!AB$15:AB$530)</f>
        <v>0</v>
      </c>
      <c r="AC29" s="108">
        <f>SUMIF('P&amp;L1'!$C$15:$C$530,$D29,'P&amp;L1'!AC$15:AC$530)</f>
        <v>0</v>
      </c>
      <c r="AE29" s="805">
        <f>SUMIF('P&amp;L1'!$C$15:$C$530,$D29,'P&amp;L1'!AE$15:AE$530)</f>
        <v>0</v>
      </c>
      <c r="AG29" s="805">
        <f>SUMIF('P&amp;L1'!$C$15:$C$530,$D29,'P&amp;L1'!AG$15:AG$530)</f>
        <v>0</v>
      </c>
      <c r="AI29" s="805">
        <f>SUMIF('P&amp;L1'!$C$15:$C$530,$D29,'P&amp;L1'!AI$15:AI$530)</f>
        <v>0</v>
      </c>
    </row>
    <row r="30" spans="4:35" outlineLevel="1" x14ac:dyDescent="0.2">
      <c r="D30" s="142" t="str">
        <f>'Line Items'!D2458</f>
        <v>Passenger Fares Revenue: SG 16 - Spare SG 16</v>
      </c>
      <c r="E30" s="106"/>
      <c r="F30" s="143" t="str">
        <f>INDEX('P&amp;L1'!F$15:F$530,MATCH($D30,'P&amp;L1'!$C$15:$C$530,0))</f>
        <v>£000</v>
      </c>
      <c r="G30" s="107">
        <f>SUMIF('P&amp;L1'!$C$15:$C$530,$D30,'P&amp;L1'!G$15:G$530)</f>
        <v>0</v>
      </c>
      <c r="H30" s="107">
        <f>SUMIF('P&amp;L1'!$C$15:$C$530,$D30,'P&amp;L1'!H$15:H$530)</f>
        <v>0</v>
      </c>
      <c r="I30" s="107">
        <f>SUMIF('P&amp;L1'!$C$15:$C$530,$D30,'P&amp;L1'!I$15:I$530)</f>
        <v>0</v>
      </c>
      <c r="J30" s="107">
        <f>SUMIF('P&amp;L1'!$C$15:$C$530,$D30,'P&amp;L1'!J$15:J$530)</f>
        <v>0</v>
      </c>
      <c r="K30" s="107">
        <f>SUMIF('P&amp;L1'!$C$15:$C$530,$D30,'P&amp;L1'!K$15:K$530)</f>
        <v>0</v>
      </c>
      <c r="L30" s="107">
        <f>SUMIF('P&amp;L1'!$C$15:$C$530,$D30,'P&amp;L1'!L$15:L$530)</f>
        <v>0</v>
      </c>
      <c r="M30" s="107">
        <f>SUMIF('P&amp;L1'!$C$15:$C$530,$D30,'P&amp;L1'!M$15:M$530)</f>
        <v>0</v>
      </c>
      <c r="N30" s="107">
        <f>SUMIF('P&amp;L1'!$C$15:$C$530,$D30,'P&amp;L1'!N$15:N$530)</f>
        <v>0</v>
      </c>
      <c r="O30" s="107">
        <f>SUMIF('P&amp;L1'!$C$15:$C$530,$D30,'P&amp;L1'!O$15:O$530)</f>
        <v>0</v>
      </c>
      <c r="P30" s="107">
        <f>SUMIF('P&amp;L1'!$C$15:$C$530,$D30,'P&amp;L1'!P$15:P$530)</f>
        <v>0</v>
      </c>
      <c r="Q30" s="107">
        <f>SUMIF('P&amp;L1'!$C$15:$C$530,$D30,'P&amp;L1'!Q$15:Q$530)</f>
        <v>0</v>
      </c>
      <c r="R30" s="107">
        <f>SUMIF('P&amp;L1'!$C$15:$C$530,$D30,'P&amp;L1'!R$15:R$530)</f>
        <v>0</v>
      </c>
      <c r="S30" s="107">
        <f>SUMIF('P&amp;L1'!$C$15:$C$530,$D30,'P&amp;L1'!S$15:S$530)</f>
        <v>0</v>
      </c>
      <c r="T30" s="107">
        <f>SUMIF('P&amp;L1'!$C$15:$C$530,$D30,'P&amp;L1'!T$15:T$530)</f>
        <v>0</v>
      </c>
      <c r="U30" s="107">
        <f>SUMIF('P&amp;L1'!$C$15:$C$530,$D30,'P&amp;L1'!U$15:U$530)</f>
        <v>0</v>
      </c>
      <c r="V30" s="107">
        <f>SUMIF('P&amp;L1'!$C$15:$C$530,$D30,'P&amp;L1'!V$15:V$530)</f>
        <v>0</v>
      </c>
      <c r="W30" s="107">
        <f>SUMIF('P&amp;L1'!$C$15:$C$530,$D30,'P&amp;L1'!W$15:W$530)</f>
        <v>0</v>
      </c>
      <c r="X30" s="107">
        <f>SUMIF('P&amp;L1'!$C$15:$C$530,$D30,'P&amp;L1'!X$15:X$530)</f>
        <v>0</v>
      </c>
      <c r="Y30" s="107">
        <f>SUMIF('P&amp;L1'!$C$15:$C$530,$D30,'P&amp;L1'!Y$15:Y$530)</f>
        <v>0</v>
      </c>
      <c r="Z30" s="107">
        <f>SUMIF('P&amp;L1'!$C$15:$C$530,$D30,'P&amp;L1'!Z$15:Z$530)</f>
        <v>0</v>
      </c>
      <c r="AA30" s="107">
        <f>SUMIF('P&amp;L1'!$C$15:$C$530,$D30,'P&amp;L1'!AA$15:AA$530)</f>
        <v>0</v>
      </c>
      <c r="AB30" s="107">
        <f>SUMIF('P&amp;L1'!$C$15:$C$530,$D30,'P&amp;L1'!AB$15:AB$530)</f>
        <v>0</v>
      </c>
      <c r="AC30" s="108">
        <f>SUMIF('P&amp;L1'!$C$15:$C$530,$D30,'P&amp;L1'!AC$15:AC$530)</f>
        <v>0</v>
      </c>
      <c r="AE30" s="805">
        <f>SUMIF('P&amp;L1'!$C$15:$C$530,$D30,'P&amp;L1'!AE$15:AE$530)</f>
        <v>0</v>
      </c>
      <c r="AG30" s="805">
        <f>SUMIF('P&amp;L1'!$C$15:$C$530,$D30,'P&amp;L1'!AG$15:AG$530)</f>
        <v>0</v>
      </c>
      <c r="AI30" s="805">
        <f>SUMIF('P&amp;L1'!$C$15:$C$530,$D30,'P&amp;L1'!AI$15:AI$530)</f>
        <v>0</v>
      </c>
    </row>
    <row r="31" spans="4:35" outlineLevel="1" x14ac:dyDescent="0.2">
      <c r="D31" s="142" t="str">
        <f>'Line Items'!D2459</f>
        <v>Passenger Fares Revenue: SG 17 - Spare SG 17</v>
      </c>
      <c r="E31" s="106"/>
      <c r="F31" s="143" t="str">
        <f>INDEX('P&amp;L1'!F$15:F$530,MATCH($D31,'P&amp;L1'!$C$15:$C$530,0))</f>
        <v>£000</v>
      </c>
      <c r="G31" s="107">
        <f>SUMIF('P&amp;L1'!$C$15:$C$530,$D31,'P&amp;L1'!G$15:G$530)</f>
        <v>0</v>
      </c>
      <c r="H31" s="107">
        <f>SUMIF('P&amp;L1'!$C$15:$C$530,$D31,'P&amp;L1'!H$15:H$530)</f>
        <v>0</v>
      </c>
      <c r="I31" s="107">
        <f>SUMIF('P&amp;L1'!$C$15:$C$530,$D31,'P&amp;L1'!I$15:I$530)</f>
        <v>0</v>
      </c>
      <c r="J31" s="107">
        <f>SUMIF('P&amp;L1'!$C$15:$C$530,$D31,'P&amp;L1'!J$15:J$530)</f>
        <v>0</v>
      </c>
      <c r="K31" s="107">
        <f>SUMIF('P&amp;L1'!$C$15:$C$530,$D31,'P&amp;L1'!K$15:K$530)</f>
        <v>0</v>
      </c>
      <c r="L31" s="107">
        <f>SUMIF('P&amp;L1'!$C$15:$C$530,$D31,'P&amp;L1'!L$15:L$530)</f>
        <v>0</v>
      </c>
      <c r="M31" s="107">
        <f>SUMIF('P&amp;L1'!$C$15:$C$530,$D31,'P&amp;L1'!M$15:M$530)</f>
        <v>0</v>
      </c>
      <c r="N31" s="107">
        <f>SUMIF('P&amp;L1'!$C$15:$C$530,$D31,'P&amp;L1'!N$15:N$530)</f>
        <v>0</v>
      </c>
      <c r="O31" s="107">
        <f>SUMIF('P&amp;L1'!$C$15:$C$530,$D31,'P&amp;L1'!O$15:O$530)</f>
        <v>0</v>
      </c>
      <c r="P31" s="107">
        <f>SUMIF('P&amp;L1'!$C$15:$C$530,$D31,'P&amp;L1'!P$15:P$530)</f>
        <v>0</v>
      </c>
      <c r="Q31" s="107">
        <f>SUMIF('P&amp;L1'!$C$15:$C$530,$D31,'P&amp;L1'!Q$15:Q$530)</f>
        <v>0</v>
      </c>
      <c r="R31" s="107">
        <f>SUMIF('P&amp;L1'!$C$15:$C$530,$D31,'P&amp;L1'!R$15:R$530)</f>
        <v>0</v>
      </c>
      <c r="S31" s="107">
        <f>SUMIF('P&amp;L1'!$C$15:$C$530,$D31,'P&amp;L1'!S$15:S$530)</f>
        <v>0</v>
      </c>
      <c r="T31" s="107">
        <f>SUMIF('P&amp;L1'!$C$15:$C$530,$D31,'P&amp;L1'!T$15:T$530)</f>
        <v>0</v>
      </c>
      <c r="U31" s="107">
        <f>SUMIF('P&amp;L1'!$C$15:$C$530,$D31,'P&amp;L1'!U$15:U$530)</f>
        <v>0</v>
      </c>
      <c r="V31" s="107">
        <f>SUMIF('P&amp;L1'!$C$15:$C$530,$D31,'P&amp;L1'!V$15:V$530)</f>
        <v>0</v>
      </c>
      <c r="W31" s="107">
        <f>SUMIF('P&amp;L1'!$C$15:$C$530,$D31,'P&amp;L1'!W$15:W$530)</f>
        <v>0</v>
      </c>
      <c r="X31" s="107">
        <f>SUMIF('P&amp;L1'!$C$15:$C$530,$D31,'P&amp;L1'!X$15:X$530)</f>
        <v>0</v>
      </c>
      <c r="Y31" s="107">
        <f>SUMIF('P&amp;L1'!$C$15:$C$530,$D31,'P&amp;L1'!Y$15:Y$530)</f>
        <v>0</v>
      </c>
      <c r="Z31" s="107">
        <f>SUMIF('P&amp;L1'!$C$15:$C$530,$D31,'P&amp;L1'!Z$15:Z$530)</f>
        <v>0</v>
      </c>
      <c r="AA31" s="107">
        <f>SUMIF('P&amp;L1'!$C$15:$C$530,$D31,'P&amp;L1'!AA$15:AA$530)</f>
        <v>0</v>
      </c>
      <c r="AB31" s="107">
        <f>SUMIF('P&amp;L1'!$C$15:$C$530,$D31,'P&amp;L1'!AB$15:AB$530)</f>
        <v>0</v>
      </c>
      <c r="AC31" s="108">
        <f>SUMIF('P&amp;L1'!$C$15:$C$530,$D31,'P&amp;L1'!AC$15:AC$530)</f>
        <v>0</v>
      </c>
      <c r="AE31" s="805">
        <f>SUMIF('P&amp;L1'!$C$15:$C$530,$D31,'P&amp;L1'!AE$15:AE$530)</f>
        <v>0</v>
      </c>
      <c r="AG31" s="805">
        <f>SUMIF('P&amp;L1'!$C$15:$C$530,$D31,'P&amp;L1'!AG$15:AG$530)</f>
        <v>0</v>
      </c>
      <c r="AI31" s="805">
        <f>SUMIF('P&amp;L1'!$C$15:$C$530,$D31,'P&amp;L1'!AI$15:AI$530)</f>
        <v>0</v>
      </c>
    </row>
    <row r="32" spans="4:35" outlineLevel="1" x14ac:dyDescent="0.2">
      <c r="D32" s="142" t="str">
        <f>'Line Items'!D2460</f>
        <v>Passenger Fares Revenue: SG 18 - Spare SG 18</v>
      </c>
      <c r="E32" s="106"/>
      <c r="F32" s="143" t="str">
        <f>INDEX('P&amp;L1'!F$15:F$530,MATCH($D32,'P&amp;L1'!$C$15:$C$530,0))</f>
        <v>£000</v>
      </c>
      <c r="G32" s="107">
        <f>SUMIF('P&amp;L1'!$C$15:$C$530,$D32,'P&amp;L1'!G$15:G$530)</f>
        <v>0</v>
      </c>
      <c r="H32" s="107">
        <f>SUMIF('P&amp;L1'!$C$15:$C$530,$D32,'P&amp;L1'!H$15:H$530)</f>
        <v>0</v>
      </c>
      <c r="I32" s="107">
        <f>SUMIF('P&amp;L1'!$C$15:$C$530,$D32,'P&amp;L1'!I$15:I$530)</f>
        <v>0</v>
      </c>
      <c r="J32" s="107">
        <f>SUMIF('P&amp;L1'!$C$15:$C$530,$D32,'P&amp;L1'!J$15:J$530)</f>
        <v>0</v>
      </c>
      <c r="K32" s="107">
        <f>SUMIF('P&amp;L1'!$C$15:$C$530,$D32,'P&amp;L1'!K$15:K$530)</f>
        <v>0</v>
      </c>
      <c r="L32" s="107">
        <f>SUMIF('P&amp;L1'!$C$15:$C$530,$D32,'P&amp;L1'!L$15:L$530)</f>
        <v>0</v>
      </c>
      <c r="M32" s="107">
        <f>SUMIF('P&amp;L1'!$C$15:$C$530,$D32,'P&amp;L1'!M$15:M$530)</f>
        <v>0</v>
      </c>
      <c r="N32" s="107">
        <f>SUMIF('P&amp;L1'!$C$15:$C$530,$D32,'P&amp;L1'!N$15:N$530)</f>
        <v>0</v>
      </c>
      <c r="O32" s="107">
        <f>SUMIF('P&amp;L1'!$C$15:$C$530,$D32,'P&amp;L1'!O$15:O$530)</f>
        <v>0</v>
      </c>
      <c r="P32" s="107">
        <f>SUMIF('P&amp;L1'!$C$15:$C$530,$D32,'P&amp;L1'!P$15:P$530)</f>
        <v>0</v>
      </c>
      <c r="Q32" s="107">
        <f>SUMIF('P&amp;L1'!$C$15:$C$530,$D32,'P&amp;L1'!Q$15:Q$530)</f>
        <v>0</v>
      </c>
      <c r="R32" s="107">
        <f>SUMIF('P&amp;L1'!$C$15:$C$530,$D32,'P&amp;L1'!R$15:R$530)</f>
        <v>0</v>
      </c>
      <c r="S32" s="107">
        <f>SUMIF('P&amp;L1'!$C$15:$C$530,$D32,'P&amp;L1'!S$15:S$530)</f>
        <v>0</v>
      </c>
      <c r="T32" s="107">
        <f>SUMIF('P&amp;L1'!$C$15:$C$530,$D32,'P&amp;L1'!T$15:T$530)</f>
        <v>0</v>
      </c>
      <c r="U32" s="107">
        <f>SUMIF('P&amp;L1'!$C$15:$C$530,$D32,'P&amp;L1'!U$15:U$530)</f>
        <v>0</v>
      </c>
      <c r="V32" s="107">
        <f>SUMIF('P&amp;L1'!$C$15:$C$530,$D32,'P&amp;L1'!V$15:V$530)</f>
        <v>0</v>
      </c>
      <c r="W32" s="107">
        <f>SUMIF('P&amp;L1'!$C$15:$C$530,$D32,'P&amp;L1'!W$15:W$530)</f>
        <v>0</v>
      </c>
      <c r="X32" s="107">
        <f>SUMIF('P&amp;L1'!$C$15:$C$530,$D32,'P&amp;L1'!X$15:X$530)</f>
        <v>0</v>
      </c>
      <c r="Y32" s="107">
        <f>SUMIF('P&amp;L1'!$C$15:$C$530,$D32,'P&amp;L1'!Y$15:Y$530)</f>
        <v>0</v>
      </c>
      <c r="Z32" s="107">
        <f>SUMIF('P&amp;L1'!$C$15:$C$530,$D32,'P&amp;L1'!Z$15:Z$530)</f>
        <v>0</v>
      </c>
      <c r="AA32" s="107">
        <f>SUMIF('P&amp;L1'!$C$15:$C$530,$D32,'P&amp;L1'!AA$15:AA$530)</f>
        <v>0</v>
      </c>
      <c r="AB32" s="107">
        <f>SUMIF('P&amp;L1'!$C$15:$C$530,$D32,'P&amp;L1'!AB$15:AB$530)</f>
        <v>0</v>
      </c>
      <c r="AC32" s="108">
        <f>SUMIF('P&amp;L1'!$C$15:$C$530,$D32,'P&amp;L1'!AC$15:AC$530)</f>
        <v>0</v>
      </c>
      <c r="AE32" s="805">
        <f>SUMIF('P&amp;L1'!$C$15:$C$530,$D32,'P&amp;L1'!AE$15:AE$530)</f>
        <v>0</v>
      </c>
      <c r="AG32" s="805">
        <f>SUMIF('P&amp;L1'!$C$15:$C$530,$D32,'P&amp;L1'!AG$15:AG$530)</f>
        <v>0</v>
      </c>
      <c r="AI32" s="805">
        <f>SUMIF('P&amp;L1'!$C$15:$C$530,$D32,'P&amp;L1'!AI$15:AI$530)</f>
        <v>0</v>
      </c>
    </row>
    <row r="33" spans="4:35" outlineLevel="1" x14ac:dyDescent="0.2">
      <c r="D33" s="142" t="str">
        <f>'Line Items'!D2461</f>
        <v>Passenger Fares Revenue: SG 19 - Spare SG 19</v>
      </c>
      <c r="E33" s="106"/>
      <c r="F33" s="143" t="str">
        <f>INDEX('P&amp;L1'!F$15:F$530,MATCH($D33,'P&amp;L1'!$C$15:$C$530,0))</f>
        <v>£000</v>
      </c>
      <c r="G33" s="107">
        <f>SUMIF('P&amp;L1'!$C$15:$C$530,$D33,'P&amp;L1'!G$15:G$530)</f>
        <v>0</v>
      </c>
      <c r="H33" s="107">
        <f>SUMIF('P&amp;L1'!$C$15:$C$530,$D33,'P&amp;L1'!H$15:H$530)</f>
        <v>0</v>
      </c>
      <c r="I33" s="107">
        <f>SUMIF('P&amp;L1'!$C$15:$C$530,$D33,'P&amp;L1'!I$15:I$530)</f>
        <v>0</v>
      </c>
      <c r="J33" s="107">
        <f>SUMIF('P&amp;L1'!$C$15:$C$530,$D33,'P&amp;L1'!J$15:J$530)</f>
        <v>0</v>
      </c>
      <c r="K33" s="107">
        <f>SUMIF('P&amp;L1'!$C$15:$C$530,$D33,'P&amp;L1'!K$15:K$530)</f>
        <v>0</v>
      </c>
      <c r="L33" s="107">
        <f>SUMIF('P&amp;L1'!$C$15:$C$530,$D33,'P&amp;L1'!L$15:L$530)</f>
        <v>0</v>
      </c>
      <c r="M33" s="107">
        <f>SUMIF('P&amp;L1'!$C$15:$C$530,$D33,'P&amp;L1'!M$15:M$530)</f>
        <v>0</v>
      </c>
      <c r="N33" s="107">
        <f>SUMIF('P&amp;L1'!$C$15:$C$530,$D33,'P&amp;L1'!N$15:N$530)</f>
        <v>0</v>
      </c>
      <c r="O33" s="107">
        <f>SUMIF('P&amp;L1'!$C$15:$C$530,$D33,'P&amp;L1'!O$15:O$530)</f>
        <v>0</v>
      </c>
      <c r="P33" s="107">
        <f>SUMIF('P&amp;L1'!$C$15:$C$530,$D33,'P&amp;L1'!P$15:P$530)</f>
        <v>0</v>
      </c>
      <c r="Q33" s="107">
        <f>SUMIF('P&amp;L1'!$C$15:$C$530,$D33,'P&amp;L1'!Q$15:Q$530)</f>
        <v>0</v>
      </c>
      <c r="R33" s="107">
        <f>SUMIF('P&amp;L1'!$C$15:$C$530,$D33,'P&amp;L1'!R$15:R$530)</f>
        <v>0</v>
      </c>
      <c r="S33" s="107">
        <f>SUMIF('P&amp;L1'!$C$15:$C$530,$D33,'P&amp;L1'!S$15:S$530)</f>
        <v>0</v>
      </c>
      <c r="T33" s="107">
        <f>SUMIF('P&amp;L1'!$C$15:$C$530,$D33,'P&amp;L1'!T$15:T$530)</f>
        <v>0</v>
      </c>
      <c r="U33" s="107">
        <f>SUMIF('P&amp;L1'!$C$15:$C$530,$D33,'P&amp;L1'!U$15:U$530)</f>
        <v>0</v>
      </c>
      <c r="V33" s="107">
        <f>SUMIF('P&amp;L1'!$C$15:$C$530,$D33,'P&amp;L1'!V$15:V$530)</f>
        <v>0</v>
      </c>
      <c r="W33" s="107">
        <f>SUMIF('P&amp;L1'!$C$15:$C$530,$D33,'P&amp;L1'!W$15:W$530)</f>
        <v>0</v>
      </c>
      <c r="X33" s="107">
        <f>SUMIF('P&amp;L1'!$C$15:$C$530,$D33,'P&amp;L1'!X$15:X$530)</f>
        <v>0</v>
      </c>
      <c r="Y33" s="107">
        <f>SUMIF('P&amp;L1'!$C$15:$C$530,$D33,'P&amp;L1'!Y$15:Y$530)</f>
        <v>0</v>
      </c>
      <c r="Z33" s="107">
        <f>SUMIF('P&amp;L1'!$C$15:$C$530,$D33,'P&amp;L1'!Z$15:Z$530)</f>
        <v>0</v>
      </c>
      <c r="AA33" s="107">
        <f>SUMIF('P&amp;L1'!$C$15:$C$530,$D33,'P&amp;L1'!AA$15:AA$530)</f>
        <v>0</v>
      </c>
      <c r="AB33" s="107">
        <f>SUMIF('P&amp;L1'!$C$15:$C$530,$D33,'P&amp;L1'!AB$15:AB$530)</f>
        <v>0</v>
      </c>
      <c r="AC33" s="108">
        <f>SUMIF('P&amp;L1'!$C$15:$C$530,$D33,'P&amp;L1'!AC$15:AC$530)</f>
        <v>0</v>
      </c>
      <c r="AE33" s="805">
        <f>SUMIF('P&amp;L1'!$C$15:$C$530,$D33,'P&amp;L1'!AE$15:AE$530)</f>
        <v>0</v>
      </c>
      <c r="AG33" s="805">
        <f>SUMIF('P&amp;L1'!$C$15:$C$530,$D33,'P&amp;L1'!AG$15:AG$530)</f>
        <v>0</v>
      </c>
      <c r="AI33" s="805">
        <f>SUMIF('P&amp;L1'!$C$15:$C$530,$D33,'P&amp;L1'!AI$15:AI$530)</f>
        <v>0</v>
      </c>
    </row>
    <row r="34" spans="4:35" outlineLevel="1" x14ac:dyDescent="0.2">
      <c r="D34" s="142" t="str">
        <f>'Line Items'!D2462</f>
        <v>Passenger Fares Revenue: SG 20 - Spare SG 20</v>
      </c>
      <c r="E34" s="106"/>
      <c r="F34" s="143" t="str">
        <f>INDEX('P&amp;L1'!F$15:F$530,MATCH($D34,'P&amp;L1'!$C$15:$C$530,0))</f>
        <v>£000</v>
      </c>
      <c r="G34" s="107">
        <f>SUMIF('P&amp;L1'!$C$15:$C$530,$D34,'P&amp;L1'!G$15:G$530)</f>
        <v>0</v>
      </c>
      <c r="H34" s="107">
        <f>SUMIF('P&amp;L1'!$C$15:$C$530,$D34,'P&amp;L1'!H$15:H$530)</f>
        <v>0</v>
      </c>
      <c r="I34" s="107">
        <f>SUMIF('P&amp;L1'!$C$15:$C$530,$D34,'P&amp;L1'!I$15:I$530)</f>
        <v>0</v>
      </c>
      <c r="J34" s="107">
        <f>SUMIF('P&amp;L1'!$C$15:$C$530,$D34,'P&amp;L1'!J$15:J$530)</f>
        <v>0</v>
      </c>
      <c r="K34" s="107">
        <f>SUMIF('P&amp;L1'!$C$15:$C$530,$D34,'P&amp;L1'!K$15:K$530)</f>
        <v>0</v>
      </c>
      <c r="L34" s="107">
        <f>SUMIF('P&amp;L1'!$C$15:$C$530,$D34,'P&amp;L1'!L$15:L$530)</f>
        <v>0</v>
      </c>
      <c r="M34" s="107">
        <f>SUMIF('P&amp;L1'!$C$15:$C$530,$D34,'P&amp;L1'!M$15:M$530)</f>
        <v>0</v>
      </c>
      <c r="N34" s="107">
        <f>SUMIF('P&amp;L1'!$C$15:$C$530,$D34,'P&amp;L1'!N$15:N$530)</f>
        <v>0</v>
      </c>
      <c r="O34" s="107">
        <f>SUMIF('P&amp;L1'!$C$15:$C$530,$D34,'P&amp;L1'!O$15:O$530)</f>
        <v>0</v>
      </c>
      <c r="P34" s="107">
        <f>SUMIF('P&amp;L1'!$C$15:$C$530,$D34,'P&amp;L1'!P$15:P$530)</f>
        <v>0</v>
      </c>
      <c r="Q34" s="107">
        <f>SUMIF('P&amp;L1'!$C$15:$C$530,$D34,'P&amp;L1'!Q$15:Q$530)</f>
        <v>0</v>
      </c>
      <c r="R34" s="107">
        <f>SUMIF('P&amp;L1'!$C$15:$C$530,$D34,'P&amp;L1'!R$15:R$530)</f>
        <v>0</v>
      </c>
      <c r="S34" s="107">
        <f>SUMIF('P&amp;L1'!$C$15:$C$530,$D34,'P&amp;L1'!S$15:S$530)</f>
        <v>0</v>
      </c>
      <c r="T34" s="107">
        <f>SUMIF('P&amp;L1'!$C$15:$C$530,$D34,'P&amp;L1'!T$15:T$530)</f>
        <v>0</v>
      </c>
      <c r="U34" s="107">
        <f>SUMIF('P&amp;L1'!$C$15:$C$530,$D34,'P&amp;L1'!U$15:U$530)</f>
        <v>0</v>
      </c>
      <c r="V34" s="107">
        <f>SUMIF('P&amp;L1'!$C$15:$C$530,$D34,'P&amp;L1'!V$15:V$530)</f>
        <v>0</v>
      </c>
      <c r="W34" s="107">
        <f>SUMIF('P&amp;L1'!$C$15:$C$530,$D34,'P&amp;L1'!W$15:W$530)</f>
        <v>0</v>
      </c>
      <c r="X34" s="107">
        <f>SUMIF('P&amp;L1'!$C$15:$C$530,$D34,'P&amp;L1'!X$15:X$530)</f>
        <v>0</v>
      </c>
      <c r="Y34" s="107">
        <f>SUMIF('P&amp;L1'!$C$15:$C$530,$D34,'P&amp;L1'!Y$15:Y$530)</f>
        <v>0</v>
      </c>
      <c r="Z34" s="107">
        <f>SUMIF('P&amp;L1'!$C$15:$C$530,$D34,'P&amp;L1'!Z$15:Z$530)</f>
        <v>0</v>
      </c>
      <c r="AA34" s="107">
        <f>SUMIF('P&amp;L1'!$C$15:$C$530,$D34,'P&amp;L1'!AA$15:AA$530)</f>
        <v>0</v>
      </c>
      <c r="AB34" s="107">
        <f>SUMIF('P&amp;L1'!$C$15:$C$530,$D34,'P&amp;L1'!AB$15:AB$530)</f>
        <v>0</v>
      </c>
      <c r="AC34" s="108">
        <f>SUMIF('P&amp;L1'!$C$15:$C$530,$D34,'P&amp;L1'!AC$15:AC$530)</f>
        <v>0</v>
      </c>
      <c r="AE34" s="805">
        <f>SUMIF('P&amp;L1'!$C$15:$C$530,$D34,'P&amp;L1'!AE$15:AE$530)</f>
        <v>0</v>
      </c>
      <c r="AG34" s="805">
        <f>SUMIF('P&amp;L1'!$C$15:$C$530,$D34,'P&amp;L1'!AG$15:AG$530)</f>
        <v>0</v>
      </c>
      <c r="AI34" s="805">
        <f>SUMIF('P&amp;L1'!$C$15:$C$530,$D34,'P&amp;L1'!AI$15:AI$530)</f>
        <v>0</v>
      </c>
    </row>
    <row r="35" spans="4:35" outlineLevel="1" x14ac:dyDescent="0.2">
      <c r="D35" s="142" t="str">
        <f>'Line Items'!D2463</f>
        <v>Passenger Fares Revenue: Other Fares Revenue</v>
      </c>
      <c r="E35" s="106"/>
      <c r="F35" s="143" t="str">
        <f>INDEX('P&amp;L1'!F$15:F$530,MATCH($D35,'P&amp;L1'!$C$15:$C$530,0))</f>
        <v>£000</v>
      </c>
      <c r="G35" s="107">
        <f>SUMIF('P&amp;L1'!$C$15:$C$530,$D35,'P&amp;L1'!G$15:G$530)</f>
        <v>0</v>
      </c>
      <c r="H35" s="107">
        <f>SUMIF('P&amp;L1'!$C$15:$C$530,$D35,'P&amp;L1'!H$15:H$530)</f>
        <v>0</v>
      </c>
      <c r="I35" s="107">
        <f>SUMIF('P&amp;L1'!$C$15:$C$530,$D35,'P&amp;L1'!I$15:I$530)</f>
        <v>0</v>
      </c>
      <c r="J35" s="107">
        <f>SUMIF('P&amp;L1'!$C$15:$C$530,$D35,'P&amp;L1'!J$15:J$530)</f>
        <v>0</v>
      </c>
      <c r="K35" s="107">
        <f>SUMIF('P&amp;L1'!$C$15:$C$530,$D35,'P&amp;L1'!K$15:K$530)</f>
        <v>0</v>
      </c>
      <c r="L35" s="107">
        <f>SUMIF('P&amp;L1'!$C$15:$C$530,$D35,'P&amp;L1'!L$15:L$530)</f>
        <v>0</v>
      </c>
      <c r="M35" s="107">
        <f>SUMIF('P&amp;L1'!$C$15:$C$530,$D35,'P&amp;L1'!M$15:M$530)</f>
        <v>0</v>
      </c>
      <c r="N35" s="107">
        <f>SUMIF('P&amp;L1'!$C$15:$C$530,$D35,'P&amp;L1'!N$15:N$530)</f>
        <v>0</v>
      </c>
      <c r="O35" s="107">
        <f>SUMIF('P&amp;L1'!$C$15:$C$530,$D35,'P&amp;L1'!O$15:O$530)</f>
        <v>0</v>
      </c>
      <c r="P35" s="107">
        <f>SUMIF('P&amp;L1'!$C$15:$C$530,$D35,'P&amp;L1'!P$15:P$530)</f>
        <v>0</v>
      </c>
      <c r="Q35" s="107">
        <f>SUMIF('P&amp;L1'!$C$15:$C$530,$D35,'P&amp;L1'!Q$15:Q$530)</f>
        <v>0</v>
      </c>
      <c r="R35" s="107">
        <f>SUMIF('P&amp;L1'!$C$15:$C$530,$D35,'P&amp;L1'!R$15:R$530)</f>
        <v>0</v>
      </c>
      <c r="S35" s="107">
        <f>SUMIF('P&amp;L1'!$C$15:$C$530,$D35,'P&amp;L1'!S$15:S$530)</f>
        <v>0</v>
      </c>
      <c r="T35" s="107">
        <f>SUMIF('P&amp;L1'!$C$15:$C$530,$D35,'P&amp;L1'!T$15:T$530)</f>
        <v>0</v>
      </c>
      <c r="U35" s="107">
        <f>SUMIF('P&amp;L1'!$C$15:$C$530,$D35,'P&amp;L1'!U$15:U$530)</f>
        <v>0</v>
      </c>
      <c r="V35" s="107">
        <f>SUMIF('P&amp;L1'!$C$15:$C$530,$D35,'P&amp;L1'!V$15:V$530)</f>
        <v>0</v>
      </c>
      <c r="W35" s="107">
        <f>SUMIF('P&amp;L1'!$C$15:$C$530,$D35,'P&amp;L1'!W$15:W$530)</f>
        <v>0</v>
      </c>
      <c r="X35" s="107">
        <f>SUMIF('P&amp;L1'!$C$15:$C$530,$D35,'P&amp;L1'!X$15:X$530)</f>
        <v>0</v>
      </c>
      <c r="Y35" s="107">
        <f>SUMIF('P&amp;L1'!$C$15:$C$530,$D35,'P&amp;L1'!Y$15:Y$530)</f>
        <v>0</v>
      </c>
      <c r="Z35" s="107">
        <f>SUMIF('P&amp;L1'!$C$15:$C$530,$D35,'P&amp;L1'!Z$15:Z$530)</f>
        <v>0</v>
      </c>
      <c r="AA35" s="107">
        <f>SUMIF('P&amp;L1'!$C$15:$C$530,$D35,'P&amp;L1'!AA$15:AA$530)</f>
        <v>0</v>
      </c>
      <c r="AB35" s="107">
        <f>SUMIF('P&amp;L1'!$C$15:$C$530,$D35,'P&amp;L1'!AB$15:AB$530)</f>
        <v>0</v>
      </c>
      <c r="AC35" s="108">
        <f>SUMIF('P&amp;L1'!$C$15:$C$530,$D35,'P&amp;L1'!AC$15:AC$530)</f>
        <v>0</v>
      </c>
      <c r="AE35" s="805">
        <f>SUMIF('P&amp;L1'!$C$15:$C$530,$D35,'P&amp;L1'!AE$15:AE$530)</f>
        <v>0</v>
      </c>
      <c r="AG35" s="805">
        <f>SUMIF('P&amp;L1'!$C$15:$C$530,$D35,'P&amp;L1'!AG$15:AG$530)</f>
        <v>0</v>
      </c>
      <c r="AI35" s="805">
        <f>SUMIF('P&amp;L1'!$C$15:$C$530,$D35,'P&amp;L1'!AI$15:AI$530)</f>
        <v>0</v>
      </c>
    </row>
    <row r="36" spans="4:35" outlineLevel="1" x14ac:dyDescent="0.2">
      <c r="D36" s="142" t="str">
        <f>'Line Items'!D2464</f>
        <v>Passenger Fares Revenue: Downside Risk Adjusted Scenario Revenue Decrement</v>
      </c>
      <c r="E36" s="106"/>
      <c r="F36" s="143" t="str">
        <f>INDEX('P&amp;L1'!F$15:F$530,MATCH($D36,'P&amp;L1'!$C$15:$C$530,0))</f>
        <v>£000</v>
      </c>
      <c r="G36" s="107">
        <f>SUMIF('P&amp;L1'!$C$15:$C$530,$D36,'P&amp;L1'!G$15:G$530)</f>
        <v>0</v>
      </c>
      <c r="H36" s="107">
        <f>SUMIF('P&amp;L1'!$C$15:$C$530,$D36,'P&amp;L1'!H$15:H$530)</f>
        <v>0</v>
      </c>
      <c r="I36" s="107">
        <f>SUMIF('P&amp;L1'!$C$15:$C$530,$D36,'P&amp;L1'!I$15:I$530)</f>
        <v>0</v>
      </c>
      <c r="J36" s="107">
        <f>SUMIF('P&amp;L1'!$C$15:$C$530,$D36,'P&amp;L1'!J$15:J$530)</f>
        <v>0</v>
      </c>
      <c r="K36" s="107">
        <f>SUMIF('P&amp;L1'!$C$15:$C$530,$D36,'P&amp;L1'!K$15:K$530)</f>
        <v>0</v>
      </c>
      <c r="L36" s="107">
        <f>SUMIF('P&amp;L1'!$C$15:$C$530,$D36,'P&amp;L1'!L$15:L$530)</f>
        <v>0</v>
      </c>
      <c r="M36" s="107">
        <f>SUMIF('P&amp;L1'!$C$15:$C$530,$D36,'P&amp;L1'!M$15:M$530)</f>
        <v>0</v>
      </c>
      <c r="N36" s="107">
        <f>SUMIF('P&amp;L1'!$C$15:$C$530,$D36,'P&amp;L1'!N$15:N$530)</f>
        <v>0</v>
      </c>
      <c r="O36" s="107">
        <f>SUMIF('P&amp;L1'!$C$15:$C$530,$D36,'P&amp;L1'!O$15:O$530)</f>
        <v>0</v>
      </c>
      <c r="P36" s="107">
        <f>SUMIF('P&amp;L1'!$C$15:$C$530,$D36,'P&amp;L1'!P$15:P$530)</f>
        <v>0</v>
      </c>
      <c r="Q36" s="107">
        <f>SUMIF('P&amp;L1'!$C$15:$C$530,$D36,'P&amp;L1'!Q$15:Q$530)</f>
        <v>0</v>
      </c>
      <c r="R36" s="107">
        <f>SUMIF('P&amp;L1'!$C$15:$C$530,$D36,'P&amp;L1'!R$15:R$530)</f>
        <v>0</v>
      </c>
      <c r="S36" s="107">
        <f>SUMIF('P&amp;L1'!$C$15:$C$530,$D36,'P&amp;L1'!S$15:S$530)</f>
        <v>0</v>
      </c>
      <c r="T36" s="107">
        <f>SUMIF('P&amp;L1'!$C$15:$C$530,$D36,'P&amp;L1'!T$15:T$530)</f>
        <v>0</v>
      </c>
      <c r="U36" s="107">
        <f>SUMIF('P&amp;L1'!$C$15:$C$530,$D36,'P&amp;L1'!U$15:U$530)</f>
        <v>0</v>
      </c>
      <c r="V36" s="107">
        <f>SUMIF('P&amp;L1'!$C$15:$C$530,$D36,'P&amp;L1'!V$15:V$530)</f>
        <v>0</v>
      </c>
      <c r="W36" s="107">
        <f>SUMIF('P&amp;L1'!$C$15:$C$530,$D36,'P&amp;L1'!W$15:W$530)</f>
        <v>0</v>
      </c>
      <c r="X36" s="107">
        <f>SUMIF('P&amp;L1'!$C$15:$C$530,$D36,'P&amp;L1'!X$15:X$530)</f>
        <v>0</v>
      </c>
      <c r="Y36" s="107">
        <f>SUMIF('P&amp;L1'!$C$15:$C$530,$D36,'P&amp;L1'!Y$15:Y$530)</f>
        <v>0</v>
      </c>
      <c r="Z36" s="107">
        <f>SUMIF('P&amp;L1'!$C$15:$C$530,$D36,'P&amp;L1'!Z$15:Z$530)</f>
        <v>0</v>
      </c>
      <c r="AA36" s="107">
        <f>SUMIF('P&amp;L1'!$C$15:$C$530,$D36,'P&amp;L1'!AA$15:AA$530)</f>
        <v>0</v>
      </c>
      <c r="AB36" s="107">
        <f>SUMIF('P&amp;L1'!$C$15:$C$530,$D36,'P&amp;L1'!AB$15:AB$530)</f>
        <v>0</v>
      </c>
      <c r="AC36" s="108">
        <f>SUMIF('P&amp;L1'!$C$15:$C$530,$D36,'P&amp;L1'!AC$15:AC$530)</f>
        <v>0</v>
      </c>
      <c r="AE36" s="805">
        <f>SUMIF('P&amp;L1'!$C$15:$C$530,$D36,'P&amp;L1'!AE$15:AE$530)</f>
        <v>0</v>
      </c>
      <c r="AG36" s="805">
        <f>SUMIF('P&amp;L1'!$C$15:$C$530,$D36,'P&amp;L1'!AG$15:AG$530)</f>
        <v>0</v>
      </c>
      <c r="AI36" s="805">
        <f>SUMIF('P&amp;L1'!$C$15:$C$530,$D36,'P&amp;L1'!AI$15:AI$530)</f>
        <v>0</v>
      </c>
    </row>
    <row r="37" spans="4:35" outlineLevel="1" x14ac:dyDescent="0.2">
      <c r="D37" s="142" t="str">
        <f>'Line Items'!D2465</f>
        <v>Other Revenue: Other Revenue from Core Business</v>
      </c>
      <c r="E37" s="106"/>
      <c r="F37" s="143" t="str">
        <f>INDEX('P&amp;L1'!F$15:F$530,MATCH($D37,'P&amp;L1'!$C$15:$C$530,0))</f>
        <v>£000</v>
      </c>
      <c r="G37" s="107">
        <f>SUMIF('P&amp;L1'!$C$15:$C$530,$D37,'P&amp;L1'!G$15:G$530)</f>
        <v>0</v>
      </c>
      <c r="H37" s="107">
        <f>SUMIF('P&amp;L1'!$C$15:$C$530,$D37,'P&amp;L1'!H$15:H$530)</f>
        <v>0</v>
      </c>
      <c r="I37" s="107">
        <f>SUMIF('P&amp;L1'!$C$15:$C$530,$D37,'P&amp;L1'!I$15:I$530)</f>
        <v>0</v>
      </c>
      <c r="J37" s="107">
        <f>SUMIF('P&amp;L1'!$C$15:$C$530,$D37,'P&amp;L1'!J$15:J$530)</f>
        <v>0</v>
      </c>
      <c r="K37" s="107">
        <f>SUMIF('P&amp;L1'!$C$15:$C$530,$D37,'P&amp;L1'!K$15:K$530)</f>
        <v>0</v>
      </c>
      <c r="L37" s="107">
        <f>SUMIF('P&amp;L1'!$C$15:$C$530,$D37,'P&amp;L1'!L$15:L$530)</f>
        <v>0</v>
      </c>
      <c r="M37" s="107">
        <f>SUMIF('P&amp;L1'!$C$15:$C$530,$D37,'P&amp;L1'!M$15:M$530)</f>
        <v>0</v>
      </c>
      <c r="N37" s="107">
        <f>SUMIF('P&amp;L1'!$C$15:$C$530,$D37,'P&amp;L1'!N$15:N$530)</f>
        <v>0</v>
      </c>
      <c r="O37" s="107">
        <f>SUMIF('P&amp;L1'!$C$15:$C$530,$D37,'P&amp;L1'!O$15:O$530)</f>
        <v>0</v>
      </c>
      <c r="P37" s="107">
        <f>SUMIF('P&amp;L1'!$C$15:$C$530,$D37,'P&amp;L1'!P$15:P$530)</f>
        <v>0</v>
      </c>
      <c r="Q37" s="107">
        <f>SUMIF('P&amp;L1'!$C$15:$C$530,$D37,'P&amp;L1'!Q$15:Q$530)</f>
        <v>0</v>
      </c>
      <c r="R37" s="107">
        <f>SUMIF('P&amp;L1'!$C$15:$C$530,$D37,'P&amp;L1'!R$15:R$530)</f>
        <v>0</v>
      </c>
      <c r="S37" s="107">
        <f>SUMIF('P&amp;L1'!$C$15:$C$530,$D37,'P&amp;L1'!S$15:S$530)</f>
        <v>0</v>
      </c>
      <c r="T37" s="107">
        <f>SUMIF('P&amp;L1'!$C$15:$C$530,$D37,'P&amp;L1'!T$15:T$530)</f>
        <v>0</v>
      </c>
      <c r="U37" s="107">
        <f>SUMIF('P&amp;L1'!$C$15:$C$530,$D37,'P&amp;L1'!U$15:U$530)</f>
        <v>0</v>
      </c>
      <c r="V37" s="107">
        <f>SUMIF('P&amp;L1'!$C$15:$C$530,$D37,'P&amp;L1'!V$15:V$530)</f>
        <v>0</v>
      </c>
      <c r="W37" s="107">
        <f>SUMIF('P&amp;L1'!$C$15:$C$530,$D37,'P&amp;L1'!W$15:W$530)</f>
        <v>0</v>
      </c>
      <c r="X37" s="107">
        <f>SUMIF('P&amp;L1'!$C$15:$C$530,$D37,'P&amp;L1'!X$15:X$530)</f>
        <v>0</v>
      </c>
      <c r="Y37" s="107">
        <f>SUMIF('P&amp;L1'!$C$15:$C$530,$D37,'P&amp;L1'!Y$15:Y$530)</f>
        <v>0</v>
      </c>
      <c r="Z37" s="107">
        <f>SUMIF('P&amp;L1'!$C$15:$C$530,$D37,'P&amp;L1'!Z$15:Z$530)</f>
        <v>0</v>
      </c>
      <c r="AA37" s="107">
        <f>SUMIF('P&amp;L1'!$C$15:$C$530,$D37,'P&amp;L1'!AA$15:AA$530)</f>
        <v>0</v>
      </c>
      <c r="AB37" s="107">
        <f>SUMIF('P&amp;L1'!$C$15:$C$530,$D37,'P&amp;L1'!AB$15:AB$530)</f>
        <v>0</v>
      </c>
      <c r="AC37" s="108">
        <f>SUMIF('P&amp;L1'!$C$15:$C$530,$D37,'P&amp;L1'!AC$15:AC$530)</f>
        <v>0</v>
      </c>
      <c r="AE37" s="805">
        <f>SUMIF('P&amp;L1'!$C$15:$C$530,$D37,'P&amp;L1'!AE$15:AE$530)</f>
        <v>0</v>
      </c>
      <c r="AG37" s="805">
        <f>SUMIF('P&amp;L1'!$C$15:$C$530,$D37,'P&amp;L1'!AG$15:AG$530)</f>
        <v>0</v>
      </c>
      <c r="AI37" s="805">
        <f>SUMIF('P&amp;L1'!$C$15:$C$530,$D37,'P&amp;L1'!AI$15:AI$530)</f>
        <v>0</v>
      </c>
    </row>
    <row r="38" spans="4:35" outlineLevel="1" x14ac:dyDescent="0.2">
      <c r="D38" s="142" t="str">
        <f>'Line Items'!D2466</f>
        <v>Other Revenue: Revenue from Station Access Offcharged</v>
      </c>
      <c r="E38" s="106"/>
      <c r="F38" s="143" t="str">
        <f>INDEX('P&amp;L1'!F$15:F$530,MATCH($D38,'P&amp;L1'!$C$15:$C$530,0))</f>
        <v>£000</v>
      </c>
      <c r="G38" s="107">
        <f>SUMIF('P&amp;L1'!$C$15:$C$530,$D38,'P&amp;L1'!G$15:G$530)</f>
        <v>0</v>
      </c>
      <c r="H38" s="107">
        <f>SUMIF('P&amp;L1'!$C$15:$C$530,$D38,'P&amp;L1'!H$15:H$530)</f>
        <v>0</v>
      </c>
      <c r="I38" s="107">
        <f>SUMIF('P&amp;L1'!$C$15:$C$530,$D38,'P&amp;L1'!I$15:I$530)</f>
        <v>0</v>
      </c>
      <c r="J38" s="107">
        <f>SUMIF('P&amp;L1'!$C$15:$C$530,$D38,'P&amp;L1'!J$15:J$530)</f>
        <v>0</v>
      </c>
      <c r="K38" s="107">
        <f>SUMIF('P&amp;L1'!$C$15:$C$530,$D38,'P&amp;L1'!K$15:K$530)</f>
        <v>0</v>
      </c>
      <c r="L38" s="107">
        <f>SUMIF('P&amp;L1'!$C$15:$C$530,$D38,'P&amp;L1'!L$15:L$530)</f>
        <v>0</v>
      </c>
      <c r="M38" s="107">
        <f>SUMIF('P&amp;L1'!$C$15:$C$530,$D38,'P&amp;L1'!M$15:M$530)</f>
        <v>0</v>
      </c>
      <c r="N38" s="107">
        <f>SUMIF('P&amp;L1'!$C$15:$C$530,$D38,'P&amp;L1'!N$15:N$530)</f>
        <v>0</v>
      </c>
      <c r="O38" s="107">
        <f>SUMIF('P&amp;L1'!$C$15:$C$530,$D38,'P&amp;L1'!O$15:O$530)</f>
        <v>0</v>
      </c>
      <c r="P38" s="107">
        <f>SUMIF('P&amp;L1'!$C$15:$C$530,$D38,'P&amp;L1'!P$15:P$530)</f>
        <v>0</v>
      </c>
      <c r="Q38" s="107">
        <f>SUMIF('P&amp;L1'!$C$15:$C$530,$D38,'P&amp;L1'!Q$15:Q$530)</f>
        <v>0</v>
      </c>
      <c r="R38" s="107">
        <f>SUMIF('P&amp;L1'!$C$15:$C$530,$D38,'P&amp;L1'!R$15:R$530)</f>
        <v>0</v>
      </c>
      <c r="S38" s="107">
        <f>SUMIF('P&amp;L1'!$C$15:$C$530,$D38,'P&amp;L1'!S$15:S$530)</f>
        <v>0</v>
      </c>
      <c r="T38" s="107">
        <f>SUMIF('P&amp;L1'!$C$15:$C$530,$D38,'P&amp;L1'!T$15:T$530)</f>
        <v>0</v>
      </c>
      <c r="U38" s="107">
        <f>SUMIF('P&amp;L1'!$C$15:$C$530,$D38,'P&amp;L1'!U$15:U$530)</f>
        <v>0</v>
      </c>
      <c r="V38" s="107">
        <f>SUMIF('P&amp;L1'!$C$15:$C$530,$D38,'P&amp;L1'!V$15:V$530)</f>
        <v>0</v>
      </c>
      <c r="W38" s="107">
        <f>SUMIF('P&amp;L1'!$C$15:$C$530,$D38,'P&amp;L1'!W$15:W$530)</f>
        <v>0</v>
      </c>
      <c r="X38" s="107">
        <f>SUMIF('P&amp;L1'!$C$15:$C$530,$D38,'P&amp;L1'!X$15:X$530)</f>
        <v>0</v>
      </c>
      <c r="Y38" s="107">
        <f>SUMIF('P&amp;L1'!$C$15:$C$530,$D38,'P&amp;L1'!Y$15:Y$530)</f>
        <v>0</v>
      </c>
      <c r="Z38" s="107">
        <f>SUMIF('P&amp;L1'!$C$15:$C$530,$D38,'P&amp;L1'!Z$15:Z$530)</f>
        <v>0</v>
      </c>
      <c r="AA38" s="107">
        <f>SUMIF('P&amp;L1'!$C$15:$C$530,$D38,'P&amp;L1'!AA$15:AA$530)</f>
        <v>0</v>
      </c>
      <c r="AB38" s="107">
        <f>SUMIF('P&amp;L1'!$C$15:$C$530,$D38,'P&amp;L1'!AB$15:AB$530)</f>
        <v>0</v>
      </c>
      <c r="AC38" s="108">
        <f>SUMIF('P&amp;L1'!$C$15:$C$530,$D38,'P&amp;L1'!AC$15:AC$530)</f>
        <v>0</v>
      </c>
      <c r="AE38" s="805">
        <f>SUMIF('P&amp;L1'!$C$15:$C$530,$D38,'P&amp;L1'!AE$15:AE$530)</f>
        <v>0</v>
      </c>
      <c r="AG38" s="805">
        <f>SUMIF('P&amp;L1'!$C$15:$C$530,$D38,'P&amp;L1'!AG$15:AG$530)</f>
        <v>0</v>
      </c>
      <c r="AI38" s="805">
        <f>SUMIF('P&amp;L1'!$C$15:$C$530,$D38,'P&amp;L1'!AI$15:AI$530)</f>
        <v>0</v>
      </c>
    </row>
    <row r="39" spans="4:35" outlineLevel="1" x14ac:dyDescent="0.2">
      <c r="D39" s="113" t="str">
        <f>'Line Items'!D2467</f>
        <v>Other Revenue: Revenue from Other Costs Offcharged</v>
      </c>
      <c r="E39" s="286"/>
      <c r="F39" s="155" t="str">
        <f>INDEX('P&amp;L1'!F$15:F$530,MATCH($D39,'P&amp;L1'!$C$15:$C$530,0))</f>
        <v>£000</v>
      </c>
      <c r="G39" s="115">
        <f>SUMIF('P&amp;L1'!$C$15:$C$530,$D39,'P&amp;L1'!G$15:G$530)</f>
        <v>0</v>
      </c>
      <c r="H39" s="115">
        <f>SUMIF('P&amp;L1'!$C$15:$C$530,$D39,'P&amp;L1'!H$15:H$530)</f>
        <v>0</v>
      </c>
      <c r="I39" s="115">
        <f>SUMIF('P&amp;L1'!$C$15:$C$530,$D39,'P&amp;L1'!I$15:I$530)</f>
        <v>0</v>
      </c>
      <c r="J39" s="115">
        <f>SUMIF('P&amp;L1'!$C$15:$C$530,$D39,'P&amp;L1'!J$15:J$530)</f>
        <v>0</v>
      </c>
      <c r="K39" s="115">
        <f>SUMIF('P&amp;L1'!$C$15:$C$530,$D39,'P&amp;L1'!K$15:K$530)</f>
        <v>0</v>
      </c>
      <c r="L39" s="115">
        <f>SUMIF('P&amp;L1'!$C$15:$C$530,$D39,'P&amp;L1'!L$15:L$530)</f>
        <v>0</v>
      </c>
      <c r="M39" s="115">
        <f>SUMIF('P&amp;L1'!$C$15:$C$530,$D39,'P&amp;L1'!M$15:M$530)</f>
        <v>0</v>
      </c>
      <c r="N39" s="115">
        <f>SUMIF('P&amp;L1'!$C$15:$C$530,$D39,'P&amp;L1'!N$15:N$530)</f>
        <v>0</v>
      </c>
      <c r="O39" s="115">
        <f>SUMIF('P&amp;L1'!$C$15:$C$530,$D39,'P&amp;L1'!O$15:O$530)</f>
        <v>0</v>
      </c>
      <c r="P39" s="115">
        <f>SUMIF('P&amp;L1'!$C$15:$C$530,$D39,'P&amp;L1'!P$15:P$530)</f>
        <v>0</v>
      </c>
      <c r="Q39" s="115">
        <f>SUMIF('P&amp;L1'!$C$15:$C$530,$D39,'P&amp;L1'!Q$15:Q$530)</f>
        <v>0</v>
      </c>
      <c r="R39" s="115">
        <f>SUMIF('P&amp;L1'!$C$15:$C$530,$D39,'P&amp;L1'!R$15:R$530)</f>
        <v>0</v>
      </c>
      <c r="S39" s="115">
        <f>SUMIF('P&amp;L1'!$C$15:$C$530,$D39,'P&amp;L1'!S$15:S$530)</f>
        <v>0</v>
      </c>
      <c r="T39" s="115">
        <f>SUMIF('P&amp;L1'!$C$15:$C$530,$D39,'P&amp;L1'!T$15:T$530)</f>
        <v>0</v>
      </c>
      <c r="U39" s="115">
        <f>SUMIF('P&amp;L1'!$C$15:$C$530,$D39,'P&amp;L1'!U$15:U$530)</f>
        <v>0</v>
      </c>
      <c r="V39" s="115">
        <f>SUMIF('P&amp;L1'!$C$15:$C$530,$D39,'P&amp;L1'!V$15:V$530)</f>
        <v>0</v>
      </c>
      <c r="W39" s="115">
        <f>SUMIF('P&amp;L1'!$C$15:$C$530,$D39,'P&amp;L1'!W$15:W$530)</f>
        <v>0</v>
      </c>
      <c r="X39" s="115">
        <f>SUMIF('P&amp;L1'!$C$15:$C$530,$D39,'P&amp;L1'!X$15:X$530)</f>
        <v>0</v>
      </c>
      <c r="Y39" s="115">
        <f>SUMIF('P&amp;L1'!$C$15:$C$530,$D39,'P&amp;L1'!Y$15:Y$530)</f>
        <v>0</v>
      </c>
      <c r="Z39" s="115">
        <f>SUMIF('P&amp;L1'!$C$15:$C$530,$D39,'P&amp;L1'!Z$15:Z$530)</f>
        <v>0</v>
      </c>
      <c r="AA39" s="115">
        <f>SUMIF('P&amp;L1'!$C$15:$C$530,$D39,'P&amp;L1'!AA$15:AA$530)</f>
        <v>0</v>
      </c>
      <c r="AB39" s="115">
        <f>SUMIF('P&amp;L1'!$C$15:$C$530,$D39,'P&amp;L1'!AB$15:AB$530)</f>
        <v>0</v>
      </c>
      <c r="AC39" s="116">
        <f>SUMIF('P&amp;L1'!$C$15:$C$530,$D39,'P&amp;L1'!AC$15:AC$530)</f>
        <v>0</v>
      </c>
      <c r="AE39" s="1058">
        <f>SUMIF('P&amp;L1'!$C$15:$C$530,$D39,'P&amp;L1'!AE$15:AE$530)</f>
        <v>0</v>
      </c>
      <c r="AG39" s="1058">
        <f>SUMIF('P&amp;L1'!$C$15:$C$530,$D39,'P&amp;L1'!AG$15:AG$530)</f>
        <v>0</v>
      </c>
      <c r="AI39" s="1058">
        <f>SUMIF('P&amp;L1'!$C$15:$C$530,$D39,'P&amp;L1'!AI$15:AI$530)</f>
        <v>0</v>
      </c>
    </row>
    <row r="40" spans="4:35" outlineLevel="1" x14ac:dyDescent="0.2"/>
    <row r="41" spans="4:35" ht="13.5" outlineLevel="1" thickBot="1" x14ac:dyDescent="0.25">
      <c r="D41" s="466" t="str">
        <f>'Line Items'!D2496</f>
        <v>Total Revenue</v>
      </c>
      <c r="E41" s="467"/>
      <c r="F41" s="468" t="str">
        <f>F39</f>
        <v>£000</v>
      </c>
      <c r="G41" s="469">
        <f t="shared" ref="G41:AC41" si="0">SUM(G15:G39)</f>
        <v>0</v>
      </c>
      <c r="H41" s="469">
        <f t="shared" si="0"/>
        <v>0</v>
      </c>
      <c r="I41" s="469">
        <f t="shared" si="0"/>
        <v>0</v>
      </c>
      <c r="J41" s="469">
        <f t="shared" si="0"/>
        <v>0</v>
      </c>
      <c r="K41" s="469">
        <f t="shared" si="0"/>
        <v>0</v>
      </c>
      <c r="L41" s="469">
        <f t="shared" si="0"/>
        <v>0</v>
      </c>
      <c r="M41" s="469">
        <f t="shared" si="0"/>
        <v>0</v>
      </c>
      <c r="N41" s="469">
        <f t="shared" si="0"/>
        <v>0</v>
      </c>
      <c r="O41" s="469">
        <f t="shared" si="0"/>
        <v>0</v>
      </c>
      <c r="P41" s="469">
        <f t="shared" si="0"/>
        <v>0</v>
      </c>
      <c r="Q41" s="469">
        <f t="shared" si="0"/>
        <v>0</v>
      </c>
      <c r="R41" s="469">
        <f t="shared" si="0"/>
        <v>0</v>
      </c>
      <c r="S41" s="469">
        <f t="shared" si="0"/>
        <v>0</v>
      </c>
      <c r="T41" s="469">
        <f t="shared" si="0"/>
        <v>0</v>
      </c>
      <c r="U41" s="469">
        <f t="shared" si="0"/>
        <v>0</v>
      </c>
      <c r="V41" s="469">
        <f t="shared" si="0"/>
        <v>0</v>
      </c>
      <c r="W41" s="469">
        <f t="shared" si="0"/>
        <v>0</v>
      </c>
      <c r="X41" s="469">
        <f t="shared" si="0"/>
        <v>0</v>
      </c>
      <c r="Y41" s="469">
        <f t="shared" si="0"/>
        <v>0</v>
      </c>
      <c r="Z41" s="469">
        <f t="shared" si="0"/>
        <v>0</v>
      </c>
      <c r="AA41" s="469">
        <f t="shared" si="0"/>
        <v>0</v>
      </c>
      <c r="AB41" s="469">
        <f t="shared" si="0"/>
        <v>0</v>
      </c>
      <c r="AC41" s="470">
        <f t="shared" si="0"/>
        <v>0</v>
      </c>
      <c r="AE41" s="1064">
        <f>SUM(AE15:AE39)</f>
        <v>0</v>
      </c>
      <c r="AG41" s="1064">
        <f>SUM(AG15:AG39)</f>
        <v>0</v>
      </c>
      <c r="AI41" s="1064">
        <f>SUM(AI15:AI39)</f>
        <v>0</v>
      </c>
    </row>
    <row r="42" spans="4:35" ht="13.5" outlineLevel="1" thickTop="1" x14ac:dyDescent="0.2"/>
    <row r="43" spans="4:35" outlineLevel="1" x14ac:dyDescent="0.2">
      <c r="D43" s="446" t="str">
        <f>'Line Items'!D2468</f>
        <v>Staff Costs: Trains</v>
      </c>
      <c r="E43" s="447"/>
      <c r="F43" s="448" t="str">
        <f>INDEX('P&amp;L1'!F$15:F$530,MATCH($D43,'P&amp;L1'!$C$15:$C$530,0))</f>
        <v>£000</v>
      </c>
      <c r="G43" s="449">
        <f>SUMIF('P&amp;L1'!$C$15:$C$530,$D43,'P&amp;L1'!G$15:G$530)</f>
        <v>0</v>
      </c>
      <c r="H43" s="449">
        <f>SUMIF('P&amp;L1'!$C$15:$C$530,$D43,'P&amp;L1'!H$15:H$530)</f>
        <v>0</v>
      </c>
      <c r="I43" s="496">
        <f>SUMIF('P&amp;L1'!$C$15:$C$530,$D43,'P&amp;L1'!I$15:I$530)</f>
        <v>0</v>
      </c>
      <c r="J43" s="449">
        <f>SUMIF('P&amp;L1'!$C$15:$C$530,$D43,'P&amp;L1'!J$15:J$530)</f>
        <v>0</v>
      </c>
      <c r="K43" s="449">
        <f>SUMIF('P&amp;L1'!$C$15:$C$530,$D43,'P&amp;L1'!K$15:K$530)</f>
        <v>0</v>
      </c>
      <c r="L43" s="449">
        <f>SUMIF('P&amp;L1'!$C$15:$C$530,$D43,'P&amp;L1'!L$15:L$530)</f>
        <v>0</v>
      </c>
      <c r="M43" s="449">
        <f>SUMIF('P&amp;L1'!$C$15:$C$530,$D43,'P&amp;L1'!M$15:M$530)</f>
        <v>0</v>
      </c>
      <c r="N43" s="449">
        <f>SUMIF('P&amp;L1'!$C$15:$C$530,$D43,'P&amp;L1'!N$15:N$530)</f>
        <v>0</v>
      </c>
      <c r="O43" s="449">
        <f>SUMIF('P&amp;L1'!$C$15:$C$530,$D43,'P&amp;L1'!O$15:O$530)</f>
        <v>0</v>
      </c>
      <c r="P43" s="449">
        <f>SUMIF('P&amp;L1'!$C$15:$C$530,$D43,'P&amp;L1'!P$15:P$530)</f>
        <v>0</v>
      </c>
      <c r="Q43" s="449">
        <f>SUMIF('P&amp;L1'!$C$15:$C$530,$D43,'P&amp;L1'!Q$15:Q$530)</f>
        <v>0</v>
      </c>
      <c r="R43" s="449">
        <f>SUMIF('P&amp;L1'!$C$15:$C$530,$D43,'P&amp;L1'!R$15:R$530)</f>
        <v>0</v>
      </c>
      <c r="S43" s="449">
        <f>SUMIF('P&amp;L1'!$C$15:$C$530,$D43,'P&amp;L1'!S$15:S$530)</f>
        <v>0</v>
      </c>
      <c r="T43" s="449">
        <f>SUMIF('P&amp;L1'!$C$15:$C$530,$D43,'P&amp;L1'!T$15:T$530)</f>
        <v>0</v>
      </c>
      <c r="U43" s="449">
        <f>SUMIF('P&amp;L1'!$C$15:$C$530,$D43,'P&amp;L1'!U$15:U$530)</f>
        <v>0</v>
      </c>
      <c r="V43" s="449">
        <f>SUMIF('P&amp;L1'!$C$15:$C$530,$D43,'P&amp;L1'!V$15:V$530)</f>
        <v>0</v>
      </c>
      <c r="W43" s="449">
        <f>SUMIF('P&amp;L1'!$C$15:$C$530,$D43,'P&amp;L1'!W$15:W$530)</f>
        <v>0</v>
      </c>
      <c r="X43" s="449">
        <f>SUMIF('P&amp;L1'!$C$15:$C$530,$D43,'P&amp;L1'!X$15:X$530)</f>
        <v>0</v>
      </c>
      <c r="Y43" s="449">
        <f>SUMIF('P&amp;L1'!$C$15:$C$530,$D43,'P&amp;L1'!Y$15:Y$530)</f>
        <v>0</v>
      </c>
      <c r="Z43" s="449">
        <f>SUMIF('P&amp;L1'!$C$15:$C$530,$D43,'P&amp;L1'!Z$15:Z$530)</f>
        <v>0</v>
      </c>
      <c r="AA43" s="449">
        <f>SUMIF('P&amp;L1'!$C$15:$C$530,$D43,'P&amp;L1'!AA$15:AA$530)</f>
        <v>0</v>
      </c>
      <c r="AB43" s="449">
        <f>SUMIF('P&amp;L1'!$C$15:$C$530,$D43,'P&amp;L1'!AB$15:AB$530)</f>
        <v>0</v>
      </c>
      <c r="AC43" s="450">
        <f>SUMIF('P&amp;L1'!$C$15:$C$530,$D43,'P&amp;L1'!AC$15:AC$530)</f>
        <v>0</v>
      </c>
      <c r="AE43" s="1057">
        <f>SUMIF('P&amp;L1'!$C$15:$C$530,$D43,'P&amp;L1'!AE$15:AE$530)</f>
        <v>0</v>
      </c>
      <c r="AG43" s="1057">
        <f>SUMIF('P&amp;L1'!$C$15:$C$530,$D43,'P&amp;L1'!AG$15:AG$530)</f>
        <v>0</v>
      </c>
      <c r="AI43" s="1057">
        <f>SUMIF('P&amp;L1'!$C$15:$C$530,$D43,'P&amp;L1'!AI$15:AI$530)</f>
        <v>0</v>
      </c>
    </row>
    <row r="44" spans="4:35" outlineLevel="1" x14ac:dyDescent="0.2">
      <c r="D44" s="142" t="str">
        <f>'Line Items'!D2469</f>
        <v>Staff Costs: Stations</v>
      </c>
      <c r="E44" s="106"/>
      <c r="F44" s="143" t="str">
        <f>INDEX('P&amp;L1'!F$15:F$530,MATCH($D44,'P&amp;L1'!$C$15:$C$530,0))</f>
        <v>£000</v>
      </c>
      <c r="G44" s="107">
        <f>SUMIF('P&amp;L1'!$C$15:$C$530,$D44,'P&amp;L1'!G$15:G$530)</f>
        <v>0</v>
      </c>
      <c r="H44" s="107">
        <f>SUMIF('P&amp;L1'!$C$15:$C$530,$D44,'P&amp;L1'!H$15:H$530)</f>
        <v>0</v>
      </c>
      <c r="I44" s="497">
        <f>SUMIF('P&amp;L1'!$C$15:$C$530,$D44,'P&amp;L1'!I$15:I$530)</f>
        <v>0</v>
      </c>
      <c r="J44" s="107">
        <f>SUMIF('P&amp;L1'!$C$15:$C$530,$D44,'P&amp;L1'!J$15:J$530)</f>
        <v>0</v>
      </c>
      <c r="K44" s="107">
        <f>SUMIF('P&amp;L1'!$C$15:$C$530,$D44,'P&amp;L1'!K$15:K$530)</f>
        <v>0</v>
      </c>
      <c r="L44" s="107">
        <f>SUMIF('P&amp;L1'!$C$15:$C$530,$D44,'P&amp;L1'!L$15:L$530)</f>
        <v>0</v>
      </c>
      <c r="M44" s="107">
        <f>SUMIF('P&amp;L1'!$C$15:$C$530,$D44,'P&amp;L1'!M$15:M$530)</f>
        <v>0</v>
      </c>
      <c r="N44" s="107">
        <f>SUMIF('P&amp;L1'!$C$15:$C$530,$D44,'P&amp;L1'!N$15:N$530)</f>
        <v>0</v>
      </c>
      <c r="O44" s="107">
        <f>SUMIF('P&amp;L1'!$C$15:$C$530,$D44,'P&amp;L1'!O$15:O$530)</f>
        <v>0</v>
      </c>
      <c r="P44" s="107">
        <f>SUMIF('P&amp;L1'!$C$15:$C$530,$D44,'P&amp;L1'!P$15:P$530)</f>
        <v>0</v>
      </c>
      <c r="Q44" s="107">
        <f>SUMIF('P&amp;L1'!$C$15:$C$530,$D44,'P&amp;L1'!Q$15:Q$530)</f>
        <v>0</v>
      </c>
      <c r="R44" s="107">
        <f>SUMIF('P&amp;L1'!$C$15:$C$530,$D44,'P&amp;L1'!R$15:R$530)</f>
        <v>0</v>
      </c>
      <c r="S44" s="107">
        <f>SUMIF('P&amp;L1'!$C$15:$C$530,$D44,'P&amp;L1'!S$15:S$530)</f>
        <v>0</v>
      </c>
      <c r="T44" s="107">
        <f>SUMIF('P&amp;L1'!$C$15:$C$530,$D44,'P&amp;L1'!T$15:T$530)</f>
        <v>0</v>
      </c>
      <c r="U44" s="107">
        <f>SUMIF('P&amp;L1'!$C$15:$C$530,$D44,'P&amp;L1'!U$15:U$530)</f>
        <v>0</v>
      </c>
      <c r="V44" s="107">
        <f>SUMIF('P&amp;L1'!$C$15:$C$530,$D44,'P&amp;L1'!V$15:V$530)</f>
        <v>0</v>
      </c>
      <c r="W44" s="107">
        <f>SUMIF('P&amp;L1'!$C$15:$C$530,$D44,'P&amp;L1'!W$15:W$530)</f>
        <v>0</v>
      </c>
      <c r="X44" s="107">
        <f>SUMIF('P&amp;L1'!$C$15:$C$530,$D44,'P&amp;L1'!X$15:X$530)</f>
        <v>0</v>
      </c>
      <c r="Y44" s="107">
        <f>SUMIF('P&amp;L1'!$C$15:$C$530,$D44,'P&amp;L1'!Y$15:Y$530)</f>
        <v>0</v>
      </c>
      <c r="Z44" s="107">
        <f>SUMIF('P&amp;L1'!$C$15:$C$530,$D44,'P&amp;L1'!Z$15:Z$530)</f>
        <v>0</v>
      </c>
      <c r="AA44" s="107">
        <f>SUMIF('P&amp;L1'!$C$15:$C$530,$D44,'P&amp;L1'!AA$15:AA$530)</f>
        <v>0</v>
      </c>
      <c r="AB44" s="107">
        <f>SUMIF('P&amp;L1'!$C$15:$C$530,$D44,'P&amp;L1'!AB$15:AB$530)</f>
        <v>0</v>
      </c>
      <c r="AC44" s="108">
        <f>SUMIF('P&amp;L1'!$C$15:$C$530,$D44,'P&amp;L1'!AC$15:AC$530)</f>
        <v>0</v>
      </c>
      <c r="AE44" s="805">
        <f>SUMIF('P&amp;L1'!$C$15:$C$530,$D44,'P&amp;L1'!AE$15:AE$530)</f>
        <v>0</v>
      </c>
      <c r="AG44" s="805">
        <f>SUMIF('P&amp;L1'!$C$15:$C$530,$D44,'P&amp;L1'!AG$15:AG$530)</f>
        <v>0</v>
      </c>
      <c r="AI44" s="805">
        <f>SUMIF('P&amp;L1'!$C$15:$C$530,$D44,'P&amp;L1'!AI$15:AI$530)</f>
        <v>0</v>
      </c>
    </row>
    <row r="45" spans="4:35" outlineLevel="1" x14ac:dyDescent="0.2">
      <c r="D45" s="142" t="str">
        <f>'Line Items'!D2470</f>
        <v>Staff Costs: Depot</v>
      </c>
      <c r="E45" s="106"/>
      <c r="F45" s="143" t="str">
        <f>INDEX('P&amp;L1'!F$15:F$530,MATCH($D45,'P&amp;L1'!$C$15:$C$530,0))</f>
        <v>£000</v>
      </c>
      <c r="G45" s="107">
        <f>SUMIF('P&amp;L1'!$C$15:$C$530,$D45,'P&amp;L1'!G$15:G$530)</f>
        <v>0</v>
      </c>
      <c r="H45" s="107">
        <f>SUMIF('P&amp;L1'!$C$15:$C$530,$D45,'P&amp;L1'!H$15:H$530)</f>
        <v>0</v>
      </c>
      <c r="I45" s="497">
        <f>SUMIF('P&amp;L1'!$C$15:$C$530,$D45,'P&amp;L1'!I$15:I$530)</f>
        <v>0</v>
      </c>
      <c r="J45" s="107">
        <f>SUMIF('P&amp;L1'!$C$15:$C$530,$D45,'P&amp;L1'!J$15:J$530)</f>
        <v>0</v>
      </c>
      <c r="K45" s="107">
        <f>SUMIF('P&amp;L1'!$C$15:$C$530,$D45,'P&amp;L1'!K$15:K$530)</f>
        <v>0</v>
      </c>
      <c r="L45" s="107">
        <f>SUMIF('P&amp;L1'!$C$15:$C$530,$D45,'P&amp;L1'!L$15:L$530)</f>
        <v>0</v>
      </c>
      <c r="M45" s="107">
        <f>SUMIF('P&amp;L1'!$C$15:$C$530,$D45,'P&amp;L1'!M$15:M$530)</f>
        <v>0</v>
      </c>
      <c r="N45" s="107">
        <f>SUMIF('P&amp;L1'!$C$15:$C$530,$D45,'P&amp;L1'!N$15:N$530)</f>
        <v>0</v>
      </c>
      <c r="O45" s="107">
        <f>SUMIF('P&amp;L1'!$C$15:$C$530,$D45,'P&amp;L1'!O$15:O$530)</f>
        <v>0</v>
      </c>
      <c r="P45" s="107">
        <f>SUMIF('P&amp;L1'!$C$15:$C$530,$D45,'P&amp;L1'!P$15:P$530)</f>
        <v>0</v>
      </c>
      <c r="Q45" s="107">
        <f>SUMIF('P&amp;L1'!$C$15:$C$530,$D45,'P&amp;L1'!Q$15:Q$530)</f>
        <v>0</v>
      </c>
      <c r="R45" s="107">
        <f>SUMIF('P&amp;L1'!$C$15:$C$530,$D45,'P&amp;L1'!R$15:R$530)</f>
        <v>0</v>
      </c>
      <c r="S45" s="107">
        <f>SUMIF('P&amp;L1'!$C$15:$C$530,$D45,'P&amp;L1'!S$15:S$530)</f>
        <v>0</v>
      </c>
      <c r="T45" s="107">
        <f>SUMIF('P&amp;L1'!$C$15:$C$530,$D45,'P&amp;L1'!T$15:T$530)</f>
        <v>0</v>
      </c>
      <c r="U45" s="107">
        <f>SUMIF('P&amp;L1'!$C$15:$C$530,$D45,'P&amp;L1'!U$15:U$530)</f>
        <v>0</v>
      </c>
      <c r="V45" s="107">
        <f>SUMIF('P&amp;L1'!$C$15:$C$530,$D45,'P&amp;L1'!V$15:V$530)</f>
        <v>0</v>
      </c>
      <c r="W45" s="107">
        <f>SUMIF('P&amp;L1'!$C$15:$C$530,$D45,'P&amp;L1'!W$15:W$530)</f>
        <v>0</v>
      </c>
      <c r="X45" s="107">
        <f>SUMIF('P&amp;L1'!$C$15:$C$530,$D45,'P&amp;L1'!X$15:X$530)</f>
        <v>0</v>
      </c>
      <c r="Y45" s="107">
        <f>SUMIF('P&amp;L1'!$C$15:$C$530,$D45,'P&amp;L1'!Y$15:Y$530)</f>
        <v>0</v>
      </c>
      <c r="Z45" s="107">
        <f>SUMIF('P&amp;L1'!$C$15:$C$530,$D45,'P&amp;L1'!Z$15:Z$530)</f>
        <v>0</v>
      </c>
      <c r="AA45" s="107">
        <f>SUMIF('P&amp;L1'!$C$15:$C$530,$D45,'P&amp;L1'!AA$15:AA$530)</f>
        <v>0</v>
      </c>
      <c r="AB45" s="107">
        <f>SUMIF('P&amp;L1'!$C$15:$C$530,$D45,'P&amp;L1'!AB$15:AB$530)</f>
        <v>0</v>
      </c>
      <c r="AC45" s="108">
        <f>SUMIF('P&amp;L1'!$C$15:$C$530,$D45,'P&amp;L1'!AC$15:AC$530)</f>
        <v>0</v>
      </c>
      <c r="AE45" s="805">
        <f>SUMIF('P&amp;L1'!$C$15:$C$530,$D45,'P&amp;L1'!AE$15:AE$530)</f>
        <v>0</v>
      </c>
      <c r="AG45" s="805">
        <f>SUMIF('P&amp;L1'!$C$15:$C$530,$D45,'P&amp;L1'!AG$15:AG$530)</f>
        <v>0</v>
      </c>
      <c r="AI45" s="805">
        <f>SUMIF('P&amp;L1'!$C$15:$C$530,$D45,'P&amp;L1'!AI$15:AI$530)</f>
        <v>0</v>
      </c>
    </row>
    <row r="46" spans="4:35" outlineLevel="1" x14ac:dyDescent="0.2">
      <c r="D46" s="142" t="str">
        <f>'Line Items'!D2471</f>
        <v>Staff Costs: HQ</v>
      </c>
      <c r="E46" s="106"/>
      <c r="F46" s="143" t="str">
        <f>INDEX('P&amp;L1'!F$15:F$530,MATCH($D46,'P&amp;L1'!$C$15:$C$530,0))</f>
        <v>£000</v>
      </c>
      <c r="G46" s="107">
        <f>SUMIF('P&amp;L1'!$C$15:$C$530,$D46,'P&amp;L1'!G$15:G$530)</f>
        <v>0</v>
      </c>
      <c r="H46" s="107">
        <f>SUMIF('P&amp;L1'!$C$15:$C$530,$D46,'P&amp;L1'!H$15:H$530)</f>
        <v>0</v>
      </c>
      <c r="I46" s="497">
        <f>SUMIF('P&amp;L1'!$C$15:$C$530,$D46,'P&amp;L1'!I$15:I$530)</f>
        <v>0</v>
      </c>
      <c r="J46" s="107">
        <f>SUMIF('P&amp;L1'!$C$15:$C$530,$D46,'P&amp;L1'!J$15:J$530)</f>
        <v>0</v>
      </c>
      <c r="K46" s="107">
        <f>SUMIF('P&amp;L1'!$C$15:$C$530,$D46,'P&amp;L1'!K$15:K$530)</f>
        <v>0</v>
      </c>
      <c r="L46" s="107">
        <f>SUMIF('P&amp;L1'!$C$15:$C$530,$D46,'P&amp;L1'!L$15:L$530)</f>
        <v>0</v>
      </c>
      <c r="M46" s="107">
        <f>SUMIF('P&amp;L1'!$C$15:$C$530,$D46,'P&amp;L1'!M$15:M$530)</f>
        <v>0</v>
      </c>
      <c r="N46" s="107">
        <f>SUMIF('P&amp;L1'!$C$15:$C$530,$D46,'P&amp;L1'!N$15:N$530)</f>
        <v>0</v>
      </c>
      <c r="O46" s="107">
        <f>SUMIF('P&amp;L1'!$C$15:$C$530,$D46,'P&amp;L1'!O$15:O$530)</f>
        <v>0</v>
      </c>
      <c r="P46" s="107">
        <f>SUMIF('P&amp;L1'!$C$15:$C$530,$D46,'P&amp;L1'!P$15:P$530)</f>
        <v>0</v>
      </c>
      <c r="Q46" s="107">
        <f>SUMIF('P&amp;L1'!$C$15:$C$530,$D46,'P&amp;L1'!Q$15:Q$530)</f>
        <v>0</v>
      </c>
      <c r="R46" s="107">
        <f>SUMIF('P&amp;L1'!$C$15:$C$530,$D46,'P&amp;L1'!R$15:R$530)</f>
        <v>0</v>
      </c>
      <c r="S46" s="107">
        <f>SUMIF('P&amp;L1'!$C$15:$C$530,$D46,'P&amp;L1'!S$15:S$530)</f>
        <v>0</v>
      </c>
      <c r="T46" s="107">
        <f>SUMIF('P&amp;L1'!$C$15:$C$530,$D46,'P&amp;L1'!T$15:T$530)</f>
        <v>0</v>
      </c>
      <c r="U46" s="107">
        <f>SUMIF('P&amp;L1'!$C$15:$C$530,$D46,'P&amp;L1'!U$15:U$530)</f>
        <v>0</v>
      </c>
      <c r="V46" s="107">
        <f>SUMIF('P&amp;L1'!$C$15:$C$530,$D46,'P&amp;L1'!V$15:V$530)</f>
        <v>0</v>
      </c>
      <c r="W46" s="107">
        <f>SUMIF('P&amp;L1'!$C$15:$C$530,$D46,'P&amp;L1'!W$15:W$530)</f>
        <v>0</v>
      </c>
      <c r="X46" s="107">
        <f>SUMIF('P&amp;L1'!$C$15:$C$530,$D46,'P&amp;L1'!X$15:X$530)</f>
        <v>0</v>
      </c>
      <c r="Y46" s="107">
        <f>SUMIF('P&amp;L1'!$C$15:$C$530,$D46,'P&amp;L1'!Y$15:Y$530)</f>
        <v>0</v>
      </c>
      <c r="Z46" s="107">
        <f>SUMIF('P&amp;L1'!$C$15:$C$530,$D46,'P&amp;L1'!Z$15:Z$530)</f>
        <v>0</v>
      </c>
      <c r="AA46" s="107">
        <f>SUMIF('P&amp;L1'!$C$15:$C$530,$D46,'P&amp;L1'!AA$15:AA$530)</f>
        <v>0</v>
      </c>
      <c r="AB46" s="107">
        <f>SUMIF('P&amp;L1'!$C$15:$C$530,$D46,'P&amp;L1'!AB$15:AB$530)</f>
        <v>0</v>
      </c>
      <c r="AC46" s="108">
        <f>SUMIF('P&amp;L1'!$C$15:$C$530,$D46,'P&amp;L1'!AC$15:AC$530)</f>
        <v>0</v>
      </c>
      <c r="AE46" s="805">
        <f>SUMIF('P&amp;L1'!$C$15:$C$530,$D46,'P&amp;L1'!AE$15:AE$530)</f>
        <v>0</v>
      </c>
      <c r="AG46" s="805">
        <f>SUMIF('P&amp;L1'!$C$15:$C$530,$D46,'P&amp;L1'!AG$15:AG$530)</f>
        <v>0</v>
      </c>
      <c r="AI46" s="805">
        <f>SUMIF('P&amp;L1'!$C$15:$C$530,$D46,'P&amp;L1'!AI$15:AI$530)</f>
        <v>0</v>
      </c>
    </row>
    <row r="47" spans="4:35" outlineLevel="1" x14ac:dyDescent="0.2">
      <c r="D47" s="142" t="str">
        <f>'Line Items'!D2472</f>
        <v>Staff Costs: Other</v>
      </c>
      <c r="E47" s="106"/>
      <c r="F47" s="143" t="str">
        <f>INDEX('P&amp;L1'!F$15:F$530,MATCH($D47,'P&amp;L1'!$C$15:$C$530,0))</f>
        <v>£000</v>
      </c>
      <c r="G47" s="107">
        <f>SUMIF('P&amp;L1'!$C$15:$C$530,$D47,'P&amp;L1'!G$15:G$530)</f>
        <v>0</v>
      </c>
      <c r="H47" s="107">
        <f>SUMIF('P&amp;L1'!$C$15:$C$530,$D47,'P&amp;L1'!H$15:H$530)</f>
        <v>0</v>
      </c>
      <c r="I47" s="497">
        <f>SUMIF('P&amp;L1'!$C$15:$C$530,$D47,'P&amp;L1'!I$15:I$530)</f>
        <v>0</v>
      </c>
      <c r="J47" s="107">
        <f>SUMIF('P&amp;L1'!$C$15:$C$530,$D47,'P&amp;L1'!J$15:J$530)</f>
        <v>0</v>
      </c>
      <c r="K47" s="107">
        <f>SUMIF('P&amp;L1'!$C$15:$C$530,$D47,'P&amp;L1'!K$15:K$530)</f>
        <v>0</v>
      </c>
      <c r="L47" s="107">
        <f>SUMIF('P&amp;L1'!$C$15:$C$530,$D47,'P&amp;L1'!L$15:L$530)</f>
        <v>0</v>
      </c>
      <c r="M47" s="107">
        <f>SUMIF('P&amp;L1'!$C$15:$C$530,$D47,'P&amp;L1'!M$15:M$530)</f>
        <v>0</v>
      </c>
      <c r="N47" s="107">
        <f>SUMIF('P&amp;L1'!$C$15:$C$530,$D47,'P&amp;L1'!N$15:N$530)</f>
        <v>0</v>
      </c>
      <c r="O47" s="107">
        <f>SUMIF('P&amp;L1'!$C$15:$C$530,$D47,'P&amp;L1'!O$15:O$530)</f>
        <v>0</v>
      </c>
      <c r="P47" s="107">
        <f>SUMIF('P&amp;L1'!$C$15:$C$530,$D47,'P&amp;L1'!P$15:P$530)</f>
        <v>0</v>
      </c>
      <c r="Q47" s="107">
        <f>SUMIF('P&amp;L1'!$C$15:$C$530,$D47,'P&amp;L1'!Q$15:Q$530)</f>
        <v>0</v>
      </c>
      <c r="R47" s="107">
        <f>SUMIF('P&amp;L1'!$C$15:$C$530,$D47,'P&amp;L1'!R$15:R$530)</f>
        <v>0</v>
      </c>
      <c r="S47" s="107">
        <f>SUMIF('P&amp;L1'!$C$15:$C$530,$D47,'P&amp;L1'!S$15:S$530)</f>
        <v>0</v>
      </c>
      <c r="T47" s="107">
        <f>SUMIF('P&amp;L1'!$C$15:$C$530,$D47,'P&amp;L1'!T$15:T$530)</f>
        <v>0</v>
      </c>
      <c r="U47" s="107">
        <f>SUMIF('P&amp;L1'!$C$15:$C$530,$D47,'P&amp;L1'!U$15:U$530)</f>
        <v>0</v>
      </c>
      <c r="V47" s="107">
        <f>SUMIF('P&amp;L1'!$C$15:$C$530,$D47,'P&amp;L1'!V$15:V$530)</f>
        <v>0</v>
      </c>
      <c r="W47" s="107">
        <f>SUMIF('P&amp;L1'!$C$15:$C$530,$D47,'P&amp;L1'!W$15:W$530)</f>
        <v>0</v>
      </c>
      <c r="X47" s="107">
        <f>SUMIF('P&amp;L1'!$C$15:$C$530,$D47,'P&amp;L1'!X$15:X$530)</f>
        <v>0</v>
      </c>
      <c r="Y47" s="107">
        <f>SUMIF('P&amp;L1'!$C$15:$C$530,$D47,'P&amp;L1'!Y$15:Y$530)</f>
        <v>0</v>
      </c>
      <c r="Z47" s="107">
        <f>SUMIF('P&amp;L1'!$C$15:$C$530,$D47,'P&amp;L1'!Z$15:Z$530)</f>
        <v>0</v>
      </c>
      <c r="AA47" s="107">
        <f>SUMIF('P&amp;L1'!$C$15:$C$530,$D47,'P&amp;L1'!AA$15:AA$530)</f>
        <v>0</v>
      </c>
      <c r="AB47" s="107">
        <f>SUMIF('P&amp;L1'!$C$15:$C$530,$D47,'P&amp;L1'!AB$15:AB$530)</f>
        <v>0</v>
      </c>
      <c r="AC47" s="108">
        <f>SUMIF('P&amp;L1'!$C$15:$C$530,$D47,'P&amp;L1'!AC$15:AC$530)</f>
        <v>0</v>
      </c>
      <c r="AE47" s="805">
        <f>SUMIF('P&amp;L1'!$C$15:$C$530,$D47,'P&amp;L1'!AE$15:AE$530)</f>
        <v>0</v>
      </c>
      <c r="AG47" s="805">
        <f>SUMIF('P&amp;L1'!$C$15:$C$530,$D47,'P&amp;L1'!AG$15:AG$530)</f>
        <v>0</v>
      </c>
      <c r="AI47" s="805">
        <f>SUMIF('P&amp;L1'!$C$15:$C$530,$D47,'P&amp;L1'!AI$15:AI$530)</f>
        <v>0</v>
      </c>
    </row>
    <row r="48" spans="4:35" outlineLevel="1" x14ac:dyDescent="0.2">
      <c r="D48" s="142" t="str">
        <f>'Line Items'!D2473</f>
        <v>Other Operating Costs: Other Staff Costs</v>
      </c>
      <c r="E48" s="106"/>
      <c r="F48" s="143" t="str">
        <f>INDEX('P&amp;L1'!F$15:F$530,MATCH($D48,'P&amp;L1'!$C$15:$C$530,0))</f>
        <v>£000</v>
      </c>
      <c r="G48" s="107">
        <f>SUMIF('P&amp;L1'!$C$15:$C$530,$D48,'P&amp;L1'!G$15:G$530)</f>
        <v>0</v>
      </c>
      <c r="H48" s="107">
        <f>SUMIF('P&amp;L1'!$C$15:$C$530,$D48,'P&amp;L1'!H$15:H$530)</f>
        <v>0</v>
      </c>
      <c r="I48" s="497">
        <f>SUMIF('P&amp;L1'!$C$15:$C$530,$D48,'P&amp;L1'!I$15:I$530)</f>
        <v>0</v>
      </c>
      <c r="J48" s="107">
        <f>SUMIF('P&amp;L1'!$C$15:$C$530,$D48,'P&amp;L1'!J$15:J$530)</f>
        <v>0</v>
      </c>
      <c r="K48" s="107">
        <f>SUMIF('P&amp;L1'!$C$15:$C$530,$D48,'P&amp;L1'!K$15:K$530)</f>
        <v>0</v>
      </c>
      <c r="L48" s="107">
        <f>SUMIF('P&amp;L1'!$C$15:$C$530,$D48,'P&amp;L1'!L$15:L$530)</f>
        <v>0</v>
      </c>
      <c r="M48" s="107">
        <f>SUMIF('P&amp;L1'!$C$15:$C$530,$D48,'P&amp;L1'!M$15:M$530)</f>
        <v>0</v>
      </c>
      <c r="N48" s="107">
        <f>SUMIF('P&amp;L1'!$C$15:$C$530,$D48,'P&amp;L1'!N$15:N$530)</f>
        <v>0</v>
      </c>
      <c r="O48" s="107">
        <f>SUMIF('P&amp;L1'!$C$15:$C$530,$D48,'P&amp;L1'!O$15:O$530)</f>
        <v>0</v>
      </c>
      <c r="P48" s="107">
        <f>SUMIF('P&amp;L1'!$C$15:$C$530,$D48,'P&amp;L1'!P$15:P$530)</f>
        <v>0</v>
      </c>
      <c r="Q48" s="107">
        <f>SUMIF('P&amp;L1'!$C$15:$C$530,$D48,'P&amp;L1'!Q$15:Q$530)</f>
        <v>0</v>
      </c>
      <c r="R48" s="107">
        <f>SUMIF('P&amp;L1'!$C$15:$C$530,$D48,'P&amp;L1'!R$15:R$530)</f>
        <v>0</v>
      </c>
      <c r="S48" s="107">
        <f>SUMIF('P&amp;L1'!$C$15:$C$530,$D48,'P&amp;L1'!S$15:S$530)</f>
        <v>0</v>
      </c>
      <c r="T48" s="107">
        <f>SUMIF('P&amp;L1'!$C$15:$C$530,$D48,'P&amp;L1'!T$15:T$530)</f>
        <v>0</v>
      </c>
      <c r="U48" s="107">
        <f>SUMIF('P&amp;L1'!$C$15:$C$530,$D48,'P&amp;L1'!U$15:U$530)</f>
        <v>0</v>
      </c>
      <c r="V48" s="107">
        <f>SUMIF('P&amp;L1'!$C$15:$C$530,$D48,'P&amp;L1'!V$15:V$530)</f>
        <v>0</v>
      </c>
      <c r="W48" s="107">
        <f>SUMIF('P&amp;L1'!$C$15:$C$530,$D48,'P&amp;L1'!W$15:W$530)</f>
        <v>0</v>
      </c>
      <c r="X48" s="107">
        <f>SUMIF('P&amp;L1'!$C$15:$C$530,$D48,'P&amp;L1'!X$15:X$530)</f>
        <v>0</v>
      </c>
      <c r="Y48" s="107">
        <f>SUMIF('P&amp;L1'!$C$15:$C$530,$D48,'P&amp;L1'!Y$15:Y$530)</f>
        <v>0</v>
      </c>
      <c r="Z48" s="107">
        <f>SUMIF('P&amp;L1'!$C$15:$C$530,$D48,'P&amp;L1'!Z$15:Z$530)</f>
        <v>0</v>
      </c>
      <c r="AA48" s="107">
        <f>SUMIF('P&amp;L1'!$C$15:$C$530,$D48,'P&amp;L1'!AA$15:AA$530)</f>
        <v>0</v>
      </c>
      <c r="AB48" s="107">
        <f>SUMIF('P&amp;L1'!$C$15:$C$530,$D48,'P&amp;L1'!AB$15:AB$530)</f>
        <v>0</v>
      </c>
      <c r="AC48" s="108">
        <f>SUMIF('P&amp;L1'!$C$15:$C$530,$D48,'P&amp;L1'!AC$15:AC$530)</f>
        <v>0</v>
      </c>
      <c r="AE48" s="805">
        <f>SUMIF('P&amp;L1'!$C$15:$C$530,$D48,'P&amp;L1'!AE$15:AE$530)</f>
        <v>0</v>
      </c>
      <c r="AG48" s="805">
        <f>SUMIF('P&amp;L1'!$C$15:$C$530,$D48,'P&amp;L1'!AG$15:AG$530)</f>
        <v>0</v>
      </c>
      <c r="AI48" s="805">
        <f>SUMIF('P&amp;L1'!$C$15:$C$530,$D48,'P&amp;L1'!AI$15:AI$530)</f>
        <v>0</v>
      </c>
    </row>
    <row r="49" spans="4:35" outlineLevel="1" x14ac:dyDescent="0.2">
      <c r="D49" s="142" t="str">
        <f>'Line Items'!D2474</f>
        <v>Other Operating Costs: Station &amp; Train Operations</v>
      </c>
      <c r="E49" s="106"/>
      <c r="F49" s="143" t="str">
        <f>INDEX('P&amp;L1'!F$15:F$530,MATCH($D49,'P&amp;L1'!$C$15:$C$530,0))</f>
        <v>£000</v>
      </c>
      <c r="G49" s="107">
        <f>SUMIF('P&amp;L1'!$C$15:$C$530,$D49,'P&amp;L1'!G$15:G$530)</f>
        <v>0</v>
      </c>
      <c r="H49" s="107">
        <f>SUMIF('P&amp;L1'!$C$15:$C$530,$D49,'P&amp;L1'!H$15:H$530)</f>
        <v>0</v>
      </c>
      <c r="I49" s="497">
        <f>SUMIF('P&amp;L1'!$C$15:$C$530,$D49,'P&amp;L1'!I$15:I$530)</f>
        <v>0</v>
      </c>
      <c r="J49" s="107">
        <f>SUMIF('P&amp;L1'!$C$15:$C$530,$D49,'P&amp;L1'!J$15:J$530)</f>
        <v>0</v>
      </c>
      <c r="K49" s="107">
        <f>SUMIF('P&amp;L1'!$C$15:$C$530,$D49,'P&amp;L1'!K$15:K$530)</f>
        <v>0</v>
      </c>
      <c r="L49" s="107">
        <f>SUMIF('P&amp;L1'!$C$15:$C$530,$D49,'P&amp;L1'!L$15:L$530)</f>
        <v>0</v>
      </c>
      <c r="M49" s="107">
        <f>SUMIF('P&amp;L1'!$C$15:$C$530,$D49,'P&amp;L1'!M$15:M$530)</f>
        <v>0</v>
      </c>
      <c r="N49" s="107">
        <f>SUMIF('P&amp;L1'!$C$15:$C$530,$D49,'P&amp;L1'!N$15:N$530)</f>
        <v>0</v>
      </c>
      <c r="O49" s="107">
        <f>SUMIF('P&amp;L1'!$C$15:$C$530,$D49,'P&amp;L1'!O$15:O$530)</f>
        <v>0</v>
      </c>
      <c r="P49" s="107">
        <f>SUMIF('P&amp;L1'!$C$15:$C$530,$D49,'P&amp;L1'!P$15:P$530)</f>
        <v>0</v>
      </c>
      <c r="Q49" s="107">
        <f>SUMIF('P&amp;L1'!$C$15:$C$530,$D49,'P&amp;L1'!Q$15:Q$530)</f>
        <v>0</v>
      </c>
      <c r="R49" s="107">
        <f>SUMIF('P&amp;L1'!$C$15:$C$530,$D49,'P&amp;L1'!R$15:R$530)</f>
        <v>0</v>
      </c>
      <c r="S49" s="107">
        <f>SUMIF('P&amp;L1'!$C$15:$C$530,$D49,'P&amp;L1'!S$15:S$530)</f>
        <v>0</v>
      </c>
      <c r="T49" s="107">
        <f>SUMIF('P&amp;L1'!$C$15:$C$530,$D49,'P&amp;L1'!T$15:T$530)</f>
        <v>0</v>
      </c>
      <c r="U49" s="107">
        <f>SUMIF('P&amp;L1'!$C$15:$C$530,$D49,'P&amp;L1'!U$15:U$530)</f>
        <v>0</v>
      </c>
      <c r="V49" s="107">
        <f>SUMIF('P&amp;L1'!$C$15:$C$530,$D49,'P&amp;L1'!V$15:V$530)</f>
        <v>0</v>
      </c>
      <c r="W49" s="107">
        <f>SUMIF('P&amp;L1'!$C$15:$C$530,$D49,'P&amp;L1'!W$15:W$530)</f>
        <v>0</v>
      </c>
      <c r="X49" s="107">
        <f>SUMIF('P&amp;L1'!$C$15:$C$530,$D49,'P&amp;L1'!X$15:X$530)</f>
        <v>0</v>
      </c>
      <c r="Y49" s="107">
        <f>SUMIF('P&amp;L1'!$C$15:$C$530,$D49,'P&amp;L1'!Y$15:Y$530)</f>
        <v>0</v>
      </c>
      <c r="Z49" s="107">
        <f>SUMIF('P&amp;L1'!$C$15:$C$530,$D49,'P&amp;L1'!Z$15:Z$530)</f>
        <v>0</v>
      </c>
      <c r="AA49" s="107">
        <f>SUMIF('P&amp;L1'!$C$15:$C$530,$D49,'P&amp;L1'!AA$15:AA$530)</f>
        <v>0</v>
      </c>
      <c r="AB49" s="107">
        <f>SUMIF('P&amp;L1'!$C$15:$C$530,$D49,'P&amp;L1'!AB$15:AB$530)</f>
        <v>0</v>
      </c>
      <c r="AC49" s="108">
        <f>SUMIF('P&amp;L1'!$C$15:$C$530,$D49,'P&amp;L1'!AC$15:AC$530)</f>
        <v>0</v>
      </c>
      <c r="AE49" s="805">
        <f>SUMIF('P&amp;L1'!$C$15:$C$530,$D49,'P&amp;L1'!AE$15:AE$530)</f>
        <v>0</v>
      </c>
      <c r="AG49" s="805">
        <f>SUMIF('P&amp;L1'!$C$15:$C$530,$D49,'P&amp;L1'!AG$15:AG$530)</f>
        <v>0</v>
      </c>
      <c r="AI49" s="805">
        <f>SUMIF('P&amp;L1'!$C$15:$C$530,$D49,'P&amp;L1'!AI$15:AI$530)</f>
        <v>0</v>
      </c>
    </row>
    <row r="50" spans="4:35" outlineLevel="1" x14ac:dyDescent="0.2">
      <c r="D50" s="142" t="str">
        <f>'Line Items'!D2475</f>
        <v>Other Operating Costs: Rolling Stock Maintenance</v>
      </c>
      <c r="E50" s="106"/>
      <c r="F50" s="143" t="str">
        <f>INDEX('P&amp;L1'!F$15:F$530,MATCH($D50,'P&amp;L1'!$C$15:$C$530,0))</f>
        <v>£000</v>
      </c>
      <c r="G50" s="107">
        <f>SUMIF('P&amp;L1'!$C$15:$C$530,$D50,'P&amp;L1'!G$15:G$530)</f>
        <v>0</v>
      </c>
      <c r="H50" s="107">
        <f>SUMIF('P&amp;L1'!$C$15:$C$530,$D50,'P&amp;L1'!H$15:H$530)</f>
        <v>0</v>
      </c>
      <c r="I50" s="497">
        <f>SUMIF('P&amp;L1'!$C$15:$C$530,$D50,'P&amp;L1'!I$15:I$530)</f>
        <v>0</v>
      </c>
      <c r="J50" s="107">
        <f>SUMIF('P&amp;L1'!$C$15:$C$530,$D50,'P&amp;L1'!J$15:J$530)</f>
        <v>0</v>
      </c>
      <c r="K50" s="107">
        <f>SUMIF('P&amp;L1'!$C$15:$C$530,$D50,'P&amp;L1'!K$15:K$530)</f>
        <v>0</v>
      </c>
      <c r="L50" s="107">
        <f>SUMIF('P&amp;L1'!$C$15:$C$530,$D50,'P&amp;L1'!L$15:L$530)</f>
        <v>0</v>
      </c>
      <c r="M50" s="107">
        <f>SUMIF('P&amp;L1'!$C$15:$C$530,$D50,'P&amp;L1'!M$15:M$530)</f>
        <v>0</v>
      </c>
      <c r="N50" s="107">
        <f>SUMIF('P&amp;L1'!$C$15:$C$530,$D50,'P&amp;L1'!N$15:N$530)</f>
        <v>0</v>
      </c>
      <c r="O50" s="107">
        <f>SUMIF('P&amp;L1'!$C$15:$C$530,$D50,'P&amp;L1'!O$15:O$530)</f>
        <v>0</v>
      </c>
      <c r="P50" s="107">
        <f>SUMIF('P&amp;L1'!$C$15:$C$530,$D50,'P&amp;L1'!P$15:P$530)</f>
        <v>0</v>
      </c>
      <c r="Q50" s="107">
        <f>SUMIF('P&amp;L1'!$C$15:$C$530,$D50,'P&amp;L1'!Q$15:Q$530)</f>
        <v>0</v>
      </c>
      <c r="R50" s="107">
        <f>SUMIF('P&amp;L1'!$C$15:$C$530,$D50,'P&amp;L1'!R$15:R$530)</f>
        <v>0</v>
      </c>
      <c r="S50" s="107">
        <f>SUMIF('P&amp;L1'!$C$15:$C$530,$D50,'P&amp;L1'!S$15:S$530)</f>
        <v>0</v>
      </c>
      <c r="T50" s="107">
        <f>SUMIF('P&amp;L1'!$C$15:$C$530,$D50,'P&amp;L1'!T$15:T$530)</f>
        <v>0</v>
      </c>
      <c r="U50" s="107">
        <f>SUMIF('P&amp;L1'!$C$15:$C$530,$D50,'P&amp;L1'!U$15:U$530)</f>
        <v>0</v>
      </c>
      <c r="V50" s="107">
        <f>SUMIF('P&amp;L1'!$C$15:$C$530,$D50,'P&amp;L1'!V$15:V$530)</f>
        <v>0</v>
      </c>
      <c r="W50" s="107">
        <f>SUMIF('P&amp;L1'!$C$15:$C$530,$D50,'P&amp;L1'!W$15:W$530)</f>
        <v>0</v>
      </c>
      <c r="X50" s="107">
        <f>SUMIF('P&amp;L1'!$C$15:$C$530,$D50,'P&amp;L1'!X$15:X$530)</f>
        <v>0</v>
      </c>
      <c r="Y50" s="107">
        <f>SUMIF('P&amp;L1'!$C$15:$C$530,$D50,'P&amp;L1'!Y$15:Y$530)</f>
        <v>0</v>
      </c>
      <c r="Z50" s="107">
        <f>SUMIF('P&amp;L1'!$C$15:$C$530,$D50,'P&amp;L1'!Z$15:Z$530)</f>
        <v>0</v>
      </c>
      <c r="AA50" s="107">
        <f>SUMIF('P&amp;L1'!$C$15:$C$530,$D50,'P&amp;L1'!AA$15:AA$530)</f>
        <v>0</v>
      </c>
      <c r="AB50" s="107">
        <f>SUMIF('P&amp;L1'!$C$15:$C$530,$D50,'P&amp;L1'!AB$15:AB$530)</f>
        <v>0</v>
      </c>
      <c r="AC50" s="108">
        <f>SUMIF('P&amp;L1'!$C$15:$C$530,$D50,'P&amp;L1'!AC$15:AC$530)</f>
        <v>0</v>
      </c>
      <c r="AE50" s="805">
        <f>SUMIF('P&amp;L1'!$C$15:$C$530,$D50,'P&amp;L1'!AE$15:AE$530)</f>
        <v>0</v>
      </c>
      <c r="AG50" s="805">
        <f>SUMIF('P&amp;L1'!$C$15:$C$530,$D50,'P&amp;L1'!AG$15:AG$530)</f>
        <v>0</v>
      </c>
      <c r="AI50" s="805">
        <f>SUMIF('P&amp;L1'!$C$15:$C$530,$D50,'P&amp;L1'!AI$15:AI$530)</f>
        <v>0</v>
      </c>
    </row>
    <row r="51" spans="4:35" outlineLevel="1" x14ac:dyDescent="0.2">
      <c r="D51" s="142" t="str">
        <f>'Line Items'!D2476</f>
        <v>Other Operating Costs: Industry &amp; Professional Services</v>
      </c>
      <c r="E51" s="106"/>
      <c r="F51" s="143" t="str">
        <f>INDEX('P&amp;L1'!F$15:F$530,MATCH($D51,'P&amp;L1'!$C$15:$C$530,0))</f>
        <v>£000</v>
      </c>
      <c r="G51" s="107">
        <f>SUMIF('P&amp;L1'!$C$15:$C$530,$D51,'P&amp;L1'!G$15:G$530)</f>
        <v>0</v>
      </c>
      <c r="H51" s="107">
        <f>SUMIF('P&amp;L1'!$C$15:$C$530,$D51,'P&amp;L1'!H$15:H$530)</f>
        <v>0</v>
      </c>
      <c r="I51" s="497">
        <f>SUMIF('P&amp;L1'!$C$15:$C$530,$D51,'P&amp;L1'!I$15:I$530)</f>
        <v>0</v>
      </c>
      <c r="J51" s="107">
        <f>SUMIF('P&amp;L1'!$C$15:$C$530,$D51,'P&amp;L1'!J$15:J$530)</f>
        <v>0</v>
      </c>
      <c r="K51" s="107">
        <f>SUMIF('P&amp;L1'!$C$15:$C$530,$D51,'P&amp;L1'!K$15:K$530)</f>
        <v>0</v>
      </c>
      <c r="L51" s="107">
        <f>SUMIF('P&amp;L1'!$C$15:$C$530,$D51,'P&amp;L1'!L$15:L$530)</f>
        <v>0</v>
      </c>
      <c r="M51" s="107">
        <f>SUMIF('P&amp;L1'!$C$15:$C$530,$D51,'P&amp;L1'!M$15:M$530)</f>
        <v>0</v>
      </c>
      <c r="N51" s="107">
        <f>SUMIF('P&amp;L1'!$C$15:$C$530,$D51,'P&amp;L1'!N$15:N$530)</f>
        <v>0</v>
      </c>
      <c r="O51" s="107">
        <f>SUMIF('P&amp;L1'!$C$15:$C$530,$D51,'P&amp;L1'!O$15:O$530)</f>
        <v>0</v>
      </c>
      <c r="P51" s="107">
        <f>SUMIF('P&amp;L1'!$C$15:$C$530,$D51,'P&amp;L1'!P$15:P$530)</f>
        <v>0</v>
      </c>
      <c r="Q51" s="107">
        <f>SUMIF('P&amp;L1'!$C$15:$C$530,$D51,'P&amp;L1'!Q$15:Q$530)</f>
        <v>0</v>
      </c>
      <c r="R51" s="107">
        <f>SUMIF('P&amp;L1'!$C$15:$C$530,$D51,'P&amp;L1'!R$15:R$530)</f>
        <v>0</v>
      </c>
      <c r="S51" s="107">
        <f>SUMIF('P&amp;L1'!$C$15:$C$530,$D51,'P&amp;L1'!S$15:S$530)</f>
        <v>0</v>
      </c>
      <c r="T51" s="107">
        <f>SUMIF('P&amp;L1'!$C$15:$C$530,$D51,'P&amp;L1'!T$15:T$530)</f>
        <v>0</v>
      </c>
      <c r="U51" s="107">
        <f>SUMIF('P&amp;L1'!$C$15:$C$530,$D51,'P&amp;L1'!U$15:U$530)</f>
        <v>0</v>
      </c>
      <c r="V51" s="107">
        <f>SUMIF('P&amp;L1'!$C$15:$C$530,$D51,'P&amp;L1'!V$15:V$530)</f>
        <v>0</v>
      </c>
      <c r="W51" s="107">
        <f>SUMIF('P&amp;L1'!$C$15:$C$530,$D51,'P&amp;L1'!W$15:W$530)</f>
        <v>0</v>
      </c>
      <c r="X51" s="107">
        <f>SUMIF('P&amp;L1'!$C$15:$C$530,$D51,'P&amp;L1'!X$15:X$530)</f>
        <v>0</v>
      </c>
      <c r="Y51" s="107">
        <f>SUMIF('P&amp;L1'!$C$15:$C$530,$D51,'P&amp;L1'!Y$15:Y$530)</f>
        <v>0</v>
      </c>
      <c r="Z51" s="107">
        <f>SUMIF('P&amp;L1'!$C$15:$C$530,$D51,'P&amp;L1'!Z$15:Z$530)</f>
        <v>0</v>
      </c>
      <c r="AA51" s="107">
        <f>SUMIF('P&amp;L1'!$C$15:$C$530,$D51,'P&amp;L1'!AA$15:AA$530)</f>
        <v>0</v>
      </c>
      <c r="AB51" s="107">
        <f>SUMIF('P&amp;L1'!$C$15:$C$530,$D51,'P&amp;L1'!AB$15:AB$530)</f>
        <v>0</v>
      </c>
      <c r="AC51" s="108">
        <f>SUMIF('P&amp;L1'!$C$15:$C$530,$D51,'P&amp;L1'!AC$15:AC$530)</f>
        <v>0</v>
      </c>
      <c r="AE51" s="805">
        <f>SUMIF('P&amp;L1'!$C$15:$C$530,$D51,'P&amp;L1'!AE$15:AE$530)</f>
        <v>0</v>
      </c>
      <c r="AG51" s="805">
        <f>SUMIF('P&amp;L1'!$C$15:$C$530,$D51,'P&amp;L1'!AG$15:AG$530)</f>
        <v>0</v>
      </c>
      <c r="AI51" s="805">
        <f>SUMIF('P&amp;L1'!$C$15:$C$530,$D51,'P&amp;L1'!AI$15:AI$530)</f>
        <v>0</v>
      </c>
    </row>
    <row r="52" spans="4:35" outlineLevel="1" x14ac:dyDescent="0.2">
      <c r="D52" s="142" t="str">
        <f>'Line Items'!D2477</f>
        <v>Other Operating Costs: Administrative Costs &amp; Other</v>
      </c>
      <c r="E52" s="106"/>
      <c r="F52" s="143" t="str">
        <f>INDEX('P&amp;L1'!F$15:F$530,MATCH($D52,'P&amp;L1'!$C$15:$C$530,0))</f>
        <v>£000</v>
      </c>
      <c r="G52" s="107">
        <f>SUMIF('P&amp;L1'!$C$15:$C$530,$D52,'P&amp;L1'!G$15:G$530)</f>
        <v>0</v>
      </c>
      <c r="H52" s="107">
        <f>SUMIF('P&amp;L1'!$C$15:$C$530,$D52,'P&amp;L1'!H$15:H$530)</f>
        <v>0</v>
      </c>
      <c r="I52" s="497">
        <f>SUMIF('P&amp;L1'!$C$15:$C$530,$D52,'P&amp;L1'!I$15:I$530)</f>
        <v>0</v>
      </c>
      <c r="J52" s="107">
        <f>SUMIF('P&amp;L1'!$C$15:$C$530,$D52,'P&amp;L1'!J$15:J$530)</f>
        <v>0</v>
      </c>
      <c r="K52" s="107">
        <f>SUMIF('P&amp;L1'!$C$15:$C$530,$D52,'P&amp;L1'!K$15:K$530)</f>
        <v>0</v>
      </c>
      <c r="L52" s="107">
        <f>SUMIF('P&amp;L1'!$C$15:$C$530,$D52,'P&amp;L1'!L$15:L$530)</f>
        <v>0</v>
      </c>
      <c r="M52" s="107">
        <f>SUMIF('P&amp;L1'!$C$15:$C$530,$D52,'P&amp;L1'!M$15:M$530)</f>
        <v>0</v>
      </c>
      <c r="N52" s="107">
        <f>SUMIF('P&amp;L1'!$C$15:$C$530,$D52,'P&amp;L1'!N$15:N$530)</f>
        <v>0</v>
      </c>
      <c r="O52" s="107">
        <f>SUMIF('P&amp;L1'!$C$15:$C$530,$D52,'P&amp;L1'!O$15:O$530)</f>
        <v>0</v>
      </c>
      <c r="P52" s="107">
        <f>SUMIF('P&amp;L1'!$C$15:$C$530,$D52,'P&amp;L1'!P$15:P$530)</f>
        <v>0</v>
      </c>
      <c r="Q52" s="107">
        <f>SUMIF('P&amp;L1'!$C$15:$C$530,$D52,'P&amp;L1'!Q$15:Q$530)</f>
        <v>0</v>
      </c>
      <c r="R52" s="107">
        <f>SUMIF('P&amp;L1'!$C$15:$C$530,$D52,'P&amp;L1'!R$15:R$530)</f>
        <v>0</v>
      </c>
      <c r="S52" s="107">
        <f>SUMIF('P&amp;L1'!$C$15:$C$530,$D52,'P&amp;L1'!S$15:S$530)</f>
        <v>0</v>
      </c>
      <c r="T52" s="107">
        <f>SUMIF('P&amp;L1'!$C$15:$C$530,$D52,'P&amp;L1'!T$15:T$530)</f>
        <v>0</v>
      </c>
      <c r="U52" s="107">
        <f>SUMIF('P&amp;L1'!$C$15:$C$530,$D52,'P&amp;L1'!U$15:U$530)</f>
        <v>0</v>
      </c>
      <c r="V52" s="107">
        <f>SUMIF('P&amp;L1'!$C$15:$C$530,$D52,'P&amp;L1'!V$15:V$530)</f>
        <v>0</v>
      </c>
      <c r="W52" s="107">
        <f>SUMIF('P&amp;L1'!$C$15:$C$530,$D52,'P&amp;L1'!W$15:W$530)</f>
        <v>0</v>
      </c>
      <c r="X52" s="107">
        <f>SUMIF('P&amp;L1'!$C$15:$C$530,$D52,'P&amp;L1'!X$15:X$530)</f>
        <v>0</v>
      </c>
      <c r="Y52" s="107">
        <f>SUMIF('P&amp;L1'!$C$15:$C$530,$D52,'P&amp;L1'!Y$15:Y$530)</f>
        <v>0</v>
      </c>
      <c r="Z52" s="107">
        <f>SUMIF('P&amp;L1'!$C$15:$C$530,$D52,'P&amp;L1'!Z$15:Z$530)</f>
        <v>0</v>
      </c>
      <c r="AA52" s="107">
        <f>SUMIF('P&amp;L1'!$C$15:$C$530,$D52,'P&amp;L1'!AA$15:AA$530)</f>
        <v>0</v>
      </c>
      <c r="AB52" s="107">
        <f>SUMIF('P&amp;L1'!$C$15:$C$530,$D52,'P&amp;L1'!AB$15:AB$530)</f>
        <v>0</v>
      </c>
      <c r="AC52" s="108">
        <f>SUMIF('P&amp;L1'!$C$15:$C$530,$D52,'P&amp;L1'!AC$15:AC$530)</f>
        <v>0</v>
      </c>
      <c r="AE52" s="805">
        <f>SUMIF('P&amp;L1'!$C$15:$C$530,$D52,'P&amp;L1'!AE$15:AE$530)</f>
        <v>0</v>
      </c>
      <c r="AG52" s="805">
        <f>SUMIF('P&amp;L1'!$C$15:$C$530,$D52,'P&amp;L1'!AG$15:AG$530)</f>
        <v>0</v>
      </c>
      <c r="AI52" s="805">
        <f>SUMIF('P&amp;L1'!$C$15:$C$530,$D52,'P&amp;L1'!AI$15:AI$530)</f>
        <v>0</v>
      </c>
    </row>
    <row r="53" spans="4:35" outlineLevel="1" x14ac:dyDescent="0.2">
      <c r="D53" s="142" t="str">
        <f>'Line Items'!D2478</f>
        <v>Other Operating Costs: Non-Cash Costs</v>
      </c>
      <c r="E53" s="106"/>
      <c r="F53" s="143" t="str">
        <f>INDEX('P&amp;L1'!F$15:F$530,MATCH($D53,'P&amp;L1'!$C$15:$C$530,0))</f>
        <v>£000</v>
      </c>
      <c r="G53" s="107">
        <f>SUMIF('P&amp;L1'!$C$15:$C$530,$D53,'P&amp;L1'!G$15:G$530)</f>
        <v>0</v>
      </c>
      <c r="H53" s="107">
        <f>SUMIF('P&amp;L1'!$C$15:$C$530,$D53,'P&amp;L1'!H$15:H$530)</f>
        <v>0</v>
      </c>
      <c r="I53" s="497">
        <f>SUMIF('P&amp;L1'!$C$15:$C$530,$D53,'P&amp;L1'!I$15:I$530)</f>
        <v>0</v>
      </c>
      <c r="J53" s="107">
        <f>SUMIF('P&amp;L1'!$C$15:$C$530,$D53,'P&amp;L1'!J$15:J$530)</f>
        <v>0</v>
      </c>
      <c r="K53" s="107">
        <f>SUMIF('P&amp;L1'!$C$15:$C$530,$D53,'P&amp;L1'!K$15:K$530)</f>
        <v>0</v>
      </c>
      <c r="L53" s="107">
        <f>SUMIF('P&amp;L1'!$C$15:$C$530,$D53,'P&amp;L1'!L$15:L$530)</f>
        <v>0</v>
      </c>
      <c r="M53" s="107">
        <f>SUMIF('P&amp;L1'!$C$15:$C$530,$D53,'P&amp;L1'!M$15:M$530)</f>
        <v>0</v>
      </c>
      <c r="N53" s="107">
        <f>SUMIF('P&amp;L1'!$C$15:$C$530,$D53,'P&amp;L1'!N$15:N$530)</f>
        <v>0</v>
      </c>
      <c r="O53" s="107">
        <f>SUMIF('P&amp;L1'!$C$15:$C$530,$D53,'P&amp;L1'!O$15:O$530)</f>
        <v>0</v>
      </c>
      <c r="P53" s="107">
        <f>SUMIF('P&amp;L1'!$C$15:$C$530,$D53,'P&amp;L1'!P$15:P$530)</f>
        <v>0</v>
      </c>
      <c r="Q53" s="107">
        <f>SUMIF('P&amp;L1'!$C$15:$C$530,$D53,'P&amp;L1'!Q$15:Q$530)</f>
        <v>0</v>
      </c>
      <c r="R53" s="107">
        <f>SUMIF('P&amp;L1'!$C$15:$C$530,$D53,'P&amp;L1'!R$15:R$530)</f>
        <v>0</v>
      </c>
      <c r="S53" s="107">
        <f>SUMIF('P&amp;L1'!$C$15:$C$530,$D53,'P&amp;L1'!S$15:S$530)</f>
        <v>0</v>
      </c>
      <c r="T53" s="107">
        <f>SUMIF('P&amp;L1'!$C$15:$C$530,$D53,'P&amp;L1'!T$15:T$530)</f>
        <v>0</v>
      </c>
      <c r="U53" s="107">
        <f>SUMIF('P&amp;L1'!$C$15:$C$530,$D53,'P&amp;L1'!U$15:U$530)</f>
        <v>0</v>
      </c>
      <c r="V53" s="107">
        <f>SUMIF('P&amp;L1'!$C$15:$C$530,$D53,'P&amp;L1'!V$15:V$530)</f>
        <v>0</v>
      </c>
      <c r="W53" s="107">
        <f>SUMIF('P&amp;L1'!$C$15:$C$530,$D53,'P&amp;L1'!W$15:W$530)</f>
        <v>0</v>
      </c>
      <c r="X53" s="107">
        <f>SUMIF('P&amp;L1'!$C$15:$C$530,$D53,'P&amp;L1'!X$15:X$530)</f>
        <v>0</v>
      </c>
      <c r="Y53" s="107">
        <f>SUMIF('P&amp;L1'!$C$15:$C$530,$D53,'P&amp;L1'!Y$15:Y$530)</f>
        <v>0</v>
      </c>
      <c r="Z53" s="107">
        <f>SUMIF('P&amp;L1'!$C$15:$C$530,$D53,'P&amp;L1'!Z$15:Z$530)</f>
        <v>0</v>
      </c>
      <c r="AA53" s="107">
        <f>SUMIF('P&amp;L1'!$C$15:$C$530,$D53,'P&amp;L1'!AA$15:AA$530)</f>
        <v>0</v>
      </c>
      <c r="AB53" s="107">
        <f>SUMIF('P&amp;L1'!$C$15:$C$530,$D53,'P&amp;L1'!AB$15:AB$530)</f>
        <v>0</v>
      </c>
      <c r="AC53" s="108">
        <f>SUMIF('P&amp;L1'!$C$15:$C$530,$D53,'P&amp;L1'!AC$15:AC$530)</f>
        <v>0</v>
      </c>
      <c r="AE53" s="805">
        <f>SUMIF('P&amp;L1'!$C$15:$C$530,$D53,'P&amp;L1'!AE$15:AE$530)</f>
        <v>0</v>
      </c>
      <c r="AG53" s="805">
        <f>SUMIF('P&amp;L1'!$C$15:$C$530,$D53,'P&amp;L1'!AG$15:AG$530)</f>
        <v>0</v>
      </c>
      <c r="AI53" s="805">
        <f>SUMIF('P&amp;L1'!$C$15:$C$530,$D53,'P&amp;L1'!AI$15:AI$530)</f>
        <v>0</v>
      </c>
    </row>
    <row r="54" spans="4:35" outlineLevel="1" x14ac:dyDescent="0.2">
      <c r="D54" s="142" t="str">
        <f>'Line Items'!D2479</f>
        <v>Rolling Stock Charges</v>
      </c>
      <c r="E54" s="106"/>
      <c r="F54" s="143" t="str">
        <f>INDEX('P&amp;L1'!F$15:F$530,MATCH($D54,'P&amp;L1'!$C$15:$C$530,0))</f>
        <v>£000</v>
      </c>
      <c r="G54" s="107">
        <f>SUMIF('P&amp;L1'!$C$15:$C$530,$D54,'P&amp;L1'!G$15:G$530)</f>
        <v>0</v>
      </c>
      <c r="H54" s="107">
        <f>SUMIF('P&amp;L1'!$C$15:$C$530,$D54,'P&amp;L1'!H$15:H$530)</f>
        <v>0</v>
      </c>
      <c r="I54" s="497">
        <f>SUMIF('P&amp;L1'!$C$15:$C$530,$D54,'P&amp;L1'!I$15:I$530)</f>
        <v>0</v>
      </c>
      <c r="J54" s="107">
        <f>SUMIF('P&amp;L1'!$C$15:$C$530,$D54,'P&amp;L1'!J$15:J$530)</f>
        <v>0</v>
      </c>
      <c r="K54" s="107">
        <f>SUMIF('P&amp;L1'!$C$15:$C$530,$D54,'P&amp;L1'!K$15:K$530)</f>
        <v>0</v>
      </c>
      <c r="L54" s="107">
        <f>SUMIF('P&amp;L1'!$C$15:$C$530,$D54,'P&amp;L1'!L$15:L$530)</f>
        <v>0</v>
      </c>
      <c r="M54" s="107">
        <f>SUMIF('P&amp;L1'!$C$15:$C$530,$D54,'P&amp;L1'!M$15:M$530)</f>
        <v>0</v>
      </c>
      <c r="N54" s="107">
        <f>SUMIF('P&amp;L1'!$C$15:$C$530,$D54,'P&amp;L1'!N$15:N$530)</f>
        <v>0</v>
      </c>
      <c r="O54" s="107">
        <f>SUMIF('P&amp;L1'!$C$15:$C$530,$D54,'P&amp;L1'!O$15:O$530)</f>
        <v>0</v>
      </c>
      <c r="P54" s="107">
        <f>SUMIF('P&amp;L1'!$C$15:$C$530,$D54,'P&amp;L1'!P$15:P$530)</f>
        <v>0</v>
      </c>
      <c r="Q54" s="107">
        <f>SUMIF('P&amp;L1'!$C$15:$C$530,$D54,'P&amp;L1'!Q$15:Q$530)</f>
        <v>0</v>
      </c>
      <c r="R54" s="107">
        <f>SUMIF('P&amp;L1'!$C$15:$C$530,$D54,'P&amp;L1'!R$15:R$530)</f>
        <v>0</v>
      </c>
      <c r="S54" s="107">
        <f>SUMIF('P&amp;L1'!$C$15:$C$530,$D54,'P&amp;L1'!S$15:S$530)</f>
        <v>0</v>
      </c>
      <c r="T54" s="107">
        <f>SUMIF('P&amp;L1'!$C$15:$C$530,$D54,'P&amp;L1'!T$15:T$530)</f>
        <v>0</v>
      </c>
      <c r="U54" s="107">
        <f>SUMIF('P&amp;L1'!$C$15:$C$530,$D54,'P&amp;L1'!U$15:U$530)</f>
        <v>0</v>
      </c>
      <c r="V54" s="107">
        <f>SUMIF('P&amp;L1'!$C$15:$C$530,$D54,'P&amp;L1'!V$15:V$530)</f>
        <v>0</v>
      </c>
      <c r="W54" s="107">
        <f>SUMIF('P&amp;L1'!$C$15:$C$530,$D54,'P&amp;L1'!W$15:W$530)</f>
        <v>0</v>
      </c>
      <c r="X54" s="107">
        <f>SUMIF('P&amp;L1'!$C$15:$C$530,$D54,'P&amp;L1'!X$15:X$530)</f>
        <v>0</v>
      </c>
      <c r="Y54" s="107">
        <f>SUMIF('P&amp;L1'!$C$15:$C$530,$D54,'P&amp;L1'!Y$15:Y$530)</f>
        <v>0</v>
      </c>
      <c r="Z54" s="107">
        <f>SUMIF('P&amp;L1'!$C$15:$C$530,$D54,'P&amp;L1'!Z$15:Z$530)</f>
        <v>0</v>
      </c>
      <c r="AA54" s="107">
        <f>SUMIF('P&amp;L1'!$C$15:$C$530,$D54,'P&amp;L1'!AA$15:AA$530)</f>
        <v>0</v>
      </c>
      <c r="AB54" s="107">
        <f>SUMIF('P&amp;L1'!$C$15:$C$530,$D54,'P&amp;L1'!AB$15:AB$530)</f>
        <v>0</v>
      </c>
      <c r="AC54" s="108">
        <f>SUMIF('P&amp;L1'!$C$15:$C$530,$D54,'P&amp;L1'!AC$15:AC$530)</f>
        <v>0</v>
      </c>
      <c r="AE54" s="805">
        <f>SUMIF('P&amp;L1'!$C$15:$C$530,$D54,'P&amp;L1'!AE$15:AE$530)</f>
        <v>0</v>
      </c>
      <c r="AG54" s="805">
        <f>SUMIF('P&amp;L1'!$C$15:$C$530,$D54,'P&amp;L1'!AG$15:AG$530)</f>
        <v>0</v>
      </c>
      <c r="AI54" s="805">
        <f>SUMIF('P&amp;L1'!$C$15:$C$530,$D54,'P&amp;L1'!AI$15:AI$530)</f>
        <v>0</v>
      </c>
    </row>
    <row r="55" spans="4:35" outlineLevel="1" x14ac:dyDescent="0.2">
      <c r="D55" s="142" t="str">
        <f>'Line Items'!D2480</f>
        <v>Infrastructure Charges: Secondary Station Access Charges</v>
      </c>
      <c r="E55" s="106"/>
      <c r="F55" s="143" t="str">
        <f>INDEX('P&amp;L1'!F$15:F$530,MATCH($D55,'P&amp;L1'!$C$15:$C$530,0))</f>
        <v>£000</v>
      </c>
      <c r="G55" s="107">
        <f>SUMIF('P&amp;L1'!$C$15:$C$530,$D55,'P&amp;L1'!G$15:G$530)</f>
        <v>0</v>
      </c>
      <c r="H55" s="107">
        <f>SUMIF('P&amp;L1'!$C$15:$C$530,$D55,'P&amp;L1'!H$15:H$530)</f>
        <v>0</v>
      </c>
      <c r="I55" s="497">
        <f>SUMIF('P&amp;L1'!$C$15:$C$530,$D55,'P&amp;L1'!I$15:I$530)</f>
        <v>0</v>
      </c>
      <c r="J55" s="107">
        <f>SUMIF('P&amp;L1'!$C$15:$C$530,$D55,'P&amp;L1'!J$15:J$530)</f>
        <v>0</v>
      </c>
      <c r="K55" s="107">
        <f>SUMIF('P&amp;L1'!$C$15:$C$530,$D55,'P&amp;L1'!K$15:K$530)</f>
        <v>0</v>
      </c>
      <c r="L55" s="107">
        <f>SUMIF('P&amp;L1'!$C$15:$C$530,$D55,'P&amp;L1'!L$15:L$530)</f>
        <v>0</v>
      </c>
      <c r="M55" s="107">
        <f>SUMIF('P&amp;L1'!$C$15:$C$530,$D55,'P&amp;L1'!M$15:M$530)</f>
        <v>0</v>
      </c>
      <c r="N55" s="107">
        <f>SUMIF('P&amp;L1'!$C$15:$C$530,$D55,'P&amp;L1'!N$15:N$530)</f>
        <v>0</v>
      </c>
      <c r="O55" s="107">
        <f>SUMIF('P&amp;L1'!$C$15:$C$530,$D55,'P&amp;L1'!O$15:O$530)</f>
        <v>0</v>
      </c>
      <c r="P55" s="107">
        <f>SUMIF('P&amp;L1'!$C$15:$C$530,$D55,'P&amp;L1'!P$15:P$530)</f>
        <v>0</v>
      </c>
      <c r="Q55" s="107">
        <f>SUMIF('P&amp;L1'!$C$15:$C$530,$D55,'P&amp;L1'!Q$15:Q$530)</f>
        <v>0</v>
      </c>
      <c r="R55" s="107">
        <f>SUMIF('P&amp;L1'!$C$15:$C$530,$D55,'P&amp;L1'!R$15:R$530)</f>
        <v>0</v>
      </c>
      <c r="S55" s="107">
        <f>SUMIF('P&amp;L1'!$C$15:$C$530,$D55,'P&amp;L1'!S$15:S$530)</f>
        <v>0</v>
      </c>
      <c r="T55" s="107">
        <f>SUMIF('P&amp;L1'!$C$15:$C$530,$D55,'P&amp;L1'!T$15:T$530)</f>
        <v>0</v>
      </c>
      <c r="U55" s="107">
        <f>SUMIF('P&amp;L1'!$C$15:$C$530,$D55,'P&amp;L1'!U$15:U$530)</f>
        <v>0</v>
      </c>
      <c r="V55" s="107">
        <f>SUMIF('P&amp;L1'!$C$15:$C$530,$D55,'P&amp;L1'!V$15:V$530)</f>
        <v>0</v>
      </c>
      <c r="W55" s="107">
        <f>SUMIF('P&amp;L1'!$C$15:$C$530,$D55,'P&amp;L1'!W$15:W$530)</f>
        <v>0</v>
      </c>
      <c r="X55" s="107">
        <f>SUMIF('P&amp;L1'!$C$15:$C$530,$D55,'P&amp;L1'!X$15:X$530)</f>
        <v>0</v>
      </c>
      <c r="Y55" s="107">
        <f>SUMIF('P&amp;L1'!$C$15:$C$530,$D55,'P&amp;L1'!Y$15:Y$530)</f>
        <v>0</v>
      </c>
      <c r="Z55" s="107">
        <f>SUMIF('P&amp;L1'!$C$15:$C$530,$D55,'P&amp;L1'!Z$15:Z$530)</f>
        <v>0</v>
      </c>
      <c r="AA55" s="107">
        <f>SUMIF('P&amp;L1'!$C$15:$C$530,$D55,'P&amp;L1'!AA$15:AA$530)</f>
        <v>0</v>
      </c>
      <c r="AB55" s="107">
        <f>SUMIF('P&amp;L1'!$C$15:$C$530,$D55,'P&amp;L1'!AB$15:AB$530)</f>
        <v>0</v>
      </c>
      <c r="AC55" s="108">
        <f>SUMIF('P&amp;L1'!$C$15:$C$530,$D55,'P&amp;L1'!AC$15:AC$530)</f>
        <v>0</v>
      </c>
      <c r="AE55" s="805">
        <f>SUMIF('P&amp;L1'!$C$15:$C$530,$D55,'P&amp;L1'!AE$15:AE$530)</f>
        <v>0</v>
      </c>
      <c r="AG55" s="805">
        <f>SUMIF('P&amp;L1'!$C$15:$C$530,$D55,'P&amp;L1'!AG$15:AG$530)</f>
        <v>0</v>
      </c>
      <c r="AI55" s="805">
        <f>SUMIF('P&amp;L1'!$C$15:$C$530,$D55,'P&amp;L1'!AI$15:AI$530)</f>
        <v>0</v>
      </c>
    </row>
    <row r="56" spans="4:35" outlineLevel="1" x14ac:dyDescent="0.2">
      <c r="D56" s="142" t="str">
        <f>'Line Items'!D2481</f>
        <v>Infrastructure Charges: Fixed Track Access Charge</v>
      </c>
      <c r="E56" s="106"/>
      <c r="F56" s="143" t="str">
        <f>INDEX('P&amp;L1'!F$15:F$530,MATCH($D56,'P&amp;L1'!$C$15:$C$530,0))</f>
        <v>£000</v>
      </c>
      <c r="G56" s="107">
        <f>SUMIF('P&amp;L1'!$C$15:$C$530,$D56,'P&amp;L1'!G$15:G$530)</f>
        <v>0</v>
      </c>
      <c r="H56" s="107">
        <f>SUMIF('P&amp;L1'!$C$15:$C$530,$D56,'P&amp;L1'!H$15:H$530)</f>
        <v>0</v>
      </c>
      <c r="I56" s="497">
        <f>SUMIF('P&amp;L1'!$C$15:$C$530,$D56,'P&amp;L1'!I$15:I$530)</f>
        <v>0</v>
      </c>
      <c r="J56" s="107">
        <f>SUMIF('P&amp;L1'!$C$15:$C$530,$D56,'P&amp;L1'!J$15:J$530)</f>
        <v>0</v>
      </c>
      <c r="K56" s="107">
        <f>SUMIF('P&amp;L1'!$C$15:$C$530,$D56,'P&amp;L1'!K$15:K$530)</f>
        <v>0</v>
      </c>
      <c r="L56" s="107">
        <f>SUMIF('P&amp;L1'!$C$15:$C$530,$D56,'P&amp;L1'!L$15:L$530)</f>
        <v>0</v>
      </c>
      <c r="M56" s="107">
        <f>SUMIF('P&amp;L1'!$C$15:$C$530,$D56,'P&amp;L1'!M$15:M$530)</f>
        <v>0</v>
      </c>
      <c r="N56" s="107">
        <f>SUMIF('P&amp;L1'!$C$15:$C$530,$D56,'P&amp;L1'!N$15:N$530)</f>
        <v>0</v>
      </c>
      <c r="O56" s="107">
        <f>SUMIF('P&amp;L1'!$C$15:$C$530,$D56,'P&amp;L1'!O$15:O$530)</f>
        <v>0</v>
      </c>
      <c r="P56" s="107">
        <f>SUMIF('P&amp;L1'!$C$15:$C$530,$D56,'P&amp;L1'!P$15:P$530)</f>
        <v>0</v>
      </c>
      <c r="Q56" s="107">
        <f>SUMIF('P&amp;L1'!$C$15:$C$530,$D56,'P&amp;L1'!Q$15:Q$530)</f>
        <v>0</v>
      </c>
      <c r="R56" s="107">
        <f>SUMIF('P&amp;L1'!$C$15:$C$530,$D56,'P&amp;L1'!R$15:R$530)</f>
        <v>0</v>
      </c>
      <c r="S56" s="107">
        <f>SUMIF('P&amp;L1'!$C$15:$C$530,$D56,'P&amp;L1'!S$15:S$530)</f>
        <v>0</v>
      </c>
      <c r="T56" s="107">
        <f>SUMIF('P&amp;L1'!$C$15:$C$530,$D56,'P&amp;L1'!T$15:T$530)</f>
        <v>0</v>
      </c>
      <c r="U56" s="107">
        <f>SUMIF('P&amp;L1'!$C$15:$C$530,$D56,'P&amp;L1'!U$15:U$530)</f>
        <v>0</v>
      </c>
      <c r="V56" s="107">
        <f>SUMIF('P&amp;L1'!$C$15:$C$530,$D56,'P&amp;L1'!V$15:V$530)</f>
        <v>0</v>
      </c>
      <c r="W56" s="107">
        <f>SUMIF('P&amp;L1'!$C$15:$C$530,$D56,'P&amp;L1'!W$15:W$530)</f>
        <v>0</v>
      </c>
      <c r="X56" s="107">
        <f>SUMIF('P&amp;L1'!$C$15:$C$530,$D56,'P&amp;L1'!X$15:X$530)</f>
        <v>0</v>
      </c>
      <c r="Y56" s="107">
        <f>SUMIF('P&amp;L1'!$C$15:$C$530,$D56,'P&amp;L1'!Y$15:Y$530)</f>
        <v>0</v>
      </c>
      <c r="Z56" s="107">
        <f>SUMIF('P&amp;L1'!$C$15:$C$530,$D56,'P&amp;L1'!Z$15:Z$530)</f>
        <v>0</v>
      </c>
      <c r="AA56" s="107">
        <f>SUMIF('P&amp;L1'!$C$15:$C$530,$D56,'P&amp;L1'!AA$15:AA$530)</f>
        <v>0</v>
      </c>
      <c r="AB56" s="107">
        <f>SUMIF('P&amp;L1'!$C$15:$C$530,$D56,'P&amp;L1'!AB$15:AB$530)</f>
        <v>0</v>
      </c>
      <c r="AC56" s="108">
        <f>SUMIF('P&amp;L1'!$C$15:$C$530,$D56,'P&amp;L1'!AC$15:AC$530)</f>
        <v>0</v>
      </c>
      <c r="AE56" s="805">
        <f>SUMIF('P&amp;L1'!$C$15:$C$530,$D56,'P&amp;L1'!AE$15:AE$530)</f>
        <v>0</v>
      </c>
      <c r="AG56" s="805">
        <f>SUMIF('P&amp;L1'!$C$15:$C$530,$D56,'P&amp;L1'!AG$15:AG$530)</f>
        <v>0</v>
      </c>
      <c r="AI56" s="805">
        <f>SUMIF('P&amp;L1'!$C$15:$C$530,$D56,'P&amp;L1'!AI$15:AI$530)</f>
        <v>0</v>
      </c>
    </row>
    <row r="57" spans="4:35" outlineLevel="1" x14ac:dyDescent="0.2">
      <c r="D57" s="142" t="str">
        <f>'Line Items'!D2482</f>
        <v>Infrastructure Charges: Variable Usage Charges</v>
      </c>
      <c r="E57" s="106"/>
      <c r="F57" s="143" t="str">
        <f>INDEX('P&amp;L1'!F$15:F$530,MATCH($D57,'P&amp;L1'!$C$15:$C$530,0))</f>
        <v>£000</v>
      </c>
      <c r="G57" s="107">
        <f>SUMIF('P&amp;L1'!$C$15:$C$530,$D57,'P&amp;L1'!G$15:G$530)</f>
        <v>0</v>
      </c>
      <c r="H57" s="107">
        <f>SUMIF('P&amp;L1'!$C$15:$C$530,$D57,'P&amp;L1'!H$15:H$530)</f>
        <v>0</v>
      </c>
      <c r="I57" s="497">
        <f>SUMIF('P&amp;L1'!$C$15:$C$530,$D57,'P&amp;L1'!I$15:I$530)</f>
        <v>0</v>
      </c>
      <c r="J57" s="107">
        <f>SUMIF('P&amp;L1'!$C$15:$C$530,$D57,'P&amp;L1'!J$15:J$530)</f>
        <v>0</v>
      </c>
      <c r="K57" s="107">
        <f>SUMIF('P&amp;L1'!$C$15:$C$530,$D57,'P&amp;L1'!K$15:K$530)</f>
        <v>0</v>
      </c>
      <c r="L57" s="107">
        <f>SUMIF('P&amp;L1'!$C$15:$C$530,$D57,'P&amp;L1'!L$15:L$530)</f>
        <v>0</v>
      </c>
      <c r="M57" s="107">
        <f>SUMIF('P&amp;L1'!$C$15:$C$530,$D57,'P&amp;L1'!M$15:M$530)</f>
        <v>0</v>
      </c>
      <c r="N57" s="107">
        <f>SUMIF('P&amp;L1'!$C$15:$C$530,$D57,'P&amp;L1'!N$15:N$530)</f>
        <v>0</v>
      </c>
      <c r="O57" s="107">
        <f>SUMIF('P&amp;L1'!$C$15:$C$530,$D57,'P&amp;L1'!O$15:O$530)</f>
        <v>0</v>
      </c>
      <c r="P57" s="107">
        <f>SUMIF('P&amp;L1'!$C$15:$C$530,$D57,'P&amp;L1'!P$15:P$530)</f>
        <v>0</v>
      </c>
      <c r="Q57" s="107">
        <f>SUMIF('P&amp;L1'!$C$15:$C$530,$D57,'P&amp;L1'!Q$15:Q$530)</f>
        <v>0</v>
      </c>
      <c r="R57" s="107">
        <f>SUMIF('P&amp;L1'!$C$15:$C$530,$D57,'P&amp;L1'!R$15:R$530)</f>
        <v>0</v>
      </c>
      <c r="S57" s="107">
        <f>SUMIF('P&amp;L1'!$C$15:$C$530,$D57,'P&amp;L1'!S$15:S$530)</f>
        <v>0</v>
      </c>
      <c r="T57" s="107">
        <f>SUMIF('P&amp;L1'!$C$15:$C$530,$D57,'P&amp;L1'!T$15:T$530)</f>
        <v>0</v>
      </c>
      <c r="U57" s="107">
        <f>SUMIF('P&amp;L1'!$C$15:$C$530,$D57,'P&amp;L1'!U$15:U$530)</f>
        <v>0</v>
      </c>
      <c r="V57" s="107">
        <f>SUMIF('P&amp;L1'!$C$15:$C$530,$D57,'P&amp;L1'!V$15:V$530)</f>
        <v>0</v>
      </c>
      <c r="W57" s="107">
        <f>SUMIF('P&amp;L1'!$C$15:$C$530,$D57,'P&amp;L1'!W$15:W$530)</f>
        <v>0</v>
      </c>
      <c r="X57" s="107">
        <f>SUMIF('P&amp;L1'!$C$15:$C$530,$D57,'P&amp;L1'!X$15:X$530)</f>
        <v>0</v>
      </c>
      <c r="Y57" s="107">
        <f>SUMIF('P&amp;L1'!$C$15:$C$530,$D57,'P&amp;L1'!Y$15:Y$530)</f>
        <v>0</v>
      </c>
      <c r="Z57" s="107">
        <f>SUMIF('P&amp;L1'!$C$15:$C$530,$D57,'P&amp;L1'!Z$15:Z$530)</f>
        <v>0</v>
      </c>
      <c r="AA57" s="107">
        <f>SUMIF('P&amp;L1'!$C$15:$C$530,$D57,'P&amp;L1'!AA$15:AA$530)</f>
        <v>0</v>
      </c>
      <c r="AB57" s="107">
        <f>SUMIF('P&amp;L1'!$C$15:$C$530,$D57,'P&amp;L1'!AB$15:AB$530)</f>
        <v>0</v>
      </c>
      <c r="AC57" s="108">
        <f>SUMIF('P&amp;L1'!$C$15:$C$530,$D57,'P&amp;L1'!AC$15:AC$530)</f>
        <v>0</v>
      </c>
      <c r="AE57" s="805">
        <f>SUMIF('P&amp;L1'!$C$15:$C$530,$D57,'P&amp;L1'!AE$15:AE$530)</f>
        <v>0</v>
      </c>
      <c r="AG57" s="805">
        <f>SUMIF('P&amp;L1'!$C$15:$C$530,$D57,'P&amp;L1'!AG$15:AG$530)</f>
        <v>0</v>
      </c>
      <c r="AI57" s="805">
        <f>SUMIF('P&amp;L1'!$C$15:$C$530,$D57,'P&amp;L1'!AI$15:AI$530)</f>
        <v>0</v>
      </c>
    </row>
    <row r="58" spans="4:35" outlineLevel="1" x14ac:dyDescent="0.2">
      <c r="D58" s="142" t="str">
        <f>'Line Items'!D2483</f>
        <v>Infrastructure Charges: Electric Current for Traction</v>
      </c>
      <c r="E58" s="106"/>
      <c r="F58" s="143" t="str">
        <f>INDEX('P&amp;L1'!F$15:F$530,MATCH($D58,'P&amp;L1'!$C$15:$C$530,0))</f>
        <v>£000</v>
      </c>
      <c r="G58" s="107">
        <f>SUMIF('P&amp;L1'!$C$15:$C$530,$D58,'P&amp;L1'!G$15:G$530)</f>
        <v>0</v>
      </c>
      <c r="H58" s="107">
        <f>SUMIF('P&amp;L1'!$C$15:$C$530,$D58,'P&amp;L1'!H$15:H$530)</f>
        <v>0</v>
      </c>
      <c r="I58" s="497">
        <f>SUMIF('P&amp;L1'!$C$15:$C$530,$D58,'P&amp;L1'!I$15:I$530)</f>
        <v>0</v>
      </c>
      <c r="J58" s="107">
        <f>SUMIF('P&amp;L1'!$C$15:$C$530,$D58,'P&amp;L1'!J$15:J$530)</f>
        <v>0</v>
      </c>
      <c r="K58" s="107">
        <f>SUMIF('P&amp;L1'!$C$15:$C$530,$D58,'P&amp;L1'!K$15:K$530)</f>
        <v>0</v>
      </c>
      <c r="L58" s="107">
        <f>SUMIF('P&amp;L1'!$C$15:$C$530,$D58,'P&amp;L1'!L$15:L$530)</f>
        <v>0</v>
      </c>
      <c r="M58" s="107">
        <f>SUMIF('P&amp;L1'!$C$15:$C$530,$D58,'P&amp;L1'!M$15:M$530)</f>
        <v>0</v>
      </c>
      <c r="N58" s="107">
        <f>SUMIF('P&amp;L1'!$C$15:$C$530,$D58,'P&amp;L1'!N$15:N$530)</f>
        <v>0</v>
      </c>
      <c r="O58" s="107">
        <f>SUMIF('P&amp;L1'!$C$15:$C$530,$D58,'P&amp;L1'!O$15:O$530)</f>
        <v>0</v>
      </c>
      <c r="P58" s="107">
        <f>SUMIF('P&amp;L1'!$C$15:$C$530,$D58,'P&amp;L1'!P$15:P$530)</f>
        <v>0</v>
      </c>
      <c r="Q58" s="107">
        <f>SUMIF('P&amp;L1'!$C$15:$C$530,$D58,'P&amp;L1'!Q$15:Q$530)</f>
        <v>0</v>
      </c>
      <c r="R58" s="107">
        <f>SUMIF('P&amp;L1'!$C$15:$C$530,$D58,'P&amp;L1'!R$15:R$530)</f>
        <v>0</v>
      </c>
      <c r="S58" s="107">
        <f>SUMIF('P&amp;L1'!$C$15:$C$530,$D58,'P&amp;L1'!S$15:S$530)</f>
        <v>0</v>
      </c>
      <c r="T58" s="107">
        <f>SUMIF('P&amp;L1'!$C$15:$C$530,$D58,'P&amp;L1'!T$15:T$530)</f>
        <v>0</v>
      </c>
      <c r="U58" s="107">
        <f>SUMIF('P&amp;L1'!$C$15:$C$530,$D58,'P&amp;L1'!U$15:U$530)</f>
        <v>0</v>
      </c>
      <c r="V58" s="107">
        <f>SUMIF('P&amp;L1'!$C$15:$C$530,$D58,'P&amp;L1'!V$15:V$530)</f>
        <v>0</v>
      </c>
      <c r="W58" s="107">
        <f>SUMIF('P&amp;L1'!$C$15:$C$530,$D58,'P&amp;L1'!W$15:W$530)</f>
        <v>0</v>
      </c>
      <c r="X58" s="107">
        <f>SUMIF('P&amp;L1'!$C$15:$C$530,$D58,'P&amp;L1'!X$15:X$530)</f>
        <v>0</v>
      </c>
      <c r="Y58" s="107">
        <f>SUMIF('P&amp;L1'!$C$15:$C$530,$D58,'P&amp;L1'!Y$15:Y$530)</f>
        <v>0</v>
      </c>
      <c r="Z58" s="107">
        <f>SUMIF('P&amp;L1'!$C$15:$C$530,$D58,'P&amp;L1'!Z$15:Z$530)</f>
        <v>0</v>
      </c>
      <c r="AA58" s="107">
        <f>SUMIF('P&amp;L1'!$C$15:$C$530,$D58,'P&amp;L1'!AA$15:AA$530)</f>
        <v>0</v>
      </c>
      <c r="AB58" s="107">
        <f>SUMIF('P&amp;L1'!$C$15:$C$530,$D58,'P&amp;L1'!AB$15:AB$530)</f>
        <v>0</v>
      </c>
      <c r="AC58" s="108">
        <f>SUMIF('P&amp;L1'!$C$15:$C$530,$D58,'P&amp;L1'!AC$15:AC$530)</f>
        <v>0</v>
      </c>
      <c r="AE58" s="805">
        <f>SUMIF('P&amp;L1'!$C$15:$C$530,$D58,'P&amp;L1'!AE$15:AE$530)</f>
        <v>0</v>
      </c>
      <c r="AG58" s="805">
        <f>SUMIF('P&amp;L1'!$C$15:$C$530,$D58,'P&amp;L1'!AG$15:AG$530)</f>
        <v>0</v>
      </c>
      <c r="AI58" s="805">
        <f>SUMIF('P&amp;L1'!$C$15:$C$530,$D58,'P&amp;L1'!AI$15:AI$530)</f>
        <v>0</v>
      </c>
    </row>
    <row r="59" spans="4:35" outlineLevel="1" x14ac:dyDescent="0.2">
      <c r="D59" s="142" t="str">
        <f>'Line Items'!D2484</f>
        <v>Infrastructure Charges: Electrification Asset Usage Charge</v>
      </c>
      <c r="E59" s="106"/>
      <c r="F59" s="143" t="str">
        <f>INDEX('P&amp;L1'!F$15:F$530,MATCH($D59,'P&amp;L1'!$C$15:$C$530,0))</f>
        <v>£000</v>
      </c>
      <c r="G59" s="107">
        <f>SUMIF('P&amp;L1'!$C$15:$C$530,$D59,'P&amp;L1'!G$15:G$530)</f>
        <v>0</v>
      </c>
      <c r="H59" s="107">
        <f>SUMIF('P&amp;L1'!$C$15:$C$530,$D59,'P&amp;L1'!H$15:H$530)</f>
        <v>0</v>
      </c>
      <c r="I59" s="497">
        <f>SUMIF('P&amp;L1'!$C$15:$C$530,$D59,'P&amp;L1'!I$15:I$530)</f>
        <v>0</v>
      </c>
      <c r="J59" s="107">
        <f>SUMIF('P&amp;L1'!$C$15:$C$530,$D59,'P&amp;L1'!J$15:J$530)</f>
        <v>0</v>
      </c>
      <c r="K59" s="107">
        <f>SUMIF('P&amp;L1'!$C$15:$C$530,$D59,'P&amp;L1'!K$15:K$530)</f>
        <v>0</v>
      </c>
      <c r="L59" s="107">
        <f>SUMIF('P&amp;L1'!$C$15:$C$530,$D59,'P&amp;L1'!L$15:L$530)</f>
        <v>0</v>
      </c>
      <c r="M59" s="107">
        <f>SUMIF('P&amp;L1'!$C$15:$C$530,$D59,'P&amp;L1'!M$15:M$530)</f>
        <v>0</v>
      </c>
      <c r="N59" s="107">
        <f>SUMIF('P&amp;L1'!$C$15:$C$530,$D59,'P&amp;L1'!N$15:N$530)</f>
        <v>0</v>
      </c>
      <c r="O59" s="107">
        <f>SUMIF('P&amp;L1'!$C$15:$C$530,$D59,'P&amp;L1'!O$15:O$530)</f>
        <v>0</v>
      </c>
      <c r="P59" s="107">
        <f>SUMIF('P&amp;L1'!$C$15:$C$530,$D59,'P&amp;L1'!P$15:P$530)</f>
        <v>0</v>
      </c>
      <c r="Q59" s="107">
        <f>SUMIF('P&amp;L1'!$C$15:$C$530,$D59,'P&amp;L1'!Q$15:Q$530)</f>
        <v>0</v>
      </c>
      <c r="R59" s="107">
        <f>SUMIF('P&amp;L1'!$C$15:$C$530,$D59,'P&amp;L1'!R$15:R$530)</f>
        <v>0</v>
      </c>
      <c r="S59" s="107">
        <f>SUMIF('P&amp;L1'!$C$15:$C$530,$D59,'P&amp;L1'!S$15:S$530)</f>
        <v>0</v>
      </c>
      <c r="T59" s="107">
        <f>SUMIF('P&amp;L1'!$C$15:$C$530,$D59,'P&amp;L1'!T$15:T$530)</f>
        <v>0</v>
      </c>
      <c r="U59" s="107">
        <f>SUMIF('P&amp;L1'!$C$15:$C$530,$D59,'P&amp;L1'!U$15:U$530)</f>
        <v>0</v>
      </c>
      <c r="V59" s="107">
        <f>SUMIF('P&amp;L1'!$C$15:$C$530,$D59,'P&amp;L1'!V$15:V$530)</f>
        <v>0</v>
      </c>
      <c r="W59" s="107">
        <f>SUMIF('P&amp;L1'!$C$15:$C$530,$D59,'P&amp;L1'!W$15:W$530)</f>
        <v>0</v>
      </c>
      <c r="X59" s="107">
        <f>SUMIF('P&amp;L1'!$C$15:$C$530,$D59,'P&amp;L1'!X$15:X$530)</f>
        <v>0</v>
      </c>
      <c r="Y59" s="107">
        <f>SUMIF('P&amp;L1'!$C$15:$C$530,$D59,'P&amp;L1'!Y$15:Y$530)</f>
        <v>0</v>
      </c>
      <c r="Z59" s="107">
        <f>SUMIF('P&amp;L1'!$C$15:$C$530,$D59,'P&amp;L1'!Z$15:Z$530)</f>
        <v>0</v>
      </c>
      <c r="AA59" s="107">
        <f>SUMIF('P&amp;L1'!$C$15:$C$530,$D59,'P&amp;L1'!AA$15:AA$530)</f>
        <v>0</v>
      </c>
      <c r="AB59" s="107">
        <f>SUMIF('P&amp;L1'!$C$15:$C$530,$D59,'P&amp;L1'!AB$15:AB$530)</f>
        <v>0</v>
      </c>
      <c r="AC59" s="108">
        <f>SUMIF('P&amp;L1'!$C$15:$C$530,$D59,'P&amp;L1'!AC$15:AC$530)</f>
        <v>0</v>
      </c>
      <c r="AE59" s="805">
        <f>SUMIF('P&amp;L1'!$C$15:$C$530,$D59,'P&amp;L1'!AE$15:AE$530)</f>
        <v>0</v>
      </c>
      <c r="AG59" s="805">
        <f>SUMIF('P&amp;L1'!$C$15:$C$530,$D59,'P&amp;L1'!AG$15:AG$530)</f>
        <v>0</v>
      </c>
      <c r="AI59" s="805">
        <f>SUMIF('P&amp;L1'!$C$15:$C$530,$D59,'P&amp;L1'!AI$15:AI$530)</f>
        <v>0</v>
      </c>
    </row>
    <row r="60" spans="4:35" outlineLevel="1" x14ac:dyDescent="0.2">
      <c r="D60" s="142" t="str">
        <f>'Line Items'!D2485</f>
        <v>Infrastructure Charges: Capacity Charges</v>
      </c>
      <c r="E60" s="106"/>
      <c r="F60" s="143" t="str">
        <f>INDEX('P&amp;L1'!F$15:F$530,MATCH($D60,'P&amp;L1'!$C$15:$C$530,0))</f>
        <v>£000</v>
      </c>
      <c r="G60" s="107">
        <f>SUMIF('P&amp;L1'!$C$15:$C$530,$D60,'P&amp;L1'!G$15:G$530)</f>
        <v>0</v>
      </c>
      <c r="H60" s="107">
        <f>SUMIF('P&amp;L1'!$C$15:$C$530,$D60,'P&amp;L1'!H$15:H$530)</f>
        <v>0</v>
      </c>
      <c r="I60" s="497">
        <f>SUMIF('P&amp;L1'!$C$15:$C$530,$D60,'P&amp;L1'!I$15:I$530)</f>
        <v>0</v>
      </c>
      <c r="J60" s="107">
        <f>SUMIF('P&amp;L1'!$C$15:$C$530,$D60,'P&amp;L1'!J$15:J$530)</f>
        <v>0</v>
      </c>
      <c r="K60" s="107">
        <f>SUMIF('P&amp;L1'!$C$15:$C$530,$D60,'P&amp;L1'!K$15:K$530)</f>
        <v>0</v>
      </c>
      <c r="L60" s="107">
        <f>SUMIF('P&amp;L1'!$C$15:$C$530,$D60,'P&amp;L1'!L$15:L$530)</f>
        <v>0</v>
      </c>
      <c r="M60" s="107">
        <f>SUMIF('P&amp;L1'!$C$15:$C$530,$D60,'P&amp;L1'!M$15:M$530)</f>
        <v>0</v>
      </c>
      <c r="N60" s="107">
        <f>SUMIF('P&amp;L1'!$C$15:$C$530,$D60,'P&amp;L1'!N$15:N$530)</f>
        <v>0</v>
      </c>
      <c r="O60" s="107">
        <f>SUMIF('P&amp;L1'!$C$15:$C$530,$D60,'P&amp;L1'!O$15:O$530)</f>
        <v>0</v>
      </c>
      <c r="P60" s="107">
        <f>SUMIF('P&amp;L1'!$C$15:$C$530,$D60,'P&amp;L1'!P$15:P$530)</f>
        <v>0</v>
      </c>
      <c r="Q60" s="107">
        <f>SUMIF('P&amp;L1'!$C$15:$C$530,$D60,'P&amp;L1'!Q$15:Q$530)</f>
        <v>0</v>
      </c>
      <c r="R60" s="107">
        <f>SUMIF('P&amp;L1'!$C$15:$C$530,$D60,'P&amp;L1'!R$15:R$530)</f>
        <v>0</v>
      </c>
      <c r="S60" s="107">
        <f>SUMIF('P&amp;L1'!$C$15:$C$530,$D60,'P&amp;L1'!S$15:S$530)</f>
        <v>0</v>
      </c>
      <c r="T60" s="107">
        <f>SUMIF('P&amp;L1'!$C$15:$C$530,$D60,'P&amp;L1'!T$15:T$530)</f>
        <v>0</v>
      </c>
      <c r="U60" s="107">
        <f>SUMIF('P&amp;L1'!$C$15:$C$530,$D60,'P&amp;L1'!U$15:U$530)</f>
        <v>0</v>
      </c>
      <c r="V60" s="107">
        <f>SUMIF('P&amp;L1'!$C$15:$C$530,$D60,'P&amp;L1'!V$15:V$530)</f>
        <v>0</v>
      </c>
      <c r="W60" s="107">
        <f>SUMIF('P&amp;L1'!$C$15:$C$530,$D60,'P&amp;L1'!W$15:W$530)</f>
        <v>0</v>
      </c>
      <c r="X60" s="107">
        <f>SUMIF('P&amp;L1'!$C$15:$C$530,$D60,'P&amp;L1'!X$15:X$530)</f>
        <v>0</v>
      </c>
      <c r="Y60" s="107">
        <f>SUMIF('P&amp;L1'!$C$15:$C$530,$D60,'P&amp;L1'!Y$15:Y$530)</f>
        <v>0</v>
      </c>
      <c r="Z60" s="107">
        <f>SUMIF('P&amp;L1'!$C$15:$C$530,$D60,'P&amp;L1'!Z$15:Z$530)</f>
        <v>0</v>
      </c>
      <c r="AA60" s="107">
        <f>SUMIF('P&amp;L1'!$C$15:$C$530,$D60,'P&amp;L1'!AA$15:AA$530)</f>
        <v>0</v>
      </c>
      <c r="AB60" s="107">
        <f>SUMIF('P&amp;L1'!$C$15:$C$530,$D60,'P&amp;L1'!AB$15:AB$530)</f>
        <v>0</v>
      </c>
      <c r="AC60" s="108">
        <f>SUMIF('P&amp;L1'!$C$15:$C$530,$D60,'P&amp;L1'!AC$15:AC$530)</f>
        <v>0</v>
      </c>
      <c r="AE60" s="805">
        <f>SUMIF('P&amp;L1'!$C$15:$C$530,$D60,'P&amp;L1'!AE$15:AE$530)</f>
        <v>0</v>
      </c>
      <c r="AG60" s="805">
        <f>SUMIF('P&amp;L1'!$C$15:$C$530,$D60,'P&amp;L1'!AG$15:AG$530)</f>
        <v>0</v>
      </c>
      <c r="AI60" s="805">
        <f>SUMIF('P&amp;L1'!$C$15:$C$530,$D60,'P&amp;L1'!AI$15:AI$530)</f>
        <v>0</v>
      </c>
    </row>
    <row r="61" spans="4:35" outlineLevel="1" x14ac:dyDescent="0.2">
      <c r="D61" s="142" t="str">
        <f>'Line Items'!D2486</f>
        <v>Infrastructure Charges: Station &amp; Depot Access Charges</v>
      </c>
      <c r="E61" s="106"/>
      <c r="F61" s="143" t="str">
        <f>INDEX('P&amp;L1'!F$15:F$530,MATCH($D61,'P&amp;L1'!$C$15:$C$530,0))</f>
        <v>£000</v>
      </c>
      <c r="G61" s="107">
        <f>SUMIF('P&amp;L1'!$C$15:$C$530,$D61,'P&amp;L1'!G$15:G$530)</f>
        <v>0</v>
      </c>
      <c r="H61" s="107">
        <f>SUMIF('P&amp;L1'!$C$15:$C$530,$D61,'P&amp;L1'!H$15:H$530)</f>
        <v>0</v>
      </c>
      <c r="I61" s="497">
        <f>SUMIF('P&amp;L1'!$C$15:$C$530,$D61,'P&amp;L1'!I$15:I$530)</f>
        <v>0</v>
      </c>
      <c r="J61" s="107">
        <f>SUMIF('P&amp;L1'!$C$15:$C$530,$D61,'P&amp;L1'!J$15:J$530)</f>
        <v>0</v>
      </c>
      <c r="K61" s="107">
        <f>SUMIF('P&amp;L1'!$C$15:$C$530,$D61,'P&amp;L1'!K$15:K$530)</f>
        <v>0</v>
      </c>
      <c r="L61" s="107">
        <f>SUMIF('P&amp;L1'!$C$15:$C$530,$D61,'P&amp;L1'!L$15:L$530)</f>
        <v>0</v>
      </c>
      <c r="M61" s="107">
        <f>SUMIF('P&amp;L1'!$C$15:$C$530,$D61,'P&amp;L1'!M$15:M$530)</f>
        <v>0</v>
      </c>
      <c r="N61" s="107">
        <f>SUMIF('P&amp;L1'!$C$15:$C$530,$D61,'P&amp;L1'!N$15:N$530)</f>
        <v>0</v>
      </c>
      <c r="O61" s="107">
        <f>SUMIF('P&amp;L1'!$C$15:$C$530,$D61,'P&amp;L1'!O$15:O$530)</f>
        <v>0</v>
      </c>
      <c r="P61" s="107">
        <f>SUMIF('P&amp;L1'!$C$15:$C$530,$D61,'P&amp;L1'!P$15:P$530)</f>
        <v>0</v>
      </c>
      <c r="Q61" s="107">
        <f>SUMIF('P&amp;L1'!$C$15:$C$530,$D61,'P&amp;L1'!Q$15:Q$530)</f>
        <v>0</v>
      </c>
      <c r="R61" s="107">
        <f>SUMIF('P&amp;L1'!$C$15:$C$530,$D61,'P&amp;L1'!R$15:R$530)</f>
        <v>0</v>
      </c>
      <c r="S61" s="107">
        <f>SUMIF('P&amp;L1'!$C$15:$C$530,$D61,'P&amp;L1'!S$15:S$530)</f>
        <v>0</v>
      </c>
      <c r="T61" s="107">
        <f>SUMIF('P&amp;L1'!$C$15:$C$530,$D61,'P&amp;L1'!T$15:T$530)</f>
        <v>0</v>
      </c>
      <c r="U61" s="107">
        <f>SUMIF('P&amp;L1'!$C$15:$C$530,$D61,'P&amp;L1'!U$15:U$530)</f>
        <v>0</v>
      </c>
      <c r="V61" s="107">
        <f>SUMIF('P&amp;L1'!$C$15:$C$530,$D61,'P&amp;L1'!V$15:V$530)</f>
        <v>0</v>
      </c>
      <c r="W61" s="107">
        <f>SUMIF('P&amp;L1'!$C$15:$C$530,$D61,'P&amp;L1'!W$15:W$530)</f>
        <v>0</v>
      </c>
      <c r="X61" s="107">
        <f>SUMIF('P&amp;L1'!$C$15:$C$530,$D61,'P&amp;L1'!X$15:X$530)</f>
        <v>0</v>
      </c>
      <c r="Y61" s="107">
        <f>SUMIF('P&amp;L1'!$C$15:$C$530,$D61,'P&amp;L1'!Y$15:Y$530)</f>
        <v>0</v>
      </c>
      <c r="Z61" s="107">
        <f>SUMIF('P&amp;L1'!$C$15:$C$530,$D61,'P&amp;L1'!Z$15:Z$530)</f>
        <v>0</v>
      </c>
      <c r="AA61" s="107">
        <f>SUMIF('P&amp;L1'!$C$15:$C$530,$D61,'P&amp;L1'!AA$15:AA$530)</f>
        <v>0</v>
      </c>
      <c r="AB61" s="107">
        <f>SUMIF('P&amp;L1'!$C$15:$C$530,$D61,'P&amp;L1'!AB$15:AB$530)</f>
        <v>0</v>
      </c>
      <c r="AC61" s="108">
        <f>SUMIF('P&amp;L1'!$C$15:$C$530,$D61,'P&amp;L1'!AC$15:AC$530)</f>
        <v>0</v>
      </c>
      <c r="AE61" s="805">
        <f>SUMIF('P&amp;L1'!$C$15:$C$530,$D61,'P&amp;L1'!AE$15:AE$530)</f>
        <v>0</v>
      </c>
      <c r="AG61" s="805">
        <f>SUMIF('P&amp;L1'!$C$15:$C$530,$D61,'P&amp;L1'!AG$15:AG$530)</f>
        <v>0</v>
      </c>
      <c r="AI61" s="805">
        <f>SUMIF('P&amp;L1'!$C$15:$C$530,$D61,'P&amp;L1'!AI$15:AI$530)</f>
        <v>0</v>
      </c>
    </row>
    <row r="62" spans="4:35" outlineLevel="1" x14ac:dyDescent="0.2">
      <c r="D62" s="142" t="str">
        <f>'Line Items'!D2487</f>
        <v>Infrastructure Charges: Other Infrastructure Charges</v>
      </c>
      <c r="E62" s="106"/>
      <c r="F62" s="143" t="str">
        <f>INDEX('P&amp;L1'!F$15:F$530,MATCH($D62,'P&amp;L1'!$C$15:$C$530,0))</f>
        <v>£000</v>
      </c>
      <c r="G62" s="107">
        <f>SUMIF('P&amp;L1'!$C$15:$C$530,$D62,'P&amp;L1'!G$15:G$530)</f>
        <v>0</v>
      </c>
      <c r="H62" s="107">
        <f>SUMIF('P&amp;L1'!$C$15:$C$530,$D62,'P&amp;L1'!H$15:H$530)</f>
        <v>0</v>
      </c>
      <c r="I62" s="497">
        <f>SUMIF('P&amp;L1'!$C$15:$C$530,$D62,'P&amp;L1'!I$15:I$530)</f>
        <v>0</v>
      </c>
      <c r="J62" s="107">
        <f>SUMIF('P&amp;L1'!$C$15:$C$530,$D62,'P&amp;L1'!J$15:J$530)</f>
        <v>0</v>
      </c>
      <c r="K62" s="107">
        <f>SUMIF('P&amp;L1'!$C$15:$C$530,$D62,'P&amp;L1'!K$15:K$530)</f>
        <v>0</v>
      </c>
      <c r="L62" s="107">
        <f>SUMIF('P&amp;L1'!$C$15:$C$530,$D62,'P&amp;L1'!L$15:L$530)</f>
        <v>0</v>
      </c>
      <c r="M62" s="107">
        <f>SUMIF('P&amp;L1'!$C$15:$C$530,$D62,'P&amp;L1'!M$15:M$530)</f>
        <v>0</v>
      </c>
      <c r="N62" s="107">
        <f>SUMIF('P&amp;L1'!$C$15:$C$530,$D62,'P&amp;L1'!N$15:N$530)</f>
        <v>0</v>
      </c>
      <c r="O62" s="107">
        <f>SUMIF('P&amp;L1'!$C$15:$C$530,$D62,'P&amp;L1'!O$15:O$530)</f>
        <v>0</v>
      </c>
      <c r="P62" s="107">
        <f>SUMIF('P&amp;L1'!$C$15:$C$530,$D62,'P&amp;L1'!P$15:P$530)</f>
        <v>0</v>
      </c>
      <c r="Q62" s="107">
        <f>SUMIF('P&amp;L1'!$C$15:$C$530,$D62,'P&amp;L1'!Q$15:Q$530)</f>
        <v>0</v>
      </c>
      <c r="R62" s="107">
        <f>SUMIF('P&amp;L1'!$C$15:$C$530,$D62,'P&amp;L1'!R$15:R$530)</f>
        <v>0</v>
      </c>
      <c r="S62" s="107">
        <f>SUMIF('P&amp;L1'!$C$15:$C$530,$D62,'P&amp;L1'!S$15:S$530)</f>
        <v>0</v>
      </c>
      <c r="T62" s="107">
        <f>SUMIF('P&amp;L1'!$C$15:$C$530,$D62,'P&amp;L1'!T$15:T$530)</f>
        <v>0</v>
      </c>
      <c r="U62" s="107">
        <f>SUMIF('P&amp;L1'!$C$15:$C$530,$D62,'P&amp;L1'!U$15:U$530)</f>
        <v>0</v>
      </c>
      <c r="V62" s="107">
        <f>SUMIF('P&amp;L1'!$C$15:$C$530,$D62,'P&amp;L1'!V$15:V$530)</f>
        <v>0</v>
      </c>
      <c r="W62" s="107">
        <f>SUMIF('P&amp;L1'!$C$15:$C$530,$D62,'P&amp;L1'!W$15:W$530)</f>
        <v>0</v>
      </c>
      <c r="X62" s="107">
        <f>SUMIF('P&amp;L1'!$C$15:$C$530,$D62,'P&amp;L1'!X$15:X$530)</f>
        <v>0</v>
      </c>
      <c r="Y62" s="107">
        <f>SUMIF('P&amp;L1'!$C$15:$C$530,$D62,'P&amp;L1'!Y$15:Y$530)</f>
        <v>0</v>
      </c>
      <c r="Z62" s="107">
        <f>SUMIF('P&amp;L1'!$C$15:$C$530,$D62,'P&amp;L1'!Z$15:Z$530)</f>
        <v>0</v>
      </c>
      <c r="AA62" s="107">
        <f>SUMIF('P&amp;L1'!$C$15:$C$530,$D62,'P&amp;L1'!AA$15:AA$530)</f>
        <v>0</v>
      </c>
      <c r="AB62" s="107">
        <f>SUMIF('P&amp;L1'!$C$15:$C$530,$D62,'P&amp;L1'!AB$15:AB$530)</f>
        <v>0</v>
      </c>
      <c r="AC62" s="108">
        <f>SUMIF('P&amp;L1'!$C$15:$C$530,$D62,'P&amp;L1'!AC$15:AC$530)</f>
        <v>0</v>
      </c>
      <c r="AE62" s="805">
        <f>SUMIF('P&amp;L1'!$C$15:$C$530,$D62,'P&amp;L1'!AE$15:AE$530)</f>
        <v>0</v>
      </c>
      <c r="AG62" s="805">
        <f>SUMIF('P&amp;L1'!$C$15:$C$530,$D62,'P&amp;L1'!AG$15:AG$530)</f>
        <v>0</v>
      </c>
      <c r="AI62" s="805">
        <f>SUMIF('P&amp;L1'!$C$15:$C$530,$D62,'P&amp;L1'!AI$15:AI$530)</f>
        <v>0</v>
      </c>
    </row>
    <row r="63" spans="4:35" outlineLevel="1" x14ac:dyDescent="0.2">
      <c r="D63" s="142" t="str">
        <f>'Line Items'!D2488</f>
        <v>Infrastructure Charges: ROSCO Funded Infrastructure (Spare)</v>
      </c>
      <c r="E63" s="106"/>
      <c r="F63" s="143" t="str">
        <f>INDEX('P&amp;L1'!F$15:F$530,MATCH($D63,'P&amp;L1'!$C$15:$C$530,0))</f>
        <v>£000</v>
      </c>
      <c r="G63" s="107">
        <f>SUMIF('P&amp;L1'!$C$15:$C$530,$D63,'P&amp;L1'!G$15:G$530)</f>
        <v>0</v>
      </c>
      <c r="H63" s="107">
        <f>SUMIF('P&amp;L1'!$C$15:$C$530,$D63,'P&amp;L1'!H$15:H$530)</f>
        <v>0</v>
      </c>
      <c r="I63" s="497">
        <f>SUMIF('P&amp;L1'!$C$15:$C$530,$D63,'P&amp;L1'!I$15:I$530)</f>
        <v>0</v>
      </c>
      <c r="J63" s="107">
        <f>SUMIF('P&amp;L1'!$C$15:$C$530,$D63,'P&amp;L1'!J$15:J$530)</f>
        <v>0</v>
      </c>
      <c r="K63" s="107">
        <f>SUMIF('P&amp;L1'!$C$15:$C$530,$D63,'P&amp;L1'!K$15:K$530)</f>
        <v>0</v>
      </c>
      <c r="L63" s="107">
        <f>SUMIF('P&amp;L1'!$C$15:$C$530,$D63,'P&amp;L1'!L$15:L$530)</f>
        <v>0</v>
      </c>
      <c r="M63" s="107">
        <f>SUMIF('P&amp;L1'!$C$15:$C$530,$D63,'P&amp;L1'!M$15:M$530)</f>
        <v>0</v>
      </c>
      <c r="N63" s="107">
        <f>SUMIF('P&amp;L1'!$C$15:$C$530,$D63,'P&amp;L1'!N$15:N$530)</f>
        <v>0</v>
      </c>
      <c r="O63" s="107">
        <f>SUMIF('P&amp;L1'!$C$15:$C$530,$D63,'P&amp;L1'!O$15:O$530)</f>
        <v>0</v>
      </c>
      <c r="P63" s="107">
        <f>SUMIF('P&amp;L1'!$C$15:$C$530,$D63,'P&amp;L1'!P$15:P$530)</f>
        <v>0</v>
      </c>
      <c r="Q63" s="107">
        <f>SUMIF('P&amp;L1'!$C$15:$C$530,$D63,'P&amp;L1'!Q$15:Q$530)</f>
        <v>0</v>
      </c>
      <c r="R63" s="107">
        <f>SUMIF('P&amp;L1'!$C$15:$C$530,$D63,'P&amp;L1'!R$15:R$530)</f>
        <v>0</v>
      </c>
      <c r="S63" s="107">
        <f>SUMIF('P&amp;L1'!$C$15:$C$530,$D63,'P&amp;L1'!S$15:S$530)</f>
        <v>0</v>
      </c>
      <c r="T63" s="107">
        <f>SUMIF('P&amp;L1'!$C$15:$C$530,$D63,'P&amp;L1'!T$15:T$530)</f>
        <v>0</v>
      </c>
      <c r="U63" s="107">
        <f>SUMIF('P&amp;L1'!$C$15:$C$530,$D63,'P&amp;L1'!U$15:U$530)</f>
        <v>0</v>
      </c>
      <c r="V63" s="107">
        <f>SUMIF('P&amp;L1'!$C$15:$C$530,$D63,'P&amp;L1'!V$15:V$530)</f>
        <v>0</v>
      </c>
      <c r="W63" s="107">
        <f>SUMIF('P&amp;L1'!$C$15:$C$530,$D63,'P&amp;L1'!W$15:W$530)</f>
        <v>0</v>
      </c>
      <c r="X63" s="107">
        <f>SUMIF('P&amp;L1'!$C$15:$C$530,$D63,'P&amp;L1'!X$15:X$530)</f>
        <v>0</v>
      </c>
      <c r="Y63" s="107">
        <f>SUMIF('P&amp;L1'!$C$15:$C$530,$D63,'P&amp;L1'!Y$15:Y$530)</f>
        <v>0</v>
      </c>
      <c r="Z63" s="107">
        <f>SUMIF('P&amp;L1'!$C$15:$C$530,$D63,'P&amp;L1'!Z$15:Z$530)</f>
        <v>0</v>
      </c>
      <c r="AA63" s="107">
        <f>SUMIF('P&amp;L1'!$C$15:$C$530,$D63,'P&amp;L1'!AA$15:AA$530)</f>
        <v>0</v>
      </c>
      <c r="AB63" s="107">
        <f>SUMIF('P&amp;L1'!$C$15:$C$530,$D63,'P&amp;L1'!AB$15:AB$530)</f>
        <v>0</v>
      </c>
      <c r="AC63" s="108">
        <f>SUMIF('P&amp;L1'!$C$15:$C$530,$D63,'P&amp;L1'!AC$15:AC$530)</f>
        <v>0</v>
      </c>
      <c r="AE63" s="805">
        <f>SUMIF('P&amp;L1'!$C$15:$C$530,$D63,'P&amp;L1'!AE$15:AE$530)</f>
        <v>0</v>
      </c>
      <c r="AG63" s="805">
        <f>SUMIF('P&amp;L1'!$C$15:$C$530,$D63,'P&amp;L1'!AG$15:AG$530)</f>
        <v>0</v>
      </c>
      <c r="AI63" s="805">
        <f>SUMIF('P&amp;L1'!$C$15:$C$530,$D63,'P&amp;L1'!AI$15:AI$530)</f>
        <v>0</v>
      </c>
    </row>
    <row r="64" spans="4:35" outlineLevel="1" x14ac:dyDescent="0.2">
      <c r="D64" s="142" t="str">
        <f>'Line Items'!D2489</f>
        <v>Infrastructure Charges: Privately Funded Infrastructure (Spare)</v>
      </c>
      <c r="E64" s="106"/>
      <c r="F64" s="143" t="str">
        <f>INDEX('P&amp;L1'!F$15:F$530,MATCH($D64,'P&amp;L1'!$C$15:$C$530,0))</f>
        <v>£000</v>
      </c>
      <c r="G64" s="107">
        <f>SUMIF('P&amp;L1'!$C$15:$C$530,$D64,'P&amp;L1'!G$15:G$530)</f>
        <v>0</v>
      </c>
      <c r="H64" s="107">
        <f>SUMIF('P&amp;L1'!$C$15:$C$530,$D64,'P&amp;L1'!H$15:H$530)</f>
        <v>0</v>
      </c>
      <c r="I64" s="497">
        <f>SUMIF('P&amp;L1'!$C$15:$C$530,$D64,'P&amp;L1'!I$15:I$530)</f>
        <v>0</v>
      </c>
      <c r="J64" s="107">
        <f>SUMIF('P&amp;L1'!$C$15:$C$530,$D64,'P&amp;L1'!J$15:J$530)</f>
        <v>0</v>
      </c>
      <c r="K64" s="107">
        <f>SUMIF('P&amp;L1'!$C$15:$C$530,$D64,'P&amp;L1'!K$15:K$530)</f>
        <v>0</v>
      </c>
      <c r="L64" s="107">
        <f>SUMIF('P&amp;L1'!$C$15:$C$530,$D64,'P&amp;L1'!L$15:L$530)</f>
        <v>0</v>
      </c>
      <c r="M64" s="107">
        <f>SUMIF('P&amp;L1'!$C$15:$C$530,$D64,'P&amp;L1'!M$15:M$530)</f>
        <v>0</v>
      </c>
      <c r="N64" s="107">
        <f>SUMIF('P&amp;L1'!$C$15:$C$530,$D64,'P&amp;L1'!N$15:N$530)</f>
        <v>0</v>
      </c>
      <c r="O64" s="107">
        <f>SUMIF('P&amp;L1'!$C$15:$C$530,$D64,'P&amp;L1'!O$15:O$530)</f>
        <v>0</v>
      </c>
      <c r="P64" s="107">
        <f>SUMIF('P&amp;L1'!$C$15:$C$530,$D64,'P&amp;L1'!P$15:P$530)</f>
        <v>0</v>
      </c>
      <c r="Q64" s="107">
        <f>SUMIF('P&amp;L1'!$C$15:$C$530,$D64,'P&amp;L1'!Q$15:Q$530)</f>
        <v>0</v>
      </c>
      <c r="R64" s="107">
        <f>SUMIF('P&amp;L1'!$C$15:$C$530,$D64,'P&amp;L1'!R$15:R$530)</f>
        <v>0</v>
      </c>
      <c r="S64" s="107">
        <f>SUMIF('P&amp;L1'!$C$15:$C$530,$D64,'P&amp;L1'!S$15:S$530)</f>
        <v>0</v>
      </c>
      <c r="T64" s="107">
        <f>SUMIF('P&amp;L1'!$C$15:$C$530,$D64,'P&amp;L1'!T$15:T$530)</f>
        <v>0</v>
      </c>
      <c r="U64" s="107">
        <f>SUMIF('P&amp;L1'!$C$15:$C$530,$D64,'P&amp;L1'!U$15:U$530)</f>
        <v>0</v>
      </c>
      <c r="V64" s="107">
        <f>SUMIF('P&amp;L1'!$C$15:$C$530,$D64,'P&amp;L1'!V$15:V$530)</f>
        <v>0</v>
      </c>
      <c r="W64" s="107">
        <f>SUMIF('P&amp;L1'!$C$15:$C$530,$D64,'P&amp;L1'!W$15:W$530)</f>
        <v>0</v>
      </c>
      <c r="X64" s="107">
        <f>SUMIF('P&amp;L1'!$C$15:$C$530,$D64,'P&amp;L1'!X$15:X$530)</f>
        <v>0</v>
      </c>
      <c r="Y64" s="107">
        <f>SUMIF('P&amp;L1'!$C$15:$C$530,$D64,'P&amp;L1'!Y$15:Y$530)</f>
        <v>0</v>
      </c>
      <c r="Z64" s="107">
        <f>SUMIF('P&amp;L1'!$C$15:$C$530,$D64,'P&amp;L1'!Z$15:Z$530)</f>
        <v>0</v>
      </c>
      <c r="AA64" s="107">
        <f>SUMIF('P&amp;L1'!$C$15:$C$530,$D64,'P&amp;L1'!AA$15:AA$530)</f>
        <v>0</v>
      </c>
      <c r="AB64" s="107">
        <f>SUMIF('P&amp;L1'!$C$15:$C$530,$D64,'P&amp;L1'!AB$15:AB$530)</f>
        <v>0</v>
      </c>
      <c r="AC64" s="108">
        <f>SUMIF('P&amp;L1'!$C$15:$C$530,$D64,'P&amp;L1'!AC$15:AC$530)</f>
        <v>0</v>
      </c>
      <c r="AE64" s="805">
        <f>SUMIF('P&amp;L1'!$C$15:$C$530,$D64,'P&amp;L1'!AE$15:AE$530)</f>
        <v>0</v>
      </c>
      <c r="AG64" s="805">
        <f>SUMIF('P&amp;L1'!$C$15:$C$530,$D64,'P&amp;L1'!AG$15:AG$530)</f>
        <v>0</v>
      </c>
      <c r="AI64" s="805">
        <f>SUMIF('P&amp;L1'!$C$15:$C$530,$D64,'P&amp;L1'!AI$15:AI$530)</f>
        <v>0</v>
      </c>
    </row>
    <row r="65" spans="4:35" outlineLevel="1" x14ac:dyDescent="0.2">
      <c r="D65" s="142" t="str">
        <f>'Line Items'!D2490</f>
        <v>Infrastructure Charges: Other Funded Infrastructure (Spare)</v>
      </c>
      <c r="E65" s="106"/>
      <c r="F65" s="143" t="str">
        <f>INDEX('P&amp;L1'!F$15:F$530,MATCH($D65,'P&amp;L1'!$C$15:$C$530,0))</f>
        <v>£000</v>
      </c>
      <c r="G65" s="107">
        <f>SUMIF('P&amp;L1'!$C$15:$C$530,$D65,'P&amp;L1'!G$15:G$530)</f>
        <v>0</v>
      </c>
      <c r="H65" s="107">
        <f>SUMIF('P&amp;L1'!$C$15:$C$530,$D65,'P&amp;L1'!H$15:H$530)</f>
        <v>0</v>
      </c>
      <c r="I65" s="497">
        <f>SUMIF('P&amp;L1'!$C$15:$C$530,$D65,'P&amp;L1'!I$15:I$530)</f>
        <v>0</v>
      </c>
      <c r="J65" s="107">
        <f>SUMIF('P&amp;L1'!$C$15:$C$530,$D65,'P&amp;L1'!J$15:J$530)</f>
        <v>0</v>
      </c>
      <c r="K65" s="107">
        <f>SUMIF('P&amp;L1'!$C$15:$C$530,$D65,'P&amp;L1'!K$15:K$530)</f>
        <v>0</v>
      </c>
      <c r="L65" s="107">
        <f>SUMIF('P&amp;L1'!$C$15:$C$530,$D65,'P&amp;L1'!L$15:L$530)</f>
        <v>0</v>
      </c>
      <c r="M65" s="107">
        <f>SUMIF('P&amp;L1'!$C$15:$C$530,$D65,'P&amp;L1'!M$15:M$530)</f>
        <v>0</v>
      </c>
      <c r="N65" s="107">
        <f>SUMIF('P&amp;L1'!$C$15:$C$530,$D65,'P&amp;L1'!N$15:N$530)</f>
        <v>0</v>
      </c>
      <c r="O65" s="107">
        <f>SUMIF('P&amp;L1'!$C$15:$C$530,$D65,'P&amp;L1'!O$15:O$530)</f>
        <v>0</v>
      </c>
      <c r="P65" s="107">
        <f>SUMIF('P&amp;L1'!$C$15:$C$530,$D65,'P&amp;L1'!P$15:P$530)</f>
        <v>0</v>
      </c>
      <c r="Q65" s="107">
        <f>SUMIF('P&amp;L1'!$C$15:$C$530,$D65,'P&amp;L1'!Q$15:Q$530)</f>
        <v>0</v>
      </c>
      <c r="R65" s="107">
        <f>SUMIF('P&amp;L1'!$C$15:$C$530,$D65,'P&amp;L1'!R$15:R$530)</f>
        <v>0</v>
      </c>
      <c r="S65" s="107">
        <f>SUMIF('P&amp;L1'!$C$15:$C$530,$D65,'P&amp;L1'!S$15:S$530)</f>
        <v>0</v>
      </c>
      <c r="T65" s="107">
        <f>SUMIF('P&amp;L1'!$C$15:$C$530,$D65,'P&amp;L1'!T$15:T$530)</f>
        <v>0</v>
      </c>
      <c r="U65" s="107">
        <f>SUMIF('P&amp;L1'!$C$15:$C$530,$D65,'P&amp;L1'!U$15:U$530)</f>
        <v>0</v>
      </c>
      <c r="V65" s="107">
        <f>SUMIF('P&amp;L1'!$C$15:$C$530,$D65,'P&amp;L1'!V$15:V$530)</f>
        <v>0</v>
      </c>
      <c r="W65" s="107">
        <f>SUMIF('P&amp;L1'!$C$15:$C$530,$D65,'P&amp;L1'!W$15:W$530)</f>
        <v>0</v>
      </c>
      <c r="X65" s="107">
        <f>SUMIF('P&amp;L1'!$C$15:$C$530,$D65,'P&amp;L1'!X$15:X$530)</f>
        <v>0</v>
      </c>
      <c r="Y65" s="107">
        <f>SUMIF('P&amp;L1'!$C$15:$C$530,$D65,'P&amp;L1'!Y$15:Y$530)</f>
        <v>0</v>
      </c>
      <c r="Z65" s="107">
        <f>SUMIF('P&amp;L1'!$C$15:$C$530,$D65,'P&amp;L1'!Z$15:Z$530)</f>
        <v>0</v>
      </c>
      <c r="AA65" s="107">
        <f>SUMIF('P&amp;L1'!$C$15:$C$530,$D65,'P&amp;L1'!AA$15:AA$530)</f>
        <v>0</v>
      </c>
      <c r="AB65" s="107">
        <f>SUMIF('P&amp;L1'!$C$15:$C$530,$D65,'P&amp;L1'!AB$15:AB$530)</f>
        <v>0</v>
      </c>
      <c r="AC65" s="108">
        <f>SUMIF('P&amp;L1'!$C$15:$C$530,$D65,'P&amp;L1'!AC$15:AC$530)</f>
        <v>0</v>
      </c>
      <c r="AE65" s="805">
        <f>SUMIF('P&amp;L1'!$C$15:$C$530,$D65,'P&amp;L1'!AE$15:AE$530)</f>
        <v>0</v>
      </c>
      <c r="AG65" s="805">
        <f>SUMIF('P&amp;L1'!$C$15:$C$530,$D65,'P&amp;L1'!AG$15:AG$530)</f>
        <v>0</v>
      </c>
      <c r="AI65" s="805">
        <f>SUMIF('P&amp;L1'!$C$15:$C$530,$D65,'P&amp;L1'!AI$15:AI$530)</f>
        <v>0</v>
      </c>
    </row>
    <row r="66" spans="4:35" outlineLevel="1" x14ac:dyDescent="0.2">
      <c r="D66" s="142" t="str">
        <f>'Line Items'!D2491</f>
        <v>Performance Regimes: Net Schedule 8 Payments</v>
      </c>
      <c r="E66" s="106"/>
      <c r="F66" s="143" t="str">
        <f>INDEX('P&amp;L1'!F$15:F$530,MATCH($D66,'P&amp;L1'!$C$15:$C$530,0))</f>
        <v>£000</v>
      </c>
      <c r="G66" s="107">
        <f>SUMIF('P&amp;L1'!$C$15:$C$530,$D66,'P&amp;L1'!G$15:G$530)</f>
        <v>0</v>
      </c>
      <c r="H66" s="107">
        <f>SUMIF('P&amp;L1'!$C$15:$C$530,$D66,'P&amp;L1'!H$15:H$530)</f>
        <v>0</v>
      </c>
      <c r="I66" s="497">
        <f>SUMIF('P&amp;L1'!$C$15:$C$530,$D66,'P&amp;L1'!I$15:I$530)</f>
        <v>0</v>
      </c>
      <c r="J66" s="107">
        <f>SUMIF('P&amp;L1'!$C$15:$C$530,$D66,'P&amp;L1'!J$15:J$530)</f>
        <v>0</v>
      </c>
      <c r="K66" s="107">
        <f>SUMIF('P&amp;L1'!$C$15:$C$530,$D66,'P&amp;L1'!K$15:K$530)</f>
        <v>0</v>
      </c>
      <c r="L66" s="107">
        <f>SUMIF('P&amp;L1'!$C$15:$C$530,$D66,'P&amp;L1'!L$15:L$530)</f>
        <v>0</v>
      </c>
      <c r="M66" s="107">
        <f>SUMIF('P&amp;L1'!$C$15:$C$530,$D66,'P&amp;L1'!M$15:M$530)</f>
        <v>0</v>
      </c>
      <c r="N66" s="107">
        <f>SUMIF('P&amp;L1'!$C$15:$C$530,$D66,'P&amp;L1'!N$15:N$530)</f>
        <v>0</v>
      </c>
      <c r="O66" s="107">
        <f>SUMIF('P&amp;L1'!$C$15:$C$530,$D66,'P&amp;L1'!O$15:O$530)</f>
        <v>0</v>
      </c>
      <c r="P66" s="107">
        <f>SUMIF('P&amp;L1'!$C$15:$C$530,$D66,'P&amp;L1'!P$15:P$530)</f>
        <v>0</v>
      </c>
      <c r="Q66" s="107">
        <f>SUMIF('P&amp;L1'!$C$15:$C$530,$D66,'P&amp;L1'!Q$15:Q$530)</f>
        <v>0</v>
      </c>
      <c r="R66" s="107">
        <f>SUMIF('P&amp;L1'!$C$15:$C$530,$D66,'P&amp;L1'!R$15:R$530)</f>
        <v>0</v>
      </c>
      <c r="S66" s="107">
        <f>SUMIF('P&amp;L1'!$C$15:$C$530,$D66,'P&amp;L1'!S$15:S$530)</f>
        <v>0</v>
      </c>
      <c r="T66" s="107">
        <f>SUMIF('P&amp;L1'!$C$15:$C$530,$D66,'P&amp;L1'!T$15:T$530)</f>
        <v>0</v>
      </c>
      <c r="U66" s="107">
        <f>SUMIF('P&amp;L1'!$C$15:$C$530,$D66,'P&amp;L1'!U$15:U$530)</f>
        <v>0</v>
      </c>
      <c r="V66" s="107">
        <f>SUMIF('P&amp;L1'!$C$15:$C$530,$D66,'P&amp;L1'!V$15:V$530)</f>
        <v>0</v>
      </c>
      <c r="W66" s="107">
        <f>SUMIF('P&amp;L1'!$C$15:$C$530,$D66,'P&amp;L1'!W$15:W$530)</f>
        <v>0</v>
      </c>
      <c r="X66" s="107">
        <f>SUMIF('P&amp;L1'!$C$15:$C$530,$D66,'P&amp;L1'!X$15:X$530)</f>
        <v>0</v>
      </c>
      <c r="Y66" s="107">
        <f>SUMIF('P&amp;L1'!$C$15:$C$530,$D66,'P&amp;L1'!Y$15:Y$530)</f>
        <v>0</v>
      </c>
      <c r="Z66" s="107">
        <f>SUMIF('P&amp;L1'!$C$15:$C$530,$D66,'P&amp;L1'!Z$15:Z$530)</f>
        <v>0</v>
      </c>
      <c r="AA66" s="107">
        <f>SUMIF('P&amp;L1'!$C$15:$C$530,$D66,'P&amp;L1'!AA$15:AA$530)</f>
        <v>0</v>
      </c>
      <c r="AB66" s="107">
        <f>SUMIF('P&amp;L1'!$C$15:$C$530,$D66,'P&amp;L1'!AB$15:AB$530)</f>
        <v>0</v>
      </c>
      <c r="AC66" s="108">
        <f>SUMIF('P&amp;L1'!$C$15:$C$530,$D66,'P&amp;L1'!AC$15:AC$530)</f>
        <v>0</v>
      </c>
      <c r="AE66" s="805">
        <f>SUMIF('P&amp;L1'!$C$15:$C$530,$D66,'P&amp;L1'!AE$15:AE$530)</f>
        <v>0</v>
      </c>
      <c r="AG66" s="805">
        <f>SUMIF('P&amp;L1'!$C$15:$C$530,$D66,'P&amp;L1'!AG$15:AG$530)</f>
        <v>0</v>
      </c>
      <c r="AI66" s="805">
        <f>SUMIF('P&amp;L1'!$C$15:$C$530,$D66,'P&amp;L1'!AI$15:AI$530)</f>
        <v>0</v>
      </c>
    </row>
    <row r="67" spans="4:35" outlineLevel="1" x14ac:dyDescent="0.2">
      <c r="D67" s="113" t="str">
        <f>'Line Items'!D2492</f>
        <v>Performance Regimes: Other Performance Measures</v>
      </c>
      <c r="E67" s="286"/>
      <c r="F67" s="155" t="str">
        <f>INDEX('P&amp;L1'!F$15:F$530,MATCH($D67,'P&amp;L1'!$C$15:$C$530,0))</f>
        <v>£000</v>
      </c>
      <c r="G67" s="115">
        <f>SUMIF('P&amp;L1'!$C$15:$C$530,$D67,'P&amp;L1'!G$15:G$530)</f>
        <v>0</v>
      </c>
      <c r="H67" s="115">
        <f>SUMIF('P&amp;L1'!$C$15:$C$530,$D67,'P&amp;L1'!H$15:H$530)</f>
        <v>0</v>
      </c>
      <c r="I67" s="498">
        <f>SUMIF('P&amp;L1'!$C$15:$C$530,$D67,'P&amp;L1'!I$15:I$530)</f>
        <v>0</v>
      </c>
      <c r="J67" s="115">
        <f>SUMIF('P&amp;L1'!$C$15:$C$530,$D67,'P&amp;L1'!J$15:J$530)</f>
        <v>0</v>
      </c>
      <c r="K67" s="115">
        <f>SUMIF('P&amp;L1'!$C$15:$C$530,$D67,'P&amp;L1'!K$15:K$530)</f>
        <v>0</v>
      </c>
      <c r="L67" s="115">
        <f>SUMIF('P&amp;L1'!$C$15:$C$530,$D67,'P&amp;L1'!L$15:L$530)</f>
        <v>0</v>
      </c>
      <c r="M67" s="115">
        <f>SUMIF('P&amp;L1'!$C$15:$C$530,$D67,'P&amp;L1'!M$15:M$530)</f>
        <v>0</v>
      </c>
      <c r="N67" s="115">
        <f>SUMIF('P&amp;L1'!$C$15:$C$530,$D67,'P&amp;L1'!N$15:N$530)</f>
        <v>0</v>
      </c>
      <c r="O67" s="115">
        <f>SUMIF('P&amp;L1'!$C$15:$C$530,$D67,'P&amp;L1'!O$15:O$530)</f>
        <v>0</v>
      </c>
      <c r="P67" s="115">
        <f>SUMIF('P&amp;L1'!$C$15:$C$530,$D67,'P&amp;L1'!P$15:P$530)</f>
        <v>0</v>
      </c>
      <c r="Q67" s="115">
        <f>SUMIF('P&amp;L1'!$C$15:$C$530,$D67,'P&amp;L1'!Q$15:Q$530)</f>
        <v>0</v>
      </c>
      <c r="R67" s="115">
        <f>SUMIF('P&amp;L1'!$C$15:$C$530,$D67,'P&amp;L1'!R$15:R$530)</f>
        <v>0</v>
      </c>
      <c r="S67" s="115">
        <f>SUMIF('P&amp;L1'!$C$15:$C$530,$D67,'P&amp;L1'!S$15:S$530)</f>
        <v>0</v>
      </c>
      <c r="T67" s="115">
        <f>SUMIF('P&amp;L1'!$C$15:$C$530,$D67,'P&amp;L1'!T$15:T$530)</f>
        <v>0</v>
      </c>
      <c r="U67" s="115">
        <f>SUMIF('P&amp;L1'!$C$15:$C$530,$D67,'P&amp;L1'!U$15:U$530)</f>
        <v>0</v>
      </c>
      <c r="V67" s="115">
        <f>SUMIF('P&amp;L1'!$C$15:$C$530,$D67,'P&amp;L1'!V$15:V$530)</f>
        <v>0</v>
      </c>
      <c r="W67" s="115">
        <f>SUMIF('P&amp;L1'!$C$15:$C$530,$D67,'P&amp;L1'!W$15:W$530)</f>
        <v>0</v>
      </c>
      <c r="X67" s="115">
        <f>SUMIF('P&amp;L1'!$C$15:$C$530,$D67,'P&amp;L1'!X$15:X$530)</f>
        <v>0</v>
      </c>
      <c r="Y67" s="115">
        <f>SUMIF('P&amp;L1'!$C$15:$C$530,$D67,'P&amp;L1'!Y$15:Y$530)</f>
        <v>0</v>
      </c>
      <c r="Z67" s="115">
        <f>SUMIF('P&amp;L1'!$C$15:$C$530,$D67,'P&amp;L1'!Z$15:Z$530)</f>
        <v>0</v>
      </c>
      <c r="AA67" s="115">
        <f>SUMIF('P&amp;L1'!$C$15:$C$530,$D67,'P&amp;L1'!AA$15:AA$530)</f>
        <v>0</v>
      </c>
      <c r="AB67" s="115">
        <f>SUMIF('P&amp;L1'!$C$15:$C$530,$D67,'P&amp;L1'!AB$15:AB$530)</f>
        <v>0</v>
      </c>
      <c r="AC67" s="116">
        <f>SUMIF('P&amp;L1'!$C$15:$C$530,$D67,'P&amp;L1'!AC$15:AC$530)</f>
        <v>0</v>
      </c>
      <c r="AE67" s="1058">
        <f>SUMIF('P&amp;L1'!$C$15:$C$530,$D67,'P&amp;L1'!AE$15:AE$530)</f>
        <v>0</v>
      </c>
      <c r="AG67" s="1058">
        <f>SUMIF('P&amp;L1'!$C$15:$C$530,$D67,'P&amp;L1'!AG$15:AG$530)</f>
        <v>0</v>
      </c>
      <c r="AI67" s="1058">
        <f>SUMIF('P&amp;L1'!$C$15:$C$530,$D67,'P&amp;L1'!AI$15:AI$530)</f>
        <v>0</v>
      </c>
    </row>
    <row r="68" spans="4:35" outlineLevel="1" x14ac:dyDescent="0.2"/>
    <row r="69" spans="4:35" ht="13.5" outlineLevel="1" thickBot="1" x14ac:dyDescent="0.25">
      <c r="D69" s="466" t="str">
        <f>'Line Items'!D2497</f>
        <v>Total Costs</v>
      </c>
      <c r="E69" s="467"/>
      <c r="F69" s="468" t="str">
        <f>F67</f>
        <v>£000</v>
      </c>
      <c r="G69" s="469">
        <f t="shared" ref="G69:AC69" si="1">SUM(G43:G67)</f>
        <v>0</v>
      </c>
      <c r="H69" s="469">
        <f t="shared" si="1"/>
        <v>0</v>
      </c>
      <c r="I69" s="469">
        <f t="shared" si="1"/>
        <v>0</v>
      </c>
      <c r="J69" s="469">
        <f t="shared" si="1"/>
        <v>0</v>
      </c>
      <c r="K69" s="469">
        <f t="shared" si="1"/>
        <v>0</v>
      </c>
      <c r="L69" s="469">
        <f t="shared" si="1"/>
        <v>0</v>
      </c>
      <c r="M69" s="469">
        <f t="shared" si="1"/>
        <v>0</v>
      </c>
      <c r="N69" s="469">
        <f t="shared" si="1"/>
        <v>0</v>
      </c>
      <c r="O69" s="469">
        <f t="shared" si="1"/>
        <v>0</v>
      </c>
      <c r="P69" s="469">
        <f t="shared" si="1"/>
        <v>0</v>
      </c>
      <c r="Q69" s="469">
        <f t="shared" si="1"/>
        <v>0</v>
      </c>
      <c r="R69" s="469">
        <f t="shared" si="1"/>
        <v>0</v>
      </c>
      <c r="S69" s="469">
        <f t="shared" si="1"/>
        <v>0</v>
      </c>
      <c r="T69" s="469">
        <f t="shared" si="1"/>
        <v>0</v>
      </c>
      <c r="U69" s="469">
        <f t="shared" si="1"/>
        <v>0</v>
      </c>
      <c r="V69" s="469">
        <f t="shared" si="1"/>
        <v>0</v>
      </c>
      <c r="W69" s="469">
        <f t="shared" si="1"/>
        <v>0</v>
      </c>
      <c r="X69" s="469">
        <f t="shared" si="1"/>
        <v>0</v>
      </c>
      <c r="Y69" s="469">
        <f t="shared" si="1"/>
        <v>0</v>
      </c>
      <c r="Z69" s="469">
        <f t="shared" si="1"/>
        <v>0</v>
      </c>
      <c r="AA69" s="469">
        <f t="shared" si="1"/>
        <v>0</v>
      </c>
      <c r="AB69" s="469">
        <f t="shared" si="1"/>
        <v>0</v>
      </c>
      <c r="AC69" s="470">
        <f t="shared" si="1"/>
        <v>0</v>
      </c>
      <c r="AE69" s="1064">
        <f>SUM(AE43:AE67)</f>
        <v>0</v>
      </c>
      <c r="AG69" s="1064">
        <f>SUM(AG43:AG67)</f>
        <v>0</v>
      </c>
      <c r="AI69" s="1064">
        <f>SUM(AI43:AI67)</f>
        <v>0</v>
      </c>
    </row>
    <row r="70" spans="4:35" ht="13.5" outlineLevel="1" thickTop="1" x14ac:dyDescent="0.2"/>
    <row r="71" spans="4:35" ht="13.5" outlineLevel="1" thickBot="1" x14ac:dyDescent="0.25">
      <c r="D71" s="466" t="str">
        <f>'Line Items'!D2498</f>
        <v>Operating Profit / (Loss) Before Exceptionals &amp; Contingencies</v>
      </c>
      <c r="E71" s="467"/>
      <c r="F71" s="468" t="str">
        <f>F69</f>
        <v>£000</v>
      </c>
      <c r="G71" s="469">
        <f t="shared" ref="G71:AC71" si="2">SUM(G41,G69)</f>
        <v>0</v>
      </c>
      <c r="H71" s="469">
        <f t="shared" si="2"/>
        <v>0</v>
      </c>
      <c r="I71" s="469">
        <f t="shared" si="2"/>
        <v>0</v>
      </c>
      <c r="J71" s="469">
        <f t="shared" si="2"/>
        <v>0</v>
      </c>
      <c r="K71" s="469">
        <f t="shared" si="2"/>
        <v>0</v>
      </c>
      <c r="L71" s="469">
        <f t="shared" si="2"/>
        <v>0</v>
      </c>
      <c r="M71" s="469">
        <f t="shared" si="2"/>
        <v>0</v>
      </c>
      <c r="N71" s="469">
        <f t="shared" si="2"/>
        <v>0</v>
      </c>
      <c r="O71" s="469">
        <f t="shared" si="2"/>
        <v>0</v>
      </c>
      <c r="P71" s="469">
        <f t="shared" si="2"/>
        <v>0</v>
      </c>
      <c r="Q71" s="469">
        <f t="shared" si="2"/>
        <v>0</v>
      </c>
      <c r="R71" s="469">
        <f t="shared" si="2"/>
        <v>0</v>
      </c>
      <c r="S71" s="469">
        <f t="shared" si="2"/>
        <v>0</v>
      </c>
      <c r="T71" s="469">
        <f t="shared" si="2"/>
        <v>0</v>
      </c>
      <c r="U71" s="469">
        <f t="shared" si="2"/>
        <v>0</v>
      </c>
      <c r="V71" s="469">
        <f t="shared" si="2"/>
        <v>0</v>
      </c>
      <c r="W71" s="469">
        <f t="shared" si="2"/>
        <v>0</v>
      </c>
      <c r="X71" s="469">
        <f t="shared" si="2"/>
        <v>0</v>
      </c>
      <c r="Y71" s="469">
        <f t="shared" si="2"/>
        <v>0</v>
      </c>
      <c r="Z71" s="469">
        <f t="shared" si="2"/>
        <v>0</v>
      </c>
      <c r="AA71" s="469">
        <f t="shared" si="2"/>
        <v>0</v>
      </c>
      <c r="AB71" s="469">
        <f t="shared" si="2"/>
        <v>0</v>
      </c>
      <c r="AC71" s="470">
        <f t="shared" si="2"/>
        <v>0</v>
      </c>
      <c r="AE71" s="1064">
        <f>SUM(AE41,AE69)</f>
        <v>0</v>
      </c>
      <c r="AG71" s="1064">
        <f>SUM(AG41,AG69)</f>
        <v>0</v>
      </c>
      <c r="AI71" s="1064">
        <f>SUM(AI41,AI69)</f>
        <v>0</v>
      </c>
    </row>
    <row r="72" spans="4:35" ht="13.5" outlineLevel="1" thickTop="1" x14ac:dyDescent="0.2">
      <c r="I72" s="499"/>
      <c r="J72" s="499"/>
      <c r="K72" s="499"/>
      <c r="L72" s="499"/>
      <c r="M72" s="499"/>
      <c r="N72" s="499"/>
      <c r="O72" s="499"/>
      <c r="P72" s="499"/>
      <c r="Q72" s="499"/>
      <c r="R72" s="499"/>
      <c r="S72" s="499"/>
      <c r="T72" s="499"/>
      <c r="U72" s="499"/>
      <c r="V72" s="499"/>
      <c r="W72" s="499"/>
      <c r="X72" s="499"/>
      <c r="Y72" s="499"/>
      <c r="Z72" s="499"/>
    </row>
    <row r="73" spans="4:35" outlineLevel="1" x14ac:dyDescent="0.2">
      <c r="D73" s="446" t="str">
        <f>'Line Items'!D2499</f>
        <v>Exceptionals</v>
      </c>
      <c r="E73" s="447"/>
      <c r="F73" s="448" t="str">
        <f>INDEX('P&amp;L1'!F$15:F$530,MATCH($D73,'P&amp;L1'!$C$15:$C$530,0))</f>
        <v>£000</v>
      </c>
      <c r="G73" s="449">
        <f>SUMIF('P&amp;L1'!$C$15:$C$530,$D73,'P&amp;L1'!G$15:G$530)</f>
        <v>0</v>
      </c>
      <c r="H73" s="449">
        <f>SUMIF('P&amp;L1'!$C$15:$C$530,$D73,'P&amp;L1'!H$15:H$530)</f>
        <v>0</v>
      </c>
      <c r="I73" s="449">
        <f>SUMIF('P&amp;L1'!$C$15:$C$530,$D73,'P&amp;L1'!I$15:I$530)</f>
        <v>0</v>
      </c>
      <c r="J73" s="449">
        <f>SUMIF('P&amp;L1'!$C$15:$C$530,$D73,'P&amp;L1'!J$15:J$530)</f>
        <v>0</v>
      </c>
      <c r="K73" s="449">
        <f>SUMIF('P&amp;L1'!$C$15:$C$530,$D73,'P&amp;L1'!K$15:K$530)</f>
        <v>0</v>
      </c>
      <c r="L73" s="449">
        <f>SUMIF('P&amp;L1'!$C$15:$C$530,$D73,'P&amp;L1'!L$15:L$530)</f>
        <v>0</v>
      </c>
      <c r="M73" s="449">
        <f>SUMIF('P&amp;L1'!$C$15:$C$530,$D73,'P&amp;L1'!M$15:M$530)</f>
        <v>0</v>
      </c>
      <c r="N73" s="449">
        <f>SUMIF('P&amp;L1'!$C$15:$C$530,$D73,'P&amp;L1'!N$15:N$530)</f>
        <v>0</v>
      </c>
      <c r="O73" s="449">
        <f>SUMIF('P&amp;L1'!$C$15:$C$530,$D73,'P&amp;L1'!O$15:O$530)</f>
        <v>0</v>
      </c>
      <c r="P73" s="449">
        <f>SUMIF('P&amp;L1'!$C$15:$C$530,$D73,'P&amp;L1'!P$15:P$530)</f>
        <v>0</v>
      </c>
      <c r="Q73" s="449">
        <f>SUMIF('P&amp;L1'!$C$15:$C$530,$D73,'P&amp;L1'!Q$15:Q$530)</f>
        <v>0</v>
      </c>
      <c r="R73" s="449">
        <f>SUMIF('P&amp;L1'!$C$15:$C$530,$D73,'P&amp;L1'!R$15:R$530)</f>
        <v>0</v>
      </c>
      <c r="S73" s="449">
        <f>SUMIF('P&amp;L1'!$C$15:$C$530,$D73,'P&amp;L1'!S$15:S$530)</f>
        <v>0</v>
      </c>
      <c r="T73" s="449">
        <f>SUMIF('P&amp;L1'!$C$15:$C$530,$D73,'P&amp;L1'!T$15:T$530)</f>
        <v>0</v>
      </c>
      <c r="U73" s="449">
        <f>SUMIF('P&amp;L1'!$C$15:$C$530,$D73,'P&amp;L1'!U$15:U$530)</f>
        <v>0</v>
      </c>
      <c r="V73" s="449">
        <f>SUMIF('P&amp;L1'!$C$15:$C$530,$D73,'P&amp;L1'!V$15:V$530)</f>
        <v>0</v>
      </c>
      <c r="W73" s="449">
        <f>SUMIF('P&amp;L1'!$C$15:$C$530,$D73,'P&amp;L1'!W$15:W$530)</f>
        <v>0</v>
      </c>
      <c r="X73" s="449">
        <f>SUMIF('P&amp;L1'!$C$15:$C$530,$D73,'P&amp;L1'!X$15:X$530)</f>
        <v>0</v>
      </c>
      <c r="Y73" s="449">
        <f>SUMIF('P&amp;L1'!$C$15:$C$530,$D73,'P&amp;L1'!Y$15:Y$530)</f>
        <v>0</v>
      </c>
      <c r="Z73" s="449">
        <f>SUMIF('P&amp;L1'!$C$15:$C$530,$D73,'P&amp;L1'!Z$15:Z$530)</f>
        <v>0</v>
      </c>
      <c r="AA73" s="449">
        <f>SUMIF('P&amp;L1'!$C$15:$C$530,$D73,'P&amp;L1'!AA$15:AA$530)</f>
        <v>0</v>
      </c>
      <c r="AB73" s="449">
        <f>SUMIF('P&amp;L1'!$C$15:$C$530,$D73,'P&amp;L1'!AB$15:AB$530)</f>
        <v>0</v>
      </c>
      <c r="AC73" s="450">
        <f>SUMIF('P&amp;L1'!$C$15:$C$530,$D73,'P&amp;L1'!AC$15:AC$530)</f>
        <v>0</v>
      </c>
      <c r="AE73" s="1057">
        <f>SUMIF('P&amp;L1'!$C$15:$C$530,$D73,'P&amp;L1'!AE$15:AE$530)</f>
        <v>0</v>
      </c>
      <c r="AG73" s="1057">
        <f>SUMIF('P&amp;L1'!$C$15:$C$530,$D73,'P&amp;L1'!AG$15:AG$530)</f>
        <v>0</v>
      </c>
      <c r="AI73" s="1057">
        <f>SUMIF('P&amp;L1'!$C$15:$C$530,$D73,'P&amp;L1'!AI$15:AI$530)</f>
        <v>0</v>
      </c>
    </row>
    <row r="74" spans="4:35" outlineLevel="1" x14ac:dyDescent="0.2">
      <c r="D74" s="113" t="str">
        <f>'Line Items'!D2500</f>
        <v>Contingencies</v>
      </c>
      <c r="E74" s="286"/>
      <c r="F74" s="155" t="str">
        <f>INDEX('P&amp;L1'!F$15:F$530,MATCH($D74,'P&amp;L1'!$C$15:$C$530,0))</f>
        <v>£000</v>
      </c>
      <c r="G74" s="115">
        <f>SUMIF('P&amp;L1'!$C$15:$C$530,$D74,'P&amp;L1'!G$15:G$530)</f>
        <v>0</v>
      </c>
      <c r="H74" s="115">
        <f>SUMIF('P&amp;L1'!$C$15:$C$530,$D74,'P&amp;L1'!H$15:H$530)</f>
        <v>0</v>
      </c>
      <c r="I74" s="115">
        <f>SUMIF('P&amp;L1'!$C$15:$C$530,$D74,'P&amp;L1'!I$15:I$530)</f>
        <v>0</v>
      </c>
      <c r="J74" s="115">
        <f>SUMIF('P&amp;L1'!$C$15:$C$530,$D74,'P&amp;L1'!J$15:J$530)</f>
        <v>0</v>
      </c>
      <c r="K74" s="115">
        <f>SUMIF('P&amp;L1'!$C$15:$C$530,$D74,'P&amp;L1'!K$15:K$530)</f>
        <v>0</v>
      </c>
      <c r="L74" s="115">
        <f>SUMIF('P&amp;L1'!$C$15:$C$530,$D74,'P&amp;L1'!L$15:L$530)</f>
        <v>0</v>
      </c>
      <c r="M74" s="115">
        <f>SUMIF('P&amp;L1'!$C$15:$C$530,$D74,'P&amp;L1'!M$15:M$530)</f>
        <v>0</v>
      </c>
      <c r="N74" s="115">
        <f>SUMIF('P&amp;L1'!$C$15:$C$530,$D74,'P&amp;L1'!N$15:N$530)</f>
        <v>0</v>
      </c>
      <c r="O74" s="115">
        <f>SUMIF('P&amp;L1'!$C$15:$C$530,$D74,'P&amp;L1'!O$15:O$530)</f>
        <v>0</v>
      </c>
      <c r="P74" s="115">
        <f>SUMIF('P&amp;L1'!$C$15:$C$530,$D74,'P&amp;L1'!P$15:P$530)</f>
        <v>0</v>
      </c>
      <c r="Q74" s="115">
        <f>SUMIF('P&amp;L1'!$C$15:$C$530,$D74,'P&amp;L1'!Q$15:Q$530)</f>
        <v>0</v>
      </c>
      <c r="R74" s="115">
        <f>SUMIF('P&amp;L1'!$C$15:$C$530,$D74,'P&amp;L1'!R$15:R$530)</f>
        <v>0</v>
      </c>
      <c r="S74" s="115">
        <f>SUMIF('P&amp;L1'!$C$15:$C$530,$D74,'P&amp;L1'!S$15:S$530)</f>
        <v>0</v>
      </c>
      <c r="T74" s="115">
        <f>SUMIF('P&amp;L1'!$C$15:$C$530,$D74,'P&amp;L1'!T$15:T$530)</f>
        <v>0</v>
      </c>
      <c r="U74" s="115">
        <f>SUMIF('P&amp;L1'!$C$15:$C$530,$D74,'P&amp;L1'!U$15:U$530)</f>
        <v>0</v>
      </c>
      <c r="V74" s="115">
        <f>SUMIF('P&amp;L1'!$C$15:$C$530,$D74,'P&amp;L1'!V$15:V$530)</f>
        <v>0</v>
      </c>
      <c r="W74" s="115">
        <f>SUMIF('P&amp;L1'!$C$15:$C$530,$D74,'P&amp;L1'!W$15:W$530)</f>
        <v>0</v>
      </c>
      <c r="X74" s="115">
        <f>SUMIF('P&amp;L1'!$C$15:$C$530,$D74,'P&amp;L1'!X$15:X$530)</f>
        <v>0</v>
      </c>
      <c r="Y74" s="115">
        <f>SUMIF('P&amp;L1'!$C$15:$C$530,$D74,'P&amp;L1'!Y$15:Y$530)</f>
        <v>0</v>
      </c>
      <c r="Z74" s="115">
        <f>SUMIF('P&amp;L1'!$C$15:$C$530,$D74,'P&amp;L1'!Z$15:Z$530)</f>
        <v>0</v>
      </c>
      <c r="AA74" s="115">
        <f>SUMIF('P&amp;L1'!$C$15:$C$530,$D74,'P&amp;L1'!AA$15:AA$530)</f>
        <v>0</v>
      </c>
      <c r="AB74" s="115">
        <f>SUMIF('P&amp;L1'!$C$15:$C$530,$D74,'P&amp;L1'!AB$15:AB$530)</f>
        <v>0</v>
      </c>
      <c r="AC74" s="116">
        <f>SUMIF('P&amp;L1'!$C$15:$C$530,$D74,'P&amp;L1'!AC$15:AC$530)</f>
        <v>0</v>
      </c>
      <c r="AE74" s="1058">
        <f>SUMIF('P&amp;L1'!$C$15:$C$530,$D74,'P&amp;L1'!AE$15:AE$530)</f>
        <v>0</v>
      </c>
      <c r="AG74" s="1058">
        <f>SUMIF('P&amp;L1'!$C$15:$C$530,$D74,'P&amp;L1'!AG$15:AG$530)</f>
        <v>0</v>
      </c>
      <c r="AI74" s="1058">
        <f>SUMIF('P&amp;L1'!$C$15:$C$530,$D74,'P&amp;L1'!AI$15:AI$530)</f>
        <v>0</v>
      </c>
    </row>
    <row r="75" spans="4:35" outlineLevel="1" x14ac:dyDescent="0.2"/>
    <row r="76" spans="4:35" ht="13.5" outlineLevel="1" thickBot="1" x14ac:dyDescent="0.25">
      <c r="D76" s="466" t="str">
        <f>'Line Items'!D2501</f>
        <v>Operating Profit / (Loss) After Exceptionals &amp; Contingencies</v>
      </c>
      <c r="E76" s="467"/>
      <c r="F76" s="468" t="str">
        <f>F74</f>
        <v>£000</v>
      </c>
      <c r="G76" s="469">
        <f t="shared" ref="G76:AC76" si="3">SUM(G71,G73:G74)</f>
        <v>0</v>
      </c>
      <c r="H76" s="469">
        <f t="shared" si="3"/>
        <v>0</v>
      </c>
      <c r="I76" s="469">
        <f t="shared" si="3"/>
        <v>0</v>
      </c>
      <c r="J76" s="469">
        <f t="shared" si="3"/>
        <v>0</v>
      </c>
      <c r="K76" s="469">
        <f t="shared" si="3"/>
        <v>0</v>
      </c>
      <c r="L76" s="469">
        <f t="shared" si="3"/>
        <v>0</v>
      </c>
      <c r="M76" s="469">
        <f t="shared" si="3"/>
        <v>0</v>
      </c>
      <c r="N76" s="469">
        <f t="shared" si="3"/>
        <v>0</v>
      </c>
      <c r="O76" s="469">
        <f t="shared" si="3"/>
        <v>0</v>
      </c>
      <c r="P76" s="469">
        <f t="shared" si="3"/>
        <v>0</v>
      </c>
      <c r="Q76" s="469">
        <f t="shared" si="3"/>
        <v>0</v>
      </c>
      <c r="R76" s="469">
        <f t="shared" si="3"/>
        <v>0</v>
      </c>
      <c r="S76" s="469">
        <f t="shared" si="3"/>
        <v>0</v>
      </c>
      <c r="T76" s="469">
        <f t="shared" si="3"/>
        <v>0</v>
      </c>
      <c r="U76" s="469">
        <f t="shared" si="3"/>
        <v>0</v>
      </c>
      <c r="V76" s="469">
        <f t="shared" si="3"/>
        <v>0</v>
      </c>
      <c r="W76" s="469">
        <f t="shared" si="3"/>
        <v>0</v>
      </c>
      <c r="X76" s="469">
        <f t="shared" si="3"/>
        <v>0</v>
      </c>
      <c r="Y76" s="469">
        <f t="shared" si="3"/>
        <v>0</v>
      </c>
      <c r="Z76" s="469">
        <f t="shared" si="3"/>
        <v>0</v>
      </c>
      <c r="AA76" s="469">
        <f t="shared" si="3"/>
        <v>0</v>
      </c>
      <c r="AB76" s="469">
        <f t="shared" si="3"/>
        <v>0</v>
      </c>
      <c r="AC76" s="470">
        <f t="shared" si="3"/>
        <v>0</v>
      </c>
      <c r="AE76" s="1064">
        <f>SUM(AE71,AE73:AE74)</f>
        <v>0</v>
      </c>
      <c r="AG76" s="1064">
        <f>SUM(AG71,AG73:AG74)</f>
        <v>0</v>
      </c>
      <c r="AI76" s="1064">
        <f>SUM(AI71,AI73:AI74)</f>
        <v>0</v>
      </c>
    </row>
    <row r="77" spans="4:35" ht="13.5" outlineLevel="1" thickTop="1" x14ac:dyDescent="0.2"/>
    <row r="78" spans="4:35" outlineLevel="1" x14ac:dyDescent="0.2">
      <c r="D78" s="446" t="str">
        <f>'Line Items'!D2502</f>
        <v>Interest received on cash balance</v>
      </c>
      <c r="E78" s="447"/>
      <c r="F78" s="448" t="str">
        <f>'P&amp;L1'!F534</f>
        <v>£000</v>
      </c>
      <c r="G78" s="449">
        <f>'P&amp;L1'!G534</f>
        <v>0</v>
      </c>
      <c r="H78" s="449">
        <f>'P&amp;L1'!H534</f>
        <v>0</v>
      </c>
      <c r="I78" s="449">
        <f>'P&amp;L1'!I534</f>
        <v>0</v>
      </c>
      <c r="J78" s="449">
        <f>'P&amp;L1'!J534</f>
        <v>0</v>
      </c>
      <c r="K78" s="449">
        <f>'P&amp;L1'!K534</f>
        <v>0</v>
      </c>
      <c r="L78" s="449">
        <f>'P&amp;L1'!L534</f>
        <v>0</v>
      </c>
      <c r="M78" s="449">
        <f>'P&amp;L1'!M534</f>
        <v>0</v>
      </c>
      <c r="N78" s="449">
        <f>'P&amp;L1'!N534</f>
        <v>0</v>
      </c>
      <c r="O78" s="449">
        <f>'P&amp;L1'!O534</f>
        <v>0</v>
      </c>
      <c r="P78" s="449">
        <f>'P&amp;L1'!P534</f>
        <v>0</v>
      </c>
      <c r="Q78" s="449">
        <f>'P&amp;L1'!Q534</f>
        <v>0</v>
      </c>
      <c r="R78" s="449">
        <f>'P&amp;L1'!R534</f>
        <v>0</v>
      </c>
      <c r="S78" s="449">
        <f>'P&amp;L1'!S534</f>
        <v>0</v>
      </c>
      <c r="T78" s="449">
        <f>'P&amp;L1'!T534</f>
        <v>0</v>
      </c>
      <c r="U78" s="449">
        <f>'P&amp;L1'!U534</f>
        <v>0</v>
      </c>
      <c r="V78" s="449">
        <f>'P&amp;L1'!V534</f>
        <v>0</v>
      </c>
      <c r="W78" s="449">
        <f>'P&amp;L1'!W534</f>
        <v>0</v>
      </c>
      <c r="X78" s="449">
        <f>'P&amp;L1'!X534</f>
        <v>0</v>
      </c>
      <c r="Y78" s="449">
        <f>'P&amp;L1'!Y534</f>
        <v>0</v>
      </c>
      <c r="Z78" s="449">
        <f>'P&amp;L1'!Z534</f>
        <v>0</v>
      </c>
      <c r="AA78" s="449">
        <f>'P&amp;L1'!AA534</f>
        <v>0</v>
      </c>
      <c r="AB78" s="449">
        <f>'P&amp;L1'!AB534</f>
        <v>0</v>
      </c>
      <c r="AC78" s="450">
        <f>'P&amp;L1'!AC534</f>
        <v>0</v>
      </c>
      <c r="AE78" s="1057">
        <f>'P&amp;L1'!AE534</f>
        <v>0</v>
      </c>
      <c r="AG78" s="1057">
        <f>'P&amp;L1'!AG534</f>
        <v>0</v>
      </c>
      <c r="AI78" s="1057">
        <f>'P&amp;L1'!AI534</f>
        <v>0</v>
      </c>
    </row>
    <row r="79" spans="4:35" outlineLevel="1" x14ac:dyDescent="0.2">
      <c r="D79" s="142" t="str">
        <f>'Line Items'!D2503</f>
        <v>Interest paid on cash balance</v>
      </c>
      <c r="E79" s="106"/>
      <c r="F79" s="143" t="str">
        <f>'P&amp;L1'!F535</f>
        <v>£000</v>
      </c>
      <c r="G79" s="107">
        <f>'P&amp;L1'!G535</f>
        <v>0</v>
      </c>
      <c r="H79" s="107">
        <f>'P&amp;L1'!H535</f>
        <v>0</v>
      </c>
      <c r="I79" s="107">
        <f>'P&amp;L1'!I535</f>
        <v>0</v>
      </c>
      <c r="J79" s="107">
        <f>'P&amp;L1'!J535</f>
        <v>0</v>
      </c>
      <c r="K79" s="107">
        <f>'P&amp;L1'!K535</f>
        <v>0</v>
      </c>
      <c r="L79" s="107">
        <f>'P&amp;L1'!L535</f>
        <v>0</v>
      </c>
      <c r="M79" s="107">
        <f>'P&amp;L1'!M535</f>
        <v>0</v>
      </c>
      <c r="N79" s="107">
        <f>'P&amp;L1'!N535</f>
        <v>0</v>
      </c>
      <c r="O79" s="107">
        <f>'P&amp;L1'!O535</f>
        <v>0</v>
      </c>
      <c r="P79" s="107">
        <f>'P&amp;L1'!P535</f>
        <v>0</v>
      </c>
      <c r="Q79" s="107">
        <f>'P&amp;L1'!Q535</f>
        <v>0</v>
      </c>
      <c r="R79" s="107">
        <f>'P&amp;L1'!R535</f>
        <v>0</v>
      </c>
      <c r="S79" s="107">
        <f>'P&amp;L1'!S535</f>
        <v>0</v>
      </c>
      <c r="T79" s="107">
        <f>'P&amp;L1'!T535</f>
        <v>0</v>
      </c>
      <c r="U79" s="107">
        <f>'P&amp;L1'!U535</f>
        <v>0</v>
      </c>
      <c r="V79" s="107">
        <f>'P&amp;L1'!V535</f>
        <v>0</v>
      </c>
      <c r="W79" s="107">
        <f>'P&amp;L1'!W535</f>
        <v>0</v>
      </c>
      <c r="X79" s="107">
        <f>'P&amp;L1'!X535</f>
        <v>0</v>
      </c>
      <c r="Y79" s="107">
        <f>'P&amp;L1'!Y535</f>
        <v>0</v>
      </c>
      <c r="Z79" s="107">
        <f>'P&amp;L1'!Z535</f>
        <v>0</v>
      </c>
      <c r="AA79" s="107">
        <f>'P&amp;L1'!AA535</f>
        <v>0</v>
      </c>
      <c r="AB79" s="107">
        <f>'P&amp;L1'!AB535</f>
        <v>0</v>
      </c>
      <c r="AC79" s="108">
        <f>'P&amp;L1'!AC535</f>
        <v>0</v>
      </c>
      <c r="AE79" s="805">
        <f>'P&amp;L1'!AE535</f>
        <v>0</v>
      </c>
      <c r="AG79" s="805">
        <f>'P&amp;L1'!AG535</f>
        <v>0</v>
      </c>
      <c r="AI79" s="805">
        <f>'P&amp;L1'!AI535</f>
        <v>0</v>
      </c>
    </row>
    <row r="80" spans="4:35" outlineLevel="1" x14ac:dyDescent="0.2">
      <c r="D80" s="142" t="str">
        <f>'Line Items'!D2504</f>
        <v>Interest &amp; Fees paid on Commercial Debt AFC</v>
      </c>
      <c r="E80" s="106"/>
      <c r="F80" s="143" t="str">
        <f>'P&amp;L1'!F536</f>
        <v>£000</v>
      </c>
      <c r="G80" s="107">
        <f>'P&amp;L1'!G536</f>
        <v>0</v>
      </c>
      <c r="H80" s="107">
        <f>'P&amp;L1'!H536</f>
        <v>0</v>
      </c>
      <c r="I80" s="107">
        <f>'P&amp;L1'!I536</f>
        <v>0</v>
      </c>
      <c r="J80" s="107">
        <f>'P&amp;L1'!J536</f>
        <v>0</v>
      </c>
      <c r="K80" s="107">
        <f>'P&amp;L1'!K536</f>
        <v>0</v>
      </c>
      <c r="L80" s="107">
        <f>'P&amp;L1'!L536</f>
        <v>0</v>
      </c>
      <c r="M80" s="107">
        <f>'P&amp;L1'!M536</f>
        <v>0</v>
      </c>
      <c r="N80" s="107">
        <f>'P&amp;L1'!N536</f>
        <v>0</v>
      </c>
      <c r="O80" s="107">
        <f>'P&amp;L1'!O536</f>
        <v>0</v>
      </c>
      <c r="P80" s="107">
        <f>'P&amp;L1'!P536</f>
        <v>0</v>
      </c>
      <c r="Q80" s="107">
        <f>'P&amp;L1'!Q536</f>
        <v>0</v>
      </c>
      <c r="R80" s="107">
        <f>'P&amp;L1'!R536</f>
        <v>0</v>
      </c>
      <c r="S80" s="107">
        <f>'P&amp;L1'!S536</f>
        <v>0</v>
      </c>
      <c r="T80" s="107">
        <f>'P&amp;L1'!T536</f>
        <v>0</v>
      </c>
      <c r="U80" s="107">
        <f>'P&amp;L1'!U536</f>
        <v>0</v>
      </c>
      <c r="V80" s="107">
        <f>'P&amp;L1'!V536</f>
        <v>0</v>
      </c>
      <c r="W80" s="107">
        <f>'P&amp;L1'!W536</f>
        <v>0</v>
      </c>
      <c r="X80" s="107">
        <f>'P&amp;L1'!X536</f>
        <v>0</v>
      </c>
      <c r="Y80" s="107">
        <f>'P&amp;L1'!Y536</f>
        <v>0</v>
      </c>
      <c r="Z80" s="107">
        <f>'P&amp;L1'!Z536</f>
        <v>0</v>
      </c>
      <c r="AA80" s="107">
        <f>'P&amp;L1'!AA536</f>
        <v>0</v>
      </c>
      <c r="AB80" s="107">
        <f>'P&amp;L1'!AB536</f>
        <v>0</v>
      </c>
      <c r="AC80" s="108">
        <f>'P&amp;L1'!AC536</f>
        <v>0</v>
      </c>
      <c r="AE80" s="805">
        <f>'P&amp;L1'!AE536</f>
        <v>0</v>
      </c>
      <c r="AG80" s="805">
        <f>'P&amp;L1'!AG536</f>
        <v>0</v>
      </c>
      <c r="AI80" s="805">
        <f>'P&amp;L1'!AI536</f>
        <v>0</v>
      </c>
    </row>
    <row r="81" spans="4:35" outlineLevel="1" x14ac:dyDescent="0.2">
      <c r="D81" s="142" t="str">
        <f>'Line Items'!D2505</f>
        <v>Interest &amp; Fees paid on Shareholder Loan AFC (excl. PCS)</v>
      </c>
      <c r="E81" s="106"/>
      <c r="F81" s="143" t="str">
        <f>'P&amp;L1'!F537</f>
        <v>£000</v>
      </c>
      <c r="G81" s="107">
        <f>'P&amp;L1'!G537</f>
        <v>0</v>
      </c>
      <c r="H81" s="107">
        <f>'P&amp;L1'!H537</f>
        <v>0</v>
      </c>
      <c r="I81" s="107">
        <f>'P&amp;L1'!I537</f>
        <v>0</v>
      </c>
      <c r="J81" s="107">
        <f>'P&amp;L1'!J537</f>
        <v>0</v>
      </c>
      <c r="K81" s="107">
        <f>'P&amp;L1'!K537</f>
        <v>0</v>
      </c>
      <c r="L81" s="107">
        <f>'P&amp;L1'!L537</f>
        <v>0</v>
      </c>
      <c r="M81" s="107">
        <f>'P&amp;L1'!M537</f>
        <v>0</v>
      </c>
      <c r="N81" s="107">
        <f>'P&amp;L1'!N537</f>
        <v>0</v>
      </c>
      <c r="O81" s="107">
        <f>'P&amp;L1'!O537</f>
        <v>0</v>
      </c>
      <c r="P81" s="107">
        <f>'P&amp;L1'!P537</f>
        <v>0</v>
      </c>
      <c r="Q81" s="107">
        <f>'P&amp;L1'!Q537</f>
        <v>0</v>
      </c>
      <c r="R81" s="107">
        <f>'P&amp;L1'!R537</f>
        <v>0</v>
      </c>
      <c r="S81" s="107">
        <f>'P&amp;L1'!S537</f>
        <v>0</v>
      </c>
      <c r="T81" s="107">
        <f>'P&amp;L1'!T537</f>
        <v>0</v>
      </c>
      <c r="U81" s="107">
        <f>'P&amp;L1'!U537</f>
        <v>0</v>
      </c>
      <c r="V81" s="107">
        <f>'P&amp;L1'!V537</f>
        <v>0</v>
      </c>
      <c r="W81" s="107">
        <f>'P&amp;L1'!W537</f>
        <v>0</v>
      </c>
      <c r="X81" s="107">
        <f>'P&amp;L1'!X537</f>
        <v>0</v>
      </c>
      <c r="Y81" s="107">
        <f>'P&amp;L1'!Y537</f>
        <v>0</v>
      </c>
      <c r="Z81" s="107">
        <f>'P&amp;L1'!Z537</f>
        <v>0</v>
      </c>
      <c r="AA81" s="107">
        <f>'P&amp;L1'!AA537</f>
        <v>0</v>
      </c>
      <c r="AB81" s="107">
        <f>'P&amp;L1'!AB537</f>
        <v>0</v>
      </c>
      <c r="AC81" s="108">
        <f>'P&amp;L1'!AC537</f>
        <v>0</v>
      </c>
      <c r="AE81" s="805">
        <f>'P&amp;L1'!AE537</f>
        <v>0</v>
      </c>
      <c r="AG81" s="805">
        <f>'P&amp;L1'!AG537</f>
        <v>0</v>
      </c>
      <c r="AI81" s="805">
        <f>'P&amp;L1'!AI537</f>
        <v>0</v>
      </c>
    </row>
    <row r="82" spans="4:35" outlineLevel="1" x14ac:dyDescent="0.2">
      <c r="D82" s="142" t="str">
        <f>'Line Items'!D2506</f>
        <v>Interest &amp; Fees paid on Parent Company Support</v>
      </c>
      <c r="E82" s="106"/>
      <c r="F82" s="143" t="str">
        <f>'P&amp;L1'!F538</f>
        <v>£000</v>
      </c>
      <c r="G82" s="107">
        <f>'P&amp;L1'!G538</f>
        <v>0</v>
      </c>
      <c r="H82" s="107">
        <f>'P&amp;L1'!H538</f>
        <v>0</v>
      </c>
      <c r="I82" s="107">
        <f>'P&amp;L1'!I538</f>
        <v>0</v>
      </c>
      <c r="J82" s="107">
        <f>'P&amp;L1'!J538</f>
        <v>0</v>
      </c>
      <c r="K82" s="107">
        <f>'P&amp;L1'!K538</f>
        <v>0</v>
      </c>
      <c r="L82" s="107">
        <f>'P&amp;L1'!L538</f>
        <v>0</v>
      </c>
      <c r="M82" s="107">
        <f>'P&amp;L1'!M538</f>
        <v>0</v>
      </c>
      <c r="N82" s="107">
        <f>'P&amp;L1'!N538</f>
        <v>0</v>
      </c>
      <c r="O82" s="107">
        <f>'P&amp;L1'!O538</f>
        <v>0</v>
      </c>
      <c r="P82" s="107">
        <f>'P&amp;L1'!P538</f>
        <v>0</v>
      </c>
      <c r="Q82" s="107">
        <f>'P&amp;L1'!Q538</f>
        <v>0</v>
      </c>
      <c r="R82" s="107">
        <f>'P&amp;L1'!R538</f>
        <v>0</v>
      </c>
      <c r="S82" s="107">
        <f>'P&amp;L1'!S538</f>
        <v>0</v>
      </c>
      <c r="T82" s="107">
        <f>'P&amp;L1'!T538</f>
        <v>0</v>
      </c>
      <c r="U82" s="107">
        <f>'P&amp;L1'!U538</f>
        <v>0</v>
      </c>
      <c r="V82" s="107">
        <f>'P&amp;L1'!V538</f>
        <v>0</v>
      </c>
      <c r="W82" s="107">
        <f>'P&amp;L1'!W538</f>
        <v>0</v>
      </c>
      <c r="X82" s="107">
        <f>'P&amp;L1'!X538</f>
        <v>0</v>
      </c>
      <c r="Y82" s="107">
        <f>'P&amp;L1'!Y538</f>
        <v>0</v>
      </c>
      <c r="Z82" s="107">
        <f>'P&amp;L1'!Z538</f>
        <v>0</v>
      </c>
      <c r="AA82" s="107">
        <f>'P&amp;L1'!AA538</f>
        <v>0</v>
      </c>
      <c r="AB82" s="107">
        <f>'P&amp;L1'!AB538</f>
        <v>0</v>
      </c>
      <c r="AC82" s="108">
        <f>'P&amp;L1'!AC538</f>
        <v>0</v>
      </c>
      <c r="AE82" s="805">
        <f>'P&amp;L1'!AE538</f>
        <v>0</v>
      </c>
      <c r="AG82" s="805">
        <f>'P&amp;L1'!AG538</f>
        <v>0</v>
      </c>
      <c r="AI82" s="805">
        <f>'P&amp;L1'!AI538</f>
        <v>0</v>
      </c>
    </row>
    <row r="83" spans="4:35" outlineLevel="1" x14ac:dyDescent="0.2">
      <c r="D83" s="142" t="str">
        <f>'Line Items'!D2507</f>
        <v>Performance Bond Costs</v>
      </c>
      <c r="E83" s="106"/>
      <c r="F83" s="143" t="str">
        <f>'P&amp;L1'!F539</f>
        <v>£000</v>
      </c>
      <c r="G83" s="107">
        <f>'P&amp;L1'!G539</f>
        <v>0</v>
      </c>
      <c r="H83" s="107">
        <f>'P&amp;L1'!H539</f>
        <v>0</v>
      </c>
      <c r="I83" s="107">
        <f>'P&amp;L1'!I539</f>
        <v>0</v>
      </c>
      <c r="J83" s="107">
        <f>'P&amp;L1'!J539</f>
        <v>0</v>
      </c>
      <c r="K83" s="107">
        <f>'P&amp;L1'!K539</f>
        <v>0</v>
      </c>
      <c r="L83" s="107">
        <f>'P&amp;L1'!L539</f>
        <v>0</v>
      </c>
      <c r="M83" s="107">
        <f>'P&amp;L1'!M539</f>
        <v>0</v>
      </c>
      <c r="N83" s="107">
        <f>'P&amp;L1'!N539</f>
        <v>0</v>
      </c>
      <c r="O83" s="107">
        <f>'P&amp;L1'!O539</f>
        <v>0</v>
      </c>
      <c r="P83" s="107">
        <f>'P&amp;L1'!P539</f>
        <v>0</v>
      </c>
      <c r="Q83" s="107">
        <f>'P&amp;L1'!Q539</f>
        <v>0</v>
      </c>
      <c r="R83" s="107">
        <f>'P&amp;L1'!R539</f>
        <v>0</v>
      </c>
      <c r="S83" s="107">
        <f>'P&amp;L1'!S539</f>
        <v>0</v>
      </c>
      <c r="T83" s="107">
        <f>'P&amp;L1'!T539</f>
        <v>0</v>
      </c>
      <c r="U83" s="107">
        <f>'P&amp;L1'!U539</f>
        <v>0</v>
      </c>
      <c r="V83" s="107">
        <f>'P&amp;L1'!V539</f>
        <v>0</v>
      </c>
      <c r="W83" s="107">
        <f>'P&amp;L1'!W539</f>
        <v>0</v>
      </c>
      <c r="X83" s="107">
        <f>'P&amp;L1'!X539</f>
        <v>0</v>
      </c>
      <c r="Y83" s="107">
        <f>'P&amp;L1'!Y539</f>
        <v>0</v>
      </c>
      <c r="Z83" s="107">
        <f>'P&amp;L1'!Z539</f>
        <v>0</v>
      </c>
      <c r="AA83" s="107">
        <f>'P&amp;L1'!AA539</f>
        <v>0</v>
      </c>
      <c r="AB83" s="107">
        <f>'P&amp;L1'!AB539</f>
        <v>0</v>
      </c>
      <c r="AC83" s="108">
        <f>'P&amp;L1'!AC539</f>
        <v>0</v>
      </c>
      <c r="AE83" s="805">
        <f>'P&amp;L1'!AE539</f>
        <v>0</v>
      </c>
      <c r="AG83" s="805">
        <f>'P&amp;L1'!AG539</f>
        <v>0</v>
      </c>
      <c r="AI83" s="805">
        <f>'P&amp;L1'!AI539</f>
        <v>0</v>
      </c>
    </row>
    <row r="84" spans="4:35" outlineLevel="1" x14ac:dyDescent="0.2">
      <c r="D84" s="142" t="str">
        <f>'Line Items'!D2508</f>
        <v>PCS Bond Costs</v>
      </c>
      <c r="E84" s="106"/>
      <c r="F84" s="143" t="str">
        <f>'P&amp;L1'!F540</f>
        <v>£000</v>
      </c>
      <c r="G84" s="107">
        <f>'P&amp;L1'!G540</f>
        <v>0</v>
      </c>
      <c r="H84" s="107">
        <f>'P&amp;L1'!H540</f>
        <v>0</v>
      </c>
      <c r="I84" s="107">
        <f>'P&amp;L1'!I540</f>
        <v>0</v>
      </c>
      <c r="J84" s="107">
        <f>'P&amp;L1'!J540</f>
        <v>0</v>
      </c>
      <c r="K84" s="107">
        <f>'P&amp;L1'!K540</f>
        <v>0</v>
      </c>
      <c r="L84" s="107">
        <f>'P&amp;L1'!L540</f>
        <v>0</v>
      </c>
      <c r="M84" s="107">
        <f>'P&amp;L1'!M540</f>
        <v>0</v>
      </c>
      <c r="N84" s="107">
        <f>'P&amp;L1'!N540</f>
        <v>0</v>
      </c>
      <c r="O84" s="107">
        <f>'P&amp;L1'!O540</f>
        <v>0</v>
      </c>
      <c r="P84" s="107">
        <f>'P&amp;L1'!P540</f>
        <v>0</v>
      </c>
      <c r="Q84" s="107">
        <f>'P&amp;L1'!Q540</f>
        <v>0</v>
      </c>
      <c r="R84" s="107">
        <f>'P&amp;L1'!R540</f>
        <v>0</v>
      </c>
      <c r="S84" s="107">
        <f>'P&amp;L1'!S540</f>
        <v>0</v>
      </c>
      <c r="T84" s="107">
        <f>'P&amp;L1'!T540</f>
        <v>0</v>
      </c>
      <c r="U84" s="107">
        <f>'P&amp;L1'!U540</f>
        <v>0</v>
      </c>
      <c r="V84" s="107">
        <f>'P&amp;L1'!V540</f>
        <v>0</v>
      </c>
      <c r="W84" s="107">
        <f>'P&amp;L1'!W540</f>
        <v>0</v>
      </c>
      <c r="X84" s="107">
        <f>'P&amp;L1'!X540</f>
        <v>0</v>
      </c>
      <c r="Y84" s="107">
        <f>'P&amp;L1'!Y540</f>
        <v>0</v>
      </c>
      <c r="Z84" s="107">
        <f>'P&amp;L1'!Z540</f>
        <v>0</v>
      </c>
      <c r="AA84" s="107">
        <f>'P&amp;L1'!AA540</f>
        <v>0</v>
      </c>
      <c r="AB84" s="107">
        <f>'P&amp;L1'!AB540</f>
        <v>0</v>
      </c>
      <c r="AC84" s="108">
        <f>'P&amp;L1'!AC540</f>
        <v>0</v>
      </c>
      <c r="AE84" s="805">
        <f>'P&amp;L1'!AE540</f>
        <v>0</v>
      </c>
      <c r="AG84" s="805">
        <f>'P&amp;L1'!AG540</f>
        <v>0</v>
      </c>
      <c r="AI84" s="805">
        <f>'P&amp;L1'!AI540</f>
        <v>0</v>
      </c>
    </row>
    <row r="85" spans="4:35" outlineLevel="1" x14ac:dyDescent="0.2">
      <c r="D85" s="142" t="str">
        <f>'Line Items'!D2509</f>
        <v>Season Ticket Bond Costs</v>
      </c>
      <c r="E85" s="106"/>
      <c r="F85" s="143" t="str">
        <f>'P&amp;L1'!F541</f>
        <v>£000</v>
      </c>
      <c r="G85" s="107">
        <f>'P&amp;L1'!G541</f>
        <v>0</v>
      </c>
      <c r="H85" s="107">
        <f>'P&amp;L1'!H541</f>
        <v>0</v>
      </c>
      <c r="I85" s="107">
        <f>'P&amp;L1'!I541</f>
        <v>0</v>
      </c>
      <c r="J85" s="107">
        <f>'P&amp;L1'!J541</f>
        <v>0</v>
      </c>
      <c r="K85" s="107">
        <f>'P&amp;L1'!K541</f>
        <v>0</v>
      </c>
      <c r="L85" s="107">
        <f>'P&amp;L1'!L541</f>
        <v>0</v>
      </c>
      <c r="M85" s="107">
        <f>'P&amp;L1'!M541</f>
        <v>0</v>
      </c>
      <c r="N85" s="107">
        <f>'P&amp;L1'!N541</f>
        <v>0</v>
      </c>
      <c r="O85" s="107">
        <f>'P&amp;L1'!O541</f>
        <v>0</v>
      </c>
      <c r="P85" s="107">
        <f>'P&amp;L1'!P541</f>
        <v>0</v>
      </c>
      <c r="Q85" s="107">
        <f>'P&amp;L1'!Q541</f>
        <v>0</v>
      </c>
      <c r="R85" s="107">
        <f>'P&amp;L1'!R541</f>
        <v>0</v>
      </c>
      <c r="S85" s="107">
        <f>'P&amp;L1'!S541</f>
        <v>0</v>
      </c>
      <c r="T85" s="107">
        <f>'P&amp;L1'!T541</f>
        <v>0</v>
      </c>
      <c r="U85" s="107">
        <f>'P&amp;L1'!U541</f>
        <v>0</v>
      </c>
      <c r="V85" s="107">
        <f>'P&amp;L1'!V541</f>
        <v>0</v>
      </c>
      <c r="W85" s="107">
        <f>'P&amp;L1'!W541</f>
        <v>0</v>
      </c>
      <c r="X85" s="107">
        <f>'P&amp;L1'!X541</f>
        <v>0</v>
      </c>
      <c r="Y85" s="107">
        <f>'P&amp;L1'!Y541</f>
        <v>0</v>
      </c>
      <c r="Z85" s="107">
        <f>'P&amp;L1'!Z541</f>
        <v>0</v>
      </c>
      <c r="AA85" s="107">
        <f>'P&amp;L1'!AA541</f>
        <v>0</v>
      </c>
      <c r="AB85" s="107">
        <f>'P&amp;L1'!AB541</f>
        <v>0</v>
      </c>
      <c r="AC85" s="108">
        <f>'P&amp;L1'!AC541</f>
        <v>0</v>
      </c>
      <c r="AE85" s="805">
        <f>'P&amp;L1'!AE541</f>
        <v>0</v>
      </c>
      <c r="AG85" s="805">
        <f>'P&amp;L1'!AG541</f>
        <v>0</v>
      </c>
      <c r="AI85" s="805">
        <f>'P&amp;L1'!AI541</f>
        <v>0</v>
      </c>
    </row>
    <row r="86" spans="4:35" outlineLevel="1" x14ac:dyDescent="0.2">
      <c r="D86" s="142" t="str">
        <f>'Line Items'!D2510</f>
        <v>[Financing Costs Line 09]</v>
      </c>
      <c r="E86" s="106"/>
      <c r="F86" s="143" t="str">
        <f>'P&amp;L1'!F542</f>
        <v>£000</v>
      </c>
      <c r="G86" s="107">
        <f>'P&amp;L1'!G542</f>
        <v>0</v>
      </c>
      <c r="H86" s="107">
        <f>'P&amp;L1'!H542</f>
        <v>0</v>
      </c>
      <c r="I86" s="107">
        <f>'P&amp;L1'!I542</f>
        <v>0</v>
      </c>
      <c r="J86" s="107">
        <f>'P&amp;L1'!J542</f>
        <v>0</v>
      </c>
      <c r="K86" s="107">
        <f>'P&amp;L1'!K542</f>
        <v>0</v>
      </c>
      <c r="L86" s="107">
        <f>'P&amp;L1'!L542</f>
        <v>0</v>
      </c>
      <c r="M86" s="107">
        <f>'P&amp;L1'!M542</f>
        <v>0</v>
      </c>
      <c r="N86" s="107">
        <f>'P&amp;L1'!N542</f>
        <v>0</v>
      </c>
      <c r="O86" s="107">
        <f>'P&amp;L1'!O542</f>
        <v>0</v>
      </c>
      <c r="P86" s="107">
        <f>'P&amp;L1'!P542</f>
        <v>0</v>
      </c>
      <c r="Q86" s="107">
        <f>'P&amp;L1'!Q542</f>
        <v>0</v>
      </c>
      <c r="R86" s="107">
        <f>'P&amp;L1'!R542</f>
        <v>0</v>
      </c>
      <c r="S86" s="107">
        <f>'P&amp;L1'!S542</f>
        <v>0</v>
      </c>
      <c r="T86" s="107">
        <f>'P&amp;L1'!T542</f>
        <v>0</v>
      </c>
      <c r="U86" s="107">
        <f>'P&amp;L1'!U542</f>
        <v>0</v>
      </c>
      <c r="V86" s="107">
        <f>'P&amp;L1'!V542</f>
        <v>0</v>
      </c>
      <c r="W86" s="107">
        <f>'P&amp;L1'!W542</f>
        <v>0</v>
      </c>
      <c r="X86" s="107">
        <f>'P&amp;L1'!X542</f>
        <v>0</v>
      </c>
      <c r="Y86" s="107">
        <f>'P&amp;L1'!Y542</f>
        <v>0</v>
      </c>
      <c r="Z86" s="107">
        <f>'P&amp;L1'!Z542</f>
        <v>0</v>
      </c>
      <c r="AA86" s="107">
        <f>'P&amp;L1'!AA542</f>
        <v>0</v>
      </c>
      <c r="AB86" s="107">
        <f>'P&amp;L1'!AB542</f>
        <v>0</v>
      </c>
      <c r="AC86" s="108">
        <f>'P&amp;L1'!AC542</f>
        <v>0</v>
      </c>
      <c r="AE86" s="805">
        <f>'P&amp;L1'!AE542</f>
        <v>0</v>
      </c>
      <c r="AG86" s="805">
        <f>'P&amp;L1'!AG542</f>
        <v>0</v>
      </c>
      <c r="AI86" s="805">
        <f>'P&amp;L1'!AI542</f>
        <v>0</v>
      </c>
    </row>
    <row r="87" spans="4:35" outlineLevel="1" x14ac:dyDescent="0.2">
      <c r="D87" s="142" t="str">
        <f>'Line Items'!D2511</f>
        <v>[Financing Costs Line 10]</v>
      </c>
      <c r="E87" s="106"/>
      <c r="F87" s="143" t="str">
        <f>'P&amp;L1'!F543</f>
        <v>£000</v>
      </c>
      <c r="G87" s="107">
        <f>'P&amp;L1'!G543</f>
        <v>0</v>
      </c>
      <c r="H87" s="107">
        <f>'P&amp;L1'!H543</f>
        <v>0</v>
      </c>
      <c r="I87" s="107">
        <f>'P&amp;L1'!I543</f>
        <v>0</v>
      </c>
      <c r="J87" s="107">
        <f>'P&amp;L1'!J543</f>
        <v>0</v>
      </c>
      <c r="K87" s="107">
        <f>'P&amp;L1'!K543</f>
        <v>0</v>
      </c>
      <c r="L87" s="107">
        <f>'P&amp;L1'!L543</f>
        <v>0</v>
      </c>
      <c r="M87" s="107">
        <f>'P&amp;L1'!M543</f>
        <v>0</v>
      </c>
      <c r="N87" s="107">
        <f>'P&amp;L1'!N543</f>
        <v>0</v>
      </c>
      <c r="O87" s="107">
        <f>'P&amp;L1'!O543</f>
        <v>0</v>
      </c>
      <c r="P87" s="107">
        <f>'P&amp;L1'!P543</f>
        <v>0</v>
      </c>
      <c r="Q87" s="107">
        <f>'P&amp;L1'!Q543</f>
        <v>0</v>
      </c>
      <c r="R87" s="107">
        <f>'P&amp;L1'!R543</f>
        <v>0</v>
      </c>
      <c r="S87" s="107">
        <f>'P&amp;L1'!S543</f>
        <v>0</v>
      </c>
      <c r="T87" s="107">
        <f>'P&amp;L1'!T543</f>
        <v>0</v>
      </c>
      <c r="U87" s="107">
        <f>'P&amp;L1'!U543</f>
        <v>0</v>
      </c>
      <c r="V87" s="107">
        <f>'P&amp;L1'!V543</f>
        <v>0</v>
      </c>
      <c r="W87" s="107">
        <f>'P&amp;L1'!W543</f>
        <v>0</v>
      </c>
      <c r="X87" s="107">
        <f>'P&amp;L1'!X543</f>
        <v>0</v>
      </c>
      <c r="Y87" s="107">
        <f>'P&amp;L1'!Y543</f>
        <v>0</v>
      </c>
      <c r="Z87" s="107">
        <f>'P&amp;L1'!Z543</f>
        <v>0</v>
      </c>
      <c r="AA87" s="107">
        <f>'P&amp;L1'!AA543</f>
        <v>0</v>
      </c>
      <c r="AB87" s="107">
        <f>'P&amp;L1'!AB543</f>
        <v>0</v>
      </c>
      <c r="AC87" s="108">
        <f>'P&amp;L1'!AC543</f>
        <v>0</v>
      </c>
      <c r="AE87" s="805">
        <f>'P&amp;L1'!AE543</f>
        <v>0</v>
      </c>
      <c r="AG87" s="805">
        <f>'P&amp;L1'!AG543</f>
        <v>0</v>
      </c>
      <c r="AI87" s="805">
        <f>'P&amp;L1'!AI543</f>
        <v>0</v>
      </c>
    </row>
    <row r="88" spans="4:35" outlineLevel="1" x14ac:dyDescent="0.2">
      <c r="D88" s="142" t="str">
        <f>'Line Items'!D2512</f>
        <v>[Financing Costs Line 11]</v>
      </c>
      <c r="E88" s="106"/>
      <c r="F88" s="143" t="str">
        <f>'P&amp;L1'!F544</f>
        <v>£000</v>
      </c>
      <c r="G88" s="107">
        <f>'P&amp;L1'!G544</f>
        <v>0</v>
      </c>
      <c r="H88" s="107">
        <f>'P&amp;L1'!H544</f>
        <v>0</v>
      </c>
      <c r="I88" s="107">
        <f>'P&amp;L1'!I544</f>
        <v>0</v>
      </c>
      <c r="J88" s="107">
        <f>'P&amp;L1'!J544</f>
        <v>0</v>
      </c>
      <c r="K88" s="107">
        <f>'P&amp;L1'!K544</f>
        <v>0</v>
      </c>
      <c r="L88" s="107">
        <f>'P&amp;L1'!L544</f>
        <v>0</v>
      </c>
      <c r="M88" s="107">
        <f>'P&amp;L1'!M544</f>
        <v>0</v>
      </c>
      <c r="N88" s="107">
        <f>'P&amp;L1'!N544</f>
        <v>0</v>
      </c>
      <c r="O88" s="107">
        <f>'P&amp;L1'!O544</f>
        <v>0</v>
      </c>
      <c r="P88" s="107">
        <f>'P&amp;L1'!P544</f>
        <v>0</v>
      </c>
      <c r="Q88" s="107">
        <f>'P&amp;L1'!Q544</f>
        <v>0</v>
      </c>
      <c r="R88" s="107">
        <f>'P&amp;L1'!R544</f>
        <v>0</v>
      </c>
      <c r="S88" s="107">
        <f>'P&amp;L1'!S544</f>
        <v>0</v>
      </c>
      <c r="T88" s="107">
        <f>'P&amp;L1'!T544</f>
        <v>0</v>
      </c>
      <c r="U88" s="107">
        <f>'P&amp;L1'!U544</f>
        <v>0</v>
      </c>
      <c r="V88" s="107">
        <f>'P&amp;L1'!V544</f>
        <v>0</v>
      </c>
      <c r="W88" s="107">
        <f>'P&amp;L1'!W544</f>
        <v>0</v>
      </c>
      <c r="X88" s="107">
        <f>'P&amp;L1'!X544</f>
        <v>0</v>
      </c>
      <c r="Y88" s="107">
        <f>'P&amp;L1'!Y544</f>
        <v>0</v>
      </c>
      <c r="Z88" s="107">
        <f>'P&amp;L1'!Z544</f>
        <v>0</v>
      </c>
      <c r="AA88" s="107">
        <f>'P&amp;L1'!AA544</f>
        <v>0</v>
      </c>
      <c r="AB88" s="107">
        <f>'P&amp;L1'!AB544</f>
        <v>0</v>
      </c>
      <c r="AC88" s="108">
        <f>'P&amp;L1'!AC544</f>
        <v>0</v>
      </c>
      <c r="AE88" s="805">
        <f>'P&amp;L1'!AE544</f>
        <v>0</v>
      </c>
      <c r="AG88" s="805">
        <f>'P&amp;L1'!AG544</f>
        <v>0</v>
      </c>
      <c r="AI88" s="805">
        <f>'P&amp;L1'!AI544</f>
        <v>0</v>
      </c>
    </row>
    <row r="89" spans="4:35" outlineLevel="1" x14ac:dyDescent="0.2">
      <c r="D89" s="142" t="str">
        <f>'Line Items'!D2513</f>
        <v>[Financing Costs Line 12]</v>
      </c>
      <c r="E89" s="106"/>
      <c r="F89" s="143" t="str">
        <f>'P&amp;L1'!F545</f>
        <v>£000</v>
      </c>
      <c r="G89" s="107">
        <f>'P&amp;L1'!G545</f>
        <v>0</v>
      </c>
      <c r="H89" s="107">
        <f>'P&amp;L1'!H545</f>
        <v>0</v>
      </c>
      <c r="I89" s="107">
        <f>'P&amp;L1'!I545</f>
        <v>0</v>
      </c>
      <c r="J89" s="107">
        <f>'P&amp;L1'!J545</f>
        <v>0</v>
      </c>
      <c r="K89" s="107">
        <f>'P&amp;L1'!K545</f>
        <v>0</v>
      </c>
      <c r="L89" s="107">
        <f>'P&amp;L1'!L545</f>
        <v>0</v>
      </c>
      <c r="M89" s="107">
        <f>'P&amp;L1'!M545</f>
        <v>0</v>
      </c>
      <c r="N89" s="107">
        <f>'P&amp;L1'!N545</f>
        <v>0</v>
      </c>
      <c r="O89" s="107">
        <f>'P&amp;L1'!O545</f>
        <v>0</v>
      </c>
      <c r="P89" s="107">
        <f>'P&amp;L1'!P545</f>
        <v>0</v>
      </c>
      <c r="Q89" s="107">
        <f>'P&amp;L1'!Q545</f>
        <v>0</v>
      </c>
      <c r="R89" s="107">
        <f>'P&amp;L1'!R545</f>
        <v>0</v>
      </c>
      <c r="S89" s="107">
        <f>'P&amp;L1'!S545</f>
        <v>0</v>
      </c>
      <c r="T89" s="107">
        <f>'P&amp;L1'!T545</f>
        <v>0</v>
      </c>
      <c r="U89" s="107">
        <f>'P&amp;L1'!U545</f>
        <v>0</v>
      </c>
      <c r="V89" s="107">
        <f>'P&amp;L1'!V545</f>
        <v>0</v>
      </c>
      <c r="W89" s="107">
        <f>'P&amp;L1'!W545</f>
        <v>0</v>
      </c>
      <c r="X89" s="107">
        <f>'P&amp;L1'!X545</f>
        <v>0</v>
      </c>
      <c r="Y89" s="107">
        <f>'P&amp;L1'!Y545</f>
        <v>0</v>
      </c>
      <c r="Z89" s="107">
        <f>'P&amp;L1'!Z545</f>
        <v>0</v>
      </c>
      <c r="AA89" s="107">
        <f>'P&amp;L1'!AA545</f>
        <v>0</v>
      </c>
      <c r="AB89" s="107">
        <f>'P&amp;L1'!AB545</f>
        <v>0</v>
      </c>
      <c r="AC89" s="108">
        <f>'P&amp;L1'!AC545</f>
        <v>0</v>
      </c>
      <c r="AE89" s="805">
        <f>'P&amp;L1'!AE545</f>
        <v>0</v>
      </c>
      <c r="AG89" s="805">
        <f>'P&amp;L1'!AG545</f>
        <v>0</v>
      </c>
      <c r="AI89" s="805">
        <f>'P&amp;L1'!AI545</f>
        <v>0</v>
      </c>
    </row>
    <row r="90" spans="4:35" outlineLevel="1" x14ac:dyDescent="0.2">
      <c r="D90" s="113" t="str">
        <f>'Line Items'!D2514</f>
        <v>[Financing Costs Line 13]</v>
      </c>
      <c r="E90" s="286"/>
      <c r="F90" s="155" t="str">
        <f>'P&amp;L1'!F546</f>
        <v>£000</v>
      </c>
      <c r="G90" s="115">
        <f>'P&amp;L1'!G546</f>
        <v>0</v>
      </c>
      <c r="H90" s="115">
        <f>'P&amp;L1'!H546</f>
        <v>0</v>
      </c>
      <c r="I90" s="115">
        <f>'P&amp;L1'!I546</f>
        <v>0</v>
      </c>
      <c r="J90" s="115">
        <f>'P&amp;L1'!J546</f>
        <v>0</v>
      </c>
      <c r="K90" s="115">
        <f>'P&amp;L1'!K546</f>
        <v>0</v>
      </c>
      <c r="L90" s="115">
        <f>'P&amp;L1'!L546</f>
        <v>0</v>
      </c>
      <c r="M90" s="115">
        <f>'P&amp;L1'!M546</f>
        <v>0</v>
      </c>
      <c r="N90" s="115">
        <f>'P&amp;L1'!N546</f>
        <v>0</v>
      </c>
      <c r="O90" s="115">
        <f>'P&amp;L1'!O546</f>
        <v>0</v>
      </c>
      <c r="P90" s="115">
        <f>'P&amp;L1'!P546</f>
        <v>0</v>
      </c>
      <c r="Q90" s="115">
        <f>'P&amp;L1'!Q546</f>
        <v>0</v>
      </c>
      <c r="R90" s="115">
        <f>'P&amp;L1'!R546</f>
        <v>0</v>
      </c>
      <c r="S90" s="115">
        <f>'P&amp;L1'!S546</f>
        <v>0</v>
      </c>
      <c r="T90" s="115">
        <f>'P&amp;L1'!T546</f>
        <v>0</v>
      </c>
      <c r="U90" s="115">
        <f>'P&amp;L1'!U546</f>
        <v>0</v>
      </c>
      <c r="V90" s="115">
        <f>'P&amp;L1'!V546</f>
        <v>0</v>
      </c>
      <c r="W90" s="115">
        <f>'P&amp;L1'!W546</f>
        <v>0</v>
      </c>
      <c r="X90" s="115">
        <f>'P&amp;L1'!X546</f>
        <v>0</v>
      </c>
      <c r="Y90" s="115">
        <f>'P&amp;L1'!Y546</f>
        <v>0</v>
      </c>
      <c r="Z90" s="115">
        <f>'P&amp;L1'!Z546</f>
        <v>0</v>
      </c>
      <c r="AA90" s="115">
        <f>'P&amp;L1'!AA546</f>
        <v>0</v>
      </c>
      <c r="AB90" s="115">
        <f>'P&amp;L1'!AB546</f>
        <v>0</v>
      </c>
      <c r="AC90" s="116">
        <f>'P&amp;L1'!AC546</f>
        <v>0</v>
      </c>
      <c r="AE90" s="1058">
        <f>'P&amp;L1'!AE546</f>
        <v>0</v>
      </c>
      <c r="AG90" s="1058">
        <f>'P&amp;L1'!AG546</f>
        <v>0</v>
      </c>
      <c r="AI90" s="1058">
        <f>'P&amp;L1'!AI546</f>
        <v>0</v>
      </c>
    </row>
    <row r="91" spans="4:35" outlineLevel="1" x14ac:dyDescent="0.2"/>
    <row r="92" spans="4:35" ht="13.5" outlineLevel="1" thickBot="1" x14ac:dyDescent="0.25">
      <c r="D92" s="466" t="str">
        <f>'Line Items'!D2515</f>
        <v>Operating Profit / (Loss) After Financing Costs</v>
      </c>
      <c r="E92" s="467"/>
      <c r="F92" s="468" t="str">
        <f>F90</f>
        <v>£000</v>
      </c>
      <c r="G92" s="469">
        <f t="shared" ref="G92:AC92" si="4">SUM(G76,G78:G90)</f>
        <v>0</v>
      </c>
      <c r="H92" s="469">
        <f t="shared" si="4"/>
        <v>0</v>
      </c>
      <c r="I92" s="469">
        <f t="shared" si="4"/>
        <v>0</v>
      </c>
      <c r="J92" s="469">
        <f t="shared" si="4"/>
        <v>0</v>
      </c>
      <c r="K92" s="469">
        <f t="shared" si="4"/>
        <v>0</v>
      </c>
      <c r="L92" s="469">
        <f t="shared" si="4"/>
        <v>0</v>
      </c>
      <c r="M92" s="469">
        <f t="shared" si="4"/>
        <v>0</v>
      </c>
      <c r="N92" s="469">
        <f t="shared" si="4"/>
        <v>0</v>
      </c>
      <c r="O92" s="469">
        <f t="shared" si="4"/>
        <v>0</v>
      </c>
      <c r="P92" s="469">
        <f t="shared" si="4"/>
        <v>0</v>
      </c>
      <c r="Q92" s="469">
        <f t="shared" si="4"/>
        <v>0</v>
      </c>
      <c r="R92" s="469">
        <f t="shared" si="4"/>
        <v>0</v>
      </c>
      <c r="S92" s="469">
        <f t="shared" si="4"/>
        <v>0</v>
      </c>
      <c r="T92" s="469">
        <f t="shared" si="4"/>
        <v>0</v>
      </c>
      <c r="U92" s="469">
        <f t="shared" si="4"/>
        <v>0</v>
      </c>
      <c r="V92" s="469">
        <f t="shared" si="4"/>
        <v>0</v>
      </c>
      <c r="W92" s="469">
        <f t="shared" si="4"/>
        <v>0</v>
      </c>
      <c r="X92" s="469">
        <f t="shared" si="4"/>
        <v>0</v>
      </c>
      <c r="Y92" s="469">
        <f t="shared" si="4"/>
        <v>0</v>
      </c>
      <c r="Z92" s="469">
        <f t="shared" si="4"/>
        <v>0</v>
      </c>
      <c r="AA92" s="469">
        <f t="shared" si="4"/>
        <v>0</v>
      </c>
      <c r="AB92" s="469">
        <f t="shared" si="4"/>
        <v>0</v>
      </c>
      <c r="AC92" s="470">
        <f t="shared" si="4"/>
        <v>0</v>
      </c>
      <c r="AE92" s="1064">
        <f>SUM(AE76,AE78:AE90)</f>
        <v>0</v>
      </c>
      <c r="AG92" s="1064">
        <f>SUM(AG76,AG78:AG90)</f>
        <v>0</v>
      </c>
      <c r="AI92" s="1064">
        <f>SUM(AI76,AI78:AI90)</f>
        <v>0</v>
      </c>
    </row>
    <row r="93" spans="4:35" ht="13.5" outlineLevel="1" thickTop="1" x14ac:dyDescent="0.2"/>
    <row r="94" spans="4:35" outlineLevel="1" x14ac:dyDescent="0.2">
      <c r="D94" s="446" t="str">
        <f>'Line Items'!D2516</f>
        <v>Financial Subsidy / (Premium)</v>
      </c>
      <c r="E94" s="447"/>
      <c r="F94" s="448" t="str">
        <f>'P&amp;L1'!F550</f>
        <v>£000</v>
      </c>
      <c r="G94" s="500">
        <f>'P&amp;L1'!G550</f>
        <v>0</v>
      </c>
      <c r="H94" s="500">
        <f>'P&amp;L1'!H550</f>
        <v>0</v>
      </c>
      <c r="I94" s="500">
        <f>'P&amp;L1'!I550</f>
        <v>0</v>
      </c>
      <c r="J94" s="500">
        <f>'P&amp;L1'!J550</f>
        <v>0</v>
      </c>
      <c r="K94" s="500">
        <f>'P&amp;L1'!K550</f>
        <v>0</v>
      </c>
      <c r="L94" s="500">
        <f>'P&amp;L1'!L550</f>
        <v>0</v>
      </c>
      <c r="M94" s="500">
        <f>'P&amp;L1'!M550</f>
        <v>0</v>
      </c>
      <c r="N94" s="500">
        <f>'P&amp;L1'!N550</f>
        <v>0</v>
      </c>
      <c r="O94" s="500">
        <f>'P&amp;L1'!O550</f>
        <v>0</v>
      </c>
      <c r="P94" s="500">
        <f>'P&amp;L1'!P550</f>
        <v>0</v>
      </c>
      <c r="Q94" s="500">
        <f>'P&amp;L1'!Q550</f>
        <v>0</v>
      </c>
      <c r="R94" s="500">
        <f>'P&amp;L1'!R550</f>
        <v>0</v>
      </c>
      <c r="S94" s="500">
        <f>'P&amp;L1'!S550</f>
        <v>0</v>
      </c>
      <c r="T94" s="500">
        <f>'P&amp;L1'!T550</f>
        <v>0</v>
      </c>
      <c r="U94" s="500">
        <f>'P&amp;L1'!U550</f>
        <v>0</v>
      </c>
      <c r="V94" s="500">
        <f>'P&amp;L1'!V550</f>
        <v>0</v>
      </c>
      <c r="W94" s="500">
        <f>'P&amp;L1'!W550</f>
        <v>0</v>
      </c>
      <c r="X94" s="500">
        <f>'P&amp;L1'!X550</f>
        <v>0</v>
      </c>
      <c r="Y94" s="500">
        <f>'P&amp;L1'!Y550</f>
        <v>0</v>
      </c>
      <c r="Z94" s="500">
        <f>'P&amp;L1'!Z550</f>
        <v>0</v>
      </c>
      <c r="AA94" s="500">
        <f>'P&amp;L1'!AA550</f>
        <v>0</v>
      </c>
      <c r="AB94" s="500">
        <f>'P&amp;L1'!AB550</f>
        <v>0</v>
      </c>
      <c r="AC94" s="501">
        <f>'P&amp;L1'!AC550</f>
        <v>0</v>
      </c>
      <c r="AE94" s="1057">
        <f>'P&amp;L1'!AE550</f>
        <v>0</v>
      </c>
      <c r="AG94" s="1057">
        <f>'P&amp;L1'!AG550</f>
        <v>0</v>
      </c>
      <c r="AI94" s="1057">
        <f>'P&amp;L1'!AI550</f>
        <v>0</v>
      </c>
    </row>
    <row r="95" spans="4:35" outlineLevel="1" x14ac:dyDescent="0.2">
      <c r="D95" s="253" t="str">
        <f>'Line Items'!D2517</f>
        <v>GDP Adjustment - Not Used</v>
      </c>
      <c r="E95" s="480"/>
      <c r="F95" s="481" t="str">
        <f>'P&amp;L1'!F551</f>
        <v>£000</v>
      </c>
      <c r="G95" s="502">
        <f>'P&amp;L1'!G551</f>
        <v>0</v>
      </c>
      <c r="H95" s="502">
        <f>'P&amp;L1'!H551</f>
        <v>0</v>
      </c>
      <c r="I95" s="502">
        <f>'P&amp;L1'!I551</f>
        <v>0</v>
      </c>
      <c r="J95" s="502">
        <f>'P&amp;L1'!J551</f>
        <v>0</v>
      </c>
      <c r="K95" s="502">
        <f>'P&amp;L1'!K551</f>
        <v>0</v>
      </c>
      <c r="L95" s="502">
        <f>'P&amp;L1'!L551</f>
        <v>0</v>
      </c>
      <c r="M95" s="502">
        <f>'P&amp;L1'!M551</f>
        <v>0</v>
      </c>
      <c r="N95" s="502">
        <f>'P&amp;L1'!N551</f>
        <v>0</v>
      </c>
      <c r="O95" s="502">
        <f>'P&amp;L1'!O551</f>
        <v>0</v>
      </c>
      <c r="P95" s="502">
        <f>'P&amp;L1'!P551</f>
        <v>0</v>
      </c>
      <c r="Q95" s="502">
        <f>'P&amp;L1'!Q551</f>
        <v>0</v>
      </c>
      <c r="R95" s="502">
        <f>'P&amp;L1'!R551</f>
        <v>0</v>
      </c>
      <c r="S95" s="502">
        <f>'P&amp;L1'!S551</f>
        <v>0</v>
      </c>
      <c r="T95" s="502">
        <f>'P&amp;L1'!T551</f>
        <v>0</v>
      </c>
      <c r="U95" s="502">
        <f>'P&amp;L1'!U551</f>
        <v>0</v>
      </c>
      <c r="V95" s="502">
        <f>'P&amp;L1'!V551</f>
        <v>0</v>
      </c>
      <c r="W95" s="502">
        <f>'P&amp;L1'!W551</f>
        <v>0</v>
      </c>
      <c r="X95" s="502">
        <f>'P&amp;L1'!X551</f>
        <v>0</v>
      </c>
      <c r="Y95" s="502">
        <f>'P&amp;L1'!Y551</f>
        <v>0</v>
      </c>
      <c r="Z95" s="502">
        <f>'P&amp;L1'!Z551</f>
        <v>0</v>
      </c>
      <c r="AA95" s="502">
        <f>'P&amp;L1'!AA551</f>
        <v>0</v>
      </c>
      <c r="AB95" s="502">
        <f>'P&amp;L1'!AB551</f>
        <v>0</v>
      </c>
      <c r="AC95" s="503">
        <f>'P&amp;L1'!AC551</f>
        <v>0</v>
      </c>
      <c r="AD95" s="484"/>
      <c r="AE95" s="504">
        <f>'P&amp;L1'!AE551</f>
        <v>0</v>
      </c>
      <c r="AF95" s="484"/>
      <c r="AG95" s="504">
        <f>'P&amp;L1'!AG551</f>
        <v>0</v>
      </c>
      <c r="AH95" s="484"/>
      <c r="AI95" s="504">
        <f>'P&amp;L1'!AI551</f>
        <v>0</v>
      </c>
    </row>
    <row r="96" spans="4:35" outlineLevel="1" x14ac:dyDescent="0.2">
      <c r="D96" s="253" t="str">
        <f>'Line Items'!D2518</f>
        <v>CLE Adjustment - Not Used</v>
      </c>
      <c r="E96" s="480"/>
      <c r="F96" s="481" t="str">
        <f>'P&amp;L1'!F552</f>
        <v>£000</v>
      </c>
      <c r="G96" s="502">
        <f>'P&amp;L1'!G552</f>
        <v>0</v>
      </c>
      <c r="H96" s="502">
        <f>'P&amp;L1'!H552</f>
        <v>0</v>
      </c>
      <c r="I96" s="502">
        <f>'P&amp;L1'!I552</f>
        <v>0</v>
      </c>
      <c r="J96" s="502">
        <f>'P&amp;L1'!J552</f>
        <v>0</v>
      </c>
      <c r="K96" s="502">
        <f>'P&amp;L1'!K552</f>
        <v>0</v>
      </c>
      <c r="L96" s="502">
        <f>'P&amp;L1'!L552</f>
        <v>0</v>
      </c>
      <c r="M96" s="502">
        <f>'P&amp;L1'!M552</f>
        <v>0</v>
      </c>
      <c r="N96" s="502">
        <f>'P&amp;L1'!N552</f>
        <v>0</v>
      </c>
      <c r="O96" s="502">
        <f>'P&amp;L1'!O552</f>
        <v>0</v>
      </c>
      <c r="P96" s="502">
        <f>'P&amp;L1'!P552</f>
        <v>0</v>
      </c>
      <c r="Q96" s="502">
        <f>'P&amp;L1'!Q552</f>
        <v>0</v>
      </c>
      <c r="R96" s="502">
        <f>'P&amp;L1'!R552</f>
        <v>0</v>
      </c>
      <c r="S96" s="502">
        <f>'P&amp;L1'!S552</f>
        <v>0</v>
      </c>
      <c r="T96" s="502">
        <f>'P&amp;L1'!T552</f>
        <v>0</v>
      </c>
      <c r="U96" s="502">
        <f>'P&amp;L1'!U552</f>
        <v>0</v>
      </c>
      <c r="V96" s="502">
        <f>'P&amp;L1'!V552</f>
        <v>0</v>
      </c>
      <c r="W96" s="502">
        <f>'P&amp;L1'!W552</f>
        <v>0</v>
      </c>
      <c r="X96" s="502">
        <f>'P&amp;L1'!X552</f>
        <v>0</v>
      </c>
      <c r="Y96" s="502">
        <f>'P&amp;L1'!Y552</f>
        <v>0</v>
      </c>
      <c r="Z96" s="502">
        <f>'P&amp;L1'!Z552</f>
        <v>0</v>
      </c>
      <c r="AA96" s="502">
        <f>'P&amp;L1'!AA552</f>
        <v>0</v>
      </c>
      <c r="AB96" s="502">
        <f>'P&amp;L1'!AB552</f>
        <v>0</v>
      </c>
      <c r="AC96" s="503">
        <f>'P&amp;L1'!AC552</f>
        <v>0</v>
      </c>
      <c r="AD96" s="484"/>
      <c r="AE96" s="504">
        <f>'P&amp;L1'!AE552</f>
        <v>0</v>
      </c>
      <c r="AF96" s="484"/>
      <c r="AG96" s="504">
        <f>'P&amp;L1'!AG552</f>
        <v>0</v>
      </c>
      <c r="AH96" s="484"/>
      <c r="AI96" s="504">
        <f>'P&amp;L1'!AI552</f>
        <v>0</v>
      </c>
    </row>
    <row r="97" spans="4:35" outlineLevel="1" x14ac:dyDescent="0.2">
      <c r="D97" s="142" t="str">
        <f>'Line Items'!D2519</f>
        <v>FRM Adjustment Support/(Share)</v>
      </c>
      <c r="E97" s="106"/>
      <c r="F97" s="143" t="str">
        <f>'P&amp;L1'!F553</f>
        <v>£000</v>
      </c>
      <c r="G97" s="505">
        <f>'P&amp;L1'!G553</f>
        <v>0</v>
      </c>
      <c r="H97" s="505">
        <f>'P&amp;L1'!H553</f>
        <v>0</v>
      </c>
      <c r="I97" s="505">
        <f>'P&amp;L1'!I553</f>
        <v>0</v>
      </c>
      <c r="J97" s="505">
        <f>'P&amp;L1'!J553</f>
        <v>0</v>
      </c>
      <c r="K97" s="505">
        <f>'P&amp;L1'!K553</f>
        <v>0</v>
      </c>
      <c r="L97" s="505">
        <f>'P&amp;L1'!L553</f>
        <v>0</v>
      </c>
      <c r="M97" s="505">
        <f>'P&amp;L1'!M553</f>
        <v>0</v>
      </c>
      <c r="N97" s="505">
        <f>'P&amp;L1'!N553</f>
        <v>0</v>
      </c>
      <c r="O97" s="505">
        <f>'P&amp;L1'!O553</f>
        <v>0</v>
      </c>
      <c r="P97" s="505">
        <f>'P&amp;L1'!P553</f>
        <v>0</v>
      </c>
      <c r="Q97" s="505">
        <f>'P&amp;L1'!Q553</f>
        <v>0</v>
      </c>
      <c r="R97" s="505">
        <f>'P&amp;L1'!R553</f>
        <v>0</v>
      </c>
      <c r="S97" s="505">
        <f>'P&amp;L1'!S553</f>
        <v>0</v>
      </c>
      <c r="T97" s="505">
        <f>'P&amp;L1'!T553</f>
        <v>0</v>
      </c>
      <c r="U97" s="505">
        <f>'P&amp;L1'!U553</f>
        <v>0</v>
      </c>
      <c r="V97" s="505">
        <f>'P&amp;L1'!V553</f>
        <v>0</v>
      </c>
      <c r="W97" s="505">
        <f>'P&amp;L1'!W553</f>
        <v>0</v>
      </c>
      <c r="X97" s="505">
        <f>'P&amp;L1'!X553</f>
        <v>0</v>
      </c>
      <c r="Y97" s="505">
        <f>'P&amp;L1'!Y553</f>
        <v>0</v>
      </c>
      <c r="Z97" s="505">
        <f>'P&amp;L1'!Z553</f>
        <v>0</v>
      </c>
      <c r="AA97" s="505">
        <f>'P&amp;L1'!AA553</f>
        <v>0</v>
      </c>
      <c r="AB97" s="505">
        <f>'P&amp;L1'!AB553</f>
        <v>0</v>
      </c>
      <c r="AC97" s="506">
        <f>'P&amp;L1'!AC553</f>
        <v>0</v>
      </c>
      <c r="AE97" s="805">
        <f>'P&amp;L1'!AE553</f>
        <v>0</v>
      </c>
      <c r="AG97" s="805">
        <f>'P&amp;L1'!AG553</f>
        <v>0</v>
      </c>
      <c r="AI97" s="805">
        <f>'P&amp;L1'!AI553</f>
        <v>0</v>
      </c>
    </row>
    <row r="98" spans="4:35" outlineLevel="1" x14ac:dyDescent="0.2">
      <c r="D98" s="113" t="str">
        <f>'Line Items'!D2520</f>
        <v>DfT Profit Share</v>
      </c>
      <c r="E98" s="286"/>
      <c r="F98" s="155" t="str">
        <f>'P&amp;L1'!F554</f>
        <v>£000</v>
      </c>
      <c r="G98" s="507">
        <f>'P&amp;L1'!G554</f>
        <v>0</v>
      </c>
      <c r="H98" s="507">
        <f>'P&amp;L1'!H554</f>
        <v>0</v>
      </c>
      <c r="I98" s="507">
        <f>'P&amp;L1'!I554</f>
        <v>0</v>
      </c>
      <c r="J98" s="507">
        <f>'P&amp;L1'!J554</f>
        <v>0</v>
      </c>
      <c r="K98" s="507">
        <f>'P&amp;L1'!K554</f>
        <v>0</v>
      </c>
      <c r="L98" s="507">
        <f>'P&amp;L1'!L554</f>
        <v>0</v>
      </c>
      <c r="M98" s="507">
        <f>'P&amp;L1'!M554</f>
        <v>0</v>
      </c>
      <c r="N98" s="507">
        <f>'P&amp;L1'!N554</f>
        <v>0</v>
      </c>
      <c r="O98" s="507">
        <f>'P&amp;L1'!O554</f>
        <v>0</v>
      </c>
      <c r="P98" s="507">
        <f>'P&amp;L1'!P554</f>
        <v>0</v>
      </c>
      <c r="Q98" s="507">
        <f>'P&amp;L1'!Q554</f>
        <v>0</v>
      </c>
      <c r="R98" s="507">
        <f>'P&amp;L1'!R554</f>
        <v>0</v>
      </c>
      <c r="S98" s="507">
        <f>'P&amp;L1'!S554</f>
        <v>0</v>
      </c>
      <c r="T98" s="507">
        <f>'P&amp;L1'!T554</f>
        <v>0</v>
      </c>
      <c r="U98" s="507">
        <f>'P&amp;L1'!U554</f>
        <v>0</v>
      </c>
      <c r="V98" s="507">
        <f>'P&amp;L1'!V554</f>
        <v>0</v>
      </c>
      <c r="W98" s="507">
        <f>'P&amp;L1'!W554</f>
        <v>0</v>
      </c>
      <c r="X98" s="507">
        <f>'P&amp;L1'!X554</f>
        <v>0</v>
      </c>
      <c r="Y98" s="507">
        <f>'P&amp;L1'!Y554</f>
        <v>0</v>
      </c>
      <c r="Z98" s="507">
        <f>'P&amp;L1'!Z554</f>
        <v>0</v>
      </c>
      <c r="AA98" s="507">
        <f>'P&amp;L1'!AA554</f>
        <v>0</v>
      </c>
      <c r="AB98" s="507">
        <f>'P&amp;L1'!AB554</f>
        <v>0</v>
      </c>
      <c r="AC98" s="508">
        <f>'P&amp;L1'!AC554</f>
        <v>0</v>
      </c>
      <c r="AE98" s="1058">
        <f>'P&amp;L1'!AE554</f>
        <v>0</v>
      </c>
      <c r="AG98" s="1058">
        <f>'P&amp;L1'!AG554</f>
        <v>0</v>
      </c>
      <c r="AI98" s="1058">
        <f>'P&amp;L1'!AI554</f>
        <v>0</v>
      </c>
    </row>
    <row r="99" spans="4:35" outlineLevel="1" x14ac:dyDescent="0.2">
      <c r="D99" s="106"/>
      <c r="E99" s="106"/>
    </row>
    <row r="100" spans="4:35" ht="13.5" outlineLevel="1" thickBot="1" x14ac:dyDescent="0.25">
      <c r="D100" s="466" t="str">
        <f>'Line Items'!D2521</f>
        <v>Profit / (Loss) Before Taxation</v>
      </c>
      <c r="E100" s="467"/>
      <c r="F100" s="468" t="str">
        <f>F98</f>
        <v>£000</v>
      </c>
      <c r="G100" s="469">
        <f t="shared" ref="G100:AC100" si="5">SUM(G92,G94:G98)</f>
        <v>0</v>
      </c>
      <c r="H100" s="469">
        <f t="shared" si="5"/>
        <v>0</v>
      </c>
      <c r="I100" s="469">
        <f t="shared" si="5"/>
        <v>0</v>
      </c>
      <c r="J100" s="469">
        <f t="shared" si="5"/>
        <v>0</v>
      </c>
      <c r="K100" s="469">
        <f t="shared" si="5"/>
        <v>0</v>
      </c>
      <c r="L100" s="469">
        <f t="shared" si="5"/>
        <v>0</v>
      </c>
      <c r="M100" s="469">
        <f t="shared" si="5"/>
        <v>0</v>
      </c>
      <c r="N100" s="469">
        <f t="shared" si="5"/>
        <v>0</v>
      </c>
      <c r="O100" s="469">
        <f t="shared" si="5"/>
        <v>0</v>
      </c>
      <c r="P100" s="469">
        <f t="shared" si="5"/>
        <v>0</v>
      </c>
      <c r="Q100" s="469">
        <f t="shared" si="5"/>
        <v>0</v>
      </c>
      <c r="R100" s="469">
        <f t="shared" si="5"/>
        <v>0</v>
      </c>
      <c r="S100" s="469">
        <f t="shared" si="5"/>
        <v>0</v>
      </c>
      <c r="T100" s="469">
        <f t="shared" si="5"/>
        <v>0</v>
      </c>
      <c r="U100" s="469">
        <f t="shared" si="5"/>
        <v>0</v>
      </c>
      <c r="V100" s="469">
        <f t="shared" si="5"/>
        <v>0</v>
      </c>
      <c r="W100" s="469">
        <f t="shared" si="5"/>
        <v>0</v>
      </c>
      <c r="X100" s="469">
        <f t="shared" si="5"/>
        <v>0</v>
      </c>
      <c r="Y100" s="469">
        <f t="shared" si="5"/>
        <v>0</v>
      </c>
      <c r="Z100" s="469">
        <f t="shared" si="5"/>
        <v>0</v>
      </c>
      <c r="AA100" s="469">
        <f t="shared" si="5"/>
        <v>0</v>
      </c>
      <c r="AB100" s="469">
        <f t="shared" si="5"/>
        <v>0</v>
      </c>
      <c r="AC100" s="470">
        <f t="shared" si="5"/>
        <v>0</v>
      </c>
      <c r="AE100" s="1064">
        <f>SUM(AE92,AE94:AE98)</f>
        <v>0</v>
      </c>
      <c r="AG100" s="1064">
        <f>SUM(AG92,AG94:AG98)</f>
        <v>0</v>
      </c>
      <c r="AI100" s="1064">
        <f>SUM(AI92,AI94:AI98)</f>
        <v>0</v>
      </c>
    </row>
    <row r="101" spans="4:35" ht="13.5" outlineLevel="1" thickTop="1" x14ac:dyDescent="0.2"/>
    <row r="102" spans="4:35" outlineLevel="1" x14ac:dyDescent="0.2">
      <c r="D102" s="305" t="str">
        <f>'Line Items'!D2522</f>
        <v>Corporation Tax - Current Tax</v>
      </c>
      <c r="E102" s="488"/>
      <c r="F102" s="431" t="str">
        <f>'P&amp;L1'!F558</f>
        <v>£000</v>
      </c>
      <c r="G102" s="509">
        <f>'P&amp;L1'!G558</f>
        <v>0</v>
      </c>
      <c r="H102" s="509">
        <f>'P&amp;L1'!H558</f>
        <v>0</v>
      </c>
      <c r="I102" s="509">
        <f>'P&amp;L1'!I558</f>
        <v>0</v>
      </c>
      <c r="J102" s="509">
        <f>'P&amp;L1'!J558</f>
        <v>0</v>
      </c>
      <c r="K102" s="509">
        <f>'P&amp;L1'!K558</f>
        <v>0</v>
      </c>
      <c r="L102" s="509">
        <f>'P&amp;L1'!L558</f>
        <v>0</v>
      </c>
      <c r="M102" s="509">
        <f>'P&amp;L1'!M558</f>
        <v>0</v>
      </c>
      <c r="N102" s="509">
        <f>'P&amp;L1'!N558</f>
        <v>0</v>
      </c>
      <c r="O102" s="509">
        <f>'P&amp;L1'!O558</f>
        <v>0</v>
      </c>
      <c r="P102" s="509">
        <f>'P&amp;L1'!P558</f>
        <v>0</v>
      </c>
      <c r="Q102" s="509">
        <f>'P&amp;L1'!Q558</f>
        <v>0</v>
      </c>
      <c r="R102" s="509">
        <f>'P&amp;L1'!R558</f>
        <v>0</v>
      </c>
      <c r="S102" s="509">
        <f>'P&amp;L1'!S558</f>
        <v>0</v>
      </c>
      <c r="T102" s="509">
        <f>'P&amp;L1'!T558</f>
        <v>0</v>
      </c>
      <c r="U102" s="509">
        <f>'P&amp;L1'!U558</f>
        <v>0</v>
      </c>
      <c r="V102" s="509">
        <f>'P&amp;L1'!V558</f>
        <v>0</v>
      </c>
      <c r="W102" s="509">
        <f>'P&amp;L1'!W558</f>
        <v>0</v>
      </c>
      <c r="X102" s="509">
        <f>'P&amp;L1'!X558</f>
        <v>0</v>
      </c>
      <c r="Y102" s="509">
        <f>'P&amp;L1'!Y558</f>
        <v>0</v>
      </c>
      <c r="Z102" s="509">
        <f>'P&amp;L1'!Z558</f>
        <v>0</v>
      </c>
      <c r="AA102" s="509">
        <f>'P&amp;L1'!AA558</f>
        <v>0</v>
      </c>
      <c r="AB102" s="509">
        <f>'P&amp;L1'!AB558</f>
        <v>0</v>
      </c>
      <c r="AC102" s="510">
        <f>'P&amp;L1'!AC558</f>
        <v>0</v>
      </c>
      <c r="AE102" s="1062">
        <f>'P&amp;L1'!AE558</f>
        <v>0</v>
      </c>
      <c r="AG102" s="1062">
        <f>'P&amp;L1'!AG558</f>
        <v>0</v>
      </c>
      <c r="AI102" s="1062">
        <f>'P&amp;L1'!AI558</f>
        <v>0</v>
      </c>
    </row>
    <row r="103" spans="4:35" outlineLevel="1" x14ac:dyDescent="0.2"/>
    <row r="104" spans="4:35" outlineLevel="1" x14ac:dyDescent="0.2">
      <c r="D104" s="305" t="str">
        <f>'Line Items'!D2523</f>
        <v>Deferred Tax</v>
      </c>
      <c r="E104" s="488"/>
      <c r="F104" s="431" t="str">
        <f>'P&amp;L1'!F560</f>
        <v>£000</v>
      </c>
      <c r="G104" s="509">
        <f>'P&amp;L1'!G560</f>
        <v>0</v>
      </c>
      <c r="H104" s="509">
        <f>'P&amp;L1'!H560</f>
        <v>0</v>
      </c>
      <c r="I104" s="509">
        <f>'P&amp;L1'!I560</f>
        <v>0</v>
      </c>
      <c r="J104" s="509">
        <f>'P&amp;L1'!J560</f>
        <v>0</v>
      </c>
      <c r="K104" s="509">
        <f>'P&amp;L1'!K560</f>
        <v>0</v>
      </c>
      <c r="L104" s="509">
        <f>'P&amp;L1'!L560</f>
        <v>0</v>
      </c>
      <c r="M104" s="509">
        <f>'P&amp;L1'!M560</f>
        <v>0</v>
      </c>
      <c r="N104" s="509">
        <f>'P&amp;L1'!N560</f>
        <v>0</v>
      </c>
      <c r="O104" s="509">
        <f>'P&amp;L1'!O560</f>
        <v>0</v>
      </c>
      <c r="P104" s="509">
        <f>'P&amp;L1'!P560</f>
        <v>0</v>
      </c>
      <c r="Q104" s="509">
        <f>'P&amp;L1'!Q560</f>
        <v>0</v>
      </c>
      <c r="R104" s="509">
        <f>'P&amp;L1'!R560</f>
        <v>0</v>
      </c>
      <c r="S104" s="509">
        <f>'P&amp;L1'!S560</f>
        <v>0</v>
      </c>
      <c r="T104" s="509">
        <f>'P&amp;L1'!T560</f>
        <v>0</v>
      </c>
      <c r="U104" s="509">
        <f>'P&amp;L1'!U560</f>
        <v>0</v>
      </c>
      <c r="V104" s="509">
        <f>'P&amp;L1'!V560</f>
        <v>0</v>
      </c>
      <c r="W104" s="509">
        <f>'P&amp;L1'!W560</f>
        <v>0</v>
      </c>
      <c r="X104" s="509">
        <f>'P&amp;L1'!X560</f>
        <v>0</v>
      </c>
      <c r="Y104" s="509">
        <f>'P&amp;L1'!Y560</f>
        <v>0</v>
      </c>
      <c r="Z104" s="509">
        <f>'P&amp;L1'!Z560</f>
        <v>0</v>
      </c>
      <c r="AA104" s="509">
        <f>'P&amp;L1'!AA560</f>
        <v>0</v>
      </c>
      <c r="AB104" s="509">
        <f>'P&amp;L1'!AB560</f>
        <v>0</v>
      </c>
      <c r="AC104" s="510">
        <f>'P&amp;L1'!AC560</f>
        <v>0</v>
      </c>
      <c r="AE104" s="1062">
        <f>'P&amp;L1'!AE560</f>
        <v>0</v>
      </c>
      <c r="AG104" s="1062">
        <f>'P&amp;L1'!AG560</f>
        <v>0</v>
      </c>
      <c r="AI104" s="1062">
        <f>'P&amp;L1'!AI560</f>
        <v>0</v>
      </c>
    </row>
    <row r="105" spans="4:35" outlineLevel="1" x14ac:dyDescent="0.2"/>
    <row r="106" spans="4:35" ht="13.5" outlineLevel="1" thickBot="1" x14ac:dyDescent="0.25">
      <c r="D106" s="466" t="str">
        <f>'Line Items'!D2524</f>
        <v>Profit / (Loss) After Taxation</v>
      </c>
      <c r="E106" s="467"/>
      <c r="F106" s="468" t="str">
        <f>F104</f>
        <v>£000</v>
      </c>
      <c r="G106" s="469">
        <f t="shared" ref="G106:AC106" si="6">SUM(G100,G102,G104)</f>
        <v>0</v>
      </c>
      <c r="H106" s="469">
        <f t="shared" si="6"/>
        <v>0</v>
      </c>
      <c r="I106" s="469">
        <f t="shared" si="6"/>
        <v>0</v>
      </c>
      <c r="J106" s="469">
        <f t="shared" si="6"/>
        <v>0</v>
      </c>
      <c r="K106" s="469">
        <f t="shared" si="6"/>
        <v>0</v>
      </c>
      <c r="L106" s="469">
        <f t="shared" si="6"/>
        <v>0</v>
      </c>
      <c r="M106" s="469">
        <f t="shared" si="6"/>
        <v>0</v>
      </c>
      <c r="N106" s="469">
        <f t="shared" si="6"/>
        <v>0</v>
      </c>
      <c r="O106" s="469">
        <f t="shared" si="6"/>
        <v>0</v>
      </c>
      <c r="P106" s="469">
        <f t="shared" si="6"/>
        <v>0</v>
      </c>
      <c r="Q106" s="469">
        <f t="shared" si="6"/>
        <v>0</v>
      </c>
      <c r="R106" s="469">
        <f t="shared" si="6"/>
        <v>0</v>
      </c>
      <c r="S106" s="469">
        <f t="shared" si="6"/>
        <v>0</v>
      </c>
      <c r="T106" s="469">
        <f t="shared" si="6"/>
        <v>0</v>
      </c>
      <c r="U106" s="469">
        <f t="shared" si="6"/>
        <v>0</v>
      </c>
      <c r="V106" s="469">
        <f t="shared" si="6"/>
        <v>0</v>
      </c>
      <c r="W106" s="469">
        <f t="shared" si="6"/>
        <v>0</v>
      </c>
      <c r="X106" s="469">
        <f t="shared" si="6"/>
        <v>0</v>
      </c>
      <c r="Y106" s="469">
        <f t="shared" si="6"/>
        <v>0</v>
      </c>
      <c r="Z106" s="469">
        <f t="shared" si="6"/>
        <v>0</v>
      </c>
      <c r="AA106" s="469">
        <f t="shared" si="6"/>
        <v>0</v>
      </c>
      <c r="AB106" s="469">
        <f t="shared" si="6"/>
        <v>0</v>
      </c>
      <c r="AC106" s="470">
        <f t="shared" si="6"/>
        <v>0</v>
      </c>
      <c r="AE106" s="1064">
        <f>SUM(AE100,AE102,AE104)</f>
        <v>0</v>
      </c>
      <c r="AG106" s="1064">
        <f>SUM(AG100,AG102,AG104)</f>
        <v>0</v>
      </c>
      <c r="AI106" s="1064">
        <f>SUM(AI100,AI102,AI104)</f>
        <v>0</v>
      </c>
    </row>
    <row r="107" spans="4:35" ht="13.5" outlineLevel="1" thickTop="1" x14ac:dyDescent="0.2"/>
    <row r="108" spans="4:35" outlineLevel="1" x14ac:dyDescent="0.2">
      <c r="D108" s="305" t="str">
        <f>'Line Items'!D2525</f>
        <v>Dividends</v>
      </c>
      <c r="E108" s="488"/>
      <c r="F108" s="431" t="str">
        <f>'P&amp;L1'!F564</f>
        <v>£000</v>
      </c>
      <c r="G108" s="509">
        <f>'P&amp;L1'!G564</f>
        <v>0</v>
      </c>
      <c r="H108" s="509">
        <f>'P&amp;L1'!H564</f>
        <v>0</v>
      </c>
      <c r="I108" s="509">
        <f>'P&amp;L1'!I564</f>
        <v>0</v>
      </c>
      <c r="J108" s="509">
        <f>'P&amp;L1'!J564</f>
        <v>0</v>
      </c>
      <c r="K108" s="509">
        <f>'P&amp;L1'!K564</f>
        <v>0</v>
      </c>
      <c r="L108" s="509">
        <f>'P&amp;L1'!L564</f>
        <v>0</v>
      </c>
      <c r="M108" s="509">
        <f>'P&amp;L1'!M564</f>
        <v>0</v>
      </c>
      <c r="N108" s="509">
        <f>'P&amp;L1'!N564</f>
        <v>0</v>
      </c>
      <c r="O108" s="509">
        <f>'P&amp;L1'!O564</f>
        <v>0</v>
      </c>
      <c r="P108" s="509">
        <f>'P&amp;L1'!P564</f>
        <v>0</v>
      </c>
      <c r="Q108" s="509">
        <f>'P&amp;L1'!Q564</f>
        <v>0</v>
      </c>
      <c r="R108" s="509">
        <f>'P&amp;L1'!R564</f>
        <v>0</v>
      </c>
      <c r="S108" s="509">
        <f>'P&amp;L1'!S564</f>
        <v>0</v>
      </c>
      <c r="T108" s="509">
        <f>'P&amp;L1'!T564</f>
        <v>0</v>
      </c>
      <c r="U108" s="509">
        <f>'P&amp;L1'!U564</f>
        <v>0</v>
      </c>
      <c r="V108" s="509">
        <f>'P&amp;L1'!V564</f>
        <v>0</v>
      </c>
      <c r="W108" s="509">
        <f>'P&amp;L1'!W564</f>
        <v>0</v>
      </c>
      <c r="X108" s="509">
        <f>'P&amp;L1'!X564</f>
        <v>0</v>
      </c>
      <c r="Y108" s="509">
        <f>'P&amp;L1'!Y564</f>
        <v>0</v>
      </c>
      <c r="Z108" s="509">
        <f>'P&amp;L1'!Z564</f>
        <v>0</v>
      </c>
      <c r="AA108" s="509">
        <f>'P&amp;L1'!AA564</f>
        <v>0</v>
      </c>
      <c r="AB108" s="509">
        <f>'P&amp;L1'!AB564</f>
        <v>0</v>
      </c>
      <c r="AC108" s="510">
        <f>'P&amp;L1'!AC564</f>
        <v>0</v>
      </c>
      <c r="AE108" s="1062">
        <f>'P&amp;L1'!AE564</f>
        <v>0</v>
      </c>
      <c r="AG108" s="1062">
        <f>'P&amp;L1'!AG564</f>
        <v>0</v>
      </c>
      <c r="AI108" s="1062">
        <f>'P&amp;L1'!AI564</f>
        <v>0</v>
      </c>
    </row>
    <row r="109" spans="4:35" outlineLevel="1" x14ac:dyDescent="0.2"/>
    <row r="110" spans="4:35" ht="13.5" outlineLevel="1" thickBot="1" x14ac:dyDescent="0.25">
      <c r="D110" s="466" t="str">
        <f>'Line Items'!D2526</f>
        <v>Profit / (Loss)</v>
      </c>
      <c r="E110" s="467"/>
      <c r="F110" s="468" t="str">
        <f>F108</f>
        <v>£000</v>
      </c>
      <c r="G110" s="469">
        <f t="shared" ref="G110:AC110" si="7">SUM(G106,G108)</f>
        <v>0</v>
      </c>
      <c r="H110" s="469">
        <f t="shared" si="7"/>
        <v>0</v>
      </c>
      <c r="I110" s="469">
        <f t="shared" si="7"/>
        <v>0</v>
      </c>
      <c r="J110" s="469">
        <f t="shared" si="7"/>
        <v>0</v>
      </c>
      <c r="K110" s="469">
        <f t="shared" si="7"/>
        <v>0</v>
      </c>
      <c r="L110" s="469">
        <f t="shared" si="7"/>
        <v>0</v>
      </c>
      <c r="M110" s="469">
        <f t="shared" si="7"/>
        <v>0</v>
      </c>
      <c r="N110" s="469">
        <f t="shared" si="7"/>
        <v>0</v>
      </c>
      <c r="O110" s="469">
        <f t="shared" si="7"/>
        <v>0</v>
      </c>
      <c r="P110" s="469">
        <f t="shared" si="7"/>
        <v>0</v>
      </c>
      <c r="Q110" s="469">
        <f t="shared" si="7"/>
        <v>0</v>
      </c>
      <c r="R110" s="469">
        <f t="shared" si="7"/>
        <v>0</v>
      </c>
      <c r="S110" s="469">
        <f t="shared" si="7"/>
        <v>0</v>
      </c>
      <c r="T110" s="469">
        <f t="shared" si="7"/>
        <v>0</v>
      </c>
      <c r="U110" s="469">
        <f t="shared" si="7"/>
        <v>0</v>
      </c>
      <c r="V110" s="469">
        <f t="shared" si="7"/>
        <v>0</v>
      </c>
      <c r="W110" s="469">
        <f t="shared" si="7"/>
        <v>0</v>
      </c>
      <c r="X110" s="469">
        <f t="shared" si="7"/>
        <v>0</v>
      </c>
      <c r="Y110" s="469">
        <f t="shared" si="7"/>
        <v>0</v>
      </c>
      <c r="Z110" s="469">
        <f t="shared" si="7"/>
        <v>0</v>
      </c>
      <c r="AA110" s="469">
        <f t="shared" si="7"/>
        <v>0</v>
      </c>
      <c r="AB110" s="469">
        <f t="shared" si="7"/>
        <v>0</v>
      </c>
      <c r="AC110" s="470">
        <f t="shared" si="7"/>
        <v>0</v>
      </c>
      <c r="AE110" s="1062">
        <f>SUM(AE106,AE108)</f>
        <v>0</v>
      </c>
      <c r="AG110" s="1062">
        <f>SUM(AG106,AG108)</f>
        <v>0</v>
      </c>
      <c r="AI110" s="1062">
        <f>SUM(AI106,AI108)</f>
        <v>0</v>
      </c>
    </row>
    <row r="111" spans="4:35" ht="13.5" outlineLevel="1" thickTop="1" x14ac:dyDescent="0.2"/>
    <row r="112" spans="4:35" ht="13.5" outlineLevel="1" thickBot="1" x14ac:dyDescent="0.25">
      <c r="D112" s="466" t="str">
        <f>'Line Items'!D2527</f>
        <v>Retained Profit / (Loss)</v>
      </c>
      <c r="E112" s="467"/>
      <c r="F112" s="468" t="str">
        <f>F110</f>
        <v>£000</v>
      </c>
      <c r="G112" s="469">
        <f>'P&amp;L1'!G568</f>
        <v>0</v>
      </c>
      <c r="H112" s="469">
        <f>'P&amp;L1'!H568</f>
        <v>0</v>
      </c>
      <c r="I112" s="469">
        <f>'P&amp;L1'!I568</f>
        <v>0</v>
      </c>
      <c r="J112" s="469">
        <f>'P&amp;L1'!J568</f>
        <v>0</v>
      </c>
      <c r="K112" s="469">
        <f>'P&amp;L1'!K568</f>
        <v>0</v>
      </c>
      <c r="L112" s="469">
        <f>'P&amp;L1'!L568</f>
        <v>0</v>
      </c>
      <c r="M112" s="469">
        <f>'P&amp;L1'!M568</f>
        <v>0</v>
      </c>
      <c r="N112" s="469">
        <f>'P&amp;L1'!N568</f>
        <v>0</v>
      </c>
      <c r="O112" s="469">
        <f>'P&amp;L1'!O568</f>
        <v>0</v>
      </c>
      <c r="P112" s="469">
        <f>'P&amp;L1'!P568</f>
        <v>0</v>
      </c>
      <c r="Q112" s="469">
        <f>'P&amp;L1'!Q568</f>
        <v>0</v>
      </c>
      <c r="R112" s="469">
        <f>'P&amp;L1'!R568</f>
        <v>0</v>
      </c>
      <c r="S112" s="469">
        <f>'P&amp;L1'!S568</f>
        <v>0</v>
      </c>
      <c r="T112" s="469">
        <f>'P&amp;L1'!T568</f>
        <v>0</v>
      </c>
      <c r="U112" s="469">
        <f>'P&amp;L1'!U568</f>
        <v>0</v>
      </c>
      <c r="V112" s="469">
        <f>'P&amp;L1'!V568</f>
        <v>0</v>
      </c>
      <c r="W112" s="469">
        <f>'P&amp;L1'!W568</f>
        <v>0</v>
      </c>
      <c r="X112" s="469">
        <f>'P&amp;L1'!X568</f>
        <v>0</v>
      </c>
      <c r="Y112" s="469">
        <f>'P&amp;L1'!Y568</f>
        <v>0</v>
      </c>
      <c r="Z112" s="469">
        <f>'P&amp;L1'!Z568</f>
        <v>0</v>
      </c>
      <c r="AA112" s="469">
        <f>'P&amp;L1'!AA568</f>
        <v>0</v>
      </c>
      <c r="AB112" s="469">
        <f>'P&amp;L1'!AB568</f>
        <v>0</v>
      </c>
      <c r="AC112" s="470">
        <f>'P&amp;L1'!AC568</f>
        <v>0</v>
      </c>
      <c r="AE112" s="1064">
        <f>'P&amp;L1'!AE568</f>
        <v>0</v>
      </c>
      <c r="AG112" s="1064">
        <f>'P&amp;L1'!AG568</f>
        <v>0</v>
      </c>
      <c r="AI112" s="1064">
        <f>'P&amp;L1'!AI568</f>
        <v>0</v>
      </c>
    </row>
    <row r="113" spans="2:36" ht="13.5" outlineLevel="1" thickTop="1" x14ac:dyDescent="0.2">
      <c r="D113" s="511" t="s">
        <v>567</v>
      </c>
      <c r="E113" s="511"/>
      <c r="F113" s="512"/>
      <c r="G113" s="512" t="b">
        <f>ABS(G110-'P&amp;L1'!G$566)&lt;0.001</f>
        <v>1</v>
      </c>
      <c r="H113" s="512" t="b">
        <f>ABS(H110-'P&amp;L1'!H$566)&lt;0.001</f>
        <v>1</v>
      </c>
      <c r="I113" s="512" t="b">
        <f>ABS(I110-'P&amp;L1'!I$566)&lt;0.001</f>
        <v>1</v>
      </c>
      <c r="J113" s="512" t="b">
        <f>ABS(J110-'P&amp;L1'!J$566)&lt;0.001</f>
        <v>1</v>
      </c>
      <c r="K113" s="512" t="b">
        <f>ABS(K110-'P&amp;L1'!K$566)&lt;0.001</f>
        <v>1</v>
      </c>
      <c r="L113" s="512" t="b">
        <f>ABS(L110-'P&amp;L1'!L$566)&lt;0.001</f>
        <v>1</v>
      </c>
      <c r="M113" s="512" t="b">
        <f>ABS(M110-'P&amp;L1'!M$566)&lt;0.001</f>
        <v>1</v>
      </c>
      <c r="N113" s="512" t="b">
        <f>ABS(N110-'P&amp;L1'!N$566)&lt;0.001</f>
        <v>1</v>
      </c>
      <c r="O113" s="512" t="b">
        <f>ABS(O110-'P&amp;L1'!O$566)&lt;0.001</f>
        <v>1</v>
      </c>
      <c r="P113" s="512" t="b">
        <f>ABS(P110-'P&amp;L1'!P$566)&lt;0.001</f>
        <v>1</v>
      </c>
      <c r="Q113" s="512" t="b">
        <f>ABS(Q110-'P&amp;L1'!Q$566)&lt;0.001</f>
        <v>1</v>
      </c>
      <c r="R113" s="512" t="b">
        <f>ABS(R110-'P&amp;L1'!R$566)&lt;0.001</f>
        <v>1</v>
      </c>
      <c r="S113" s="512" t="b">
        <f>ABS(S110-'P&amp;L1'!S$566)&lt;0.001</f>
        <v>1</v>
      </c>
      <c r="T113" s="512" t="b">
        <f>ABS(T110-'P&amp;L1'!T$566)&lt;0.001</f>
        <v>1</v>
      </c>
      <c r="U113" s="512" t="b">
        <f>ABS(U110-'P&amp;L1'!U$566)&lt;0.001</f>
        <v>1</v>
      </c>
      <c r="V113" s="512" t="b">
        <f>ABS(V110-'P&amp;L1'!V$566)&lt;0.001</f>
        <v>1</v>
      </c>
      <c r="W113" s="512" t="b">
        <f>ABS(W110-'P&amp;L1'!W$566)&lt;0.001</f>
        <v>1</v>
      </c>
      <c r="X113" s="512" t="b">
        <f>ABS(X110-'P&amp;L1'!X$566)&lt;0.001</f>
        <v>1</v>
      </c>
      <c r="Y113" s="512" t="b">
        <f>ABS(Y110-'P&amp;L1'!Y$566)&lt;0.001</f>
        <v>1</v>
      </c>
      <c r="Z113" s="512" t="b">
        <f>ABS(Z110-'P&amp;L1'!Z$566)&lt;0.001</f>
        <v>1</v>
      </c>
      <c r="AA113" s="512" t="b">
        <f>ABS(AA110-'P&amp;L1'!AA$566)&lt;0.001</f>
        <v>1</v>
      </c>
      <c r="AB113" s="512" t="b">
        <f>ABS(AB110-'P&amp;L1'!AB$566)&lt;0.001</f>
        <v>1</v>
      </c>
      <c r="AC113" s="512" t="b">
        <f>ABS(AC110-'P&amp;L1'!AC$566)&lt;0.001</f>
        <v>1</v>
      </c>
      <c r="AE113" s="512" t="b">
        <f>ABS(AE110-'P&amp;L1'!AE$566)&lt;0.001</f>
        <v>1</v>
      </c>
      <c r="AG113" s="512" t="b">
        <f>ABS(AG110-'P&amp;L1'!AG$566)&lt;0.001</f>
        <v>1</v>
      </c>
      <c r="AI113" s="512" t="b">
        <f>ABS(AI110-'P&amp;L1'!AI$566)&lt;0.001</f>
        <v>1</v>
      </c>
    </row>
    <row r="115" spans="2:36" ht="16.5" x14ac:dyDescent="0.25">
      <c r="B115" s="11" t="s">
        <v>25</v>
      </c>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row>
  </sheetData>
  <mergeCells count="3">
    <mergeCell ref="D9:E9"/>
    <mergeCell ref="F9:F11"/>
    <mergeCell ref="D10:E11"/>
  </mergeCells>
  <pageMargins left="0.39370078740157483" right="0.39370078740157483" top="0.39370078740157483" bottom="0.39370078740157483" header="0.31496062992125984" footer="0.31496062992125984"/>
  <pageSetup paperSize="8" scale="47" fitToHeight="9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autoPageBreaks="0" fitToPage="1"/>
  </sheetPr>
  <dimension ref="B2:AJ74"/>
  <sheetViews>
    <sheetView showGridLines="0" zoomScale="70" zoomScaleNormal="70" zoomScaleSheetLayoutView="70" workbookViewId="0">
      <pane xSplit="6" ySplit="14" topLeftCell="G15" activePane="bottomRight" state="frozen"/>
      <selection pane="topRight"/>
      <selection pane="bottomLeft"/>
      <selection pane="bottomRight"/>
    </sheetView>
  </sheetViews>
  <sheetFormatPr defaultColWidth="9" defaultRowHeight="12.75" outlineLevelRow="1" outlineLevelCol="1" x14ac:dyDescent="0.2"/>
  <cols>
    <col min="1" max="1" width="2.85546875" style="9" customWidth="1"/>
    <col min="2" max="3" width="3.42578125" style="9" customWidth="1"/>
    <col min="4" max="4" width="12.7109375" style="9" customWidth="1"/>
    <col min="5" max="5" width="47.42578125" style="9" customWidth="1"/>
    <col min="6" max="13" width="11.42578125" style="9" customWidth="1"/>
    <col min="14" max="15" width="12" style="9" customWidth="1"/>
    <col min="16" max="22" width="11.42578125" style="9" customWidth="1"/>
    <col min="23" max="29" width="11.42578125" style="9" customWidth="1" outlineLevel="1"/>
    <col min="30" max="30" width="3.5703125" style="9" customWidth="1"/>
    <col min="31" max="31" width="11.42578125" style="9" customWidth="1" outlineLevel="1"/>
    <col min="32" max="32" width="3.5703125" style="9" customWidth="1" outlineLevel="1"/>
    <col min="33" max="33" width="11.42578125" style="9" customWidth="1" outlineLevel="1"/>
    <col min="34" max="34" width="3.5703125" style="9" customWidth="1" outlineLevel="1"/>
    <col min="35" max="35" width="11.42578125" style="9" customWidth="1" outlineLevel="1"/>
    <col min="36" max="36" width="3.5703125" style="9" customWidth="1" outlineLevel="1"/>
    <col min="37" max="16384" width="9" style="9"/>
  </cols>
  <sheetData>
    <row r="2" spans="2:36" x14ac:dyDescent="0.2">
      <c r="B2" s="7" t="str">
        <f>'Template Cover'!B2</f>
        <v>Owner:</v>
      </c>
      <c r="C2" s="8"/>
      <c r="D2" s="8"/>
      <c r="E2" s="8"/>
      <c r="F2" s="8"/>
      <c r="G2" s="8" t="str">
        <f>Owner</f>
        <v>Department for Transport</v>
      </c>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2:36" x14ac:dyDescent="0.2">
      <c r="B3" s="7" t="str">
        <f>'Template Cover'!B3</f>
        <v>Project:</v>
      </c>
      <c r="C3" s="8"/>
      <c r="D3" s="8"/>
      <c r="E3" s="8"/>
      <c r="F3" s="8"/>
      <c r="G3" s="8" t="str">
        <f>Project</f>
        <v>South Eastern Franchise</v>
      </c>
      <c r="H3" s="8"/>
      <c r="I3" s="8"/>
      <c r="J3" s="8"/>
      <c r="K3" s="8"/>
      <c r="L3" s="8"/>
      <c r="M3" s="8"/>
      <c r="N3" s="8"/>
      <c r="O3" s="8"/>
      <c r="P3" s="8"/>
      <c r="Q3" s="8"/>
      <c r="R3" s="8"/>
      <c r="S3" s="8"/>
      <c r="T3" s="8"/>
      <c r="U3" s="8"/>
      <c r="V3" s="8"/>
      <c r="W3" s="8"/>
      <c r="X3" s="8"/>
      <c r="Y3" s="8"/>
      <c r="Z3" s="8"/>
      <c r="AA3" s="8"/>
      <c r="AB3" s="8"/>
      <c r="AC3" s="8"/>
      <c r="AD3" s="8"/>
      <c r="AE3" s="8"/>
      <c r="AF3" s="8"/>
      <c r="AG3" s="8"/>
      <c r="AH3" s="8"/>
      <c r="AI3" s="8"/>
      <c r="AJ3" s="8"/>
    </row>
    <row r="4" spans="2:36" x14ac:dyDescent="0.2">
      <c r="B4" s="7" t="str">
        <f>'Template Cover'!B4</f>
        <v>Sheet:</v>
      </c>
      <c r="C4" s="8"/>
      <c r="D4" s="8"/>
      <c r="E4" s="8"/>
      <c r="F4" s="8"/>
      <c r="G4" s="8" t="str">
        <f ca="1">MID(CELL("filename",$A$1),FIND("]",CELL("filename",$A$1))+1,99)</f>
        <v>P&amp;L3</v>
      </c>
      <c r="H4" s="8"/>
      <c r="I4" s="8"/>
      <c r="J4" s="8"/>
      <c r="K4" s="8"/>
      <c r="L4" s="8"/>
      <c r="M4" s="8"/>
      <c r="N4" s="8"/>
      <c r="O4" s="8"/>
      <c r="P4" s="8"/>
      <c r="Q4" s="8"/>
      <c r="R4" s="8"/>
      <c r="S4" s="8"/>
      <c r="T4" s="8"/>
      <c r="U4" s="8"/>
      <c r="V4" s="8"/>
      <c r="W4" s="8"/>
      <c r="X4" s="8"/>
      <c r="Y4" s="8"/>
      <c r="Z4" s="8"/>
      <c r="AA4" s="8"/>
      <c r="AB4" s="8"/>
      <c r="AC4" s="8"/>
      <c r="AD4" s="8"/>
      <c r="AE4" s="8"/>
      <c r="AF4" s="8"/>
      <c r="AG4" s="8"/>
      <c r="AH4" s="8"/>
      <c r="AI4" s="8"/>
      <c r="AJ4" s="8"/>
    </row>
    <row r="5" spans="2:36" x14ac:dyDescent="0.2">
      <c r="B5" s="7" t="str">
        <f>'Template Cover'!B5</f>
        <v>Version:</v>
      </c>
      <c r="C5" s="8"/>
      <c r="D5" s="8"/>
      <c r="E5" s="8"/>
      <c r="F5" s="8"/>
      <c r="G5" s="8">
        <f>Version</f>
        <v>1</v>
      </c>
      <c r="H5" s="8"/>
      <c r="I5" s="8"/>
      <c r="J5" s="8"/>
      <c r="K5" s="8"/>
      <c r="L5" s="8"/>
      <c r="M5" s="8"/>
      <c r="N5" s="8"/>
      <c r="O5" s="8"/>
      <c r="P5" s="8"/>
      <c r="Q5" s="8"/>
      <c r="R5" s="8"/>
      <c r="S5" s="8"/>
      <c r="T5" s="8"/>
      <c r="U5" s="8"/>
      <c r="V5" s="8"/>
      <c r="W5" s="8"/>
      <c r="X5" s="8"/>
      <c r="Y5" s="8"/>
      <c r="Z5" s="8"/>
      <c r="AA5" s="8"/>
      <c r="AB5" s="8"/>
      <c r="AC5" s="8"/>
      <c r="AD5" s="8"/>
      <c r="AE5" s="8"/>
      <c r="AF5" s="8"/>
      <c r="AG5" s="8"/>
      <c r="AH5" s="8"/>
      <c r="AI5" s="8"/>
      <c r="AJ5" s="8"/>
    </row>
    <row r="6" spans="2:36" x14ac:dyDescent="0.2">
      <c r="B6" s="7" t="str">
        <f>'Template Cover'!B6</f>
        <v>Date:</v>
      </c>
      <c r="C6" s="10"/>
      <c r="D6" s="10"/>
      <c r="E6" s="10"/>
      <c r="F6" s="10"/>
      <c r="G6" s="10">
        <f ca="1">TODAY()</f>
        <v>43067</v>
      </c>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row>
    <row r="7" spans="2:36" x14ac:dyDescent="0.2">
      <c r="B7" s="7" t="str">
        <f>'Template Cover'!B7</f>
        <v>Filename:</v>
      </c>
      <c r="C7" s="8"/>
      <c r="D7" s="8"/>
      <c r="E7" s="8"/>
      <c r="F7" s="8"/>
      <c r="G7" s="8" t="str">
        <f ca="1">LEFT(CELL("FILENAME",$A$1),FIND("]",CELL("FILENAME",$A$1)))</f>
        <v>G:\AFP\RailGrpAll\FRP\002 Projects\009 South Eastern\0004 Finance\10_ITT\Financial Model Template\[SEF Financial Templates v4.01.xlsx]</v>
      </c>
      <c r="H7" s="8"/>
      <c r="I7" s="8"/>
      <c r="J7" s="8"/>
      <c r="K7" s="8"/>
      <c r="L7" s="8"/>
      <c r="M7" s="8"/>
      <c r="N7" s="8"/>
      <c r="O7" s="8"/>
      <c r="P7" s="8"/>
      <c r="Q7" s="8"/>
      <c r="R7" s="8"/>
      <c r="S7" s="8"/>
      <c r="T7" s="8"/>
      <c r="U7" s="8"/>
      <c r="V7" s="8"/>
      <c r="W7" s="8"/>
      <c r="X7" s="8"/>
      <c r="Y7" s="8"/>
      <c r="Z7" s="8"/>
      <c r="AA7" s="8"/>
      <c r="AB7" s="8"/>
      <c r="AC7" s="8"/>
      <c r="AD7" s="8"/>
      <c r="AE7" s="8"/>
      <c r="AF7" s="8"/>
      <c r="AG7" s="8"/>
      <c r="AH7" s="8"/>
      <c r="AI7" s="8"/>
      <c r="AJ7" s="8"/>
    </row>
    <row r="9" spans="2:36" ht="25.5" x14ac:dyDescent="0.2">
      <c r="D9" s="1113" t="str">
        <f>RN_Switch</f>
        <v>Nominal</v>
      </c>
      <c r="E9" s="1114"/>
      <c r="F9" s="1109" t="s">
        <v>72</v>
      </c>
      <c r="G9" s="131" t="str">
        <f>Timeline!G29</f>
        <v>Blank</v>
      </c>
      <c r="H9" s="131" t="str">
        <f>Timeline!H29</f>
        <v>Blank</v>
      </c>
      <c r="I9" s="131" t="str">
        <f>Timeline!I29</f>
        <v>Year -3</v>
      </c>
      <c r="J9" s="131" t="str">
        <f>Timeline!J29</f>
        <v>Year -2</v>
      </c>
      <c r="K9" s="131" t="str">
        <f>Timeline!K29</f>
        <v>Year -1</v>
      </c>
      <c r="L9" s="131" t="str">
        <f>Timeline!L29</f>
        <v>Year 0</v>
      </c>
      <c r="M9" s="131" t="str">
        <f>Timeline!M29</f>
        <v>Year 1</v>
      </c>
      <c r="N9" s="131" t="str">
        <f>Timeline!N29</f>
        <v>Year 2</v>
      </c>
      <c r="O9" s="131" t="str">
        <f>Timeline!O29</f>
        <v>Year 3</v>
      </c>
      <c r="P9" s="131" t="str">
        <f>Timeline!P29</f>
        <v>Year 4</v>
      </c>
      <c r="Q9" s="131" t="str">
        <f>Timeline!Q29</f>
        <v>Year 5</v>
      </c>
      <c r="R9" s="131" t="str">
        <f>Timeline!R29</f>
        <v>Year 6</v>
      </c>
      <c r="S9" s="131" t="str">
        <f>Timeline!S29</f>
        <v>Year 7</v>
      </c>
      <c r="T9" s="131" t="str">
        <f>Timeline!T29</f>
        <v>Year 8</v>
      </c>
      <c r="U9" s="131" t="str">
        <f>Timeline!U29</f>
        <v>Year 9</v>
      </c>
      <c r="V9" s="131" t="str">
        <f>Timeline!V29</f>
        <v>Year 10</v>
      </c>
      <c r="W9" s="131" t="str">
        <f>Timeline!W29</f>
        <v>Year 11</v>
      </c>
      <c r="X9" s="131" t="str">
        <f>Timeline!X29</f>
        <v>Year 12</v>
      </c>
      <c r="Y9" s="131" t="str">
        <f>Timeline!Y29</f>
        <v>Year 13</v>
      </c>
      <c r="Z9" s="131" t="str">
        <f>Timeline!Z29</f>
        <v>Year 14</v>
      </c>
      <c r="AA9" s="131" t="str">
        <f>Timeline!AA29</f>
        <v>Year 15</v>
      </c>
      <c r="AB9" s="131" t="str">
        <f>Timeline!AB29</f>
        <v>Year 16</v>
      </c>
      <c r="AC9" s="131" t="str">
        <f>Timeline!AC29</f>
        <v>Year 17</v>
      </c>
      <c r="AE9" s="131" t="str">
        <f>Timeline!AE29</f>
        <v>Year 17 (Not Used)</v>
      </c>
      <c r="AG9" s="131" t="str">
        <f>Timeline!AG29</f>
        <v>Year 17 (Not Used)</v>
      </c>
      <c r="AI9" s="131" t="str">
        <f>Timeline!AI29</f>
        <v>Year 17 (Not Used)</v>
      </c>
    </row>
    <row r="10" spans="2:36" ht="25.5" x14ac:dyDescent="0.2">
      <c r="D10" s="1110" t="str">
        <f>Option_Switch</f>
        <v>Base Model</v>
      </c>
      <c r="E10" s="1111"/>
      <c r="F10" s="1088"/>
      <c r="G10" s="131" t="str">
        <f>Timeline!G30</f>
        <v>For Bidder Use</v>
      </c>
      <c r="H10" s="131" t="str">
        <f>Timeline!H30</f>
        <v>For Bidder Use</v>
      </c>
      <c r="I10" s="131" t="str">
        <f>Timeline!I30</f>
        <v>Actual</v>
      </c>
      <c r="J10" s="131" t="str">
        <f>Timeline!J30</f>
        <v>Actual</v>
      </c>
      <c r="K10" s="131" t="str">
        <f>Timeline!K30</f>
        <v>Forecast</v>
      </c>
      <c r="L10" s="131" t="str">
        <f>Timeline!L30</f>
        <v>Forecast</v>
      </c>
      <c r="M10" s="131" t="str">
        <f>Timeline!M30</f>
        <v>Core</v>
      </c>
      <c r="N10" s="131" t="str">
        <f>Timeline!N30</f>
        <v>Core</v>
      </c>
      <c r="O10" s="131" t="str">
        <f>Timeline!O30</f>
        <v>Core</v>
      </c>
      <c r="P10" s="131" t="str">
        <f>Timeline!P30</f>
        <v>Core</v>
      </c>
      <c r="Q10" s="131" t="str">
        <f>Timeline!Q30</f>
        <v>Core</v>
      </c>
      <c r="R10" s="131" t="str">
        <f>Timeline!R30</f>
        <v>Core</v>
      </c>
      <c r="S10" s="131" t="str">
        <f>Timeline!S30</f>
        <v>Core</v>
      </c>
      <c r="T10" s="131" t="str">
        <f>Timeline!T30</f>
        <v>Core</v>
      </c>
      <c r="U10" s="131" t="str">
        <f>Timeline!U30</f>
        <v>Extension</v>
      </c>
      <c r="V10" s="131" t="str">
        <f>Timeline!V30</f>
        <v>Not Used</v>
      </c>
      <c r="W10" s="131" t="str">
        <f>Timeline!W30</f>
        <v>Not Used</v>
      </c>
      <c r="X10" s="131" t="str">
        <f>Timeline!X30</f>
        <v>Not Used</v>
      </c>
      <c r="Y10" s="131" t="str">
        <f>Timeline!Y30</f>
        <v>Not Used</v>
      </c>
      <c r="Z10" s="131" t="str">
        <f>Timeline!Z30</f>
        <v>Not Used</v>
      </c>
      <c r="AA10" s="131" t="str">
        <f>Timeline!AA30</f>
        <v>Not Used</v>
      </c>
      <c r="AB10" s="131" t="str">
        <f>Timeline!AB30</f>
        <v>Not Used</v>
      </c>
      <c r="AC10" s="131" t="str">
        <f>Timeline!AC30</f>
        <v>Not Used</v>
      </c>
      <c r="AE10" s="131" t="str">
        <f>Timeline!AE30</f>
        <v>Not used</v>
      </c>
      <c r="AG10" s="131" t="str">
        <f>Timeline!AG30</f>
        <v>Not Used</v>
      </c>
      <c r="AI10" s="131" t="str">
        <f>Timeline!AI30</f>
        <v>Not Used</v>
      </c>
    </row>
    <row r="11" spans="2:36" x14ac:dyDescent="0.2">
      <c r="D11" s="1097"/>
      <c r="E11" s="1112"/>
      <c r="F11" s="1089" t="s">
        <v>72</v>
      </c>
      <c r="G11" s="132" t="str">
        <f>IF(Timeline!G31="","",Timeline!G31)</f>
        <v/>
      </c>
      <c r="H11" s="132" t="str">
        <f>IF(Timeline!H31="","",Timeline!H31)</f>
        <v/>
      </c>
      <c r="I11" s="132">
        <f>IF(Timeline!I31="","",Timeline!I31)</f>
        <v>42460</v>
      </c>
      <c r="J11" s="132">
        <f>IF(Timeline!J31="","",Timeline!J31)</f>
        <v>42825</v>
      </c>
      <c r="K11" s="132">
        <f>IF(Timeline!K31="","",Timeline!K31)</f>
        <v>43190</v>
      </c>
      <c r="L11" s="132">
        <f>IF(Timeline!L31="","",Timeline!L31)</f>
        <v>43555</v>
      </c>
      <c r="M11" s="132">
        <f>IF(Timeline!M31="","",Timeline!M31)</f>
        <v>43921</v>
      </c>
      <c r="N11" s="132">
        <f>IF(Timeline!N31="","",Timeline!N31)</f>
        <v>44286</v>
      </c>
      <c r="O11" s="132">
        <f>IF(Timeline!O31="","",Timeline!O31)</f>
        <v>44651</v>
      </c>
      <c r="P11" s="132">
        <f>IF(Timeline!P31="","",Timeline!P31)</f>
        <v>45016</v>
      </c>
      <c r="Q11" s="132">
        <f>IF(Timeline!Q31="","",Timeline!Q31)</f>
        <v>45382</v>
      </c>
      <c r="R11" s="132">
        <f>IF(Timeline!R31="","",Timeline!R31)</f>
        <v>45747</v>
      </c>
      <c r="S11" s="132">
        <f>IF(Timeline!S31="","",Timeline!S31)</f>
        <v>46112</v>
      </c>
      <c r="T11" s="132">
        <f>IF(Timeline!T31="","",Timeline!T31)</f>
        <v>46477</v>
      </c>
      <c r="U11" s="132">
        <f>IF(Timeline!U31="","",Timeline!U31)</f>
        <v>46843</v>
      </c>
      <c r="V11" s="132">
        <f>IF(Timeline!V31="","",Timeline!V31)</f>
        <v>47208</v>
      </c>
      <c r="W11" s="132">
        <f>IF(Timeline!W31="","",Timeline!W31)</f>
        <v>47573</v>
      </c>
      <c r="X11" s="132">
        <f>IF(Timeline!X31="","",Timeline!X31)</f>
        <v>47938</v>
      </c>
      <c r="Y11" s="132">
        <f>IF(Timeline!Y31="","",Timeline!Y31)</f>
        <v>48304</v>
      </c>
      <c r="Z11" s="132">
        <f>IF(Timeline!Z31="","",Timeline!Z31)</f>
        <v>48669</v>
      </c>
      <c r="AA11" s="132">
        <f>IF(Timeline!AA31="","",Timeline!AA31)</f>
        <v>49034</v>
      </c>
      <c r="AB11" s="132">
        <f>IF(Timeline!AB31="","",Timeline!AB31)</f>
        <v>49399</v>
      </c>
      <c r="AC11" s="132">
        <f>IF(Timeline!AC31="","",Timeline!AC31)</f>
        <v>49765</v>
      </c>
      <c r="AE11" s="132">
        <f>IF(Timeline!AE31="","",Timeline!AE31)</f>
        <v>49765</v>
      </c>
      <c r="AG11" s="132">
        <f>IF(Timeline!AG31="","",Timeline!AG31)</f>
        <v>49765</v>
      </c>
      <c r="AI11" s="132">
        <f>IF(Timeline!AI31="","",Timeline!AI31)</f>
        <v>49765</v>
      </c>
    </row>
    <row r="13" spans="2:36" ht="16.5" x14ac:dyDescent="0.25">
      <c r="B13" s="11" t="s">
        <v>191</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row>
    <row r="15" spans="2:36" outlineLevel="1" x14ac:dyDescent="0.2">
      <c r="D15" s="446" t="str">
        <f>'Line Items'!D2433</f>
        <v>Passenger Fares Revenue</v>
      </c>
      <c r="E15" s="447"/>
      <c r="F15" s="448" t="str">
        <f>INDEX('P&amp;L1'!F$15:F$530,MATCH($D15,'P&amp;L1'!$B$15:$B$530,0))</f>
        <v>£000</v>
      </c>
      <c r="G15" s="449">
        <f>SUMIF('P&amp;L1'!$B$15:$B$530,$D15,'P&amp;L1'!G$15:G$530)</f>
        <v>0</v>
      </c>
      <c r="H15" s="449">
        <f>SUMIF('P&amp;L1'!$B$15:$B$530,$D15,'P&amp;L1'!H$15:H$530)</f>
        <v>0</v>
      </c>
      <c r="I15" s="449">
        <f>SUMIF('P&amp;L1'!$B$15:$B$530,$D15,'P&amp;L1'!I$15:I$530)</f>
        <v>0</v>
      </c>
      <c r="J15" s="449">
        <f>SUMIF('P&amp;L1'!$B$15:$B$530,$D15,'P&amp;L1'!J$15:J$530)</f>
        <v>0</v>
      </c>
      <c r="K15" s="449">
        <f>SUMIF('P&amp;L1'!$B$15:$B$530,$D15,'P&amp;L1'!K$15:K$530)</f>
        <v>0</v>
      </c>
      <c r="L15" s="449">
        <f>SUMIF('P&amp;L1'!$B$15:$B$530,$D15,'P&amp;L1'!L$15:L$530)</f>
        <v>0</v>
      </c>
      <c r="M15" s="449">
        <f>SUMIF('P&amp;L1'!$B$15:$B$530,$D15,'P&amp;L1'!M$15:M$530)</f>
        <v>0</v>
      </c>
      <c r="N15" s="449">
        <f>SUMIF('P&amp;L1'!$B$15:$B$530,$D15,'P&amp;L1'!N$15:N$530)</f>
        <v>0</v>
      </c>
      <c r="O15" s="449">
        <f>SUMIF('P&amp;L1'!$B$15:$B$530,$D15,'P&amp;L1'!O$15:O$530)</f>
        <v>0</v>
      </c>
      <c r="P15" s="449">
        <f>SUMIF('P&amp;L1'!$B$15:$B$530,$D15,'P&amp;L1'!P$15:P$530)</f>
        <v>0</v>
      </c>
      <c r="Q15" s="449">
        <f>SUMIF('P&amp;L1'!$B$15:$B$530,$D15,'P&amp;L1'!Q$15:Q$530)</f>
        <v>0</v>
      </c>
      <c r="R15" s="449">
        <f>SUMIF('P&amp;L1'!$B$15:$B$530,$D15,'P&amp;L1'!R$15:R$530)</f>
        <v>0</v>
      </c>
      <c r="S15" s="449">
        <f>SUMIF('P&amp;L1'!$B$15:$B$530,$D15,'P&amp;L1'!S$15:S$530)</f>
        <v>0</v>
      </c>
      <c r="T15" s="449">
        <f>SUMIF('P&amp;L1'!$B$15:$B$530,$D15,'P&amp;L1'!T$15:T$530)</f>
        <v>0</v>
      </c>
      <c r="U15" s="449">
        <f>SUMIF('P&amp;L1'!$B$15:$B$530,$D15,'P&amp;L1'!U$15:U$530)</f>
        <v>0</v>
      </c>
      <c r="V15" s="449">
        <f>SUMIF('P&amp;L1'!$B$15:$B$530,$D15,'P&amp;L1'!V$15:V$530)</f>
        <v>0</v>
      </c>
      <c r="W15" s="449">
        <f>SUMIF('P&amp;L1'!$B$15:$B$530,$D15,'P&amp;L1'!W$15:W$530)</f>
        <v>0</v>
      </c>
      <c r="X15" s="449">
        <f>SUMIF('P&amp;L1'!$B$15:$B$530,$D15,'P&amp;L1'!X$15:X$530)</f>
        <v>0</v>
      </c>
      <c r="Y15" s="449">
        <f>SUMIF('P&amp;L1'!$B$15:$B$530,$D15,'P&amp;L1'!Y$15:Y$530)</f>
        <v>0</v>
      </c>
      <c r="Z15" s="449">
        <f>SUMIF('P&amp;L1'!$B$15:$B$530,$D15,'P&amp;L1'!Z$15:Z$530)</f>
        <v>0</v>
      </c>
      <c r="AA15" s="449">
        <f>SUMIF('P&amp;L1'!$B$15:$B$530,$D15,'P&amp;L1'!AA$15:AA$530)</f>
        <v>0</v>
      </c>
      <c r="AB15" s="449">
        <f>SUMIF('P&amp;L1'!$B$15:$B$530,$D15,'P&amp;L1'!AB$15:AB$530)</f>
        <v>0</v>
      </c>
      <c r="AC15" s="450">
        <f>SUMIF('P&amp;L1'!$B$15:$B$530,$D15,'P&amp;L1'!AC$15:AC$530)</f>
        <v>0</v>
      </c>
      <c r="AE15" s="1057">
        <f>SUMIF('P&amp;L1'!$B$15:$B$530,$D15,'P&amp;L1'!AE$15:AE$530)</f>
        <v>0</v>
      </c>
      <c r="AG15" s="1057">
        <f>SUMIF('P&amp;L1'!$B$15:$B$530,$D15,'P&amp;L1'!AG$15:AG$530)</f>
        <v>0</v>
      </c>
      <c r="AI15" s="1057">
        <f>SUMIF('P&amp;L1'!$B$15:$B$530,$D15,'P&amp;L1'!AI$15:AI$530)</f>
        <v>0</v>
      </c>
    </row>
    <row r="16" spans="2:36" outlineLevel="1" x14ac:dyDescent="0.2">
      <c r="D16" s="113" t="str">
        <f>'Line Items'!D2434</f>
        <v>Other Revenue</v>
      </c>
      <c r="E16" s="286"/>
      <c r="F16" s="155" t="str">
        <f>INDEX('P&amp;L1'!F$15:F$530,MATCH($D16,'P&amp;L1'!$B$15:$B$530,0))</f>
        <v>£000</v>
      </c>
      <c r="G16" s="115">
        <f>SUMIF('P&amp;L1'!$B$15:$B$530,$D16,'P&amp;L1'!G$15:G$530)</f>
        <v>0</v>
      </c>
      <c r="H16" s="115">
        <f>SUMIF('P&amp;L1'!$B$15:$B$530,$D16,'P&amp;L1'!H$15:H$530)</f>
        <v>0</v>
      </c>
      <c r="I16" s="115">
        <f>SUMIF('P&amp;L1'!$B$15:$B$530,$D16,'P&amp;L1'!I$15:I$530)</f>
        <v>0</v>
      </c>
      <c r="J16" s="115">
        <f>SUMIF('P&amp;L1'!$B$15:$B$530,$D16,'P&amp;L1'!J$15:J$530)</f>
        <v>0</v>
      </c>
      <c r="K16" s="115">
        <f>SUMIF('P&amp;L1'!$B$15:$B$530,$D16,'P&amp;L1'!K$15:K$530)</f>
        <v>0</v>
      </c>
      <c r="L16" s="115">
        <f>SUMIF('P&amp;L1'!$B$15:$B$530,$D16,'P&amp;L1'!L$15:L$530)</f>
        <v>0</v>
      </c>
      <c r="M16" s="115">
        <f>SUMIF('P&amp;L1'!$B$15:$B$530,$D16,'P&amp;L1'!M$15:M$530)</f>
        <v>0</v>
      </c>
      <c r="N16" s="115">
        <f>SUMIF('P&amp;L1'!$B$15:$B$530,$D16,'P&amp;L1'!N$15:N$530)</f>
        <v>0</v>
      </c>
      <c r="O16" s="115">
        <f>SUMIF('P&amp;L1'!$B$15:$B$530,$D16,'P&amp;L1'!O$15:O$530)</f>
        <v>0</v>
      </c>
      <c r="P16" s="115">
        <f>SUMIF('P&amp;L1'!$B$15:$B$530,$D16,'P&amp;L1'!P$15:P$530)</f>
        <v>0</v>
      </c>
      <c r="Q16" s="115">
        <f>SUMIF('P&amp;L1'!$B$15:$B$530,$D16,'P&amp;L1'!Q$15:Q$530)</f>
        <v>0</v>
      </c>
      <c r="R16" s="115">
        <f>SUMIF('P&amp;L1'!$B$15:$B$530,$D16,'P&amp;L1'!R$15:R$530)</f>
        <v>0</v>
      </c>
      <c r="S16" s="115">
        <f>SUMIF('P&amp;L1'!$B$15:$B$530,$D16,'P&amp;L1'!S$15:S$530)</f>
        <v>0</v>
      </c>
      <c r="T16" s="115">
        <f>SUMIF('P&amp;L1'!$B$15:$B$530,$D16,'P&amp;L1'!T$15:T$530)</f>
        <v>0</v>
      </c>
      <c r="U16" s="115">
        <f>SUMIF('P&amp;L1'!$B$15:$B$530,$D16,'P&amp;L1'!U$15:U$530)</f>
        <v>0</v>
      </c>
      <c r="V16" s="115">
        <f>SUMIF('P&amp;L1'!$B$15:$B$530,$D16,'P&amp;L1'!V$15:V$530)</f>
        <v>0</v>
      </c>
      <c r="W16" s="115">
        <f>SUMIF('P&amp;L1'!$B$15:$B$530,$D16,'P&amp;L1'!W$15:W$530)</f>
        <v>0</v>
      </c>
      <c r="X16" s="115">
        <f>SUMIF('P&amp;L1'!$B$15:$B$530,$D16,'P&amp;L1'!X$15:X$530)</f>
        <v>0</v>
      </c>
      <c r="Y16" s="115">
        <f>SUMIF('P&amp;L1'!$B$15:$B$530,$D16,'P&amp;L1'!Y$15:Y$530)</f>
        <v>0</v>
      </c>
      <c r="Z16" s="115">
        <f>SUMIF('P&amp;L1'!$B$15:$B$530,$D16,'P&amp;L1'!Z$15:Z$530)</f>
        <v>0</v>
      </c>
      <c r="AA16" s="115">
        <f>SUMIF('P&amp;L1'!$B$15:$B$530,$D16,'P&amp;L1'!AA$15:AA$530)</f>
        <v>0</v>
      </c>
      <c r="AB16" s="115">
        <f>SUMIF('P&amp;L1'!$B$15:$B$530,$D16,'P&amp;L1'!AB$15:AB$530)</f>
        <v>0</v>
      </c>
      <c r="AC16" s="116">
        <f>SUMIF('P&amp;L1'!$B$15:$B$530,$D16,'P&amp;L1'!AC$15:AC$530)</f>
        <v>0</v>
      </c>
      <c r="AE16" s="1058">
        <f>SUMIF('P&amp;L1'!$B$15:$B$530,$D16,'P&amp;L1'!AE$15:AE$530)</f>
        <v>0</v>
      </c>
      <c r="AG16" s="1058">
        <f>SUMIF('P&amp;L1'!$B$15:$B$530,$D16,'P&amp;L1'!AG$15:AG$530)</f>
        <v>0</v>
      </c>
      <c r="AI16" s="1058">
        <f>SUMIF('P&amp;L1'!$B$15:$B$530,$D16,'P&amp;L1'!AI$15:AI$530)</f>
        <v>0</v>
      </c>
    </row>
    <row r="17" spans="4:35" outlineLevel="1" x14ac:dyDescent="0.2"/>
    <row r="18" spans="4:35" ht="13.5" outlineLevel="1" thickBot="1" x14ac:dyDescent="0.25">
      <c r="D18" s="466" t="str">
        <f>'Line Items'!D2496</f>
        <v>Total Revenue</v>
      </c>
      <c r="E18" s="467"/>
      <c r="F18" s="468" t="str">
        <f>F16</f>
        <v>£000</v>
      </c>
      <c r="G18" s="469">
        <f t="shared" ref="G18:AC18" si="0">SUM(G15:G16)</f>
        <v>0</v>
      </c>
      <c r="H18" s="469">
        <f t="shared" si="0"/>
        <v>0</v>
      </c>
      <c r="I18" s="469">
        <f t="shared" si="0"/>
        <v>0</v>
      </c>
      <c r="J18" s="469">
        <f t="shared" si="0"/>
        <v>0</v>
      </c>
      <c r="K18" s="469">
        <f t="shared" si="0"/>
        <v>0</v>
      </c>
      <c r="L18" s="469">
        <f t="shared" si="0"/>
        <v>0</v>
      </c>
      <c r="M18" s="469">
        <f t="shared" si="0"/>
        <v>0</v>
      </c>
      <c r="N18" s="469">
        <f t="shared" si="0"/>
        <v>0</v>
      </c>
      <c r="O18" s="469">
        <f t="shared" si="0"/>
        <v>0</v>
      </c>
      <c r="P18" s="469">
        <f t="shared" si="0"/>
        <v>0</v>
      </c>
      <c r="Q18" s="469">
        <f t="shared" si="0"/>
        <v>0</v>
      </c>
      <c r="R18" s="469">
        <f t="shared" si="0"/>
        <v>0</v>
      </c>
      <c r="S18" s="469">
        <f t="shared" si="0"/>
        <v>0</v>
      </c>
      <c r="T18" s="469">
        <f t="shared" si="0"/>
        <v>0</v>
      </c>
      <c r="U18" s="469">
        <f t="shared" si="0"/>
        <v>0</v>
      </c>
      <c r="V18" s="469">
        <f t="shared" si="0"/>
        <v>0</v>
      </c>
      <c r="W18" s="469">
        <f t="shared" si="0"/>
        <v>0</v>
      </c>
      <c r="X18" s="469">
        <f t="shared" si="0"/>
        <v>0</v>
      </c>
      <c r="Y18" s="469">
        <f t="shared" si="0"/>
        <v>0</v>
      </c>
      <c r="Z18" s="469">
        <f t="shared" si="0"/>
        <v>0</v>
      </c>
      <c r="AA18" s="469">
        <f t="shared" si="0"/>
        <v>0</v>
      </c>
      <c r="AB18" s="469">
        <f t="shared" si="0"/>
        <v>0</v>
      </c>
      <c r="AC18" s="470">
        <f t="shared" si="0"/>
        <v>0</v>
      </c>
      <c r="AE18" s="1064">
        <f>SUM(AE15:AE16)</f>
        <v>0</v>
      </c>
      <c r="AG18" s="1064">
        <f>SUM(AG15:AG16)</f>
        <v>0</v>
      </c>
      <c r="AI18" s="1064">
        <f>SUM(AI15:AI16)</f>
        <v>0</v>
      </c>
    </row>
    <row r="19" spans="4:35" ht="13.5" outlineLevel="1" thickTop="1" x14ac:dyDescent="0.2"/>
    <row r="20" spans="4:35" outlineLevel="1" x14ac:dyDescent="0.2">
      <c r="D20" s="446" t="str">
        <f>'Line Items'!D2435</f>
        <v>Staff Costs</v>
      </c>
      <c r="E20" s="447"/>
      <c r="F20" s="448" t="str">
        <f>INDEX('P&amp;L1'!F$15:F$530,MATCH($D20,'P&amp;L1'!$B$15:$B$530,0))</f>
        <v>£000</v>
      </c>
      <c r="G20" s="449">
        <f>SUMIF('P&amp;L1'!$B$15:$B$530,$D20,'P&amp;L1'!G$15:G$530)</f>
        <v>0</v>
      </c>
      <c r="H20" s="449">
        <f>SUMIF('P&amp;L1'!$B$15:$B$530,$D20,'P&amp;L1'!H$15:H$530)</f>
        <v>0</v>
      </c>
      <c r="I20" s="449">
        <f>SUMIF('P&amp;L1'!$B$15:$B$530,$D20,'P&amp;L1'!I$15:I$530)</f>
        <v>0</v>
      </c>
      <c r="J20" s="449">
        <f>SUMIF('P&amp;L1'!$B$15:$B$530,$D20,'P&amp;L1'!J$15:J$530)</f>
        <v>0</v>
      </c>
      <c r="K20" s="449">
        <f>SUMIF('P&amp;L1'!$B$15:$B$530,$D20,'P&amp;L1'!K$15:K$530)</f>
        <v>0</v>
      </c>
      <c r="L20" s="449">
        <f>SUMIF('P&amp;L1'!$B$15:$B$530,$D20,'P&amp;L1'!L$15:L$530)</f>
        <v>0</v>
      </c>
      <c r="M20" s="449">
        <f>SUMIF('P&amp;L1'!$B$15:$B$530,$D20,'P&amp;L1'!M$15:M$530)</f>
        <v>0</v>
      </c>
      <c r="N20" s="449">
        <f>SUMIF('P&amp;L1'!$B$15:$B$530,$D20,'P&amp;L1'!N$15:N$530)</f>
        <v>0</v>
      </c>
      <c r="O20" s="449">
        <f>SUMIF('P&amp;L1'!$B$15:$B$530,$D20,'P&amp;L1'!O$15:O$530)</f>
        <v>0</v>
      </c>
      <c r="P20" s="449">
        <f>SUMIF('P&amp;L1'!$B$15:$B$530,$D20,'P&amp;L1'!P$15:P$530)</f>
        <v>0</v>
      </c>
      <c r="Q20" s="449">
        <f>SUMIF('P&amp;L1'!$B$15:$B$530,$D20,'P&amp;L1'!Q$15:Q$530)</f>
        <v>0</v>
      </c>
      <c r="R20" s="449">
        <f>SUMIF('P&amp;L1'!$B$15:$B$530,$D20,'P&amp;L1'!R$15:R$530)</f>
        <v>0</v>
      </c>
      <c r="S20" s="449">
        <f>SUMIF('P&amp;L1'!$B$15:$B$530,$D20,'P&amp;L1'!S$15:S$530)</f>
        <v>0</v>
      </c>
      <c r="T20" s="449">
        <f>SUMIF('P&amp;L1'!$B$15:$B$530,$D20,'P&amp;L1'!T$15:T$530)</f>
        <v>0</v>
      </c>
      <c r="U20" s="449">
        <f>SUMIF('P&amp;L1'!$B$15:$B$530,$D20,'P&amp;L1'!U$15:U$530)</f>
        <v>0</v>
      </c>
      <c r="V20" s="449">
        <f>SUMIF('P&amp;L1'!$B$15:$B$530,$D20,'P&amp;L1'!V$15:V$530)</f>
        <v>0</v>
      </c>
      <c r="W20" s="449">
        <f>SUMIF('P&amp;L1'!$B$15:$B$530,$D20,'P&amp;L1'!W$15:W$530)</f>
        <v>0</v>
      </c>
      <c r="X20" s="449">
        <f>SUMIF('P&amp;L1'!$B$15:$B$530,$D20,'P&amp;L1'!X$15:X$530)</f>
        <v>0</v>
      </c>
      <c r="Y20" s="449">
        <f>SUMIF('P&amp;L1'!$B$15:$B$530,$D20,'P&amp;L1'!Y$15:Y$530)</f>
        <v>0</v>
      </c>
      <c r="Z20" s="449">
        <f>SUMIF('P&amp;L1'!$B$15:$B$530,$D20,'P&amp;L1'!Z$15:Z$530)</f>
        <v>0</v>
      </c>
      <c r="AA20" s="449">
        <f>SUMIF('P&amp;L1'!$B$15:$B$530,$D20,'P&amp;L1'!AA$15:AA$530)</f>
        <v>0</v>
      </c>
      <c r="AB20" s="449">
        <f>SUMIF('P&amp;L1'!$B$15:$B$530,$D20,'P&amp;L1'!AB$15:AB$530)</f>
        <v>0</v>
      </c>
      <c r="AC20" s="450">
        <f>SUMIF('P&amp;L1'!$B$15:$B$530,$D20,'P&amp;L1'!AC$15:AC$530)</f>
        <v>0</v>
      </c>
      <c r="AE20" s="1057">
        <f>SUMIF('P&amp;L1'!$B$15:$B$530,$D20,'P&amp;L1'!AE$15:AE$530)</f>
        <v>0</v>
      </c>
      <c r="AG20" s="1057">
        <f>SUMIF('P&amp;L1'!$B$15:$B$530,$D20,'P&amp;L1'!AG$15:AG$530)</f>
        <v>0</v>
      </c>
      <c r="AI20" s="1057">
        <f>SUMIF('P&amp;L1'!$B$15:$B$530,$D20,'P&amp;L1'!AI$15:AI$530)</f>
        <v>0</v>
      </c>
    </row>
    <row r="21" spans="4:35" outlineLevel="1" x14ac:dyDescent="0.2">
      <c r="D21" s="142" t="str">
        <f>'Line Items'!D2436</f>
        <v>Other Operating Costs</v>
      </c>
      <c r="E21" s="106"/>
      <c r="F21" s="143" t="str">
        <f>INDEX('P&amp;L1'!F$15:F$530,MATCH($D21,'P&amp;L1'!$B$15:$B$530,0))</f>
        <v>£000</v>
      </c>
      <c r="G21" s="107">
        <f>SUMIF('P&amp;L1'!$B$15:$B$530,$D21,'P&amp;L1'!G$15:G$530)</f>
        <v>0</v>
      </c>
      <c r="H21" s="107">
        <f>SUMIF('P&amp;L1'!$B$15:$B$530,$D21,'P&amp;L1'!H$15:H$530)</f>
        <v>0</v>
      </c>
      <c r="I21" s="107">
        <f>SUMIF('P&amp;L1'!$B$15:$B$530,$D21,'P&amp;L1'!I$15:I$530)</f>
        <v>0</v>
      </c>
      <c r="J21" s="107">
        <f>SUMIF('P&amp;L1'!$B$15:$B$530,$D21,'P&amp;L1'!J$15:J$530)</f>
        <v>0</v>
      </c>
      <c r="K21" s="107">
        <f>SUMIF('P&amp;L1'!$B$15:$B$530,$D21,'P&amp;L1'!K$15:K$530)</f>
        <v>0</v>
      </c>
      <c r="L21" s="107">
        <f>SUMIF('P&amp;L1'!$B$15:$B$530,$D21,'P&amp;L1'!L$15:L$530)</f>
        <v>0</v>
      </c>
      <c r="M21" s="107">
        <f>SUMIF('P&amp;L1'!$B$15:$B$530,$D21,'P&amp;L1'!M$15:M$530)</f>
        <v>0</v>
      </c>
      <c r="N21" s="107">
        <f>SUMIF('P&amp;L1'!$B$15:$B$530,$D21,'P&amp;L1'!N$15:N$530)</f>
        <v>0</v>
      </c>
      <c r="O21" s="107">
        <f>SUMIF('P&amp;L1'!$B$15:$B$530,$D21,'P&amp;L1'!O$15:O$530)</f>
        <v>0</v>
      </c>
      <c r="P21" s="107">
        <f>SUMIF('P&amp;L1'!$B$15:$B$530,$D21,'P&amp;L1'!P$15:P$530)</f>
        <v>0</v>
      </c>
      <c r="Q21" s="107">
        <f>SUMIF('P&amp;L1'!$B$15:$B$530,$D21,'P&amp;L1'!Q$15:Q$530)</f>
        <v>0</v>
      </c>
      <c r="R21" s="107">
        <f>SUMIF('P&amp;L1'!$B$15:$B$530,$D21,'P&amp;L1'!R$15:R$530)</f>
        <v>0</v>
      </c>
      <c r="S21" s="107">
        <f>SUMIF('P&amp;L1'!$B$15:$B$530,$D21,'P&amp;L1'!S$15:S$530)</f>
        <v>0</v>
      </c>
      <c r="T21" s="107">
        <f>SUMIF('P&amp;L1'!$B$15:$B$530,$D21,'P&amp;L1'!T$15:T$530)</f>
        <v>0</v>
      </c>
      <c r="U21" s="107">
        <f>SUMIF('P&amp;L1'!$B$15:$B$530,$D21,'P&amp;L1'!U$15:U$530)</f>
        <v>0</v>
      </c>
      <c r="V21" s="107">
        <f>SUMIF('P&amp;L1'!$B$15:$B$530,$D21,'P&amp;L1'!V$15:V$530)</f>
        <v>0</v>
      </c>
      <c r="W21" s="107">
        <f>SUMIF('P&amp;L1'!$B$15:$B$530,$D21,'P&amp;L1'!W$15:W$530)</f>
        <v>0</v>
      </c>
      <c r="X21" s="107">
        <f>SUMIF('P&amp;L1'!$B$15:$B$530,$D21,'P&amp;L1'!X$15:X$530)</f>
        <v>0</v>
      </c>
      <c r="Y21" s="107">
        <f>SUMIF('P&amp;L1'!$B$15:$B$530,$D21,'P&amp;L1'!Y$15:Y$530)</f>
        <v>0</v>
      </c>
      <c r="Z21" s="107">
        <f>SUMIF('P&amp;L1'!$B$15:$B$530,$D21,'P&amp;L1'!Z$15:Z$530)</f>
        <v>0</v>
      </c>
      <c r="AA21" s="107">
        <f>SUMIF('P&amp;L1'!$B$15:$B$530,$D21,'P&amp;L1'!AA$15:AA$530)</f>
        <v>0</v>
      </c>
      <c r="AB21" s="107">
        <f>SUMIF('P&amp;L1'!$B$15:$B$530,$D21,'P&amp;L1'!AB$15:AB$530)</f>
        <v>0</v>
      </c>
      <c r="AC21" s="108">
        <f>SUMIF('P&amp;L1'!$B$15:$B$530,$D21,'P&amp;L1'!AC$15:AC$530)</f>
        <v>0</v>
      </c>
      <c r="AE21" s="805">
        <f>SUMIF('P&amp;L1'!$B$15:$B$530,$D21,'P&amp;L1'!AE$15:AE$530)</f>
        <v>0</v>
      </c>
      <c r="AG21" s="805">
        <f>SUMIF('P&amp;L1'!$B$15:$B$530,$D21,'P&amp;L1'!AG$15:AG$530)</f>
        <v>0</v>
      </c>
      <c r="AI21" s="805">
        <f>SUMIF('P&amp;L1'!$B$15:$B$530,$D21,'P&amp;L1'!AI$15:AI$530)</f>
        <v>0</v>
      </c>
    </row>
    <row r="22" spans="4:35" outlineLevel="1" x14ac:dyDescent="0.2">
      <c r="D22" s="142" t="str">
        <f>'Line Items'!D2437</f>
        <v>Rolling Stock Charges</v>
      </c>
      <c r="E22" s="106"/>
      <c r="F22" s="143" t="str">
        <f>INDEX('P&amp;L1'!F$15:F$530,MATCH($D22,'P&amp;L1'!$B$15:$B$530,0))</f>
        <v>£000</v>
      </c>
      <c r="G22" s="107">
        <f>SUMIF('P&amp;L1'!$B$15:$B$530,$D22,'P&amp;L1'!G$15:G$530)</f>
        <v>0</v>
      </c>
      <c r="H22" s="107">
        <f>SUMIF('P&amp;L1'!$B$15:$B$530,$D22,'P&amp;L1'!H$15:H$530)</f>
        <v>0</v>
      </c>
      <c r="I22" s="107">
        <f>SUMIF('P&amp;L1'!$B$15:$B$530,$D22,'P&amp;L1'!I$15:I$530)</f>
        <v>0</v>
      </c>
      <c r="J22" s="107">
        <f>SUMIF('P&amp;L1'!$B$15:$B$530,$D22,'P&amp;L1'!J$15:J$530)</f>
        <v>0</v>
      </c>
      <c r="K22" s="107">
        <f>SUMIF('P&amp;L1'!$B$15:$B$530,$D22,'P&amp;L1'!K$15:K$530)</f>
        <v>0</v>
      </c>
      <c r="L22" s="107">
        <f>SUMIF('P&amp;L1'!$B$15:$B$530,$D22,'P&amp;L1'!L$15:L$530)</f>
        <v>0</v>
      </c>
      <c r="M22" s="107">
        <f>SUMIF('P&amp;L1'!$B$15:$B$530,$D22,'P&amp;L1'!M$15:M$530)</f>
        <v>0</v>
      </c>
      <c r="N22" s="107">
        <f>SUMIF('P&amp;L1'!$B$15:$B$530,$D22,'P&amp;L1'!N$15:N$530)</f>
        <v>0</v>
      </c>
      <c r="O22" s="107">
        <f>SUMIF('P&amp;L1'!$B$15:$B$530,$D22,'P&amp;L1'!O$15:O$530)</f>
        <v>0</v>
      </c>
      <c r="P22" s="107">
        <f>SUMIF('P&amp;L1'!$B$15:$B$530,$D22,'P&amp;L1'!P$15:P$530)</f>
        <v>0</v>
      </c>
      <c r="Q22" s="107">
        <f>SUMIF('P&amp;L1'!$B$15:$B$530,$D22,'P&amp;L1'!Q$15:Q$530)</f>
        <v>0</v>
      </c>
      <c r="R22" s="107">
        <f>SUMIF('P&amp;L1'!$B$15:$B$530,$D22,'P&amp;L1'!R$15:R$530)</f>
        <v>0</v>
      </c>
      <c r="S22" s="107">
        <f>SUMIF('P&amp;L1'!$B$15:$B$530,$D22,'P&amp;L1'!S$15:S$530)</f>
        <v>0</v>
      </c>
      <c r="T22" s="107">
        <f>SUMIF('P&amp;L1'!$B$15:$B$530,$D22,'P&amp;L1'!T$15:T$530)</f>
        <v>0</v>
      </c>
      <c r="U22" s="107">
        <f>SUMIF('P&amp;L1'!$B$15:$B$530,$D22,'P&amp;L1'!U$15:U$530)</f>
        <v>0</v>
      </c>
      <c r="V22" s="107">
        <f>SUMIF('P&amp;L1'!$B$15:$B$530,$D22,'P&amp;L1'!V$15:V$530)</f>
        <v>0</v>
      </c>
      <c r="W22" s="107">
        <f>SUMIF('P&amp;L1'!$B$15:$B$530,$D22,'P&amp;L1'!W$15:W$530)</f>
        <v>0</v>
      </c>
      <c r="X22" s="107">
        <f>SUMIF('P&amp;L1'!$B$15:$B$530,$D22,'P&amp;L1'!X$15:X$530)</f>
        <v>0</v>
      </c>
      <c r="Y22" s="107">
        <f>SUMIF('P&amp;L1'!$B$15:$B$530,$D22,'P&amp;L1'!Y$15:Y$530)</f>
        <v>0</v>
      </c>
      <c r="Z22" s="107">
        <f>SUMIF('P&amp;L1'!$B$15:$B$530,$D22,'P&amp;L1'!Z$15:Z$530)</f>
        <v>0</v>
      </c>
      <c r="AA22" s="107">
        <f>SUMIF('P&amp;L1'!$B$15:$B$530,$D22,'P&amp;L1'!AA$15:AA$530)</f>
        <v>0</v>
      </c>
      <c r="AB22" s="107">
        <f>SUMIF('P&amp;L1'!$B$15:$B$530,$D22,'P&amp;L1'!AB$15:AB$530)</f>
        <v>0</v>
      </c>
      <c r="AC22" s="108">
        <f>SUMIF('P&amp;L1'!$B$15:$B$530,$D22,'P&amp;L1'!AC$15:AC$530)</f>
        <v>0</v>
      </c>
      <c r="AE22" s="805">
        <f>SUMIF('P&amp;L1'!$B$15:$B$530,$D22,'P&amp;L1'!AE$15:AE$530)</f>
        <v>0</v>
      </c>
      <c r="AG22" s="805">
        <f>SUMIF('P&amp;L1'!$B$15:$B$530,$D22,'P&amp;L1'!AG$15:AG$530)</f>
        <v>0</v>
      </c>
      <c r="AI22" s="805">
        <f>SUMIF('P&amp;L1'!$B$15:$B$530,$D22,'P&amp;L1'!AI$15:AI$530)</f>
        <v>0</v>
      </c>
    </row>
    <row r="23" spans="4:35" outlineLevel="1" x14ac:dyDescent="0.2">
      <c r="D23" s="142" t="str">
        <f>'Line Items'!D2438</f>
        <v>Infrastructure Charges</v>
      </c>
      <c r="E23" s="106"/>
      <c r="F23" s="143" t="str">
        <f>INDEX('P&amp;L1'!F$15:F$530,MATCH($D23,'P&amp;L1'!$B$15:$B$530,0))</f>
        <v>£000</v>
      </c>
      <c r="G23" s="107">
        <f>SUMIF('P&amp;L1'!$B$15:$B$530,$D23,'P&amp;L1'!G$15:G$530)</f>
        <v>0</v>
      </c>
      <c r="H23" s="107">
        <f>SUMIF('P&amp;L1'!$B$15:$B$530,$D23,'P&amp;L1'!H$15:H$530)</f>
        <v>0</v>
      </c>
      <c r="I23" s="107">
        <f>SUMIF('P&amp;L1'!$B$15:$B$530,$D23,'P&amp;L1'!I$15:I$530)</f>
        <v>0</v>
      </c>
      <c r="J23" s="107">
        <f>SUMIF('P&amp;L1'!$B$15:$B$530,$D23,'P&amp;L1'!J$15:J$530)</f>
        <v>0</v>
      </c>
      <c r="K23" s="107">
        <f>SUMIF('P&amp;L1'!$B$15:$B$530,$D23,'P&amp;L1'!K$15:K$530)</f>
        <v>0</v>
      </c>
      <c r="L23" s="107">
        <f>SUMIF('P&amp;L1'!$B$15:$B$530,$D23,'P&amp;L1'!L$15:L$530)</f>
        <v>0</v>
      </c>
      <c r="M23" s="107">
        <f>SUMIF('P&amp;L1'!$B$15:$B$530,$D23,'P&amp;L1'!M$15:M$530)</f>
        <v>0</v>
      </c>
      <c r="N23" s="107">
        <f>SUMIF('P&amp;L1'!$B$15:$B$530,$D23,'P&amp;L1'!N$15:N$530)</f>
        <v>0</v>
      </c>
      <c r="O23" s="107">
        <f>SUMIF('P&amp;L1'!$B$15:$B$530,$D23,'P&amp;L1'!O$15:O$530)</f>
        <v>0</v>
      </c>
      <c r="P23" s="107">
        <f>SUMIF('P&amp;L1'!$B$15:$B$530,$D23,'P&amp;L1'!P$15:P$530)</f>
        <v>0</v>
      </c>
      <c r="Q23" s="107">
        <f>SUMIF('P&amp;L1'!$B$15:$B$530,$D23,'P&amp;L1'!Q$15:Q$530)</f>
        <v>0</v>
      </c>
      <c r="R23" s="107">
        <f>SUMIF('P&amp;L1'!$B$15:$B$530,$D23,'P&amp;L1'!R$15:R$530)</f>
        <v>0</v>
      </c>
      <c r="S23" s="107">
        <f>SUMIF('P&amp;L1'!$B$15:$B$530,$D23,'P&amp;L1'!S$15:S$530)</f>
        <v>0</v>
      </c>
      <c r="T23" s="107">
        <f>SUMIF('P&amp;L1'!$B$15:$B$530,$D23,'P&amp;L1'!T$15:T$530)</f>
        <v>0</v>
      </c>
      <c r="U23" s="107">
        <f>SUMIF('P&amp;L1'!$B$15:$B$530,$D23,'P&amp;L1'!U$15:U$530)</f>
        <v>0</v>
      </c>
      <c r="V23" s="107">
        <f>SUMIF('P&amp;L1'!$B$15:$B$530,$D23,'P&amp;L1'!V$15:V$530)</f>
        <v>0</v>
      </c>
      <c r="W23" s="107">
        <f>SUMIF('P&amp;L1'!$B$15:$B$530,$D23,'P&amp;L1'!W$15:W$530)</f>
        <v>0</v>
      </c>
      <c r="X23" s="107">
        <f>SUMIF('P&amp;L1'!$B$15:$B$530,$D23,'P&amp;L1'!X$15:X$530)</f>
        <v>0</v>
      </c>
      <c r="Y23" s="107">
        <f>SUMIF('P&amp;L1'!$B$15:$B$530,$D23,'P&amp;L1'!Y$15:Y$530)</f>
        <v>0</v>
      </c>
      <c r="Z23" s="107">
        <f>SUMIF('P&amp;L1'!$B$15:$B$530,$D23,'P&amp;L1'!Z$15:Z$530)</f>
        <v>0</v>
      </c>
      <c r="AA23" s="107">
        <f>SUMIF('P&amp;L1'!$B$15:$B$530,$D23,'P&amp;L1'!AA$15:AA$530)</f>
        <v>0</v>
      </c>
      <c r="AB23" s="107">
        <f>SUMIF('P&amp;L1'!$B$15:$B$530,$D23,'P&amp;L1'!AB$15:AB$530)</f>
        <v>0</v>
      </c>
      <c r="AC23" s="108">
        <f>SUMIF('P&amp;L1'!$B$15:$B$530,$D23,'P&amp;L1'!AC$15:AC$530)</f>
        <v>0</v>
      </c>
      <c r="AE23" s="805">
        <f>SUMIF('P&amp;L1'!$B$15:$B$530,$D23,'P&amp;L1'!AE$15:AE$530)</f>
        <v>0</v>
      </c>
      <c r="AG23" s="805">
        <f>SUMIF('P&amp;L1'!$B$15:$B$530,$D23,'P&amp;L1'!AG$15:AG$530)</f>
        <v>0</v>
      </c>
      <c r="AI23" s="805">
        <f>SUMIF('P&amp;L1'!$B$15:$B$530,$D23,'P&amp;L1'!AI$15:AI$530)</f>
        <v>0</v>
      </c>
    </row>
    <row r="24" spans="4:35" outlineLevel="1" x14ac:dyDescent="0.2">
      <c r="D24" s="113" t="str">
        <f>'Line Items'!D2439</f>
        <v>Performance Regimes</v>
      </c>
      <c r="E24" s="286"/>
      <c r="F24" s="155" t="str">
        <f>INDEX('P&amp;L1'!F$15:F$530,MATCH($D24,'P&amp;L1'!$B$15:$B$530,0))</f>
        <v>£000</v>
      </c>
      <c r="G24" s="115">
        <f>SUMIF('P&amp;L1'!$B$15:$B$530,$D24,'P&amp;L1'!G$15:G$530)</f>
        <v>0</v>
      </c>
      <c r="H24" s="115">
        <f>SUMIF('P&amp;L1'!$B$15:$B$530,$D24,'P&amp;L1'!H$15:H$530)</f>
        <v>0</v>
      </c>
      <c r="I24" s="115">
        <f>SUMIF('P&amp;L1'!$B$15:$B$530,$D24,'P&amp;L1'!I$15:I$530)</f>
        <v>0</v>
      </c>
      <c r="J24" s="115">
        <f>SUMIF('P&amp;L1'!$B$15:$B$530,$D24,'P&amp;L1'!J$15:J$530)</f>
        <v>0</v>
      </c>
      <c r="K24" s="115">
        <f>SUMIF('P&amp;L1'!$B$15:$B$530,$D24,'P&amp;L1'!K$15:K$530)</f>
        <v>0</v>
      </c>
      <c r="L24" s="115">
        <f>SUMIF('P&amp;L1'!$B$15:$B$530,$D24,'P&amp;L1'!L$15:L$530)</f>
        <v>0</v>
      </c>
      <c r="M24" s="115">
        <f>SUMIF('P&amp;L1'!$B$15:$B$530,$D24,'P&amp;L1'!M$15:M$530)</f>
        <v>0</v>
      </c>
      <c r="N24" s="115">
        <f>SUMIF('P&amp;L1'!$B$15:$B$530,$D24,'P&amp;L1'!N$15:N$530)</f>
        <v>0</v>
      </c>
      <c r="O24" s="115">
        <f>SUMIF('P&amp;L1'!$B$15:$B$530,$D24,'P&amp;L1'!O$15:O$530)</f>
        <v>0</v>
      </c>
      <c r="P24" s="115">
        <f>SUMIF('P&amp;L1'!$B$15:$B$530,$D24,'P&amp;L1'!P$15:P$530)</f>
        <v>0</v>
      </c>
      <c r="Q24" s="115">
        <f>SUMIF('P&amp;L1'!$B$15:$B$530,$D24,'P&amp;L1'!Q$15:Q$530)</f>
        <v>0</v>
      </c>
      <c r="R24" s="115">
        <f>SUMIF('P&amp;L1'!$B$15:$B$530,$D24,'P&amp;L1'!R$15:R$530)</f>
        <v>0</v>
      </c>
      <c r="S24" s="115">
        <f>SUMIF('P&amp;L1'!$B$15:$B$530,$D24,'P&amp;L1'!S$15:S$530)</f>
        <v>0</v>
      </c>
      <c r="T24" s="115">
        <f>SUMIF('P&amp;L1'!$B$15:$B$530,$D24,'P&amp;L1'!T$15:T$530)</f>
        <v>0</v>
      </c>
      <c r="U24" s="115">
        <f>SUMIF('P&amp;L1'!$B$15:$B$530,$D24,'P&amp;L1'!U$15:U$530)</f>
        <v>0</v>
      </c>
      <c r="V24" s="115">
        <f>SUMIF('P&amp;L1'!$B$15:$B$530,$D24,'P&amp;L1'!V$15:V$530)</f>
        <v>0</v>
      </c>
      <c r="W24" s="115">
        <f>SUMIF('P&amp;L1'!$B$15:$B$530,$D24,'P&amp;L1'!W$15:W$530)</f>
        <v>0</v>
      </c>
      <c r="X24" s="115">
        <f>SUMIF('P&amp;L1'!$B$15:$B$530,$D24,'P&amp;L1'!X$15:X$530)</f>
        <v>0</v>
      </c>
      <c r="Y24" s="115">
        <f>SUMIF('P&amp;L1'!$B$15:$B$530,$D24,'P&amp;L1'!Y$15:Y$530)</f>
        <v>0</v>
      </c>
      <c r="Z24" s="115">
        <f>SUMIF('P&amp;L1'!$B$15:$B$530,$D24,'P&amp;L1'!Z$15:Z$530)</f>
        <v>0</v>
      </c>
      <c r="AA24" s="115">
        <f>SUMIF('P&amp;L1'!$B$15:$B$530,$D24,'P&amp;L1'!AA$15:AA$530)</f>
        <v>0</v>
      </c>
      <c r="AB24" s="115">
        <f>SUMIF('P&amp;L1'!$B$15:$B$530,$D24,'P&amp;L1'!AB$15:AB$530)</f>
        <v>0</v>
      </c>
      <c r="AC24" s="116">
        <f>SUMIF('P&amp;L1'!$B$15:$B$530,$D24,'P&amp;L1'!AC$15:AC$530)</f>
        <v>0</v>
      </c>
      <c r="AE24" s="1058">
        <f>SUMIF('P&amp;L1'!$B$15:$B$530,$D24,'P&amp;L1'!AE$15:AE$530)</f>
        <v>0</v>
      </c>
      <c r="AG24" s="1058">
        <f>SUMIF('P&amp;L1'!$B$15:$B$530,$D24,'P&amp;L1'!AG$15:AG$530)</f>
        <v>0</v>
      </c>
      <c r="AI24" s="1058">
        <f>SUMIF('P&amp;L1'!$B$15:$B$530,$D24,'P&amp;L1'!AI$15:AI$530)</f>
        <v>0</v>
      </c>
    </row>
    <row r="25" spans="4:35" outlineLevel="1" x14ac:dyDescent="0.2">
      <c r="I25" s="513"/>
      <c r="Z25" s="513"/>
    </row>
    <row r="26" spans="4:35" ht="13.5" outlineLevel="1" thickBot="1" x14ac:dyDescent="0.25">
      <c r="D26" s="466" t="str">
        <f>'Line Items'!D2497</f>
        <v>Total Costs</v>
      </c>
      <c r="E26" s="467"/>
      <c r="F26" s="468" t="str">
        <f>F24</f>
        <v>£000</v>
      </c>
      <c r="G26" s="469">
        <f t="shared" ref="G26:AC26" si="1">SUM(G20:G24)</f>
        <v>0</v>
      </c>
      <c r="H26" s="469">
        <f t="shared" si="1"/>
        <v>0</v>
      </c>
      <c r="I26" s="469">
        <f t="shared" si="1"/>
        <v>0</v>
      </c>
      <c r="J26" s="469">
        <f t="shared" si="1"/>
        <v>0</v>
      </c>
      <c r="K26" s="469">
        <f t="shared" si="1"/>
        <v>0</v>
      </c>
      <c r="L26" s="469">
        <f t="shared" si="1"/>
        <v>0</v>
      </c>
      <c r="M26" s="469">
        <f t="shared" si="1"/>
        <v>0</v>
      </c>
      <c r="N26" s="469">
        <f t="shared" si="1"/>
        <v>0</v>
      </c>
      <c r="O26" s="469">
        <f t="shared" si="1"/>
        <v>0</v>
      </c>
      <c r="P26" s="469">
        <f t="shared" si="1"/>
        <v>0</v>
      </c>
      <c r="Q26" s="469">
        <f t="shared" si="1"/>
        <v>0</v>
      </c>
      <c r="R26" s="469">
        <f t="shared" si="1"/>
        <v>0</v>
      </c>
      <c r="S26" s="469">
        <f t="shared" si="1"/>
        <v>0</v>
      </c>
      <c r="T26" s="469">
        <f t="shared" si="1"/>
        <v>0</v>
      </c>
      <c r="U26" s="469">
        <f t="shared" si="1"/>
        <v>0</v>
      </c>
      <c r="V26" s="469">
        <f t="shared" si="1"/>
        <v>0</v>
      </c>
      <c r="W26" s="469">
        <f t="shared" si="1"/>
        <v>0</v>
      </c>
      <c r="X26" s="469">
        <f t="shared" si="1"/>
        <v>0</v>
      </c>
      <c r="Y26" s="469">
        <f t="shared" si="1"/>
        <v>0</v>
      </c>
      <c r="Z26" s="469">
        <f t="shared" si="1"/>
        <v>0</v>
      </c>
      <c r="AA26" s="469">
        <f t="shared" si="1"/>
        <v>0</v>
      </c>
      <c r="AB26" s="469">
        <f t="shared" si="1"/>
        <v>0</v>
      </c>
      <c r="AC26" s="470">
        <f t="shared" si="1"/>
        <v>0</v>
      </c>
      <c r="AE26" s="1064">
        <f>SUM(AE20:AE24)</f>
        <v>0</v>
      </c>
      <c r="AG26" s="1064">
        <f>SUM(AG20:AG24)</f>
        <v>0</v>
      </c>
      <c r="AI26" s="1064">
        <f>SUM(AI20:AI24)</f>
        <v>0</v>
      </c>
    </row>
    <row r="27" spans="4:35" ht="13.5" outlineLevel="1" thickTop="1" x14ac:dyDescent="0.2">
      <c r="I27" s="513"/>
    </row>
    <row r="28" spans="4:35" ht="13.5" outlineLevel="1" thickBot="1" x14ac:dyDescent="0.25">
      <c r="D28" s="466" t="str">
        <f>'Line Items'!D2498</f>
        <v>Operating Profit / (Loss) Before Exceptionals &amp; Contingencies</v>
      </c>
      <c r="E28" s="467"/>
      <c r="F28" s="468" t="str">
        <f>F26</f>
        <v>£000</v>
      </c>
      <c r="G28" s="469">
        <f t="shared" ref="G28:AC28" si="2">SUM(G18,G26)</f>
        <v>0</v>
      </c>
      <c r="H28" s="469">
        <f t="shared" si="2"/>
        <v>0</v>
      </c>
      <c r="I28" s="469">
        <f t="shared" si="2"/>
        <v>0</v>
      </c>
      <c r="J28" s="469">
        <f t="shared" si="2"/>
        <v>0</v>
      </c>
      <c r="K28" s="469">
        <f t="shared" si="2"/>
        <v>0</v>
      </c>
      <c r="L28" s="469">
        <f t="shared" si="2"/>
        <v>0</v>
      </c>
      <c r="M28" s="469">
        <f t="shared" si="2"/>
        <v>0</v>
      </c>
      <c r="N28" s="469">
        <f t="shared" si="2"/>
        <v>0</v>
      </c>
      <c r="O28" s="469">
        <f t="shared" si="2"/>
        <v>0</v>
      </c>
      <c r="P28" s="469">
        <f t="shared" si="2"/>
        <v>0</v>
      </c>
      <c r="Q28" s="469">
        <f t="shared" si="2"/>
        <v>0</v>
      </c>
      <c r="R28" s="469">
        <f t="shared" si="2"/>
        <v>0</v>
      </c>
      <c r="S28" s="469">
        <f t="shared" si="2"/>
        <v>0</v>
      </c>
      <c r="T28" s="469">
        <f t="shared" si="2"/>
        <v>0</v>
      </c>
      <c r="U28" s="469">
        <f t="shared" si="2"/>
        <v>0</v>
      </c>
      <c r="V28" s="469">
        <f t="shared" si="2"/>
        <v>0</v>
      </c>
      <c r="W28" s="469">
        <f t="shared" si="2"/>
        <v>0</v>
      </c>
      <c r="X28" s="469">
        <f t="shared" si="2"/>
        <v>0</v>
      </c>
      <c r="Y28" s="469">
        <f t="shared" si="2"/>
        <v>0</v>
      </c>
      <c r="Z28" s="469">
        <f t="shared" si="2"/>
        <v>0</v>
      </c>
      <c r="AA28" s="469">
        <f t="shared" si="2"/>
        <v>0</v>
      </c>
      <c r="AB28" s="469">
        <f t="shared" si="2"/>
        <v>0</v>
      </c>
      <c r="AC28" s="470">
        <f t="shared" si="2"/>
        <v>0</v>
      </c>
      <c r="AE28" s="1064">
        <f>SUM(AE18,AE26)</f>
        <v>0</v>
      </c>
      <c r="AG28" s="1064">
        <f>SUM(AG18,AG26)</f>
        <v>0</v>
      </c>
      <c r="AI28" s="1064">
        <f>SUM(AI18,AI26)</f>
        <v>0</v>
      </c>
    </row>
    <row r="29" spans="4:35" ht="13.5" outlineLevel="1" thickTop="1" x14ac:dyDescent="0.2"/>
    <row r="30" spans="4:35" outlineLevel="1" x14ac:dyDescent="0.2">
      <c r="D30" s="446" t="str">
        <f>'Line Items'!D2499</f>
        <v>Exceptionals</v>
      </c>
      <c r="E30" s="447"/>
      <c r="F30" s="448" t="str">
        <f>INDEX('P&amp;L1'!F$15:F$530,MATCH($D30,'P&amp;L1'!$B$15:$B$530,0))</f>
        <v>£000</v>
      </c>
      <c r="G30" s="449">
        <f>SUMIF('P&amp;L1'!$B$15:$B$530,$D30,'P&amp;L1'!G$15:G$530)</f>
        <v>0</v>
      </c>
      <c r="H30" s="449">
        <f>SUMIF('P&amp;L1'!$B$15:$B$530,$D30,'P&amp;L1'!H$15:H$530)</f>
        <v>0</v>
      </c>
      <c r="I30" s="449">
        <f>SUMIF('P&amp;L1'!$B$15:$B$530,$D30,'P&amp;L1'!I$15:I$530)</f>
        <v>0</v>
      </c>
      <c r="J30" s="449">
        <f>SUMIF('P&amp;L1'!$B$15:$B$530,$D30,'P&amp;L1'!J$15:J$530)</f>
        <v>0</v>
      </c>
      <c r="K30" s="449">
        <f>SUMIF('P&amp;L1'!$B$15:$B$530,$D30,'P&amp;L1'!K$15:K$530)</f>
        <v>0</v>
      </c>
      <c r="L30" s="449">
        <f>SUMIF('P&amp;L1'!$B$15:$B$530,$D30,'P&amp;L1'!L$15:L$530)</f>
        <v>0</v>
      </c>
      <c r="M30" s="449">
        <f>SUMIF('P&amp;L1'!$B$15:$B$530,$D30,'P&amp;L1'!M$15:M$530)</f>
        <v>0</v>
      </c>
      <c r="N30" s="449">
        <f>SUMIF('P&amp;L1'!$B$15:$B$530,$D30,'P&amp;L1'!N$15:N$530)</f>
        <v>0</v>
      </c>
      <c r="O30" s="449">
        <f>SUMIF('P&amp;L1'!$B$15:$B$530,$D30,'P&amp;L1'!O$15:O$530)</f>
        <v>0</v>
      </c>
      <c r="P30" s="449">
        <f>SUMIF('P&amp;L1'!$B$15:$B$530,$D30,'P&amp;L1'!P$15:P$530)</f>
        <v>0</v>
      </c>
      <c r="Q30" s="449">
        <f>SUMIF('P&amp;L1'!$B$15:$B$530,$D30,'P&amp;L1'!Q$15:Q$530)</f>
        <v>0</v>
      </c>
      <c r="R30" s="449">
        <f>SUMIF('P&amp;L1'!$B$15:$B$530,$D30,'P&amp;L1'!R$15:R$530)</f>
        <v>0</v>
      </c>
      <c r="S30" s="449">
        <f>SUMIF('P&amp;L1'!$B$15:$B$530,$D30,'P&amp;L1'!S$15:S$530)</f>
        <v>0</v>
      </c>
      <c r="T30" s="449">
        <f>SUMIF('P&amp;L1'!$B$15:$B$530,$D30,'P&amp;L1'!T$15:T$530)</f>
        <v>0</v>
      </c>
      <c r="U30" s="449">
        <f>SUMIF('P&amp;L1'!$B$15:$B$530,$D30,'P&amp;L1'!U$15:U$530)</f>
        <v>0</v>
      </c>
      <c r="V30" s="449">
        <f>SUMIF('P&amp;L1'!$B$15:$B$530,$D30,'P&amp;L1'!V$15:V$530)</f>
        <v>0</v>
      </c>
      <c r="W30" s="449">
        <f>SUMIF('P&amp;L1'!$B$15:$B$530,$D30,'P&amp;L1'!W$15:W$530)</f>
        <v>0</v>
      </c>
      <c r="X30" s="449">
        <f>SUMIF('P&amp;L1'!$B$15:$B$530,$D30,'P&amp;L1'!X$15:X$530)</f>
        <v>0</v>
      </c>
      <c r="Y30" s="449">
        <f>SUMIF('P&amp;L1'!$B$15:$B$530,$D30,'P&amp;L1'!Y$15:Y$530)</f>
        <v>0</v>
      </c>
      <c r="Z30" s="449">
        <f>SUMIF('P&amp;L1'!$B$15:$B$530,$D30,'P&amp;L1'!Z$15:Z$530)</f>
        <v>0</v>
      </c>
      <c r="AA30" s="449">
        <f>SUMIF('P&amp;L1'!$B$15:$B$530,$D30,'P&amp;L1'!AA$15:AA$530)</f>
        <v>0</v>
      </c>
      <c r="AB30" s="449">
        <f>SUMIF('P&amp;L1'!$B$15:$B$530,$D30,'P&amp;L1'!AB$15:AB$530)</f>
        <v>0</v>
      </c>
      <c r="AC30" s="450">
        <f>SUMIF('P&amp;L1'!$B$15:$B$530,$D30,'P&amp;L1'!AC$15:AC$530)</f>
        <v>0</v>
      </c>
      <c r="AE30" s="1057">
        <f>SUMIF('P&amp;L1'!$B$15:$B$530,$D30,'P&amp;L1'!AE$15:AE$530)</f>
        <v>0</v>
      </c>
      <c r="AG30" s="1057">
        <f>SUMIF('P&amp;L1'!$B$15:$B$530,$D30,'P&amp;L1'!AG$15:AG$530)</f>
        <v>0</v>
      </c>
      <c r="AI30" s="1057">
        <f>SUMIF('P&amp;L1'!$B$15:$B$530,$D30,'P&amp;L1'!AI$15:AI$530)</f>
        <v>0</v>
      </c>
    </row>
    <row r="31" spans="4:35" outlineLevel="1" x14ac:dyDescent="0.2">
      <c r="D31" s="113" t="str">
        <f>'Line Items'!D2500</f>
        <v>Contingencies</v>
      </c>
      <c r="E31" s="286"/>
      <c r="F31" s="155" t="str">
        <f>INDEX('P&amp;L1'!F$15:F$530,MATCH($D31,'P&amp;L1'!$B$15:$B$530,0))</f>
        <v>£000</v>
      </c>
      <c r="G31" s="115">
        <f>SUMIF('P&amp;L1'!$B$15:$B$530,$D31,'P&amp;L1'!G$15:G$530)</f>
        <v>0</v>
      </c>
      <c r="H31" s="115">
        <f>SUMIF('P&amp;L1'!$B$15:$B$530,$D31,'P&amp;L1'!H$15:H$530)</f>
        <v>0</v>
      </c>
      <c r="I31" s="115">
        <f>SUMIF('P&amp;L1'!$B$15:$B$530,$D31,'P&amp;L1'!I$15:I$530)</f>
        <v>0</v>
      </c>
      <c r="J31" s="115">
        <f>SUMIF('P&amp;L1'!$B$15:$B$530,$D31,'P&amp;L1'!J$15:J$530)</f>
        <v>0</v>
      </c>
      <c r="K31" s="115">
        <f>SUMIF('P&amp;L1'!$B$15:$B$530,$D31,'P&amp;L1'!K$15:K$530)</f>
        <v>0</v>
      </c>
      <c r="L31" s="115">
        <f>SUMIF('P&amp;L1'!$B$15:$B$530,$D31,'P&amp;L1'!L$15:L$530)</f>
        <v>0</v>
      </c>
      <c r="M31" s="115">
        <f>SUMIF('P&amp;L1'!$B$15:$B$530,$D31,'P&amp;L1'!M$15:M$530)</f>
        <v>0</v>
      </c>
      <c r="N31" s="115">
        <f>SUMIF('P&amp;L1'!$B$15:$B$530,$D31,'P&amp;L1'!N$15:N$530)</f>
        <v>0</v>
      </c>
      <c r="O31" s="115">
        <f>SUMIF('P&amp;L1'!$B$15:$B$530,$D31,'P&amp;L1'!O$15:O$530)</f>
        <v>0</v>
      </c>
      <c r="P31" s="115">
        <f>SUMIF('P&amp;L1'!$B$15:$B$530,$D31,'P&amp;L1'!P$15:P$530)</f>
        <v>0</v>
      </c>
      <c r="Q31" s="115">
        <f>SUMIF('P&amp;L1'!$B$15:$B$530,$D31,'P&amp;L1'!Q$15:Q$530)</f>
        <v>0</v>
      </c>
      <c r="R31" s="115">
        <f>SUMIF('P&amp;L1'!$B$15:$B$530,$D31,'P&amp;L1'!R$15:R$530)</f>
        <v>0</v>
      </c>
      <c r="S31" s="115">
        <f>SUMIF('P&amp;L1'!$B$15:$B$530,$D31,'P&amp;L1'!S$15:S$530)</f>
        <v>0</v>
      </c>
      <c r="T31" s="115">
        <f>SUMIF('P&amp;L1'!$B$15:$B$530,$D31,'P&amp;L1'!T$15:T$530)</f>
        <v>0</v>
      </c>
      <c r="U31" s="115">
        <f>SUMIF('P&amp;L1'!$B$15:$B$530,$D31,'P&amp;L1'!U$15:U$530)</f>
        <v>0</v>
      </c>
      <c r="V31" s="115">
        <f>SUMIF('P&amp;L1'!$B$15:$B$530,$D31,'P&amp;L1'!V$15:V$530)</f>
        <v>0</v>
      </c>
      <c r="W31" s="115">
        <f>SUMIF('P&amp;L1'!$B$15:$B$530,$D31,'P&amp;L1'!W$15:W$530)</f>
        <v>0</v>
      </c>
      <c r="X31" s="115">
        <f>SUMIF('P&amp;L1'!$B$15:$B$530,$D31,'P&amp;L1'!X$15:X$530)</f>
        <v>0</v>
      </c>
      <c r="Y31" s="115">
        <f>SUMIF('P&amp;L1'!$B$15:$B$530,$D31,'P&amp;L1'!Y$15:Y$530)</f>
        <v>0</v>
      </c>
      <c r="Z31" s="115">
        <f>SUMIF('P&amp;L1'!$B$15:$B$530,$D31,'P&amp;L1'!Z$15:Z$530)</f>
        <v>0</v>
      </c>
      <c r="AA31" s="115">
        <f>SUMIF('P&amp;L1'!$B$15:$B$530,$D31,'P&amp;L1'!AA$15:AA$530)</f>
        <v>0</v>
      </c>
      <c r="AB31" s="115">
        <f>SUMIF('P&amp;L1'!$B$15:$B$530,$D31,'P&amp;L1'!AB$15:AB$530)</f>
        <v>0</v>
      </c>
      <c r="AC31" s="116">
        <f>SUMIF('P&amp;L1'!$B$15:$B$530,$D31,'P&amp;L1'!AC$15:AC$530)</f>
        <v>0</v>
      </c>
      <c r="AE31" s="1058">
        <f>SUMIF('P&amp;L1'!$B$15:$B$530,$D31,'P&amp;L1'!AE$15:AE$530)</f>
        <v>0</v>
      </c>
      <c r="AG31" s="1058">
        <f>SUMIF('P&amp;L1'!$B$15:$B$530,$D31,'P&amp;L1'!AG$15:AG$530)</f>
        <v>0</v>
      </c>
      <c r="AI31" s="1058">
        <f>SUMIF('P&amp;L1'!$B$15:$B$530,$D31,'P&amp;L1'!AI$15:AI$530)</f>
        <v>0</v>
      </c>
    </row>
    <row r="32" spans="4:35" outlineLevel="1" x14ac:dyDescent="0.2"/>
    <row r="33" spans="4:35" ht="13.5" outlineLevel="1" thickBot="1" x14ac:dyDescent="0.25">
      <c r="D33" s="466" t="str">
        <f>'Line Items'!D2501</f>
        <v>Operating Profit / (Loss) After Exceptionals &amp; Contingencies</v>
      </c>
      <c r="E33" s="467"/>
      <c r="F33" s="468" t="str">
        <f>F31</f>
        <v>£000</v>
      </c>
      <c r="G33" s="469">
        <f t="shared" ref="G33:AC33" si="3">SUM(G28,G30:G31)</f>
        <v>0</v>
      </c>
      <c r="H33" s="469">
        <f t="shared" si="3"/>
        <v>0</v>
      </c>
      <c r="I33" s="469">
        <f t="shared" si="3"/>
        <v>0</v>
      </c>
      <c r="J33" s="469">
        <f t="shared" si="3"/>
        <v>0</v>
      </c>
      <c r="K33" s="469">
        <f t="shared" si="3"/>
        <v>0</v>
      </c>
      <c r="L33" s="469">
        <f t="shared" si="3"/>
        <v>0</v>
      </c>
      <c r="M33" s="469">
        <f t="shared" si="3"/>
        <v>0</v>
      </c>
      <c r="N33" s="469">
        <f t="shared" si="3"/>
        <v>0</v>
      </c>
      <c r="O33" s="469">
        <f t="shared" si="3"/>
        <v>0</v>
      </c>
      <c r="P33" s="469">
        <f t="shared" si="3"/>
        <v>0</v>
      </c>
      <c r="Q33" s="469">
        <f t="shared" si="3"/>
        <v>0</v>
      </c>
      <c r="R33" s="469">
        <f t="shared" si="3"/>
        <v>0</v>
      </c>
      <c r="S33" s="469">
        <f t="shared" si="3"/>
        <v>0</v>
      </c>
      <c r="T33" s="469">
        <f t="shared" si="3"/>
        <v>0</v>
      </c>
      <c r="U33" s="469">
        <f t="shared" si="3"/>
        <v>0</v>
      </c>
      <c r="V33" s="469">
        <f t="shared" si="3"/>
        <v>0</v>
      </c>
      <c r="W33" s="469">
        <f t="shared" si="3"/>
        <v>0</v>
      </c>
      <c r="X33" s="469">
        <f t="shared" si="3"/>
        <v>0</v>
      </c>
      <c r="Y33" s="469">
        <f t="shared" si="3"/>
        <v>0</v>
      </c>
      <c r="Z33" s="469">
        <f t="shared" si="3"/>
        <v>0</v>
      </c>
      <c r="AA33" s="469">
        <f t="shared" si="3"/>
        <v>0</v>
      </c>
      <c r="AB33" s="469">
        <f t="shared" si="3"/>
        <v>0</v>
      </c>
      <c r="AC33" s="470">
        <f t="shared" si="3"/>
        <v>0</v>
      </c>
      <c r="AE33" s="1064">
        <f>SUM(AE28,AE30:AE31)</f>
        <v>0</v>
      </c>
      <c r="AG33" s="1064">
        <f>SUM(AG28,AG30:AG31)</f>
        <v>0</v>
      </c>
      <c r="AI33" s="1064">
        <f>SUM(AI28,AI30:AI31)</f>
        <v>0</v>
      </c>
    </row>
    <row r="34" spans="4:35" ht="13.5" outlineLevel="1" thickTop="1" x14ac:dyDescent="0.2"/>
    <row r="35" spans="4:35" outlineLevel="1" x14ac:dyDescent="0.2">
      <c r="D35" s="446" t="str">
        <f>'Line Items'!D2502</f>
        <v>Interest received on cash balance</v>
      </c>
      <c r="E35" s="447"/>
      <c r="F35" s="448" t="str">
        <f>'P&amp;L1'!F534</f>
        <v>£000</v>
      </c>
      <c r="G35" s="449">
        <f>'P&amp;L1'!G534</f>
        <v>0</v>
      </c>
      <c r="H35" s="449">
        <f>'P&amp;L1'!H534</f>
        <v>0</v>
      </c>
      <c r="I35" s="449">
        <f>'P&amp;L1'!I534</f>
        <v>0</v>
      </c>
      <c r="J35" s="449">
        <f>'P&amp;L1'!J534</f>
        <v>0</v>
      </c>
      <c r="K35" s="449">
        <f>'P&amp;L1'!K534</f>
        <v>0</v>
      </c>
      <c r="L35" s="449">
        <f>'P&amp;L1'!L534</f>
        <v>0</v>
      </c>
      <c r="M35" s="449">
        <f>'P&amp;L1'!M534</f>
        <v>0</v>
      </c>
      <c r="N35" s="449">
        <f>'P&amp;L1'!N534</f>
        <v>0</v>
      </c>
      <c r="O35" s="449">
        <f>'P&amp;L1'!O534</f>
        <v>0</v>
      </c>
      <c r="P35" s="449">
        <f>'P&amp;L1'!P534</f>
        <v>0</v>
      </c>
      <c r="Q35" s="449">
        <f>'P&amp;L1'!Q534</f>
        <v>0</v>
      </c>
      <c r="R35" s="449">
        <f>'P&amp;L1'!R534</f>
        <v>0</v>
      </c>
      <c r="S35" s="449">
        <f>'P&amp;L1'!S534</f>
        <v>0</v>
      </c>
      <c r="T35" s="449">
        <f>'P&amp;L1'!T534</f>
        <v>0</v>
      </c>
      <c r="U35" s="449">
        <f>'P&amp;L1'!U534</f>
        <v>0</v>
      </c>
      <c r="V35" s="449">
        <f>'P&amp;L1'!V534</f>
        <v>0</v>
      </c>
      <c r="W35" s="449">
        <f>'P&amp;L1'!W534</f>
        <v>0</v>
      </c>
      <c r="X35" s="449">
        <f>'P&amp;L1'!X534</f>
        <v>0</v>
      </c>
      <c r="Y35" s="449">
        <f>'P&amp;L1'!Y534</f>
        <v>0</v>
      </c>
      <c r="Z35" s="449">
        <f>'P&amp;L1'!Z534</f>
        <v>0</v>
      </c>
      <c r="AA35" s="449">
        <f>'P&amp;L1'!AA534</f>
        <v>0</v>
      </c>
      <c r="AB35" s="449">
        <f>'P&amp;L1'!AB534</f>
        <v>0</v>
      </c>
      <c r="AC35" s="450">
        <f>'P&amp;L1'!AC534</f>
        <v>0</v>
      </c>
      <c r="AE35" s="1057">
        <f>'P&amp;L1'!AE534</f>
        <v>0</v>
      </c>
      <c r="AG35" s="1057">
        <f>'P&amp;L1'!AG534</f>
        <v>0</v>
      </c>
      <c r="AI35" s="1057">
        <f>'P&amp;L1'!AI534</f>
        <v>0</v>
      </c>
    </row>
    <row r="36" spans="4:35" outlineLevel="1" x14ac:dyDescent="0.2">
      <c r="D36" s="142" t="str">
        <f>'Line Items'!D2503</f>
        <v>Interest paid on cash balance</v>
      </c>
      <c r="E36" s="106"/>
      <c r="F36" s="143" t="str">
        <f>'P&amp;L1'!F535</f>
        <v>£000</v>
      </c>
      <c r="G36" s="107">
        <f>'P&amp;L1'!G535</f>
        <v>0</v>
      </c>
      <c r="H36" s="107">
        <f>'P&amp;L1'!H535</f>
        <v>0</v>
      </c>
      <c r="I36" s="107">
        <f>'P&amp;L1'!I535</f>
        <v>0</v>
      </c>
      <c r="J36" s="107">
        <f>'P&amp;L1'!J535</f>
        <v>0</v>
      </c>
      <c r="K36" s="107">
        <f>'P&amp;L1'!K535</f>
        <v>0</v>
      </c>
      <c r="L36" s="107">
        <f>'P&amp;L1'!L535</f>
        <v>0</v>
      </c>
      <c r="M36" s="107">
        <f>'P&amp;L1'!M535</f>
        <v>0</v>
      </c>
      <c r="N36" s="107">
        <f>'P&amp;L1'!N535</f>
        <v>0</v>
      </c>
      <c r="O36" s="107">
        <f>'P&amp;L1'!O535</f>
        <v>0</v>
      </c>
      <c r="P36" s="107">
        <f>'P&amp;L1'!P535</f>
        <v>0</v>
      </c>
      <c r="Q36" s="107">
        <f>'P&amp;L1'!Q535</f>
        <v>0</v>
      </c>
      <c r="R36" s="107">
        <f>'P&amp;L1'!R535</f>
        <v>0</v>
      </c>
      <c r="S36" s="107">
        <f>'P&amp;L1'!S535</f>
        <v>0</v>
      </c>
      <c r="T36" s="107">
        <f>'P&amp;L1'!T535</f>
        <v>0</v>
      </c>
      <c r="U36" s="107">
        <f>'P&amp;L1'!U535</f>
        <v>0</v>
      </c>
      <c r="V36" s="107">
        <f>'P&amp;L1'!V535</f>
        <v>0</v>
      </c>
      <c r="W36" s="107">
        <f>'P&amp;L1'!W535</f>
        <v>0</v>
      </c>
      <c r="X36" s="107">
        <f>'P&amp;L1'!X535</f>
        <v>0</v>
      </c>
      <c r="Y36" s="107">
        <f>'P&amp;L1'!Y535</f>
        <v>0</v>
      </c>
      <c r="Z36" s="107">
        <f>'P&amp;L1'!Z535</f>
        <v>0</v>
      </c>
      <c r="AA36" s="107">
        <f>'P&amp;L1'!AA535</f>
        <v>0</v>
      </c>
      <c r="AB36" s="107">
        <f>'P&amp;L1'!AB535</f>
        <v>0</v>
      </c>
      <c r="AC36" s="108">
        <f>'P&amp;L1'!AC535</f>
        <v>0</v>
      </c>
      <c r="AE36" s="805">
        <f>'P&amp;L1'!AE535</f>
        <v>0</v>
      </c>
      <c r="AG36" s="805">
        <f>'P&amp;L1'!AG535</f>
        <v>0</v>
      </c>
      <c r="AI36" s="805">
        <f>'P&amp;L1'!AI535</f>
        <v>0</v>
      </c>
    </row>
    <row r="37" spans="4:35" outlineLevel="1" x14ac:dyDescent="0.2">
      <c r="D37" s="142" t="str">
        <f>'Line Items'!D2504</f>
        <v>Interest &amp; Fees paid on Commercial Debt AFC</v>
      </c>
      <c r="E37" s="106"/>
      <c r="F37" s="143" t="str">
        <f>'P&amp;L1'!F536</f>
        <v>£000</v>
      </c>
      <c r="G37" s="107">
        <f>'P&amp;L1'!G536</f>
        <v>0</v>
      </c>
      <c r="H37" s="107">
        <f>'P&amp;L1'!H536</f>
        <v>0</v>
      </c>
      <c r="I37" s="107">
        <f>'P&amp;L1'!I536</f>
        <v>0</v>
      </c>
      <c r="J37" s="107">
        <f>'P&amp;L1'!J536</f>
        <v>0</v>
      </c>
      <c r="K37" s="107">
        <f>'P&amp;L1'!K536</f>
        <v>0</v>
      </c>
      <c r="L37" s="107">
        <f>'P&amp;L1'!L536</f>
        <v>0</v>
      </c>
      <c r="M37" s="107">
        <f>'P&amp;L1'!M536</f>
        <v>0</v>
      </c>
      <c r="N37" s="107">
        <f>'P&amp;L1'!N536</f>
        <v>0</v>
      </c>
      <c r="O37" s="107">
        <f>'P&amp;L1'!O536</f>
        <v>0</v>
      </c>
      <c r="P37" s="107">
        <f>'P&amp;L1'!P536</f>
        <v>0</v>
      </c>
      <c r="Q37" s="107">
        <f>'P&amp;L1'!Q536</f>
        <v>0</v>
      </c>
      <c r="R37" s="107">
        <f>'P&amp;L1'!R536</f>
        <v>0</v>
      </c>
      <c r="S37" s="107">
        <f>'P&amp;L1'!S536</f>
        <v>0</v>
      </c>
      <c r="T37" s="107">
        <f>'P&amp;L1'!T536</f>
        <v>0</v>
      </c>
      <c r="U37" s="107">
        <f>'P&amp;L1'!U536</f>
        <v>0</v>
      </c>
      <c r="V37" s="107">
        <f>'P&amp;L1'!V536</f>
        <v>0</v>
      </c>
      <c r="W37" s="107">
        <f>'P&amp;L1'!W536</f>
        <v>0</v>
      </c>
      <c r="X37" s="107">
        <f>'P&amp;L1'!X536</f>
        <v>0</v>
      </c>
      <c r="Y37" s="107">
        <f>'P&amp;L1'!Y536</f>
        <v>0</v>
      </c>
      <c r="Z37" s="107">
        <f>'P&amp;L1'!Z536</f>
        <v>0</v>
      </c>
      <c r="AA37" s="107">
        <f>'P&amp;L1'!AA536</f>
        <v>0</v>
      </c>
      <c r="AB37" s="107">
        <f>'P&amp;L1'!AB536</f>
        <v>0</v>
      </c>
      <c r="AC37" s="108">
        <f>'P&amp;L1'!AC536</f>
        <v>0</v>
      </c>
      <c r="AE37" s="805">
        <f>'P&amp;L1'!AE536</f>
        <v>0</v>
      </c>
      <c r="AG37" s="805">
        <f>'P&amp;L1'!AG536</f>
        <v>0</v>
      </c>
      <c r="AI37" s="805">
        <f>'P&amp;L1'!AI536</f>
        <v>0</v>
      </c>
    </row>
    <row r="38" spans="4:35" outlineLevel="1" x14ac:dyDescent="0.2">
      <c r="D38" s="142" t="str">
        <f>'Line Items'!D2505</f>
        <v>Interest &amp; Fees paid on Shareholder Loan AFC (excl. PCS)</v>
      </c>
      <c r="E38" s="106"/>
      <c r="F38" s="143" t="str">
        <f>'P&amp;L1'!F537</f>
        <v>£000</v>
      </c>
      <c r="G38" s="107">
        <f>'P&amp;L1'!G537</f>
        <v>0</v>
      </c>
      <c r="H38" s="107">
        <f>'P&amp;L1'!H537</f>
        <v>0</v>
      </c>
      <c r="I38" s="107">
        <f>'P&amp;L1'!I537</f>
        <v>0</v>
      </c>
      <c r="J38" s="107">
        <f>'P&amp;L1'!J537</f>
        <v>0</v>
      </c>
      <c r="K38" s="107">
        <f>'P&amp;L1'!K537</f>
        <v>0</v>
      </c>
      <c r="L38" s="107">
        <f>'P&amp;L1'!L537</f>
        <v>0</v>
      </c>
      <c r="M38" s="107">
        <f>'P&amp;L1'!M537</f>
        <v>0</v>
      </c>
      <c r="N38" s="107">
        <f>'P&amp;L1'!N537</f>
        <v>0</v>
      </c>
      <c r="O38" s="107">
        <f>'P&amp;L1'!O537</f>
        <v>0</v>
      </c>
      <c r="P38" s="107">
        <f>'P&amp;L1'!P537</f>
        <v>0</v>
      </c>
      <c r="Q38" s="107">
        <f>'P&amp;L1'!Q537</f>
        <v>0</v>
      </c>
      <c r="R38" s="107">
        <f>'P&amp;L1'!R537</f>
        <v>0</v>
      </c>
      <c r="S38" s="107">
        <f>'P&amp;L1'!S537</f>
        <v>0</v>
      </c>
      <c r="T38" s="107">
        <f>'P&amp;L1'!T537</f>
        <v>0</v>
      </c>
      <c r="U38" s="107">
        <f>'P&amp;L1'!U537</f>
        <v>0</v>
      </c>
      <c r="V38" s="107">
        <f>'P&amp;L1'!V537</f>
        <v>0</v>
      </c>
      <c r="W38" s="107">
        <f>'P&amp;L1'!W537</f>
        <v>0</v>
      </c>
      <c r="X38" s="107">
        <f>'P&amp;L1'!X537</f>
        <v>0</v>
      </c>
      <c r="Y38" s="107">
        <f>'P&amp;L1'!Y537</f>
        <v>0</v>
      </c>
      <c r="Z38" s="107">
        <f>'P&amp;L1'!Z537</f>
        <v>0</v>
      </c>
      <c r="AA38" s="107">
        <f>'P&amp;L1'!AA537</f>
        <v>0</v>
      </c>
      <c r="AB38" s="107">
        <f>'P&amp;L1'!AB537</f>
        <v>0</v>
      </c>
      <c r="AC38" s="108">
        <f>'P&amp;L1'!AC537</f>
        <v>0</v>
      </c>
      <c r="AE38" s="805">
        <f>'P&amp;L1'!AE537</f>
        <v>0</v>
      </c>
      <c r="AG38" s="805">
        <f>'P&amp;L1'!AG537</f>
        <v>0</v>
      </c>
      <c r="AI38" s="805">
        <f>'P&amp;L1'!AI537</f>
        <v>0</v>
      </c>
    </row>
    <row r="39" spans="4:35" outlineLevel="1" x14ac:dyDescent="0.2">
      <c r="D39" s="142" t="str">
        <f>'Line Items'!D2506</f>
        <v>Interest &amp; Fees paid on Parent Company Support</v>
      </c>
      <c r="E39" s="106"/>
      <c r="F39" s="143" t="str">
        <f>'P&amp;L1'!F538</f>
        <v>£000</v>
      </c>
      <c r="G39" s="107">
        <f>'P&amp;L1'!G538</f>
        <v>0</v>
      </c>
      <c r="H39" s="107">
        <f>'P&amp;L1'!H538</f>
        <v>0</v>
      </c>
      <c r="I39" s="107">
        <f>'P&amp;L1'!I538</f>
        <v>0</v>
      </c>
      <c r="J39" s="107">
        <f>'P&amp;L1'!J538</f>
        <v>0</v>
      </c>
      <c r="K39" s="107">
        <f>'P&amp;L1'!K538</f>
        <v>0</v>
      </c>
      <c r="L39" s="107">
        <f>'P&amp;L1'!L538</f>
        <v>0</v>
      </c>
      <c r="M39" s="107">
        <f>'P&amp;L1'!M538</f>
        <v>0</v>
      </c>
      <c r="N39" s="107">
        <f>'P&amp;L1'!N538</f>
        <v>0</v>
      </c>
      <c r="O39" s="107">
        <f>'P&amp;L1'!O538</f>
        <v>0</v>
      </c>
      <c r="P39" s="107">
        <f>'P&amp;L1'!P538</f>
        <v>0</v>
      </c>
      <c r="Q39" s="107">
        <f>'P&amp;L1'!Q538</f>
        <v>0</v>
      </c>
      <c r="R39" s="107">
        <f>'P&amp;L1'!R538</f>
        <v>0</v>
      </c>
      <c r="S39" s="107">
        <f>'P&amp;L1'!S538</f>
        <v>0</v>
      </c>
      <c r="T39" s="107">
        <f>'P&amp;L1'!T538</f>
        <v>0</v>
      </c>
      <c r="U39" s="107">
        <f>'P&amp;L1'!U538</f>
        <v>0</v>
      </c>
      <c r="V39" s="107">
        <f>'P&amp;L1'!V538</f>
        <v>0</v>
      </c>
      <c r="W39" s="107">
        <f>'P&amp;L1'!W538</f>
        <v>0</v>
      </c>
      <c r="X39" s="107">
        <f>'P&amp;L1'!X538</f>
        <v>0</v>
      </c>
      <c r="Y39" s="107">
        <f>'P&amp;L1'!Y538</f>
        <v>0</v>
      </c>
      <c r="Z39" s="107">
        <f>'P&amp;L1'!Z538</f>
        <v>0</v>
      </c>
      <c r="AA39" s="107">
        <f>'P&amp;L1'!AA538</f>
        <v>0</v>
      </c>
      <c r="AB39" s="107">
        <f>'P&amp;L1'!AB538</f>
        <v>0</v>
      </c>
      <c r="AC39" s="108">
        <f>'P&amp;L1'!AC538</f>
        <v>0</v>
      </c>
      <c r="AE39" s="805">
        <f>'P&amp;L1'!AE538</f>
        <v>0</v>
      </c>
      <c r="AG39" s="805">
        <f>'P&amp;L1'!AG538</f>
        <v>0</v>
      </c>
      <c r="AI39" s="805">
        <f>'P&amp;L1'!AI538</f>
        <v>0</v>
      </c>
    </row>
    <row r="40" spans="4:35" outlineLevel="1" x14ac:dyDescent="0.2">
      <c r="D40" s="142" t="str">
        <f>'Line Items'!D2507</f>
        <v>Performance Bond Costs</v>
      </c>
      <c r="E40" s="106"/>
      <c r="F40" s="143" t="str">
        <f>'P&amp;L1'!F539</f>
        <v>£000</v>
      </c>
      <c r="G40" s="107">
        <f>'P&amp;L1'!G539</f>
        <v>0</v>
      </c>
      <c r="H40" s="107">
        <f>'P&amp;L1'!H539</f>
        <v>0</v>
      </c>
      <c r="I40" s="107">
        <f>'P&amp;L1'!I539</f>
        <v>0</v>
      </c>
      <c r="J40" s="107">
        <f>'P&amp;L1'!J539</f>
        <v>0</v>
      </c>
      <c r="K40" s="107">
        <f>'P&amp;L1'!K539</f>
        <v>0</v>
      </c>
      <c r="L40" s="107">
        <f>'P&amp;L1'!L539</f>
        <v>0</v>
      </c>
      <c r="M40" s="107">
        <f>'P&amp;L1'!M539</f>
        <v>0</v>
      </c>
      <c r="N40" s="107">
        <f>'P&amp;L1'!N539</f>
        <v>0</v>
      </c>
      <c r="O40" s="107">
        <f>'P&amp;L1'!O539</f>
        <v>0</v>
      </c>
      <c r="P40" s="107">
        <f>'P&amp;L1'!P539</f>
        <v>0</v>
      </c>
      <c r="Q40" s="107">
        <f>'P&amp;L1'!Q539</f>
        <v>0</v>
      </c>
      <c r="R40" s="107">
        <f>'P&amp;L1'!R539</f>
        <v>0</v>
      </c>
      <c r="S40" s="107">
        <f>'P&amp;L1'!S539</f>
        <v>0</v>
      </c>
      <c r="T40" s="107">
        <f>'P&amp;L1'!T539</f>
        <v>0</v>
      </c>
      <c r="U40" s="107">
        <f>'P&amp;L1'!U539</f>
        <v>0</v>
      </c>
      <c r="V40" s="107">
        <f>'P&amp;L1'!V539</f>
        <v>0</v>
      </c>
      <c r="W40" s="107">
        <f>'P&amp;L1'!W539</f>
        <v>0</v>
      </c>
      <c r="X40" s="107">
        <f>'P&amp;L1'!X539</f>
        <v>0</v>
      </c>
      <c r="Y40" s="107">
        <f>'P&amp;L1'!Y539</f>
        <v>0</v>
      </c>
      <c r="Z40" s="107">
        <f>'P&amp;L1'!Z539</f>
        <v>0</v>
      </c>
      <c r="AA40" s="107">
        <f>'P&amp;L1'!AA539</f>
        <v>0</v>
      </c>
      <c r="AB40" s="107">
        <f>'P&amp;L1'!AB539</f>
        <v>0</v>
      </c>
      <c r="AC40" s="108">
        <f>'P&amp;L1'!AC539</f>
        <v>0</v>
      </c>
      <c r="AE40" s="805">
        <f>'P&amp;L1'!AE539</f>
        <v>0</v>
      </c>
      <c r="AG40" s="805">
        <f>'P&amp;L1'!AG539</f>
        <v>0</v>
      </c>
      <c r="AI40" s="805">
        <f>'P&amp;L1'!AI539</f>
        <v>0</v>
      </c>
    </row>
    <row r="41" spans="4:35" outlineLevel="1" x14ac:dyDescent="0.2">
      <c r="D41" s="142" t="str">
        <f>'Line Items'!D2508</f>
        <v>PCS Bond Costs</v>
      </c>
      <c r="E41" s="106"/>
      <c r="F41" s="143" t="str">
        <f>'P&amp;L1'!F540</f>
        <v>£000</v>
      </c>
      <c r="G41" s="107">
        <f>'P&amp;L1'!G540</f>
        <v>0</v>
      </c>
      <c r="H41" s="107">
        <f>'P&amp;L1'!H540</f>
        <v>0</v>
      </c>
      <c r="I41" s="107">
        <f>'P&amp;L1'!I540</f>
        <v>0</v>
      </c>
      <c r="J41" s="107">
        <f>'P&amp;L1'!J540</f>
        <v>0</v>
      </c>
      <c r="K41" s="107">
        <f>'P&amp;L1'!K540</f>
        <v>0</v>
      </c>
      <c r="L41" s="107">
        <f>'P&amp;L1'!L540</f>
        <v>0</v>
      </c>
      <c r="M41" s="107">
        <f>'P&amp;L1'!M540</f>
        <v>0</v>
      </c>
      <c r="N41" s="107">
        <f>'P&amp;L1'!N540</f>
        <v>0</v>
      </c>
      <c r="O41" s="107">
        <f>'P&amp;L1'!O540</f>
        <v>0</v>
      </c>
      <c r="P41" s="107">
        <f>'P&amp;L1'!P540</f>
        <v>0</v>
      </c>
      <c r="Q41" s="107">
        <f>'P&amp;L1'!Q540</f>
        <v>0</v>
      </c>
      <c r="R41" s="107">
        <f>'P&amp;L1'!R540</f>
        <v>0</v>
      </c>
      <c r="S41" s="107">
        <f>'P&amp;L1'!S540</f>
        <v>0</v>
      </c>
      <c r="T41" s="107">
        <f>'P&amp;L1'!T540</f>
        <v>0</v>
      </c>
      <c r="U41" s="107">
        <f>'P&amp;L1'!U540</f>
        <v>0</v>
      </c>
      <c r="V41" s="107">
        <f>'P&amp;L1'!V540</f>
        <v>0</v>
      </c>
      <c r="W41" s="107">
        <f>'P&amp;L1'!W540</f>
        <v>0</v>
      </c>
      <c r="X41" s="107">
        <f>'P&amp;L1'!X540</f>
        <v>0</v>
      </c>
      <c r="Y41" s="107">
        <f>'P&amp;L1'!Y540</f>
        <v>0</v>
      </c>
      <c r="Z41" s="107">
        <f>'P&amp;L1'!Z540</f>
        <v>0</v>
      </c>
      <c r="AA41" s="107">
        <f>'P&amp;L1'!AA540</f>
        <v>0</v>
      </c>
      <c r="AB41" s="107">
        <f>'P&amp;L1'!AB540</f>
        <v>0</v>
      </c>
      <c r="AC41" s="108">
        <f>'P&amp;L1'!AC540</f>
        <v>0</v>
      </c>
      <c r="AE41" s="805">
        <f>'P&amp;L1'!AE540</f>
        <v>0</v>
      </c>
      <c r="AG41" s="805">
        <f>'P&amp;L1'!AG540</f>
        <v>0</v>
      </c>
      <c r="AI41" s="805">
        <f>'P&amp;L1'!AI540</f>
        <v>0</v>
      </c>
    </row>
    <row r="42" spans="4:35" outlineLevel="1" x14ac:dyDescent="0.2">
      <c r="D42" s="142" t="str">
        <f>'Line Items'!D2509</f>
        <v>Season Ticket Bond Costs</v>
      </c>
      <c r="E42" s="106"/>
      <c r="F42" s="143" t="str">
        <f>'P&amp;L1'!F541</f>
        <v>£000</v>
      </c>
      <c r="G42" s="107">
        <f>'P&amp;L1'!G541</f>
        <v>0</v>
      </c>
      <c r="H42" s="107">
        <f>'P&amp;L1'!H541</f>
        <v>0</v>
      </c>
      <c r="I42" s="107">
        <f>'P&amp;L1'!I541</f>
        <v>0</v>
      </c>
      <c r="J42" s="107">
        <f>'P&amp;L1'!J541</f>
        <v>0</v>
      </c>
      <c r="K42" s="107">
        <f>'P&amp;L1'!K541</f>
        <v>0</v>
      </c>
      <c r="L42" s="107">
        <f>'P&amp;L1'!L541</f>
        <v>0</v>
      </c>
      <c r="M42" s="107">
        <f>'P&amp;L1'!M541</f>
        <v>0</v>
      </c>
      <c r="N42" s="107">
        <f>'P&amp;L1'!N541</f>
        <v>0</v>
      </c>
      <c r="O42" s="107">
        <f>'P&amp;L1'!O541</f>
        <v>0</v>
      </c>
      <c r="P42" s="107">
        <f>'P&amp;L1'!P541</f>
        <v>0</v>
      </c>
      <c r="Q42" s="107">
        <f>'P&amp;L1'!Q541</f>
        <v>0</v>
      </c>
      <c r="R42" s="107">
        <f>'P&amp;L1'!R541</f>
        <v>0</v>
      </c>
      <c r="S42" s="107">
        <f>'P&amp;L1'!S541</f>
        <v>0</v>
      </c>
      <c r="T42" s="107">
        <f>'P&amp;L1'!T541</f>
        <v>0</v>
      </c>
      <c r="U42" s="107">
        <f>'P&amp;L1'!U541</f>
        <v>0</v>
      </c>
      <c r="V42" s="107">
        <f>'P&amp;L1'!V541</f>
        <v>0</v>
      </c>
      <c r="W42" s="107">
        <f>'P&amp;L1'!W541</f>
        <v>0</v>
      </c>
      <c r="X42" s="107">
        <f>'P&amp;L1'!X541</f>
        <v>0</v>
      </c>
      <c r="Y42" s="107">
        <f>'P&amp;L1'!Y541</f>
        <v>0</v>
      </c>
      <c r="Z42" s="107">
        <f>'P&amp;L1'!Z541</f>
        <v>0</v>
      </c>
      <c r="AA42" s="107">
        <f>'P&amp;L1'!AA541</f>
        <v>0</v>
      </c>
      <c r="AB42" s="107">
        <f>'P&amp;L1'!AB541</f>
        <v>0</v>
      </c>
      <c r="AC42" s="108">
        <f>'P&amp;L1'!AC541</f>
        <v>0</v>
      </c>
      <c r="AE42" s="805">
        <f>'P&amp;L1'!AE541</f>
        <v>0</v>
      </c>
      <c r="AG42" s="805">
        <f>'P&amp;L1'!AG541</f>
        <v>0</v>
      </c>
      <c r="AI42" s="805">
        <f>'P&amp;L1'!AI541</f>
        <v>0</v>
      </c>
    </row>
    <row r="43" spans="4:35" outlineLevel="1" x14ac:dyDescent="0.2">
      <c r="D43" s="142" t="str">
        <f>'Line Items'!D2510</f>
        <v>[Financing Costs Line 09]</v>
      </c>
      <c r="E43" s="106"/>
      <c r="F43" s="143" t="str">
        <f>'P&amp;L1'!F542</f>
        <v>£000</v>
      </c>
      <c r="G43" s="107">
        <f>'P&amp;L1'!G542</f>
        <v>0</v>
      </c>
      <c r="H43" s="107">
        <f>'P&amp;L1'!H542</f>
        <v>0</v>
      </c>
      <c r="I43" s="107">
        <f>'P&amp;L1'!I542</f>
        <v>0</v>
      </c>
      <c r="J43" s="107">
        <f>'P&amp;L1'!J542</f>
        <v>0</v>
      </c>
      <c r="K43" s="107">
        <f>'P&amp;L1'!K542</f>
        <v>0</v>
      </c>
      <c r="L43" s="107">
        <f>'P&amp;L1'!L542</f>
        <v>0</v>
      </c>
      <c r="M43" s="107">
        <f>'P&amp;L1'!M542</f>
        <v>0</v>
      </c>
      <c r="N43" s="107">
        <f>'P&amp;L1'!N542</f>
        <v>0</v>
      </c>
      <c r="O43" s="107">
        <f>'P&amp;L1'!O542</f>
        <v>0</v>
      </c>
      <c r="P43" s="107">
        <f>'P&amp;L1'!P542</f>
        <v>0</v>
      </c>
      <c r="Q43" s="107">
        <f>'P&amp;L1'!Q542</f>
        <v>0</v>
      </c>
      <c r="R43" s="107">
        <f>'P&amp;L1'!R542</f>
        <v>0</v>
      </c>
      <c r="S43" s="107">
        <f>'P&amp;L1'!S542</f>
        <v>0</v>
      </c>
      <c r="T43" s="107">
        <f>'P&amp;L1'!T542</f>
        <v>0</v>
      </c>
      <c r="U43" s="107">
        <f>'P&amp;L1'!U542</f>
        <v>0</v>
      </c>
      <c r="V43" s="107">
        <f>'P&amp;L1'!V542</f>
        <v>0</v>
      </c>
      <c r="W43" s="107">
        <f>'P&amp;L1'!W542</f>
        <v>0</v>
      </c>
      <c r="X43" s="107">
        <f>'P&amp;L1'!X542</f>
        <v>0</v>
      </c>
      <c r="Y43" s="107">
        <f>'P&amp;L1'!Y542</f>
        <v>0</v>
      </c>
      <c r="Z43" s="107">
        <f>'P&amp;L1'!Z542</f>
        <v>0</v>
      </c>
      <c r="AA43" s="107">
        <f>'P&amp;L1'!AA542</f>
        <v>0</v>
      </c>
      <c r="AB43" s="107">
        <f>'P&amp;L1'!AB542</f>
        <v>0</v>
      </c>
      <c r="AC43" s="108">
        <f>'P&amp;L1'!AC542</f>
        <v>0</v>
      </c>
      <c r="AE43" s="805">
        <f>'P&amp;L1'!AE542</f>
        <v>0</v>
      </c>
      <c r="AG43" s="805">
        <f>'P&amp;L1'!AG542</f>
        <v>0</v>
      </c>
      <c r="AI43" s="805">
        <f>'P&amp;L1'!AI542</f>
        <v>0</v>
      </c>
    </row>
    <row r="44" spans="4:35" outlineLevel="1" x14ac:dyDescent="0.2">
      <c r="D44" s="142" t="str">
        <f>'Line Items'!D2511</f>
        <v>[Financing Costs Line 10]</v>
      </c>
      <c r="E44" s="106"/>
      <c r="F44" s="143" t="str">
        <f>'P&amp;L1'!F543</f>
        <v>£000</v>
      </c>
      <c r="G44" s="107">
        <f>'P&amp;L1'!G543</f>
        <v>0</v>
      </c>
      <c r="H44" s="107">
        <f>'P&amp;L1'!H543</f>
        <v>0</v>
      </c>
      <c r="I44" s="107">
        <f>'P&amp;L1'!I543</f>
        <v>0</v>
      </c>
      <c r="J44" s="107">
        <f>'P&amp;L1'!J543</f>
        <v>0</v>
      </c>
      <c r="K44" s="107">
        <f>'P&amp;L1'!K543</f>
        <v>0</v>
      </c>
      <c r="L44" s="107">
        <f>'P&amp;L1'!L543</f>
        <v>0</v>
      </c>
      <c r="M44" s="107">
        <f>'P&amp;L1'!M543</f>
        <v>0</v>
      </c>
      <c r="N44" s="107">
        <f>'P&amp;L1'!N543</f>
        <v>0</v>
      </c>
      <c r="O44" s="107">
        <f>'P&amp;L1'!O543</f>
        <v>0</v>
      </c>
      <c r="P44" s="107">
        <f>'P&amp;L1'!P543</f>
        <v>0</v>
      </c>
      <c r="Q44" s="107">
        <f>'P&amp;L1'!Q543</f>
        <v>0</v>
      </c>
      <c r="R44" s="107">
        <f>'P&amp;L1'!R543</f>
        <v>0</v>
      </c>
      <c r="S44" s="107">
        <f>'P&amp;L1'!S543</f>
        <v>0</v>
      </c>
      <c r="T44" s="107">
        <f>'P&amp;L1'!T543</f>
        <v>0</v>
      </c>
      <c r="U44" s="107">
        <f>'P&amp;L1'!U543</f>
        <v>0</v>
      </c>
      <c r="V44" s="107">
        <f>'P&amp;L1'!V543</f>
        <v>0</v>
      </c>
      <c r="W44" s="107">
        <f>'P&amp;L1'!W543</f>
        <v>0</v>
      </c>
      <c r="X44" s="107">
        <f>'P&amp;L1'!X543</f>
        <v>0</v>
      </c>
      <c r="Y44" s="107">
        <f>'P&amp;L1'!Y543</f>
        <v>0</v>
      </c>
      <c r="Z44" s="107">
        <f>'P&amp;L1'!Z543</f>
        <v>0</v>
      </c>
      <c r="AA44" s="107">
        <f>'P&amp;L1'!AA543</f>
        <v>0</v>
      </c>
      <c r="AB44" s="107">
        <f>'P&amp;L1'!AB543</f>
        <v>0</v>
      </c>
      <c r="AC44" s="108">
        <f>'P&amp;L1'!AC543</f>
        <v>0</v>
      </c>
      <c r="AE44" s="805">
        <f>'P&amp;L1'!AE543</f>
        <v>0</v>
      </c>
      <c r="AG44" s="805">
        <f>'P&amp;L1'!AG543</f>
        <v>0</v>
      </c>
      <c r="AI44" s="805">
        <f>'P&amp;L1'!AI543</f>
        <v>0</v>
      </c>
    </row>
    <row r="45" spans="4:35" outlineLevel="1" x14ac:dyDescent="0.2">
      <c r="D45" s="142" t="str">
        <f>'Line Items'!D2512</f>
        <v>[Financing Costs Line 11]</v>
      </c>
      <c r="E45" s="106"/>
      <c r="F45" s="143" t="str">
        <f>'P&amp;L1'!F544</f>
        <v>£000</v>
      </c>
      <c r="G45" s="107">
        <f>'P&amp;L1'!G544</f>
        <v>0</v>
      </c>
      <c r="H45" s="107">
        <f>'P&amp;L1'!H544</f>
        <v>0</v>
      </c>
      <c r="I45" s="107">
        <f>'P&amp;L1'!I544</f>
        <v>0</v>
      </c>
      <c r="J45" s="107">
        <f>'P&amp;L1'!J544</f>
        <v>0</v>
      </c>
      <c r="K45" s="107">
        <f>'P&amp;L1'!K544</f>
        <v>0</v>
      </c>
      <c r="L45" s="107">
        <f>'P&amp;L1'!L544</f>
        <v>0</v>
      </c>
      <c r="M45" s="107">
        <f>'P&amp;L1'!M544</f>
        <v>0</v>
      </c>
      <c r="N45" s="107">
        <f>'P&amp;L1'!N544</f>
        <v>0</v>
      </c>
      <c r="O45" s="107">
        <f>'P&amp;L1'!O544</f>
        <v>0</v>
      </c>
      <c r="P45" s="107">
        <f>'P&amp;L1'!P544</f>
        <v>0</v>
      </c>
      <c r="Q45" s="107">
        <f>'P&amp;L1'!Q544</f>
        <v>0</v>
      </c>
      <c r="R45" s="107">
        <f>'P&amp;L1'!R544</f>
        <v>0</v>
      </c>
      <c r="S45" s="107">
        <f>'P&amp;L1'!S544</f>
        <v>0</v>
      </c>
      <c r="T45" s="107">
        <f>'P&amp;L1'!T544</f>
        <v>0</v>
      </c>
      <c r="U45" s="107">
        <f>'P&amp;L1'!U544</f>
        <v>0</v>
      </c>
      <c r="V45" s="107">
        <f>'P&amp;L1'!V544</f>
        <v>0</v>
      </c>
      <c r="W45" s="107">
        <f>'P&amp;L1'!W544</f>
        <v>0</v>
      </c>
      <c r="X45" s="107">
        <f>'P&amp;L1'!X544</f>
        <v>0</v>
      </c>
      <c r="Y45" s="107">
        <f>'P&amp;L1'!Y544</f>
        <v>0</v>
      </c>
      <c r="Z45" s="107">
        <f>'P&amp;L1'!Z544</f>
        <v>0</v>
      </c>
      <c r="AA45" s="107">
        <f>'P&amp;L1'!AA544</f>
        <v>0</v>
      </c>
      <c r="AB45" s="107">
        <f>'P&amp;L1'!AB544</f>
        <v>0</v>
      </c>
      <c r="AC45" s="108">
        <f>'P&amp;L1'!AC544</f>
        <v>0</v>
      </c>
      <c r="AE45" s="805">
        <f>'P&amp;L1'!AE544</f>
        <v>0</v>
      </c>
      <c r="AG45" s="805">
        <f>'P&amp;L1'!AG544</f>
        <v>0</v>
      </c>
      <c r="AI45" s="805">
        <f>'P&amp;L1'!AI544</f>
        <v>0</v>
      </c>
    </row>
    <row r="46" spans="4:35" outlineLevel="1" x14ac:dyDescent="0.2">
      <c r="D46" s="142" t="str">
        <f>'Line Items'!D2513</f>
        <v>[Financing Costs Line 12]</v>
      </c>
      <c r="E46" s="106"/>
      <c r="F46" s="143" t="str">
        <f>'P&amp;L1'!F545</f>
        <v>£000</v>
      </c>
      <c r="G46" s="107">
        <f>'P&amp;L1'!G545</f>
        <v>0</v>
      </c>
      <c r="H46" s="107">
        <f>'P&amp;L1'!H545</f>
        <v>0</v>
      </c>
      <c r="I46" s="107">
        <f>'P&amp;L1'!I545</f>
        <v>0</v>
      </c>
      <c r="J46" s="107">
        <f>'P&amp;L1'!J545</f>
        <v>0</v>
      </c>
      <c r="K46" s="107">
        <f>'P&amp;L1'!K545</f>
        <v>0</v>
      </c>
      <c r="L46" s="107">
        <f>'P&amp;L1'!L545</f>
        <v>0</v>
      </c>
      <c r="M46" s="107">
        <f>'P&amp;L1'!M545</f>
        <v>0</v>
      </c>
      <c r="N46" s="107">
        <f>'P&amp;L1'!N545</f>
        <v>0</v>
      </c>
      <c r="O46" s="107">
        <f>'P&amp;L1'!O545</f>
        <v>0</v>
      </c>
      <c r="P46" s="107">
        <f>'P&amp;L1'!P545</f>
        <v>0</v>
      </c>
      <c r="Q46" s="107">
        <f>'P&amp;L1'!Q545</f>
        <v>0</v>
      </c>
      <c r="R46" s="107">
        <f>'P&amp;L1'!R545</f>
        <v>0</v>
      </c>
      <c r="S46" s="107">
        <f>'P&amp;L1'!S545</f>
        <v>0</v>
      </c>
      <c r="T46" s="107">
        <f>'P&amp;L1'!T545</f>
        <v>0</v>
      </c>
      <c r="U46" s="107">
        <f>'P&amp;L1'!U545</f>
        <v>0</v>
      </c>
      <c r="V46" s="107">
        <f>'P&amp;L1'!V545</f>
        <v>0</v>
      </c>
      <c r="W46" s="107">
        <f>'P&amp;L1'!W545</f>
        <v>0</v>
      </c>
      <c r="X46" s="107">
        <f>'P&amp;L1'!X545</f>
        <v>0</v>
      </c>
      <c r="Y46" s="107">
        <f>'P&amp;L1'!Y545</f>
        <v>0</v>
      </c>
      <c r="Z46" s="107">
        <f>'P&amp;L1'!Z545</f>
        <v>0</v>
      </c>
      <c r="AA46" s="107">
        <f>'P&amp;L1'!AA545</f>
        <v>0</v>
      </c>
      <c r="AB46" s="107">
        <f>'P&amp;L1'!AB545</f>
        <v>0</v>
      </c>
      <c r="AC46" s="108">
        <f>'P&amp;L1'!AC545</f>
        <v>0</v>
      </c>
      <c r="AE46" s="805">
        <f>'P&amp;L1'!AE545</f>
        <v>0</v>
      </c>
      <c r="AG46" s="805">
        <f>'P&amp;L1'!AG545</f>
        <v>0</v>
      </c>
      <c r="AI46" s="805">
        <f>'P&amp;L1'!AI545</f>
        <v>0</v>
      </c>
    </row>
    <row r="47" spans="4:35" outlineLevel="1" x14ac:dyDescent="0.2">
      <c r="D47" s="113" t="str">
        <f>'Line Items'!D2514</f>
        <v>[Financing Costs Line 13]</v>
      </c>
      <c r="E47" s="286"/>
      <c r="F47" s="155" t="str">
        <f>'P&amp;L1'!F546</f>
        <v>£000</v>
      </c>
      <c r="G47" s="115">
        <f>'P&amp;L1'!G546</f>
        <v>0</v>
      </c>
      <c r="H47" s="115">
        <f>'P&amp;L1'!H546</f>
        <v>0</v>
      </c>
      <c r="I47" s="115">
        <f>'P&amp;L1'!I546</f>
        <v>0</v>
      </c>
      <c r="J47" s="115">
        <f>'P&amp;L1'!J546</f>
        <v>0</v>
      </c>
      <c r="K47" s="115">
        <f>'P&amp;L1'!K546</f>
        <v>0</v>
      </c>
      <c r="L47" s="115">
        <f>'P&amp;L1'!L546</f>
        <v>0</v>
      </c>
      <c r="M47" s="115">
        <f>'P&amp;L1'!M546</f>
        <v>0</v>
      </c>
      <c r="N47" s="115">
        <f>'P&amp;L1'!N546</f>
        <v>0</v>
      </c>
      <c r="O47" s="115">
        <f>'P&amp;L1'!O546</f>
        <v>0</v>
      </c>
      <c r="P47" s="115">
        <f>'P&amp;L1'!P546</f>
        <v>0</v>
      </c>
      <c r="Q47" s="115">
        <f>'P&amp;L1'!Q546</f>
        <v>0</v>
      </c>
      <c r="R47" s="115">
        <f>'P&amp;L1'!R546</f>
        <v>0</v>
      </c>
      <c r="S47" s="115">
        <f>'P&amp;L1'!S546</f>
        <v>0</v>
      </c>
      <c r="T47" s="115">
        <f>'P&amp;L1'!T546</f>
        <v>0</v>
      </c>
      <c r="U47" s="115">
        <f>'P&amp;L1'!U546</f>
        <v>0</v>
      </c>
      <c r="V47" s="115">
        <f>'P&amp;L1'!V546</f>
        <v>0</v>
      </c>
      <c r="W47" s="115">
        <f>'P&amp;L1'!W546</f>
        <v>0</v>
      </c>
      <c r="X47" s="115">
        <f>'P&amp;L1'!X546</f>
        <v>0</v>
      </c>
      <c r="Y47" s="115">
        <f>'P&amp;L1'!Y546</f>
        <v>0</v>
      </c>
      <c r="Z47" s="115">
        <f>'P&amp;L1'!Z546</f>
        <v>0</v>
      </c>
      <c r="AA47" s="115">
        <f>'P&amp;L1'!AA546</f>
        <v>0</v>
      </c>
      <c r="AB47" s="115">
        <f>'P&amp;L1'!AB546</f>
        <v>0</v>
      </c>
      <c r="AC47" s="116">
        <f>'P&amp;L1'!AC546</f>
        <v>0</v>
      </c>
      <c r="AE47" s="1058">
        <f>'P&amp;L1'!AE546</f>
        <v>0</v>
      </c>
      <c r="AG47" s="1058">
        <f>'P&amp;L1'!AG546</f>
        <v>0</v>
      </c>
      <c r="AI47" s="1058">
        <f>'P&amp;L1'!AI546</f>
        <v>0</v>
      </c>
    </row>
    <row r="48" spans="4:35" outlineLevel="1" x14ac:dyDescent="0.2"/>
    <row r="49" spans="4:35" ht="13.5" outlineLevel="1" thickBot="1" x14ac:dyDescent="0.25">
      <c r="D49" s="466" t="str">
        <f>'Line Items'!D2515</f>
        <v>Operating Profit / (Loss) After Financing Costs</v>
      </c>
      <c r="E49" s="467"/>
      <c r="F49" s="468" t="str">
        <f>F47</f>
        <v>£000</v>
      </c>
      <c r="G49" s="469">
        <f t="shared" ref="G49:AC49" si="4">SUM(G33,G35:G47)</f>
        <v>0</v>
      </c>
      <c r="H49" s="469">
        <f t="shared" si="4"/>
        <v>0</v>
      </c>
      <c r="I49" s="469">
        <f t="shared" si="4"/>
        <v>0</v>
      </c>
      <c r="J49" s="469">
        <f t="shared" si="4"/>
        <v>0</v>
      </c>
      <c r="K49" s="469">
        <f t="shared" si="4"/>
        <v>0</v>
      </c>
      <c r="L49" s="469">
        <f t="shared" si="4"/>
        <v>0</v>
      </c>
      <c r="M49" s="469">
        <f t="shared" si="4"/>
        <v>0</v>
      </c>
      <c r="N49" s="469">
        <f t="shared" si="4"/>
        <v>0</v>
      </c>
      <c r="O49" s="469">
        <f t="shared" si="4"/>
        <v>0</v>
      </c>
      <c r="P49" s="469">
        <f t="shared" si="4"/>
        <v>0</v>
      </c>
      <c r="Q49" s="469">
        <f t="shared" si="4"/>
        <v>0</v>
      </c>
      <c r="R49" s="469">
        <f t="shared" si="4"/>
        <v>0</v>
      </c>
      <c r="S49" s="469">
        <f t="shared" si="4"/>
        <v>0</v>
      </c>
      <c r="T49" s="469">
        <f t="shared" si="4"/>
        <v>0</v>
      </c>
      <c r="U49" s="469">
        <f t="shared" si="4"/>
        <v>0</v>
      </c>
      <c r="V49" s="469">
        <f t="shared" si="4"/>
        <v>0</v>
      </c>
      <c r="W49" s="469">
        <f t="shared" si="4"/>
        <v>0</v>
      </c>
      <c r="X49" s="469">
        <f t="shared" si="4"/>
        <v>0</v>
      </c>
      <c r="Y49" s="469">
        <f t="shared" si="4"/>
        <v>0</v>
      </c>
      <c r="Z49" s="469">
        <f t="shared" si="4"/>
        <v>0</v>
      </c>
      <c r="AA49" s="469">
        <f t="shared" si="4"/>
        <v>0</v>
      </c>
      <c r="AB49" s="469">
        <f t="shared" si="4"/>
        <v>0</v>
      </c>
      <c r="AC49" s="470">
        <f t="shared" si="4"/>
        <v>0</v>
      </c>
      <c r="AE49" s="1064">
        <f>SUM(AE33,AE35:AE47)</f>
        <v>0</v>
      </c>
      <c r="AG49" s="1064">
        <f>SUM(AG33,AG35:AG47)</f>
        <v>0</v>
      </c>
      <c r="AI49" s="1064">
        <f>SUM(AI33,AI35:AI47)</f>
        <v>0</v>
      </c>
    </row>
    <row r="50" spans="4:35" ht="13.5" outlineLevel="1" thickTop="1" x14ac:dyDescent="0.2"/>
    <row r="51" spans="4:35" outlineLevel="1" x14ac:dyDescent="0.2">
      <c r="D51" s="446" t="str">
        <f>'Line Items'!D2516</f>
        <v>Financial Subsidy / (Premium)</v>
      </c>
      <c r="E51" s="447"/>
      <c r="F51" s="448" t="str">
        <f>'P&amp;L1'!F550</f>
        <v>£000</v>
      </c>
      <c r="G51" s="500">
        <f>'P&amp;L1'!G550</f>
        <v>0</v>
      </c>
      <c r="H51" s="500">
        <f>'P&amp;L1'!H550</f>
        <v>0</v>
      </c>
      <c r="I51" s="500">
        <f>'P&amp;L1'!I550</f>
        <v>0</v>
      </c>
      <c r="J51" s="500">
        <f>'P&amp;L1'!J550</f>
        <v>0</v>
      </c>
      <c r="K51" s="500">
        <f>'P&amp;L1'!K550</f>
        <v>0</v>
      </c>
      <c r="L51" s="500">
        <f>'P&amp;L1'!L550</f>
        <v>0</v>
      </c>
      <c r="M51" s="500">
        <f>'P&amp;L1'!M550</f>
        <v>0</v>
      </c>
      <c r="N51" s="500">
        <f>'P&amp;L1'!N550</f>
        <v>0</v>
      </c>
      <c r="O51" s="500">
        <f>'P&amp;L1'!O550</f>
        <v>0</v>
      </c>
      <c r="P51" s="500">
        <f>'P&amp;L1'!P550</f>
        <v>0</v>
      </c>
      <c r="Q51" s="500">
        <f>'P&amp;L1'!Q550</f>
        <v>0</v>
      </c>
      <c r="R51" s="500">
        <f>'P&amp;L1'!R550</f>
        <v>0</v>
      </c>
      <c r="S51" s="500">
        <f>'P&amp;L1'!S550</f>
        <v>0</v>
      </c>
      <c r="T51" s="500">
        <f>'P&amp;L1'!T550</f>
        <v>0</v>
      </c>
      <c r="U51" s="500">
        <f>'P&amp;L1'!U550</f>
        <v>0</v>
      </c>
      <c r="V51" s="500">
        <f>'P&amp;L1'!V550</f>
        <v>0</v>
      </c>
      <c r="W51" s="500">
        <f>'P&amp;L1'!W550</f>
        <v>0</v>
      </c>
      <c r="X51" s="500">
        <f>'P&amp;L1'!X550</f>
        <v>0</v>
      </c>
      <c r="Y51" s="500">
        <f>'P&amp;L1'!Y550</f>
        <v>0</v>
      </c>
      <c r="Z51" s="500">
        <f>'P&amp;L1'!Z550</f>
        <v>0</v>
      </c>
      <c r="AA51" s="500">
        <f>'P&amp;L1'!AA550</f>
        <v>0</v>
      </c>
      <c r="AB51" s="500">
        <f>'P&amp;L1'!AB550</f>
        <v>0</v>
      </c>
      <c r="AC51" s="501">
        <f>'P&amp;L1'!AC550</f>
        <v>0</v>
      </c>
      <c r="AE51" s="1057">
        <f>'P&amp;L1'!AE550</f>
        <v>0</v>
      </c>
      <c r="AG51" s="1057">
        <f>'P&amp;L1'!AG550</f>
        <v>0</v>
      </c>
      <c r="AI51" s="1057">
        <f>'P&amp;L1'!AI550</f>
        <v>0</v>
      </c>
    </row>
    <row r="52" spans="4:35" outlineLevel="1" x14ac:dyDescent="0.2">
      <c r="D52" s="253" t="str">
        <f>'Line Items'!D2517</f>
        <v>GDP Adjustment - Not Used</v>
      </c>
      <c r="E52" s="480"/>
      <c r="F52" s="481" t="str">
        <f>'P&amp;L1'!F551</f>
        <v>£000</v>
      </c>
      <c r="G52" s="502">
        <f>'P&amp;L1'!G551</f>
        <v>0</v>
      </c>
      <c r="H52" s="502">
        <f>'P&amp;L1'!H551</f>
        <v>0</v>
      </c>
      <c r="I52" s="502">
        <f>'P&amp;L1'!I551</f>
        <v>0</v>
      </c>
      <c r="J52" s="502">
        <f>'P&amp;L1'!J551</f>
        <v>0</v>
      </c>
      <c r="K52" s="502">
        <f>'P&amp;L1'!K551</f>
        <v>0</v>
      </c>
      <c r="L52" s="502">
        <f>'P&amp;L1'!L551</f>
        <v>0</v>
      </c>
      <c r="M52" s="502">
        <f>'P&amp;L1'!M551</f>
        <v>0</v>
      </c>
      <c r="N52" s="502">
        <f>'P&amp;L1'!N551</f>
        <v>0</v>
      </c>
      <c r="O52" s="502">
        <f>'P&amp;L1'!O551</f>
        <v>0</v>
      </c>
      <c r="P52" s="502">
        <f>'P&amp;L1'!P551</f>
        <v>0</v>
      </c>
      <c r="Q52" s="502">
        <f>'P&amp;L1'!Q551</f>
        <v>0</v>
      </c>
      <c r="R52" s="502">
        <f>'P&amp;L1'!R551</f>
        <v>0</v>
      </c>
      <c r="S52" s="502">
        <f>'P&amp;L1'!S551</f>
        <v>0</v>
      </c>
      <c r="T52" s="502">
        <f>'P&amp;L1'!T551</f>
        <v>0</v>
      </c>
      <c r="U52" s="502">
        <f>'P&amp;L1'!U551</f>
        <v>0</v>
      </c>
      <c r="V52" s="502">
        <f>'P&amp;L1'!V551</f>
        <v>0</v>
      </c>
      <c r="W52" s="502">
        <f>'P&amp;L1'!W551</f>
        <v>0</v>
      </c>
      <c r="X52" s="502">
        <f>'P&amp;L1'!X551</f>
        <v>0</v>
      </c>
      <c r="Y52" s="502">
        <f>'P&amp;L1'!Y551</f>
        <v>0</v>
      </c>
      <c r="Z52" s="502">
        <f>'P&amp;L1'!Z551</f>
        <v>0</v>
      </c>
      <c r="AA52" s="502">
        <f>'P&amp;L1'!AA551</f>
        <v>0</v>
      </c>
      <c r="AB52" s="502">
        <f>'P&amp;L1'!AB551</f>
        <v>0</v>
      </c>
      <c r="AC52" s="503">
        <f>'P&amp;L1'!AC551</f>
        <v>0</v>
      </c>
      <c r="AD52" s="484"/>
      <c r="AE52" s="504">
        <f>'P&amp;L1'!AE551</f>
        <v>0</v>
      </c>
      <c r="AF52" s="484"/>
      <c r="AG52" s="504">
        <f>'P&amp;L1'!AG551</f>
        <v>0</v>
      </c>
      <c r="AH52" s="484"/>
      <c r="AI52" s="504">
        <f>'P&amp;L1'!AI551</f>
        <v>0</v>
      </c>
    </row>
    <row r="53" spans="4:35" outlineLevel="1" x14ac:dyDescent="0.2">
      <c r="D53" s="253" t="str">
        <f>'Line Items'!D2518</f>
        <v>CLE Adjustment - Not Used</v>
      </c>
      <c r="E53" s="480"/>
      <c r="F53" s="481" t="str">
        <f>'P&amp;L1'!F552</f>
        <v>£000</v>
      </c>
      <c r="G53" s="502">
        <f>'P&amp;L1'!G552</f>
        <v>0</v>
      </c>
      <c r="H53" s="502">
        <f>'P&amp;L1'!H552</f>
        <v>0</v>
      </c>
      <c r="I53" s="502">
        <f>'P&amp;L1'!I552</f>
        <v>0</v>
      </c>
      <c r="J53" s="502">
        <f>'P&amp;L1'!J552</f>
        <v>0</v>
      </c>
      <c r="K53" s="502">
        <f>'P&amp;L1'!K552</f>
        <v>0</v>
      </c>
      <c r="L53" s="502">
        <f>'P&amp;L1'!L552</f>
        <v>0</v>
      </c>
      <c r="M53" s="502">
        <f>'P&amp;L1'!M552</f>
        <v>0</v>
      </c>
      <c r="N53" s="502">
        <f>'P&amp;L1'!N552</f>
        <v>0</v>
      </c>
      <c r="O53" s="502">
        <f>'P&amp;L1'!O552</f>
        <v>0</v>
      </c>
      <c r="P53" s="502">
        <f>'P&amp;L1'!P552</f>
        <v>0</v>
      </c>
      <c r="Q53" s="502">
        <f>'P&amp;L1'!Q552</f>
        <v>0</v>
      </c>
      <c r="R53" s="502">
        <f>'P&amp;L1'!R552</f>
        <v>0</v>
      </c>
      <c r="S53" s="502">
        <f>'P&amp;L1'!S552</f>
        <v>0</v>
      </c>
      <c r="T53" s="502">
        <f>'P&amp;L1'!T552</f>
        <v>0</v>
      </c>
      <c r="U53" s="502">
        <f>'P&amp;L1'!U552</f>
        <v>0</v>
      </c>
      <c r="V53" s="502">
        <f>'P&amp;L1'!V552</f>
        <v>0</v>
      </c>
      <c r="W53" s="502">
        <f>'P&amp;L1'!W552</f>
        <v>0</v>
      </c>
      <c r="X53" s="502">
        <f>'P&amp;L1'!X552</f>
        <v>0</v>
      </c>
      <c r="Y53" s="502">
        <f>'P&amp;L1'!Y552</f>
        <v>0</v>
      </c>
      <c r="Z53" s="502">
        <f>'P&amp;L1'!Z552</f>
        <v>0</v>
      </c>
      <c r="AA53" s="502">
        <f>'P&amp;L1'!AA552</f>
        <v>0</v>
      </c>
      <c r="AB53" s="502">
        <f>'P&amp;L1'!AB552</f>
        <v>0</v>
      </c>
      <c r="AC53" s="503">
        <f>'P&amp;L1'!AC552</f>
        <v>0</v>
      </c>
      <c r="AD53" s="484"/>
      <c r="AE53" s="504">
        <f>'P&amp;L1'!AE552</f>
        <v>0</v>
      </c>
      <c r="AF53" s="484"/>
      <c r="AG53" s="504">
        <f>'P&amp;L1'!AG552</f>
        <v>0</v>
      </c>
      <c r="AH53" s="484"/>
      <c r="AI53" s="504">
        <f>'P&amp;L1'!AI552</f>
        <v>0</v>
      </c>
    </row>
    <row r="54" spans="4:35" outlineLevel="1" x14ac:dyDescent="0.2">
      <c r="D54" s="142" t="str">
        <f>'Line Items'!D2519</f>
        <v>FRM Adjustment Support/(Share)</v>
      </c>
      <c r="E54" s="106"/>
      <c r="F54" s="143" t="str">
        <f>'P&amp;L1'!F553</f>
        <v>£000</v>
      </c>
      <c r="G54" s="505">
        <f>'P&amp;L1'!G553</f>
        <v>0</v>
      </c>
      <c r="H54" s="505">
        <f>'P&amp;L1'!H553</f>
        <v>0</v>
      </c>
      <c r="I54" s="505">
        <f>'P&amp;L1'!I553</f>
        <v>0</v>
      </c>
      <c r="J54" s="505">
        <f>'P&amp;L1'!J553</f>
        <v>0</v>
      </c>
      <c r="K54" s="505">
        <f>'P&amp;L1'!K553</f>
        <v>0</v>
      </c>
      <c r="L54" s="505">
        <f>'P&amp;L1'!L553</f>
        <v>0</v>
      </c>
      <c r="M54" s="505">
        <f>'P&amp;L1'!M553</f>
        <v>0</v>
      </c>
      <c r="N54" s="505">
        <f>'P&amp;L1'!N553</f>
        <v>0</v>
      </c>
      <c r="O54" s="505">
        <f>'P&amp;L1'!O553</f>
        <v>0</v>
      </c>
      <c r="P54" s="505">
        <f>'P&amp;L1'!P553</f>
        <v>0</v>
      </c>
      <c r="Q54" s="505">
        <f>'P&amp;L1'!Q553</f>
        <v>0</v>
      </c>
      <c r="R54" s="505">
        <f>'P&amp;L1'!R553</f>
        <v>0</v>
      </c>
      <c r="S54" s="505">
        <f>'P&amp;L1'!S553</f>
        <v>0</v>
      </c>
      <c r="T54" s="505">
        <f>'P&amp;L1'!T553</f>
        <v>0</v>
      </c>
      <c r="U54" s="505">
        <f>'P&amp;L1'!U553</f>
        <v>0</v>
      </c>
      <c r="V54" s="505">
        <f>'P&amp;L1'!V553</f>
        <v>0</v>
      </c>
      <c r="W54" s="505">
        <f>'P&amp;L1'!W553</f>
        <v>0</v>
      </c>
      <c r="X54" s="505">
        <f>'P&amp;L1'!X553</f>
        <v>0</v>
      </c>
      <c r="Y54" s="505">
        <f>'P&amp;L1'!Y553</f>
        <v>0</v>
      </c>
      <c r="Z54" s="505">
        <f>'P&amp;L1'!Z553</f>
        <v>0</v>
      </c>
      <c r="AA54" s="505">
        <f>'P&amp;L1'!AA553</f>
        <v>0</v>
      </c>
      <c r="AB54" s="505">
        <f>'P&amp;L1'!AB553</f>
        <v>0</v>
      </c>
      <c r="AC54" s="506">
        <f>'P&amp;L1'!AC553</f>
        <v>0</v>
      </c>
      <c r="AE54" s="805">
        <f>'P&amp;L1'!AE553</f>
        <v>0</v>
      </c>
      <c r="AG54" s="805">
        <f>'P&amp;L1'!AG553</f>
        <v>0</v>
      </c>
      <c r="AI54" s="805">
        <f>'P&amp;L1'!AI553</f>
        <v>0</v>
      </c>
    </row>
    <row r="55" spans="4:35" outlineLevel="1" x14ac:dyDescent="0.2">
      <c r="D55" s="113" t="str">
        <f>'Line Items'!D2520</f>
        <v>DfT Profit Share</v>
      </c>
      <c r="E55" s="286"/>
      <c r="F55" s="155" t="str">
        <f>'P&amp;L1'!F554</f>
        <v>£000</v>
      </c>
      <c r="G55" s="507">
        <f>'P&amp;L1'!G554</f>
        <v>0</v>
      </c>
      <c r="H55" s="507">
        <f>'P&amp;L1'!H554</f>
        <v>0</v>
      </c>
      <c r="I55" s="507">
        <f>'P&amp;L1'!I554</f>
        <v>0</v>
      </c>
      <c r="J55" s="507">
        <f>'P&amp;L1'!J554</f>
        <v>0</v>
      </c>
      <c r="K55" s="507">
        <f>'P&amp;L1'!K554</f>
        <v>0</v>
      </c>
      <c r="L55" s="507">
        <f>'P&amp;L1'!L554</f>
        <v>0</v>
      </c>
      <c r="M55" s="507">
        <f>'P&amp;L1'!M554</f>
        <v>0</v>
      </c>
      <c r="N55" s="507">
        <f>'P&amp;L1'!N554</f>
        <v>0</v>
      </c>
      <c r="O55" s="507">
        <f>'P&amp;L1'!O554</f>
        <v>0</v>
      </c>
      <c r="P55" s="507">
        <f>'P&amp;L1'!P554</f>
        <v>0</v>
      </c>
      <c r="Q55" s="507">
        <f>'P&amp;L1'!Q554</f>
        <v>0</v>
      </c>
      <c r="R55" s="507">
        <f>'P&amp;L1'!R554</f>
        <v>0</v>
      </c>
      <c r="S55" s="507">
        <f>'P&amp;L1'!S554</f>
        <v>0</v>
      </c>
      <c r="T55" s="507">
        <f>'P&amp;L1'!T554</f>
        <v>0</v>
      </c>
      <c r="U55" s="507">
        <f>'P&amp;L1'!U554</f>
        <v>0</v>
      </c>
      <c r="V55" s="507">
        <f>'P&amp;L1'!V554</f>
        <v>0</v>
      </c>
      <c r="W55" s="507">
        <f>'P&amp;L1'!W554</f>
        <v>0</v>
      </c>
      <c r="X55" s="507">
        <f>'P&amp;L1'!X554</f>
        <v>0</v>
      </c>
      <c r="Y55" s="507">
        <f>'P&amp;L1'!Y554</f>
        <v>0</v>
      </c>
      <c r="Z55" s="507">
        <f>'P&amp;L1'!Z554</f>
        <v>0</v>
      </c>
      <c r="AA55" s="507">
        <f>'P&amp;L1'!AA554</f>
        <v>0</v>
      </c>
      <c r="AB55" s="507">
        <f>'P&amp;L1'!AB554</f>
        <v>0</v>
      </c>
      <c r="AC55" s="508">
        <f>'P&amp;L1'!AC554</f>
        <v>0</v>
      </c>
      <c r="AE55" s="1058">
        <f>'P&amp;L1'!AE554</f>
        <v>0</v>
      </c>
      <c r="AG55" s="1058">
        <f>'P&amp;L1'!AG554</f>
        <v>0</v>
      </c>
      <c r="AI55" s="1058">
        <f>'P&amp;L1'!AI554</f>
        <v>0</v>
      </c>
    </row>
    <row r="56" spans="4:35" outlineLevel="1" x14ac:dyDescent="0.2"/>
    <row r="57" spans="4:35" ht="13.5" outlineLevel="1" thickBot="1" x14ac:dyDescent="0.25">
      <c r="D57" s="466" t="str">
        <f>'Line Items'!D2521</f>
        <v>Profit / (Loss) Before Taxation</v>
      </c>
      <c r="E57" s="467"/>
      <c r="F57" s="468" t="str">
        <f>F55</f>
        <v>£000</v>
      </c>
      <c r="G57" s="469">
        <f t="shared" ref="G57:AC57" si="5">SUM(G49,G51:G55)</f>
        <v>0</v>
      </c>
      <c r="H57" s="469">
        <f t="shared" si="5"/>
        <v>0</v>
      </c>
      <c r="I57" s="469">
        <f t="shared" si="5"/>
        <v>0</v>
      </c>
      <c r="J57" s="469">
        <f t="shared" si="5"/>
        <v>0</v>
      </c>
      <c r="K57" s="469">
        <f t="shared" si="5"/>
        <v>0</v>
      </c>
      <c r="L57" s="469">
        <f t="shared" si="5"/>
        <v>0</v>
      </c>
      <c r="M57" s="469">
        <f t="shared" si="5"/>
        <v>0</v>
      </c>
      <c r="N57" s="469">
        <f t="shared" si="5"/>
        <v>0</v>
      </c>
      <c r="O57" s="469">
        <f t="shared" si="5"/>
        <v>0</v>
      </c>
      <c r="P57" s="469">
        <f t="shared" si="5"/>
        <v>0</v>
      </c>
      <c r="Q57" s="469">
        <f t="shared" si="5"/>
        <v>0</v>
      </c>
      <c r="R57" s="469">
        <f t="shared" si="5"/>
        <v>0</v>
      </c>
      <c r="S57" s="469">
        <f t="shared" si="5"/>
        <v>0</v>
      </c>
      <c r="T57" s="469">
        <f t="shared" si="5"/>
        <v>0</v>
      </c>
      <c r="U57" s="469">
        <f t="shared" si="5"/>
        <v>0</v>
      </c>
      <c r="V57" s="469">
        <f t="shared" si="5"/>
        <v>0</v>
      </c>
      <c r="W57" s="469">
        <f t="shared" si="5"/>
        <v>0</v>
      </c>
      <c r="X57" s="469">
        <f t="shared" si="5"/>
        <v>0</v>
      </c>
      <c r="Y57" s="469">
        <f t="shared" si="5"/>
        <v>0</v>
      </c>
      <c r="Z57" s="469">
        <f t="shared" si="5"/>
        <v>0</v>
      </c>
      <c r="AA57" s="469">
        <f t="shared" si="5"/>
        <v>0</v>
      </c>
      <c r="AB57" s="469">
        <f t="shared" si="5"/>
        <v>0</v>
      </c>
      <c r="AC57" s="470">
        <f t="shared" si="5"/>
        <v>0</v>
      </c>
      <c r="AE57" s="1064">
        <f>SUM(AE49,AE51:AE55)</f>
        <v>0</v>
      </c>
      <c r="AG57" s="1064">
        <f>SUM(AG49,AG51:AG55)</f>
        <v>0</v>
      </c>
      <c r="AI57" s="1064">
        <f>SUM(AI49,AI51:AI55)</f>
        <v>0</v>
      </c>
    </row>
    <row r="58" spans="4:35" ht="13.5" outlineLevel="1" thickTop="1" x14ac:dyDescent="0.2"/>
    <row r="59" spans="4:35" outlineLevel="1" x14ac:dyDescent="0.2">
      <c r="D59" s="305" t="str">
        <f>'Line Items'!D2522</f>
        <v>Corporation Tax - Current Tax</v>
      </c>
      <c r="E59" s="488"/>
      <c r="F59" s="431" t="str">
        <f>'P&amp;L1'!F558</f>
        <v>£000</v>
      </c>
      <c r="G59" s="509">
        <f>'P&amp;L1'!G558</f>
        <v>0</v>
      </c>
      <c r="H59" s="509">
        <f>'P&amp;L1'!H558</f>
        <v>0</v>
      </c>
      <c r="I59" s="509">
        <f>'P&amp;L1'!I558</f>
        <v>0</v>
      </c>
      <c r="J59" s="509">
        <f>'P&amp;L1'!J558</f>
        <v>0</v>
      </c>
      <c r="K59" s="509">
        <f>'P&amp;L1'!K558</f>
        <v>0</v>
      </c>
      <c r="L59" s="509">
        <f>'P&amp;L1'!L558</f>
        <v>0</v>
      </c>
      <c r="M59" s="509">
        <f>'P&amp;L1'!M558</f>
        <v>0</v>
      </c>
      <c r="N59" s="509">
        <f>'P&amp;L1'!N558</f>
        <v>0</v>
      </c>
      <c r="O59" s="509">
        <f>'P&amp;L1'!O558</f>
        <v>0</v>
      </c>
      <c r="P59" s="509">
        <f>'P&amp;L1'!P558</f>
        <v>0</v>
      </c>
      <c r="Q59" s="509">
        <f>'P&amp;L1'!Q558</f>
        <v>0</v>
      </c>
      <c r="R59" s="509">
        <f>'P&amp;L1'!R558</f>
        <v>0</v>
      </c>
      <c r="S59" s="509">
        <f>'P&amp;L1'!S558</f>
        <v>0</v>
      </c>
      <c r="T59" s="509">
        <f>'P&amp;L1'!T558</f>
        <v>0</v>
      </c>
      <c r="U59" s="509">
        <f>'P&amp;L1'!U558</f>
        <v>0</v>
      </c>
      <c r="V59" s="509">
        <f>'P&amp;L1'!V558</f>
        <v>0</v>
      </c>
      <c r="W59" s="509">
        <f>'P&amp;L1'!W558</f>
        <v>0</v>
      </c>
      <c r="X59" s="509">
        <f>'P&amp;L1'!X558</f>
        <v>0</v>
      </c>
      <c r="Y59" s="509">
        <f>'P&amp;L1'!Y558</f>
        <v>0</v>
      </c>
      <c r="Z59" s="509">
        <f>'P&amp;L1'!Z558</f>
        <v>0</v>
      </c>
      <c r="AA59" s="509">
        <f>'P&amp;L1'!AA558</f>
        <v>0</v>
      </c>
      <c r="AB59" s="509">
        <f>'P&amp;L1'!AB558</f>
        <v>0</v>
      </c>
      <c r="AC59" s="510">
        <f>'P&amp;L1'!AC558</f>
        <v>0</v>
      </c>
      <c r="AE59" s="1062">
        <f>'P&amp;L1'!AE558</f>
        <v>0</v>
      </c>
      <c r="AG59" s="1062">
        <f>'P&amp;L1'!AG558</f>
        <v>0</v>
      </c>
      <c r="AI59" s="1062">
        <f>'P&amp;L1'!AI558</f>
        <v>0</v>
      </c>
    </row>
    <row r="60" spans="4:35" ht="13.5" customHeight="1" outlineLevel="1" x14ac:dyDescent="0.2"/>
    <row r="61" spans="4:35" outlineLevel="1" x14ac:dyDescent="0.2">
      <c r="D61" s="305" t="str">
        <f>'Line Items'!D2523</f>
        <v>Deferred Tax</v>
      </c>
      <c r="E61" s="488"/>
      <c r="F61" s="431" t="str">
        <f>'P&amp;L1'!F560</f>
        <v>£000</v>
      </c>
      <c r="G61" s="509">
        <f>'P&amp;L1'!G560</f>
        <v>0</v>
      </c>
      <c r="H61" s="509">
        <f>'P&amp;L1'!H560</f>
        <v>0</v>
      </c>
      <c r="I61" s="509">
        <f>'P&amp;L1'!I560</f>
        <v>0</v>
      </c>
      <c r="J61" s="509">
        <f>'P&amp;L1'!J560</f>
        <v>0</v>
      </c>
      <c r="K61" s="509">
        <f>'P&amp;L1'!K560</f>
        <v>0</v>
      </c>
      <c r="L61" s="509">
        <f>'P&amp;L1'!L560</f>
        <v>0</v>
      </c>
      <c r="M61" s="509">
        <f>'P&amp;L1'!M560</f>
        <v>0</v>
      </c>
      <c r="N61" s="509">
        <f>'P&amp;L1'!N560</f>
        <v>0</v>
      </c>
      <c r="O61" s="509">
        <f>'P&amp;L1'!O560</f>
        <v>0</v>
      </c>
      <c r="P61" s="509">
        <f>'P&amp;L1'!P560</f>
        <v>0</v>
      </c>
      <c r="Q61" s="509">
        <f>'P&amp;L1'!Q560</f>
        <v>0</v>
      </c>
      <c r="R61" s="509">
        <f>'P&amp;L1'!R560</f>
        <v>0</v>
      </c>
      <c r="S61" s="509">
        <f>'P&amp;L1'!S560</f>
        <v>0</v>
      </c>
      <c r="T61" s="509">
        <f>'P&amp;L1'!T560</f>
        <v>0</v>
      </c>
      <c r="U61" s="509">
        <f>'P&amp;L1'!U560</f>
        <v>0</v>
      </c>
      <c r="V61" s="509">
        <f>'P&amp;L1'!V560</f>
        <v>0</v>
      </c>
      <c r="W61" s="509">
        <f>'P&amp;L1'!W560</f>
        <v>0</v>
      </c>
      <c r="X61" s="509">
        <f>'P&amp;L1'!X560</f>
        <v>0</v>
      </c>
      <c r="Y61" s="509">
        <f>'P&amp;L1'!Y560</f>
        <v>0</v>
      </c>
      <c r="Z61" s="509">
        <f>'P&amp;L1'!Z560</f>
        <v>0</v>
      </c>
      <c r="AA61" s="509">
        <f>'P&amp;L1'!AA560</f>
        <v>0</v>
      </c>
      <c r="AB61" s="509">
        <f>'P&amp;L1'!AB560</f>
        <v>0</v>
      </c>
      <c r="AC61" s="510">
        <f>'P&amp;L1'!AC560</f>
        <v>0</v>
      </c>
      <c r="AE61" s="1062">
        <f>'P&amp;L1'!AE560</f>
        <v>0</v>
      </c>
      <c r="AG61" s="1062">
        <f>'P&amp;L1'!AG560</f>
        <v>0</v>
      </c>
      <c r="AI61" s="1062">
        <f>'P&amp;L1'!AI560</f>
        <v>0</v>
      </c>
    </row>
    <row r="62" spans="4:35" outlineLevel="1" x14ac:dyDescent="0.2"/>
    <row r="63" spans="4:35" ht="13.5" outlineLevel="1" thickBot="1" x14ac:dyDescent="0.25">
      <c r="D63" s="466" t="str">
        <f>'Line Items'!D2524</f>
        <v>Profit / (Loss) After Taxation</v>
      </c>
      <c r="E63" s="467"/>
      <c r="F63" s="468" t="str">
        <f>F61</f>
        <v>£000</v>
      </c>
      <c r="G63" s="469">
        <f t="shared" ref="G63:AC63" si="6">SUM(G57,G59,G61)</f>
        <v>0</v>
      </c>
      <c r="H63" s="469">
        <f t="shared" si="6"/>
        <v>0</v>
      </c>
      <c r="I63" s="469">
        <f t="shared" si="6"/>
        <v>0</v>
      </c>
      <c r="J63" s="469">
        <f t="shared" si="6"/>
        <v>0</v>
      </c>
      <c r="K63" s="469">
        <f t="shared" si="6"/>
        <v>0</v>
      </c>
      <c r="L63" s="469">
        <f t="shared" si="6"/>
        <v>0</v>
      </c>
      <c r="M63" s="469">
        <f t="shared" si="6"/>
        <v>0</v>
      </c>
      <c r="N63" s="469">
        <f t="shared" si="6"/>
        <v>0</v>
      </c>
      <c r="O63" s="469">
        <f t="shared" si="6"/>
        <v>0</v>
      </c>
      <c r="P63" s="469">
        <f t="shared" si="6"/>
        <v>0</v>
      </c>
      <c r="Q63" s="469">
        <f t="shared" si="6"/>
        <v>0</v>
      </c>
      <c r="R63" s="469">
        <f t="shared" si="6"/>
        <v>0</v>
      </c>
      <c r="S63" s="469">
        <f t="shared" si="6"/>
        <v>0</v>
      </c>
      <c r="T63" s="469">
        <f t="shared" si="6"/>
        <v>0</v>
      </c>
      <c r="U63" s="469">
        <f t="shared" si="6"/>
        <v>0</v>
      </c>
      <c r="V63" s="469">
        <f t="shared" si="6"/>
        <v>0</v>
      </c>
      <c r="W63" s="469">
        <f t="shared" si="6"/>
        <v>0</v>
      </c>
      <c r="X63" s="469">
        <f t="shared" si="6"/>
        <v>0</v>
      </c>
      <c r="Y63" s="469">
        <f t="shared" si="6"/>
        <v>0</v>
      </c>
      <c r="Z63" s="469">
        <f t="shared" si="6"/>
        <v>0</v>
      </c>
      <c r="AA63" s="469">
        <f t="shared" si="6"/>
        <v>0</v>
      </c>
      <c r="AB63" s="469">
        <f t="shared" si="6"/>
        <v>0</v>
      </c>
      <c r="AC63" s="470">
        <f t="shared" si="6"/>
        <v>0</v>
      </c>
      <c r="AE63" s="1064">
        <f>SUM(AE57,AE59,AE61)</f>
        <v>0</v>
      </c>
      <c r="AG63" s="1064">
        <f>SUM(AG57,AG59,AG61)</f>
        <v>0</v>
      </c>
      <c r="AI63" s="1064">
        <f>SUM(AI57,AI59,AI61)</f>
        <v>0</v>
      </c>
    </row>
    <row r="64" spans="4:35" ht="13.5" outlineLevel="1" thickTop="1" x14ac:dyDescent="0.2"/>
    <row r="65" spans="2:36" outlineLevel="1" x14ac:dyDescent="0.2">
      <c r="D65" s="305" t="str">
        <f>'Line Items'!D2525</f>
        <v>Dividends</v>
      </c>
      <c r="E65" s="488"/>
      <c r="F65" s="431" t="str">
        <f>'P&amp;L1'!F564</f>
        <v>£000</v>
      </c>
      <c r="G65" s="509">
        <f>'P&amp;L1'!G564</f>
        <v>0</v>
      </c>
      <c r="H65" s="509">
        <f>'P&amp;L1'!H564</f>
        <v>0</v>
      </c>
      <c r="I65" s="509">
        <f>'P&amp;L1'!I564</f>
        <v>0</v>
      </c>
      <c r="J65" s="509">
        <f>'P&amp;L1'!J564</f>
        <v>0</v>
      </c>
      <c r="K65" s="509">
        <f>'P&amp;L1'!K564</f>
        <v>0</v>
      </c>
      <c r="L65" s="509">
        <f>'P&amp;L1'!L564</f>
        <v>0</v>
      </c>
      <c r="M65" s="509">
        <f>'P&amp;L1'!M564</f>
        <v>0</v>
      </c>
      <c r="N65" s="509">
        <f>'P&amp;L1'!N564</f>
        <v>0</v>
      </c>
      <c r="O65" s="509">
        <f>'P&amp;L1'!O564</f>
        <v>0</v>
      </c>
      <c r="P65" s="509">
        <f>'P&amp;L1'!P564</f>
        <v>0</v>
      </c>
      <c r="Q65" s="509">
        <f>'P&amp;L1'!Q564</f>
        <v>0</v>
      </c>
      <c r="R65" s="509">
        <f>'P&amp;L1'!R564</f>
        <v>0</v>
      </c>
      <c r="S65" s="509">
        <f>'P&amp;L1'!S564</f>
        <v>0</v>
      </c>
      <c r="T65" s="509">
        <f>'P&amp;L1'!T564</f>
        <v>0</v>
      </c>
      <c r="U65" s="509">
        <f>'P&amp;L1'!U564</f>
        <v>0</v>
      </c>
      <c r="V65" s="509">
        <f>'P&amp;L1'!V564</f>
        <v>0</v>
      </c>
      <c r="W65" s="509">
        <f>'P&amp;L1'!W564</f>
        <v>0</v>
      </c>
      <c r="X65" s="509">
        <f>'P&amp;L1'!X564</f>
        <v>0</v>
      </c>
      <c r="Y65" s="509">
        <f>'P&amp;L1'!Y564</f>
        <v>0</v>
      </c>
      <c r="Z65" s="509">
        <f>'P&amp;L1'!Z564</f>
        <v>0</v>
      </c>
      <c r="AA65" s="509">
        <f>'P&amp;L1'!AA564</f>
        <v>0</v>
      </c>
      <c r="AB65" s="509">
        <f>'P&amp;L1'!AB564</f>
        <v>0</v>
      </c>
      <c r="AC65" s="510">
        <f>'P&amp;L1'!AC564</f>
        <v>0</v>
      </c>
      <c r="AE65" s="1062">
        <f>'P&amp;L1'!AE564</f>
        <v>0</v>
      </c>
      <c r="AG65" s="1062">
        <f>'P&amp;L1'!AG564</f>
        <v>0</v>
      </c>
      <c r="AI65" s="1062">
        <f>'P&amp;L1'!AI564</f>
        <v>0</v>
      </c>
    </row>
    <row r="66" spans="2:36" outlineLevel="1" x14ac:dyDescent="0.2"/>
    <row r="67" spans="2:36" ht="13.5" outlineLevel="1" thickBot="1" x14ac:dyDescent="0.25">
      <c r="D67" s="466" t="str">
        <f>'Line Items'!D2526</f>
        <v>Profit / (Loss)</v>
      </c>
      <c r="E67" s="467"/>
      <c r="F67" s="468" t="str">
        <f>F65</f>
        <v>£000</v>
      </c>
      <c r="G67" s="469">
        <f t="shared" ref="G67:AC67" si="7">SUM(G63,G65)</f>
        <v>0</v>
      </c>
      <c r="H67" s="469">
        <f t="shared" si="7"/>
        <v>0</v>
      </c>
      <c r="I67" s="469">
        <f t="shared" si="7"/>
        <v>0</v>
      </c>
      <c r="J67" s="469">
        <f t="shared" si="7"/>
        <v>0</v>
      </c>
      <c r="K67" s="469">
        <f t="shared" si="7"/>
        <v>0</v>
      </c>
      <c r="L67" s="469">
        <f t="shared" si="7"/>
        <v>0</v>
      </c>
      <c r="M67" s="469">
        <f t="shared" si="7"/>
        <v>0</v>
      </c>
      <c r="N67" s="469">
        <f t="shared" si="7"/>
        <v>0</v>
      </c>
      <c r="O67" s="469">
        <f t="shared" si="7"/>
        <v>0</v>
      </c>
      <c r="P67" s="469">
        <f t="shared" si="7"/>
        <v>0</v>
      </c>
      <c r="Q67" s="469">
        <f t="shared" si="7"/>
        <v>0</v>
      </c>
      <c r="R67" s="469">
        <f t="shared" si="7"/>
        <v>0</v>
      </c>
      <c r="S67" s="469">
        <f t="shared" si="7"/>
        <v>0</v>
      </c>
      <c r="T67" s="469">
        <f t="shared" si="7"/>
        <v>0</v>
      </c>
      <c r="U67" s="469">
        <f t="shared" si="7"/>
        <v>0</v>
      </c>
      <c r="V67" s="469">
        <f t="shared" si="7"/>
        <v>0</v>
      </c>
      <c r="W67" s="469">
        <f t="shared" si="7"/>
        <v>0</v>
      </c>
      <c r="X67" s="469">
        <f t="shared" si="7"/>
        <v>0</v>
      </c>
      <c r="Y67" s="469">
        <f t="shared" si="7"/>
        <v>0</v>
      </c>
      <c r="Z67" s="469">
        <f t="shared" si="7"/>
        <v>0</v>
      </c>
      <c r="AA67" s="469">
        <f t="shared" si="7"/>
        <v>0</v>
      </c>
      <c r="AB67" s="469">
        <f t="shared" si="7"/>
        <v>0</v>
      </c>
      <c r="AC67" s="470">
        <f t="shared" si="7"/>
        <v>0</v>
      </c>
      <c r="AE67" s="1062">
        <f>SUM(AE63,AE65)</f>
        <v>0</v>
      </c>
      <c r="AG67" s="1062">
        <f>SUM(AG63,AG65)</f>
        <v>0</v>
      </c>
      <c r="AI67" s="1062">
        <f>SUM(AI63,AI65)</f>
        <v>0</v>
      </c>
    </row>
    <row r="68" spans="2:36" ht="13.5" outlineLevel="1" thickTop="1" x14ac:dyDescent="0.2"/>
    <row r="69" spans="2:36" ht="13.5" outlineLevel="1" thickBot="1" x14ac:dyDescent="0.25">
      <c r="D69" s="466" t="str">
        <f>'Line Items'!D2527</f>
        <v>Retained Profit / (Loss)</v>
      </c>
      <c r="E69" s="467"/>
      <c r="F69" s="468" t="str">
        <f>F67</f>
        <v>£000</v>
      </c>
      <c r="G69" s="469">
        <f>'P&amp;L1'!G568</f>
        <v>0</v>
      </c>
      <c r="H69" s="469">
        <f>'P&amp;L1'!H568</f>
        <v>0</v>
      </c>
      <c r="I69" s="469">
        <f>'P&amp;L1'!I568</f>
        <v>0</v>
      </c>
      <c r="J69" s="469">
        <f>'P&amp;L1'!J568</f>
        <v>0</v>
      </c>
      <c r="K69" s="469">
        <f>'P&amp;L1'!K568</f>
        <v>0</v>
      </c>
      <c r="L69" s="469">
        <f>'P&amp;L1'!L568</f>
        <v>0</v>
      </c>
      <c r="M69" s="469">
        <f>'P&amp;L1'!M568</f>
        <v>0</v>
      </c>
      <c r="N69" s="469">
        <f>'P&amp;L1'!N568</f>
        <v>0</v>
      </c>
      <c r="O69" s="469">
        <f>'P&amp;L1'!O568</f>
        <v>0</v>
      </c>
      <c r="P69" s="469">
        <f>'P&amp;L1'!P568</f>
        <v>0</v>
      </c>
      <c r="Q69" s="469">
        <f>'P&amp;L1'!Q568</f>
        <v>0</v>
      </c>
      <c r="R69" s="469">
        <f>'P&amp;L1'!R568</f>
        <v>0</v>
      </c>
      <c r="S69" s="469">
        <f>'P&amp;L1'!S568</f>
        <v>0</v>
      </c>
      <c r="T69" s="469">
        <f>'P&amp;L1'!T568</f>
        <v>0</v>
      </c>
      <c r="U69" s="469">
        <f>'P&amp;L1'!U568</f>
        <v>0</v>
      </c>
      <c r="V69" s="469">
        <f>'P&amp;L1'!V568</f>
        <v>0</v>
      </c>
      <c r="W69" s="469">
        <f>'P&amp;L1'!W568</f>
        <v>0</v>
      </c>
      <c r="X69" s="469">
        <f>'P&amp;L1'!X568</f>
        <v>0</v>
      </c>
      <c r="Y69" s="469">
        <f>'P&amp;L1'!Y568</f>
        <v>0</v>
      </c>
      <c r="Z69" s="469">
        <f>'P&amp;L1'!Z568</f>
        <v>0</v>
      </c>
      <c r="AA69" s="469">
        <f>'P&amp;L1'!AA568</f>
        <v>0</v>
      </c>
      <c r="AB69" s="469">
        <f>'P&amp;L1'!AB568</f>
        <v>0</v>
      </c>
      <c r="AC69" s="470">
        <f>'P&amp;L1'!AC568</f>
        <v>0</v>
      </c>
      <c r="AE69" s="1064">
        <f>'P&amp;L1'!AE568</f>
        <v>0</v>
      </c>
      <c r="AG69" s="1064">
        <f>'P&amp;L1'!AG568</f>
        <v>0</v>
      </c>
      <c r="AI69" s="1064">
        <f>'P&amp;L1'!AI568</f>
        <v>0</v>
      </c>
    </row>
    <row r="70" spans="2:36" ht="13.5" outlineLevel="1" thickTop="1" x14ac:dyDescent="0.2">
      <c r="D70" s="511" t="s">
        <v>567</v>
      </c>
      <c r="E70" s="511"/>
      <c r="F70" s="511"/>
      <c r="G70" s="512" t="b">
        <f>ABS(G67-'P&amp;L1'!G$566)&lt;0.001</f>
        <v>1</v>
      </c>
      <c r="H70" s="512" t="b">
        <f>ABS(H67-'P&amp;L1'!H$566)&lt;0.001</f>
        <v>1</v>
      </c>
      <c r="I70" s="512" t="b">
        <f>ABS(I67-'P&amp;L1'!I$566)&lt;0.001</f>
        <v>1</v>
      </c>
      <c r="J70" s="512" t="b">
        <f>ABS(J67-'P&amp;L1'!J$566)&lt;0.001</f>
        <v>1</v>
      </c>
      <c r="K70" s="512" t="b">
        <f>ABS(K67-'P&amp;L1'!K$566)&lt;0.001</f>
        <v>1</v>
      </c>
      <c r="L70" s="512" t="b">
        <f>ABS(L67-'P&amp;L1'!L$566)&lt;0.001</f>
        <v>1</v>
      </c>
      <c r="M70" s="512" t="b">
        <f>ABS(M67-'P&amp;L1'!M$566)&lt;0.001</f>
        <v>1</v>
      </c>
      <c r="N70" s="512" t="b">
        <f>ABS(N67-'P&amp;L1'!N$566)&lt;0.001</f>
        <v>1</v>
      </c>
      <c r="O70" s="512" t="b">
        <f>ABS(O67-'P&amp;L1'!O$566)&lt;0.001</f>
        <v>1</v>
      </c>
      <c r="P70" s="512" t="b">
        <f>ABS(P67-'P&amp;L1'!P$566)&lt;0.001</f>
        <v>1</v>
      </c>
      <c r="Q70" s="512" t="b">
        <f>ABS(Q67-'P&amp;L1'!Q$566)&lt;0.001</f>
        <v>1</v>
      </c>
      <c r="R70" s="512" t="b">
        <f>ABS(R67-'P&amp;L1'!R$566)&lt;0.001</f>
        <v>1</v>
      </c>
      <c r="S70" s="512" t="b">
        <f>ABS(S67-'P&amp;L1'!S$566)&lt;0.001</f>
        <v>1</v>
      </c>
      <c r="T70" s="512" t="b">
        <f>ABS(T67-'P&amp;L1'!T$566)&lt;0.001</f>
        <v>1</v>
      </c>
      <c r="U70" s="512" t="b">
        <f>ABS(U67-'P&amp;L1'!U$566)&lt;0.001</f>
        <v>1</v>
      </c>
      <c r="V70" s="512" t="b">
        <f>ABS(V67-'P&amp;L1'!V$566)&lt;0.001</f>
        <v>1</v>
      </c>
      <c r="W70" s="512" t="b">
        <f>ABS(W67-'P&amp;L1'!W$566)&lt;0.001</f>
        <v>1</v>
      </c>
      <c r="X70" s="512" t="b">
        <f>ABS(X67-'P&amp;L1'!X$566)&lt;0.001</f>
        <v>1</v>
      </c>
      <c r="Y70" s="512" t="b">
        <f>ABS(Y67-'P&amp;L1'!Y$566)&lt;0.001</f>
        <v>1</v>
      </c>
      <c r="Z70" s="512" t="b">
        <f>ABS(Z67-'P&amp;L1'!Z$566)&lt;0.001</f>
        <v>1</v>
      </c>
      <c r="AA70" s="512" t="b">
        <f>ABS(AA67-'P&amp;L1'!AA$566)&lt;0.001</f>
        <v>1</v>
      </c>
      <c r="AB70" s="512" t="b">
        <f>ABS(AB67-'P&amp;L1'!AB$566)&lt;0.001</f>
        <v>1</v>
      </c>
      <c r="AC70" s="512" t="b">
        <f>ABS(AC67-'P&amp;L1'!AC$566)&lt;0.001</f>
        <v>1</v>
      </c>
      <c r="AE70" s="512" t="b">
        <f>ABS(AE67-'P&amp;L1'!AE$566)&lt;0.001</f>
        <v>1</v>
      </c>
      <c r="AG70" s="512" t="b">
        <f>ABS(AG67-'P&amp;L1'!AG$566)&lt;0.001</f>
        <v>1</v>
      </c>
      <c r="AI70" s="512" t="b">
        <f>ABS(AI67-'P&amp;L1'!AI$566)&lt;0.001</f>
        <v>1</v>
      </c>
    </row>
    <row r="72" spans="2:36" ht="16.5" x14ac:dyDescent="0.25">
      <c r="B72" s="11" t="s">
        <v>25</v>
      </c>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row>
    <row r="73" spans="2:36" x14ac:dyDescent="0.2">
      <c r="I73" s="514"/>
    </row>
    <row r="74" spans="2:36" x14ac:dyDescent="0.2">
      <c r="I74" s="515"/>
    </row>
  </sheetData>
  <mergeCells count="3">
    <mergeCell ref="D9:E9"/>
    <mergeCell ref="F9:F11"/>
    <mergeCell ref="D10:E11"/>
  </mergeCells>
  <pageMargins left="0.39370078740157483" right="0.39370078740157483" top="0.39370078740157483" bottom="0.39370078740157483" header="0.31496062992125984" footer="0.31496062992125984"/>
  <pageSetup paperSize="8" scale="73" fitToHeight="9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pageSetUpPr autoPageBreaks="0"/>
  </sheetPr>
  <dimension ref="B1:AJ84"/>
  <sheetViews>
    <sheetView showGridLines="0" zoomScale="70" zoomScaleNormal="70" zoomScaleSheetLayoutView="70" workbookViewId="0">
      <pane xSplit="6" ySplit="12" topLeftCell="G13" activePane="bottomRight" state="frozen"/>
      <selection pane="topRight"/>
      <selection pane="bottomLeft"/>
      <selection pane="bottomRight"/>
    </sheetView>
  </sheetViews>
  <sheetFormatPr defaultColWidth="9" defaultRowHeight="12.75" outlineLevelRow="1" outlineLevelCol="1" x14ac:dyDescent="0.2"/>
  <cols>
    <col min="1" max="1" width="2.85546875" style="9" customWidth="1"/>
    <col min="2" max="2" width="3.140625" style="9" customWidth="1"/>
    <col min="3" max="3" width="4" style="9" customWidth="1"/>
    <col min="4" max="4" width="3.42578125" style="9" customWidth="1"/>
    <col min="5" max="5" width="44.85546875" style="9" customWidth="1"/>
    <col min="6" max="22" width="11.42578125" style="9" customWidth="1"/>
    <col min="23" max="29" width="11.42578125" style="9" customWidth="1" outlineLevel="1"/>
    <col min="30" max="30" width="3.5703125" style="9" customWidth="1"/>
    <col min="31" max="31" width="11.42578125" style="9" customWidth="1" outlineLevel="1"/>
    <col min="32" max="32" width="3.5703125" style="9" customWidth="1" outlineLevel="1"/>
    <col min="33" max="33" width="11.42578125" style="9" customWidth="1" outlineLevel="1"/>
    <col min="34" max="34" width="3.5703125" style="9" customWidth="1" outlineLevel="1"/>
    <col min="35" max="35" width="11.42578125" style="9" customWidth="1" outlineLevel="1"/>
    <col min="36" max="36" width="3.5703125" style="9" customWidth="1" outlineLevel="1"/>
    <col min="37" max="16384" width="9" style="9"/>
  </cols>
  <sheetData>
    <row r="1" spans="2:36" x14ac:dyDescent="0.2">
      <c r="AB1" s="9" t="s">
        <v>454</v>
      </c>
    </row>
    <row r="2" spans="2:36" x14ac:dyDescent="0.2">
      <c r="B2" s="7" t="str">
        <f>'Template Cover'!B2</f>
        <v>Owner:</v>
      </c>
      <c r="C2" s="8"/>
      <c r="D2" s="8"/>
      <c r="E2" s="8"/>
      <c r="F2" s="8"/>
      <c r="G2" s="8" t="str">
        <f>Owner</f>
        <v>Department for Transport</v>
      </c>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2:36" x14ac:dyDescent="0.2">
      <c r="B3" s="7" t="str">
        <f>'Template Cover'!B3</f>
        <v>Project:</v>
      </c>
      <c r="C3" s="8"/>
      <c r="D3" s="8"/>
      <c r="E3" s="8"/>
      <c r="F3" s="8"/>
      <c r="G3" s="8" t="str">
        <f>Project</f>
        <v>South Eastern Franchise</v>
      </c>
      <c r="H3" s="8"/>
      <c r="I3" s="8"/>
      <c r="J3" s="8"/>
      <c r="K3" s="8"/>
      <c r="L3" s="8"/>
      <c r="M3" s="8"/>
      <c r="N3" s="8"/>
      <c r="O3" s="8"/>
      <c r="P3" s="8"/>
      <c r="Q3" s="8"/>
      <c r="R3" s="8"/>
      <c r="S3" s="8"/>
      <c r="T3" s="8"/>
      <c r="U3" s="8"/>
      <c r="V3" s="8"/>
      <c r="W3" s="8"/>
      <c r="X3" s="8"/>
      <c r="Y3" s="8"/>
      <c r="Z3" s="8"/>
      <c r="AA3" s="8"/>
      <c r="AB3" s="8"/>
      <c r="AC3" s="8"/>
      <c r="AD3" s="8"/>
      <c r="AE3" s="8"/>
      <c r="AF3" s="8"/>
      <c r="AG3" s="8"/>
      <c r="AH3" s="8"/>
      <c r="AI3" s="8"/>
      <c r="AJ3" s="8"/>
    </row>
    <row r="4" spans="2:36" x14ac:dyDescent="0.2">
      <c r="B4" s="7" t="str">
        <f>'Template Cover'!B4</f>
        <v>Sheet:</v>
      </c>
      <c r="C4" s="8"/>
      <c r="D4" s="8"/>
      <c r="E4" s="8"/>
      <c r="F4" s="8"/>
      <c r="G4" s="8" t="str">
        <f ca="1">MID(CELL("filename",$A$1),FIND("]",CELL("filename",$A$1))+1,99)</f>
        <v>CF</v>
      </c>
      <c r="H4" s="8"/>
      <c r="I4" s="8"/>
      <c r="J4" s="8"/>
      <c r="K4" s="8"/>
      <c r="L4" s="8"/>
      <c r="M4" s="8"/>
      <c r="N4" s="8"/>
      <c r="O4" s="8"/>
      <c r="P4" s="8"/>
      <c r="Q4" s="8"/>
      <c r="R4" s="8"/>
      <c r="S4" s="8"/>
      <c r="T4" s="8"/>
      <c r="U4" s="8"/>
      <c r="V4" s="8"/>
      <c r="W4" s="8"/>
      <c r="X4" s="8"/>
      <c r="Y4" s="8"/>
      <c r="Z4" s="8"/>
      <c r="AA4" s="8"/>
      <c r="AB4" s="8"/>
      <c r="AC4" s="8"/>
      <c r="AD4" s="8"/>
      <c r="AE4" s="8"/>
      <c r="AF4" s="8"/>
      <c r="AG4" s="8"/>
      <c r="AH4" s="8"/>
      <c r="AI4" s="8"/>
      <c r="AJ4" s="8"/>
    </row>
    <row r="5" spans="2:36" x14ac:dyDescent="0.2">
      <c r="B5" s="7" t="str">
        <f>'Template Cover'!B5</f>
        <v>Version:</v>
      </c>
      <c r="C5" s="8"/>
      <c r="D5" s="8"/>
      <c r="E5" s="8"/>
      <c r="F5" s="8"/>
      <c r="G5" s="8">
        <f>Version</f>
        <v>1</v>
      </c>
      <c r="H5" s="8"/>
      <c r="I5" s="8"/>
      <c r="J5" s="8"/>
      <c r="K5" s="8"/>
      <c r="L5" s="8"/>
      <c r="M5" s="8"/>
      <c r="N5" s="8"/>
      <c r="O5" s="8"/>
      <c r="P5" s="8"/>
      <c r="Q5" s="8"/>
      <c r="R5" s="8"/>
      <c r="S5" s="8"/>
      <c r="T5" s="8"/>
      <c r="U5" s="8"/>
      <c r="V5" s="8"/>
      <c r="W5" s="8"/>
      <c r="X5" s="8"/>
      <c r="Y5" s="8"/>
      <c r="Z5" s="8"/>
      <c r="AA5" s="8"/>
      <c r="AB5" s="8"/>
      <c r="AC5" s="8"/>
      <c r="AD5" s="8"/>
      <c r="AE5" s="8"/>
      <c r="AF5" s="8"/>
      <c r="AG5" s="8"/>
      <c r="AH5" s="8"/>
      <c r="AI5" s="8"/>
      <c r="AJ5" s="8"/>
    </row>
    <row r="6" spans="2:36" x14ac:dyDescent="0.2">
      <c r="B6" s="7" t="str">
        <f>'Template Cover'!B6</f>
        <v>Date:</v>
      </c>
      <c r="C6" s="10"/>
      <c r="D6" s="10"/>
      <c r="E6" s="10"/>
      <c r="F6" s="10"/>
      <c r="G6" s="10">
        <f ca="1">TODAY()</f>
        <v>43067</v>
      </c>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row>
    <row r="7" spans="2:36" x14ac:dyDescent="0.2">
      <c r="B7" s="7" t="str">
        <f>'Template Cover'!B7</f>
        <v>Filename:</v>
      </c>
      <c r="C7" s="8"/>
      <c r="D7" s="8"/>
      <c r="E7" s="8"/>
      <c r="F7" s="8"/>
      <c r="G7" s="8" t="str">
        <f ca="1">LEFT(CELL("FILENAME",$A$1),FIND("]",CELL("FILENAME",$A$1)))</f>
        <v>G:\AFP\RailGrpAll\FRP\002 Projects\009 South Eastern\0004 Finance\10_ITT\Financial Model Template\[SEF Financial Templates v4.01.xlsx]</v>
      </c>
      <c r="H7" s="8"/>
      <c r="I7" s="8"/>
      <c r="J7" s="8"/>
      <c r="K7" s="8"/>
      <c r="L7" s="8"/>
      <c r="M7" s="8"/>
      <c r="N7" s="8"/>
      <c r="O7" s="8"/>
      <c r="P7" s="8"/>
      <c r="Q7" s="8"/>
      <c r="R7" s="8"/>
      <c r="S7" s="8"/>
      <c r="T7" s="8"/>
      <c r="U7" s="8"/>
      <c r="V7" s="8"/>
      <c r="W7" s="8"/>
      <c r="X7" s="8"/>
      <c r="Y7" s="8"/>
      <c r="Z7" s="8"/>
      <c r="AA7" s="8"/>
      <c r="AB7" s="8"/>
      <c r="AC7" s="8"/>
      <c r="AD7" s="8"/>
      <c r="AE7" s="8"/>
      <c r="AF7" s="8"/>
      <c r="AG7" s="8"/>
      <c r="AH7" s="8"/>
      <c r="AI7" s="8"/>
      <c r="AJ7" s="8"/>
    </row>
    <row r="9" spans="2:36" ht="25.5" x14ac:dyDescent="0.2">
      <c r="D9" s="1113" t="str">
        <f>RN_Switch</f>
        <v>Nominal</v>
      </c>
      <c r="E9" s="1114"/>
      <c r="F9" s="1109" t="s">
        <v>72</v>
      </c>
      <c r="G9" s="131" t="str">
        <f>Timeline!G29</f>
        <v>Blank</v>
      </c>
      <c r="H9" s="131" t="str">
        <f>Timeline!H29</f>
        <v>Blank</v>
      </c>
      <c r="I9" s="131" t="str">
        <f>Timeline!I29</f>
        <v>Year -3</v>
      </c>
      <c r="J9" s="131" t="str">
        <f>Timeline!J29</f>
        <v>Year -2</v>
      </c>
      <c r="K9" s="131" t="str">
        <f>Timeline!K29</f>
        <v>Year -1</v>
      </c>
      <c r="L9" s="131" t="str">
        <f>Timeline!L29</f>
        <v>Year 0</v>
      </c>
      <c r="M9" s="131" t="str">
        <f>Timeline!M29</f>
        <v>Year 1</v>
      </c>
      <c r="N9" s="131" t="str">
        <f>Timeline!N29</f>
        <v>Year 2</v>
      </c>
      <c r="O9" s="131" t="str">
        <f>Timeline!O29</f>
        <v>Year 3</v>
      </c>
      <c r="P9" s="131" t="str">
        <f>Timeline!P29</f>
        <v>Year 4</v>
      </c>
      <c r="Q9" s="131" t="str">
        <f>Timeline!Q29</f>
        <v>Year 5</v>
      </c>
      <c r="R9" s="131" t="str">
        <f>Timeline!R29</f>
        <v>Year 6</v>
      </c>
      <c r="S9" s="131" t="str">
        <f>Timeline!S29</f>
        <v>Year 7</v>
      </c>
      <c r="T9" s="131" t="str">
        <f>Timeline!T29</f>
        <v>Year 8</v>
      </c>
      <c r="U9" s="131" t="str">
        <f>Timeline!U29</f>
        <v>Year 9</v>
      </c>
      <c r="V9" s="131" t="str">
        <f>Timeline!V29</f>
        <v>Year 10</v>
      </c>
      <c r="W9" s="131" t="str">
        <f>Timeline!W29</f>
        <v>Year 11</v>
      </c>
      <c r="X9" s="131" t="str">
        <f>Timeline!X29</f>
        <v>Year 12</v>
      </c>
      <c r="Y9" s="131" t="str">
        <f>Timeline!Y29</f>
        <v>Year 13</v>
      </c>
      <c r="Z9" s="131" t="str">
        <f>Timeline!Z29</f>
        <v>Year 14</v>
      </c>
      <c r="AA9" s="131" t="str">
        <f>Timeline!AA29</f>
        <v>Year 15</v>
      </c>
      <c r="AB9" s="131" t="str">
        <f>Timeline!AB29</f>
        <v>Year 16</v>
      </c>
      <c r="AC9" s="131" t="str">
        <f>Timeline!AC29</f>
        <v>Year 17</v>
      </c>
      <c r="AE9" s="131" t="str">
        <f>Timeline!AE29</f>
        <v>Year 17 (Not Used)</v>
      </c>
      <c r="AG9" s="131" t="str">
        <f>Timeline!AG29</f>
        <v>Year 17 (Not Used)</v>
      </c>
      <c r="AI9" s="131" t="str">
        <f>Timeline!AI29</f>
        <v>Year 17 (Not Used)</v>
      </c>
    </row>
    <row r="10" spans="2:36" ht="25.5" x14ac:dyDescent="0.2">
      <c r="D10" s="1110" t="str">
        <f>Option_Switch</f>
        <v>Base Model</v>
      </c>
      <c r="E10" s="1111"/>
      <c r="F10" s="1088"/>
      <c r="G10" s="131" t="str">
        <f>Timeline!G30</f>
        <v>For Bidder Use</v>
      </c>
      <c r="H10" s="131" t="str">
        <f>Timeline!H30</f>
        <v>For Bidder Use</v>
      </c>
      <c r="I10" s="131" t="str">
        <f>Timeline!I30</f>
        <v>Actual</v>
      </c>
      <c r="J10" s="131" t="str">
        <f>Timeline!J30</f>
        <v>Actual</v>
      </c>
      <c r="K10" s="131" t="str">
        <f>Timeline!K30</f>
        <v>Forecast</v>
      </c>
      <c r="L10" s="131" t="str">
        <f>Timeline!L30</f>
        <v>Forecast</v>
      </c>
      <c r="M10" s="131" t="str">
        <f>Timeline!M30</f>
        <v>Core</v>
      </c>
      <c r="N10" s="131" t="str">
        <f>Timeline!N30</f>
        <v>Core</v>
      </c>
      <c r="O10" s="131" t="str">
        <f>Timeline!O30</f>
        <v>Core</v>
      </c>
      <c r="P10" s="131" t="str">
        <f>Timeline!P30</f>
        <v>Core</v>
      </c>
      <c r="Q10" s="131" t="str">
        <f>Timeline!Q30</f>
        <v>Core</v>
      </c>
      <c r="R10" s="131" t="str">
        <f>Timeline!R30</f>
        <v>Core</v>
      </c>
      <c r="S10" s="131" t="str">
        <f>Timeline!S30</f>
        <v>Core</v>
      </c>
      <c r="T10" s="131" t="str">
        <f>Timeline!T30</f>
        <v>Core</v>
      </c>
      <c r="U10" s="131" t="str">
        <f>Timeline!U30</f>
        <v>Extension</v>
      </c>
      <c r="V10" s="131" t="str">
        <f>Timeline!V30</f>
        <v>Not Used</v>
      </c>
      <c r="W10" s="131" t="str">
        <f>Timeline!W30</f>
        <v>Not Used</v>
      </c>
      <c r="X10" s="131" t="str">
        <f>Timeline!X30</f>
        <v>Not Used</v>
      </c>
      <c r="Y10" s="131" t="str">
        <f>Timeline!Y30</f>
        <v>Not Used</v>
      </c>
      <c r="Z10" s="131" t="str">
        <f>Timeline!Z30</f>
        <v>Not Used</v>
      </c>
      <c r="AA10" s="131" t="str">
        <f>Timeline!AA30</f>
        <v>Not Used</v>
      </c>
      <c r="AB10" s="131" t="str">
        <f>Timeline!AB30</f>
        <v>Not Used</v>
      </c>
      <c r="AC10" s="131" t="str">
        <f>Timeline!AC30</f>
        <v>Not Used</v>
      </c>
      <c r="AE10" s="131" t="str">
        <f>Timeline!AE30</f>
        <v>Not used</v>
      </c>
      <c r="AG10" s="131" t="str">
        <f>Timeline!AG30</f>
        <v>Not Used</v>
      </c>
      <c r="AI10" s="131" t="str">
        <f>Timeline!AI30</f>
        <v>Not Used</v>
      </c>
    </row>
    <row r="11" spans="2:36" x14ac:dyDescent="0.2">
      <c r="D11" s="1097"/>
      <c r="E11" s="1112"/>
      <c r="F11" s="1089" t="s">
        <v>72</v>
      </c>
      <c r="G11" s="132" t="str">
        <f>IF(Timeline!G31="","",Timeline!G31)</f>
        <v/>
      </c>
      <c r="H11" s="132" t="str">
        <f>IF(Timeline!H31="","",Timeline!H31)</f>
        <v/>
      </c>
      <c r="I11" s="132">
        <f>IF(Timeline!I31="","",Timeline!I31)</f>
        <v>42460</v>
      </c>
      <c r="J11" s="132">
        <f>IF(Timeline!J31="","",Timeline!J31)</f>
        <v>42825</v>
      </c>
      <c r="K11" s="132">
        <f>IF(Timeline!K31="","",Timeline!K31)</f>
        <v>43190</v>
      </c>
      <c r="L11" s="132">
        <f>IF(Timeline!L31="","",Timeline!L31)</f>
        <v>43555</v>
      </c>
      <c r="M11" s="132">
        <f>IF(Timeline!M31="","",Timeline!M31)</f>
        <v>43921</v>
      </c>
      <c r="N11" s="132">
        <f>IF(Timeline!N31="","",Timeline!N31)</f>
        <v>44286</v>
      </c>
      <c r="O11" s="132">
        <f>IF(Timeline!O31="","",Timeline!O31)</f>
        <v>44651</v>
      </c>
      <c r="P11" s="132">
        <f>IF(Timeline!P31="","",Timeline!P31)</f>
        <v>45016</v>
      </c>
      <c r="Q11" s="132">
        <f>IF(Timeline!Q31="","",Timeline!Q31)</f>
        <v>45382</v>
      </c>
      <c r="R11" s="132">
        <f>IF(Timeline!R31="","",Timeline!R31)</f>
        <v>45747</v>
      </c>
      <c r="S11" s="132">
        <f>IF(Timeline!S31="","",Timeline!S31)</f>
        <v>46112</v>
      </c>
      <c r="T11" s="132">
        <f>IF(Timeline!T31="","",Timeline!T31)</f>
        <v>46477</v>
      </c>
      <c r="U11" s="132">
        <f>IF(Timeline!U31="","",Timeline!U31)</f>
        <v>46843</v>
      </c>
      <c r="V11" s="132">
        <f>IF(Timeline!V31="","",Timeline!V31)</f>
        <v>47208</v>
      </c>
      <c r="W11" s="132">
        <f>IF(Timeline!W31="","",Timeline!W31)</f>
        <v>47573</v>
      </c>
      <c r="X11" s="132">
        <f>IF(Timeline!X31="","",Timeline!X31)</f>
        <v>47938</v>
      </c>
      <c r="Y11" s="132">
        <f>IF(Timeline!Y31="","",Timeline!Y31)</f>
        <v>48304</v>
      </c>
      <c r="Z11" s="132">
        <f>IF(Timeline!Z31="","",Timeline!Z31)</f>
        <v>48669</v>
      </c>
      <c r="AA11" s="132">
        <f>IF(Timeline!AA31="","",Timeline!AA31)</f>
        <v>49034</v>
      </c>
      <c r="AB11" s="132">
        <f>IF(Timeline!AB31="","",Timeline!AB31)</f>
        <v>49399</v>
      </c>
      <c r="AC11" s="132">
        <f>IF(Timeline!AC31="","",Timeline!AC31)</f>
        <v>49765</v>
      </c>
      <c r="AE11" s="132">
        <f>IF(Timeline!AE31="","",Timeline!AE31)</f>
        <v>49765</v>
      </c>
      <c r="AG11" s="132">
        <f>IF(Timeline!AG31="","",Timeline!AG31)</f>
        <v>49765</v>
      </c>
      <c r="AI11" s="132">
        <f>IF(Timeline!AI31="","",Timeline!AI31)</f>
        <v>49765</v>
      </c>
    </row>
    <row r="13" spans="2:36" ht="16.5" x14ac:dyDescent="0.25">
      <c r="B13" s="11" t="s">
        <v>568</v>
      </c>
      <c r="C13" s="11"/>
      <c r="D13" s="11"/>
      <c r="E13" s="11"/>
      <c r="F13" s="11"/>
      <c r="G13" s="11" t="s">
        <v>193</v>
      </c>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row>
    <row r="15" spans="2:36" outlineLevel="1" x14ac:dyDescent="0.2">
      <c r="D15" s="217" t="str">
        <f>'Line Items'!C2532</f>
        <v>Operating Cashflow</v>
      </c>
    </row>
    <row r="16" spans="2:36" outlineLevel="1" x14ac:dyDescent="0.2">
      <c r="D16" s="446" t="str">
        <f>'Line Items'!D2533</f>
        <v>Operating Profit / (Loss) After Exceptionals &amp; Contingencies</v>
      </c>
      <c r="E16" s="447"/>
      <c r="F16" s="476" t="s">
        <v>428</v>
      </c>
      <c r="G16" s="449">
        <f>'P&amp;L1'!G$532</f>
        <v>0</v>
      </c>
      <c r="H16" s="449">
        <f>'P&amp;L1'!H$532</f>
        <v>0</v>
      </c>
      <c r="I16" s="449">
        <f>'P&amp;L1'!I$532</f>
        <v>0</v>
      </c>
      <c r="J16" s="449">
        <f>'P&amp;L1'!J$532</f>
        <v>0</v>
      </c>
      <c r="K16" s="449">
        <f>'P&amp;L1'!K$532</f>
        <v>0</v>
      </c>
      <c r="L16" s="449">
        <f>'P&amp;L1'!L$532</f>
        <v>0</v>
      </c>
      <c r="M16" s="449">
        <f>'P&amp;L1'!M$532</f>
        <v>0</v>
      </c>
      <c r="N16" s="449">
        <f>'P&amp;L1'!N$532</f>
        <v>0</v>
      </c>
      <c r="O16" s="449">
        <f>'P&amp;L1'!O$532</f>
        <v>0</v>
      </c>
      <c r="P16" s="449">
        <f>'P&amp;L1'!P$532</f>
        <v>0</v>
      </c>
      <c r="Q16" s="449">
        <f>'P&amp;L1'!Q$532</f>
        <v>0</v>
      </c>
      <c r="R16" s="449">
        <f>'P&amp;L1'!R$532</f>
        <v>0</v>
      </c>
      <c r="S16" s="449">
        <f>'P&amp;L1'!S$532</f>
        <v>0</v>
      </c>
      <c r="T16" s="449">
        <f>'P&amp;L1'!T$532</f>
        <v>0</v>
      </c>
      <c r="U16" s="449">
        <f>'P&amp;L1'!U$532</f>
        <v>0</v>
      </c>
      <c r="V16" s="449">
        <f>'P&amp;L1'!V$532</f>
        <v>0</v>
      </c>
      <c r="W16" s="449">
        <f>'P&amp;L1'!W$532</f>
        <v>0</v>
      </c>
      <c r="X16" s="449">
        <f>'P&amp;L1'!X$532</f>
        <v>0</v>
      </c>
      <c r="Y16" s="449">
        <f>'P&amp;L1'!Y$532</f>
        <v>0</v>
      </c>
      <c r="Z16" s="449">
        <f>'P&amp;L1'!Z$532</f>
        <v>0</v>
      </c>
      <c r="AA16" s="449">
        <f>'P&amp;L1'!AA$532</f>
        <v>0</v>
      </c>
      <c r="AB16" s="449">
        <f>'P&amp;L1'!AB$532</f>
        <v>0</v>
      </c>
      <c r="AC16" s="450">
        <f>'P&amp;L1'!AC$532</f>
        <v>0</v>
      </c>
      <c r="AE16" s="1057">
        <f>'P&amp;L1'!AE$532</f>
        <v>0</v>
      </c>
      <c r="AG16" s="1057">
        <f>'P&amp;L1'!AG$532</f>
        <v>0</v>
      </c>
      <c r="AI16" s="1057">
        <f>'P&amp;L1'!AI$532</f>
        <v>0</v>
      </c>
    </row>
    <row r="17" spans="4:35" outlineLevel="1" x14ac:dyDescent="0.2">
      <c r="D17" s="142" t="str">
        <f>'Line Items'!D2534</f>
        <v>Adjusted for:</v>
      </c>
      <c r="E17" s="106"/>
      <c r="F17" s="143"/>
      <c r="G17" s="107"/>
      <c r="H17" s="107"/>
      <c r="I17" s="107"/>
      <c r="J17" s="107"/>
      <c r="K17" s="107"/>
      <c r="L17" s="107"/>
      <c r="M17" s="107"/>
      <c r="N17" s="107"/>
      <c r="O17" s="107"/>
      <c r="P17" s="107"/>
      <c r="Q17" s="107"/>
      <c r="R17" s="107"/>
      <c r="S17" s="107"/>
      <c r="T17" s="107"/>
      <c r="U17" s="107"/>
      <c r="V17" s="107"/>
      <c r="W17" s="107"/>
      <c r="X17" s="107"/>
      <c r="Y17" s="107"/>
      <c r="Z17" s="107"/>
      <c r="AA17" s="107"/>
      <c r="AB17" s="107"/>
      <c r="AC17" s="108"/>
      <c r="AE17" s="805"/>
      <c r="AG17" s="805"/>
      <c r="AI17" s="805"/>
    </row>
    <row r="18" spans="4:35" outlineLevel="1" x14ac:dyDescent="0.2">
      <c r="D18" s="142"/>
      <c r="E18" s="106" t="str">
        <f>'Line Items'!E2535</f>
        <v>Working Capital Movements</v>
      </c>
      <c r="F18" s="143" t="str">
        <f>F16</f>
        <v>£000</v>
      </c>
      <c r="G18" s="283"/>
      <c r="H18" s="283"/>
      <c r="I18" s="283"/>
      <c r="J18" s="283"/>
      <c r="K18" s="283"/>
      <c r="L18" s="283"/>
      <c r="M18" s="283"/>
      <c r="N18" s="283"/>
      <c r="O18" s="283"/>
      <c r="P18" s="283"/>
      <c r="Q18" s="283"/>
      <c r="R18" s="283"/>
      <c r="S18" s="283"/>
      <c r="T18" s="283"/>
      <c r="U18" s="283"/>
      <c r="V18" s="283"/>
      <c r="W18" s="283"/>
      <c r="X18" s="283"/>
      <c r="Y18" s="283"/>
      <c r="Z18" s="283"/>
      <c r="AA18" s="283"/>
      <c r="AB18" s="283"/>
      <c r="AC18" s="284"/>
      <c r="AE18" s="805"/>
      <c r="AG18" s="805"/>
      <c r="AI18" s="805"/>
    </row>
    <row r="19" spans="4:35" outlineLevel="1" x14ac:dyDescent="0.2">
      <c r="D19" s="142"/>
      <c r="E19" s="106" t="str">
        <f>'Line Items'!E2536</f>
        <v>Movement in long term liabilities (excl. bank debt)</v>
      </c>
      <c r="F19" s="143" t="str">
        <f>F18</f>
        <v>£000</v>
      </c>
      <c r="G19" s="283"/>
      <c r="H19" s="283"/>
      <c r="I19" s="283"/>
      <c r="J19" s="283"/>
      <c r="K19" s="283"/>
      <c r="L19" s="283"/>
      <c r="M19" s="283"/>
      <c r="N19" s="283"/>
      <c r="O19" s="283"/>
      <c r="P19" s="283"/>
      <c r="Q19" s="283"/>
      <c r="R19" s="283"/>
      <c r="S19" s="283"/>
      <c r="T19" s="283"/>
      <c r="U19" s="283"/>
      <c r="V19" s="283"/>
      <c r="W19" s="283"/>
      <c r="X19" s="283"/>
      <c r="Y19" s="283"/>
      <c r="Z19" s="283"/>
      <c r="AA19" s="283"/>
      <c r="AB19" s="283"/>
      <c r="AC19" s="284"/>
      <c r="AE19" s="805"/>
      <c r="AG19" s="805"/>
      <c r="AI19" s="805"/>
    </row>
    <row r="20" spans="4:35" outlineLevel="1" x14ac:dyDescent="0.2">
      <c r="D20" s="142"/>
      <c r="E20" s="106" t="str">
        <f>'Line Items'!E2537</f>
        <v>Add Back Depreciation and Amortisation</v>
      </c>
      <c r="F20" s="143" t="str">
        <f>F19</f>
        <v>£000</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4"/>
      <c r="AE20" s="805"/>
      <c r="AG20" s="805"/>
      <c r="AI20" s="805"/>
    </row>
    <row r="21" spans="4:35" outlineLevel="1" x14ac:dyDescent="0.2">
      <c r="D21" s="142"/>
      <c r="E21" s="106" t="str">
        <f>'Line Items'!E2538</f>
        <v>[Operating Cashflow Line 4]</v>
      </c>
      <c r="F21" s="143" t="str">
        <f>F20</f>
        <v>£000</v>
      </c>
      <c r="G21" s="283"/>
      <c r="H21" s="283"/>
      <c r="I21" s="283"/>
      <c r="J21" s="283"/>
      <c r="K21" s="283"/>
      <c r="L21" s="283"/>
      <c r="M21" s="283"/>
      <c r="N21" s="283"/>
      <c r="O21" s="283"/>
      <c r="P21" s="283"/>
      <c r="Q21" s="283"/>
      <c r="R21" s="283"/>
      <c r="S21" s="283"/>
      <c r="T21" s="283"/>
      <c r="U21" s="283"/>
      <c r="V21" s="283"/>
      <c r="W21" s="283"/>
      <c r="X21" s="283"/>
      <c r="Y21" s="283"/>
      <c r="Z21" s="283"/>
      <c r="AA21" s="283"/>
      <c r="AB21" s="283"/>
      <c r="AC21" s="284"/>
      <c r="AE21" s="805"/>
      <c r="AG21" s="805"/>
      <c r="AI21" s="805"/>
    </row>
    <row r="22" spans="4:35" outlineLevel="1" x14ac:dyDescent="0.2">
      <c r="D22" s="113"/>
      <c r="E22" s="286" t="str">
        <f>'Line Items'!E2539</f>
        <v>[Operating Cashflow Line 5]</v>
      </c>
      <c r="F22" s="155" t="str">
        <f>F21</f>
        <v>£000</v>
      </c>
      <c r="G22" s="287"/>
      <c r="H22" s="287"/>
      <c r="I22" s="287"/>
      <c r="J22" s="287"/>
      <c r="K22" s="287"/>
      <c r="L22" s="287"/>
      <c r="M22" s="287"/>
      <c r="N22" s="287"/>
      <c r="O22" s="287"/>
      <c r="P22" s="287"/>
      <c r="Q22" s="287"/>
      <c r="R22" s="287"/>
      <c r="S22" s="287"/>
      <c r="T22" s="287"/>
      <c r="U22" s="287"/>
      <c r="V22" s="287"/>
      <c r="W22" s="287"/>
      <c r="X22" s="287"/>
      <c r="Y22" s="287"/>
      <c r="Z22" s="287"/>
      <c r="AA22" s="287"/>
      <c r="AB22" s="287"/>
      <c r="AC22" s="288"/>
      <c r="AE22" s="1058"/>
      <c r="AG22" s="1058"/>
      <c r="AI22" s="1058"/>
    </row>
    <row r="23" spans="4:35" outlineLevel="1" x14ac:dyDescent="0.2"/>
    <row r="24" spans="4:35" s="218" customFormat="1" outlineLevel="1" x14ac:dyDescent="0.2">
      <c r="D24" s="516" t="str">
        <f>'Line Items'!D2540</f>
        <v>Cashflow (pre-financial support)</v>
      </c>
      <c r="E24" s="517"/>
      <c r="F24" s="518" t="str">
        <f>F22</f>
        <v>£000</v>
      </c>
      <c r="G24" s="519">
        <f t="shared" ref="G24:AC24" si="0">SUM(G16:G22)</f>
        <v>0</v>
      </c>
      <c r="H24" s="519">
        <f t="shared" si="0"/>
        <v>0</v>
      </c>
      <c r="I24" s="519">
        <f t="shared" si="0"/>
        <v>0</v>
      </c>
      <c r="J24" s="519">
        <f t="shared" si="0"/>
        <v>0</v>
      </c>
      <c r="K24" s="519">
        <f t="shared" si="0"/>
        <v>0</v>
      </c>
      <c r="L24" s="519">
        <f t="shared" si="0"/>
        <v>0</v>
      </c>
      <c r="M24" s="519">
        <f t="shared" si="0"/>
        <v>0</v>
      </c>
      <c r="N24" s="519">
        <f t="shared" si="0"/>
        <v>0</v>
      </c>
      <c r="O24" s="519">
        <f t="shared" si="0"/>
        <v>0</v>
      </c>
      <c r="P24" s="519">
        <f t="shared" si="0"/>
        <v>0</v>
      </c>
      <c r="Q24" s="519">
        <f t="shared" si="0"/>
        <v>0</v>
      </c>
      <c r="R24" s="519">
        <f t="shared" si="0"/>
        <v>0</v>
      </c>
      <c r="S24" s="519">
        <f t="shared" si="0"/>
        <v>0</v>
      </c>
      <c r="T24" s="519">
        <f t="shared" si="0"/>
        <v>0</v>
      </c>
      <c r="U24" s="519">
        <f t="shared" si="0"/>
        <v>0</v>
      </c>
      <c r="V24" s="519">
        <f t="shared" si="0"/>
        <v>0</v>
      </c>
      <c r="W24" s="519">
        <f t="shared" si="0"/>
        <v>0</v>
      </c>
      <c r="X24" s="519">
        <f t="shared" si="0"/>
        <v>0</v>
      </c>
      <c r="Y24" s="519">
        <f t="shared" si="0"/>
        <v>0</v>
      </c>
      <c r="Z24" s="519">
        <f t="shared" si="0"/>
        <v>0</v>
      </c>
      <c r="AA24" s="519">
        <f t="shared" si="0"/>
        <v>0</v>
      </c>
      <c r="AB24" s="519">
        <f t="shared" si="0"/>
        <v>0</v>
      </c>
      <c r="AC24" s="520">
        <f t="shared" si="0"/>
        <v>0</v>
      </c>
      <c r="AE24" s="1062">
        <f>SUM(AE16:AE22)</f>
        <v>0</v>
      </c>
      <c r="AG24" s="1062">
        <f>SUM(AG16:AG22)</f>
        <v>0</v>
      </c>
      <c r="AH24" s="9"/>
      <c r="AI24" s="1062">
        <f>SUM(AI16:AI22)</f>
        <v>0</v>
      </c>
    </row>
    <row r="25" spans="4:35" outlineLevel="1" x14ac:dyDescent="0.2"/>
    <row r="26" spans="4:35" outlineLevel="1" x14ac:dyDescent="0.2">
      <c r="D26" s="415" t="str">
        <f>'Line Items'!D2542</f>
        <v>Financial Subsidy /(Premium)</v>
      </c>
      <c r="E26" s="312"/>
      <c r="F26" s="313" t="s">
        <v>428</v>
      </c>
      <c r="G26" s="314"/>
      <c r="H26" s="314"/>
      <c r="I26" s="314"/>
      <c r="J26" s="314"/>
      <c r="K26" s="314"/>
      <c r="L26" s="314"/>
      <c r="M26" s="314"/>
      <c r="N26" s="314"/>
      <c r="O26" s="314"/>
      <c r="P26" s="314"/>
      <c r="Q26" s="314"/>
      <c r="R26" s="314"/>
      <c r="S26" s="314"/>
      <c r="T26" s="314"/>
      <c r="U26" s="314"/>
      <c r="V26" s="314"/>
      <c r="W26" s="314"/>
      <c r="X26" s="314"/>
      <c r="Y26" s="314"/>
      <c r="Z26" s="314"/>
      <c r="AA26" s="314"/>
      <c r="AB26" s="314"/>
      <c r="AC26" s="332"/>
      <c r="AE26" s="1057"/>
      <c r="AG26" s="1057"/>
      <c r="AI26" s="1057"/>
    </row>
    <row r="27" spans="4:35" outlineLevel="1" x14ac:dyDescent="0.2">
      <c r="D27" s="142" t="str">
        <f>'Line Items'!D2543</f>
        <v>Capital Expenditure (inc intangible assets)</v>
      </c>
      <c r="E27" s="106"/>
      <c r="F27" s="143" t="str">
        <f>F26</f>
        <v>£000</v>
      </c>
      <c r="G27" s="283"/>
      <c r="H27" s="283"/>
      <c r="I27" s="283"/>
      <c r="J27" s="283"/>
      <c r="K27" s="283"/>
      <c r="L27" s="283"/>
      <c r="M27" s="283"/>
      <c r="N27" s="283"/>
      <c r="O27" s="283"/>
      <c r="P27" s="283"/>
      <c r="Q27" s="283"/>
      <c r="R27" s="283"/>
      <c r="S27" s="283"/>
      <c r="T27" s="283"/>
      <c r="U27" s="283"/>
      <c r="V27" s="283"/>
      <c r="W27" s="283"/>
      <c r="X27" s="283"/>
      <c r="Y27" s="283"/>
      <c r="Z27" s="283"/>
      <c r="AA27" s="283"/>
      <c r="AB27" s="283"/>
      <c r="AC27" s="284"/>
      <c r="AE27" s="805"/>
      <c r="AG27" s="805"/>
      <c r="AI27" s="805"/>
    </row>
    <row r="28" spans="4:35" outlineLevel="1" x14ac:dyDescent="0.2">
      <c r="D28" s="142" t="str">
        <f>'Line Items'!D2544</f>
        <v>Investing Activities</v>
      </c>
      <c r="E28" s="106"/>
      <c r="F28" s="143" t="str">
        <f>F27</f>
        <v>£000</v>
      </c>
      <c r="G28" s="283"/>
      <c r="H28" s="283"/>
      <c r="I28" s="283"/>
      <c r="J28" s="283"/>
      <c r="K28" s="283"/>
      <c r="L28" s="283"/>
      <c r="M28" s="283"/>
      <c r="N28" s="283"/>
      <c r="O28" s="283"/>
      <c r="P28" s="283"/>
      <c r="Q28" s="283"/>
      <c r="R28" s="283"/>
      <c r="S28" s="283"/>
      <c r="T28" s="283"/>
      <c r="U28" s="283"/>
      <c r="V28" s="283"/>
      <c r="W28" s="283"/>
      <c r="X28" s="283"/>
      <c r="Y28" s="283"/>
      <c r="Z28" s="283"/>
      <c r="AA28" s="283"/>
      <c r="AB28" s="283"/>
      <c r="AC28" s="284"/>
      <c r="AE28" s="805"/>
      <c r="AG28" s="805"/>
      <c r="AI28" s="805"/>
    </row>
    <row r="29" spans="4:35" outlineLevel="1" x14ac:dyDescent="0.2">
      <c r="D29" s="113" t="str">
        <f>'Line Items'!D2545</f>
        <v>Tax paid</v>
      </c>
      <c r="E29" s="286"/>
      <c r="F29" s="155" t="str">
        <f>F28</f>
        <v>£000</v>
      </c>
      <c r="G29" s="287"/>
      <c r="H29" s="287"/>
      <c r="I29" s="287"/>
      <c r="J29" s="287"/>
      <c r="K29" s="287"/>
      <c r="L29" s="287"/>
      <c r="M29" s="287"/>
      <c r="N29" s="287"/>
      <c r="O29" s="287"/>
      <c r="P29" s="287"/>
      <c r="Q29" s="287"/>
      <c r="R29" s="287"/>
      <c r="S29" s="287"/>
      <c r="T29" s="287"/>
      <c r="U29" s="287"/>
      <c r="V29" s="287"/>
      <c r="W29" s="287"/>
      <c r="X29" s="287"/>
      <c r="Y29" s="287"/>
      <c r="Z29" s="287"/>
      <c r="AA29" s="287"/>
      <c r="AB29" s="287"/>
      <c r="AC29" s="288"/>
      <c r="AE29" s="1058"/>
      <c r="AG29" s="1058"/>
      <c r="AI29" s="1058"/>
    </row>
    <row r="30" spans="4:35" outlineLevel="1" x14ac:dyDescent="0.2"/>
    <row r="31" spans="4:35" s="218" customFormat="1" outlineLevel="1" x14ac:dyDescent="0.2">
      <c r="D31" s="516" t="str">
        <f>'Line Items'!D2547</f>
        <v>Cashflow (pre-financing)</v>
      </c>
      <c r="E31" s="517"/>
      <c r="F31" s="518" t="str">
        <f>F29</f>
        <v>£000</v>
      </c>
      <c r="G31" s="519">
        <f t="shared" ref="G31:AC31" si="1">SUM(G24,G26:G29)</f>
        <v>0</v>
      </c>
      <c r="H31" s="519">
        <f t="shared" si="1"/>
        <v>0</v>
      </c>
      <c r="I31" s="519">
        <f t="shared" si="1"/>
        <v>0</v>
      </c>
      <c r="J31" s="519">
        <f t="shared" si="1"/>
        <v>0</v>
      </c>
      <c r="K31" s="519">
        <f t="shared" si="1"/>
        <v>0</v>
      </c>
      <c r="L31" s="519">
        <f t="shared" si="1"/>
        <v>0</v>
      </c>
      <c r="M31" s="519">
        <f t="shared" si="1"/>
        <v>0</v>
      </c>
      <c r="N31" s="519">
        <f t="shared" si="1"/>
        <v>0</v>
      </c>
      <c r="O31" s="519">
        <f t="shared" si="1"/>
        <v>0</v>
      </c>
      <c r="P31" s="519">
        <f t="shared" si="1"/>
        <v>0</v>
      </c>
      <c r="Q31" s="519">
        <f t="shared" si="1"/>
        <v>0</v>
      </c>
      <c r="R31" s="519">
        <f t="shared" si="1"/>
        <v>0</v>
      </c>
      <c r="S31" s="519">
        <f t="shared" si="1"/>
        <v>0</v>
      </c>
      <c r="T31" s="519">
        <f t="shared" si="1"/>
        <v>0</v>
      </c>
      <c r="U31" s="519">
        <f t="shared" si="1"/>
        <v>0</v>
      </c>
      <c r="V31" s="519">
        <f t="shared" si="1"/>
        <v>0</v>
      </c>
      <c r="W31" s="519">
        <f t="shared" si="1"/>
        <v>0</v>
      </c>
      <c r="X31" s="519">
        <f t="shared" si="1"/>
        <v>0</v>
      </c>
      <c r="Y31" s="519">
        <f t="shared" si="1"/>
        <v>0</v>
      </c>
      <c r="Z31" s="519">
        <f t="shared" si="1"/>
        <v>0</v>
      </c>
      <c r="AA31" s="519">
        <f t="shared" si="1"/>
        <v>0</v>
      </c>
      <c r="AB31" s="519">
        <f t="shared" si="1"/>
        <v>0</v>
      </c>
      <c r="AC31" s="520">
        <f t="shared" si="1"/>
        <v>0</v>
      </c>
      <c r="AE31" s="1062">
        <f>SUM(AE24,AE26:AE29)</f>
        <v>0</v>
      </c>
      <c r="AG31" s="1062">
        <f>SUM(AG24,AG26:AG29)</f>
        <v>0</v>
      </c>
      <c r="AH31" s="9"/>
      <c r="AI31" s="1062">
        <f>SUM(AI24,AI26:AI29)</f>
        <v>0</v>
      </c>
    </row>
    <row r="32" spans="4:35" outlineLevel="1" x14ac:dyDescent="0.2"/>
    <row r="33" spans="4:35" outlineLevel="1" x14ac:dyDescent="0.2">
      <c r="D33" s="217" t="str">
        <f>'Line Items'!C2549</f>
        <v>Financing</v>
      </c>
    </row>
    <row r="34" spans="4:35" outlineLevel="1" x14ac:dyDescent="0.2">
      <c r="D34" s="415" t="str">
        <f>'Line Items'!D2550</f>
        <v>Commercial &amp; Other Debt AFC drawdown</v>
      </c>
      <c r="E34" s="312"/>
      <c r="F34" s="313" t="s">
        <v>428</v>
      </c>
      <c r="G34" s="314"/>
      <c r="H34" s="314"/>
      <c r="I34" s="314"/>
      <c r="J34" s="314"/>
      <c r="K34" s="314"/>
      <c r="L34" s="314"/>
      <c r="M34" s="314"/>
      <c r="N34" s="314"/>
      <c r="O34" s="314"/>
      <c r="P34" s="314"/>
      <c r="Q34" s="314"/>
      <c r="R34" s="314"/>
      <c r="S34" s="314"/>
      <c r="T34" s="314"/>
      <c r="U34" s="314"/>
      <c r="V34" s="314"/>
      <c r="W34" s="314"/>
      <c r="X34" s="314"/>
      <c r="Y34" s="314"/>
      <c r="Z34" s="314"/>
      <c r="AA34" s="314"/>
      <c r="AB34" s="314"/>
      <c r="AC34" s="332"/>
      <c r="AE34" s="1057"/>
      <c r="AG34" s="1057"/>
      <c r="AI34" s="1057"/>
    </row>
    <row r="35" spans="4:35" outlineLevel="1" x14ac:dyDescent="0.2">
      <c r="D35" s="142" t="str">
        <f>'Line Items'!D2551</f>
        <v>Commercial &amp; Other Debt AFC repayment</v>
      </c>
      <c r="E35" s="106"/>
      <c r="F35" s="143" t="str">
        <f t="shared" ref="F35:F46" si="2">F34</f>
        <v>£000</v>
      </c>
      <c r="G35" s="283"/>
      <c r="H35" s="283"/>
      <c r="I35" s="283"/>
      <c r="J35" s="283"/>
      <c r="K35" s="283"/>
      <c r="L35" s="283"/>
      <c r="M35" s="283"/>
      <c r="N35" s="283"/>
      <c r="O35" s="283"/>
      <c r="P35" s="283"/>
      <c r="Q35" s="283"/>
      <c r="R35" s="283"/>
      <c r="S35" s="283"/>
      <c r="T35" s="283"/>
      <c r="U35" s="283"/>
      <c r="V35" s="283"/>
      <c r="W35" s="283"/>
      <c r="X35" s="283"/>
      <c r="Y35" s="283"/>
      <c r="Z35" s="283"/>
      <c r="AA35" s="283"/>
      <c r="AB35" s="283"/>
      <c r="AC35" s="284"/>
      <c r="AE35" s="805"/>
      <c r="AG35" s="805"/>
      <c r="AI35" s="805"/>
    </row>
    <row r="36" spans="4:35" outlineLevel="1" x14ac:dyDescent="0.2">
      <c r="D36" s="142" t="str">
        <f>'Line Items'!D2552</f>
        <v>Shareholder Loan AFC (excl. PCS) drawdown</v>
      </c>
      <c r="E36" s="106"/>
      <c r="F36" s="143" t="str">
        <f t="shared" si="2"/>
        <v>£000</v>
      </c>
      <c r="G36" s="283"/>
      <c r="H36" s="283"/>
      <c r="I36" s="283"/>
      <c r="J36" s="283"/>
      <c r="K36" s="283"/>
      <c r="L36" s="283"/>
      <c r="M36" s="283"/>
      <c r="N36" s="283"/>
      <c r="O36" s="283"/>
      <c r="P36" s="283"/>
      <c r="Q36" s="283"/>
      <c r="R36" s="283"/>
      <c r="S36" s="283"/>
      <c r="T36" s="283"/>
      <c r="U36" s="283"/>
      <c r="V36" s="283"/>
      <c r="W36" s="283"/>
      <c r="X36" s="283"/>
      <c r="Y36" s="283"/>
      <c r="Z36" s="283"/>
      <c r="AA36" s="283"/>
      <c r="AB36" s="283"/>
      <c r="AC36" s="284"/>
      <c r="AE36" s="805"/>
      <c r="AG36" s="805"/>
      <c r="AI36" s="805"/>
    </row>
    <row r="37" spans="4:35" outlineLevel="1" x14ac:dyDescent="0.2">
      <c r="D37" s="142" t="str">
        <f>'Line Items'!D2553</f>
        <v>Shareholder Loan AFC (excl. PCS) repayment</v>
      </c>
      <c r="E37" s="106"/>
      <c r="F37" s="143" t="str">
        <f t="shared" si="2"/>
        <v>£000</v>
      </c>
      <c r="G37" s="283"/>
      <c r="H37" s="283"/>
      <c r="I37" s="283"/>
      <c r="J37" s="283"/>
      <c r="K37" s="283"/>
      <c r="L37" s="283"/>
      <c r="M37" s="283"/>
      <c r="N37" s="283"/>
      <c r="O37" s="283"/>
      <c r="P37" s="283"/>
      <c r="Q37" s="283"/>
      <c r="R37" s="283"/>
      <c r="S37" s="283"/>
      <c r="T37" s="283"/>
      <c r="U37" s="283"/>
      <c r="V37" s="283"/>
      <c r="W37" s="283"/>
      <c r="X37" s="283"/>
      <c r="Y37" s="283"/>
      <c r="Z37" s="283"/>
      <c r="AA37" s="283"/>
      <c r="AB37" s="283"/>
      <c r="AC37" s="284"/>
      <c r="AE37" s="805"/>
      <c r="AG37" s="805"/>
      <c r="AI37" s="805"/>
    </row>
    <row r="38" spans="4:35" outlineLevel="1" x14ac:dyDescent="0.2">
      <c r="D38" s="142" t="str">
        <f>'Line Items'!D2554</f>
        <v>PCS drawdown</v>
      </c>
      <c r="E38" s="106"/>
      <c r="F38" s="143" t="str">
        <f t="shared" si="2"/>
        <v>£000</v>
      </c>
      <c r="G38" s="283"/>
      <c r="H38" s="283"/>
      <c r="I38" s="283"/>
      <c r="J38" s="283"/>
      <c r="K38" s="283"/>
      <c r="L38" s="283"/>
      <c r="M38" s="283"/>
      <c r="N38" s="283"/>
      <c r="O38" s="283"/>
      <c r="P38" s="283"/>
      <c r="Q38" s="283"/>
      <c r="R38" s="283"/>
      <c r="S38" s="283"/>
      <c r="T38" s="283"/>
      <c r="U38" s="283"/>
      <c r="V38" s="283"/>
      <c r="W38" s="283"/>
      <c r="X38" s="283"/>
      <c r="Y38" s="283"/>
      <c r="Z38" s="283"/>
      <c r="AA38" s="283"/>
      <c r="AB38" s="283"/>
      <c r="AC38" s="284"/>
      <c r="AE38" s="805"/>
      <c r="AG38" s="805"/>
      <c r="AI38" s="805"/>
    </row>
    <row r="39" spans="4:35" outlineLevel="1" x14ac:dyDescent="0.2">
      <c r="D39" s="142" t="str">
        <f>'Line Items'!D2555</f>
        <v>PCS repayment</v>
      </c>
      <c r="E39" s="106"/>
      <c r="F39" s="143" t="str">
        <f t="shared" si="2"/>
        <v>£000</v>
      </c>
      <c r="G39" s="283"/>
      <c r="H39" s="283"/>
      <c r="I39" s="283"/>
      <c r="J39" s="283"/>
      <c r="K39" s="283"/>
      <c r="L39" s="283"/>
      <c r="M39" s="283"/>
      <c r="N39" s="283"/>
      <c r="O39" s="283"/>
      <c r="P39" s="283"/>
      <c r="Q39" s="283"/>
      <c r="R39" s="283"/>
      <c r="S39" s="283"/>
      <c r="T39" s="283"/>
      <c r="U39" s="283"/>
      <c r="V39" s="283"/>
      <c r="W39" s="283"/>
      <c r="X39" s="283"/>
      <c r="Y39" s="283"/>
      <c r="Z39" s="283"/>
      <c r="AA39" s="283"/>
      <c r="AB39" s="283"/>
      <c r="AC39" s="284"/>
      <c r="AE39" s="805"/>
      <c r="AG39" s="805"/>
      <c r="AI39" s="805"/>
    </row>
    <row r="40" spans="4:35" outlineLevel="1" x14ac:dyDescent="0.2">
      <c r="D40" s="142" t="str">
        <f>'Line Items'!D2556</f>
        <v>Equity issue</v>
      </c>
      <c r="E40" s="106"/>
      <c r="F40" s="143" t="str">
        <f t="shared" si="2"/>
        <v>£000</v>
      </c>
      <c r="G40" s="283"/>
      <c r="H40" s="283"/>
      <c r="I40" s="283"/>
      <c r="J40" s="283"/>
      <c r="K40" s="283"/>
      <c r="L40" s="283"/>
      <c r="M40" s="283"/>
      <c r="N40" s="283"/>
      <c r="O40" s="283"/>
      <c r="P40" s="283"/>
      <c r="Q40" s="283"/>
      <c r="R40" s="283"/>
      <c r="S40" s="283"/>
      <c r="T40" s="283"/>
      <c r="U40" s="283"/>
      <c r="V40" s="283"/>
      <c r="W40" s="283"/>
      <c r="X40" s="283"/>
      <c r="Y40" s="283"/>
      <c r="Z40" s="283"/>
      <c r="AA40" s="283"/>
      <c r="AB40" s="283"/>
      <c r="AC40" s="284"/>
      <c r="AE40" s="805"/>
      <c r="AG40" s="805"/>
      <c r="AI40" s="805"/>
    </row>
    <row r="41" spans="4:35" outlineLevel="1" x14ac:dyDescent="0.2">
      <c r="D41" s="142" t="str">
        <f>'Line Items'!D2557</f>
        <v>Equity redemption</v>
      </c>
      <c r="E41" s="106"/>
      <c r="F41" s="143" t="str">
        <f t="shared" si="2"/>
        <v>£000</v>
      </c>
      <c r="G41" s="283"/>
      <c r="H41" s="283"/>
      <c r="I41" s="283"/>
      <c r="J41" s="283"/>
      <c r="K41" s="283"/>
      <c r="L41" s="283"/>
      <c r="M41" s="283"/>
      <c r="N41" s="283"/>
      <c r="O41" s="283"/>
      <c r="P41" s="283"/>
      <c r="Q41" s="283"/>
      <c r="R41" s="283"/>
      <c r="S41" s="283"/>
      <c r="T41" s="283"/>
      <c r="U41" s="283"/>
      <c r="V41" s="283"/>
      <c r="W41" s="283"/>
      <c r="X41" s="283"/>
      <c r="Y41" s="283"/>
      <c r="Z41" s="283"/>
      <c r="AA41" s="283"/>
      <c r="AB41" s="283"/>
      <c r="AC41" s="284"/>
      <c r="AE41" s="805"/>
      <c r="AG41" s="805"/>
      <c r="AI41" s="805"/>
    </row>
    <row r="42" spans="4:35" outlineLevel="1" x14ac:dyDescent="0.2">
      <c r="D42" s="142" t="str">
        <f>'Line Items'!D2558</f>
        <v>[Financing Costs Line 9]</v>
      </c>
      <c r="E42" s="106"/>
      <c r="F42" s="143" t="str">
        <f t="shared" si="2"/>
        <v>£000</v>
      </c>
      <c r="G42" s="283"/>
      <c r="H42" s="283"/>
      <c r="I42" s="283"/>
      <c r="J42" s="283"/>
      <c r="K42" s="283"/>
      <c r="L42" s="283"/>
      <c r="M42" s="283"/>
      <c r="N42" s="283"/>
      <c r="O42" s="283"/>
      <c r="P42" s="283"/>
      <c r="Q42" s="283"/>
      <c r="R42" s="283"/>
      <c r="S42" s="283"/>
      <c r="T42" s="283"/>
      <c r="U42" s="283"/>
      <c r="V42" s="283"/>
      <c r="W42" s="283"/>
      <c r="X42" s="283"/>
      <c r="Y42" s="283"/>
      <c r="Z42" s="283"/>
      <c r="AA42" s="283"/>
      <c r="AB42" s="283"/>
      <c r="AC42" s="284"/>
      <c r="AE42" s="805"/>
      <c r="AG42" s="805"/>
      <c r="AI42" s="805"/>
    </row>
    <row r="43" spans="4:35" outlineLevel="1" x14ac:dyDescent="0.2">
      <c r="D43" s="142" t="str">
        <f>'Line Items'!D2559</f>
        <v>[Financing Costs Line 10]</v>
      </c>
      <c r="E43" s="106"/>
      <c r="F43" s="143" t="str">
        <f t="shared" si="2"/>
        <v>£000</v>
      </c>
      <c r="G43" s="283"/>
      <c r="H43" s="283"/>
      <c r="I43" s="283"/>
      <c r="J43" s="283"/>
      <c r="K43" s="283"/>
      <c r="L43" s="283"/>
      <c r="M43" s="283"/>
      <c r="N43" s="283"/>
      <c r="O43" s="283"/>
      <c r="P43" s="283"/>
      <c r="Q43" s="283"/>
      <c r="R43" s="283"/>
      <c r="S43" s="283"/>
      <c r="T43" s="283"/>
      <c r="U43" s="283"/>
      <c r="V43" s="283"/>
      <c r="W43" s="283"/>
      <c r="X43" s="283"/>
      <c r="Y43" s="283"/>
      <c r="Z43" s="283"/>
      <c r="AA43" s="283"/>
      <c r="AB43" s="283"/>
      <c r="AC43" s="284"/>
      <c r="AE43" s="805"/>
      <c r="AG43" s="805"/>
      <c r="AI43" s="805"/>
    </row>
    <row r="44" spans="4:35" outlineLevel="1" x14ac:dyDescent="0.2">
      <c r="D44" s="142" t="str">
        <f>'Line Items'!D2560</f>
        <v>[Financing Costs Line 11]</v>
      </c>
      <c r="E44" s="106"/>
      <c r="F44" s="143" t="str">
        <f t="shared" si="2"/>
        <v>£000</v>
      </c>
      <c r="G44" s="283"/>
      <c r="H44" s="283"/>
      <c r="I44" s="283"/>
      <c r="J44" s="283"/>
      <c r="K44" s="283"/>
      <c r="L44" s="283"/>
      <c r="M44" s="283"/>
      <c r="N44" s="283"/>
      <c r="O44" s="283"/>
      <c r="P44" s="283"/>
      <c r="Q44" s="283"/>
      <c r="R44" s="283"/>
      <c r="S44" s="283"/>
      <c r="T44" s="283"/>
      <c r="U44" s="283"/>
      <c r="V44" s="283"/>
      <c r="W44" s="283"/>
      <c r="X44" s="283"/>
      <c r="Y44" s="283"/>
      <c r="Z44" s="283"/>
      <c r="AA44" s="283"/>
      <c r="AB44" s="283"/>
      <c r="AC44" s="284"/>
      <c r="AE44" s="805"/>
      <c r="AG44" s="805"/>
      <c r="AI44" s="805"/>
    </row>
    <row r="45" spans="4:35" outlineLevel="1" x14ac:dyDescent="0.2">
      <c r="D45" s="142" t="str">
        <f>'Line Items'!D2561</f>
        <v>[Financing Costs Line 12]</v>
      </c>
      <c r="E45" s="106"/>
      <c r="F45" s="143" t="str">
        <f t="shared" si="2"/>
        <v>£000</v>
      </c>
      <c r="G45" s="283"/>
      <c r="H45" s="283"/>
      <c r="I45" s="283"/>
      <c r="J45" s="283"/>
      <c r="K45" s="283"/>
      <c r="L45" s="283"/>
      <c r="M45" s="283"/>
      <c r="N45" s="283"/>
      <c r="O45" s="283"/>
      <c r="P45" s="283"/>
      <c r="Q45" s="283"/>
      <c r="R45" s="283"/>
      <c r="S45" s="283"/>
      <c r="T45" s="283"/>
      <c r="U45" s="283"/>
      <c r="V45" s="283"/>
      <c r="W45" s="283"/>
      <c r="X45" s="283"/>
      <c r="Y45" s="283"/>
      <c r="Z45" s="283"/>
      <c r="AA45" s="283"/>
      <c r="AB45" s="283"/>
      <c r="AC45" s="284"/>
      <c r="AE45" s="805"/>
      <c r="AG45" s="805"/>
      <c r="AI45" s="805"/>
    </row>
    <row r="46" spans="4:35" outlineLevel="1" x14ac:dyDescent="0.2">
      <c r="D46" s="113" t="str">
        <f>'Line Items'!D2562</f>
        <v>[Financing Costs Line 13]</v>
      </c>
      <c r="E46" s="286"/>
      <c r="F46" s="155" t="str">
        <f t="shared" si="2"/>
        <v>£000</v>
      </c>
      <c r="G46" s="287"/>
      <c r="H46" s="287"/>
      <c r="I46" s="287"/>
      <c r="J46" s="287"/>
      <c r="K46" s="287"/>
      <c r="L46" s="287"/>
      <c r="M46" s="287"/>
      <c r="N46" s="287"/>
      <c r="O46" s="287"/>
      <c r="P46" s="287"/>
      <c r="Q46" s="287"/>
      <c r="R46" s="287"/>
      <c r="S46" s="287"/>
      <c r="T46" s="287"/>
      <c r="U46" s="287"/>
      <c r="V46" s="287"/>
      <c r="W46" s="287"/>
      <c r="X46" s="287"/>
      <c r="Y46" s="287"/>
      <c r="Z46" s="287"/>
      <c r="AA46" s="287"/>
      <c r="AB46" s="287"/>
      <c r="AC46" s="288"/>
      <c r="AE46" s="1058"/>
      <c r="AG46" s="1058"/>
      <c r="AI46" s="1058"/>
    </row>
    <row r="47" spans="4:35" outlineLevel="1" x14ac:dyDescent="0.2"/>
    <row r="48" spans="4:35" s="218" customFormat="1" outlineLevel="1" x14ac:dyDescent="0.2">
      <c r="D48" s="516" t="str">
        <f>'Line Items'!D2564</f>
        <v>Total financing</v>
      </c>
      <c r="E48" s="517"/>
      <c r="F48" s="518" t="str">
        <f>F46</f>
        <v>£000</v>
      </c>
      <c r="G48" s="519">
        <f t="shared" ref="G48:AC48" si="3">SUM(G34:G46)</f>
        <v>0</v>
      </c>
      <c r="H48" s="519">
        <f t="shared" si="3"/>
        <v>0</v>
      </c>
      <c r="I48" s="519">
        <f t="shared" si="3"/>
        <v>0</v>
      </c>
      <c r="J48" s="519">
        <f t="shared" si="3"/>
        <v>0</v>
      </c>
      <c r="K48" s="519">
        <f t="shared" si="3"/>
        <v>0</v>
      </c>
      <c r="L48" s="519">
        <f t="shared" si="3"/>
        <v>0</v>
      </c>
      <c r="M48" s="519">
        <f t="shared" si="3"/>
        <v>0</v>
      </c>
      <c r="N48" s="519">
        <f t="shared" si="3"/>
        <v>0</v>
      </c>
      <c r="O48" s="519">
        <f t="shared" si="3"/>
        <v>0</v>
      </c>
      <c r="P48" s="519">
        <f t="shared" si="3"/>
        <v>0</v>
      </c>
      <c r="Q48" s="519">
        <f t="shared" si="3"/>
        <v>0</v>
      </c>
      <c r="R48" s="519">
        <f t="shared" si="3"/>
        <v>0</v>
      </c>
      <c r="S48" s="519">
        <f t="shared" si="3"/>
        <v>0</v>
      </c>
      <c r="T48" s="519">
        <f t="shared" si="3"/>
        <v>0</v>
      </c>
      <c r="U48" s="519">
        <f t="shared" si="3"/>
        <v>0</v>
      </c>
      <c r="V48" s="519">
        <f t="shared" si="3"/>
        <v>0</v>
      </c>
      <c r="W48" s="519">
        <f t="shared" si="3"/>
        <v>0</v>
      </c>
      <c r="X48" s="519">
        <f t="shared" si="3"/>
        <v>0</v>
      </c>
      <c r="Y48" s="519">
        <f t="shared" si="3"/>
        <v>0</v>
      </c>
      <c r="Z48" s="519">
        <f t="shared" si="3"/>
        <v>0</v>
      </c>
      <c r="AA48" s="519">
        <f t="shared" si="3"/>
        <v>0</v>
      </c>
      <c r="AB48" s="519">
        <f t="shared" si="3"/>
        <v>0</v>
      </c>
      <c r="AC48" s="520">
        <f t="shared" si="3"/>
        <v>0</v>
      </c>
      <c r="AE48" s="1062">
        <f>SUM(AE34:AE46)</f>
        <v>0</v>
      </c>
      <c r="AG48" s="1062">
        <f>SUM(AG34:AG46)</f>
        <v>0</v>
      </c>
      <c r="AH48" s="9"/>
      <c r="AI48" s="1062">
        <f>SUM(AI34:AI46)</f>
        <v>0</v>
      </c>
    </row>
    <row r="49" spans="4:35" outlineLevel="1" x14ac:dyDescent="0.2"/>
    <row r="50" spans="4:35" outlineLevel="1" x14ac:dyDescent="0.2">
      <c r="D50" s="200" t="str">
        <f>'Line Items'!C2566</f>
        <v>Servicing of finance</v>
      </c>
    </row>
    <row r="51" spans="4:35" outlineLevel="1" x14ac:dyDescent="0.2">
      <c r="D51" s="415" t="str">
        <f>'Line Items'!D2567</f>
        <v>Interest received on cash balance</v>
      </c>
      <c r="E51" s="312"/>
      <c r="F51" s="313" t="s">
        <v>428</v>
      </c>
      <c r="G51" s="314"/>
      <c r="H51" s="314"/>
      <c r="I51" s="314"/>
      <c r="J51" s="314"/>
      <c r="K51" s="314"/>
      <c r="L51" s="314"/>
      <c r="M51" s="314"/>
      <c r="N51" s="314"/>
      <c r="O51" s="314"/>
      <c r="P51" s="314"/>
      <c r="Q51" s="314"/>
      <c r="R51" s="314"/>
      <c r="S51" s="314"/>
      <c r="T51" s="314"/>
      <c r="U51" s="314"/>
      <c r="V51" s="314"/>
      <c r="W51" s="314"/>
      <c r="X51" s="314"/>
      <c r="Y51" s="314"/>
      <c r="Z51" s="314"/>
      <c r="AA51" s="314"/>
      <c r="AB51" s="314"/>
      <c r="AC51" s="332"/>
      <c r="AE51" s="1057"/>
      <c r="AG51" s="1057"/>
      <c r="AI51" s="1057"/>
    </row>
    <row r="52" spans="4:35" outlineLevel="1" x14ac:dyDescent="0.2">
      <c r="D52" s="142" t="str">
        <f>'Line Items'!D2568</f>
        <v>Interest paid on cash balance</v>
      </c>
      <c r="E52" s="106"/>
      <c r="F52" s="143" t="str">
        <f t="shared" ref="F52:F63" si="4">F51</f>
        <v>£000</v>
      </c>
      <c r="G52" s="283"/>
      <c r="H52" s="283"/>
      <c r="I52" s="283"/>
      <c r="J52" s="283"/>
      <c r="K52" s="283"/>
      <c r="L52" s="283"/>
      <c r="M52" s="283"/>
      <c r="N52" s="283"/>
      <c r="O52" s="283"/>
      <c r="P52" s="283"/>
      <c r="Q52" s="283"/>
      <c r="R52" s="283"/>
      <c r="S52" s="283"/>
      <c r="T52" s="283"/>
      <c r="U52" s="283"/>
      <c r="V52" s="283"/>
      <c r="W52" s="283"/>
      <c r="X52" s="283"/>
      <c r="Y52" s="283"/>
      <c r="Z52" s="283"/>
      <c r="AA52" s="283"/>
      <c r="AB52" s="283"/>
      <c r="AC52" s="284"/>
      <c r="AE52" s="805"/>
      <c r="AG52" s="805"/>
      <c r="AI52" s="805"/>
    </row>
    <row r="53" spans="4:35" outlineLevel="1" x14ac:dyDescent="0.2">
      <c r="D53" s="142" t="str">
        <f>'Line Items'!D2569</f>
        <v>Interest &amp; Fees paid on Commercial Debt as part of AFC</v>
      </c>
      <c r="E53" s="106"/>
      <c r="F53" s="143" t="str">
        <f t="shared" si="4"/>
        <v>£000</v>
      </c>
      <c r="G53" s="283"/>
      <c r="H53" s="283"/>
      <c r="I53" s="283"/>
      <c r="J53" s="283"/>
      <c r="K53" s="283"/>
      <c r="L53" s="283"/>
      <c r="M53" s="283"/>
      <c r="N53" s="283"/>
      <c r="O53" s="283"/>
      <c r="P53" s="283"/>
      <c r="Q53" s="283"/>
      <c r="R53" s="283"/>
      <c r="S53" s="283"/>
      <c r="T53" s="283"/>
      <c r="U53" s="283"/>
      <c r="V53" s="283"/>
      <c r="W53" s="283"/>
      <c r="X53" s="283"/>
      <c r="Y53" s="283"/>
      <c r="Z53" s="283"/>
      <c r="AA53" s="283"/>
      <c r="AB53" s="283"/>
      <c r="AC53" s="284"/>
      <c r="AE53" s="805"/>
      <c r="AG53" s="805"/>
      <c r="AI53" s="805"/>
    </row>
    <row r="54" spans="4:35" outlineLevel="1" x14ac:dyDescent="0.2">
      <c r="D54" s="142" t="str">
        <f>'Line Items'!D2570</f>
        <v>Interest &amp; Fees paid on Shareholder Loan as part of AFC (excl. PCS)</v>
      </c>
      <c r="E54" s="106"/>
      <c r="F54" s="143" t="str">
        <f t="shared" si="4"/>
        <v>£000</v>
      </c>
      <c r="G54" s="283"/>
      <c r="H54" s="283"/>
      <c r="I54" s="283"/>
      <c r="J54" s="283"/>
      <c r="K54" s="283"/>
      <c r="L54" s="283"/>
      <c r="M54" s="283"/>
      <c r="N54" s="283"/>
      <c r="O54" s="283"/>
      <c r="P54" s="283"/>
      <c r="Q54" s="283"/>
      <c r="R54" s="283"/>
      <c r="S54" s="283"/>
      <c r="T54" s="283"/>
      <c r="U54" s="283"/>
      <c r="V54" s="283"/>
      <c r="W54" s="283"/>
      <c r="X54" s="283"/>
      <c r="Y54" s="283"/>
      <c r="Z54" s="283"/>
      <c r="AA54" s="283"/>
      <c r="AB54" s="283"/>
      <c r="AC54" s="284"/>
      <c r="AE54" s="805"/>
      <c r="AG54" s="805"/>
      <c r="AI54" s="805"/>
    </row>
    <row r="55" spans="4:35" outlineLevel="1" x14ac:dyDescent="0.2">
      <c r="D55" s="142" t="str">
        <f>'Line Items'!D2571</f>
        <v>Interest &amp; Fees paid on Parent Company Support</v>
      </c>
      <c r="E55" s="106"/>
      <c r="F55" s="143" t="str">
        <f t="shared" si="4"/>
        <v>£000</v>
      </c>
      <c r="G55" s="283"/>
      <c r="H55" s="283"/>
      <c r="I55" s="283"/>
      <c r="J55" s="283"/>
      <c r="K55" s="283"/>
      <c r="L55" s="283"/>
      <c r="M55" s="283"/>
      <c r="N55" s="283"/>
      <c r="O55" s="283"/>
      <c r="P55" s="283"/>
      <c r="Q55" s="283"/>
      <c r="R55" s="283"/>
      <c r="S55" s="283"/>
      <c r="T55" s="283"/>
      <c r="U55" s="283"/>
      <c r="V55" s="283"/>
      <c r="W55" s="283"/>
      <c r="X55" s="283"/>
      <c r="Y55" s="283"/>
      <c r="Z55" s="283"/>
      <c r="AA55" s="283"/>
      <c r="AB55" s="283"/>
      <c r="AC55" s="284"/>
      <c r="AE55" s="805"/>
      <c r="AG55" s="805"/>
      <c r="AI55" s="805"/>
    </row>
    <row r="56" spans="4:35" outlineLevel="1" x14ac:dyDescent="0.2">
      <c r="D56" s="142" t="str">
        <f>'Line Items'!D2572</f>
        <v>Performance Bond Costs</v>
      </c>
      <c r="E56" s="106"/>
      <c r="F56" s="143" t="str">
        <f t="shared" si="4"/>
        <v>£000</v>
      </c>
      <c r="G56" s="283"/>
      <c r="H56" s="283"/>
      <c r="I56" s="283"/>
      <c r="J56" s="283"/>
      <c r="K56" s="283"/>
      <c r="L56" s="283"/>
      <c r="M56" s="283"/>
      <c r="N56" s="283"/>
      <c r="O56" s="283"/>
      <c r="P56" s="283"/>
      <c r="Q56" s="283"/>
      <c r="R56" s="283"/>
      <c r="S56" s="283"/>
      <c r="T56" s="283"/>
      <c r="U56" s="283"/>
      <c r="V56" s="283"/>
      <c r="W56" s="283"/>
      <c r="X56" s="283"/>
      <c r="Y56" s="283"/>
      <c r="Z56" s="283"/>
      <c r="AA56" s="283"/>
      <c r="AB56" s="283"/>
      <c r="AC56" s="284"/>
      <c r="AE56" s="805"/>
      <c r="AG56" s="805"/>
      <c r="AI56" s="805"/>
    </row>
    <row r="57" spans="4:35" outlineLevel="1" x14ac:dyDescent="0.2">
      <c r="D57" s="142" t="str">
        <f>'Line Items'!D2573</f>
        <v>PCS Bond Costs</v>
      </c>
      <c r="E57" s="106"/>
      <c r="F57" s="143" t="str">
        <f t="shared" si="4"/>
        <v>£000</v>
      </c>
      <c r="G57" s="283"/>
      <c r="H57" s="283"/>
      <c r="I57" s="283"/>
      <c r="J57" s="283"/>
      <c r="K57" s="283"/>
      <c r="L57" s="283"/>
      <c r="M57" s="283"/>
      <c r="N57" s="283"/>
      <c r="O57" s="283"/>
      <c r="P57" s="283"/>
      <c r="Q57" s="283"/>
      <c r="R57" s="283"/>
      <c r="S57" s="283"/>
      <c r="T57" s="283"/>
      <c r="U57" s="283"/>
      <c r="V57" s="283"/>
      <c r="W57" s="283"/>
      <c r="X57" s="283"/>
      <c r="Y57" s="283"/>
      <c r="Z57" s="283"/>
      <c r="AA57" s="283"/>
      <c r="AB57" s="283"/>
      <c r="AC57" s="284"/>
      <c r="AE57" s="805"/>
      <c r="AG57" s="805"/>
      <c r="AI57" s="805"/>
    </row>
    <row r="58" spans="4:35" outlineLevel="1" x14ac:dyDescent="0.2">
      <c r="D58" s="142" t="str">
        <f>'Line Items'!D2574</f>
        <v>Season Ticket Bond Costs</v>
      </c>
      <c r="E58" s="106"/>
      <c r="F58" s="143" t="str">
        <f t="shared" si="4"/>
        <v>£000</v>
      </c>
      <c r="G58" s="283"/>
      <c r="H58" s="283"/>
      <c r="I58" s="283"/>
      <c r="J58" s="283"/>
      <c r="K58" s="283"/>
      <c r="L58" s="283"/>
      <c r="M58" s="283"/>
      <c r="N58" s="283"/>
      <c r="O58" s="283"/>
      <c r="P58" s="283"/>
      <c r="Q58" s="283"/>
      <c r="R58" s="283"/>
      <c r="S58" s="283"/>
      <c r="T58" s="283"/>
      <c r="U58" s="283"/>
      <c r="V58" s="283"/>
      <c r="W58" s="283"/>
      <c r="X58" s="283"/>
      <c r="Y58" s="283"/>
      <c r="Z58" s="283"/>
      <c r="AA58" s="283"/>
      <c r="AB58" s="283"/>
      <c r="AC58" s="284"/>
      <c r="AE58" s="805"/>
      <c r="AG58" s="805"/>
      <c r="AI58" s="805"/>
    </row>
    <row r="59" spans="4:35" outlineLevel="1" x14ac:dyDescent="0.2">
      <c r="D59" s="142" t="str">
        <f>'Line Items'!D2575</f>
        <v>[Finance Servicing Line 09]</v>
      </c>
      <c r="E59" s="106"/>
      <c r="F59" s="143" t="str">
        <f t="shared" si="4"/>
        <v>£000</v>
      </c>
      <c r="G59" s="283"/>
      <c r="H59" s="283"/>
      <c r="I59" s="283"/>
      <c r="J59" s="283"/>
      <c r="K59" s="283"/>
      <c r="L59" s="283"/>
      <c r="M59" s="283"/>
      <c r="N59" s="283"/>
      <c r="O59" s="283"/>
      <c r="P59" s="283"/>
      <c r="Q59" s="283"/>
      <c r="R59" s="283"/>
      <c r="S59" s="283"/>
      <c r="T59" s="283"/>
      <c r="U59" s="283"/>
      <c r="V59" s="283"/>
      <c r="W59" s="283"/>
      <c r="X59" s="283"/>
      <c r="Y59" s="283"/>
      <c r="Z59" s="283"/>
      <c r="AA59" s="283"/>
      <c r="AB59" s="283"/>
      <c r="AC59" s="284"/>
      <c r="AE59" s="805"/>
      <c r="AG59" s="805"/>
      <c r="AI59" s="805"/>
    </row>
    <row r="60" spans="4:35" outlineLevel="1" x14ac:dyDescent="0.2">
      <c r="D60" s="142" t="str">
        <f>'Line Items'!D2576</f>
        <v>[Finance Servicing Line 10]</v>
      </c>
      <c r="E60" s="106"/>
      <c r="F60" s="143" t="str">
        <f t="shared" si="4"/>
        <v>£000</v>
      </c>
      <c r="G60" s="283"/>
      <c r="H60" s="283"/>
      <c r="I60" s="283"/>
      <c r="J60" s="283"/>
      <c r="K60" s="283"/>
      <c r="L60" s="283"/>
      <c r="M60" s="283"/>
      <c r="N60" s="283"/>
      <c r="O60" s="283"/>
      <c r="P60" s="283"/>
      <c r="Q60" s="283"/>
      <c r="R60" s="283"/>
      <c r="S60" s="283"/>
      <c r="T60" s="283"/>
      <c r="U60" s="283"/>
      <c r="V60" s="283"/>
      <c r="W60" s="283"/>
      <c r="X60" s="283"/>
      <c r="Y60" s="283"/>
      <c r="Z60" s="283"/>
      <c r="AA60" s="283"/>
      <c r="AB60" s="283"/>
      <c r="AC60" s="284"/>
      <c r="AE60" s="805"/>
      <c r="AG60" s="805"/>
      <c r="AI60" s="805"/>
    </row>
    <row r="61" spans="4:35" outlineLevel="1" x14ac:dyDescent="0.2">
      <c r="D61" s="142" t="str">
        <f>'Line Items'!D2577</f>
        <v>[Finance Servicing Line 11]</v>
      </c>
      <c r="E61" s="106"/>
      <c r="F61" s="143" t="str">
        <f t="shared" si="4"/>
        <v>£000</v>
      </c>
      <c r="G61" s="283"/>
      <c r="H61" s="283"/>
      <c r="I61" s="283"/>
      <c r="J61" s="283"/>
      <c r="K61" s="283"/>
      <c r="L61" s="283"/>
      <c r="M61" s="283"/>
      <c r="N61" s="283"/>
      <c r="O61" s="283"/>
      <c r="P61" s="283"/>
      <c r="Q61" s="283"/>
      <c r="R61" s="283"/>
      <c r="S61" s="283"/>
      <c r="T61" s="283"/>
      <c r="U61" s="283"/>
      <c r="V61" s="283"/>
      <c r="W61" s="283"/>
      <c r="X61" s="283"/>
      <c r="Y61" s="283"/>
      <c r="Z61" s="283"/>
      <c r="AA61" s="283"/>
      <c r="AB61" s="283"/>
      <c r="AC61" s="284"/>
      <c r="AE61" s="805"/>
      <c r="AG61" s="805"/>
      <c r="AI61" s="805"/>
    </row>
    <row r="62" spans="4:35" outlineLevel="1" x14ac:dyDescent="0.2">
      <c r="D62" s="142" t="str">
        <f>'Line Items'!D2578</f>
        <v>[Finance Servicing Line 12]</v>
      </c>
      <c r="E62" s="106"/>
      <c r="F62" s="143" t="str">
        <f t="shared" si="4"/>
        <v>£000</v>
      </c>
      <c r="G62" s="283"/>
      <c r="H62" s="283"/>
      <c r="I62" s="283"/>
      <c r="J62" s="283"/>
      <c r="K62" s="283"/>
      <c r="L62" s="283"/>
      <c r="M62" s="283"/>
      <c r="N62" s="283"/>
      <c r="O62" s="283"/>
      <c r="P62" s="283"/>
      <c r="Q62" s="283"/>
      <c r="R62" s="283"/>
      <c r="S62" s="283"/>
      <c r="T62" s="283"/>
      <c r="U62" s="283"/>
      <c r="V62" s="283"/>
      <c r="W62" s="283"/>
      <c r="X62" s="283"/>
      <c r="Y62" s="283"/>
      <c r="Z62" s="283"/>
      <c r="AA62" s="283"/>
      <c r="AB62" s="283"/>
      <c r="AC62" s="284"/>
      <c r="AE62" s="805"/>
      <c r="AG62" s="805"/>
      <c r="AI62" s="805"/>
    </row>
    <row r="63" spans="4:35" outlineLevel="1" x14ac:dyDescent="0.2">
      <c r="D63" s="113" t="str">
        <f>'Line Items'!D2579</f>
        <v>[Finance Servicing Line 13]</v>
      </c>
      <c r="E63" s="286"/>
      <c r="F63" s="155" t="str">
        <f t="shared" si="4"/>
        <v>£000</v>
      </c>
      <c r="G63" s="287"/>
      <c r="H63" s="287"/>
      <c r="I63" s="287"/>
      <c r="J63" s="287"/>
      <c r="K63" s="287"/>
      <c r="L63" s="287"/>
      <c r="M63" s="287"/>
      <c r="N63" s="287"/>
      <c r="O63" s="287"/>
      <c r="P63" s="287"/>
      <c r="Q63" s="287"/>
      <c r="R63" s="287"/>
      <c r="S63" s="287"/>
      <c r="T63" s="287"/>
      <c r="U63" s="287"/>
      <c r="V63" s="287"/>
      <c r="W63" s="287"/>
      <c r="X63" s="287"/>
      <c r="Y63" s="287"/>
      <c r="Z63" s="287"/>
      <c r="AA63" s="287"/>
      <c r="AB63" s="287"/>
      <c r="AC63" s="288"/>
      <c r="AE63" s="1058"/>
      <c r="AG63" s="1058"/>
      <c r="AI63" s="1058"/>
    </row>
    <row r="64" spans="4:35" outlineLevel="1" x14ac:dyDescent="0.2"/>
    <row r="65" spans="4:35" s="218" customFormat="1" outlineLevel="1" x14ac:dyDescent="0.2">
      <c r="D65" s="516" t="str">
        <f>'Line Items'!D2581</f>
        <v>Total servicing of finance</v>
      </c>
      <c r="E65" s="517"/>
      <c r="F65" s="518" t="str">
        <f>F63</f>
        <v>£000</v>
      </c>
      <c r="G65" s="519">
        <f t="shared" ref="G65:AC65" si="5">SUM(G51:G63)</f>
        <v>0</v>
      </c>
      <c r="H65" s="519">
        <f t="shared" si="5"/>
        <v>0</v>
      </c>
      <c r="I65" s="519">
        <f t="shared" si="5"/>
        <v>0</v>
      </c>
      <c r="J65" s="519">
        <f t="shared" si="5"/>
        <v>0</v>
      </c>
      <c r="K65" s="519">
        <f t="shared" si="5"/>
        <v>0</v>
      </c>
      <c r="L65" s="519">
        <f t="shared" si="5"/>
        <v>0</v>
      </c>
      <c r="M65" s="519">
        <f t="shared" si="5"/>
        <v>0</v>
      </c>
      <c r="N65" s="519">
        <f t="shared" si="5"/>
        <v>0</v>
      </c>
      <c r="O65" s="519">
        <f t="shared" si="5"/>
        <v>0</v>
      </c>
      <c r="P65" s="519">
        <f t="shared" si="5"/>
        <v>0</v>
      </c>
      <c r="Q65" s="519">
        <f t="shared" si="5"/>
        <v>0</v>
      </c>
      <c r="R65" s="519">
        <f t="shared" si="5"/>
        <v>0</v>
      </c>
      <c r="S65" s="519">
        <f t="shared" si="5"/>
        <v>0</v>
      </c>
      <c r="T65" s="519">
        <f t="shared" si="5"/>
        <v>0</v>
      </c>
      <c r="U65" s="519">
        <f t="shared" si="5"/>
        <v>0</v>
      </c>
      <c r="V65" s="519">
        <f t="shared" si="5"/>
        <v>0</v>
      </c>
      <c r="W65" s="519">
        <f t="shared" si="5"/>
        <v>0</v>
      </c>
      <c r="X65" s="519">
        <f t="shared" si="5"/>
        <v>0</v>
      </c>
      <c r="Y65" s="519">
        <f t="shared" si="5"/>
        <v>0</v>
      </c>
      <c r="Z65" s="519">
        <f t="shared" si="5"/>
        <v>0</v>
      </c>
      <c r="AA65" s="519">
        <f t="shared" si="5"/>
        <v>0</v>
      </c>
      <c r="AB65" s="519">
        <f t="shared" si="5"/>
        <v>0</v>
      </c>
      <c r="AC65" s="520">
        <f t="shared" si="5"/>
        <v>0</v>
      </c>
      <c r="AE65" s="1062">
        <f>SUM(AE51:AE63)</f>
        <v>0</v>
      </c>
      <c r="AG65" s="1062">
        <f>SUM(AG51:AG63)</f>
        <v>0</v>
      </c>
      <c r="AH65" s="9"/>
      <c r="AI65" s="1062">
        <f>SUM(AI51:AI63)</f>
        <v>0</v>
      </c>
    </row>
    <row r="66" spans="4:35" outlineLevel="1" x14ac:dyDescent="0.2"/>
    <row r="67" spans="4:35" s="218" customFormat="1" outlineLevel="1" x14ac:dyDescent="0.2">
      <c r="D67" s="516" t="str">
        <f>'Line Items'!D2583</f>
        <v>Cashflow (post financing)</v>
      </c>
      <c r="E67" s="517"/>
      <c r="F67" s="518" t="str">
        <f>F65</f>
        <v>£000</v>
      </c>
      <c r="G67" s="519">
        <f t="shared" ref="G67:AC67" si="6">SUM(G31,G48,G65)</f>
        <v>0</v>
      </c>
      <c r="H67" s="519">
        <f t="shared" si="6"/>
        <v>0</v>
      </c>
      <c r="I67" s="519">
        <f t="shared" si="6"/>
        <v>0</v>
      </c>
      <c r="J67" s="519">
        <f t="shared" si="6"/>
        <v>0</v>
      </c>
      <c r="K67" s="519">
        <f t="shared" si="6"/>
        <v>0</v>
      </c>
      <c r="L67" s="519">
        <f t="shared" si="6"/>
        <v>0</v>
      </c>
      <c r="M67" s="519">
        <f t="shared" si="6"/>
        <v>0</v>
      </c>
      <c r="N67" s="519">
        <f t="shared" si="6"/>
        <v>0</v>
      </c>
      <c r="O67" s="519">
        <f t="shared" si="6"/>
        <v>0</v>
      </c>
      <c r="P67" s="519">
        <f t="shared" si="6"/>
        <v>0</v>
      </c>
      <c r="Q67" s="519">
        <f t="shared" si="6"/>
        <v>0</v>
      </c>
      <c r="R67" s="519">
        <f t="shared" si="6"/>
        <v>0</v>
      </c>
      <c r="S67" s="519">
        <f t="shared" si="6"/>
        <v>0</v>
      </c>
      <c r="T67" s="519">
        <f t="shared" si="6"/>
        <v>0</v>
      </c>
      <c r="U67" s="519">
        <f t="shared" si="6"/>
        <v>0</v>
      </c>
      <c r="V67" s="519">
        <f t="shared" si="6"/>
        <v>0</v>
      </c>
      <c r="W67" s="519">
        <f t="shared" si="6"/>
        <v>0</v>
      </c>
      <c r="X67" s="519">
        <f t="shared" si="6"/>
        <v>0</v>
      </c>
      <c r="Y67" s="519">
        <f t="shared" si="6"/>
        <v>0</v>
      </c>
      <c r="Z67" s="519">
        <f t="shared" si="6"/>
        <v>0</v>
      </c>
      <c r="AA67" s="519">
        <f t="shared" si="6"/>
        <v>0</v>
      </c>
      <c r="AB67" s="519">
        <f t="shared" si="6"/>
        <v>0</v>
      </c>
      <c r="AC67" s="520">
        <f t="shared" si="6"/>
        <v>0</v>
      </c>
      <c r="AE67" s="1062">
        <f>SUM(AE31,AE48,AE65)</f>
        <v>0</v>
      </c>
      <c r="AG67" s="1062">
        <f>SUM(AG31,AG48,AG65)</f>
        <v>0</v>
      </c>
      <c r="AH67" s="9"/>
      <c r="AI67" s="1062">
        <f>SUM(AI31,AI48,AI65)</f>
        <v>0</v>
      </c>
    </row>
    <row r="68" spans="4:35" outlineLevel="1" x14ac:dyDescent="0.2"/>
    <row r="69" spans="4:35" outlineLevel="1" x14ac:dyDescent="0.2">
      <c r="D69" s="521" t="str">
        <f>'Line Items'!D2585</f>
        <v>GDP Adjustment - Not in Use</v>
      </c>
      <c r="E69" s="522"/>
      <c r="F69" s="523" t="str">
        <f>F67</f>
        <v>£000</v>
      </c>
      <c r="G69" s="524">
        <v>0</v>
      </c>
      <c r="H69" s="524">
        <v>0</v>
      </c>
      <c r="I69" s="524">
        <v>0</v>
      </c>
      <c r="J69" s="524">
        <v>0</v>
      </c>
      <c r="K69" s="524">
        <v>0</v>
      </c>
      <c r="L69" s="524">
        <v>0</v>
      </c>
      <c r="M69" s="524">
        <v>0</v>
      </c>
      <c r="N69" s="524">
        <v>0</v>
      </c>
      <c r="O69" s="524">
        <v>0</v>
      </c>
      <c r="P69" s="524">
        <v>0</v>
      </c>
      <c r="Q69" s="524">
        <v>0</v>
      </c>
      <c r="R69" s="524">
        <v>0</v>
      </c>
      <c r="S69" s="524">
        <v>0</v>
      </c>
      <c r="T69" s="524">
        <v>0</v>
      </c>
      <c r="U69" s="524">
        <v>0</v>
      </c>
      <c r="V69" s="524">
        <v>0</v>
      </c>
      <c r="W69" s="524">
        <v>0</v>
      </c>
      <c r="X69" s="524">
        <v>0</v>
      </c>
      <c r="Y69" s="524">
        <v>0</v>
      </c>
      <c r="Z69" s="524">
        <v>0</v>
      </c>
      <c r="AA69" s="524">
        <v>0</v>
      </c>
      <c r="AB69" s="524">
        <v>0</v>
      </c>
      <c r="AC69" s="525">
        <v>0</v>
      </c>
      <c r="AD69" s="484"/>
      <c r="AE69" s="526">
        <v>0</v>
      </c>
      <c r="AF69" s="484"/>
      <c r="AG69" s="526">
        <v>0</v>
      </c>
      <c r="AH69" s="484"/>
      <c r="AI69" s="526">
        <v>0</v>
      </c>
    </row>
    <row r="70" spans="4:35" outlineLevel="1" x14ac:dyDescent="0.2">
      <c r="D70" s="253" t="str">
        <f>'Line Items'!D2586</f>
        <v>CLE Adjustment - Not in Use</v>
      </c>
      <c r="E70" s="480"/>
      <c r="F70" s="481" t="str">
        <f>F69</f>
        <v>£000</v>
      </c>
      <c r="G70" s="527">
        <v>0</v>
      </c>
      <c r="H70" s="527">
        <v>0</v>
      </c>
      <c r="I70" s="527">
        <v>0</v>
      </c>
      <c r="J70" s="527">
        <v>0</v>
      </c>
      <c r="K70" s="527">
        <v>0</v>
      </c>
      <c r="L70" s="527">
        <v>0</v>
      </c>
      <c r="M70" s="527">
        <v>0</v>
      </c>
      <c r="N70" s="527">
        <v>0</v>
      </c>
      <c r="O70" s="527">
        <v>0</v>
      </c>
      <c r="P70" s="527">
        <v>0</v>
      </c>
      <c r="Q70" s="527">
        <v>0</v>
      </c>
      <c r="R70" s="527">
        <v>0</v>
      </c>
      <c r="S70" s="527">
        <v>0</v>
      </c>
      <c r="T70" s="527">
        <v>0</v>
      </c>
      <c r="U70" s="527">
        <v>0</v>
      </c>
      <c r="V70" s="527">
        <v>0</v>
      </c>
      <c r="W70" s="527">
        <v>0</v>
      </c>
      <c r="X70" s="527">
        <v>0</v>
      </c>
      <c r="Y70" s="527">
        <v>0</v>
      </c>
      <c r="Z70" s="527">
        <v>0</v>
      </c>
      <c r="AA70" s="527">
        <v>0</v>
      </c>
      <c r="AB70" s="527">
        <v>0</v>
      </c>
      <c r="AC70" s="483">
        <v>0</v>
      </c>
      <c r="AD70" s="484"/>
      <c r="AE70" s="485">
        <v>0</v>
      </c>
      <c r="AF70" s="484"/>
      <c r="AG70" s="485">
        <v>0</v>
      </c>
      <c r="AH70" s="484"/>
      <c r="AI70" s="485">
        <v>0</v>
      </c>
    </row>
    <row r="71" spans="4:35" outlineLevel="1" x14ac:dyDescent="0.2">
      <c r="D71" s="142" t="str">
        <f>'Line Items'!D2587</f>
        <v>FRM Adjustment Support/(Share)</v>
      </c>
      <c r="E71" s="106"/>
      <c r="F71" s="143" t="str">
        <f>F70</f>
        <v>£000</v>
      </c>
      <c r="G71" s="283"/>
      <c r="H71" s="283"/>
      <c r="I71" s="283"/>
      <c r="J71" s="283"/>
      <c r="K71" s="283"/>
      <c r="L71" s="283"/>
      <c r="M71" s="283"/>
      <c r="N71" s="283"/>
      <c r="O71" s="283"/>
      <c r="P71" s="283"/>
      <c r="Q71" s="283"/>
      <c r="R71" s="283"/>
      <c r="S71" s="283"/>
      <c r="T71" s="283"/>
      <c r="U71" s="283"/>
      <c r="V71" s="283"/>
      <c r="W71" s="283"/>
      <c r="X71" s="283"/>
      <c r="Y71" s="283"/>
      <c r="Z71" s="283"/>
      <c r="AA71" s="283"/>
      <c r="AB71" s="283"/>
      <c r="AC71" s="284"/>
      <c r="AE71" s="805"/>
      <c r="AG71" s="805"/>
      <c r="AI71" s="805"/>
    </row>
    <row r="72" spans="4:35" outlineLevel="1" x14ac:dyDescent="0.2">
      <c r="D72" s="113" t="str">
        <f>'Line Items'!D2588</f>
        <v>DfT Profit Share</v>
      </c>
      <c r="E72" s="286"/>
      <c r="F72" s="155" t="str">
        <f>F70</f>
        <v>£000</v>
      </c>
      <c r="G72" s="287"/>
      <c r="H72" s="287"/>
      <c r="I72" s="287"/>
      <c r="J72" s="287"/>
      <c r="K72" s="287"/>
      <c r="L72" s="287"/>
      <c r="M72" s="287"/>
      <c r="N72" s="287"/>
      <c r="O72" s="287"/>
      <c r="P72" s="287"/>
      <c r="Q72" s="287"/>
      <c r="R72" s="287"/>
      <c r="S72" s="287"/>
      <c r="T72" s="287"/>
      <c r="U72" s="287"/>
      <c r="V72" s="287"/>
      <c r="W72" s="287"/>
      <c r="X72" s="287"/>
      <c r="Y72" s="287"/>
      <c r="Z72" s="287"/>
      <c r="AA72" s="287"/>
      <c r="AB72" s="287"/>
      <c r="AC72" s="288"/>
      <c r="AE72" s="1058"/>
      <c r="AG72" s="1058"/>
      <c r="AI72" s="1058"/>
    </row>
    <row r="73" spans="4:35" outlineLevel="1" x14ac:dyDescent="0.2"/>
    <row r="74" spans="4:35" outlineLevel="1" x14ac:dyDescent="0.2">
      <c r="D74" s="528" t="str">
        <f>'Line Items'!D2590</f>
        <v>Dividends</v>
      </c>
      <c r="E74" s="529"/>
      <c r="F74" s="518" t="str">
        <f>F72</f>
        <v>£000</v>
      </c>
      <c r="G74" s="530"/>
      <c r="H74" s="530"/>
      <c r="I74" s="530"/>
      <c r="J74" s="530"/>
      <c r="K74" s="530"/>
      <c r="L74" s="530"/>
      <c r="M74" s="530"/>
      <c r="N74" s="530"/>
      <c r="O74" s="530"/>
      <c r="P74" s="530"/>
      <c r="Q74" s="530"/>
      <c r="R74" s="530"/>
      <c r="S74" s="530"/>
      <c r="T74" s="530"/>
      <c r="U74" s="530"/>
      <c r="V74" s="530"/>
      <c r="W74" s="530"/>
      <c r="X74" s="530"/>
      <c r="Y74" s="530"/>
      <c r="Z74" s="530"/>
      <c r="AA74" s="530"/>
      <c r="AB74" s="530"/>
      <c r="AC74" s="531"/>
      <c r="AE74" s="1062"/>
      <c r="AG74" s="1062"/>
      <c r="AI74" s="1062"/>
    </row>
    <row r="75" spans="4:35" outlineLevel="1" x14ac:dyDescent="0.2"/>
    <row r="76" spans="4:35" s="218" customFormat="1" outlineLevel="1" x14ac:dyDescent="0.2">
      <c r="D76" s="516" t="str">
        <f>'Line Items'!D2592</f>
        <v>Cashflow for Period</v>
      </c>
      <c r="E76" s="517"/>
      <c r="F76" s="518" t="str">
        <f>F74</f>
        <v>£000</v>
      </c>
      <c r="G76" s="519">
        <f t="shared" ref="G76:AC76" si="7">SUM(G67,G69:G72,G74)</f>
        <v>0</v>
      </c>
      <c r="H76" s="519">
        <f t="shared" si="7"/>
        <v>0</v>
      </c>
      <c r="I76" s="519">
        <f t="shared" si="7"/>
        <v>0</v>
      </c>
      <c r="J76" s="519">
        <f t="shared" si="7"/>
        <v>0</v>
      </c>
      <c r="K76" s="519">
        <f t="shared" si="7"/>
        <v>0</v>
      </c>
      <c r="L76" s="519">
        <f t="shared" si="7"/>
        <v>0</v>
      </c>
      <c r="M76" s="519">
        <f t="shared" si="7"/>
        <v>0</v>
      </c>
      <c r="N76" s="519">
        <f t="shared" si="7"/>
        <v>0</v>
      </c>
      <c r="O76" s="519">
        <f t="shared" si="7"/>
        <v>0</v>
      </c>
      <c r="P76" s="519">
        <f t="shared" si="7"/>
        <v>0</v>
      </c>
      <c r="Q76" s="519">
        <f t="shared" si="7"/>
        <v>0</v>
      </c>
      <c r="R76" s="519">
        <f t="shared" si="7"/>
        <v>0</v>
      </c>
      <c r="S76" s="519">
        <f t="shared" si="7"/>
        <v>0</v>
      </c>
      <c r="T76" s="519">
        <f t="shared" si="7"/>
        <v>0</v>
      </c>
      <c r="U76" s="519">
        <f t="shared" si="7"/>
        <v>0</v>
      </c>
      <c r="V76" s="519">
        <f t="shared" si="7"/>
        <v>0</v>
      </c>
      <c r="W76" s="519">
        <f t="shared" si="7"/>
        <v>0</v>
      </c>
      <c r="X76" s="519">
        <f t="shared" si="7"/>
        <v>0</v>
      </c>
      <c r="Y76" s="519">
        <f t="shared" si="7"/>
        <v>0</v>
      </c>
      <c r="Z76" s="519">
        <f t="shared" si="7"/>
        <v>0</v>
      </c>
      <c r="AA76" s="519">
        <f t="shared" si="7"/>
        <v>0</v>
      </c>
      <c r="AB76" s="519">
        <f t="shared" si="7"/>
        <v>0</v>
      </c>
      <c r="AC76" s="520">
        <f t="shared" si="7"/>
        <v>0</v>
      </c>
      <c r="AE76" s="1062">
        <f>SUM(AE67,AE69:AE72,AE74)</f>
        <v>0</v>
      </c>
      <c r="AG76" s="1062">
        <f>SUM(AG67,AG69:AG72,AG74)</f>
        <v>0</v>
      </c>
      <c r="AH76" s="9"/>
      <c r="AI76" s="1062">
        <f>SUM(AI67,AI69:AI72,AI74)</f>
        <v>0</v>
      </c>
    </row>
    <row r="77" spans="4:35" outlineLevel="1" x14ac:dyDescent="0.2"/>
    <row r="78" spans="4:35" outlineLevel="1" x14ac:dyDescent="0.2">
      <c r="D78" s="415" t="str">
        <f>'Line Items'!D2594</f>
        <v>Balance B/F</v>
      </c>
      <c r="E78" s="312"/>
      <c r="F78" s="316" t="str">
        <f>F76</f>
        <v>£000</v>
      </c>
      <c r="G78" s="314"/>
      <c r="H78" s="314"/>
      <c r="I78" s="314"/>
      <c r="J78" s="314"/>
      <c r="K78" s="314"/>
      <c r="L78" s="314"/>
      <c r="M78" s="314"/>
      <c r="N78" s="314"/>
      <c r="O78" s="314"/>
      <c r="P78" s="314"/>
      <c r="Q78" s="314"/>
      <c r="R78" s="314"/>
      <c r="S78" s="314"/>
      <c r="T78" s="314"/>
      <c r="U78" s="314"/>
      <c r="V78" s="314"/>
      <c r="W78" s="314"/>
      <c r="X78" s="314"/>
      <c r="Y78" s="314"/>
      <c r="Z78" s="314"/>
      <c r="AA78" s="314"/>
      <c r="AB78" s="314"/>
      <c r="AC78" s="332"/>
      <c r="AE78" s="1057"/>
      <c r="AG78" s="1057"/>
      <c r="AI78" s="1057"/>
    </row>
    <row r="79" spans="4:35" outlineLevel="1" x14ac:dyDescent="0.2">
      <c r="D79" s="142" t="str">
        <f>'Line Items'!D2595</f>
        <v>Balance generated in year</v>
      </c>
      <c r="E79" s="106"/>
      <c r="F79" s="143" t="str">
        <f>F78</f>
        <v>£000</v>
      </c>
      <c r="G79" s="283"/>
      <c r="H79" s="283"/>
      <c r="I79" s="283"/>
      <c r="J79" s="283"/>
      <c r="K79" s="283"/>
      <c r="L79" s="283"/>
      <c r="M79" s="283"/>
      <c r="N79" s="283"/>
      <c r="O79" s="283"/>
      <c r="P79" s="283"/>
      <c r="Q79" s="283"/>
      <c r="R79" s="283"/>
      <c r="S79" s="283"/>
      <c r="T79" s="283"/>
      <c r="U79" s="283"/>
      <c r="V79" s="283"/>
      <c r="W79" s="283"/>
      <c r="X79" s="283"/>
      <c r="Y79" s="283"/>
      <c r="Z79" s="283"/>
      <c r="AA79" s="283"/>
      <c r="AB79" s="283"/>
      <c r="AC79" s="284"/>
      <c r="AE79" s="805"/>
      <c r="AG79" s="805"/>
      <c r="AI79" s="805"/>
    </row>
    <row r="80" spans="4:35" outlineLevel="1" x14ac:dyDescent="0.2">
      <c r="D80" s="113" t="str">
        <f>'Line Items'!D2596</f>
        <v>Balance C/F</v>
      </c>
      <c r="E80" s="286"/>
      <c r="F80" s="155" t="str">
        <f>F79</f>
        <v>£000</v>
      </c>
      <c r="G80" s="287"/>
      <c r="H80" s="287"/>
      <c r="I80" s="287"/>
      <c r="J80" s="287"/>
      <c r="K80" s="287"/>
      <c r="L80" s="287"/>
      <c r="M80" s="287"/>
      <c r="N80" s="287"/>
      <c r="O80" s="287"/>
      <c r="P80" s="287"/>
      <c r="Q80" s="331"/>
      <c r="R80" s="287"/>
      <c r="S80" s="287"/>
      <c r="T80" s="287"/>
      <c r="U80" s="287"/>
      <c r="V80" s="287"/>
      <c r="W80" s="287"/>
      <c r="X80" s="287"/>
      <c r="Y80" s="287"/>
      <c r="Z80" s="287"/>
      <c r="AA80" s="287"/>
      <c r="AB80" s="287"/>
      <c r="AC80" s="288"/>
      <c r="AE80" s="1058"/>
      <c r="AG80" s="1058"/>
      <c r="AI80" s="1058"/>
    </row>
    <row r="81" spans="2:36" outlineLevel="1" x14ac:dyDescent="0.2">
      <c r="D81" s="511" t="s">
        <v>569</v>
      </c>
      <c r="E81" s="511"/>
      <c r="F81" s="511"/>
      <c r="G81" s="532"/>
      <c r="H81" s="532"/>
      <c r="I81" s="532"/>
      <c r="J81" s="532"/>
      <c r="K81" s="532"/>
      <c r="L81" s="532"/>
      <c r="M81" s="512" t="b">
        <f>ABS(M79-M76)&lt;0.001</f>
        <v>1</v>
      </c>
      <c r="N81" s="512" t="b">
        <f t="shared" ref="N81:AI81" si="8">ABS(N79-N76)&lt;0.001</f>
        <v>1</v>
      </c>
      <c r="O81" s="512" t="b">
        <f t="shared" si="8"/>
        <v>1</v>
      </c>
      <c r="P81" s="512" t="b">
        <f t="shared" si="8"/>
        <v>1</v>
      </c>
      <c r="Q81" s="512" t="b">
        <f t="shared" si="8"/>
        <v>1</v>
      </c>
      <c r="R81" s="512" t="b">
        <f t="shared" si="8"/>
        <v>1</v>
      </c>
      <c r="S81" s="512" t="b">
        <f t="shared" si="8"/>
        <v>1</v>
      </c>
      <c r="T81" s="512" t="b">
        <f t="shared" si="8"/>
        <v>1</v>
      </c>
      <c r="U81" s="512" t="b">
        <f t="shared" si="8"/>
        <v>1</v>
      </c>
      <c r="V81" s="512" t="b">
        <f t="shared" si="8"/>
        <v>1</v>
      </c>
      <c r="W81" s="512" t="b">
        <f t="shared" si="8"/>
        <v>1</v>
      </c>
      <c r="X81" s="512" t="b">
        <f t="shared" si="8"/>
        <v>1</v>
      </c>
      <c r="Y81" s="512" t="b">
        <f t="shared" si="8"/>
        <v>1</v>
      </c>
      <c r="Z81" s="512" t="b">
        <f t="shared" si="8"/>
        <v>1</v>
      </c>
      <c r="AA81" s="512" t="b">
        <f t="shared" si="8"/>
        <v>1</v>
      </c>
      <c r="AB81" s="512" t="b">
        <f t="shared" si="8"/>
        <v>1</v>
      </c>
      <c r="AC81" s="512" t="b">
        <f t="shared" si="8"/>
        <v>1</v>
      </c>
      <c r="AD81" s="512"/>
      <c r="AE81" s="512" t="b">
        <f t="shared" si="8"/>
        <v>1</v>
      </c>
      <c r="AF81" s="512"/>
      <c r="AG81" s="512" t="b">
        <f t="shared" si="8"/>
        <v>1</v>
      </c>
      <c r="AH81" s="512"/>
      <c r="AI81" s="512" t="b">
        <f t="shared" si="8"/>
        <v>1</v>
      </c>
    </row>
    <row r="82" spans="2:36" outlineLevel="1" x14ac:dyDescent="0.2">
      <c r="D82" s="511" t="s">
        <v>570</v>
      </c>
      <c r="E82" s="511"/>
      <c r="F82" s="511"/>
      <c r="G82" s="512" t="b">
        <f>ABS(G80-BS!G30)&lt;0.001</f>
        <v>1</v>
      </c>
      <c r="H82" s="512" t="b">
        <f>ABS(H80-BS!H30)&lt;0.001</f>
        <v>1</v>
      </c>
      <c r="I82" s="512" t="b">
        <f>ABS(I80-BS!I30)&lt;0.001</f>
        <v>1</v>
      </c>
      <c r="J82" s="512" t="b">
        <f>ABS(J80-BS!J30)&lt;0.001</f>
        <v>1</v>
      </c>
      <c r="K82" s="512" t="b">
        <f>ABS(K80-BS!K30)&lt;0.001</f>
        <v>1</v>
      </c>
      <c r="L82" s="512" t="b">
        <f>ABS(L80-BS!L30)&lt;0.001</f>
        <v>1</v>
      </c>
      <c r="M82" s="512" t="b">
        <f>ABS(M80-BS!M30)&lt;0.001</f>
        <v>1</v>
      </c>
      <c r="N82" s="512" t="b">
        <f>ABS(N80-BS!N30)&lt;0.001</f>
        <v>1</v>
      </c>
      <c r="O82" s="512" t="b">
        <f>ABS(O80-BS!O30)&lt;0.001</f>
        <v>1</v>
      </c>
      <c r="P82" s="512" t="b">
        <f>ABS(P80-BS!P30)&lt;0.001</f>
        <v>1</v>
      </c>
      <c r="Q82" s="512" t="b">
        <f>ABS(Q80-BS!Q30)&lt;0.001</f>
        <v>1</v>
      </c>
      <c r="R82" s="512" t="b">
        <f>ABS(R80-BS!R30)&lt;0.001</f>
        <v>1</v>
      </c>
      <c r="S82" s="512" t="b">
        <f>ABS(S80-BS!S30)&lt;0.001</f>
        <v>1</v>
      </c>
      <c r="T82" s="512" t="b">
        <f>ABS(T80-BS!T30)&lt;0.001</f>
        <v>1</v>
      </c>
      <c r="U82" s="512" t="b">
        <f>ABS(U80-BS!U30)&lt;0.001</f>
        <v>1</v>
      </c>
      <c r="V82" s="512" t="b">
        <f>ABS(V80-BS!V30)&lt;0.001</f>
        <v>1</v>
      </c>
      <c r="W82" s="512" t="b">
        <f>ABS(W80-BS!W30)&lt;0.001</f>
        <v>1</v>
      </c>
      <c r="X82" s="512" t="b">
        <f>ABS(X80-BS!X30)&lt;0.001</f>
        <v>1</v>
      </c>
      <c r="Y82" s="512" t="b">
        <f>ABS(Y80-BS!Y30)&lt;0.001</f>
        <v>1</v>
      </c>
      <c r="Z82" s="512" t="b">
        <f>ABS(Z80-BS!Z30)&lt;0.001</f>
        <v>1</v>
      </c>
      <c r="AA82" s="512" t="b">
        <f>ABS(AA80-BS!AA30)&lt;0.001</f>
        <v>1</v>
      </c>
      <c r="AB82" s="512" t="b">
        <f>ABS(AB80-BS!AB30)&lt;0.001</f>
        <v>1</v>
      </c>
      <c r="AC82" s="512" t="b">
        <f>ABS(AC80-BS!AC30)&lt;0.001</f>
        <v>1</v>
      </c>
      <c r="AD82" s="512"/>
      <c r="AE82" s="512" t="b">
        <f>ABS(AE80-BS!AE30)&lt;0.001</f>
        <v>1</v>
      </c>
      <c r="AF82" s="512"/>
      <c r="AG82" s="512" t="b">
        <f>ABS(AG80-BS!AG30)&lt;0.001</f>
        <v>1</v>
      </c>
      <c r="AH82" s="512"/>
      <c r="AI82" s="512" t="b">
        <f>ABS(AI80-BS!AI30)&lt;0.001</f>
        <v>1</v>
      </c>
    </row>
    <row r="84" spans="2:36" ht="16.5" x14ac:dyDescent="0.25">
      <c r="B84" s="11" t="s">
        <v>25</v>
      </c>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row>
  </sheetData>
  <mergeCells count="3">
    <mergeCell ref="D9:E9"/>
    <mergeCell ref="F9:F11"/>
    <mergeCell ref="D10:E11"/>
  </mergeCells>
  <pageMargins left="0.39370078740157483" right="0.39370078740157483" top="0.39370078740157483" bottom="0.39370078740157483" header="0.31496062992125984" footer="0.31496062992125984"/>
  <pageSetup paperSize="8" scale="53" fitToHeight="99" orientation="landscape" r:id="rId1"/>
  <ignoredErrors>
    <ignoredError sqref="F16 F26 F34 F51"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pageSetUpPr autoPageBreaks="0"/>
  </sheetPr>
  <dimension ref="A2:AM143"/>
  <sheetViews>
    <sheetView showGridLines="0" zoomScale="70" zoomScaleNormal="70" zoomScaleSheetLayoutView="70" workbookViewId="0">
      <pane xSplit="6" ySplit="12" topLeftCell="G13" activePane="bottomRight" state="frozen"/>
      <selection pane="topRight"/>
      <selection pane="bottomLeft"/>
      <selection pane="bottomRight"/>
    </sheetView>
  </sheetViews>
  <sheetFormatPr defaultColWidth="9" defaultRowHeight="12.75" outlineLevelRow="1" outlineLevelCol="1" x14ac:dyDescent="0.2"/>
  <cols>
    <col min="1" max="1" width="2.85546875" style="9" customWidth="1"/>
    <col min="2" max="3" width="3.140625" style="9" customWidth="1"/>
    <col min="4" max="4" width="11" style="9" customWidth="1"/>
    <col min="5" max="5" width="54.7109375" style="9" customWidth="1"/>
    <col min="6" max="6" width="11.42578125" style="9" customWidth="1"/>
    <col min="7" max="22" width="10.7109375" style="9" customWidth="1"/>
    <col min="23" max="29" width="10.7109375" style="9" customWidth="1" outlineLevel="1"/>
    <col min="30" max="30" width="4" style="9" customWidth="1"/>
    <col min="31" max="31" width="10.7109375" style="9" customWidth="1" outlineLevel="1"/>
    <col min="32" max="32" width="4" style="9" customWidth="1" outlineLevel="1"/>
    <col min="33" max="33" width="10.7109375" style="9" customWidth="1" outlineLevel="1"/>
    <col min="34" max="34" width="4" style="9" customWidth="1" outlineLevel="1"/>
    <col min="35" max="35" width="10.7109375" style="9" customWidth="1" outlineLevel="1"/>
    <col min="36" max="36" width="4" style="9" customWidth="1" outlineLevel="1"/>
    <col min="37" max="37" width="11.42578125" style="9" customWidth="1"/>
    <col min="38" max="16384" width="9" style="9"/>
  </cols>
  <sheetData>
    <row r="2" spans="2:37" x14ac:dyDescent="0.2">
      <c r="B2" s="7" t="str">
        <f>'Template Cover'!B2</f>
        <v>Owner:</v>
      </c>
      <c r="C2" s="8"/>
      <c r="D2" s="8"/>
      <c r="E2" s="8"/>
      <c r="F2" s="8"/>
      <c r="G2" s="8" t="str">
        <f>Owner</f>
        <v>Department for Transport</v>
      </c>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2:37" x14ac:dyDescent="0.2">
      <c r="B3" s="7" t="str">
        <f>'Template Cover'!B3</f>
        <v>Project:</v>
      </c>
      <c r="C3" s="8"/>
      <c r="D3" s="8"/>
      <c r="E3" s="8"/>
      <c r="F3" s="8"/>
      <c r="G3" s="8" t="str">
        <f>Project</f>
        <v>South Eastern Franchise</v>
      </c>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2:37" x14ac:dyDescent="0.2">
      <c r="B4" s="7" t="str">
        <f>'Template Cover'!B4</f>
        <v>Sheet:</v>
      </c>
      <c r="C4" s="8"/>
      <c r="D4" s="8"/>
      <c r="E4" s="8"/>
      <c r="F4" s="8"/>
      <c r="G4" s="8" t="str">
        <f ca="1">MID(CELL("filename",$A$1),FIND("]",CELL("filename",$A$1))+1,99)</f>
        <v>BS</v>
      </c>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row>
    <row r="5" spans="2:37" x14ac:dyDescent="0.2">
      <c r="B5" s="7" t="str">
        <f>'Template Cover'!B5</f>
        <v>Version:</v>
      </c>
      <c r="C5" s="8"/>
      <c r="D5" s="8"/>
      <c r="E5" s="8"/>
      <c r="F5" s="8"/>
      <c r="G5" s="8">
        <f>Version</f>
        <v>1</v>
      </c>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row>
    <row r="6" spans="2:37" x14ac:dyDescent="0.2">
      <c r="B6" s="7" t="str">
        <f>'Template Cover'!B6</f>
        <v>Date:</v>
      </c>
      <c r="C6" s="10"/>
      <c r="D6" s="10"/>
      <c r="E6" s="10"/>
      <c r="F6" s="10"/>
      <c r="G6" s="10">
        <f ca="1">TODAY()</f>
        <v>43067</v>
      </c>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row>
    <row r="7" spans="2:37" x14ac:dyDescent="0.2">
      <c r="B7" s="7" t="str">
        <f>'Template Cover'!B7</f>
        <v>Filename:</v>
      </c>
      <c r="C7" s="8"/>
      <c r="D7" s="8"/>
      <c r="E7" s="8"/>
      <c r="F7" s="8"/>
      <c r="G7" s="8" t="str">
        <f ca="1">LEFT(CELL("FILENAME",$A$1),FIND("]",CELL("FILENAME",$A$1)))</f>
        <v>G:\AFP\RailGrpAll\FRP\002 Projects\009 South Eastern\0004 Finance\10_ITT\Financial Model Template\[SEF Financial Templates v4.01.xlsx]</v>
      </c>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row>
    <row r="9" spans="2:37" ht="25.5" x14ac:dyDescent="0.2">
      <c r="D9" s="1115" t="str">
        <f>RN_Switch</f>
        <v>Nominal</v>
      </c>
      <c r="E9" s="1116"/>
      <c r="F9" s="1117" t="s">
        <v>72</v>
      </c>
      <c r="G9" s="131" t="str">
        <f>Timeline!G29</f>
        <v>Blank</v>
      </c>
      <c r="H9" s="131" t="str">
        <f>Timeline!H29</f>
        <v>Blank</v>
      </c>
      <c r="I9" s="131" t="str">
        <f>Timeline!I29</f>
        <v>Year -3</v>
      </c>
      <c r="J9" s="131" t="str">
        <f>Timeline!J29</f>
        <v>Year -2</v>
      </c>
      <c r="K9" s="131" t="str">
        <f>Timeline!K29</f>
        <v>Year -1</v>
      </c>
      <c r="L9" s="131" t="str">
        <f>Timeline!L29</f>
        <v>Year 0</v>
      </c>
      <c r="M9" s="131" t="str">
        <f>Timeline!M29</f>
        <v>Year 1</v>
      </c>
      <c r="N9" s="131" t="str">
        <f>Timeline!N29</f>
        <v>Year 2</v>
      </c>
      <c r="O9" s="131" t="str">
        <f>Timeline!O29</f>
        <v>Year 3</v>
      </c>
      <c r="P9" s="131" t="str">
        <f>Timeline!P29</f>
        <v>Year 4</v>
      </c>
      <c r="Q9" s="131" t="str">
        <f>Timeline!Q29</f>
        <v>Year 5</v>
      </c>
      <c r="R9" s="131" t="str">
        <f>Timeline!R29</f>
        <v>Year 6</v>
      </c>
      <c r="S9" s="131" t="str">
        <f>Timeline!S29</f>
        <v>Year 7</v>
      </c>
      <c r="T9" s="131" t="str">
        <f>Timeline!T29</f>
        <v>Year 8</v>
      </c>
      <c r="U9" s="131" t="str">
        <f>Timeline!U29</f>
        <v>Year 9</v>
      </c>
      <c r="V9" s="131" t="str">
        <f>Timeline!V29</f>
        <v>Year 10</v>
      </c>
      <c r="W9" s="131" t="str">
        <f>Timeline!W29</f>
        <v>Year 11</v>
      </c>
      <c r="X9" s="131" t="str">
        <f>Timeline!X29</f>
        <v>Year 12</v>
      </c>
      <c r="Y9" s="131" t="str">
        <f>Timeline!Y29</f>
        <v>Year 13</v>
      </c>
      <c r="Z9" s="131" t="str">
        <f>Timeline!Z29</f>
        <v>Year 14</v>
      </c>
      <c r="AA9" s="131" t="str">
        <f>Timeline!AA29</f>
        <v>Year 15</v>
      </c>
      <c r="AB9" s="131" t="str">
        <f>Timeline!AB29</f>
        <v>Year 16</v>
      </c>
      <c r="AC9" s="131" t="str">
        <f>Timeline!AC29</f>
        <v>Year 17</v>
      </c>
      <c r="AE9" s="131" t="str">
        <f>Timeline!AE29</f>
        <v>Year 17 (Not Used)</v>
      </c>
      <c r="AG9" s="131" t="str">
        <f>Timeline!AG29</f>
        <v>Year 17 (Not Used)</v>
      </c>
      <c r="AI9" s="131" t="str">
        <f>Timeline!AI29</f>
        <v>Year 17 (Not Used)</v>
      </c>
      <c r="AK9" s="533" t="s">
        <v>571</v>
      </c>
    </row>
    <row r="10" spans="2:37" ht="25.5" x14ac:dyDescent="0.2">
      <c r="D10" s="1118" t="str">
        <f>Option_Switch</f>
        <v>Base Model</v>
      </c>
      <c r="E10" s="1119"/>
      <c r="F10" s="1088"/>
      <c r="G10" s="131" t="str">
        <f>Timeline!G30</f>
        <v>For Bidder Use</v>
      </c>
      <c r="H10" s="131" t="str">
        <f>Timeline!H30</f>
        <v>For Bidder Use</v>
      </c>
      <c r="I10" s="131" t="str">
        <f>Timeline!I30</f>
        <v>Actual</v>
      </c>
      <c r="J10" s="131" t="str">
        <f>Timeline!J30</f>
        <v>Actual</v>
      </c>
      <c r="K10" s="131" t="str">
        <f>Timeline!K30</f>
        <v>Forecast</v>
      </c>
      <c r="L10" s="131" t="str">
        <f>Timeline!L30</f>
        <v>Forecast</v>
      </c>
      <c r="M10" s="131" t="str">
        <f>Timeline!M30</f>
        <v>Core</v>
      </c>
      <c r="N10" s="131" t="str">
        <f>Timeline!N30</f>
        <v>Core</v>
      </c>
      <c r="O10" s="131" t="str">
        <f>Timeline!O30</f>
        <v>Core</v>
      </c>
      <c r="P10" s="131" t="str">
        <f>Timeline!P30</f>
        <v>Core</v>
      </c>
      <c r="Q10" s="131" t="str">
        <f>Timeline!Q30</f>
        <v>Core</v>
      </c>
      <c r="R10" s="131" t="str">
        <f>Timeline!R30</f>
        <v>Core</v>
      </c>
      <c r="S10" s="131" t="str">
        <f>Timeline!S30</f>
        <v>Core</v>
      </c>
      <c r="T10" s="131" t="str">
        <f>Timeline!T30</f>
        <v>Core</v>
      </c>
      <c r="U10" s="131" t="str">
        <f>Timeline!U30</f>
        <v>Extension</v>
      </c>
      <c r="V10" s="131" t="str">
        <f>Timeline!V30</f>
        <v>Not Used</v>
      </c>
      <c r="W10" s="131" t="str">
        <f>Timeline!W30</f>
        <v>Not Used</v>
      </c>
      <c r="X10" s="131" t="str">
        <f>Timeline!X30</f>
        <v>Not Used</v>
      </c>
      <c r="Y10" s="131" t="str">
        <f>Timeline!Y30</f>
        <v>Not Used</v>
      </c>
      <c r="Z10" s="131" t="str">
        <f>Timeline!Z30</f>
        <v>Not Used</v>
      </c>
      <c r="AA10" s="131" t="str">
        <f>Timeline!AA30</f>
        <v>Not Used</v>
      </c>
      <c r="AB10" s="131" t="str">
        <f>Timeline!AB30</f>
        <v>Not Used</v>
      </c>
      <c r="AC10" s="131" t="str">
        <f>Timeline!AC30</f>
        <v>Not Used</v>
      </c>
      <c r="AE10" s="131" t="str">
        <f>Timeline!AE30</f>
        <v>Not used</v>
      </c>
      <c r="AG10" s="131" t="str">
        <f>Timeline!AG30</f>
        <v>Not Used</v>
      </c>
      <c r="AI10" s="131" t="str">
        <f>Timeline!AI30</f>
        <v>Not Used</v>
      </c>
      <c r="AK10" s="533" t="s">
        <v>572</v>
      </c>
    </row>
    <row r="11" spans="2:37" x14ac:dyDescent="0.2">
      <c r="D11" s="1097"/>
      <c r="E11" s="1112"/>
      <c r="F11" s="1089" t="s">
        <v>72</v>
      </c>
      <c r="G11" s="132" t="str">
        <f>IF(Timeline!G31="","",Timeline!G31)</f>
        <v/>
      </c>
      <c r="H11" s="132" t="str">
        <f>IF(Timeline!H31="","",Timeline!H31)</f>
        <v/>
      </c>
      <c r="I11" s="132">
        <f>IF(Timeline!I31="","",Timeline!I31)</f>
        <v>42460</v>
      </c>
      <c r="J11" s="132">
        <f>IF(Timeline!J31="","",Timeline!J31)</f>
        <v>42825</v>
      </c>
      <c r="K11" s="132">
        <f>IF(Timeline!K31="","",Timeline!K31)</f>
        <v>43190</v>
      </c>
      <c r="L11" s="132">
        <f>IF(Timeline!L31="","",Timeline!L31)</f>
        <v>43555</v>
      </c>
      <c r="M11" s="132">
        <f>IF(Timeline!M31="","",Timeline!M31)</f>
        <v>43921</v>
      </c>
      <c r="N11" s="132">
        <f>IF(Timeline!N31="","",Timeline!N31)</f>
        <v>44286</v>
      </c>
      <c r="O11" s="132">
        <f>IF(Timeline!O31="","",Timeline!O31)</f>
        <v>44651</v>
      </c>
      <c r="P11" s="132">
        <f>IF(Timeline!P31="","",Timeline!P31)</f>
        <v>45016</v>
      </c>
      <c r="Q11" s="132">
        <f>IF(Timeline!Q31="","",Timeline!Q31)</f>
        <v>45382</v>
      </c>
      <c r="R11" s="132">
        <f>IF(Timeline!R31="","",Timeline!R31)</f>
        <v>45747</v>
      </c>
      <c r="S11" s="132">
        <f>IF(Timeline!S31="","",Timeline!S31)</f>
        <v>46112</v>
      </c>
      <c r="T11" s="132">
        <f>IF(Timeline!T31="","",Timeline!T31)</f>
        <v>46477</v>
      </c>
      <c r="U11" s="132">
        <f>IF(Timeline!U31="","",Timeline!U31)</f>
        <v>46843</v>
      </c>
      <c r="V11" s="132">
        <f>IF(Timeline!V31="","",Timeline!V31)</f>
        <v>47208</v>
      </c>
      <c r="W11" s="132">
        <f>IF(Timeline!W31="","",Timeline!W31)</f>
        <v>47573</v>
      </c>
      <c r="X11" s="132">
        <f>IF(Timeline!X31="","",Timeline!X31)</f>
        <v>47938</v>
      </c>
      <c r="Y11" s="132">
        <f>IF(Timeline!Y31="","",Timeline!Y31)</f>
        <v>48304</v>
      </c>
      <c r="Z11" s="132">
        <f>IF(Timeline!Z31="","",Timeline!Z31)</f>
        <v>48669</v>
      </c>
      <c r="AA11" s="132">
        <f>IF(Timeline!AA31="","",Timeline!AA31)</f>
        <v>49034</v>
      </c>
      <c r="AB11" s="132">
        <f>IF(Timeline!AB31="","",Timeline!AB31)</f>
        <v>49399</v>
      </c>
      <c r="AC11" s="132">
        <f>IF(Timeline!AC31="","",Timeline!AC31)</f>
        <v>49765</v>
      </c>
      <c r="AE11" s="132">
        <f>IF(Timeline!AE31="","",Timeline!AE31)</f>
        <v>49765</v>
      </c>
      <c r="AG11" s="132">
        <f>IF(Timeline!AG31="","",Timeline!AG31)</f>
        <v>49765</v>
      </c>
      <c r="AI11" s="132">
        <f>IF(Timeline!AI31="","",Timeline!AI31)</f>
        <v>49765</v>
      </c>
      <c r="AK11" s="132">
        <f>Franchise_Start</f>
        <v>43556</v>
      </c>
    </row>
    <row r="13" spans="2:37" ht="16.5" x14ac:dyDescent="0.25">
      <c r="B13" s="11" t="s">
        <v>269</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row>
    <row r="14" spans="2:37" outlineLevel="1" x14ac:dyDescent="0.2"/>
    <row r="15" spans="2:37" outlineLevel="1" x14ac:dyDescent="0.2">
      <c r="D15" s="217" t="str">
        <f>'Line Items'!C2601</f>
        <v>Fixed assets (positive)</v>
      </c>
    </row>
    <row r="16" spans="2:37" outlineLevel="1" x14ac:dyDescent="0.2">
      <c r="D16" s="415" t="str">
        <f>'Line Items'!D2602</f>
        <v>Tangible assets</v>
      </c>
      <c r="E16" s="312"/>
      <c r="F16" s="313" t="s">
        <v>428</v>
      </c>
      <c r="G16" s="314"/>
      <c r="H16" s="314"/>
      <c r="I16" s="314"/>
      <c r="J16" s="315"/>
      <c r="K16" s="314"/>
      <c r="L16" s="314"/>
      <c r="M16" s="314"/>
      <c r="N16" s="314"/>
      <c r="O16" s="314"/>
      <c r="P16" s="314"/>
      <c r="Q16" s="314"/>
      <c r="R16" s="314"/>
      <c r="S16" s="314"/>
      <c r="T16" s="314"/>
      <c r="U16" s="314"/>
      <c r="V16" s="314"/>
      <c r="W16" s="314"/>
      <c r="X16" s="314"/>
      <c r="Y16" s="314"/>
      <c r="Z16" s="314"/>
      <c r="AA16" s="314"/>
      <c r="AB16" s="314"/>
      <c r="AC16" s="332"/>
      <c r="AE16" s="1057"/>
      <c r="AG16" s="1057"/>
      <c r="AI16" s="1057"/>
      <c r="AK16" s="534"/>
    </row>
    <row r="17" spans="4:37" outlineLevel="1" x14ac:dyDescent="0.2">
      <c r="D17" s="113" t="str">
        <f>'Line Items'!D2603</f>
        <v>Intangible assets</v>
      </c>
      <c r="E17" s="286"/>
      <c r="F17" s="155" t="str">
        <f>F16</f>
        <v>£000</v>
      </c>
      <c r="G17" s="287"/>
      <c r="H17" s="287"/>
      <c r="I17" s="287"/>
      <c r="J17" s="287"/>
      <c r="K17" s="287"/>
      <c r="L17" s="287"/>
      <c r="M17" s="287"/>
      <c r="N17" s="287"/>
      <c r="O17" s="287"/>
      <c r="P17" s="287"/>
      <c r="Q17" s="287"/>
      <c r="R17" s="287"/>
      <c r="S17" s="287"/>
      <c r="T17" s="287"/>
      <c r="U17" s="287"/>
      <c r="V17" s="287"/>
      <c r="W17" s="287"/>
      <c r="X17" s="287"/>
      <c r="Y17" s="287"/>
      <c r="Z17" s="287"/>
      <c r="AA17" s="287"/>
      <c r="AB17" s="287"/>
      <c r="AC17" s="288"/>
      <c r="AE17" s="1058"/>
      <c r="AG17" s="1058"/>
      <c r="AI17" s="1058"/>
      <c r="AK17" s="55"/>
    </row>
    <row r="18" spans="4:37" outlineLevel="1" x14ac:dyDescent="0.2"/>
    <row r="19" spans="4:37" s="218" customFormat="1" outlineLevel="1" x14ac:dyDescent="0.2">
      <c r="D19" s="516" t="str">
        <f>'Line Items'!D2604</f>
        <v>Total fixed assets</v>
      </c>
      <c r="E19" s="517"/>
      <c r="F19" s="518" t="str">
        <f>F17</f>
        <v>£000</v>
      </c>
      <c r="G19" s="519">
        <f t="shared" ref="G19:AC19" si="0">SUM(G16:G17)</f>
        <v>0</v>
      </c>
      <c r="H19" s="519">
        <f t="shared" si="0"/>
        <v>0</v>
      </c>
      <c r="I19" s="519">
        <f t="shared" si="0"/>
        <v>0</v>
      </c>
      <c r="J19" s="519">
        <f t="shared" si="0"/>
        <v>0</v>
      </c>
      <c r="K19" s="519">
        <f t="shared" si="0"/>
        <v>0</v>
      </c>
      <c r="L19" s="519">
        <f t="shared" si="0"/>
        <v>0</v>
      </c>
      <c r="M19" s="519">
        <f t="shared" si="0"/>
        <v>0</v>
      </c>
      <c r="N19" s="519">
        <f t="shared" si="0"/>
        <v>0</v>
      </c>
      <c r="O19" s="519">
        <f t="shared" si="0"/>
        <v>0</v>
      </c>
      <c r="P19" s="519">
        <f t="shared" si="0"/>
        <v>0</v>
      </c>
      <c r="Q19" s="519">
        <f t="shared" si="0"/>
        <v>0</v>
      </c>
      <c r="R19" s="519">
        <f t="shared" si="0"/>
        <v>0</v>
      </c>
      <c r="S19" s="519">
        <f t="shared" si="0"/>
        <v>0</v>
      </c>
      <c r="T19" s="519">
        <f t="shared" si="0"/>
        <v>0</v>
      </c>
      <c r="U19" s="519">
        <f t="shared" si="0"/>
        <v>0</v>
      </c>
      <c r="V19" s="519">
        <f t="shared" si="0"/>
        <v>0</v>
      </c>
      <c r="W19" s="519">
        <f t="shared" si="0"/>
        <v>0</v>
      </c>
      <c r="X19" s="519">
        <f t="shared" si="0"/>
        <v>0</v>
      </c>
      <c r="Y19" s="519">
        <f t="shared" si="0"/>
        <v>0</v>
      </c>
      <c r="Z19" s="519">
        <f t="shared" si="0"/>
        <v>0</v>
      </c>
      <c r="AA19" s="519">
        <f t="shared" si="0"/>
        <v>0</v>
      </c>
      <c r="AB19" s="519">
        <f t="shared" si="0"/>
        <v>0</v>
      </c>
      <c r="AC19" s="520">
        <f t="shared" si="0"/>
        <v>0</v>
      </c>
      <c r="AE19" s="1062">
        <f>SUM(AE16:AE17)</f>
        <v>0</v>
      </c>
      <c r="AG19" s="1062">
        <f>SUM(AG16:AG17)</f>
        <v>0</v>
      </c>
      <c r="AH19" s="9"/>
      <c r="AI19" s="1062">
        <f>SUM(AI16:AI17)</f>
        <v>0</v>
      </c>
      <c r="AK19" s="535">
        <f>SUM(AK16:AK17)</f>
        <v>0</v>
      </c>
    </row>
    <row r="20" spans="4:37" outlineLevel="1" x14ac:dyDescent="0.2"/>
    <row r="21" spans="4:37" outlineLevel="1" x14ac:dyDescent="0.2">
      <c r="D21" s="217" t="str">
        <f>'Line Items'!C2606</f>
        <v>Current assets (positive)</v>
      </c>
    </row>
    <row r="22" spans="4:37" outlineLevel="1" x14ac:dyDescent="0.2">
      <c r="D22" s="536" t="str">
        <f>'Line Items'!D2607</f>
        <v>Stock</v>
      </c>
      <c r="E22" s="537"/>
      <c r="F22" s="538" t="s">
        <v>428</v>
      </c>
      <c r="G22" s="539"/>
      <c r="H22" s="539"/>
      <c r="I22" s="539"/>
      <c r="J22" s="539"/>
      <c r="K22" s="539"/>
      <c r="L22" s="539"/>
      <c r="M22" s="539"/>
      <c r="N22" s="539"/>
      <c r="O22" s="539"/>
      <c r="P22" s="539"/>
      <c r="Q22" s="539"/>
      <c r="R22" s="539"/>
      <c r="S22" s="539"/>
      <c r="T22" s="539"/>
      <c r="U22" s="539"/>
      <c r="V22" s="539"/>
      <c r="W22" s="539"/>
      <c r="X22" s="539"/>
      <c r="Y22" s="539"/>
      <c r="Z22" s="539"/>
      <c r="AA22" s="539"/>
      <c r="AB22" s="539"/>
      <c r="AC22" s="540"/>
      <c r="AE22" s="1057"/>
      <c r="AG22" s="1057"/>
      <c r="AI22" s="1057"/>
      <c r="AK22" s="534"/>
    </row>
    <row r="23" spans="4:37" outlineLevel="1" x14ac:dyDescent="0.2">
      <c r="D23" s="142" t="str">
        <f>'Line Items'!D2608</f>
        <v>RSP Debtor</v>
      </c>
      <c r="E23" s="106"/>
      <c r="F23" s="143" t="str">
        <f t="shared" ref="F23:F36" si="1">F22</f>
        <v>£000</v>
      </c>
      <c r="G23" s="335"/>
      <c r="H23" s="335"/>
      <c r="I23" s="283"/>
      <c r="J23" s="283"/>
      <c r="K23" s="283"/>
      <c r="L23" s="283"/>
      <c r="M23" s="283"/>
      <c r="N23" s="283"/>
      <c r="O23" s="283"/>
      <c r="P23" s="283"/>
      <c r="Q23" s="283"/>
      <c r="R23" s="283"/>
      <c r="S23" s="283"/>
      <c r="T23" s="283"/>
      <c r="U23" s="283"/>
      <c r="V23" s="283"/>
      <c r="W23" s="283"/>
      <c r="X23" s="283"/>
      <c r="Y23" s="283"/>
      <c r="Z23" s="283"/>
      <c r="AA23" s="283"/>
      <c r="AB23" s="283"/>
      <c r="AC23" s="284"/>
      <c r="AE23" s="805"/>
      <c r="AG23" s="805"/>
      <c r="AI23" s="805"/>
      <c r="AK23" s="54"/>
    </row>
    <row r="24" spans="4:37" outlineLevel="1" x14ac:dyDescent="0.2">
      <c r="D24" s="142" t="str">
        <f>'Line Items'!D2609</f>
        <v>Trade Debtors</v>
      </c>
      <c r="E24" s="106"/>
      <c r="F24" s="143" t="str">
        <f t="shared" si="1"/>
        <v>£000</v>
      </c>
      <c r="G24" s="283"/>
      <c r="H24" s="283"/>
      <c r="I24" s="283"/>
      <c r="J24" s="283"/>
      <c r="K24" s="283"/>
      <c r="L24" s="283"/>
      <c r="M24" s="283"/>
      <c r="N24" s="283"/>
      <c r="O24" s="283"/>
      <c r="P24" s="283"/>
      <c r="Q24" s="283"/>
      <c r="R24" s="283"/>
      <c r="S24" s="283"/>
      <c r="T24" s="283"/>
      <c r="U24" s="283"/>
      <c r="V24" s="283"/>
      <c r="W24" s="283"/>
      <c r="X24" s="283"/>
      <c r="Y24" s="283"/>
      <c r="Z24" s="283"/>
      <c r="AA24" s="283"/>
      <c r="AB24" s="283"/>
      <c r="AC24" s="284"/>
      <c r="AE24" s="805"/>
      <c r="AG24" s="805"/>
      <c r="AI24" s="805"/>
      <c r="AK24" s="54"/>
    </row>
    <row r="25" spans="4:37" outlineLevel="1" x14ac:dyDescent="0.2">
      <c r="D25" s="142" t="str">
        <f>'Line Items'!D2610</f>
        <v>Other Debtors</v>
      </c>
      <c r="E25" s="106"/>
      <c r="F25" s="143" t="str">
        <f t="shared" si="1"/>
        <v>£000</v>
      </c>
      <c r="G25" s="335"/>
      <c r="H25" s="283"/>
      <c r="I25" s="283"/>
      <c r="J25" s="283"/>
      <c r="K25" s="283"/>
      <c r="L25" s="283"/>
      <c r="M25" s="335"/>
      <c r="N25" s="335"/>
      <c r="O25" s="283"/>
      <c r="P25" s="283"/>
      <c r="Q25" s="283"/>
      <c r="R25" s="283"/>
      <c r="S25" s="283"/>
      <c r="T25" s="283"/>
      <c r="U25" s="283"/>
      <c r="V25" s="283"/>
      <c r="W25" s="283"/>
      <c r="X25" s="283"/>
      <c r="Y25" s="283"/>
      <c r="Z25" s="283"/>
      <c r="AA25" s="283"/>
      <c r="AB25" s="283"/>
      <c r="AC25" s="284"/>
      <c r="AE25" s="805"/>
      <c r="AG25" s="805"/>
      <c r="AI25" s="805"/>
      <c r="AK25" s="541"/>
    </row>
    <row r="26" spans="4:37" outlineLevel="1" x14ac:dyDescent="0.2">
      <c r="D26" s="142" t="str">
        <f>'Line Items'!D2611</f>
        <v>VAT Net Debtor</v>
      </c>
      <c r="E26" s="106"/>
      <c r="F26" s="143" t="str">
        <f t="shared" si="1"/>
        <v>£000</v>
      </c>
      <c r="G26" s="283"/>
      <c r="H26" s="283"/>
      <c r="I26" s="283"/>
      <c r="J26" s="283"/>
      <c r="K26" s="283"/>
      <c r="L26" s="283"/>
      <c r="M26" s="283"/>
      <c r="N26" s="283"/>
      <c r="O26" s="283"/>
      <c r="P26" s="283"/>
      <c r="Q26" s="283"/>
      <c r="R26" s="283"/>
      <c r="S26" s="283"/>
      <c r="T26" s="283"/>
      <c r="U26" s="283"/>
      <c r="V26" s="283"/>
      <c r="W26" s="283"/>
      <c r="X26" s="283"/>
      <c r="Y26" s="283"/>
      <c r="Z26" s="283"/>
      <c r="AA26" s="283"/>
      <c r="AB26" s="283"/>
      <c r="AC26" s="284"/>
      <c r="AE26" s="805"/>
      <c r="AG26" s="805"/>
      <c r="AI26" s="805"/>
      <c r="AK26" s="54"/>
    </row>
    <row r="27" spans="4:37" outlineLevel="1" x14ac:dyDescent="0.2">
      <c r="D27" s="142" t="str">
        <f>'Line Items'!D2612</f>
        <v>Season Ticket Fund</v>
      </c>
      <c r="E27" s="106"/>
      <c r="F27" s="143" t="str">
        <f t="shared" si="1"/>
        <v>£000</v>
      </c>
      <c r="G27" s="283"/>
      <c r="H27" s="283"/>
      <c r="I27" s="283"/>
      <c r="J27" s="283"/>
      <c r="K27" s="283"/>
      <c r="L27" s="283"/>
      <c r="M27" s="283"/>
      <c r="N27" s="283"/>
      <c r="O27" s="283"/>
      <c r="P27" s="283"/>
      <c r="Q27" s="283"/>
      <c r="R27" s="283"/>
      <c r="S27" s="283"/>
      <c r="T27" s="283"/>
      <c r="U27" s="283"/>
      <c r="V27" s="283"/>
      <c r="W27" s="283"/>
      <c r="X27" s="283"/>
      <c r="Y27" s="283"/>
      <c r="Z27" s="283"/>
      <c r="AA27" s="283"/>
      <c r="AB27" s="283"/>
      <c r="AC27" s="284"/>
      <c r="AE27" s="805"/>
      <c r="AG27" s="805"/>
      <c r="AI27" s="805"/>
      <c r="AK27" s="54"/>
    </row>
    <row r="28" spans="4:37" outlineLevel="1" x14ac:dyDescent="0.2">
      <c r="D28" s="142" t="str">
        <f>'Line Items'!D2613</f>
        <v>Prepayments</v>
      </c>
      <c r="E28" s="106"/>
      <c r="F28" s="143" t="str">
        <f t="shared" si="1"/>
        <v>£000</v>
      </c>
      <c r="G28" s="283"/>
      <c r="H28" s="283"/>
      <c r="I28" s="283"/>
      <c r="J28" s="283"/>
      <c r="K28" s="283"/>
      <c r="L28" s="283"/>
      <c r="M28" s="283"/>
      <c r="N28" s="283"/>
      <c r="O28" s="283"/>
      <c r="P28" s="283"/>
      <c r="Q28" s="283"/>
      <c r="R28" s="283"/>
      <c r="S28" s="283"/>
      <c r="T28" s="283"/>
      <c r="U28" s="283"/>
      <c r="V28" s="283"/>
      <c r="W28" s="283"/>
      <c r="X28" s="283"/>
      <c r="Y28" s="283"/>
      <c r="Z28" s="283"/>
      <c r="AA28" s="283"/>
      <c r="AB28" s="283"/>
      <c r="AC28" s="284"/>
      <c r="AE28" s="805"/>
      <c r="AG28" s="805"/>
      <c r="AI28" s="805"/>
      <c r="AK28" s="54"/>
    </row>
    <row r="29" spans="4:37" outlineLevel="1" x14ac:dyDescent="0.2">
      <c r="D29" s="142" t="str">
        <f>'Line Items'!D2614</f>
        <v>Deferred Tax</v>
      </c>
      <c r="E29" s="106"/>
      <c r="F29" s="143" t="str">
        <f t="shared" si="1"/>
        <v>£000</v>
      </c>
      <c r="G29" s="283"/>
      <c r="H29" s="283"/>
      <c r="I29" s="283"/>
      <c r="J29" s="283"/>
      <c r="K29" s="283"/>
      <c r="L29" s="283"/>
      <c r="M29" s="283"/>
      <c r="N29" s="283"/>
      <c r="O29" s="283"/>
      <c r="P29" s="283"/>
      <c r="Q29" s="283"/>
      <c r="R29" s="283"/>
      <c r="S29" s="283"/>
      <c r="T29" s="283"/>
      <c r="U29" s="283"/>
      <c r="V29" s="283"/>
      <c r="W29" s="283"/>
      <c r="X29" s="283"/>
      <c r="Y29" s="283"/>
      <c r="Z29" s="283"/>
      <c r="AA29" s="283"/>
      <c r="AB29" s="283"/>
      <c r="AC29" s="284"/>
      <c r="AE29" s="805"/>
      <c r="AG29" s="805"/>
      <c r="AI29" s="805"/>
      <c r="AK29" s="54"/>
    </row>
    <row r="30" spans="4:37" outlineLevel="1" x14ac:dyDescent="0.2">
      <c r="D30" s="142" t="str">
        <f>'Line Items'!D2615</f>
        <v>Cash</v>
      </c>
      <c r="E30" s="106"/>
      <c r="F30" s="143" t="str">
        <f t="shared" si="1"/>
        <v>£000</v>
      </c>
      <c r="G30" s="283"/>
      <c r="H30" s="283"/>
      <c r="I30" s="283"/>
      <c r="J30" s="283"/>
      <c r="K30" s="283"/>
      <c r="L30" s="283"/>
      <c r="M30" s="283"/>
      <c r="N30" s="283"/>
      <c r="O30" s="283"/>
      <c r="P30" s="283"/>
      <c r="Q30" s="283"/>
      <c r="R30" s="283"/>
      <c r="S30" s="283"/>
      <c r="T30" s="283"/>
      <c r="U30" s="283"/>
      <c r="V30" s="283"/>
      <c r="W30" s="283"/>
      <c r="X30" s="283"/>
      <c r="Y30" s="283"/>
      <c r="Z30" s="283"/>
      <c r="AA30" s="283"/>
      <c r="AB30" s="283"/>
      <c r="AC30" s="284"/>
      <c r="AE30" s="805"/>
      <c r="AG30" s="805"/>
      <c r="AI30" s="805"/>
      <c r="AK30" s="54"/>
    </row>
    <row r="31" spans="4:37" outlineLevel="1" x14ac:dyDescent="0.2">
      <c r="D31" s="142" t="str">
        <f>'Line Items'!D2616</f>
        <v>FRM Debtor</v>
      </c>
      <c r="E31" s="106"/>
      <c r="F31" s="143" t="str">
        <f t="shared" si="1"/>
        <v>£000</v>
      </c>
      <c r="G31" s="283"/>
      <c r="H31" s="283"/>
      <c r="I31" s="283"/>
      <c r="J31" s="283"/>
      <c r="K31" s="283"/>
      <c r="L31" s="283"/>
      <c r="M31" s="283"/>
      <c r="N31" s="283"/>
      <c r="O31" s="283"/>
      <c r="P31" s="283"/>
      <c r="Q31" s="283"/>
      <c r="R31" s="283"/>
      <c r="S31" s="283"/>
      <c r="T31" s="283"/>
      <c r="U31" s="283"/>
      <c r="V31" s="283"/>
      <c r="W31" s="283"/>
      <c r="X31" s="283"/>
      <c r="Y31" s="283"/>
      <c r="Z31" s="283"/>
      <c r="AA31" s="283"/>
      <c r="AB31" s="283"/>
      <c r="AC31" s="284"/>
      <c r="AE31" s="805"/>
      <c r="AG31" s="805"/>
      <c r="AI31" s="805"/>
      <c r="AK31" s="54"/>
    </row>
    <row r="32" spans="4:37" outlineLevel="1" x14ac:dyDescent="0.2">
      <c r="D32" s="142" t="str">
        <f>'Line Items'!D2617</f>
        <v>HS1 Prepayments</v>
      </c>
      <c r="E32" s="106"/>
      <c r="F32" s="143" t="str">
        <f t="shared" si="1"/>
        <v>£000</v>
      </c>
      <c r="G32" s="283"/>
      <c r="H32" s="283"/>
      <c r="I32" s="283"/>
      <c r="J32" s="283"/>
      <c r="K32" s="283"/>
      <c r="L32" s="283"/>
      <c r="M32" s="283"/>
      <c r="N32" s="283"/>
      <c r="O32" s="283"/>
      <c r="P32" s="283"/>
      <c r="Q32" s="283"/>
      <c r="R32" s="283"/>
      <c r="S32" s="283"/>
      <c r="T32" s="283"/>
      <c r="U32" s="283"/>
      <c r="V32" s="283"/>
      <c r="W32" s="283"/>
      <c r="X32" s="283"/>
      <c r="Y32" s="283"/>
      <c r="Z32" s="283"/>
      <c r="AA32" s="283"/>
      <c r="AB32" s="283"/>
      <c r="AC32" s="284"/>
      <c r="AE32" s="805"/>
      <c r="AG32" s="805"/>
      <c r="AI32" s="805"/>
      <c r="AK32" s="54"/>
    </row>
    <row r="33" spans="4:37" outlineLevel="1" x14ac:dyDescent="0.2">
      <c r="D33" s="142" t="str">
        <f>'Line Items'!D2618</f>
        <v>[Current assets (positive) Line 12]</v>
      </c>
      <c r="E33" s="106"/>
      <c r="F33" s="143" t="str">
        <f t="shared" si="1"/>
        <v>£000</v>
      </c>
      <c r="G33" s="283"/>
      <c r="H33" s="283"/>
      <c r="I33" s="283"/>
      <c r="J33" s="283"/>
      <c r="K33" s="283"/>
      <c r="L33" s="283"/>
      <c r="M33" s="283"/>
      <c r="N33" s="283"/>
      <c r="O33" s="283"/>
      <c r="P33" s="283"/>
      <c r="Q33" s="283"/>
      <c r="R33" s="283"/>
      <c r="S33" s="283"/>
      <c r="T33" s="283"/>
      <c r="U33" s="283"/>
      <c r="V33" s="283"/>
      <c r="W33" s="283"/>
      <c r="X33" s="283"/>
      <c r="Y33" s="283"/>
      <c r="Z33" s="283"/>
      <c r="AA33" s="283"/>
      <c r="AB33" s="283"/>
      <c r="AC33" s="284"/>
      <c r="AE33" s="805"/>
      <c r="AG33" s="805"/>
      <c r="AI33" s="805"/>
      <c r="AK33" s="54"/>
    </row>
    <row r="34" spans="4:37" outlineLevel="1" x14ac:dyDescent="0.2">
      <c r="D34" s="142" t="str">
        <f>'Line Items'!D2619</f>
        <v>[Current assets (positive) Line 13]</v>
      </c>
      <c r="E34" s="106"/>
      <c r="F34" s="143" t="str">
        <f t="shared" si="1"/>
        <v>£000</v>
      </c>
      <c r="G34" s="283"/>
      <c r="H34" s="283"/>
      <c r="I34" s="283"/>
      <c r="J34" s="283"/>
      <c r="K34" s="283"/>
      <c r="L34" s="283"/>
      <c r="M34" s="283"/>
      <c r="N34" s="283"/>
      <c r="O34" s="283"/>
      <c r="P34" s="283"/>
      <c r="Q34" s="283"/>
      <c r="R34" s="283"/>
      <c r="S34" s="283"/>
      <c r="T34" s="283"/>
      <c r="U34" s="283"/>
      <c r="V34" s="283"/>
      <c r="W34" s="283"/>
      <c r="X34" s="283"/>
      <c r="Y34" s="283"/>
      <c r="Z34" s="283"/>
      <c r="AA34" s="283"/>
      <c r="AB34" s="283"/>
      <c r="AC34" s="284"/>
      <c r="AE34" s="805"/>
      <c r="AG34" s="805"/>
      <c r="AI34" s="805"/>
      <c r="AK34" s="54"/>
    </row>
    <row r="35" spans="4:37" outlineLevel="1" x14ac:dyDescent="0.2">
      <c r="D35" s="142" t="str">
        <f>'Line Items'!D2620</f>
        <v>[Current assets (positive) Line 14]</v>
      </c>
      <c r="E35" s="106"/>
      <c r="F35" s="143" t="str">
        <f t="shared" si="1"/>
        <v>£000</v>
      </c>
      <c r="G35" s="283"/>
      <c r="H35" s="283"/>
      <c r="I35" s="283"/>
      <c r="J35" s="283"/>
      <c r="K35" s="283"/>
      <c r="L35" s="283"/>
      <c r="M35" s="283"/>
      <c r="N35" s="283"/>
      <c r="O35" s="283"/>
      <c r="P35" s="283"/>
      <c r="Q35" s="283"/>
      <c r="R35" s="283"/>
      <c r="S35" s="283"/>
      <c r="T35" s="283"/>
      <c r="U35" s="283"/>
      <c r="V35" s="283"/>
      <c r="W35" s="283"/>
      <c r="X35" s="283"/>
      <c r="Y35" s="283"/>
      <c r="Z35" s="283"/>
      <c r="AA35" s="283"/>
      <c r="AB35" s="283"/>
      <c r="AC35" s="284"/>
      <c r="AE35" s="805"/>
      <c r="AG35" s="805"/>
      <c r="AI35" s="805"/>
      <c r="AK35" s="54"/>
    </row>
    <row r="36" spans="4:37" outlineLevel="1" x14ac:dyDescent="0.2">
      <c r="D36" s="113" t="str">
        <f>'Line Items'!D2621</f>
        <v>[Current assets (positive) Line 15]</v>
      </c>
      <c r="E36" s="286"/>
      <c r="F36" s="155" t="str">
        <f t="shared" si="1"/>
        <v>£000</v>
      </c>
      <c r="G36" s="287"/>
      <c r="H36" s="287"/>
      <c r="I36" s="287"/>
      <c r="J36" s="287"/>
      <c r="K36" s="287"/>
      <c r="L36" s="287"/>
      <c r="M36" s="287"/>
      <c r="N36" s="287"/>
      <c r="O36" s="287"/>
      <c r="P36" s="287"/>
      <c r="Q36" s="287"/>
      <c r="R36" s="287"/>
      <c r="S36" s="287"/>
      <c r="T36" s="287"/>
      <c r="U36" s="287"/>
      <c r="V36" s="287"/>
      <c r="W36" s="287"/>
      <c r="X36" s="287"/>
      <c r="Y36" s="287"/>
      <c r="Z36" s="287"/>
      <c r="AA36" s="287"/>
      <c r="AB36" s="287"/>
      <c r="AC36" s="288"/>
      <c r="AE36" s="1058"/>
      <c r="AG36" s="1058"/>
      <c r="AI36" s="1058"/>
      <c r="AK36" s="55"/>
    </row>
    <row r="37" spans="4:37" outlineLevel="1" x14ac:dyDescent="0.2"/>
    <row r="38" spans="4:37" s="218" customFormat="1" outlineLevel="1" x14ac:dyDescent="0.2">
      <c r="D38" s="542" t="str">
        <f>'Line Items'!D2622</f>
        <v>Total current assets</v>
      </c>
      <c r="E38" s="543"/>
      <c r="F38" s="518" t="str">
        <f>F36</f>
        <v>£000</v>
      </c>
      <c r="G38" s="519">
        <f t="shared" ref="G38:AC38" si="2">SUM(G22:G36)</f>
        <v>0</v>
      </c>
      <c r="H38" s="519">
        <f t="shared" si="2"/>
        <v>0</v>
      </c>
      <c r="I38" s="519">
        <f t="shared" si="2"/>
        <v>0</v>
      </c>
      <c r="J38" s="519">
        <f t="shared" si="2"/>
        <v>0</v>
      </c>
      <c r="K38" s="519">
        <f t="shared" si="2"/>
        <v>0</v>
      </c>
      <c r="L38" s="519">
        <f t="shared" si="2"/>
        <v>0</v>
      </c>
      <c r="M38" s="519">
        <f t="shared" si="2"/>
        <v>0</v>
      </c>
      <c r="N38" s="519">
        <f t="shared" si="2"/>
        <v>0</v>
      </c>
      <c r="O38" s="519">
        <f t="shared" si="2"/>
        <v>0</v>
      </c>
      <c r="P38" s="519">
        <f t="shared" si="2"/>
        <v>0</v>
      </c>
      <c r="Q38" s="519">
        <f t="shared" si="2"/>
        <v>0</v>
      </c>
      <c r="R38" s="519">
        <f t="shared" si="2"/>
        <v>0</v>
      </c>
      <c r="S38" s="519">
        <f t="shared" si="2"/>
        <v>0</v>
      </c>
      <c r="T38" s="519">
        <f t="shared" si="2"/>
        <v>0</v>
      </c>
      <c r="U38" s="519">
        <f t="shared" si="2"/>
        <v>0</v>
      </c>
      <c r="V38" s="519">
        <f t="shared" si="2"/>
        <v>0</v>
      </c>
      <c r="W38" s="519">
        <f t="shared" si="2"/>
        <v>0</v>
      </c>
      <c r="X38" s="519">
        <f t="shared" si="2"/>
        <v>0</v>
      </c>
      <c r="Y38" s="519">
        <f t="shared" si="2"/>
        <v>0</v>
      </c>
      <c r="Z38" s="519">
        <f t="shared" si="2"/>
        <v>0</v>
      </c>
      <c r="AA38" s="519">
        <f t="shared" si="2"/>
        <v>0</v>
      </c>
      <c r="AB38" s="519">
        <f t="shared" si="2"/>
        <v>0</v>
      </c>
      <c r="AC38" s="520">
        <f t="shared" si="2"/>
        <v>0</v>
      </c>
      <c r="AE38" s="1062">
        <f>SUM(AE22:AE36)</f>
        <v>0</v>
      </c>
      <c r="AG38" s="1062">
        <f>SUM(AG22:AG36)</f>
        <v>0</v>
      </c>
      <c r="AH38" s="9"/>
      <c r="AI38" s="1062">
        <f>SUM(AI22:AI36)</f>
        <v>0</v>
      </c>
      <c r="AK38" s="535">
        <f>SUM(AK22:AK36)</f>
        <v>0</v>
      </c>
    </row>
    <row r="39" spans="4:37" outlineLevel="1" x14ac:dyDescent="0.2"/>
    <row r="40" spans="4:37" outlineLevel="1" x14ac:dyDescent="0.2">
      <c r="D40" s="217" t="str">
        <f>'Line Items'!C2624</f>
        <v>Current liabilities (negative)</v>
      </c>
    </row>
    <row r="41" spans="4:37" outlineLevel="1" x14ac:dyDescent="0.2">
      <c r="D41" s="536" t="str">
        <f>'Line Items'!D2625</f>
        <v>RSP Creditor</v>
      </c>
      <c r="E41" s="537"/>
      <c r="F41" s="538" t="s">
        <v>428</v>
      </c>
      <c r="G41" s="539"/>
      <c r="H41" s="539"/>
      <c r="I41" s="539"/>
      <c r="J41" s="539"/>
      <c r="K41" s="539"/>
      <c r="L41" s="539"/>
      <c r="M41" s="539"/>
      <c r="N41" s="539"/>
      <c r="O41" s="539"/>
      <c r="P41" s="539"/>
      <c r="Q41" s="539"/>
      <c r="R41" s="539"/>
      <c r="S41" s="539"/>
      <c r="T41" s="539"/>
      <c r="U41" s="539"/>
      <c r="V41" s="539"/>
      <c r="W41" s="539"/>
      <c r="X41" s="539"/>
      <c r="Y41" s="539"/>
      <c r="Z41" s="539"/>
      <c r="AA41" s="539"/>
      <c r="AB41" s="539"/>
      <c r="AC41" s="540"/>
      <c r="AE41" s="1057"/>
      <c r="AG41" s="1057"/>
      <c r="AI41" s="1057"/>
      <c r="AK41" s="534"/>
    </row>
    <row r="42" spans="4:37" outlineLevel="1" x14ac:dyDescent="0.2">
      <c r="D42" s="142" t="str">
        <f>'Line Items'!D2626</f>
        <v>Network Rail Creditor</v>
      </c>
      <c r="E42" s="106"/>
      <c r="F42" s="143" t="str">
        <f t="shared" ref="F42:F57" si="3">F41</f>
        <v>£000</v>
      </c>
      <c r="G42" s="283"/>
      <c r="H42" s="283"/>
      <c r="I42" s="283"/>
      <c r="J42" s="283"/>
      <c r="K42" s="283"/>
      <c r="L42" s="283"/>
      <c r="M42" s="283"/>
      <c r="N42" s="283"/>
      <c r="O42" s="283"/>
      <c r="P42" s="283"/>
      <c r="Q42" s="283"/>
      <c r="R42" s="283"/>
      <c r="S42" s="283"/>
      <c r="T42" s="283"/>
      <c r="U42" s="283"/>
      <c r="V42" s="283"/>
      <c r="W42" s="283"/>
      <c r="X42" s="283"/>
      <c r="Y42" s="283"/>
      <c r="Z42" s="283"/>
      <c r="AA42" s="283"/>
      <c r="AB42" s="283"/>
      <c r="AC42" s="284"/>
      <c r="AE42" s="805"/>
      <c r="AG42" s="805"/>
      <c r="AI42" s="805"/>
      <c r="AK42" s="54"/>
    </row>
    <row r="43" spans="4:37" outlineLevel="1" x14ac:dyDescent="0.2">
      <c r="D43" s="142" t="str">
        <f>'Line Items'!D2627</f>
        <v>Trade Creditors</v>
      </c>
      <c r="E43" s="106"/>
      <c r="F43" s="143" t="str">
        <f t="shared" si="3"/>
        <v>£000</v>
      </c>
      <c r="G43" s="283"/>
      <c r="H43" s="283"/>
      <c r="I43" s="283"/>
      <c r="J43" s="283"/>
      <c r="K43" s="283"/>
      <c r="L43" s="283"/>
      <c r="M43" s="283"/>
      <c r="N43" s="283"/>
      <c r="O43" s="283"/>
      <c r="P43" s="283"/>
      <c r="Q43" s="283"/>
      <c r="R43" s="283"/>
      <c r="S43" s="283"/>
      <c r="T43" s="283"/>
      <c r="U43" s="283"/>
      <c r="V43" s="283"/>
      <c r="W43" s="283"/>
      <c r="X43" s="283"/>
      <c r="Y43" s="283"/>
      <c r="Z43" s="283"/>
      <c r="AA43" s="283"/>
      <c r="AB43" s="283"/>
      <c r="AC43" s="284"/>
      <c r="AE43" s="805"/>
      <c r="AG43" s="805"/>
      <c r="AI43" s="805"/>
      <c r="AK43" s="54"/>
    </row>
    <row r="44" spans="4:37" outlineLevel="1" x14ac:dyDescent="0.2">
      <c r="D44" s="142" t="str">
        <f>'Line Items'!D2628</f>
        <v>Tax Creditor</v>
      </c>
      <c r="E44" s="106"/>
      <c r="F44" s="143" t="str">
        <f t="shared" si="3"/>
        <v>£000</v>
      </c>
      <c r="G44" s="283"/>
      <c r="H44" s="283"/>
      <c r="I44" s="283"/>
      <c r="J44" s="283"/>
      <c r="K44" s="283"/>
      <c r="L44" s="283"/>
      <c r="M44" s="283"/>
      <c r="N44" s="283"/>
      <c r="O44" s="283"/>
      <c r="P44" s="283"/>
      <c r="Q44" s="283"/>
      <c r="R44" s="283"/>
      <c r="S44" s="283"/>
      <c r="T44" s="283"/>
      <c r="U44" s="283"/>
      <c r="V44" s="283"/>
      <c r="W44" s="283"/>
      <c r="X44" s="283"/>
      <c r="Y44" s="283"/>
      <c r="Z44" s="283"/>
      <c r="AA44" s="283"/>
      <c r="AB44" s="283"/>
      <c r="AC44" s="284"/>
      <c r="AE44" s="805"/>
      <c r="AG44" s="805"/>
      <c r="AI44" s="805"/>
      <c r="AK44" s="54"/>
    </row>
    <row r="45" spans="4:37" outlineLevel="1" x14ac:dyDescent="0.2">
      <c r="D45" s="142" t="str">
        <f>'Line Items'!D2629</f>
        <v>Deferred Tax</v>
      </c>
      <c r="E45" s="106"/>
      <c r="F45" s="143" t="str">
        <f t="shared" si="3"/>
        <v>£000</v>
      </c>
      <c r="G45" s="283"/>
      <c r="H45" s="283"/>
      <c r="I45" s="283"/>
      <c r="J45" s="283"/>
      <c r="K45" s="283"/>
      <c r="L45" s="283"/>
      <c r="M45" s="283"/>
      <c r="N45" s="283"/>
      <c r="O45" s="283"/>
      <c r="P45" s="283"/>
      <c r="Q45" s="283"/>
      <c r="R45" s="283"/>
      <c r="S45" s="283"/>
      <c r="T45" s="283"/>
      <c r="U45" s="283"/>
      <c r="V45" s="283"/>
      <c r="W45" s="283"/>
      <c r="X45" s="283"/>
      <c r="Y45" s="283"/>
      <c r="Z45" s="283"/>
      <c r="AA45" s="283"/>
      <c r="AB45" s="283"/>
      <c r="AC45" s="284"/>
      <c r="AE45" s="805"/>
      <c r="AG45" s="805"/>
      <c r="AI45" s="805"/>
      <c r="AK45" s="54"/>
    </row>
    <row r="46" spans="4:37" outlineLevel="1" x14ac:dyDescent="0.2">
      <c r="D46" s="142" t="str">
        <f>'Line Items'!D2630</f>
        <v>Other Creditors</v>
      </c>
      <c r="E46" s="106"/>
      <c r="F46" s="143" t="str">
        <f t="shared" si="3"/>
        <v>£000</v>
      </c>
      <c r="G46" s="283"/>
      <c r="H46" s="283"/>
      <c r="I46" s="283"/>
      <c r="J46" s="283"/>
      <c r="K46" s="283"/>
      <c r="L46" s="283"/>
      <c r="M46" s="283"/>
      <c r="N46" s="283"/>
      <c r="O46" s="283"/>
      <c r="P46" s="283"/>
      <c r="Q46" s="283"/>
      <c r="R46" s="283"/>
      <c r="S46" s="283"/>
      <c r="T46" s="283"/>
      <c r="U46" s="283"/>
      <c r="V46" s="283"/>
      <c r="W46" s="283"/>
      <c r="X46" s="283"/>
      <c r="Y46" s="283"/>
      <c r="Z46" s="283"/>
      <c r="AA46" s="283"/>
      <c r="AB46" s="283"/>
      <c r="AC46" s="284"/>
      <c r="AE46" s="805"/>
      <c r="AG46" s="805"/>
      <c r="AI46" s="805"/>
      <c r="AK46" s="54"/>
    </row>
    <row r="47" spans="4:37" outlineLevel="1" x14ac:dyDescent="0.2">
      <c r="D47" s="142" t="str">
        <f>'Line Items'!D2631</f>
        <v>Intercompany Creditors</v>
      </c>
      <c r="E47" s="106"/>
      <c r="F47" s="143" t="str">
        <f t="shared" si="3"/>
        <v>£000</v>
      </c>
      <c r="G47" s="283"/>
      <c r="H47" s="283"/>
      <c r="I47" s="283"/>
      <c r="J47" s="283"/>
      <c r="K47" s="283"/>
      <c r="L47" s="283"/>
      <c r="M47" s="283"/>
      <c r="N47" s="283"/>
      <c r="O47" s="283"/>
      <c r="P47" s="283"/>
      <c r="Q47" s="283"/>
      <c r="R47" s="283"/>
      <c r="S47" s="283"/>
      <c r="T47" s="283"/>
      <c r="U47" s="283"/>
      <c r="V47" s="283"/>
      <c r="W47" s="283"/>
      <c r="X47" s="283"/>
      <c r="Y47" s="283"/>
      <c r="Z47" s="283"/>
      <c r="AA47" s="283"/>
      <c r="AB47" s="283"/>
      <c r="AC47" s="284"/>
      <c r="AE47" s="805"/>
      <c r="AG47" s="805"/>
      <c r="AI47" s="805"/>
      <c r="AK47" s="54"/>
    </row>
    <row r="48" spans="4:37" outlineLevel="1" x14ac:dyDescent="0.2">
      <c r="D48" s="142" t="str">
        <f>'Line Items'!D2632</f>
        <v>Dividends declared</v>
      </c>
      <c r="E48" s="106"/>
      <c r="F48" s="143" t="str">
        <f t="shared" si="3"/>
        <v>£000</v>
      </c>
      <c r="G48" s="335"/>
      <c r="H48" s="283"/>
      <c r="I48" s="283"/>
      <c r="J48" s="283"/>
      <c r="K48" s="283"/>
      <c r="L48" s="283"/>
      <c r="M48" s="335"/>
      <c r="N48" s="335"/>
      <c r="O48" s="283"/>
      <c r="P48" s="283"/>
      <c r="Q48" s="283"/>
      <c r="R48" s="283"/>
      <c r="S48" s="283"/>
      <c r="T48" s="283"/>
      <c r="U48" s="283"/>
      <c r="V48" s="283"/>
      <c r="W48" s="283"/>
      <c r="X48" s="283"/>
      <c r="Y48" s="283"/>
      <c r="Z48" s="283"/>
      <c r="AA48" s="283"/>
      <c r="AB48" s="283"/>
      <c r="AC48" s="284"/>
      <c r="AE48" s="805"/>
      <c r="AG48" s="805"/>
      <c r="AI48" s="805"/>
      <c r="AK48" s="541"/>
    </row>
    <row r="49" spans="4:37" outlineLevel="1" x14ac:dyDescent="0.2">
      <c r="D49" s="142" t="str">
        <f>'Line Items'!D2633</f>
        <v>Accruals and Deferred Income</v>
      </c>
      <c r="E49" s="106"/>
      <c r="F49" s="143" t="str">
        <f t="shared" si="3"/>
        <v>£000</v>
      </c>
      <c r="G49" s="283"/>
      <c r="H49" s="283"/>
      <c r="I49" s="283"/>
      <c r="J49" s="283"/>
      <c r="K49" s="283"/>
      <c r="L49" s="283"/>
      <c r="M49" s="283"/>
      <c r="N49" s="283"/>
      <c r="O49" s="283"/>
      <c r="P49" s="283"/>
      <c r="Q49" s="283"/>
      <c r="R49" s="283"/>
      <c r="S49" s="283"/>
      <c r="T49" s="283"/>
      <c r="U49" s="283"/>
      <c r="V49" s="283"/>
      <c r="W49" s="283"/>
      <c r="X49" s="283"/>
      <c r="Y49" s="283"/>
      <c r="Z49" s="283"/>
      <c r="AA49" s="283"/>
      <c r="AB49" s="283"/>
      <c r="AC49" s="284"/>
      <c r="AE49" s="805"/>
      <c r="AG49" s="805"/>
      <c r="AI49" s="805"/>
      <c r="AK49" s="54"/>
    </row>
    <row r="50" spans="4:37" outlineLevel="1" x14ac:dyDescent="0.2">
      <c r="D50" s="142" t="str">
        <f>'Line Items'!D2634</f>
        <v>Season Ticket Suspense</v>
      </c>
      <c r="E50" s="106"/>
      <c r="F50" s="143" t="str">
        <f t="shared" si="3"/>
        <v>£000</v>
      </c>
      <c r="G50" s="283"/>
      <c r="H50" s="283"/>
      <c r="I50" s="283"/>
      <c r="J50" s="283"/>
      <c r="K50" s="283"/>
      <c r="L50" s="283"/>
      <c r="M50" s="283"/>
      <c r="N50" s="283"/>
      <c r="O50" s="283"/>
      <c r="P50" s="283"/>
      <c r="Q50" s="283"/>
      <c r="R50" s="283"/>
      <c r="S50" s="283"/>
      <c r="T50" s="283"/>
      <c r="U50" s="283"/>
      <c r="V50" s="283"/>
      <c r="W50" s="283"/>
      <c r="X50" s="283"/>
      <c r="Y50" s="283"/>
      <c r="Z50" s="283"/>
      <c r="AA50" s="283"/>
      <c r="AB50" s="283"/>
      <c r="AC50" s="284"/>
      <c r="AE50" s="805"/>
      <c r="AG50" s="805"/>
      <c r="AI50" s="805"/>
      <c r="AK50" s="54"/>
    </row>
    <row r="51" spans="4:37" outlineLevel="1" x14ac:dyDescent="0.2">
      <c r="D51" s="142" t="str">
        <f>'Line Items'!D2635</f>
        <v>Profit Share Creditor</v>
      </c>
      <c r="E51" s="106"/>
      <c r="F51" s="143" t="str">
        <f t="shared" si="3"/>
        <v>£000</v>
      </c>
      <c r="G51" s="283"/>
      <c r="H51" s="283"/>
      <c r="I51" s="283"/>
      <c r="J51" s="283"/>
      <c r="K51" s="283"/>
      <c r="L51" s="283"/>
      <c r="M51" s="283"/>
      <c r="N51" s="283"/>
      <c r="O51" s="283"/>
      <c r="P51" s="283"/>
      <c r="Q51" s="283"/>
      <c r="R51" s="283"/>
      <c r="S51" s="283"/>
      <c r="T51" s="283"/>
      <c r="U51" s="283"/>
      <c r="V51" s="283"/>
      <c r="W51" s="283"/>
      <c r="X51" s="283"/>
      <c r="Y51" s="283"/>
      <c r="Z51" s="283"/>
      <c r="AA51" s="283"/>
      <c r="AB51" s="283"/>
      <c r="AC51" s="284"/>
      <c r="AE51" s="805"/>
      <c r="AG51" s="805"/>
      <c r="AI51" s="805"/>
      <c r="AK51" s="54"/>
    </row>
    <row r="52" spans="4:37" outlineLevel="1" x14ac:dyDescent="0.2">
      <c r="D52" s="142" t="str">
        <f>'Line Items'!D2636</f>
        <v>Overdraft</v>
      </c>
      <c r="E52" s="106"/>
      <c r="F52" s="143" t="str">
        <f t="shared" si="3"/>
        <v>£000</v>
      </c>
      <c r="G52" s="283"/>
      <c r="H52" s="283"/>
      <c r="I52" s="283"/>
      <c r="J52" s="283"/>
      <c r="K52" s="283"/>
      <c r="L52" s="283"/>
      <c r="M52" s="283"/>
      <c r="N52" s="283"/>
      <c r="O52" s="283"/>
      <c r="P52" s="283"/>
      <c r="Q52" s="283"/>
      <c r="R52" s="283"/>
      <c r="S52" s="283"/>
      <c r="T52" s="283"/>
      <c r="U52" s="283"/>
      <c r="V52" s="283"/>
      <c r="W52" s="283"/>
      <c r="X52" s="283"/>
      <c r="Y52" s="283"/>
      <c r="Z52" s="283"/>
      <c r="AA52" s="283"/>
      <c r="AB52" s="283"/>
      <c r="AC52" s="284"/>
      <c r="AE52" s="805"/>
      <c r="AG52" s="805"/>
      <c r="AI52" s="805"/>
      <c r="AK52" s="54"/>
    </row>
    <row r="53" spans="4:37" outlineLevel="1" x14ac:dyDescent="0.2">
      <c r="D53" s="142" t="str">
        <f>'Line Items'!D2637</f>
        <v>FRM Creditor</v>
      </c>
      <c r="E53" s="106"/>
      <c r="F53" s="143" t="str">
        <f t="shared" si="3"/>
        <v>£000</v>
      </c>
      <c r="G53" s="283"/>
      <c r="H53" s="283"/>
      <c r="I53" s="283"/>
      <c r="J53" s="283"/>
      <c r="K53" s="283"/>
      <c r="L53" s="283"/>
      <c r="M53" s="283"/>
      <c r="N53" s="283"/>
      <c r="O53" s="283"/>
      <c r="P53" s="283"/>
      <c r="Q53" s="283"/>
      <c r="R53" s="283"/>
      <c r="S53" s="283"/>
      <c r="T53" s="283"/>
      <c r="U53" s="283"/>
      <c r="V53" s="283"/>
      <c r="W53" s="283"/>
      <c r="X53" s="283"/>
      <c r="Y53" s="283"/>
      <c r="Z53" s="283"/>
      <c r="AA53" s="283"/>
      <c r="AB53" s="283"/>
      <c r="AC53" s="284"/>
      <c r="AE53" s="805"/>
      <c r="AG53" s="805"/>
      <c r="AI53" s="805"/>
      <c r="AK53" s="54"/>
    </row>
    <row r="54" spans="4:37" outlineLevel="1" x14ac:dyDescent="0.2">
      <c r="D54" s="142" t="str">
        <f>'Line Items'!D2638</f>
        <v>HS1 Deferred Revenue</v>
      </c>
      <c r="E54" s="106"/>
      <c r="F54" s="143" t="str">
        <f t="shared" si="3"/>
        <v>£000</v>
      </c>
      <c r="G54" s="283"/>
      <c r="H54" s="283"/>
      <c r="I54" s="283"/>
      <c r="J54" s="283"/>
      <c r="K54" s="283"/>
      <c r="L54" s="283"/>
      <c r="M54" s="283"/>
      <c r="N54" s="283"/>
      <c r="O54" s="283"/>
      <c r="P54" s="283"/>
      <c r="Q54" s="283"/>
      <c r="R54" s="283"/>
      <c r="S54" s="283"/>
      <c r="T54" s="283"/>
      <c r="U54" s="283"/>
      <c r="V54" s="283"/>
      <c r="W54" s="283"/>
      <c r="X54" s="283"/>
      <c r="Y54" s="283"/>
      <c r="Z54" s="283"/>
      <c r="AA54" s="283"/>
      <c r="AB54" s="283"/>
      <c r="AC54" s="284"/>
      <c r="AE54" s="805"/>
      <c r="AG54" s="805"/>
      <c r="AI54" s="805"/>
      <c r="AK54" s="54"/>
    </row>
    <row r="55" spans="4:37" outlineLevel="1" x14ac:dyDescent="0.2">
      <c r="D55" s="142" t="str">
        <f>'Line Items'!D2639</f>
        <v>Deferred Revenue - Digital Rail capital grant (current)</v>
      </c>
      <c r="E55" s="106"/>
      <c r="F55" s="143" t="str">
        <f t="shared" si="3"/>
        <v>£000</v>
      </c>
      <c r="G55" s="283"/>
      <c r="H55" s="283"/>
      <c r="I55" s="283"/>
      <c r="J55" s="283"/>
      <c r="K55" s="283"/>
      <c r="L55" s="283"/>
      <c r="M55" s="283"/>
      <c r="N55" s="283"/>
      <c r="O55" s="283"/>
      <c r="P55" s="283"/>
      <c r="Q55" s="283"/>
      <c r="R55" s="283"/>
      <c r="S55" s="283"/>
      <c r="T55" s="283"/>
      <c r="U55" s="283"/>
      <c r="V55" s="283"/>
      <c r="W55" s="283"/>
      <c r="X55" s="283"/>
      <c r="Y55" s="283"/>
      <c r="Z55" s="283"/>
      <c r="AA55" s="283"/>
      <c r="AB55" s="283"/>
      <c r="AC55" s="284"/>
      <c r="AE55" s="805"/>
      <c r="AG55" s="805"/>
      <c r="AI55" s="805"/>
      <c r="AK55" s="54"/>
    </row>
    <row r="56" spans="4:37" outlineLevel="1" x14ac:dyDescent="0.2">
      <c r="D56" s="142" t="str">
        <f>'Line Items'!D2640</f>
        <v>[Current liabilities (negative) Line 16]</v>
      </c>
      <c r="E56" s="106"/>
      <c r="F56" s="143" t="str">
        <f t="shared" si="3"/>
        <v>£000</v>
      </c>
      <c r="G56" s="283"/>
      <c r="H56" s="283"/>
      <c r="I56" s="283"/>
      <c r="J56" s="283"/>
      <c r="K56" s="283"/>
      <c r="L56" s="283"/>
      <c r="M56" s="283"/>
      <c r="N56" s="283"/>
      <c r="O56" s="283"/>
      <c r="P56" s="283"/>
      <c r="Q56" s="283"/>
      <c r="R56" s="283"/>
      <c r="S56" s="283"/>
      <c r="T56" s="283"/>
      <c r="U56" s="283"/>
      <c r="V56" s="283"/>
      <c r="W56" s="283"/>
      <c r="X56" s="283"/>
      <c r="Y56" s="283"/>
      <c r="Z56" s="283"/>
      <c r="AA56" s="283"/>
      <c r="AB56" s="283"/>
      <c r="AC56" s="284"/>
      <c r="AE56" s="805"/>
      <c r="AG56" s="805"/>
      <c r="AI56" s="805"/>
      <c r="AK56" s="54"/>
    </row>
    <row r="57" spans="4:37" outlineLevel="1" x14ac:dyDescent="0.2">
      <c r="D57" s="113" t="str">
        <f>'Line Items'!D2641</f>
        <v>[Current liabilities (negative) Line 17]</v>
      </c>
      <c r="E57" s="286"/>
      <c r="F57" s="155" t="str">
        <f t="shared" si="3"/>
        <v>£000</v>
      </c>
      <c r="G57" s="287"/>
      <c r="H57" s="287"/>
      <c r="I57" s="287"/>
      <c r="J57" s="287"/>
      <c r="K57" s="287"/>
      <c r="L57" s="287"/>
      <c r="M57" s="287"/>
      <c r="N57" s="287"/>
      <c r="O57" s="287"/>
      <c r="P57" s="287"/>
      <c r="Q57" s="287"/>
      <c r="R57" s="287"/>
      <c r="S57" s="287"/>
      <c r="T57" s="287"/>
      <c r="U57" s="287"/>
      <c r="V57" s="287"/>
      <c r="W57" s="287"/>
      <c r="X57" s="287"/>
      <c r="Y57" s="287"/>
      <c r="Z57" s="287"/>
      <c r="AA57" s="287"/>
      <c r="AB57" s="287"/>
      <c r="AC57" s="288"/>
      <c r="AE57" s="1058"/>
      <c r="AG57" s="1058"/>
      <c r="AI57" s="1058"/>
      <c r="AK57" s="55"/>
    </row>
    <row r="58" spans="4:37" outlineLevel="1" x14ac:dyDescent="0.2"/>
    <row r="59" spans="4:37" s="218" customFormat="1" outlineLevel="1" x14ac:dyDescent="0.2">
      <c r="D59" s="542" t="str">
        <f>'Line Items'!D2642</f>
        <v>Total current liabilities</v>
      </c>
      <c r="E59" s="543"/>
      <c r="F59" s="518" t="str">
        <f>F57</f>
        <v>£000</v>
      </c>
      <c r="G59" s="519">
        <f t="shared" ref="G59:AC59" si="4">SUM(G41:G57)</f>
        <v>0</v>
      </c>
      <c r="H59" s="519">
        <f t="shared" si="4"/>
        <v>0</v>
      </c>
      <c r="I59" s="519">
        <f t="shared" si="4"/>
        <v>0</v>
      </c>
      <c r="J59" s="519">
        <f t="shared" si="4"/>
        <v>0</v>
      </c>
      <c r="K59" s="519">
        <f t="shared" si="4"/>
        <v>0</v>
      </c>
      <c r="L59" s="519">
        <f t="shared" si="4"/>
        <v>0</v>
      </c>
      <c r="M59" s="519">
        <f t="shared" si="4"/>
        <v>0</v>
      </c>
      <c r="N59" s="519">
        <f t="shared" si="4"/>
        <v>0</v>
      </c>
      <c r="O59" s="519">
        <f t="shared" si="4"/>
        <v>0</v>
      </c>
      <c r="P59" s="519">
        <f t="shared" si="4"/>
        <v>0</v>
      </c>
      <c r="Q59" s="519">
        <f t="shared" si="4"/>
        <v>0</v>
      </c>
      <c r="R59" s="519">
        <f t="shared" si="4"/>
        <v>0</v>
      </c>
      <c r="S59" s="519">
        <f t="shared" si="4"/>
        <v>0</v>
      </c>
      <c r="T59" s="519">
        <f t="shared" si="4"/>
        <v>0</v>
      </c>
      <c r="U59" s="519">
        <f t="shared" si="4"/>
        <v>0</v>
      </c>
      <c r="V59" s="519">
        <f t="shared" si="4"/>
        <v>0</v>
      </c>
      <c r="W59" s="519">
        <f t="shared" si="4"/>
        <v>0</v>
      </c>
      <c r="X59" s="519">
        <f t="shared" si="4"/>
        <v>0</v>
      </c>
      <c r="Y59" s="519">
        <f t="shared" si="4"/>
        <v>0</v>
      </c>
      <c r="Z59" s="519">
        <f t="shared" si="4"/>
        <v>0</v>
      </c>
      <c r="AA59" s="519">
        <f t="shared" si="4"/>
        <v>0</v>
      </c>
      <c r="AB59" s="519">
        <f t="shared" si="4"/>
        <v>0</v>
      </c>
      <c r="AC59" s="520">
        <f t="shared" si="4"/>
        <v>0</v>
      </c>
      <c r="AE59" s="1062">
        <f>SUM(AE41:AE57)</f>
        <v>0</v>
      </c>
      <c r="AG59" s="1062">
        <f>SUM(AG41:AG57)</f>
        <v>0</v>
      </c>
      <c r="AH59" s="9"/>
      <c r="AI59" s="1062">
        <f>SUM(AI41:AI57)</f>
        <v>0</v>
      </c>
      <c r="AK59" s="535">
        <f>SUM(AK41:AK57)</f>
        <v>0</v>
      </c>
    </row>
    <row r="60" spans="4:37" outlineLevel="1" x14ac:dyDescent="0.2"/>
    <row r="61" spans="4:37" s="218" customFormat="1" outlineLevel="1" x14ac:dyDescent="0.2">
      <c r="D61" s="516" t="str">
        <f>'Line Items'!D2644</f>
        <v>Net current assets / (liabilities)</v>
      </c>
      <c r="E61" s="517"/>
      <c r="F61" s="518" t="str">
        <f>F59</f>
        <v>£000</v>
      </c>
      <c r="G61" s="519">
        <f t="shared" ref="G61:AC61" si="5">SUM(G38,G59)</f>
        <v>0</v>
      </c>
      <c r="H61" s="519">
        <f t="shared" si="5"/>
        <v>0</v>
      </c>
      <c r="I61" s="519">
        <f t="shared" si="5"/>
        <v>0</v>
      </c>
      <c r="J61" s="519">
        <f t="shared" si="5"/>
        <v>0</v>
      </c>
      <c r="K61" s="519">
        <f t="shared" si="5"/>
        <v>0</v>
      </c>
      <c r="L61" s="519">
        <f t="shared" si="5"/>
        <v>0</v>
      </c>
      <c r="M61" s="519">
        <f t="shared" si="5"/>
        <v>0</v>
      </c>
      <c r="N61" s="519">
        <f t="shared" si="5"/>
        <v>0</v>
      </c>
      <c r="O61" s="519">
        <f t="shared" si="5"/>
        <v>0</v>
      </c>
      <c r="P61" s="519">
        <f t="shared" si="5"/>
        <v>0</v>
      </c>
      <c r="Q61" s="519">
        <f t="shared" si="5"/>
        <v>0</v>
      </c>
      <c r="R61" s="519">
        <f t="shared" si="5"/>
        <v>0</v>
      </c>
      <c r="S61" s="519">
        <f t="shared" si="5"/>
        <v>0</v>
      </c>
      <c r="T61" s="519">
        <f t="shared" si="5"/>
        <v>0</v>
      </c>
      <c r="U61" s="519">
        <f t="shared" si="5"/>
        <v>0</v>
      </c>
      <c r="V61" s="519">
        <f t="shared" si="5"/>
        <v>0</v>
      </c>
      <c r="W61" s="519">
        <f t="shared" si="5"/>
        <v>0</v>
      </c>
      <c r="X61" s="519">
        <f t="shared" si="5"/>
        <v>0</v>
      </c>
      <c r="Y61" s="519">
        <f t="shared" si="5"/>
        <v>0</v>
      </c>
      <c r="Z61" s="519">
        <f t="shared" si="5"/>
        <v>0</v>
      </c>
      <c r="AA61" s="519">
        <f t="shared" si="5"/>
        <v>0</v>
      </c>
      <c r="AB61" s="519">
        <f t="shared" si="5"/>
        <v>0</v>
      </c>
      <c r="AC61" s="520">
        <f t="shared" si="5"/>
        <v>0</v>
      </c>
      <c r="AE61" s="1062">
        <f>SUM(AE38,AE59)</f>
        <v>0</v>
      </c>
      <c r="AG61" s="1062">
        <f>SUM(AG38,AG59)</f>
        <v>0</v>
      </c>
      <c r="AH61" s="9"/>
      <c r="AI61" s="1062">
        <f>SUM(AI38,AI59)</f>
        <v>0</v>
      </c>
      <c r="AK61" s="535">
        <f>SUM(AK38,AK59)</f>
        <v>0</v>
      </c>
    </row>
    <row r="62" spans="4:37" outlineLevel="1" x14ac:dyDescent="0.2">
      <c r="O62" s="544"/>
    </row>
    <row r="63" spans="4:37" outlineLevel="1" x14ac:dyDescent="0.2">
      <c r="D63" s="200" t="str">
        <f>'Line Items'!C2646</f>
        <v>Creditors falling due after more than one year (negative)</v>
      </c>
    </row>
    <row r="64" spans="4:37" outlineLevel="1" x14ac:dyDescent="0.2">
      <c r="D64" s="536" t="str">
        <f>'Line Items'!D2647</f>
        <v>Creditors falling due after more than one year</v>
      </c>
      <c r="E64" s="537"/>
      <c r="F64" s="538" t="s">
        <v>428</v>
      </c>
      <c r="G64" s="539"/>
      <c r="H64" s="539"/>
      <c r="I64" s="539"/>
      <c r="J64" s="539"/>
      <c r="K64" s="539"/>
      <c r="L64" s="539"/>
      <c r="M64" s="539"/>
      <c r="N64" s="539"/>
      <c r="O64" s="539"/>
      <c r="P64" s="539"/>
      <c r="Q64" s="539"/>
      <c r="R64" s="539"/>
      <c r="S64" s="539"/>
      <c r="T64" s="539"/>
      <c r="U64" s="539"/>
      <c r="V64" s="539"/>
      <c r="W64" s="539"/>
      <c r="X64" s="539"/>
      <c r="Y64" s="539"/>
      <c r="Z64" s="539"/>
      <c r="AA64" s="539"/>
      <c r="AB64" s="539"/>
      <c r="AC64" s="540"/>
      <c r="AE64" s="1057"/>
      <c r="AG64" s="1057"/>
      <c r="AI64" s="1057"/>
      <c r="AK64" s="534"/>
    </row>
    <row r="65" spans="4:37" outlineLevel="1" x14ac:dyDescent="0.2">
      <c r="D65" s="142" t="str">
        <f>'Line Items'!D2648</f>
        <v>Commercial Debt AFC</v>
      </c>
      <c r="E65" s="106"/>
      <c r="F65" s="143" t="str">
        <f t="shared" ref="F65:F73" si="6">F64</f>
        <v>£000</v>
      </c>
      <c r="G65" s="283"/>
      <c r="H65" s="283"/>
      <c r="I65" s="283"/>
      <c r="J65" s="283"/>
      <c r="K65" s="283"/>
      <c r="L65" s="283"/>
      <c r="M65" s="283"/>
      <c r="N65" s="283"/>
      <c r="O65" s="283"/>
      <c r="P65" s="283"/>
      <c r="Q65" s="283"/>
      <c r="R65" s="283"/>
      <c r="S65" s="283"/>
      <c r="T65" s="283"/>
      <c r="U65" s="283"/>
      <c r="V65" s="283"/>
      <c r="W65" s="283"/>
      <c r="X65" s="283"/>
      <c r="Y65" s="283"/>
      <c r="Z65" s="283"/>
      <c r="AA65" s="283"/>
      <c r="AB65" s="283"/>
      <c r="AC65" s="284"/>
      <c r="AE65" s="805"/>
      <c r="AG65" s="805"/>
      <c r="AI65" s="805"/>
      <c r="AK65" s="54"/>
    </row>
    <row r="66" spans="4:37" outlineLevel="1" x14ac:dyDescent="0.2">
      <c r="D66" s="142" t="str">
        <f>'Line Items'!D2649</f>
        <v>Shareholder Loan AFC</v>
      </c>
      <c r="E66" s="106"/>
      <c r="F66" s="143" t="str">
        <f t="shared" si="6"/>
        <v>£000</v>
      </c>
      <c r="G66" s="283"/>
      <c r="H66" s="283"/>
      <c r="I66" s="283"/>
      <c r="J66" s="283"/>
      <c r="K66" s="283"/>
      <c r="L66" s="283"/>
      <c r="M66" s="283"/>
      <c r="N66" s="283"/>
      <c r="O66" s="283"/>
      <c r="P66" s="283"/>
      <c r="Q66" s="283"/>
      <c r="R66" s="283"/>
      <c r="S66" s="283"/>
      <c r="T66" s="283"/>
      <c r="U66" s="283"/>
      <c r="V66" s="283"/>
      <c r="W66" s="283"/>
      <c r="X66" s="283"/>
      <c r="Y66" s="283"/>
      <c r="Z66" s="283"/>
      <c r="AA66" s="283"/>
      <c r="AB66" s="283"/>
      <c r="AC66" s="284"/>
      <c r="AE66" s="805"/>
      <c r="AG66" s="805"/>
      <c r="AI66" s="805"/>
      <c r="AK66" s="54"/>
    </row>
    <row r="67" spans="4:37" outlineLevel="1" x14ac:dyDescent="0.2">
      <c r="D67" s="142" t="str">
        <f>'Line Items'!D2650</f>
        <v>Parent Company Support (excluding AFC)</v>
      </c>
      <c r="E67" s="106"/>
      <c r="F67" s="143" t="str">
        <f t="shared" si="6"/>
        <v>£000</v>
      </c>
      <c r="G67" s="283"/>
      <c r="H67" s="283"/>
      <c r="I67" s="283"/>
      <c r="J67" s="283"/>
      <c r="K67" s="283"/>
      <c r="L67" s="283"/>
      <c r="M67" s="283"/>
      <c r="N67" s="283"/>
      <c r="O67" s="283"/>
      <c r="P67" s="283"/>
      <c r="Q67" s="283"/>
      <c r="R67" s="283"/>
      <c r="S67" s="283"/>
      <c r="T67" s="283"/>
      <c r="U67" s="283"/>
      <c r="V67" s="283"/>
      <c r="W67" s="283"/>
      <c r="X67" s="283"/>
      <c r="Y67" s="283"/>
      <c r="Z67" s="283"/>
      <c r="AA67" s="283"/>
      <c r="AB67" s="283"/>
      <c r="AC67" s="284"/>
      <c r="AE67" s="805"/>
      <c r="AG67" s="805"/>
      <c r="AI67" s="805"/>
      <c r="AK67" s="54"/>
    </row>
    <row r="68" spans="4:37" outlineLevel="1" x14ac:dyDescent="0.2">
      <c r="D68" s="142" t="str">
        <f>'Line Items'!D2651</f>
        <v>Provisions for liabilities and charges</v>
      </c>
      <c r="E68" s="106"/>
      <c r="F68" s="143" t="str">
        <f t="shared" si="6"/>
        <v>£000</v>
      </c>
      <c r="G68" s="283"/>
      <c r="H68" s="283"/>
      <c r="I68" s="283"/>
      <c r="J68" s="283"/>
      <c r="K68" s="283"/>
      <c r="L68" s="283"/>
      <c r="M68" s="283"/>
      <c r="N68" s="283"/>
      <c r="O68" s="283"/>
      <c r="P68" s="283"/>
      <c r="Q68" s="283"/>
      <c r="R68" s="283"/>
      <c r="S68" s="283"/>
      <c r="T68" s="283"/>
      <c r="U68" s="283"/>
      <c r="V68" s="283"/>
      <c r="W68" s="283"/>
      <c r="X68" s="283"/>
      <c r="Y68" s="283"/>
      <c r="Z68" s="283"/>
      <c r="AA68" s="283"/>
      <c r="AB68" s="283"/>
      <c r="AC68" s="284"/>
      <c r="AE68" s="805"/>
      <c r="AG68" s="805"/>
      <c r="AI68" s="805"/>
      <c r="AK68" s="54"/>
    </row>
    <row r="69" spans="4:37" outlineLevel="1" x14ac:dyDescent="0.2">
      <c r="D69" s="142" t="str">
        <f>'Line Items'!D2652</f>
        <v>Lease Liabilities</v>
      </c>
      <c r="E69" s="106"/>
      <c r="F69" s="143" t="str">
        <f t="shared" si="6"/>
        <v>£000</v>
      </c>
      <c r="G69" s="335"/>
      <c r="H69" s="283"/>
      <c r="I69" s="283"/>
      <c r="J69" s="283"/>
      <c r="K69" s="283"/>
      <c r="L69" s="283"/>
      <c r="M69" s="283"/>
      <c r="N69" s="283"/>
      <c r="O69" s="283"/>
      <c r="P69" s="283"/>
      <c r="Q69" s="283"/>
      <c r="R69" s="283"/>
      <c r="S69" s="283"/>
      <c r="T69" s="283"/>
      <c r="U69" s="283"/>
      <c r="V69" s="283"/>
      <c r="W69" s="283"/>
      <c r="X69" s="283"/>
      <c r="Y69" s="283"/>
      <c r="Z69" s="283"/>
      <c r="AA69" s="283"/>
      <c r="AB69" s="283"/>
      <c r="AC69" s="284"/>
      <c r="AE69" s="805"/>
      <c r="AG69" s="805"/>
      <c r="AI69" s="805"/>
      <c r="AK69" s="54"/>
    </row>
    <row r="70" spans="4:37" outlineLevel="1" x14ac:dyDescent="0.2">
      <c r="D70" s="142" t="str">
        <f>'Line Items'!D2653</f>
        <v>Deferred Revenue - Digital Rail capital grant (&gt; 1 year)</v>
      </c>
      <c r="E70" s="106"/>
      <c r="F70" s="143" t="str">
        <f t="shared" si="6"/>
        <v>£000</v>
      </c>
      <c r="G70" s="283"/>
      <c r="H70" s="283"/>
      <c r="I70" s="283"/>
      <c r="J70" s="283"/>
      <c r="K70" s="283"/>
      <c r="L70" s="283"/>
      <c r="M70" s="283"/>
      <c r="N70" s="283"/>
      <c r="O70" s="283"/>
      <c r="P70" s="283"/>
      <c r="Q70" s="283"/>
      <c r="R70" s="283"/>
      <c r="S70" s="283"/>
      <c r="T70" s="283"/>
      <c r="U70" s="283"/>
      <c r="V70" s="283"/>
      <c r="W70" s="283"/>
      <c r="X70" s="283"/>
      <c r="Y70" s="283"/>
      <c r="Z70" s="283"/>
      <c r="AA70" s="283"/>
      <c r="AB70" s="283"/>
      <c r="AC70" s="284"/>
      <c r="AE70" s="805"/>
      <c r="AG70" s="805"/>
      <c r="AI70" s="805"/>
      <c r="AK70" s="54"/>
    </row>
    <row r="71" spans="4:37" outlineLevel="1" x14ac:dyDescent="0.2">
      <c r="D71" s="142" t="str">
        <f>'Line Items'!D2654</f>
        <v>[Creditors falling due after more than one year (negative) Line 8]</v>
      </c>
      <c r="E71" s="106"/>
      <c r="F71" s="143" t="str">
        <f t="shared" si="6"/>
        <v>£000</v>
      </c>
      <c r="G71" s="283"/>
      <c r="H71" s="283"/>
      <c r="I71" s="283"/>
      <c r="J71" s="283"/>
      <c r="K71" s="283"/>
      <c r="L71" s="283"/>
      <c r="M71" s="283"/>
      <c r="N71" s="283"/>
      <c r="O71" s="283"/>
      <c r="P71" s="283"/>
      <c r="Q71" s="283"/>
      <c r="R71" s="283"/>
      <c r="S71" s="283"/>
      <c r="T71" s="283"/>
      <c r="U71" s="283"/>
      <c r="V71" s="283"/>
      <c r="W71" s="283"/>
      <c r="X71" s="283"/>
      <c r="Y71" s="283"/>
      <c r="Z71" s="283"/>
      <c r="AA71" s="283"/>
      <c r="AB71" s="283"/>
      <c r="AC71" s="284"/>
      <c r="AE71" s="805"/>
      <c r="AG71" s="805"/>
      <c r="AI71" s="805"/>
      <c r="AK71" s="54"/>
    </row>
    <row r="72" spans="4:37" outlineLevel="1" x14ac:dyDescent="0.2">
      <c r="D72" s="142" t="str">
        <f>'Line Items'!D2655</f>
        <v>[Creditors falling due after more than one year (negative) Line 9]</v>
      </c>
      <c r="E72" s="106"/>
      <c r="F72" s="143" t="str">
        <f t="shared" si="6"/>
        <v>£000</v>
      </c>
      <c r="G72" s="283"/>
      <c r="H72" s="283"/>
      <c r="I72" s="283"/>
      <c r="J72" s="283"/>
      <c r="K72" s="283"/>
      <c r="L72" s="283"/>
      <c r="M72" s="283"/>
      <c r="N72" s="283"/>
      <c r="O72" s="283"/>
      <c r="P72" s="283"/>
      <c r="Q72" s="283"/>
      <c r="R72" s="283"/>
      <c r="S72" s="283"/>
      <c r="T72" s="283"/>
      <c r="U72" s="283"/>
      <c r="V72" s="283"/>
      <c r="W72" s="283"/>
      <c r="X72" s="283"/>
      <c r="Y72" s="283"/>
      <c r="Z72" s="283"/>
      <c r="AA72" s="283"/>
      <c r="AB72" s="283"/>
      <c r="AC72" s="284"/>
      <c r="AE72" s="805"/>
      <c r="AG72" s="805"/>
      <c r="AI72" s="805"/>
      <c r="AK72" s="54"/>
    </row>
    <row r="73" spans="4:37" outlineLevel="1" x14ac:dyDescent="0.2">
      <c r="D73" s="113" t="str">
        <f>'Line Items'!D2656</f>
        <v>[Creditors falling due after more than one year (negative) Line 10]</v>
      </c>
      <c r="E73" s="286"/>
      <c r="F73" s="155" t="str">
        <f t="shared" si="6"/>
        <v>£000</v>
      </c>
      <c r="G73" s="287"/>
      <c r="H73" s="287"/>
      <c r="I73" s="287"/>
      <c r="J73" s="287"/>
      <c r="K73" s="287"/>
      <c r="L73" s="287"/>
      <c r="M73" s="287"/>
      <c r="N73" s="287"/>
      <c r="O73" s="287"/>
      <c r="P73" s="287"/>
      <c r="Q73" s="287"/>
      <c r="R73" s="287"/>
      <c r="S73" s="287"/>
      <c r="T73" s="287"/>
      <c r="U73" s="287"/>
      <c r="V73" s="287"/>
      <c r="W73" s="287"/>
      <c r="X73" s="287"/>
      <c r="Y73" s="287"/>
      <c r="Z73" s="287"/>
      <c r="AA73" s="287"/>
      <c r="AB73" s="287"/>
      <c r="AC73" s="288"/>
      <c r="AE73" s="1058"/>
      <c r="AG73" s="1058"/>
      <c r="AI73" s="1058"/>
      <c r="AK73" s="55"/>
    </row>
    <row r="74" spans="4:37" outlineLevel="1" x14ac:dyDescent="0.2"/>
    <row r="75" spans="4:37" s="218" customFormat="1" outlineLevel="1" x14ac:dyDescent="0.2">
      <c r="D75" s="516" t="str">
        <f>'Line Items'!D2658</f>
        <v>Net assets / (liabilities)</v>
      </c>
      <c r="E75" s="517"/>
      <c r="F75" s="518" t="str">
        <f>F73</f>
        <v>£000</v>
      </c>
      <c r="G75" s="519">
        <f t="shared" ref="G75:AC75" si="7">SUM(G19,G38,G59,G64:G73)</f>
        <v>0</v>
      </c>
      <c r="H75" s="519">
        <f t="shared" si="7"/>
        <v>0</v>
      </c>
      <c r="I75" s="519">
        <f t="shared" si="7"/>
        <v>0</v>
      </c>
      <c r="J75" s="519">
        <f t="shared" si="7"/>
        <v>0</v>
      </c>
      <c r="K75" s="519">
        <f t="shared" si="7"/>
        <v>0</v>
      </c>
      <c r="L75" s="519">
        <f t="shared" si="7"/>
        <v>0</v>
      </c>
      <c r="M75" s="519">
        <f t="shared" si="7"/>
        <v>0</v>
      </c>
      <c r="N75" s="519">
        <f t="shared" si="7"/>
        <v>0</v>
      </c>
      <c r="O75" s="519">
        <f t="shared" si="7"/>
        <v>0</v>
      </c>
      <c r="P75" s="519">
        <f t="shared" si="7"/>
        <v>0</v>
      </c>
      <c r="Q75" s="519">
        <f t="shared" si="7"/>
        <v>0</v>
      </c>
      <c r="R75" s="519">
        <f t="shared" si="7"/>
        <v>0</v>
      </c>
      <c r="S75" s="519">
        <f t="shared" si="7"/>
        <v>0</v>
      </c>
      <c r="T75" s="519">
        <f t="shared" si="7"/>
        <v>0</v>
      </c>
      <c r="U75" s="519">
        <f t="shared" si="7"/>
        <v>0</v>
      </c>
      <c r="V75" s="519">
        <f t="shared" si="7"/>
        <v>0</v>
      </c>
      <c r="W75" s="519">
        <f t="shared" si="7"/>
        <v>0</v>
      </c>
      <c r="X75" s="519">
        <f t="shared" si="7"/>
        <v>0</v>
      </c>
      <c r="Y75" s="519">
        <f t="shared" si="7"/>
        <v>0</v>
      </c>
      <c r="Z75" s="519">
        <f t="shared" si="7"/>
        <v>0</v>
      </c>
      <c r="AA75" s="519">
        <f t="shared" si="7"/>
        <v>0</v>
      </c>
      <c r="AB75" s="519">
        <f t="shared" si="7"/>
        <v>0</v>
      </c>
      <c r="AC75" s="520">
        <f t="shared" si="7"/>
        <v>0</v>
      </c>
      <c r="AE75" s="1062">
        <f>SUM(AE19,AE38,AE59,AE64:AE73)</f>
        <v>0</v>
      </c>
      <c r="AG75" s="1062">
        <f>SUM(AG19,AG38,AG59,AG64:AG73)</f>
        <v>0</v>
      </c>
      <c r="AH75" s="9"/>
      <c r="AI75" s="1062">
        <f>SUM(AI19,AI38,AI59,AI64:AI73)</f>
        <v>0</v>
      </c>
      <c r="AK75" s="535">
        <f>SUM(AK19,AK38,AK59,AK64:AK73)</f>
        <v>0</v>
      </c>
    </row>
    <row r="76" spans="4:37" outlineLevel="1" x14ac:dyDescent="0.2"/>
    <row r="77" spans="4:37" outlineLevel="1" x14ac:dyDescent="0.2">
      <c r="D77" s="200" t="str">
        <f>'Line Items'!C2660</f>
        <v>Capital and Reserves (positive)</v>
      </c>
    </row>
    <row r="78" spans="4:37" outlineLevel="1" x14ac:dyDescent="0.2">
      <c r="D78" s="536" t="str">
        <f>'Line Items'!D2661</f>
        <v>Called up share capital</v>
      </c>
      <c r="E78" s="537"/>
      <c r="F78" s="538" t="s">
        <v>428</v>
      </c>
      <c r="G78" s="539"/>
      <c r="H78" s="539"/>
      <c r="I78" s="539"/>
      <c r="J78" s="539"/>
      <c r="K78" s="539"/>
      <c r="L78" s="539"/>
      <c r="M78" s="539"/>
      <c r="N78" s="539"/>
      <c r="O78" s="539"/>
      <c r="P78" s="539"/>
      <c r="Q78" s="539"/>
      <c r="R78" s="539"/>
      <c r="S78" s="539"/>
      <c r="T78" s="539"/>
      <c r="U78" s="539"/>
      <c r="V78" s="539"/>
      <c r="W78" s="539"/>
      <c r="X78" s="539"/>
      <c r="Y78" s="539"/>
      <c r="Z78" s="539"/>
      <c r="AA78" s="539"/>
      <c r="AB78" s="539"/>
      <c r="AC78" s="540"/>
      <c r="AE78" s="1057"/>
      <c r="AG78" s="1057"/>
      <c r="AI78" s="1057"/>
      <c r="AK78" s="545"/>
    </row>
    <row r="79" spans="4:37" outlineLevel="1" x14ac:dyDescent="0.2">
      <c r="D79" s="142" t="str">
        <f>'Line Items'!D2662</f>
        <v>[Spare]</v>
      </c>
      <c r="E79" s="106"/>
      <c r="F79" s="143" t="str">
        <f>F78</f>
        <v>£000</v>
      </c>
      <c r="G79" s="283"/>
      <c r="H79" s="283"/>
      <c r="I79" s="283"/>
      <c r="J79" s="283"/>
      <c r="K79" s="283"/>
      <c r="L79" s="283"/>
      <c r="M79" s="283"/>
      <c r="N79" s="283"/>
      <c r="O79" s="283"/>
      <c r="P79" s="283"/>
      <c r="Q79" s="283"/>
      <c r="R79" s="283"/>
      <c r="S79" s="283"/>
      <c r="T79" s="283"/>
      <c r="U79" s="283"/>
      <c r="V79" s="283"/>
      <c r="W79" s="283"/>
      <c r="X79" s="283"/>
      <c r="Y79" s="283"/>
      <c r="Z79" s="283"/>
      <c r="AA79" s="283"/>
      <c r="AB79" s="283"/>
      <c r="AC79" s="284"/>
      <c r="AE79" s="805"/>
      <c r="AG79" s="805"/>
      <c r="AI79" s="805"/>
      <c r="AK79" s="54"/>
    </row>
    <row r="80" spans="4:37" outlineLevel="1" x14ac:dyDescent="0.2">
      <c r="D80" s="142" t="str">
        <f>'Line Items'!D2663</f>
        <v>Other reserves</v>
      </c>
      <c r="E80" s="106"/>
      <c r="F80" s="143" t="str">
        <f>F79</f>
        <v>£000</v>
      </c>
      <c r="G80" s="283"/>
      <c r="H80" s="283"/>
      <c r="I80" s="283"/>
      <c r="J80" s="283"/>
      <c r="K80" s="283"/>
      <c r="L80" s="283"/>
      <c r="M80" s="283"/>
      <c r="N80" s="283"/>
      <c r="O80" s="283"/>
      <c r="P80" s="283"/>
      <c r="Q80" s="283"/>
      <c r="R80" s="283"/>
      <c r="S80" s="283"/>
      <c r="T80" s="283"/>
      <c r="U80" s="283"/>
      <c r="V80" s="283"/>
      <c r="W80" s="283"/>
      <c r="X80" s="283"/>
      <c r="Y80" s="283"/>
      <c r="Z80" s="283"/>
      <c r="AA80" s="283"/>
      <c r="AB80" s="283"/>
      <c r="AC80" s="284"/>
      <c r="AE80" s="805"/>
      <c r="AG80" s="805"/>
      <c r="AI80" s="805"/>
      <c r="AK80" s="54"/>
    </row>
    <row r="81" spans="1:39" outlineLevel="1" x14ac:dyDescent="0.2">
      <c r="D81" s="113" t="str">
        <f>'Line Items'!D2664</f>
        <v>Profit and loss account</v>
      </c>
      <c r="E81" s="286"/>
      <c r="F81" s="155" t="str">
        <f>F80</f>
        <v>£000</v>
      </c>
      <c r="G81" s="287"/>
      <c r="H81" s="287"/>
      <c r="I81" s="287"/>
      <c r="J81" s="287"/>
      <c r="K81" s="287"/>
      <c r="L81" s="287"/>
      <c r="M81" s="287"/>
      <c r="N81" s="287"/>
      <c r="O81" s="287"/>
      <c r="P81" s="287"/>
      <c r="Q81" s="287"/>
      <c r="R81" s="287"/>
      <c r="S81" s="287"/>
      <c r="T81" s="287"/>
      <c r="U81" s="287"/>
      <c r="V81" s="287"/>
      <c r="W81" s="287"/>
      <c r="X81" s="287"/>
      <c r="Y81" s="287"/>
      <c r="Z81" s="287"/>
      <c r="AA81" s="287"/>
      <c r="AB81" s="287"/>
      <c r="AC81" s="288"/>
      <c r="AE81" s="1058"/>
      <c r="AG81" s="1058"/>
      <c r="AI81" s="1058"/>
      <c r="AK81" s="55"/>
    </row>
    <row r="82" spans="1:39" outlineLevel="1" x14ac:dyDescent="0.2"/>
    <row r="83" spans="1:39" s="218" customFormat="1" outlineLevel="1" x14ac:dyDescent="0.2">
      <c r="D83" s="516" t="str">
        <f>'Line Items'!D2665</f>
        <v xml:space="preserve">Total capital and reserves </v>
      </c>
      <c r="E83" s="517"/>
      <c r="F83" s="518" t="str">
        <f>F81</f>
        <v>£000</v>
      </c>
      <c r="G83" s="519">
        <f t="shared" ref="G83:AC83" si="8">SUM(G78:G81)</f>
        <v>0</v>
      </c>
      <c r="H83" s="519">
        <f t="shared" si="8"/>
        <v>0</v>
      </c>
      <c r="I83" s="519">
        <f t="shared" si="8"/>
        <v>0</v>
      </c>
      <c r="J83" s="519">
        <f t="shared" si="8"/>
        <v>0</v>
      </c>
      <c r="K83" s="519">
        <f t="shared" si="8"/>
        <v>0</v>
      </c>
      <c r="L83" s="519">
        <f t="shared" si="8"/>
        <v>0</v>
      </c>
      <c r="M83" s="519">
        <f t="shared" si="8"/>
        <v>0</v>
      </c>
      <c r="N83" s="519">
        <f t="shared" si="8"/>
        <v>0</v>
      </c>
      <c r="O83" s="519">
        <f t="shared" si="8"/>
        <v>0</v>
      </c>
      <c r="P83" s="519">
        <f t="shared" si="8"/>
        <v>0</v>
      </c>
      <c r="Q83" s="519">
        <f t="shared" si="8"/>
        <v>0</v>
      </c>
      <c r="R83" s="519">
        <f t="shared" si="8"/>
        <v>0</v>
      </c>
      <c r="S83" s="519">
        <f t="shared" si="8"/>
        <v>0</v>
      </c>
      <c r="T83" s="519">
        <f t="shared" si="8"/>
        <v>0</v>
      </c>
      <c r="U83" s="519">
        <f t="shared" si="8"/>
        <v>0</v>
      </c>
      <c r="V83" s="519">
        <f t="shared" si="8"/>
        <v>0</v>
      </c>
      <c r="W83" s="519">
        <f t="shared" si="8"/>
        <v>0</v>
      </c>
      <c r="X83" s="519">
        <f t="shared" si="8"/>
        <v>0</v>
      </c>
      <c r="Y83" s="519">
        <f t="shared" si="8"/>
        <v>0</v>
      </c>
      <c r="Z83" s="519">
        <f t="shared" si="8"/>
        <v>0</v>
      </c>
      <c r="AA83" s="519">
        <f t="shared" si="8"/>
        <v>0</v>
      </c>
      <c r="AB83" s="519">
        <f t="shared" si="8"/>
        <v>0</v>
      </c>
      <c r="AC83" s="520">
        <f t="shared" si="8"/>
        <v>0</v>
      </c>
      <c r="AE83" s="1062">
        <f>SUM(AE78:AE81)</f>
        <v>0</v>
      </c>
      <c r="AG83" s="1062">
        <f>SUM(AG78:AG81)</f>
        <v>0</v>
      </c>
      <c r="AH83" s="9"/>
      <c r="AI83" s="1062">
        <f>SUM(AI78:AI81)</f>
        <v>0</v>
      </c>
      <c r="AK83" s="535">
        <f>SUM(AK78:AK81)</f>
        <v>0</v>
      </c>
    </row>
    <row r="84" spans="1:39" outlineLevel="1" x14ac:dyDescent="0.2"/>
    <row r="85" spans="1:39" s="218" customFormat="1" outlineLevel="1" x14ac:dyDescent="0.2">
      <c r="D85" s="546" t="str">
        <f>'Line Items'!D2667</f>
        <v>Total net assets / (liabilities)</v>
      </c>
      <c r="E85" s="547"/>
      <c r="F85" s="548" t="str">
        <f t="shared" ref="F85:AC85" si="9">F75</f>
        <v>£000</v>
      </c>
      <c r="G85" s="549">
        <f t="shared" si="9"/>
        <v>0</v>
      </c>
      <c r="H85" s="549">
        <f t="shared" si="9"/>
        <v>0</v>
      </c>
      <c r="I85" s="549">
        <f t="shared" si="9"/>
        <v>0</v>
      </c>
      <c r="J85" s="549">
        <f t="shared" si="9"/>
        <v>0</v>
      </c>
      <c r="K85" s="549">
        <f t="shared" si="9"/>
        <v>0</v>
      </c>
      <c r="L85" s="549">
        <f t="shared" si="9"/>
        <v>0</v>
      </c>
      <c r="M85" s="549">
        <f t="shared" si="9"/>
        <v>0</v>
      </c>
      <c r="N85" s="549">
        <f t="shared" si="9"/>
        <v>0</v>
      </c>
      <c r="O85" s="549">
        <f t="shared" si="9"/>
        <v>0</v>
      </c>
      <c r="P85" s="549">
        <f t="shared" si="9"/>
        <v>0</v>
      </c>
      <c r="Q85" s="549">
        <f t="shared" si="9"/>
        <v>0</v>
      </c>
      <c r="R85" s="549">
        <f t="shared" si="9"/>
        <v>0</v>
      </c>
      <c r="S85" s="549">
        <f t="shared" si="9"/>
        <v>0</v>
      </c>
      <c r="T85" s="549">
        <f t="shared" si="9"/>
        <v>0</v>
      </c>
      <c r="U85" s="549">
        <f t="shared" si="9"/>
        <v>0</v>
      </c>
      <c r="V85" s="549">
        <f t="shared" si="9"/>
        <v>0</v>
      </c>
      <c r="W85" s="549">
        <f t="shared" si="9"/>
        <v>0</v>
      </c>
      <c r="X85" s="549">
        <f t="shared" si="9"/>
        <v>0</v>
      </c>
      <c r="Y85" s="549">
        <f t="shared" si="9"/>
        <v>0</v>
      </c>
      <c r="Z85" s="549">
        <f t="shared" si="9"/>
        <v>0</v>
      </c>
      <c r="AA85" s="549">
        <f t="shared" si="9"/>
        <v>0</v>
      </c>
      <c r="AB85" s="549">
        <f t="shared" si="9"/>
        <v>0</v>
      </c>
      <c r="AC85" s="550">
        <f t="shared" si="9"/>
        <v>0</v>
      </c>
      <c r="AE85" s="1057">
        <f>AE75</f>
        <v>0</v>
      </c>
      <c r="AG85" s="1057">
        <f>AG75</f>
        <v>0</v>
      </c>
      <c r="AH85" s="9"/>
      <c r="AI85" s="1057">
        <f>AI75</f>
        <v>0</v>
      </c>
      <c r="AK85" s="551">
        <f>AK75</f>
        <v>0</v>
      </c>
    </row>
    <row r="86" spans="1:39" s="218" customFormat="1" outlineLevel="1" x14ac:dyDescent="0.2">
      <c r="D86" s="552" t="str">
        <f>'Line Items'!D2668</f>
        <v>Total capital and reserves</v>
      </c>
      <c r="E86" s="553"/>
      <c r="F86" s="155" t="str">
        <f t="shared" ref="F86:AC86" si="10">F83</f>
        <v>£000</v>
      </c>
      <c r="G86" s="507">
        <f t="shared" si="10"/>
        <v>0</v>
      </c>
      <c r="H86" s="507">
        <f t="shared" si="10"/>
        <v>0</v>
      </c>
      <c r="I86" s="507">
        <f t="shared" si="10"/>
        <v>0</v>
      </c>
      <c r="J86" s="507">
        <f t="shared" si="10"/>
        <v>0</v>
      </c>
      <c r="K86" s="507">
        <f t="shared" si="10"/>
        <v>0</v>
      </c>
      <c r="L86" s="507">
        <f t="shared" si="10"/>
        <v>0</v>
      </c>
      <c r="M86" s="507">
        <f t="shared" si="10"/>
        <v>0</v>
      </c>
      <c r="N86" s="507">
        <f t="shared" si="10"/>
        <v>0</v>
      </c>
      <c r="O86" s="507">
        <f t="shared" si="10"/>
        <v>0</v>
      </c>
      <c r="P86" s="507">
        <f t="shared" si="10"/>
        <v>0</v>
      </c>
      <c r="Q86" s="507">
        <f t="shared" si="10"/>
        <v>0</v>
      </c>
      <c r="R86" s="507">
        <f t="shared" si="10"/>
        <v>0</v>
      </c>
      <c r="S86" s="507">
        <f t="shared" si="10"/>
        <v>0</v>
      </c>
      <c r="T86" s="507">
        <f t="shared" si="10"/>
        <v>0</v>
      </c>
      <c r="U86" s="507">
        <f t="shared" si="10"/>
        <v>0</v>
      </c>
      <c r="V86" s="507">
        <f t="shared" si="10"/>
        <v>0</v>
      </c>
      <c r="W86" s="507">
        <f t="shared" si="10"/>
        <v>0</v>
      </c>
      <c r="X86" s="507">
        <f t="shared" si="10"/>
        <v>0</v>
      </c>
      <c r="Y86" s="507">
        <f t="shared" si="10"/>
        <v>0</v>
      </c>
      <c r="Z86" s="507">
        <f t="shared" si="10"/>
        <v>0</v>
      </c>
      <c r="AA86" s="507">
        <f t="shared" si="10"/>
        <v>0</v>
      </c>
      <c r="AB86" s="507">
        <f t="shared" si="10"/>
        <v>0</v>
      </c>
      <c r="AC86" s="508">
        <f t="shared" si="10"/>
        <v>0</v>
      </c>
      <c r="AE86" s="1058">
        <f>AE83</f>
        <v>0</v>
      </c>
      <c r="AG86" s="1058">
        <f>AG83</f>
        <v>0</v>
      </c>
      <c r="AH86" s="9"/>
      <c r="AI86" s="1058">
        <f>AI83</f>
        <v>0</v>
      </c>
      <c r="AK86" s="554">
        <f>AK83</f>
        <v>0</v>
      </c>
    </row>
    <row r="87" spans="1:39" outlineLevel="1" x14ac:dyDescent="0.2"/>
    <row r="88" spans="1:39" outlineLevel="1" x14ac:dyDescent="0.2">
      <c r="D88" s="528" t="str">
        <f>'Line Items'!D2670</f>
        <v>Balance sheet check</v>
      </c>
      <c r="E88" s="529"/>
      <c r="F88" s="518" t="str">
        <f>F86</f>
        <v>£000</v>
      </c>
      <c r="G88" s="555">
        <f t="shared" ref="G88:AC88" si="11">IF(ROUND(G85-G86,3)=0,0, "Error")</f>
        <v>0</v>
      </c>
      <c r="H88" s="555">
        <f t="shared" si="11"/>
        <v>0</v>
      </c>
      <c r="I88" s="555">
        <f t="shared" si="11"/>
        <v>0</v>
      </c>
      <c r="J88" s="555">
        <f t="shared" si="11"/>
        <v>0</v>
      </c>
      <c r="K88" s="555">
        <f t="shared" si="11"/>
        <v>0</v>
      </c>
      <c r="L88" s="555">
        <f t="shared" si="11"/>
        <v>0</v>
      </c>
      <c r="M88" s="555">
        <f t="shared" si="11"/>
        <v>0</v>
      </c>
      <c r="N88" s="555">
        <f t="shared" si="11"/>
        <v>0</v>
      </c>
      <c r="O88" s="555">
        <f t="shared" si="11"/>
        <v>0</v>
      </c>
      <c r="P88" s="555">
        <f t="shared" si="11"/>
        <v>0</v>
      </c>
      <c r="Q88" s="555">
        <f t="shared" si="11"/>
        <v>0</v>
      </c>
      <c r="R88" s="555">
        <f t="shared" si="11"/>
        <v>0</v>
      </c>
      <c r="S88" s="555">
        <f t="shared" si="11"/>
        <v>0</v>
      </c>
      <c r="T88" s="555">
        <f t="shared" si="11"/>
        <v>0</v>
      </c>
      <c r="U88" s="555">
        <f t="shared" si="11"/>
        <v>0</v>
      </c>
      <c r="V88" s="555">
        <f t="shared" si="11"/>
        <v>0</v>
      </c>
      <c r="W88" s="555">
        <f t="shared" si="11"/>
        <v>0</v>
      </c>
      <c r="X88" s="555">
        <f t="shared" si="11"/>
        <v>0</v>
      </c>
      <c r="Y88" s="555">
        <f t="shared" si="11"/>
        <v>0</v>
      </c>
      <c r="Z88" s="555">
        <f t="shared" si="11"/>
        <v>0</v>
      </c>
      <c r="AA88" s="555">
        <f t="shared" si="11"/>
        <v>0</v>
      </c>
      <c r="AB88" s="555">
        <f t="shared" si="11"/>
        <v>0</v>
      </c>
      <c r="AC88" s="556">
        <f t="shared" si="11"/>
        <v>0</v>
      </c>
      <c r="AE88" s="1062">
        <f>IF(ROUND(AE85-AE86,3)=0,0, "Error")</f>
        <v>0</v>
      </c>
      <c r="AG88" s="1062">
        <f>IF(ROUND(AG85-AG86,3)=0,0, "Error")</f>
        <v>0</v>
      </c>
      <c r="AI88" s="1062">
        <f>IF(ROUND(AI85-AI86,3)=0,0, "Error")</f>
        <v>0</v>
      </c>
      <c r="AK88" s="557">
        <f>IF(ROUND(AK85-AK86,3)=0,0, "Error")</f>
        <v>0</v>
      </c>
    </row>
    <row r="90" spans="1:39" ht="15" x14ac:dyDescent="0.25">
      <c r="A90" s="212"/>
      <c r="B90" s="558" t="str">
        <f>'Line Items'!B2672</f>
        <v>Summary Debtors and Creditors for FO&amp;C</v>
      </c>
      <c r="C90" s="558"/>
      <c r="D90" s="558"/>
      <c r="E90" s="558"/>
      <c r="F90" s="558"/>
      <c r="G90" s="558"/>
      <c r="H90" s="558"/>
      <c r="I90" s="558"/>
      <c r="J90" s="558"/>
      <c r="K90" s="558"/>
      <c r="L90" s="558"/>
      <c r="M90" s="558"/>
      <c r="N90" s="558"/>
      <c r="O90" s="558"/>
      <c r="P90" s="558"/>
      <c r="Q90" s="558"/>
      <c r="R90" s="558"/>
      <c r="S90" s="558"/>
      <c r="T90" s="558"/>
      <c r="U90" s="558"/>
      <c r="V90" s="558"/>
      <c r="W90" s="558"/>
      <c r="X90" s="558"/>
      <c r="Y90" s="558"/>
      <c r="Z90" s="558"/>
      <c r="AA90" s="558"/>
      <c r="AB90" s="558"/>
      <c r="AC90" s="558"/>
      <c r="AD90" s="558"/>
      <c r="AE90" s="558"/>
      <c r="AF90" s="558"/>
      <c r="AG90" s="558"/>
      <c r="AH90" s="558"/>
      <c r="AI90" s="558"/>
      <c r="AJ90" s="558"/>
      <c r="AK90" s="558"/>
      <c r="AL90" s="212"/>
      <c r="AM90" s="212"/>
    </row>
    <row r="91" spans="1:39" s="212" customFormat="1" ht="15" outlineLevel="1" x14ac:dyDescent="0.25"/>
    <row r="92" spans="1:39" outlineLevel="1" x14ac:dyDescent="0.2">
      <c r="C92" s="200" t="str">
        <f>'Line Items'!C2674</f>
        <v>Debtors</v>
      </c>
    </row>
    <row r="93" spans="1:39" outlineLevel="1" x14ac:dyDescent="0.2">
      <c r="C93" s="559">
        <f>'Line Items'!H2607</f>
        <v>0</v>
      </c>
      <c r="D93" s="536" t="str">
        <f>IF(C93=1,'Line Items'!D2607,"[not used]")</f>
        <v>[not used]</v>
      </c>
      <c r="E93" s="537"/>
      <c r="F93" s="548" t="str">
        <f>F23</f>
        <v>£000</v>
      </c>
      <c r="G93" s="560">
        <f t="shared" ref="G93:V107" si="12">IF($C93=0,0,(INDEX(G$22:G$36,MATCH($D93,$D$22:$D$36,0))))</f>
        <v>0</v>
      </c>
      <c r="H93" s="560">
        <f t="shared" si="12"/>
        <v>0</v>
      </c>
      <c r="I93" s="560">
        <f t="shared" si="12"/>
        <v>0</v>
      </c>
      <c r="J93" s="560">
        <f t="shared" si="12"/>
        <v>0</v>
      </c>
      <c r="K93" s="560">
        <f t="shared" si="12"/>
        <v>0</v>
      </c>
      <c r="L93" s="560">
        <f t="shared" si="12"/>
        <v>0</v>
      </c>
      <c r="M93" s="560">
        <f t="shared" si="12"/>
        <v>0</v>
      </c>
      <c r="N93" s="560">
        <f t="shared" si="12"/>
        <v>0</v>
      </c>
      <c r="O93" s="560">
        <f t="shared" si="12"/>
        <v>0</v>
      </c>
      <c r="P93" s="560">
        <f t="shared" si="12"/>
        <v>0</v>
      </c>
      <c r="Q93" s="560">
        <f t="shared" si="12"/>
        <v>0</v>
      </c>
      <c r="R93" s="560">
        <f t="shared" si="12"/>
        <v>0</v>
      </c>
      <c r="S93" s="560">
        <f t="shared" si="12"/>
        <v>0</v>
      </c>
      <c r="T93" s="560">
        <f t="shared" si="12"/>
        <v>0</v>
      </c>
      <c r="U93" s="560">
        <f t="shared" si="12"/>
        <v>0</v>
      </c>
      <c r="V93" s="560">
        <f t="shared" si="12"/>
        <v>0</v>
      </c>
      <c r="W93" s="560">
        <f t="shared" ref="W93:AC107" si="13">IF($C93=0,0,(INDEX(W$22:W$36,MATCH($D93,$D$22:$D$36,0))))</f>
        <v>0</v>
      </c>
      <c r="X93" s="560">
        <f t="shared" si="13"/>
        <v>0</v>
      </c>
      <c r="Y93" s="560">
        <f t="shared" si="13"/>
        <v>0</v>
      </c>
      <c r="Z93" s="560">
        <f t="shared" si="13"/>
        <v>0</v>
      </c>
      <c r="AA93" s="560">
        <f t="shared" si="13"/>
        <v>0</v>
      </c>
      <c r="AB93" s="560">
        <f t="shared" si="13"/>
        <v>0</v>
      </c>
      <c r="AC93" s="561">
        <f t="shared" si="13"/>
        <v>0</v>
      </c>
      <c r="AD93" s="562"/>
      <c r="AE93" s="1057">
        <f t="shared" ref="AE93:AE107" si="14">IF($C93=0,0,(INDEX(AE$22:AE$36,MATCH($D93,$D$22:$D$36,0))))</f>
        <v>0</v>
      </c>
      <c r="AF93" s="562"/>
      <c r="AG93" s="1057">
        <f t="shared" ref="AG93:AG107" si="15">IF($C93=0,0,(INDEX(AG$22:AG$36,MATCH($D93,$D$22:$D$36,0))))</f>
        <v>0</v>
      </c>
      <c r="AI93" s="1057">
        <f t="shared" ref="AI93:AI107" si="16">IF($C93=0,0,(INDEX(AI$22:AI$36,MATCH($D93,$D$22:$D$36,0))))</f>
        <v>0</v>
      </c>
      <c r="AJ93" s="562"/>
      <c r="AK93" s="563">
        <f t="shared" ref="AK93:AK107" si="17">IF($C93=0,0,(INDEX(AK$22:AK$36,MATCH($D93,$D$22:$D$36,0))))</f>
        <v>0</v>
      </c>
    </row>
    <row r="94" spans="1:39" outlineLevel="1" x14ac:dyDescent="0.2">
      <c r="C94" s="559">
        <f>'Line Items'!H2608</f>
        <v>1</v>
      </c>
      <c r="D94" s="142" t="str">
        <f>IF(C94=1,'Line Items'!D2608,"[not used]")</f>
        <v>RSP Debtor</v>
      </c>
      <c r="E94" s="106"/>
      <c r="F94" s="143" t="str">
        <f t="shared" ref="F94:F107" si="18">F93</f>
        <v>£000</v>
      </c>
      <c r="G94" s="351">
        <f t="shared" si="12"/>
        <v>0</v>
      </c>
      <c r="H94" s="351">
        <f t="shared" si="12"/>
        <v>0</v>
      </c>
      <c r="I94" s="351">
        <f t="shared" si="12"/>
        <v>0</v>
      </c>
      <c r="J94" s="351">
        <f t="shared" si="12"/>
        <v>0</v>
      </c>
      <c r="K94" s="351">
        <f t="shared" si="12"/>
        <v>0</v>
      </c>
      <c r="L94" s="351">
        <f t="shared" si="12"/>
        <v>0</v>
      </c>
      <c r="M94" s="351">
        <f t="shared" si="12"/>
        <v>0</v>
      </c>
      <c r="N94" s="351">
        <f t="shared" si="12"/>
        <v>0</v>
      </c>
      <c r="O94" s="351">
        <f t="shared" si="12"/>
        <v>0</v>
      </c>
      <c r="P94" s="351">
        <f t="shared" si="12"/>
        <v>0</v>
      </c>
      <c r="Q94" s="351">
        <f t="shared" si="12"/>
        <v>0</v>
      </c>
      <c r="R94" s="351">
        <f t="shared" si="12"/>
        <v>0</v>
      </c>
      <c r="S94" s="351">
        <f t="shared" si="12"/>
        <v>0</v>
      </c>
      <c r="T94" s="351">
        <f t="shared" si="12"/>
        <v>0</v>
      </c>
      <c r="U94" s="351">
        <f t="shared" si="12"/>
        <v>0</v>
      </c>
      <c r="V94" s="351">
        <f t="shared" si="12"/>
        <v>0</v>
      </c>
      <c r="W94" s="351">
        <f t="shared" si="13"/>
        <v>0</v>
      </c>
      <c r="X94" s="351">
        <f t="shared" si="13"/>
        <v>0</v>
      </c>
      <c r="Y94" s="351">
        <f t="shared" si="13"/>
        <v>0</v>
      </c>
      <c r="Z94" s="351">
        <f t="shared" si="13"/>
        <v>0</v>
      </c>
      <c r="AA94" s="351">
        <f t="shared" si="13"/>
        <v>0</v>
      </c>
      <c r="AB94" s="351">
        <f t="shared" si="13"/>
        <v>0</v>
      </c>
      <c r="AC94" s="564">
        <f t="shared" si="13"/>
        <v>0</v>
      </c>
      <c r="AD94" s="562"/>
      <c r="AE94" s="805">
        <f t="shared" si="14"/>
        <v>0</v>
      </c>
      <c r="AF94" s="562"/>
      <c r="AG94" s="805">
        <f t="shared" si="15"/>
        <v>0</v>
      </c>
      <c r="AI94" s="805">
        <f t="shared" si="16"/>
        <v>0</v>
      </c>
      <c r="AJ94" s="562"/>
      <c r="AK94" s="300">
        <f t="shared" si="17"/>
        <v>0</v>
      </c>
    </row>
    <row r="95" spans="1:39" outlineLevel="1" x14ac:dyDescent="0.2">
      <c r="C95" s="559">
        <f>'Line Items'!H2609</f>
        <v>1</v>
      </c>
      <c r="D95" s="142" t="str">
        <f>IF(C95=1,'Line Items'!D2609,"[not used]")</f>
        <v>Trade Debtors</v>
      </c>
      <c r="E95" s="106"/>
      <c r="F95" s="143" t="str">
        <f t="shared" si="18"/>
        <v>£000</v>
      </c>
      <c r="G95" s="351">
        <f t="shared" si="12"/>
        <v>0</v>
      </c>
      <c r="H95" s="351">
        <f t="shared" si="12"/>
        <v>0</v>
      </c>
      <c r="I95" s="351">
        <f t="shared" si="12"/>
        <v>0</v>
      </c>
      <c r="J95" s="351">
        <f t="shared" si="12"/>
        <v>0</v>
      </c>
      <c r="K95" s="351">
        <f t="shared" si="12"/>
        <v>0</v>
      </c>
      <c r="L95" s="351">
        <f t="shared" si="12"/>
        <v>0</v>
      </c>
      <c r="M95" s="351">
        <f t="shared" si="12"/>
        <v>0</v>
      </c>
      <c r="N95" s="351">
        <f t="shared" si="12"/>
        <v>0</v>
      </c>
      <c r="O95" s="351">
        <f t="shared" si="12"/>
        <v>0</v>
      </c>
      <c r="P95" s="351">
        <f t="shared" si="12"/>
        <v>0</v>
      </c>
      <c r="Q95" s="351">
        <f t="shared" si="12"/>
        <v>0</v>
      </c>
      <c r="R95" s="351">
        <f t="shared" si="12"/>
        <v>0</v>
      </c>
      <c r="S95" s="351">
        <f t="shared" si="12"/>
        <v>0</v>
      </c>
      <c r="T95" s="351">
        <f t="shared" si="12"/>
        <v>0</v>
      </c>
      <c r="U95" s="351">
        <f t="shared" si="12"/>
        <v>0</v>
      </c>
      <c r="V95" s="351">
        <f t="shared" si="12"/>
        <v>0</v>
      </c>
      <c r="W95" s="351">
        <f t="shared" si="13"/>
        <v>0</v>
      </c>
      <c r="X95" s="351">
        <f t="shared" si="13"/>
        <v>0</v>
      </c>
      <c r="Y95" s="351">
        <f t="shared" si="13"/>
        <v>0</v>
      </c>
      <c r="Z95" s="351">
        <f t="shared" si="13"/>
        <v>0</v>
      </c>
      <c r="AA95" s="351">
        <f t="shared" si="13"/>
        <v>0</v>
      </c>
      <c r="AB95" s="351">
        <f t="shared" si="13"/>
        <v>0</v>
      </c>
      <c r="AC95" s="564">
        <f t="shared" si="13"/>
        <v>0</v>
      </c>
      <c r="AD95" s="562"/>
      <c r="AE95" s="805">
        <f t="shared" si="14"/>
        <v>0</v>
      </c>
      <c r="AF95" s="562"/>
      <c r="AG95" s="805">
        <f t="shared" si="15"/>
        <v>0</v>
      </c>
      <c r="AI95" s="805">
        <f t="shared" si="16"/>
        <v>0</v>
      </c>
      <c r="AJ95" s="562"/>
      <c r="AK95" s="300">
        <f t="shared" si="17"/>
        <v>0</v>
      </c>
    </row>
    <row r="96" spans="1:39" outlineLevel="1" x14ac:dyDescent="0.2">
      <c r="C96" s="559">
        <f>'Line Items'!H2610</f>
        <v>1</v>
      </c>
      <c r="D96" s="142" t="str">
        <f>IF(C96=1,'Line Items'!D2610,"[not used]")</f>
        <v>Other Debtors</v>
      </c>
      <c r="E96" s="106"/>
      <c r="F96" s="143" t="str">
        <f t="shared" si="18"/>
        <v>£000</v>
      </c>
      <c r="G96" s="351">
        <f t="shared" si="12"/>
        <v>0</v>
      </c>
      <c r="H96" s="351">
        <f t="shared" si="12"/>
        <v>0</v>
      </c>
      <c r="I96" s="351">
        <f t="shared" si="12"/>
        <v>0</v>
      </c>
      <c r="J96" s="351">
        <f t="shared" si="12"/>
        <v>0</v>
      </c>
      <c r="K96" s="351">
        <f t="shared" si="12"/>
        <v>0</v>
      </c>
      <c r="L96" s="351">
        <f t="shared" si="12"/>
        <v>0</v>
      </c>
      <c r="M96" s="351">
        <f t="shared" si="12"/>
        <v>0</v>
      </c>
      <c r="N96" s="351">
        <f t="shared" si="12"/>
        <v>0</v>
      </c>
      <c r="O96" s="351">
        <f t="shared" si="12"/>
        <v>0</v>
      </c>
      <c r="P96" s="351">
        <f t="shared" si="12"/>
        <v>0</v>
      </c>
      <c r="Q96" s="351">
        <f t="shared" si="12"/>
        <v>0</v>
      </c>
      <c r="R96" s="351">
        <f t="shared" si="12"/>
        <v>0</v>
      </c>
      <c r="S96" s="351">
        <f t="shared" si="12"/>
        <v>0</v>
      </c>
      <c r="T96" s="351">
        <f t="shared" si="12"/>
        <v>0</v>
      </c>
      <c r="U96" s="351">
        <f t="shared" si="12"/>
        <v>0</v>
      </c>
      <c r="V96" s="351">
        <f t="shared" si="12"/>
        <v>0</v>
      </c>
      <c r="W96" s="351">
        <f t="shared" si="13"/>
        <v>0</v>
      </c>
      <c r="X96" s="351">
        <f t="shared" si="13"/>
        <v>0</v>
      </c>
      <c r="Y96" s="351">
        <f t="shared" si="13"/>
        <v>0</v>
      </c>
      <c r="Z96" s="351">
        <f t="shared" si="13"/>
        <v>0</v>
      </c>
      <c r="AA96" s="351">
        <f t="shared" si="13"/>
        <v>0</v>
      </c>
      <c r="AB96" s="351">
        <f t="shared" si="13"/>
        <v>0</v>
      </c>
      <c r="AC96" s="564">
        <f t="shared" si="13"/>
        <v>0</v>
      </c>
      <c r="AD96" s="562"/>
      <c r="AE96" s="805">
        <f t="shared" si="14"/>
        <v>0</v>
      </c>
      <c r="AF96" s="562"/>
      <c r="AG96" s="805">
        <f t="shared" si="15"/>
        <v>0</v>
      </c>
      <c r="AI96" s="805">
        <f t="shared" si="16"/>
        <v>0</v>
      </c>
      <c r="AJ96" s="562"/>
      <c r="AK96" s="300">
        <f>IF($C96=0,0,(INDEX(AK$22:AK$36,MATCH($D96,$D$22:$D$36,0))))</f>
        <v>0</v>
      </c>
    </row>
    <row r="97" spans="3:37" outlineLevel="1" x14ac:dyDescent="0.2">
      <c r="C97" s="559">
        <f>'Line Items'!H2611</f>
        <v>1</v>
      </c>
      <c r="D97" s="142" t="str">
        <f>IF(C97=1,'Line Items'!D2611,"[not used]")</f>
        <v>VAT Net Debtor</v>
      </c>
      <c r="E97" s="106"/>
      <c r="F97" s="143" t="str">
        <f t="shared" si="18"/>
        <v>£000</v>
      </c>
      <c r="G97" s="351">
        <f t="shared" si="12"/>
        <v>0</v>
      </c>
      <c r="H97" s="351">
        <f t="shared" si="12"/>
        <v>0</v>
      </c>
      <c r="I97" s="351">
        <f t="shared" si="12"/>
        <v>0</v>
      </c>
      <c r="J97" s="351">
        <f t="shared" si="12"/>
        <v>0</v>
      </c>
      <c r="K97" s="351">
        <f t="shared" si="12"/>
        <v>0</v>
      </c>
      <c r="L97" s="351">
        <f t="shared" si="12"/>
        <v>0</v>
      </c>
      <c r="M97" s="351">
        <f t="shared" si="12"/>
        <v>0</v>
      </c>
      <c r="N97" s="351">
        <f t="shared" si="12"/>
        <v>0</v>
      </c>
      <c r="O97" s="351">
        <f t="shared" si="12"/>
        <v>0</v>
      </c>
      <c r="P97" s="351">
        <f t="shared" si="12"/>
        <v>0</v>
      </c>
      <c r="Q97" s="351">
        <f t="shared" si="12"/>
        <v>0</v>
      </c>
      <c r="R97" s="351">
        <f t="shared" si="12"/>
        <v>0</v>
      </c>
      <c r="S97" s="351">
        <f t="shared" si="12"/>
        <v>0</v>
      </c>
      <c r="T97" s="351">
        <f t="shared" si="12"/>
        <v>0</v>
      </c>
      <c r="U97" s="351">
        <f t="shared" si="12"/>
        <v>0</v>
      </c>
      <c r="V97" s="351">
        <f t="shared" si="12"/>
        <v>0</v>
      </c>
      <c r="W97" s="351">
        <f t="shared" si="13"/>
        <v>0</v>
      </c>
      <c r="X97" s="351">
        <f t="shared" si="13"/>
        <v>0</v>
      </c>
      <c r="Y97" s="351">
        <f t="shared" si="13"/>
        <v>0</v>
      </c>
      <c r="Z97" s="351">
        <f t="shared" si="13"/>
        <v>0</v>
      </c>
      <c r="AA97" s="351">
        <f t="shared" si="13"/>
        <v>0</v>
      </c>
      <c r="AB97" s="351">
        <f t="shared" si="13"/>
        <v>0</v>
      </c>
      <c r="AC97" s="564">
        <f t="shared" si="13"/>
        <v>0</v>
      </c>
      <c r="AD97" s="562"/>
      <c r="AE97" s="805">
        <f t="shared" si="14"/>
        <v>0</v>
      </c>
      <c r="AF97" s="562"/>
      <c r="AG97" s="805">
        <f t="shared" si="15"/>
        <v>0</v>
      </c>
      <c r="AI97" s="805">
        <f t="shared" si="16"/>
        <v>0</v>
      </c>
      <c r="AJ97" s="562"/>
      <c r="AK97" s="300">
        <f t="shared" si="17"/>
        <v>0</v>
      </c>
    </row>
    <row r="98" spans="3:37" outlineLevel="1" x14ac:dyDescent="0.2">
      <c r="C98" s="559">
        <f>'Line Items'!H2612</f>
        <v>0</v>
      </c>
      <c r="D98" s="142" t="str">
        <f>IF(C98=1,'Line Items'!D2612,"[not used]")</f>
        <v>[not used]</v>
      </c>
      <c r="E98" s="106"/>
      <c r="F98" s="143" t="str">
        <f t="shared" si="18"/>
        <v>£000</v>
      </c>
      <c r="G98" s="351">
        <f t="shared" si="12"/>
        <v>0</v>
      </c>
      <c r="H98" s="351">
        <f t="shared" si="12"/>
        <v>0</v>
      </c>
      <c r="I98" s="351">
        <f t="shared" si="12"/>
        <v>0</v>
      </c>
      <c r="J98" s="351">
        <f t="shared" si="12"/>
        <v>0</v>
      </c>
      <c r="K98" s="351">
        <f t="shared" si="12"/>
        <v>0</v>
      </c>
      <c r="L98" s="351">
        <f t="shared" si="12"/>
        <v>0</v>
      </c>
      <c r="M98" s="351">
        <f t="shared" si="12"/>
        <v>0</v>
      </c>
      <c r="N98" s="351">
        <f t="shared" si="12"/>
        <v>0</v>
      </c>
      <c r="O98" s="351">
        <f t="shared" si="12"/>
        <v>0</v>
      </c>
      <c r="P98" s="351">
        <f t="shared" si="12"/>
        <v>0</v>
      </c>
      <c r="Q98" s="351">
        <f t="shared" si="12"/>
        <v>0</v>
      </c>
      <c r="R98" s="351">
        <f t="shared" si="12"/>
        <v>0</v>
      </c>
      <c r="S98" s="351">
        <f t="shared" si="12"/>
        <v>0</v>
      </c>
      <c r="T98" s="351">
        <f t="shared" si="12"/>
        <v>0</v>
      </c>
      <c r="U98" s="351">
        <f t="shared" si="12"/>
        <v>0</v>
      </c>
      <c r="V98" s="351">
        <f t="shared" si="12"/>
        <v>0</v>
      </c>
      <c r="W98" s="351">
        <f t="shared" si="13"/>
        <v>0</v>
      </c>
      <c r="X98" s="351">
        <f t="shared" si="13"/>
        <v>0</v>
      </c>
      <c r="Y98" s="351">
        <f t="shared" si="13"/>
        <v>0</v>
      </c>
      <c r="Z98" s="351">
        <f t="shared" si="13"/>
        <v>0</v>
      </c>
      <c r="AA98" s="351">
        <f t="shared" si="13"/>
        <v>0</v>
      </c>
      <c r="AB98" s="351">
        <f t="shared" si="13"/>
        <v>0</v>
      </c>
      <c r="AC98" s="564">
        <f t="shared" si="13"/>
        <v>0</v>
      </c>
      <c r="AD98" s="562"/>
      <c r="AE98" s="805">
        <f t="shared" si="14"/>
        <v>0</v>
      </c>
      <c r="AF98" s="562"/>
      <c r="AG98" s="805">
        <f t="shared" si="15"/>
        <v>0</v>
      </c>
      <c r="AI98" s="805">
        <f t="shared" si="16"/>
        <v>0</v>
      </c>
      <c r="AJ98" s="562"/>
      <c r="AK98" s="300">
        <f t="shared" si="17"/>
        <v>0</v>
      </c>
    </row>
    <row r="99" spans="3:37" outlineLevel="1" x14ac:dyDescent="0.2">
      <c r="C99" s="559">
        <f>'Line Items'!H2613</f>
        <v>1</v>
      </c>
      <c r="D99" s="142" t="str">
        <f>IF(C99=1,'Line Items'!D2613,"[not used]")</f>
        <v>Prepayments</v>
      </c>
      <c r="E99" s="106"/>
      <c r="F99" s="143" t="str">
        <f t="shared" si="18"/>
        <v>£000</v>
      </c>
      <c r="G99" s="351">
        <f t="shared" si="12"/>
        <v>0</v>
      </c>
      <c r="H99" s="351">
        <f t="shared" si="12"/>
        <v>0</v>
      </c>
      <c r="I99" s="351">
        <f t="shared" si="12"/>
        <v>0</v>
      </c>
      <c r="J99" s="351">
        <f t="shared" si="12"/>
        <v>0</v>
      </c>
      <c r="K99" s="351">
        <f t="shared" si="12"/>
        <v>0</v>
      </c>
      <c r="L99" s="351">
        <f t="shared" si="12"/>
        <v>0</v>
      </c>
      <c r="M99" s="351">
        <f t="shared" si="12"/>
        <v>0</v>
      </c>
      <c r="N99" s="351">
        <f t="shared" si="12"/>
        <v>0</v>
      </c>
      <c r="O99" s="351">
        <f t="shared" si="12"/>
        <v>0</v>
      </c>
      <c r="P99" s="351">
        <f t="shared" si="12"/>
        <v>0</v>
      </c>
      <c r="Q99" s="351">
        <f t="shared" si="12"/>
        <v>0</v>
      </c>
      <c r="R99" s="351">
        <f t="shared" si="12"/>
        <v>0</v>
      </c>
      <c r="S99" s="351">
        <f t="shared" si="12"/>
        <v>0</v>
      </c>
      <c r="T99" s="351">
        <f t="shared" si="12"/>
        <v>0</v>
      </c>
      <c r="U99" s="351">
        <f t="shared" si="12"/>
        <v>0</v>
      </c>
      <c r="V99" s="351">
        <f t="shared" si="12"/>
        <v>0</v>
      </c>
      <c r="W99" s="351">
        <f t="shared" si="13"/>
        <v>0</v>
      </c>
      <c r="X99" s="351">
        <f t="shared" si="13"/>
        <v>0</v>
      </c>
      <c r="Y99" s="351">
        <f t="shared" si="13"/>
        <v>0</v>
      </c>
      <c r="Z99" s="351">
        <f t="shared" si="13"/>
        <v>0</v>
      </c>
      <c r="AA99" s="351">
        <f t="shared" si="13"/>
        <v>0</v>
      </c>
      <c r="AB99" s="351">
        <f t="shared" si="13"/>
        <v>0</v>
      </c>
      <c r="AC99" s="564">
        <f t="shared" si="13"/>
        <v>0</v>
      </c>
      <c r="AD99" s="562"/>
      <c r="AE99" s="805">
        <f t="shared" si="14"/>
        <v>0</v>
      </c>
      <c r="AF99" s="562"/>
      <c r="AG99" s="805">
        <f t="shared" si="15"/>
        <v>0</v>
      </c>
      <c r="AI99" s="805">
        <f t="shared" si="16"/>
        <v>0</v>
      </c>
      <c r="AJ99" s="562"/>
      <c r="AK99" s="300">
        <f t="shared" si="17"/>
        <v>0</v>
      </c>
    </row>
    <row r="100" spans="3:37" outlineLevel="1" x14ac:dyDescent="0.2">
      <c r="C100" s="559">
        <f>'Line Items'!H2614</f>
        <v>1</v>
      </c>
      <c r="D100" s="142" t="str">
        <f>IF(C100=1,'Line Items'!D2614,"[not used]")</f>
        <v>Deferred Tax</v>
      </c>
      <c r="E100" s="106"/>
      <c r="F100" s="143" t="str">
        <f t="shared" si="18"/>
        <v>£000</v>
      </c>
      <c r="G100" s="351">
        <f t="shared" si="12"/>
        <v>0</v>
      </c>
      <c r="H100" s="351">
        <f t="shared" si="12"/>
        <v>0</v>
      </c>
      <c r="I100" s="351">
        <f t="shared" si="12"/>
        <v>0</v>
      </c>
      <c r="J100" s="351">
        <f t="shared" si="12"/>
        <v>0</v>
      </c>
      <c r="K100" s="351">
        <f t="shared" si="12"/>
        <v>0</v>
      </c>
      <c r="L100" s="351">
        <f t="shared" si="12"/>
        <v>0</v>
      </c>
      <c r="M100" s="351">
        <f t="shared" si="12"/>
        <v>0</v>
      </c>
      <c r="N100" s="351">
        <f t="shared" si="12"/>
        <v>0</v>
      </c>
      <c r="O100" s="351">
        <f t="shared" si="12"/>
        <v>0</v>
      </c>
      <c r="P100" s="351">
        <f t="shared" si="12"/>
        <v>0</v>
      </c>
      <c r="Q100" s="351">
        <f t="shared" si="12"/>
        <v>0</v>
      </c>
      <c r="R100" s="351">
        <f t="shared" si="12"/>
        <v>0</v>
      </c>
      <c r="S100" s="351">
        <f t="shared" si="12"/>
        <v>0</v>
      </c>
      <c r="T100" s="351">
        <f t="shared" si="12"/>
        <v>0</v>
      </c>
      <c r="U100" s="351">
        <f t="shared" si="12"/>
        <v>0</v>
      </c>
      <c r="V100" s="351">
        <f t="shared" si="12"/>
        <v>0</v>
      </c>
      <c r="W100" s="351">
        <f t="shared" si="13"/>
        <v>0</v>
      </c>
      <c r="X100" s="351">
        <f t="shared" si="13"/>
        <v>0</v>
      </c>
      <c r="Y100" s="351">
        <f t="shared" si="13"/>
        <v>0</v>
      </c>
      <c r="Z100" s="351">
        <f t="shared" si="13"/>
        <v>0</v>
      </c>
      <c r="AA100" s="351">
        <f t="shared" si="13"/>
        <v>0</v>
      </c>
      <c r="AB100" s="351">
        <f t="shared" si="13"/>
        <v>0</v>
      </c>
      <c r="AC100" s="564">
        <f t="shared" si="13"/>
        <v>0</v>
      </c>
      <c r="AD100" s="562"/>
      <c r="AE100" s="805">
        <f t="shared" si="14"/>
        <v>0</v>
      </c>
      <c r="AF100" s="562"/>
      <c r="AG100" s="805">
        <f t="shared" si="15"/>
        <v>0</v>
      </c>
      <c r="AI100" s="805">
        <f t="shared" si="16"/>
        <v>0</v>
      </c>
      <c r="AJ100" s="562"/>
      <c r="AK100" s="300">
        <f t="shared" si="17"/>
        <v>0</v>
      </c>
    </row>
    <row r="101" spans="3:37" outlineLevel="1" x14ac:dyDescent="0.2">
      <c r="C101" s="559">
        <f>'Line Items'!H2615</f>
        <v>0</v>
      </c>
      <c r="D101" s="142" t="str">
        <f>IF(C101=1,'Line Items'!D2615,"[not used]")</f>
        <v>[not used]</v>
      </c>
      <c r="E101" s="106"/>
      <c r="F101" s="143" t="str">
        <f t="shared" si="18"/>
        <v>£000</v>
      </c>
      <c r="G101" s="351">
        <f t="shared" si="12"/>
        <v>0</v>
      </c>
      <c r="H101" s="351">
        <f t="shared" si="12"/>
        <v>0</v>
      </c>
      <c r="I101" s="351">
        <f t="shared" si="12"/>
        <v>0</v>
      </c>
      <c r="J101" s="351">
        <f t="shared" si="12"/>
        <v>0</v>
      </c>
      <c r="K101" s="351">
        <f t="shared" si="12"/>
        <v>0</v>
      </c>
      <c r="L101" s="351">
        <f t="shared" si="12"/>
        <v>0</v>
      </c>
      <c r="M101" s="351">
        <f t="shared" si="12"/>
        <v>0</v>
      </c>
      <c r="N101" s="351">
        <f t="shared" si="12"/>
        <v>0</v>
      </c>
      <c r="O101" s="351">
        <f t="shared" si="12"/>
        <v>0</v>
      </c>
      <c r="P101" s="351">
        <f t="shared" si="12"/>
        <v>0</v>
      </c>
      <c r="Q101" s="351">
        <f t="shared" si="12"/>
        <v>0</v>
      </c>
      <c r="R101" s="351">
        <f t="shared" si="12"/>
        <v>0</v>
      </c>
      <c r="S101" s="351">
        <f t="shared" si="12"/>
        <v>0</v>
      </c>
      <c r="T101" s="351">
        <f t="shared" si="12"/>
        <v>0</v>
      </c>
      <c r="U101" s="351">
        <f t="shared" si="12"/>
        <v>0</v>
      </c>
      <c r="V101" s="351">
        <f t="shared" si="12"/>
        <v>0</v>
      </c>
      <c r="W101" s="351">
        <f t="shared" si="13"/>
        <v>0</v>
      </c>
      <c r="X101" s="351">
        <f t="shared" si="13"/>
        <v>0</v>
      </c>
      <c r="Y101" s="351">
        <f t="shared" si="13"/>
        <v>0</v>
      </c>
      <c r="Z101" s="351">
        <f t="shared" si="13"/>
        <v>0</v>
      </c>
      <c r="AA101" s="351">
        <f t="shared" si="13"/>
        <v>0</v>
      </c>
      <c r="AB101" s="351">
        <f t="shared" si="13"/>
        <v>0</v>
      </c>
      <c r="AC101" s="564">
        <f t="shared" si="13"/>
        <v>0</v>
      </c>
      <c r="AD101" s="562"/>
      <c r="AE101" s="805">
        <f t="shared" si="14"/>
        <v>0</v>
      </c>
      <c r="AF101" s="562"/>
      <c r="AG101" s="805">
        <f t="shared" si="15"/>
        <v>0</v>
      </c>
      <c r="AI101" s="805">
        <f t="shared" si="16"/>
        <v>0</v>
      </c>
      <c r="AJ101" s="562"/>
      <c r="AK101" s="300">
        <f t="shared" si="17"/>
        <v>0</v>
      </c>
    </row>
    <row r="102" spans="3:37" outlineLevel="1" x14ac:dyDescent="0.2">
      <c r="C102" s="559">
        <f>'Line Items'!H2616</f>
        <v>1</v>
      </c>
      <c r="D102" s="142" t="str">
        <f>IF(C102=1,'Line Items'!D2616,"[not used]")</f>
        <v>FRM Debtor</v>
      </c>
      <c r="E102" s="106"/>
      <c r="F102" s="143" t="str">
        <f t="shared" si="18"/>
        <v>£000</v>
      </c>
      <c r="G102" s="351">
        <f t="shared" si="12"/>
        <v>0</v>
      </c>
      <c r="H102" s="351">
        <f t="shared" si="12"/>
        <v>0</v>
      </c>
      <c r="I102" s="351">
        <f t="shared" si="12"/>
        <v>0</v>
      </c>
      <c r="J102" s="351">
        <f t="shared" si="12"/>
        <v>0</v>
      </c>
      <c r="K102" s="351">
        <f t="shared" si="12"/>
        <v>0</v>
      </c>
      <c r="L102" s="351">
        <f t="shared" si="12"/>
        <v>0</v>
      </c>
      <c r="M102" s="351">
        <f t="shared" si="12"/>
        <v>0</v>
      </c>
      <c r="N102" s="351">
        <f t="shared" si="12"/>
        <v>0</v>
      </c>
      <c r="O102" s="351">
        <f t="shared" si="12"/>
        <v>0</v>
      </c>
      <c r="P102" s="351">
        <f t="shared" si="12"/>
        <v>0</v>
      </c>
      <c r="Q102" s="351">
        <f t="shared" si="12"/>
        <v>0</v>
      </c>
      <c r="R102" s="351">
        <f t="shared" si="12"/>
        <v>0</v>
      </c>
      <c r="S102" s="351">
        <f t="shared" si="12"/>
        <v>0</v>
      </c>
      <c r="T102" s="351">
        <f t="shared" si="12"/>
        <v>0</v>
      </c>
      <c r="U102" s="351">
        <f t="shared" si="12"/>
        <v>0</v>
      </c>
      <c r="V102" s="351">
        <f t="shared" si="12"/>
        <v>0</v>
      </c>
      <c r="W102" s="351">
        <f t="shared" si="13"/>
        <v>0</v>
      </c>
      <c r="X102" s="351">
        <f t="shared" si="13"/>
        <v>0</v>
      </c>
      <c r="Y102" s="351">
        <f t="shared" si="13"/>
        <v>0</v>
      </c>
      <c r="Z102" s="351">
        <f t="shared" si="13"/>
        <v>0</v>
      </c>
      <c r="AA102" s="351">
        <f t="shared" si="13"/>
        <v>0</v>
      </c>
      <c r="AB102" s="351">
        <f t="shared" si="13"/>
        <v>0</v>
      </c>
      <c r="AC102" s="564">
        <f t="shared" si="13"/>
        <v>0</v>
      </c>
      <c r="AD102" s="562"/>
      <c r="AE102" s="805">
        <f t="shared" si="14"/>
        <v>0</v>
      </c>
      <c r="AF102" s="562"/>
      <c r="AG102" s="805">
        <f t="shared" si="15"/>
        <v>0</v>
      </c>
      <c r="AI102" s="805">
        <f t="shared" si="16"/>
        <v>0</v>
      </c>
      <c r="AJ102" s="562"/>
      <c r="AK102" s="300">
        <f t="shared" si="17"/>
        <v>0</v>
      </c>
    </row>
    <row r="103" spans="3:37" outlineLevel="1" x14ac:dyDescent="0.2">
      <c r="C103" s="559">
        <f>'Line Items'!H2617</f>
        <v>1</v>
      </c>
      <c r="D103" s="142" t="str">
        <f>IF(C103=1,'Line Items'!D2617,"[not used]")</f>
        <v>HS1 Prepayments</v>
      </c>
      <c r="E103" s="106"/>
      <c r="F103" s="143" t="str">
        <f t="shared" si="18"/>
        <v>£000</v>
      </c>
      <c r="G103" s="351">
        <f t="shared" si="12"/>
        <v>0</v>
      </c>
      <c r="H103" s="351">
        <f t="shared" si="12"/>
        <v>0</v>
      </c>
      <c r="I103" s="351">
        <f t="shared" si="12"/>
        <v>0</v>
      </c>
      <c r="J103" s="351">
        <f t="shared" si="12"/>
        <v>0</v>
      </c>
      <c r="K103" s="351">
        <f t="shared" si="12"/>
        <v>0</v>
      </c>
      <c r="L103" s="351">
        <f t="shared" si="12"/>
        <v>0</v>
      </c>
      <c r="M103" s="351">
        <f t="shared" si="12"/>
        <v>0</v>
      </c>
      <c r="N103" s="351">
        <f t="shared" si="12"/>
        <v>0</v>
      </c>
      <c r="O103" s="351">
        <f t="shared" si="12"/>
        <v>0</v>
      </c>
      <c r="P103" s="351">
        <f t="shared" si="12"/>
        <v>0</v>
      </c>
      <c r="Q103" s="351">
        <f t="shared" si="12"/>
        <v>0</v>
      </c>
      <c r="R103" s="351">
        <f t="shared" si="12"/>
        <v>0</v>
      </c>
      <c r="S103" s="351">
        <f t="shared" si="12"/>
        <v>0</v>
      </c>
      <c r="T103" s="351">
        <f t="shared" si="12"/>
        <v>0</v>
      </c>
      <c r="U103" s="351">
        <f t="shared" si="12"/>
        <v>0</v>
      </c>
      <c r="V103" s="351">
        <f t="shared" si="12"/>
        <v>0</v>
      </c>
      <c r="W103" s="351">
        <f t="shared" si="13"/>
        <v>0</v>
      </c>
      <c r="X103" s="351">
        <f t="shared" si="13"/>
        <v>0</v>
      </c>
      <c r="Y103" s="351">
        <f t="shared" si="13"/>
        <v>0</v>
      </c>
      <c r="Z103" s="351">
        <f t="shared" si="13"/>
        <v>0</v>
      </c>
      <c r="AA103" s="351">
        <f t="shared" si="13"/>
        <v>0</v>
      </c>
      <c r="AB103" s="351">
        <f t="shared" si="13"/>
        <v>0</v>
      </c>
      <c r="AC103" s="564">
        <f t="shared" si="13"/>
        <v>0</v>
      </c>
      <c r="AD103" s="562"/>
      <c r="AE103" s="805">
        <f t="shared" si="14"/>
        <v>0</v>
      </c>
      <c r="AF103" s="562"/>
      <c r="AG103" s="805">
        <f t="shared" si="15"/>
        <v>0</v>
      </c>
      <c r="AI103" s="805">
        <f t="shared" si="16"/>
        <v>0</v>
      </c>
      <c r="AJ103" s="562"/>
      <c r="AK103" s="300">
        <f t="shared" si="17"/>
        <v>0</v>
      </c>
    </row>
    <row r="104" spans="3:37" outlineLevel="1" x14ac:dyDescent="0.2">
      <c r="C104" s="559">
        <f>'Line Items'!H2618</f>
        <v>1</v>
      </c>
      <c r="D104" s="142" t="str">
        <f>IF(C104=1,'Line Items'!D2618,"[not used]")</f>
        <v>[Current assets (positive) Line 12]</v>
      </c>
      <c r="E104" s="106"/>
      <c r="F104" s="143" t="str">
        <f t="shared" si="18"/>
        <v>£000</v>
      </c>
      <c r="G104" s="351">
        <f t="shared" si="12"/>
        <v>0</v>
      </c>
      <c r="H104" s="351">
        <f t="shared" si="12"/>
        <v>0</v>
      </c>
      <c r="I104" s="351">
        <f t="shared" si="12"/>
        <v>0</v>
      </c>
      <c r="J104" s="351">
        <f t="shared" si="12"/>
        <v>0</v>
      </c>
      <c r="K104" s="351">
        <f t="shared" si="12"/>
        <v>0</v>
      </c>
      <c r="L104" s="351">
        <f t="shared" si="12"/>
        <v>0</v>
      </c>
      <c r="M104" s="351">
        <f t="shared" si="12"/>
        <v>0</v>
      </c>
      <c r="N104" s="351">
        <f t="shared" si="12"/>
        <v>0</v>
      </c>
      <c r="O104" s="351">
        <f t="shared" si="12"/>
        <v>0</v>
      </c>
      <c r="P104" s="351">
        <f t="shared" si="12"/>
        <v>0</v>
      </c>
      <c r="Q104" s="351">
        <f t="shared" si="12"/>
        <v>0</v>
      </c>
      <c r="R104" s="351">
        <f t="shared" si="12"/>
        <v>0</v>
      </c>
      <c r="S104" s="351">
        <f t="shared" si="12"/>
        <v>0</v>
      </c>
      <c r="T104" s="351">
        <f t="shared" si="12"/>
        <v>0</v>
      </c>
      <c r="U104" s="351">
        <f t="shared" si="12"/>
        <v>0</v>
      </c>
      <c r="V104" s="351">
        <f t="shared" si="12"/>
        <v>0</v>
      </c>
      <c r="W104" s="351">
        <f t="shared" si="13"/>
        <v>0</v>
      </c>
      <c r="X104" s="351">
        <f t="shared" si="13"/>
        <v>0</v>
      </c>
      <c r="Y104" s="351">
        <f t="shared" si="13"/>
        <v>0</v>
      </c>
      <c r="Z104" s="351">
        <f t="shared" si="13"/>
        <v>0</v>
      </c>
      <c r="AA104" s="351">
        <f t="shared" si="13"/>
        <v>0</v>
      </c>
      <c r="AB104" s="351">
        <f t="shared" si="13"/>
        <v>0</v>
      </c>
      <c r="AC104" s="564">
        <f t="shared" si="13"/>
        <v>0</v>
      </c>
      <c r="AD104" s="562"/>
      <c r="AE104" s="805">
        <f t="shared" si="14"/>
        <v>0</v>
      </c>
      <c r="AF104" s="562"/>
      <c r="AG104" s="805">
        <f t="shared" si="15"/>
        <v>0</v>
      </c>
      <c r="AI104" s="805">
        <f t="shared" si="16"/>
        <v>0</v>
      </c>
      <c r="AJ104" s="562"/>
      <c r="AK104" s="300">
        <f t="shared" si="17"/>
        <v>0</v>
      </c>
    </row>
    <row r="105" spans="3:37" outlineLevel="1" x14ac:dyDescent="0.2">
      <c r="C105" s="559">
        <f>'Line Items'!H2619</f>
        <v>1</v>
      </c>
      <c r="D105" s="142" t="str">
        <f>IF(C105=1,'Line Items'!D2619,"[not used]")</f>
        <v>[Current assets (positive) Line 13]</v>
      </c>
      <c r="E105" s="106"/>
      <c r="F105" s="143" t="str">
        <f t="shared" si="18"/>
        <v>£000</v>
      </c>
      <c r="G105" s="351">
        <f t="shared" si="12"/>
        <v>0</v>
      </c>
      <c r="H105" s="351">
        <f t="shared" si="12"/>
        <v>0</v>
      </c>
      <c r="I105" s="351">
        <f t="shared" si="12"/>
        <v>0</v>
      </c>
      <c r="J105" s="351">
        <f t="shared" si="12"/>
        <v>0</v>
      </c>
      <c r="K105" s="351">
        <f t="shared" si="12"/>
        <v>0</v>
      </c>
      <c r="L105" s="351">
        <f t="shared" si="12"/>
        <v>0</v>
      </c>
      <c r="M105" s="351">
        <f t="shared" si="12"/>
        <v>0</v>
      </c>
      <c r="N105" s="351">
        <f t="shared" si="12"/>
        <v>0</v>
      </c>
      <c r="O105" s="351">
        <f t="shared" si="12"/>
        <v>0</v>
      </c>
      <c r="P105" s="351">
        <f t="shared" si="12"/>
        <v>0</v>
      </c>
      <c r="Q105" s="351">
        <f t="shared" si="12"/>
        <v>0</v>
      </c>
      <c r="R105" s="351">
        <f t="shared" si="12"/>
        <v>0</v>
      </c>
      <c r="S105" s="351">
        <f t="shared" si="12"/>
        <v>0</v>
      </c>
      <c r="T105" s="351">
        <f t="shared" si="12"/>
        <v>0</v>
      </c>
      <c r="U105" s="351">
        <f t="shared" si="12"/>
        <v>0</v>
      </c>
      <c r="V105" s="351">
        <f t="shared" si="12"/>
        <v>0</v>
      </c>
      <c r="W105" s="351">
        <f t="shared" si="13"/>
        <v>0</v>
      </c>
      <c r="X105" s="351">
        <f t="shared" si="13"/>
        <v>0</v>
      </c>
      <c r="Y105" s="351">
        <f t="shared" si="13"/>
        <v>0</v>
      </c>
      <c r="Z105" s="351">
        <f t="shared" si="13"/>
        <v>0</v>
      </c>
      <c r="AA105" s="351">
        <f t="shared" si="13"/>
        <v>0</v>
      </c>
      <c r="AB105" s="351">
        <f t="shared" si="13"/>
        <v>0</v>
      </c>
      <c r="AC105" s="564">
        <f t="shared" si="13"/>
        <v>0</v>
      </c>
      <c r="AD105" s="562"/>
      <c r="AE105" s="805">
        <f t="shared" si="14"/>
        <v>0</v>
      </c>
      <c r="AF105" s="562"/>
      <c r="AG105" s="805">
        <f t="shared" si="15"/>
        <v>0</v>
      </c>
      <c r="AI105" s="805">
        <f t="shared" si="16"/>
        <v>0</v>
      </c>
      <c r="AJ105" s="562"/>
      <c r="AK105" s="300">
        <f t="shared" si="17"/>
        <v>0</v>
      </c>
    </row>
    <row r="106" spans="3:37" outlineLevel="1" x14ac:dyDescent="0.2">
      <c r="C106" s="559">
        <f>'Line Items'!H2620</f>
        <v>1</v>
      </c>
      <c r="D106" s="142" t="str">
        <f>IF(C106=1,'Line Items'!D2620,"[not used]")</f>
        <v>[Current assets (positive) Line 14]</v>
      </c>
      <c r="E106" s="106"/>
      <c r="F106" s="143" t="str">
        <f t="shared" si="18"/>
        <v>£000</v>
      </c>
      <c r="G106" s="351">
        <f t="shared" si="12"/>
        <v>0</v>
      </c>
      <c r="H106" s="351">
        <f t="shared" si="12"/>
        <v>0</v>
      </c>
      <c r="I106" s="351">
        <f t="shared" si="12"/>
        <v>0</v>
      </c>
      <c r="J106" s="351">
        <f t="shared" si="12"/>
        <v>0</v>
      </c>
      <c r="K106" s="351">
        <f t="shared" si="12"/>
        <v>0</v>
      </c>
      <c r="L106" s="351">
        <f t="shared" si="12"/>
        <v>0</v>
      </c>
      <c r="M106" s="351">
        <f t="shared" si="12"/>
        <v>0</v>
      </c>
      <c r="N106" s="351">
        <f t="shared" si="12"/>
        <v>0</v>
      </c>
      <c r="O106" s="351">
        <f t="shared" si="12"/>
        <v>0</v>
      </c>
      <c r="P106" s="351">
        <f t="shared" si="12"/>
        <v>0</v>
      </c>
      <c r="Q106" s="351">
        <f t="shared" si="12"/>
        <v>0</v>
      </c>
      <c r="R106" s="351">
        <f t="shared" si="12"/>
        <v>0</v>
      </c>
      <c r="S106" s="351">
        <f t="shared" si="12"/>
        <v>0</v>
      </c>
      <c r="T106" s="351">
        <f t="shared" si="12"/>
        <v>0</v>
      </c>
      <c r="U106" s="351">
        <f t="shared" si="12"/>
        <v>0</v>
      </c>
      <c r="V106" s="351">
        <f t="shared" si="12"/>
        <v>0</v>
      </c>
      <c r="W106" s="351">
        <f t="shared" si="13"/>
        <v>0</v>
      </c>
      <c r="X106" s="351">
        <f t="shared" si="13"/>
        <v>0</v>
      </c>
      <c r="Y106" s="351">
        <f t="shared" si="13"/>
        <v>0</v>
      </c>
      <c r="Z106" s="351">
        <f t="shared" si="13"/>
        <v>0</v>
      </c>
      <c r="AA106" s="351">
        <f t="shared" si="13"/>
        <v>0</v>
      </c>
      <c r="AB106" s="351">
        <f t="shared" si="13"/>
        <v>0</v>
      </c>
      <c r="AC106" s="564">
        <f t="shared" si="13"/>
        <v>0</v>
      </c>
      <c r="AD106" s="562"/>
      <c r="AE106" s="805">
        <f t="shared" si="14"/>
        <v>0</v>
      </c>
      <c r="AF106" s="562"/>
      <c r="AG106" s="805">
        <f t="shared" si="15"/>
        <v>0</v>
      </c>
      <c r="AI106" s="805">
        <f t="shared" si="16"/>
        <v>0</v>
      </c>
      <c r="AJ106" s="562"/>
      <c r="AK106" s="300">
        <f t="shared" si="17"/>
        <v>0</v>
      </c>
    </row>
    <row r="107" spans="3:37" outlineLevel="1" x14ac:dyDescent="0.2">
      <c r="C107" s="559">
        <f>'Line Items'!H2621</f>
        <v>1</v>
      </c>
      <c r="D107" s="113" t="str">
        <f>IF(C107=1,'Line Items'!D2621,"[not used]")</f>
        <v>[Current assets (positive) Line 15]</v>
      </c>
      <c r="E107" s="286"/>
      <c r="F107" s="155" t="str">
        <f t="shared" si="18"/>
        <v>£000</v>
      </c>
      <c r="G107" s="565">
        <f t="shared" si="12"/>
        <v>0</v>
      </c>
      <c r="H107" s="565">
        <f t="shared" si="12"/>
        <v>0</v>
      </c>
      <c r="I107" s="565">
        <f t="shared" si="12"/>
        <v>0</v>
      </c>
      <c r="J107" s="565">
        <f t="shared" si="12"/>
        <v>0</v>
      </c>
      <c r="K107" s="565">
        <f t="shared" si="12"/>
        <v>0</v>
      </c>
      <c r="L107" s="565">
        <f t="shared" si="12"/>
        <v>0</v>
      </c>
      <c r="M107" s="565">
        <f t="shared" si="12"/>
        <v>0</v>
      </c>
      <c r="N107" s="565">
        <f t="shared" si="12"/>
        <v>0</v>
      </c>
      <c r="O107" s="565">
        <f t="shared" si="12"/>
        <v>0</v>
      </c>
      <c r="P107" s="565">
        <f t="shared" si="12"/>
        <v>0</v>
      </c>
      <c r="Q107" s="565">
        <f t="shared" si="12"/>
        <v>0</v>
      </c>
      <c r="R107" s="565">
        <f t="shared" si="12"/>
        <v>0</v>
      </c>
      <c r="S107" s="565">
        <f t="shared" si="12"/>
        <v>0</v>
      </c>
      <c r="T107" s="565">
        <f t="shared" si="12"/>
        <v>0</v>
      </c>
      <c r="U107" s="565">
        <f t="shared" si="12"/>
        <v>0</v>
      </c>
      <c r="V107" s="565">
        <f t="shared" si="12"/>
        <v>0</v>
      </c>
      <c r="W107" s="565">
        <f t="shared" si="13"/>
        <v>0</v>
      </c>
      <c r="X107" s="565">
        <f t="shared" si="13"/>
        <v>0</v>
      </c>
      <c r="Y107" s="565">
        <f t="shared" si="13"/>
        <v>0</v>
      </c>
      <c r="Z107" s="565">
        <f t="shared" si="13"/>
        <v>0</v>
      </c>
      <c r="AA107" s="565">
        <f t="shared" si="13"/>
        <v>0</v>
      </c>
      <c r="AB107" s="565">
        <f t="shared" si="13"/>
        <v>0</v>
      </c>
      <c r="AC107" s="566">
        <f t="shared" si="13"/>
        <v>0</v>
      </c>
      <c r="AD107" s="562"/>
      <c r="AE107" s="1058">
        <f t="shared" si="14"/>
        <v>0</v>
      </c>
      <c r="AF107" s="562"/>
      <c r="AG107" s="1058">
        <f t="shared" si="15"/>
        <v>0</v>
      </c>
      <c r="AI107" s="1058">
        <f t="shared" si="16"/>
        <v>0</v>
      </c>
      <c r="AJ107" s="562"/>
      <c r="AK107" s="301">
        <f t="shared" si="17"/>
        <v>0</v>
      </c>
    </row>
    <row r="108" spans="3:37" outlineLevel="1" x14ac:dyDescent="0.2"/>
    <row r="109" spans="3:37" s="218" customFormat="1" outlineLevel="1" x14ac:dyDescent="0.2">
      <c r="D109" s="567" t="str">
        <f>'Line Items'!D2675</f>
        <v>Debtors</v>
      </c>
      <c r="E109" s="568"/>
      <c r="F109" s="569" t="str">
        <f>F107</f>
        <v>£000</v>
      </c>
      <c r="G109" s="570">
        <f t="shared" ref="G109:AC109" si="19">SUM(G93:G107)</f>
        <v>0</v>
      </c>
      <c r="H109" s="570">
        <f t="shared" si="19"/>
        <v>0</v>
      </c>
      <c r="I109" s="570">
        <f t="shared" si="19"/>
        <v>0</v>
      </c>
      <c r="J109" s="570">
        <f t="shared" si="19"/>
        <v>0</v>
      </c>
      <c r="K109" s="570">
        <f t="shared" si="19"/>
        <v>0</v>
      </c>
      <c r="L109" s="570">
        <f t="shared" si="19"/>
        <v>0</v>
      </c>
      <c r="M109" s="570">
        <f t="shared" si="19"/>
        <v>0</v>
      </c>
      <c r="N109" s="570">
        <f t="shared" si="19"/>
        <v>0</v>
      </c>
      <c r="O109" s="570">
        <f t="shared" si="19"/>
        <v>0</v>
      </c>
      <c r="P109" s="570">
        <f t="shared" si="19"/>
        <v>0</v>
      </c>
      <c r="Q109" s="570">
        <f t="shared" si="19"/>
        <v>0</v>
      </c>
      <c r="R109" s="570">
        <f t="shared" si="19"/>
        <v>0</v>
      </c>
      <c r="S109" s="570">
        <f t="shared" si="19"/>
        <v>0</v>
      </c>
      <c r="T109" s="570">
        <f t="shared" si="19"/>
        <v>0</v>
      </c>
      <c r="U109" s="570">
        <f t="shared" si="19"/>
        <v>0</v>
      </c>
      <c r="V109" s="570">
        <f t="shared" si="19"/>
        <v>0</v>
      </c>
      <c r="W109" s="570">
        <f t="shared" si="19"/>
        <v>0</v>
      </c>
      <c r="X109" s="570">
        <f t="shared" si="19"/>
        <v>0</v>
      </c>
      <c r="Y109" s="570">
        <f t="shared" si="19"/>
        <v>0</v>
      </c>
      <c r="Z109" s="570">
        <f t="shared" si="19"/>
        <v>0</v>
      </c>
      <c r="AA109" s="570">
        <f t="shared" si="19"/>
        <v>0</v>
      </c>
      <c r="AB109" s="570">
        <f t="shared" si="19"/>
        <v>0</v>
      </c>
      <c r="AC109" s="571">
        <f t="shared" si="19"/>
        <v>0</v>
      </c>
      <c r="AE109" s="1062">
        <f>SUM(AE93:AE107)</f>
        <v>0</v>
      </c>
      <c r="AG109" s="1062">
        <f>SUM(AG93:AG107)</f>
        <v>0</v>
      </c>
      <c r="AH109" s="9"/>
      <c r="AI109" s="1062">
        <f>SUM(AI93:AI107)</f>
        <v>0</v>
      </c>
      <c r="AK109" s="535">
        <f>SUM(AK93:AK107)</f>
        <v>0</v>
      </c>
    </row>
    <row r="110" spans="3:37" s="212" customFormat="1" ht="15" outlineLevel="1" x14ac:dyDescent="0.25">
      <c r="M110" s="572"/>
      <c r="N110" s="572"/>
      <c r="O110" s="572"/>
      <c r="P110" s="572"/>
    </row>
    <row r="111" spans="3:37" outlineLevel="1" x14ac:dyDescent="0.2">
      <c r="C111" s="200" t="str">
        <f>'Line Items'!C2677</f>
        <v>Creditors</v>
      </c>
    </row>
    <row r="112" spans="3:37" outlineLevel="1" x14ac:dyDescent="0.2">
      <c r="C112" s="559">
        <f>'Line Items'!H2625</f>
        <v>1</v>
      </c>
      <c r="D112" s="415" t="str">
        <f>IF(C112=1,'Line Items'!D2625,"[not used]")</f>
        <v>RSP Creditor</v>
      </c>
      <c r="E112" s="312"/>
      <c r="F112" s="316" t="str">
        <f>F41</f>
        <v>£000</v>
      </c>
      <c r="G112" s="573">
        <f t="shared" ref="G112:V127" si="20">IF(($C112=0),0,INDEX(G$41:G$73,MATCH($D112,$D$41:$D$73,0)))</f>
        <v>0</v>
      </c>
      <c r="H112" s="317">
        <f t="shared" si="20"/>
        <v>0</v>
      </c>
      <c r="I112" s="317">
        <f t="shared" si="20"/>
        <v>0</v>
      </c>
      <c r="J112" s="317">
        <f t="shared" si="20"/>
        <v>0</v>
      </c>
      <c r="K112" s="317">
        <f t="shared" si="20"/>
        <v>0</v>
      </c>
      <c r="L112" s="317">
        <f t="shared" si="20"/>
        <v>0</v>
      </c>
      <c r="M112" s="317">
        <f t="shared" si="20"/>
        <v>0</v>
      </c>
      <c r="N112" s="317">
        <f t="shared" si="20"/>
        <v>0</v>
      </c>
      <c r="O112" s="317">
        <f t="shared" si="20"/>
        <v>0</v>
      </c>
      <c r="P112" s="317">
        <f t="shared" si="20"/>
        <v>0</v>
      </c>
      <c r="Q112" s="317">
        <f t="shared" si="20"/>
        <v>0</v>
      </c>
      <c r="R112" s="317">
        <f t="shared" si="20"/>
        <v>0</v>
      </c>
      <c r="S112" s="317">
        <f t="shared" si="20"/>
        <v>0</v>
      </c>
      <c r="T112" s="317">
        <f t="shared" si="20"/>
        <v>0</v>
      </c>
      <c r="U112" s="317">
        <f t="shared" si="20"/>
        <v>0</v>
      </c>
      <c r="V112" s="317">
        <f t="shared" si="20"/>
        <v>0</v>
      </c>
      <c r="W112" s="317">
        <f t="shared" ref="W112:AC126" si="21">IF(($C112=0),0,INDEX(W$41:W$73,MATCH($D112,$D$41:$D$73,0)))</f>
        <v>0</v>
      </c>
      <c r="X112" s="317">
        <f t="shared" si="21"/>
        <v>0</v>
      </c>
      <c r="Y112" s="317">
        <f t="shared" si="21"/>
        <v>0</v>
      </c>
      <c r="Z112" s="317">
        <f t="shared" si="21"/>
        <v>0</v>
      </c>
      <c r="AA112" s="317">
        <f t="shared" si="21"/>
        <v>0</v>
      </c>
      <c r="AB112" s="317">
        <f t="shared" si="21"/>
        <v>0</v>
      </c>
      <c r="AC112" s="358">
        <f t="shared" si="21"/>
        <v>0</v>
      </c>
      <c r="AE112" s="1057">
        <f t="shared" ref="AE112:AE138" si="22">IF(($C112=0),0,INDEX(AE$41:AE$73,MATCH($D112,$D$41:$D$73,0)))</f>
        <v>0</v>
      </c>
      <c r="AG112" s="1057">
        <f t="shared" ref="AG112:AG138" si="23">IF(($C112=0),0,INDEX(AG$41:AG$73,MATCH($D112,$D$41:$D$73,0)))</f>
        <v>0</v>
      </c>
      <c r="AI112" s="1057">
        <f t="shared" ref="AI112:AI138" si="24">IF(($C112=0),0,INDEX(AI$41:AI$73,MATCH($D112,$D$41:$D$73,0)))</f>
        <v>0</v>
      </c>
      <c r="AK112" s="574">
        <f t="shared" ref="AK112:AK138" si="25">IF(($C112=0),0,INDEX(AK$41:AK$73,MATCH($D112,$D$41:$D$73,0)))</f>
        <v>0</v>
      </c>
    </row>
    <row r="113" spans="3:37" outlineLevel="1" x14ac:dyDescent="0.2">
      <c r="C113" s="559">
        <f>'Line Items'!H2626</f>
        <v>1</v>
      </c>
      <c r="D113" s="142" t="str">
        <f>IF(C113=1,'Line Items'!D2626,"[not used]")</f>
        <v>Network Rail Creditor</v>
      </c>
      <c r="E113" s="106"/>
      <c r="F113" s="143" t="str">
        <f t="shared" ref="F113:F138" si="26">F112</f>
        <v>£000</v>
      </c>
      <c r="G113" s="107">
        <f t="shared" si="20"/>
        <v>0</v>
      </c>
      <c r="H113" s="107">
        <f t="shared" si="20"/>
        <v>0</v>
      </c>
      <c r="I113" s="107">
        <f t="shared" si="20"/>
        <v>0</v>
      </c>
      <c r="J113" s="107">
        <f t="shared" si="20"/>
        <v>0</v>
      </c>
      <c r="K113" s="107">
        <f t="shared" si="20"/>
        <v>0</v>
      </c>
      <c r="L113" s="107">
        <f t="shared" si="20"/>
        <v>0</v>
      </c>
      <c r="M113" s="107">
        <f t="shared" si="20"/>
        <v>0</v>
      </c>
      <c r="N113" s="107">
        <f t="shared" si="20"/>
        <v>0</v>
      </c>
      <c r="O113" s="107">
        <f t="shared" si="20"/>
        <v>0</v>
      </c>
      <c r="P113" s="107">
        <f t="shared" si="20"/>
        <v>0</v>
      </c>
      <c r="Q113" s="107">
        <f t="shared" si="20"/>
        <v>0</v>
      </c>
      <c r="R113" s="107">
        <f t="shared" si="20"/>
        <v>0</v>
      </c>
      <c r="S113" s="107">
        <f t="shared" si="20"/>
        <v>0</v>
      </c>
      <c r="T113" s="107">
        <f t="shared" si="20"/>
        <v>0</v>
      </c>
      <c r="U113" s="107">
        <f t="shared" si="20"/>
        <v>0</v>
      </c>
      <c r="V113" s="107">
        <f t="shared" si="20"/>
        <v>0</v>
      </c>
      <c r="W113" s="107">
        <f t="shared" si="21"/>
        <v>0</v>
      </c>
      <c r="X113" s="107">
        <f t="shared" si="21"/>
        <v>0</v>
      </c>
      <c r="Y113" s="107">
        <f t="shared" si="21"/>
        <v>0</v>
      </c>
      <c r="Z113" s="107">
        <f t="shared" si="21"/>
        <v>0</v>
      </c>
      <c r="AA113" s="107">
        <f t="shared" si="21"/>
        <v>0</v>
      </c>
      <c r="AB113" s="107">
        <f t="shared" si="21"/>
        <v>0</v>
      </c>
      <c r="AC113" s="108">
        <f t="shared" si="21"/>
        <v>0</v>
      </c>
      <c r="AE113" s="805">
        <f t="shared" si="22"/>
        <v>0</v>
      </c>
      <c r="AG113" s="805">
        <f t="shared" si="23"/>
        <v>0</v>
      </c>
      <c r="AI113" s="805">
        <f t="shared" si="24"/>
        <v>0</v>
      </c>
      <c r="AK113" s="285">
        <f t="shared" si="25"/>
        <v>0</v>
      </c>
    </row>
    <row r="114" spans="3:37" outlineLevel="1" x14ac:dyDescent="0.2">
      <c r="C114" s="559">
        <f>'Line Items'!H2627</f>
        <v>1</v>
      </c>
      <c r="D114" s="142" t="str">
        <f>IF(C114=1,'Line Items'!D2627,"[not used]")</f>
        <v>Trade Creditors</v>
      </c>
      <c r="E114" s="106"/>
      <c r="F114" s="143" t="str">
        <f t="shared" si="26"/>
        <v>£000</v>
      </c>
      <c r="G114" s="107">
        <f t="shared" si="20"/>
        <v>0</v>
      </c>
      <c r="H114" s="107">
        <f t="shared" si="20"/>
        <v>0</v>
      </c>
      <c r="I114" s="107">
        <f t="shared" si="20"/>
        <v>0</v>
      </c>
      <c r="J114" s="107">
        <f t="shared" si="20"/>
        <v>0</v>
      </c>
      <c r="K114" s="107">
        <f t="shared" si="20"/>
        <v>0</v>
      </c>
      <c r="L114" s="107">
        <f t="shared" si="20"/>
        <v>0</v>
      </c>
      <c r="M114" s="107">
        <f t="shared" si="20"/>
        <v>0</v>
      </c>
      <c r="N114" s="107">
        <f t="shared" si="20"/>
        <v>0</v>
      </c>
      <c r="O114" s="107">
        <f t="shared" si="20"/>
        <v>0</v>
      </c>
      <c r="P114" s="107">
        <f t="shared" si="20"/>
        <v>0</v>
      </c>
      <c r="Q114" s="107">
        <f t="shared" si="20"/>
        <v>0</v>
      </c>
      <c r="R114" s="107">
        <f t="shared" si="20"/>
        <v>0</v>
      </c>
      <c r="S114" s="107">
        <f t="shared" si="20"/>
        <v>0</v>
      </c>
      <c r="T114" s="107">
        <f t="shared" si="20"/>
        <v>0</v>
      </c>
      <c r="U114" s="107">
        <f t="shared" si="20"/>
        <v>0</v>
      </c>
      <c r="V114" s="107">
        <f t="shared" si="20"/>
        <v>0</v>
      </c>
      <c r="W114" s="107">
        <f t="shared" si="21"/>
        <v>0</v>
      </c>
      <c r="X114" s="107">
        <f t="shared" si="21"/>
        <v>0</v>
      </c>
      <c r="Y114" s="107">
        <f t="shared" si="21"/>
        <v>0</v>
      </c>
      <c r="Z114" s="107">
        <f t="shared" si="21"/>
        <v>0</v>
      </c>
      <c r="AA114" s="107">
        <f t="shared" si="21"/>
        <v>0</v>
      </c>
      <c r="AB114" s="107">
        <f t="shared" si="21"/>
        <v>0</v>
      </c>
      <c r="AC114" s="108">
        <f t="shared" si="21"/>
        <v>0</v>
      </c>
      <c r="AE114" s="805">
        <f t="shared" si="22"/>
        <v>0</v>
      </c>
      <c r="AG114" s="805">
        <f t="shared" si="23"/>
        <v>0</v>
      </c>
      <c r="AI114" s="805">
        <f t="shared" si="24"/>
        <v>0</v>
      </c>
      <c r="AK114" s="285">
        <f t="shared" si="25"/>
        <v>0</v>
      </c>
    </row>
    <row r="115" spans="3:37" outlineLevel="1" x14ac:dyDescent="0.2">
      <c r="C115" s="559">
        <f>'Line Items'!H2628</f>
        <v>1</v>
      </c>
      <c r="D115" s="142" t="str">
        <f>IF(C115=1,'Line Items'!D2628,"[not used]")</f>
        <v>Tax Creditor</v>
      </c>
      <c r="E115" s="106"/>
      <c r="F115" s="143" t="str">
        <f t="shared" si="26"/>
        <v>£000</v>
      </c>
      <c r="G115" s="107">
        <f t="shared" si="20"/>
        <v>0</v>
      </c>
      <c r="H115" s="107">
        <f t="shared" si="20"/>
        <v>0</v>
      </c>
      <c r="I115" s="107">
        <f t="shared" si="20"/>
        <v>0</v>
      </c>
      <c r="J115" s="107">
        <f t="shared" si="20"/>
        <v>0</v>
      </c>
      <c r="K115" s="107">
        <f t="shared" si="20"/>
        <v>0</v>
      </c>
      <c r="L115" s="107">
        <f t="shared" si="20"/>
        <v>0</v>
      </c>
      <c r="M115" s="107">
        <f t="shared" si="20"/>
        <v>0</v>
      </c>
      <c r="N115" s="107">
        <f t="shared" si="20"/>
        <v>0</v>
      </c>
      <c r="O115" s="107">
        <f t="shared" si="20"/>
        <v>0</v>
      </c>
      <c r="P115" s="107">
        <f t="shared" si="20"/>
        <v>0</v>
      </c>
      <c r="Q115" s="107">
        <f t="shared" si="20"/>
        <v>0</v>
      </c>
      <c r="R115" s="107">
        <f t="shared" si="20"/>
        <v>0</v>
      </c>
      <c r="S115" s="107">
        <f t="shared" si="20"/>
        <v>0</v>
      </c>
      <c r="T115" s="107">
        <f t="shared" si="20"/>
        <v>0</v>
      </c>
      <c r="U115" s="107">
        <f t="shared" si="20"/>
        <v>0</v>
      </c>
      <c r="V115" s="107">
        <f t="shared" si="20"/>
        <v>0</v>
      </c>
      <c r="W115" s="107">
        <f t="shared" si="21"/>
        <v>0</v>
      </c>
      <c r="X115" s="107">
        <f t="shared" si="21"/>
        <v>0</v>
      </c>
      <c r="Y115" s="107">
        <f t="shared" si="21"/>
        <v>0</v>
      </c>
      <c r="Z115" s="107">
        <f t="shared" si="21"/>
        <v>0</v>
      </c>
      <c r="AA115" s="107">
        <f t="shared" si="21"/>
        <v>0</v>
      </c>
      <c r="AB115" s="107">
        <f t="shared" si="21"/>
        <v>0</v>
      </c>
      <c r="AC115" s="108">
        <f t="shared" si="21"/>
        <v>0</v>
      </c>
      <c r="AE115" s="805">
        <f t="shared" si="22"/>
        <v>0</v>
      </c>
      <c r="AG115" s="805">
        <f t="shared" si="23"/>
        <v>0</v>
      </c>
      <c r="AI115" s="805">
        <f t="shared" si="24"/>
        <v>0</v>
      </c>
      <c r="AK115" s="285">
        <f t="shared" si="25"/>
        <v>0</v>
      </c>
    </row>
    <row r="116" spans="3:37" outlineLevel="1" x14ac:dyDescent="0.2">
      <c r="C116" s="559">
        <f>'Line Items'!H2629</f>
        <v>1</v>
      </c>
      <c r="D116" s="142" t="str">
        <f>IF(C116=1,'Line Items'!D2629,"[not used]")</f>
        <v>Deferred Tax</v>
      </c>
      <c r="E116" s="106"/>
      <c r="F116" s="143" t="str">
        <f t="shared" si="26"/>
        <v>£000</v>
      </c>
      <c r="G116" s="107">
        <f t="shared" si="20"/>
        <v>0</v>
      </c>
      <c r="H116" s="107">
        <f t="shared" si="20"/>
        <v>0</v>
      </c>
      <c r="I116" s="107">
        <f t="shared" si="20"/>
        <v>0</v>
      </c>
      <c r="J116" s="107">
        <f t="shared" si="20"/>
        <v>0</v>
      </c>
      <c r="K116" s="107">
        <f t="shared" si="20"/>
        <v>0</v>
      </c>
      <c r="L116" s="107">
        <f t="shared" si="20"/>
        <v>0</v>
      </c>
      <c r="M116" s="107">
        <f t="shared" si="20"/>
        <v>0</v>
      </c>
      <c r="N116" s="107">
        <f t="shared" si="20"/>
        <v>0</v>
      </c>
      <c r="O116" s="107">
        <f t="shared" si="20"/>
        <v>0</v>
      </c>
      <c r="P116" s="107">
        <f t="shared" si="20"/>
        <v>0</v>
      </c>
      <c r="Q116" s="107">
        <f t="shared" si="20"/>
        <v>0</v>
      </c>
      <c r="R116" s="107">
        <f t="shared" si="20"/>
        <v>0</v>
      </c>
      <c r="S116" s="107">
        <f t="shared" si="20"/>
        <v>0</v>
      </c>
      <c r="T116" s="107">
        <f t="shared" si="20"/>
        <v>0</v>
      </c>
      <c r="U116" s="107">
        <f t="shared" si="20"/>
        <v>0</v>
      </c>
      <c r="V116" s="107">
        <f t="shared" si="20"/>
        <v>0</v>
      </c>
      <c r="W116" s="107">
        <f t="shared" si="21"/>
        <v>0</v>
      </c>
      <c r="X116" s="107">
        <f t="shared" si="21"/>
        <v>0</v>
      </c>
      <c r="Y116" s="107">
        <f t="shared" si="21"/>
        <v>0</v>
      </c>
      <c r="Z116" s="107">
        <f t="shared" si="21"/>
        <v>0</v>
      </c>
      <c r="AA116" s="107">
        <f t="shared" si="21"/>
        <v>0</v>
      </c>
      <c r="AB116" s="107">
        <f t="shared" si="21"/>
        <v>0</v>
      </c>
      <c r="AC116" s="108">
        <f t="shared" si="21"/>
        <v>0</v>
      </c>
      <c r="AE116" s="805">
        <f t="shared" si="22"/>
        <v>0</v>
      </c>
      <c r="AG116" s="805">
        <f t="shared" si="23"/>
        <v>0</v>
      </c>
      <c r="AI116" s="805">
        <f t="shared" si="24"/>
        <v>0</v>
      </c>
      <c r="AK116" s="285">
        <f t="shared" si="25"/>
        <v>0</v>
      </c>
    </row>
    <row r="117" spans="3:37" outlineLevel="1" x14ac:dyDescent="0.2">
      <c r="C117" s="559">
        <f>'Line Items'!H2630</f>
        <v>1</v>
      </c>
      <c r="D117" s="142" t="str">
        <f>IF(C117=1,'Line Items'!D2630,"[not used]")</f>
        <v>Other Creditors</v>
      </c>
      <c r="E117" s="106"/>
      <c r="F117" s="143" t="str">
        <f t="shared" si="26"/>
        <v>£000</v>
      </c>
      <c r="G117" s="107">
        <f t="shared" si="20"/>
        <v>0</v>
      </c>
      <c r="H117" s="107">
        <f t="shared" si="20"/>
        <v>0</v>
      </c>
      <c r="I117" s="107">
        <f t="shared" si="20"/>
        <v>0</v>
      </c>
      <c r="J117" s="107">
        <f t="shared" si="20"/>
        <v>0</v>
      </c>
      <c r="K117" s="107">
        <f t="shared" si="20"/>
        <v>0</v>
      </c>
      <c r="L117" s="107">
        <f t="shared" si="20"/>
        <v>0</v>
      </c>
      <c r="M117" s="107">
        <f t="shared" si="20"/>
        <v>0</v>
      </c>
      <c r="N117" s="107">
        <f t="shared" si="20"/>
        <v>0</v>
      </c>
      <c r="O117" s="107">
        <f t="shared" si="20"/>
        <v>0</v>
      </c>
      <c r="P117" s="107">
        <f t="shared" si="20"/>
        <v>0</v>
      </c>
      <c r="Q117" s="107">
        <f t="shared" si="20"/>
        <v>0</v>
      </c>
      <c r="R117" s="107">
        <f t="shared" si="20"/>
        <v>0</v>
      </c>
      <c r="S117" s="107">
        <f t="shared" si="20"/>
        <v>0</v>
      </c>
      <c r="T117" s="107">
        <f t="shared" si="20"/>
        <v>0</v>
      </c>
      <c r="U117" s="107">
        <f t="shared" si="20"/>
        <v>0</v>
      </c>
      <c r="V117" s="107">
        <f t="shared" si="20"/>
        <v>0</v>
      </c>
      <c r="W117" s="107">
        <f t="shared" si="21"/>
        <v>0</v>
      </c>
      <c r="X117" s="107">
        <f t="shared" si="21"/>
        <v>0</v>
      </c>
      <c r="Y117" s="107">
        <f t="shared" si="21"/>
        <v>0</v>
      </c>
      <c r="Z117" s="107">
        <f t="shared" si="21"/>
        <v>0</v>
      </c>
      <c r="AA117" s="107">
        <f t="shared" si="21"/>
        <v>0</v>
      </c>
      <c r="AB117" s="107">
        <f t="shared" si="21"/>
        <v>0</v>
      </c>
      <c r="AC117" s="108">
        <f t="shared" si="21"/>
        <v>0</v>
      </c>
      <c r="AE117" s="805">
        <f t="shared" si="22"/>
        <v>0</v>
      </c>
      <c r="AG117" s="805">
        <f t="shared" si="23"/>
        <v>0</v>
      </c>
      <c r="AI117" s="805">
        <f t="shared" si="24"/>
        <v>0</v>
      </c>
      <c r="AK117" s="285">
        <f t="shared" si="25"/>
        <v>0</v>
      </c>
    </row>
    <row r="118" spans="3:37" outlineLevel="1" x14ac:dyDescent="0.2">
      <c r="C118" s="559">
        <f>'Line Items'!H2631</f>
        <v>1</v>
      </c>
      <c r="D118" s="142" t="str">
        <f>IF(C118=1,'Line Items'!D2631,"[not used]")</f>
        <v>Intercompany Creditors</v>
      </c>
      <c r="E118" s="106"/>
      <c r="F118" s="143" t="str">
        <f t="shared" si="26"/>
        <v>£000</v>
      </c>
      <c r="G118" s="107">
        <f t="shared" si="20"/>
        <v>0</v>
      </c>
      <c r="H118" s="107">
        <f t="shared" si="20"/>
        <v>0</v>
      </c>
      <c r="I118" s="107">
        <f t="shared" si="20"/>
        <v>0</v>
      </c>
      <c r="J118" s="107">
        <f t="shared" si="20"/>
        <v>0</v>
      </c>
      <c r="K118" s="107">
        <f t="shared" si="20"/>
        <v>0</v>
      </c>
      <c r="L118" s="107">
        <f t="shared" si="20"/>
        <v>0</v>
      </c>
      <c r="M118" s="107">
        <f t="shared" si="20"/>
        <v>0</v>
      </c>
      <c r="N118" s="107">
        <f t="shared" si="20"/>
        <v>0</v>
      </c>
      <c r="O118" s="107">
        <f t="shared" si="20"/>
        <v>0</v>
      </c>
      <c r="P118" s="107">
        <f t="shared" si="20"/>
        <v>0</v>
      </c>
      <c r="Q118" s="107">
        <f t="shared" si="20"/>
        <v>0</v>
      </c>
      <c r="R118" s="107">
        <f t="shared" si="20"/>
        <v>0</v>
      </c>
      <c r="S118" s="107">
        <f t="shared" si="20"/>
        <v>0</v>
      </c>
      <c r="T118" s="107">
        <f t="shared" si="20"/>
        <v>0</v>
      </c>
      <c r="U118" s="107">
        <f t="shared" si="20"/>
        <v>0</v>
      </c>
      <c r="V118" s="107">
        <f t="shared" si="20"/>
        <v>0</v>
      </c>
      <c r="W118" s="107">
        <f t="shared" si="21"/>
        <v>0</v>
      </c>
      <c r="X118" s="107">
        <f t="shared" si="21"/>
        <v>0</v>
      </c>
      <c r="Y118" s="107">
        <f t="shared" si="21"/>
        <v>0</v>
      </c>
      <c r="Z118" s="107">
        <f t="shared" si="21"/>
        <v>0</v>
      </c>
      <c r="AA118" s="107">
        <f t="shared" si="21"/>
        <v>0</v>
      </c>
      <c r="AB118" s="107">
        <f t="shared" si="21"/>
        <v>0</v>
      </c>
      <c r="AC118" s="108">
        <f t="shared" si="21"/>
        <v>0</v>
      </c>
      <c r="AE118" s="805">
        <f t="shared" si="22"/>
        <v>0</v>
      </c>
      <c r="AG118" s="805">
        <f t="shared" si="23"/>
        <v>0</v>
      </c>
      <c r="AI118" s="805">
        <f t="shared" si="24"/>
        <v>0</v>
      </c>
      <c r="AK118" s="285">
        <f t="shared" si="25"/>
        <v>0</v>
      </c>
    </row>
    <row r="119" spans="3:37" outlineLevel="1" x14ac:dyDescent="0.2">
      <c r="C119" s="559">
        <f>'Line Items'!H2632</f>
        <v>1</v>
      </c>
      <c r="D119" s="142" t="str">
        <f>IF(C119=1,'Line Items'!D2632,"[not used]")</f>
        <v>Dividends declared</v>
      </c>
      <c r="E119" s="106"/>
      <c r="F119" s="143" t="str">
        <f t="shared" si="26"/>
        <v>£000</v>
      </c>
      <c r="G119" s="107">
        <f t="shared" si="20"/>
        <v>0</v>
      </c>
      <c r="H119" s="107">
        <f t="shared" si="20"/>
        <v>0</v>
      </c>
      <c r="I119" s="107">
        <f t="shared" si="20"/>
        <v>0</v>
      </c>
      <c r="J119" s="107">
        <f t="shared" si="20"/>
        <v>0</v>
      </c>
      <c r="K119" s="107">
        <f t="shared" si="20"/>
        <v>0</v>
      </c>
      <c r="L119" s="107">
        <f t="shared" si="20"/>
        <v>0</v>
      </c>
      <c r="M119" s="107">
        <f t="shared" si="20"/>
        <v>0</v>
      </c>
      <c r="N119" s="107">
        <f t="shared" si="20"/>
        <v>0</v>
      </c>
      <c r="O119" s="107">
        <f t="shared" si="20"/>
        <v>0</v>
      </c>
      <c r="P119" s="107">
        <f t="shared" si="20"/>
        <v>0</v>
      </c>
      <c r="Q119" s="107">
        <f t="shared" si="20"/>
        <v>0</v>
      </c>
      <c r="R119" s="107">
        <f t="shared" si="20"/>
        <v>0</v>
      </c>
      <c r="S119" s="107">
        <f t="shared" si="20"/>
        <v>0</v>
      </c>
      <c r="T119" s="107">
        <f t="shared" si="20"/>
        <v>0</v>
      </c>
      <c r="U119" s="107">
        <f t="shared" si="20"/>
        <v>0</v>
      </c>
      <c r="V119" s="107">
        <f t="shared" si="20"/>
        <v>0</v>
      </c>
      <c r="W119" s="107">
        <f t="shared" si="21"/>
        <v>0</v>
      </c>
      <c r="X119" s="107">
        <f t="shared" si="21"/>
        <v>0</v>
      </c>
      <c r="Y119" s="107">
        <f t="shared" si="21"/>
        <v>0</v>
      </c>
      <c r="Z119" s="107">
        <f t="shared" si="21"/>
        <v>0</v>
      </c>
      <c r="AA119" s="107">
        <f t="shared" si="21"/>
        <v>0</v>
      </c>
      <c r="AB119" s="107">
        <f t="shared" si="21"/>
        <v>0</v>
      </c>
      <c r="AC119" s="108">
        <f t="shared" si="21"/>
        <v>0</v>
      </c>
      <c r="AE119" s="805">
        <f t="shared" si="22"/>
        <v>0</v>
      </c>
      <c r="AG119" s="805">
        <f t="shared" si="23"/>
        <v>0</v>
      </c>
      <c r="AI119" s="805">
        <f t="shared" si="24"/>
        <v>0</v>
      </c>
      <c r="AK119" s="285">
        <f t="shared" si="25"/>
        <v>0</v>
      </c>
    </row>
    <row r="120" spans="3:37" outlineLevel="1" x14ac:dyDescent="0.2">
      <c r="C120" s="559">
        <f>'Line Items'!H2633</f>
        <v>1</v>
      </c>
      <c r="D120" s="142" t="str">
        <f>IF(C120=1,'Line Items'!D2633,"[not used]")</f>
        <v>Accruals and Deferred Income</v>
      </c>
      <c r="E120" s="106"/>
      <c r="F120" s="143" t="str">
        <f t="shared" si="26"/>
        <v>£000</v>
      </c>
      <c r="G120" s="107">
        <f t="shared" si="20"/>
        <v>0</v>
      </c>
      <c r="H120" s="107">
        <f t="shared" si="20"/>
        <v>0</v>
      </c>
      <c r="I120" s="107">
        <f t="shared" si="20"/>
        <v>0</v>
      </c>
      <c r="J120" s="107">
        <f t="shared" si="20"/>
        <v>0</v>
      </c>
      <c r="K120" s="107">
        <f t="shared" si="20"/>
        <v>0</v>
      </c>
      <c r="L120" s="107">
        <f t="shared" si="20"/>
        <v>0</v>
      </c>
      <c r="M120" s="107">
        <f t="shared" si="20"/>
        <v>0</v>
      </c>
      <c r="N120" s="107">
        <f t="shared" si="20"/>
        <v>0</v>
      </c>
      <c r="O120" s="107">
        <f t="shared" si="20"/>
        <v>0</v>
      </c>
      <c r="P120" s="107">
        <f t="shared" si="20"/>
        <v>0</v>
      </c>
      <c r="Q120" s="107">
        <f t="shared" si="20"/>
        <v>0</v>
      </c>
      <c r="R120" s="107">
        <f t="shared" si="20"/>
        <v>0</v>
      </c>
      <c r="S120" s="107">
        <f t="shared" si="20"/>
        <v>0</v>
      </c>
      <c r="T120" s="107">
        <f t="shared" si="20"/>
        <v>0</v>
      </c>
      <c r="U120" s="107">
        <f t="shared" si="20"/>
        <v>0</v>
      </c>
      <c r="V120" s="107">
        <f t="shared" si="20"/>
        <v>0</v>
      </c>
      <c r="W120" s="107">
        <f t="shared" si="21"/>
        <v>0</v>
      </c>
      <c r="X120" s="107">
        <f t="shared" si="21"/>
        <v>0</v>
      </c>
      <c r="Y120" s="107">
        <f t="shared" si="21"/>
        <v>0</v>
      </c>
      <c r="Z120" s="107">
        <f t="shared" si="21"/>
        <v>0</v>
      </c>
      <c r="AA120" s="107">
        <f t="shared" si="21"/>
        <v>0</v>
      </c>
      <c r="AB120" s="107">
        <f t="shared" si="21"/>
        <v>0</v>
      </c>
      <c r="AC120" s="108">
        <f t="shared" si="21"/>
        <v>0</v>
      </c>
      <c r="AE120" s="805">
        <f t="shared" si="22"/>
        <v>0</v>
      </c>
      <c r="AG120" s="805">
        <f t="shared" si="23"/>
        <v>0</v>
      </c>
      <c r="AI120" s="805">
        <f t="shared" si="24"/>
        <v>0</v>
      </c>
      <c r="AK120" s="285">
        <f t="shared" si="25"/>
        <v>0</v>
      </c>
    </row>
    <row r="121" spans="3:37" outlineLevel="1" x14ac:dyDescent="0.2">
      <c r="C121" s="559">
        <f>'Line Items'!H2634</f>
        <v>0</v>
      </c>
      <c r="D121" s="142" t="str">
        <f>IF(C121=1,'Line Items'!D2634,"[not used]")</f>
        <v>[not used]</v>
      </c>
      <c r="E121" s="106"/>
      <c r="F121" s="143" t="str">
        <f t="shared" si="26"/>
        <v>£000</v>
      </c>
      <c r="G121" s="107">
        <f t="shared" si="20"/>
        <v>0</v>
      </c>
      <c r="H121" s="107">
        <f t="shared" si="20"/>
        <v>0</v>
      </c>
      <c r="I121" s="107">
        <f t="shared" si="20"/>
        <v>0</v>
      </c>
      <c r="J121" s="107">
        <f t="shared" si="20"/>
        <v>0</v>
      </c>
      <c r="K121" s="107">
        <f t="shared" si="20"/>
        <v>0</v>
      </c>
      <c r="L121" s="107">
        <f t="shared" si="20"/>
        <v>0</v>
      </c>
      <c r="M121" s="107">
        <f t="shared" si="20"/>
        <v>0</v>
      </c>
      <c r="N121" s="107">
        <f t="shared" si="20"/>
        <v>0</v>
      </c>
      <c r="O121" s="107">
        <f t="shared" si="20"/>
        <v>0</v>
      </c>
      <c r="P121" s="107">
        <f t="shared" si="20"/>
        <v>0</v>
      </c>
      <c r="Q121" s="107">
        <f t="shared" si="20"/>
        <v>0</v>
      </c>
      <c r="R121" s="107">
        <f t="shared" si="20"/>
        <v>0</v>
      </c>
      <c r="S121" s="107">
        <f t="shared" si="20"/>
        <v>0</v>
      </c>
      <c r="T121" s="107">
        <f t="shared" si="20"/>
        <v>0</v>
      </c>
      <c r="U121" s="107">
        <f t="shared" si="20"/>
        <v>0</v>
      </c>
      <c r="V121" s="107">
        <f t="shared" si="20"/>
        <v>0</v>
      </c>
      <c r="W121" s="107">
        <f t="shared" si="21"/>
        <v>0</v>
      </c>
      <c r="X121" s="107">
        <f t="shared" si="21"/>
        <v>0</v>
      </c>
      <c r="Y121" s="107">
        <f t="shared" si="21"/>
        <v>0</v>
      </c>
      <c r="Z121" s="107">
        <f t="shared" si="21"/>
        <v>0</v>
      </c>
      <c r="AA121" s="107">
        <f t="shared" si="21"/>
        <v>0</v>
      </c>
      <c r="AB121" s="107">
        <f t="shared" si="21"/>
        <v>0</v>
      </c>
      <c r="AC121" s="108">
        <f t="shared" si="21"/>
        <v>0</v>
      </c>
      <c r="AE121" s="805">
        <f t="shared" si="22"/>
        <v>0</v>
      </c>
      <c r="AG121" s="805">
        <f t="shared" si="23"/>
        <v>0</v>
      </c>
      <c r="AI121" s="805">
        <f t="shared" si="24"/>
        <v>0</v>
      </c>
      <c r="AK121" s="285">
        <f t="shared" si="25"/>
        <v>0</v>
      </c>
    </row>
    <row r="122" spans="3:37" outlineLevel="1" x14ac:dyDescent="0.2">
      <c r="C122" s="559">
        <f>'Line Items'!H2635</f>
        <v>1</v>
      </c>
      <c r="D122" s="142" t="str">
        <f>IF(C122=1,'Line Items'!D2635,"[not used]")</f>
        <v>Profit Share Creditor</v>
      </c>
      <c r="E122" s="106"/>
      <c r="F122" s="143" t="str">
        <f t="shared" si="26"/>
        <v>£000</v>
      </c>
      <c r="G122" s="107">
        <f t="shared" si="20"/>
        <v>0</v>
      </c>
      <c r="H122" s="107">
        <f t="shared" si="20"/>
        <v>0</v>
      </c>
      <c r="I122" s="107">
        <f t="shared" si="20"/>
        <v>0</v>
      </c>
      <c r="J122" s="107">
        <f t="shared" si="20"/>
        <v>0</v>
      </c>
      <c r="K122" s="107">
        <f t="shared" si="20"/>
        <v>0</v>
      </c>
      <c r="L122" s="107">
        <f t="shared" si="20"/>
        <v>0</v>
      </c>
      <c r="M122" s="107">
        <f t="shared" si="20"/>
        <v>0</v>
      </c>
      <c r="N122" s="107">
        <f t="shared" si="20"/>
        <v>0</v>
      </c>
      <c r="O122" s="107">
        <f t="shared" si="20"/>
        <v>0</v>
      </c>
      <c r="P122" s="107">
        <f t="shared" si="20"/>
        <v>0</v>
      </c>
      <c r="Q122" s="107">
        <f t="shared" si="20"/>
        <v>0</v>
      </c>
      <c r="R122" s="107">
        <f t="shared" si="20"/>
        <v>0</v>
      </c>
      <c r="S122" s="107">
        <f t="shared" si="20"/>
        <v>0</v>
      </c>
      <c r="T122" s="107">
        <f t="shared" si="20"/>
        <v>0</v>
      </c>
      <c r="U122" s="107">
        <f t="shared" si="20"/>
        <v>0</v>
      </c>
      <c r="V122" s="107">
        <f t="shared" si="20"/>
        <v>0</v>
      </c>
      <c r="W122" s="107">
        <f t="shared" si="21"/>
        <v>0</v>
      </c>
      <c r="X122" s="107">
        <f t="shared" si="21"/>
        <v>0</v>
      </c>
      <c r="Y122" s="107">
        <f t="shared" si="21"/>
        <v>0</v>
      </c>
      <c r="Z122" s="107">
        <f t="shared" si="21"/>
        <v>0</v>
      </c>
      <c r="AA122" s="107">
        <f t="shared" si="21"/>
        <v>0</v>
      </c>
      <c r="AB122" s="107">
        <f t="shared" si="21"/>
        <v>0</v>
      </c>
      <c r="AC122" s="108">
        <f t="shared" si="21"/>
        <v>0</v>
      </c>
      <c r="AE122" s="805">
        <f t="shared" si="22"/>
        <v>0</v>
      </c>
      <c r="AG122" s="805">
        <f t="shared" si="23"/>
        <v>0</v>
      </c>
      <c r="AI122" s="805">
        <f t="shared" si="24"/>
        <v>0</v>
      </c>
      <c r="AK122" s="285">
        <f t="shared" si="25"/>
        <v>0</v>
      </c>
    </row>
    <row r="123" spans="3:37" outlineLevel="1" x14ac:dyDescent="0.2">
      <c r="C123" s="559">
        <f>'Line Items'!H2636</f>
        <v>0</v>
      </c>
      <c r="D123" s="142" t="str">
        <f>IF(C123=1,'Line Items'!D2636,"[not used]")</f>
        <v>[not used]</v>
      </c>
      <c r="E123" s="106"/>
      <c r="F123" s="143" t="str">
        <f t="shared" si="26"/>
        <v>£000</v>
      </c>
      <c r="G123" s="107">
        <f t="shared" si="20"/>
        <v>0</v>
      </c>
      <c r="H123" s="107">
        <f t="shared" si="20"/>
        <v>0</v>
      </c>
      <c r="I123" s="107">
        <f t="shared" si="20"/>
        <v>0</v>
      </c>
      <c r="J123" s="107">
        <f t="shared" si="20"/>
        <v>0</v>
      </c>
      <c r="K123" s="107">
        <f t="shared" si="20"/>
        <v>0</v>
      </c>
      <c r="L123" s="107">
        <f t="shared" si="20"/>
        <v>0</v>
      </c>
      <c r="M123" s="107">
        <f t="shared" si="20"/>
        <v>0</v>
      </c>
      <c r="N123" s="107">
        <f t="shared" si="20"/>
        <v>0</v>
      </c>
      <c r="O123" s="107">
        <f t="shared" si="20"/>
        <v>0</v>
      </c>
      <c r="P123" s="107">
        <f t="shared" si="20"/>
        <v>0</v>
      </c>
      <c r="Q123" s="107">
        <f t="shared" si="20"/>
        <v>0</v>
      </c>
      <c r="R123" s="107">
        <f t="shared" si="20"/>
        <v>0</v>
      </c>
      <c r="S123" s="107">
        <f t="shared" si="20"/>
        <v>0</v>
      </c>
      <c r="T123" s="107">
        <f t="shared" si="20"/>
        <v>0</v>
      </c>
      <c r="U123" s="107">
        <f t="shared" si="20"/>
        <v>0</v>
      </c>
      <c r="V123" s="107">
        <f t="shared" si="20"/>
        <v>0</v>
      </c>
      <c r="W123" s="107">
        <f t="shared" si="21"/>
        <v>0</v>
      </c>
      <c r="X123" s="107">
        <f t="shared" si="21"/>
        <v>0</v>
      </c>
      <c r="Y123" s="107">
        <f t="shared" si="21"/>
        <v>0</v>
      </c>
      <c r="Z123" s="107">
        <f t="shared" si="21"/>
        <v>0</v>
      </c>
      <c r="AA123" s="107">
        <f t="shared" si="21"/>
        <v>0</v>
      </c>
      <c r="AB123" s="107">
        <f t="shared" si="21"/>
        <v>0</v>
      </c>
      <c r="AC123" s="108">
        <f t="shared" si="21"/>
        <v>0</v>
      </c>
      <c r="AE123" s="805">
        <f t="shared" si="22"/>
        <v>0</v>
      </c>
      <c r="AG123" s="805">
        <f t="shared" si="23"/>
        <v>0</v>
      </c>
      <c r="AI123" s="805">
        <f t="shared" si="24"/>
        <v>0</v>
      </c>
      <c r="AK123" s="285">
        <f t="shared" si="25"/>
        <v>0</v>
      </c>
    </row>
    <row r="124" spans="3:37" outlineLevel="1" x14ac:dyDescent="0.2">
      <c r="C124" s="559">
        <f>'Line Items'!H2637</f>
        <v>1</v>
      </c>
      <c r="D124" s="142" t="str">
        <f>IF(C124=1,'Line Items'!D2637,"[not used]")</f>
        <v>FRM Creditor</v>
      </c>
      <c r="E124" s="106"/>
      <c r="F124" s="143" t="str">
        <f t="shared" si="26"/>
        <v>£000</v>
      </c>
      <c r="G124" s="107">
        <f t="shared" si="20"/>
        <v>0</v>
      </c>
      <c r="H124" s="107">
        <f t="shared" si="20"/>
        <v>0</v>
      </c>
      <c r="I124" s="107">
        <f t="shared" si="20"/>
        <v>0</v>
      </c>
      <c r="J124" s="107">
        <f t="shared" si="20"/>
        <v>0</v>
      </c>
      <c r="K124" s="107">
        <f t="shared" si="20"/>
        <v>0</v>
      </c>
      <c r="L124" s="107">
        <f t="shared" si="20"/>
        <v>0</v>
      </c>
      <c r="M124" s="107">
        <f t="shared" si="20"/>
        <v>0</v>
      </c>
      <c r="N124" s="107">
        <f t="shared" si="20"/>
        <v>0</v>
      </c>
      <c r="O124" s="107">
        <f t="shared" si="20"/>
        <v>0</v>
      </c>
      <c r="P124" s="107">
        <f t="shared" si="20"/>
        <v>0</v>
      </c>
      <c r="Q124" s="107">
        <f t="shared" si="20"/>
        <v>0</v>
      </c>
      <c r="R124" s="107">
        <f t="shared" si="20"/>
        <v>0</v>
      </c>
      <c r="S124" s="107">
        <f t="shared" si="20"/>
        <v>0</v>
      </c>
      <c r="T124" s="107">
        <f t="shared" si="20"/>
        <v>0</v>
      </c>
      <c r="U124" s="107">
        <f t="shared" si="20"/>
        <v>0</v>
      </c>
      <c r="V124" s="107">
        <f t="shared" si="20"/>
        <v>0</v>
      </c>
      <c r="W124" s="107">
        <f t="shared" si="21"/>
        <v>0</v>
      </c>
      <c r="X124" s="107">
        <f t="shared" si="21"/>
        <v>0</v>
      </c>
      <c r="Y124" s="107">
        <f t="shared" si="21"/>
        <v>0</v>
      </c>
      <c r="Z124" s="107">
        <f t="shared" si="21"/>
        <v>0</v>
      </c>
      <c r="AA124" s="107">
        <f t="shared" si="21"/>
        <v>0</v>
      </c>
      <c r="AB124" s="107">
        <f t="shared" si="21"/>
        <v>0</v>
      </c>
      <c r="AC124" s="108">
        <f t="shared" si="21"/>
        <v>0</v>
      </c>
      <c r="AE124" s="805">
        <f t="shared" si="22"/>
        <v>0</v>
      </c>
      <c r="AG124" s="805">
        <f t="shared" si="23"/>
        <v>0</v>
      </c>
      <c r="AI124" s="805">
        <f t="shared" si="24"/>
        <v>0</v>
      </c>
      <c r="AK124" s="285">
        <f t="shared" si="25"/>
        <v>0</v>
      </c>
    </row>
    <row r="125" spans="3:37" outlineLevel="1" x14ac:dyDescent="0.2">
      <c r="C125" s="559">
        <f>'Line Items'!H2638</f>
        <v>1</v>
      </c>
      <c r="D125" s="142" t="str">
        <f>IF(C125=1,'Line Items'!D2638,"[not used]")</f>
        <v>HS1 Deferred Revenue</v>
      </c>
      <c r="E125" s="106"/>
      <c r="F125" s="143" t="str">
        <f t="shared" si="26"/>
        <v>£000</v>
      </c>
      <c r="G125" s="107">
        <f t="shared" si="20"/>
        <v>0</v>
      </c>
      <c r="H125" s="107">
        <f t="shared" si="20"/>
        <v>0</v>
      </c>
      <c r="I125" s="107">
        <f t="shared" si="20"/>
        <v>0</v>
      </c>
      <c r="J125" s="107">
        <f t="shared" si="20"/>
        <v>0</v>
      </c>
      <c r="K125" s="107">
        <f t="shared" si="20"/>
        <v>0</v>
      </c>
      <c r="L125" s="107">
        <f t="shared" si="20"/>
        <v>0</v>
      </c>
      <c r="M125" s="107">
        <f t="shared" si="20"/>
        <v>0</v>
      </c>
      <c r="N125" s="107">
        <f t="shared" si="20"/>
        <v>0</v>
      </c>
      <c r="O125" s="107">
        <f t="shared" si="20"/>
        <v>0</v>
      </c>
      <c r="P125" s="107">
        <f t="shared" si="20"/>
        <v>0</v>
      </c>
      <c r="Q125" s="107">
        <f t="shared" si="20"/>
        <v>0</v>
      </c>
      <c r="R125" s="107">
        <f t="shared" si="20"/>
        <v>0</v>
      </c>
      <c r="S125" s="107">
        <f t="shared" si="20"/>
        <v>0</v>
      </c>
      <c r="T125" s="107">
        <f t="shared" si="20"/>
        <v>0</v>
      </c>
      <c r="U125" s="107">
        <f t="shared" si="20"/>
        <v>0</v>
      </c>
      <c r="V125" s="107">
        <f t="shared" si="20"/>
        <v>0</v>
      </c>
      <c r="W125" s="107">
        <f t="shared" si="21"/>
        <v>0</v>
      </c>
      <c r="X125" s="107">
        <f t="shared" si="21"/>
        <v>0</v>
      </c>
      <c r="Y125" s="107">
        <f t="shared" si="21"/>
        <v>0</v>
      </c>
      <c r="Z125" s="107">
        <f t="shared" si="21"/>
        <v>0</v>
      </c>
      <c r="AA125" s="107">
        <f t="shared" si="21"/>
        <v>0</v>
      </c>
      <c r="AB125" s="107">
        <f t="shared" si="21"/>
        <v>0</v>
      </c>
      <c r="AC125" s="108">
        <f t="shared" si="21"/>
        <v>0</v>
      </c>
      <c r="AE125" s="805">
        <f t="shared" si="22"/>
        <v>0</v>
      </c>
      <c r="AG125" s="805">
        <f t="shared" si="23"/>
        <v>0</v>
      </c>
      <c r="AI125" s="805">
        <f t="shared" si="24"/>
        <v>0</v>
      </c>
      <c r="AK125" s="285">
        <f t="shared" si="25"/>
        <v>0</v>
      </c>
    </row>
    <row r="126" spans="3:37" outlineLevel="1" x14ac:dyDescent="0.2">
      <c r="C126" s="559">
        <f>'Line Items'!H2639</f>
        <v>0</v>
      </c>
      <c r="D126" s="142" t="str">
        <f>IF(C126=1,'Line Items'!D2639,"[not used]")</f>
        <v>[not used]</v>
      </c>
      <c r="E126" s="106"/>
      <c r="F126" s="143" t="str">
        <f t="shared" si="26"/>
        <v>£000</v>
      </c>
      <c r="G126" s="107">
        <f t="shared" si="20"/>
        <v>0</v>
      </c>
      <c r="H126" s="107">
        <f t="shared" si="20"/>
        <v>0</v>
      </c>
      <c r="I126" s="107">
        <f t="shared" si="20"/>
        <v>0</v>
      </c>
      <c r="J126" s="107">
        <f t="shared" si="20"/>
        <v>0</v>
      </c>
      <c r="K126" s="107">
        <f t="shared" si="20"/>
        <v>0</v>
      </c>
      <c r="L126" s="107">
        <f t="shared" si="20"/>
        <v>0</v>
      </c>
      <c r="M126" s="107">
        <f t="shared" si="20"/>
        <v>0</v>
      </c>
      <c r="N126" s="107">
        <f t="shared" si="20"/>
        <v>0</v>
      </c>
      <c r="O126" s="107">
        <f t="shared" si="20"/>
        <v>0</v>
      </c>
      <c r="P126" s="107">
        <f t="shared" si="20"/>
        <v>0</v>
      </c>
      <c r="Q126" s="107">
        <f t="shared" si="20"/>
        <v>0</v>
      </c>
      <c r="R126" s="107">
        <f t="shared" si="20"/>
        <v>0</v>
      </c>
      <c r="S126" s="107">
        <f t="shared" si="20"/>
        <v>0</v>
      </c>
      <c r="T126" s="107">
        <f t="shared" si="20"/>
        <v>0</v>
      </c>
      <c r="U126" s="107">
        <f t="shared" si="20"/>
        <v>0</v>
      </c>
      <c r="V126" s="107">
        <f t="shared" si="20"/>
        <v>0</v>
      </c>
      <c r="W126" s="107">
        <f t="shared" si="21"/>
        <v>0</v>
      </c>
      <c r="X126" s="107">
        <f t="shared" si="21"/>
        <v>0</v>
      </c>
      <c r="Y126" s="107">
        <f t="shared" si="21"/>
        <v>0</v>
      </c>
      <c r="Z126" s="107">
        <f t="shared" si="21"/>
        <v>0</v>
      </c>
      <c r="AA126" s="107">
        <f t="shared" si="21"/>
        <v>0</v>
      </c>
      <c r="AB126" s="107">
        <f t="shared" si="21"/>
        <v>0</v>
      </c>
      <c r="AC126" s="108">
        <f t="shared" si="21"/>
        <v>0</v>
      </c>
      <c r="AE126" s="805">
        <f t="shared" si="22"/>
        <v>0</v>
      </c>
      <c r="AG126" s="805">
        <f t="shared" si="23"/>
        <v>0</v>
      </c>
      <c r="AI126" s="805">
        <f t="shared" si="24"/>
        <v>0</v>
      </c>
      <c r="AK126" s="285">
        <f t="shared" si="25"/>
        <v>0</v>
      </c>
    </row>
    <row r="127" spans="3:37" outlineLevel="1" x14ac:dyDescent="0.2">
      <c r="C127" s="559">
        <f>'Line Items'!H2640</f>
        <v>1</v>
      </c>
      <c r="D127" s="142" t="str">
        <f>IF(C127=1,'Line Items'!D2640,"[not used]")</f>
        <v>[Current liabilities (negative) Line 16]</v>
      </c>
      <c r="E127" s="106"/>
      <c r="F127" s="143" t="str">
        <f t="shared" si="26"/>
        <v>£000</v>
      </c>
      <c r="G127" s="107">
        <f t="shared" si="20"/>
        <v>0</v>
      </c>
      <c r="H127" s="107">
        <f t="shared" si="20"/>
        <v>0</v>
      </c>
      <c r="I127" s="107">
        <f t="shared" si="20"/>
        <v>0</v>
      </c>
      <c r="J127" s="107">
        <f t="shared" si="20"/>
        <v>0</v>
      </c>
      <c r="K127" s="107">
        <f t="shared" si="20"/>
        <v>0</v>
      </c>
      <c r="L127" s="107">
        <f t="shared" si="20"/>
        <v>0</v>
      </c>
      <c r="M127" s="107">
        <f t="shared" si="20"/>
        <v>0</v>
      </c>
      <c r="N127" s="107">
        <f t="shared" si="20"/>
        <v>0</v>
      </c>
      <c r="O127" s="107">
        <f t="shared" si="20"/>
        <v>0</v>
      </c>
      <c r="P127" s="107">
        <f t="shared" si="20"/>
        <v>0</v>
      </c>
      <c r="Q127" s="107">
        <f t="shared" si="20"/>
        <v>0</v>
      </c>
      <c r="R127" s="107">
        <f t="shared" si="20"/>
        <v>0</v>
      </c>
      <c r="S127" s="107">
        <f t="shared" si="20"/>
        <v>0</v>
      </c>
      <c r="T127" s="107">
        <f t="shared" si="20"/>
        <v>0</v>
      </c>
      <c r="U127" s="107">
        <f t="shared" si="20"/>
        <v>0</v>
      </c>
      <c r="V127" s="107">
        <f t="shared" ref="V127:AC138" si="27">IF(($C127=0),0,INDEX(V$41:V$73,MATCH($D127,$D$41:$D$73,0)))</f>
        <v>0</v>
      </c>
      <c r="W127" s="107">
        <f t="shared" si="27"/>
        <v>0</v>
      </c>
      <c r="X127" s="107">
        <f t="shared" si="27"/>
        <v>0</v>
      </c>
      <c r="Y127" s="107">
        <f t="shared" si="27"/>
        <v>0</v>
      </c>
      <c r="Z127" s="107">
        <f t="shared" si="27"/>
        <v>0</v>
      </c>
      <c r="AA127" s="107">
        <f t="shared" si="27"/>
        <v>0</v>
      </c>
      <c r="AB127" s="107">
        <f t="shared" si="27"/>
        <v>0</v>
      </c>
      <c r="AC127" s="108">
        <f t="shared" si="27"/>
        <v>0</v>
      </c>
      <c r="AE127" s="805">
        <f t="shared" si="22"/>
        <v>0</v>
      </c>
      <c r="AG127" s="805">
        <f t="shared" si="23"/>
        <v>0</v>
      </c>
      <c r="AI127" s="805">
        <f t="shared" si="24"/>
        <v>0</v>
      </c>
      <c r="AK127" s="285">
        <f t="shared" si="25"/>
        <v>0</v>
      </c>
    </row>
    <row r="128" spans="3:37" outlineLevel="1" x14ac:dyDescent="0.2">
      <c r="C128" s="559">
        <f>'Line Items'!H2641</f>
        <v>1</v>
      </c>
      <c r="D128" s="142" t="str">
        <f>IF(C128=1,'Line Items'!D2641,"[not used]")</f>
        <v>[Current liabilities (negative) Line 17]</v>
      </c>
      <c r="E128" s="106"/>
      <c r="F128" s="143" t="str">
        <f t="shared" si="26"/>
        <v>£000</v>
      </c>
      <c r="G128" s="107">
        <f t="shared" ref="G128:V138" si="28">IF(($C128=0),0,INDEX(G$41:G$73,MATCH($D128,$D$41:$D$73,0)))</f>
        <v>0</v>
      </c>
      <c r="H128" s="107">
        <f t="shared" si="28"/>
        <v>0</v>
      </c>
      <c r="I128" s="107">
        <f t="shared" si="28"/>
        <v>0</v>
      </c>
      <c r="J128" s="107">
        <f t="shared" si="28"/>
        <v>0</v>
      </c>
      <c r="K128" s="107">
        <f t="shared" si="28"/>
        <v>0</v>
      </c>
      <c r="L128" s="107">
        <f t="shared" si="28"/>
        <v>0</v>
      </c>
      <c r="M128" s="107">
        <f t="shared" si="28"/>
        <v>0</v>
      </c>
      <c r="N128" s="107">
        <f t="shared" si="28"/>
        <v>0</v>
      </c>
      <c r="O128" s="107">
        <f t="shared" si="28"/>
        <v>0</v>
      </c>
      <c r="P128" s="107">
        <f t="shared" si="28"/>
        <v>0</v>
      </c>
      <c r="Q128" s="107">
        <f t="shared" si="28"/>
        <v>0</v>
      </c>
      <c r="R128" s="107">
        <f t="shared" si="28"/>
        <v>0</v>
      </c>
      <c r="S128" s="107">
        <f t="shared" si="28"/>
        <v>0</v>
      </c>
      <c r="T128" s="107">
        <f t="shared" si="28"/>
        <v>0</v>
      </c>
      <c r="U128" s="107">
        <f t="shared" si="28"/>
        <v>0</v>
      </c>
      <c r="V128" s="107">
        <f t="shared" si="28"/>
        <v>0</v>
      </c>
      <c r="W128" s="107">
        <f t="shared" si="27"/>
        <v>0</v>
      </c>
      <c r="X128" s="107">
        <f t="shared" si="27"/>
        <v>0</v>
      </c>
      <c r="Y128" s="107">
        <f t="shared" si="27"/>
        <v>0</v>
      </c>
      <c r="Z128" s="107">
        <f t="shared" si="27"/>
        <v>0</v>
      </c>
      <c r="AA128" s="107">
        <f t="shared" si="27"/>
        <v>0</v>
      </c>
      <c r="AB128" s="107">
        <f t="shared" si="27"/>
        <v>0</v>
      </c>
      <c r="AC128" s="108">
        <f t="shared" si="27"/>
        <v>0</v>
      </c>
      <c r="AE128" s="805">
        <f t="shared" si="22"/>
        <v>0</v>
      </c>
      <c r="AG128" s="805">
        <f t="shared" si="23"/>
        <v>0</v>
      </c>
      <c r="AI128" s="805">
        <f t="shared" si="24"/>
        <v>0</v>
      </c>
      <c r="AK128" s="285">
        <f t="shared" si="25"/>
        <v>0</v>
      </c>
    </row>
    <row r="129" spans="2:37" outlineLevel="1" x14ac:dyDescent="0.2">
      <c r="C129" s="559">
        <f>'Line Items'!H2647</f>
        <v>1</v>
      </c>
      <c r="D129" s="142" t="str">
        <f>IF(C129=1,'Line Items'!D2647,"[not used]")</f>
        <v>Creditors falling due after more than one year</v>
      </c>
      <c r="E129" s="106"/>
      <c r="F129" s="143" t="str">
        <f t="shared" si="26"/>
        <v>£000</v>
      </c>
      <c r="G129" s="107">
        <f t="shared" si="28"/>
        <v>0</v>
      </c>
      <c r="H129" s="107">
        <f t="shared" si="28"/>
        <v>0</v>
      </c>
      <c r="I129" s="107">
        <f t="shared" si="28"/>
        <v>0</v>
      </c>
      <c r="J129" s="107">
        <f t="shared" si="28"/>
        <v>0</v>
      </c>
      <c r="K129" s="107">
        <f t="shared" si="28"/>
        <v>0</v>
      </c>
      <c r="L129" s="107">
        <f t="shared" si="28"/>
        <v>0</v>
      </c>
      <c r="M129" s="107">
        <f t="shared" si="28"/>
        <v>0</v>
      </c>
      <c r="N129" s="107">
        <f t="shared" si="28"/>
        <v>0</v>
      </c>
      <c r="O129" s="107">
        <f t="shared" si="28"/>
        <v>0</v>
      </c>
      <c r="P129" s="107">
        <f t="shared" si="28"/>
        <v>0</v>
      </c>
      <c r="Q129" s="107">
        <f t="shared" si="28"/>
        <v>0</v>
      </c>
      <c r="R129" s="107">
        <f t="shared" si="28"/>
        <v>0</v>
      </c>
      <c r="S129" s="107">
        <f t="shared" si="28"/>
        <v>0</v>
      </c>
      <c r="T129" s="107">
        <f t="shared" si="28"/>
        <v>0</v>
      </c>
      <c r="U129" s="107">
        <f t="shared" si="28"/>
        <v>0</v>
      </c>
      <c r="V129" s="107">
        <f t="shared" si="28"/>
        <v>0</v>
      </c>
      <c r="W129" s="107">
        <f t="shared" si="27"/>
        <v>0</v>
      </c>
      <c r="X129" s="107">
        <f t="shared" si="27"/>
        <v>0</v>
      </c>
      <c r="Y129" s="107">
        <f t="shared" si="27"/>
        <v>0</v>
      </c>
      <c r="Z129" s="107">
        <f t="shared" si="27"/>
        <v>0</v>
      </c>
      <c r="AA129" s="107">
        <f t="shared" si="27"/>
        <v>0</v>
      </c>
      <c r="AB129" s="107">
        <f t="shared" si="27"/>
        <v>0</v>
      </c>
      <c r="AC129" s="108">
        <f t="shared" si="27"/>
        <v>0</v>
      </c>
      <c r="AE129" s="805">
        <f t="shared" si="22"/>
        <v>0</v>
      </c>
      <c r="AG129" s="805">
        <f t="shared" si="23"/>
        <v>0</v>
      </c>
      <c r="AI129" s="805">
        <f t="shared" si="24"/>
        <v>0</v>
      </c>
      <c r="AK129" s="285">
        <f t="shared" si="25"/>
        <v>0</v>
      </c>
    </row>
    <row r="130" spans="2:37" outlineLevel="1" x14ac:dyDescent="0.2">
      <c r="C130" s="559">
        <f>'Line Items'!H2648</f>
        <v>1</v>
      </c>
      <c r="D130" s="142" t="str">
        <f>IF(C130=1,'Line Items'!D2648,"[not used]")</f>
        <v>Commercial Debt AFC</v>
      </c>
      <c r="E130" s="106"/>
      <c r="F130" s="143" t="str">
        <f t="shared" si="26"/>
        <v>£000</v>
      </c>
      <c r="G130" s="107">
        <f t="shared" si="28"/>
        <v>0</v>
      </c>
      <c r="H130" s="107">
        <f t="shared" si="28"/>
        <v>0</v>
      </c>
      <c r="I130" s="107">
        <f t="shared" si="28"/>
        <v>0</v>
      </c>
      <c r="J130" s="107">
        <f t="shared" si="28"/>
        <v>0</v>
      </c>
      <c r="K130" s="107">
        <f t="shared" si="28"/>
        <v>0</v>
      </c>
      <c r="L130" s="107">
        <f t="shared" si="28"/>
        <v>0</v>
      </c>
      <c r="M130" s="107">
        <f t="shared" si="28"/>
        <v>0</v>
      </c>
      <c r="N130" s="107">
        <f t="shared" si="28"/>
        <v>0</v>
      </c>
      <c r="O130" s="107">
        <f t="shared" si="28"/>
        <v>0</v>
      </c>
      <c r="P130" s="107">
        <f t="shared" si="28"/>
        <v>0</v>
      </c>
      <c r="Q130" s="107">
        <f t="shared" si="28"/>
        <v>0</v>
      </c>
      <c r="R130" s="107">
        <f t="shared" si="28"/>
        <v>0</v>
      </c>
      <c r="S130" s="107">
        <f t="shared" si="28"/>
        <v>0</v>
      </c>
      <c r="T130" s="107">
        <f t="shared" si="28"/>
        <v>0</v>
      </c>
      <c r="U130" s="107">
        <f t="shared" si="28"/>
        <v>0</v>
      </c>
      <c r="V130" s="107">
        <f t="shared" si="28"/>
        <v>0</v>
      </c>
      <c r="W130" s="107">
        <f t="shared" si="27"/>
        <v>0</v>
      </c>
      <c r="X130" s="107">
        <f t="shared" si="27"/>
        <v>0</v>
      </c>
      <c r="Y130" s="107">
        <f t="shared" si="27"/>
        <v>0</v>
      </c>
      <c r="Z130" s="107">
        <f t="shared" si="27"/>
        <v>0</v>
      </c>
      <c r="AA130" s="107">
        <f t="shared" si="27"/>
        <v>0</v>
      </c>
      <c r="AB130" s="107">
        <f t="shared" si="27"/>
        <v>0</v>
      </c>
      <c r="AC130" s="108">
        <f t="shared" si="27"/>
        <v>0</v>
      </c>
      <c r="AE130" s="805">
        <f t="shared" si="22"/>
        <v>0</v>
      </c>
      <c r="AG130" s="805">
        <f t="shared" si="23"/>
        <v>0</v>
      </c>
      <c r="AI130" s="805">
        <f t="shared" si="24"/>
        <v>0</v>
      </c>
      <c r="AK130" s="285">
        <f t="shared" si="25"/>
        <v>0</v>
      </c>
    </row>
    <row r="131" spans="2:37" outlineLevel="1" x14ac:dyDescent="0.2">
      <c r="C131" s="559">
        <f>'Line Items'!H2649</f>
        <v>1</v>
      </c>
      <c r="D131" s="142" t="str">
        <f>IF(C131=1,'Line Items'!D2649,"[not used]")</f>
        <v>Shareholder Loan AFC</v>
      </c>
      <c r="E131" s="106"/>
      <c r="F131" s="143" t="str">
        <f t="shared" si="26"/>
        <v>£000</v>
      </c>
      <c r="G131" s="107">
        <f t="shared" si="28"/>
        <v>0</v>
      </c>
      <c r="H131" s="107">
        <f t="shared" si="28"/>
        <v>0</v>
      </c>
      <c r="I131" s="107">
        <f t="shared" si="28"/>
        <v>0</v>
      </c>
      <c r="J131" s="107">
        <f t="shared" si="28"/>
        <v>0</v>
      </c>
      <c r="K131" s="107">
        <f t="shared" si="28"/>
        <v>0</v>
      </c>
      <c r="L131" s="107">
        <f t="shared" si="28"/>
        <v>0</v>
      </c>
      <c r="M131" s="107">
        <f t="shared" si="28"/>
        <v>0</v>
      </c>
      <c r="N131" s="107">
        <f t="shared" si="28"/>
        <v>0</v>
      </c>
      <c r="O131" s="107">
        <f t="shared" si="28"/>
        <v>0</v>
      </c>
      <c r="P131" s="107">
        <f t="shared" si="28"/>
        <v>0</v>
      </c>
      <c r="Q131" s="107">
        <f t="shared" si="28"/>
        <v>0</v>
      </c>
      <c r="R131" s="107">
        <f t="shared" si="28"/>
        <v>0</v>
      </c>
      <c r="S131" s="107">
        <f t="shared" si="28"/>
        <v>0</v>
      </c>
      <c r="T131" s="107">
        <f t="shared" si="28"/>
        <v>0</v>
      </c>
      <c r="U131" s="107">
        <f t="shared" si="28"/>
        <v>0</v>
      </c>
      <c r="V131" s="107">
        <f t="shared" si="28"/>
        <v>0</v>
      </c>
      <c r="W131" s="107">
        <f t="shared" si="27"/>
        <v>0</v>
      </c>
      <c r="X131" s="107">
        <f t="shared" si="27"/>
        <v>0</v>
      </c>
      <c r="Y131" s="107">
        <f t="shared" si="27"/>
        <v>0</v>
      </c>
      <c r="Z131" s="107">
        <f t="shared" si="27"/>
        <v>0</v>
      </c>
      <c r="AA131" s="107">
        <f t="shared" si="27"/>
        <v>0</v>
      </c>
      <c r="AB131" s="107">
        <f t="shared" si="27"/>
        <v>0</v>
      </c>
      <c r="AC131" s="108">
        <f t="shared" si="27"/>
        <v>0</v>
      </c>
      <c r="AE131" s="805">
        <f t="shared" si="22"/>
        <v>0</v>
      </c>
      <c r="AG131" s="805">
        <f t="shared" si="23"/>
        <v>0</v>
      </c>
      <c r="AI131" s="805">
        <f t="shared" si="24"/>
        <v>0</v>
      </c>
      <c r="AK131" s="285">
        <f t="shared" si="25"/>
        <v>0</v>
      </c>
    </row>
    <row r="132" spans="2:37" outlineLevel="1" x14ac:dyDescent="0.2">
      <c r="C132" s="559">
        <f>'Line Items'!H2650</f>
        <v>1</v>
      </c>
      <c r="D132" s="142" t="str">
        <f>IF(C132=1,'Line Items'!D2650,"[not used]")</f>
        <v>Parent Company Support (excluding AFC)</v>
      </c>
      <c r="E132" s="106"/>
      <c r="F132" s="143" t="str">
        <f t="shared" si="26"/>
        <v>£000</v>
      </c>
      <c r="G132" s="107">
        <f t="shared" si="28"/>
        <v>0</v>
      </c>
      <c r="H132" s="107">
        <f t="shared" si="28"/>
        <v>0</v>
      </c>
      <c r="I132" s="107">
        <f t="shared" si="28"/>
        <v>0</v>
      </c>
      <c r="J132" s="107">
        <f t="shared" si="28"/>
        <v>0</v>
      </c>
      <c r="K132" s="107">
        <f t="shared" si="28"/>
        <v>0</v>
      </c>
      <c r="L132" s="107">
        <f t="shared" si="28"/>
        <v>0</v>
      </c>
      <c r="M132" s="107">
        <f t="shared" si="28"/>
        <v>0</v>
      </c>
      <c r="N132" s="107">
        <f t="shared" si="28"/>
        <v>0</v>
      </c>
      <c r="O132" s="107">
        <f t="shared" si="28"/>
        <v>0</v>
      </c>
      <c r="P132" s="107">
        <f t="shared" si="28"/>
        <v>0</v>
      </c>
      <c r="Q132" s="107">
        <f t="shared" si="28"/>
        <v>0</v>
      </c>
      <c r="R132" s="107">
        <f t="shared" si="28"/>
        <v>0</v>
      </c>
      <c r="S132" s="107">
        <f t="shared" si="28"/>
        <v>0</v>
      </c>
      <c r="T132" s="107">
        <f t="shared" si="28"/>
        <v>0</v>
      </c>
      <c r="U132" s="107">
        <f t="shared" si="28"/>
        <v>0</v>
      </c>
      <c r="V132" s="107">
        <f t="shared" si="28"/>
        <v>0</v>
      </c>
      <c r="W132" s="107">
        <f t="shared" si="27"/>
        <v>0</v>
      </c>
      <c r="X132" s="107">
        <f t="shared" si="27"/>
        <v>0</v>
      </c>
      <c r="Y132" s="107">
        <f t="shared" si="27"/>
        <v>0</v>
      </c>
      <c r="Z132" s="107">
        <f t="shared" si="27"/>
        <v>0</v>
      </c>
      <c r="AA132" s="107">
        <f t="shared" si="27"/>
        <v>0</v>
      </c>
      <c r="AB132" s="107">
        <f t="shared" si="27"/>
        <v>0</v>
      </c>
      <c r="AC132" s="108">
        <f t="shared" si="27"/>
        <v>0</v>
      </c>
      <c r="AE132" s="805">
        <f t="shared" si="22"/>
        <v>0</v>
      </c>
      <c r="AG132" s="805">
        <f t="shared" si="23"/>
        <v>0</v>
      </c>
      <c r="AI132" s="805">
        <f t="shared" si="24"/>
        <v>0</v>
      </c>
      <c r="AK132" s="285">
        <f t="shared" si="25"/>
        <v>0</v>
      </c>
    </row>
    <row r="133" spans="2:37" outlineLevel="1" x14ac:dyDescent="0.2">
      <c r="C133" s="559">
        <f>'Line Items'!H2651</f>
        <v>1</v>
      </c>
      <c r="D133" s="142" t="str">
        <f>IF(C133=1,'Line Items'!D2651,"[not used]")</f>
        <v>Provisions for liabilities and charges</v>
      </c>
      <c r="E133" s="106"/>
      <c r="F133" s="143" t="str">
        <f t="shared" si="26"/>
        <v>£000</v>
      </c>
      <c r="G133" s="107">
        <f t="shared" si="28"/>
        <v>0</v>
      </c>
      <c r="H133" s="107">
        <f t="shared" si="28"/>
        <v>0</v>
      </c>
      <c r="I133" s="107">
        <f t="shared" si="28"/>
        <v>0</v>
      </c>
      <c r="J133" s="107">
        <f t="shared" si="28"/>
        <v>0</v>
      </c>
      <c r="K133" s="107">
        <f t="shared" si="28"/>
        <v>0</v>
      </c>
      <c r="L133" s="107">
        <f t="shared" si="28"/>
        <v>0</v>
      </c>
      <c r="M133" s="107">
        <f t="shared" si="28"/>
        <v>0</v>
      </c>
      <c r="N133" s="107">
        <f t="shared" si="28"/>
        <v>0</v>
      </c>
      <c r="O133" s="107">
        <f t="shared" si="28"/>
        <v>0</v>
      </c>
      <c r="P133" s="107">
        <f t="shared" si="28"/>
        <v>0</v>
      </c>
      <c r="Q133" s="107">
        <f t="shared" si="28"/>
        <v>0</v>
      </c>
      <c r="R133" s="107">
        <f t="shared" si="28"/>
        <v>0</v>
      </c>
      <c r="S133" s="107">
        <f t="shared" si="28"/>
        <v>0</v>
      </c>
      <c r="T133" s="107">
        <f t="shared" si="28"/>
        <v>0</v>
      </c>
      <c r="U133" s="107">
        <f t="shared" si="28"/>
        <v>0</v>
      </c>
      <c r="V133" s="107">
        <f t="shared" si="28"/>
        <v>0</v>
      </c>
      <c r="W133" s="107">
        <f t="shared" si="27"/>
        <v>0</v>
      </c>
      <c r="X133" s="107">
        <f t="shared" si="27"/>
        <v>0</v>
      </c>
      <c r="Y133" s="107">
        <f t="shared" si="27"/>
        <v>0</v>
      </c>
      <c r="Z133" s="107">
        <f t="shared" si="27"/>
        <v>0</v>
      </c>
      <c r="AA133" s="107">
        <f t="shared" si="27"/>
        <v>0</v>
      </c>
      <c r="AB133" s="107">
        <f t="shared" si="27"/>
        <v>0</v>
      </c>
      <c r="AC133" s="108">
        <f t="shared" si="27"/>
        <v>0</v>
      </c>
      <c r="AE133" s="805">
        <f t="shared" si="22"/>
        <v>0</v>
      </c>
      <c r="AG133" s="805">
        <f t="shared" si="23"/>
        <v>0</v>
      </c>
      <c r="AI133" s="805">
        <f t="shared" si="24"/>
        <v>0</v>
      </c>
      <c r="AK133" s="285">
        <f t="shared" si="25"/>
        <v>0</v>
      </c>
    </row>
    <row r="134" spans="2:37" outlineLevel="1" x14ac:dyDescent="0.2">
      <c r="C134" s="559">
        <f>'Line Items'!H2652</f>
        <v>1</v>
      </c>
      <c r="D134" s="142" t="str">
        <f>IF(C134=1,'Line Items'!D2652,"[not used]")</f>
        <v>Lease Liabilities</v>
      </c>
      <c r="E134" s="106"/>
      <c r="F134" s="143" t="str">
        <f t="shared" si="26"/>
        <v>£000</v>
      </c>
      <c r="G134" s="107">
        <f t="shared" si="28"/>
        <v>0</v>
      </c>
      <c r="H134" s="107">
        <f t="shared" si="28"/>
        <v>0</v>
      </c>
      <c r="I134" s="107">
        <f t="shared" si="28"/>
        <v>0</v>
      </c>
      <c r="J134" s="107">
        <f t="shared" si="28"/>
        <v>0</v>
      </c>
      <c r="K134" s="107">
        <f t="shared" si="28"/>
        <v>0</v>
      </c>
      <c r="L134" s="107">
        <f t="shared" si="28"/>
        <v>0</v>
      </c>
      <c r="M134" s="107">
        <f t="shared" si="28"/>
        <v>0</v>
      </c>
      <c r="N134" s="107">
        <f t="shared" si="28"/>
        <v>0</v>
      </c>
      <c r="O134" s="107">
        <f t="shared" si="28"/>
        <v>0</v>
      </c>
      <c r="P134" s="107">
        <f t="shared" si="28"/>
        <v>0</v>
      </c>
      <c r="Q134" s="107">
        <f t="shared" si="28"/>
        <v>0</v>
      </c>
      <c r="R134" s="107">
        <f t="shared" si="28"/>
        <v>0</v>
      </c>
      <c r="S134" s="107">
        <f t="shared" si="28"/>
        <v>0</v>
      </c>
      <c r="T134" s="107">
        <f t="shared" si="28"/>
        <v>0</v>
      </c>
      <c r="U134" s="107">
        <f t="shared" si="28"/>
        <v>0</v>
      </c>
      <c r="V134" s="107">
        <f t="shared" si="28"/>
        <v>0</v>
      </c>
      <c r="W134" s="107">
        <f t="shared" si="27"/>
        <v>0</v>
      </c>
      <c r="X134" s="107">
        <f t="shared" si="27"/>
        <v>0</v>
      </c>
      <c r="Y134" s="107">
        <f t="shared" si="27"/>
        <v>0</v>
      </c>
      <c r="Z134" s="107">
        <f t="shared" si="27"/>
        <v>0</v>
      </c>
      <c r="AA134" s="107">
        <f t="shared" si="27"/>
        <v>0</v>
      </c>
      <c r="AB134" s="107">
        <f t="shared" si="27"/>
        <v>0</v>
      </c>
      <c r="AC134" s="108">
        <f t="shared" si="27"/>
        <v>0</v>
      </c>
      <c r="AE134" s="805">
        <f t="shared" si="22"/>
        <v>0</v>
      </c>
      <c r="AG134" s="805">
        <f t="shared" si="23"/>
        <v>0</v>
      </c>
      <c r="AI134" s="805">
        <f t="shared" si="24"/>
        <v>0</v>
      </c>
      <c r="AK134" s="285">
        <f t="shared" si="25"/>
        <v>0</v>
      </c>
    </row>
    <row r="135" spans="2:37" outlineLevel="1" x14ac:dyDescent="0.2">
      <c r="C135" s="559">
        <f>'Line Items'!H2653</f>
        <v>0</v>
      </c>
      <c r="D135" s="142" t="str">
        <f>IF(C135=1,'Line Items'!D2653,"[not used]")</f>
        <v>[not used]</v>
      </c>
      <c r="E135" s="106"/>
      <c r="F135" s="143" t="str">
        <f t="shared" si="26"/>
        <v>£000</v>
      </c>
      <c r="G135" s="107">
        <f t="shared" si="28"/>
        <v>0</v>
      </c>
      <c r="H135" s="107">
        <f t="shared" si="28"/>
        <v>0</v>
      </c>
      <c r="I135" s="107">
        <f t="shared" si="28"/>
        <v>0</v>
      </c>
      <c r="J135" s="107">
        <f t="shared" si="28"/>
        <v>0</v>
      </c>
      <c r="K135" s="107">
        <f t="shared" si="28"/>
        <v>0</v>
      </c>
      <c r="L135" s="107">
        <f t="shared" si="28"/>
        <v>0</v>
      </c>
      <c r="M135" s="107">
        <f t="shared" si="28"/>
        <v>0</v>
      </c>
      <c r="N135" s="107">
        <f t="shared" si="28"/>
        <v>0</v>
      </c>
      <c r="O135" s="107">
        <f t="shared" si="28"/>
        <v>0</v>
      </c>
      <c r="P135" s="107">
        <f t="shared" si="28"/>
        <v>0</v>
      </c>
      <c r="Q135" s="107">
        <f t="shared" si="28"/>
        <v>0</v>
      </c>
      <c r="R135" s="107">
        <f t="shared" si="28"/>
        <v>0</v>
      </c>
      <c r="S135" s="107">
        <f t="shared" si="28"/>
        <v>0</v>
      </c>
      <c r="T135" s="107">
        <f t="shared" si="28"/>
        <v>0</v>
      </c>
      <c r="U135" s="107">
        <f t="shared" si="28"/>
        <v>0</v>
      </c>
      <c r="V135" s="107">
        <f t="shared" si="28"/>
        <v>0</v>
      </c>
      <c r="W135" s="107">
        <f t="shared" si="27"/>
        <v>0</v>
      </c>
      <c r="X135" s="107">
        <f t="shared" si="27"/>
        <v>0</v>
      </c>
      <c r="Y135" s="107">
        <f t="shared" si="27"/>
        <v>0</v>
      </c>
      <c r="Z135" s="107">
        <f t="shared" si="27"/>
        <v>0</v>
      </c>
      <c r="AA135" s="107">
        <f t="shared" si="27"/>
        <v>0</v>
      </c>
      <c r="AB135" s="107">
        <f t="shared" si="27"/>
        <v>0</v>
      </c>
      <c r="AC135" s="108">
        <f t="shared" si="27"/>
        <v>0</v>
      </c>
      <c r="AE135" s="805">
        <f t="shared" si="22"/>
        <v>0</v>
      </c>
      <c r="AG135" s="805">
        <f t="shared" si="23"/>
        <v>0</v>
      </c>
      <c r="AI135" s="805">
        <f t="shared" si="24"/>
        <v>0</v>
      </c>
      <c r="AK135" s="285">
        <f t="shared" si="25"/>
        <v>0</v>
      </c>
    </row>
    <row r="136" spans="2:37" outlineLevel="1" x14ac:dyDescent="0.2">
      <c r="C136" s="559">
        <f>'Line Items'!H2654</f>
        <v>1</v>
      </c>
      <c r="D136" s="142" t="str">
        <f>IF(C136=1,'Line Items'!D2654,"[not used]")</f>
        <v>[Creditors falling due after more than one year (negative) Line 8]</v>
      </c>
      <c r="E136" s="106"/>
      <c r="F136" s="143" t="str">
        <f t="shared" si="26"/>
        <v>£000</v>
      </c>
      <c r="G136" s="107">
        <f t="shared" si="28"/>
        <v>0</v>
      </c>
      <c r="H136" s="107">
        <f t="shared" si="28"/>
        <v>0</v>
      </c>
      <c r="I136" s="107">
        <f t="shared" si="28"/>
        <v>0</v>
      </c>
      <c r="J136" s="107">
        <f t="shared" si="28"/>
        <v>0</v>
      </c>
      <c r="K136" s="107">
        <f t="shared" si="28"/>
        <v>0</v>
      </c>
      <c r="L136" s="107">
        <f t="shared" si="28"/>
        <v>0</v>
      </c>
      <c r="M136" s="107">
        <f t="shared" si="28"/>
        <v>0</v>
      </c>
      <c r="N136" s="107">
        <f t="shared" si="28"/>
        <v>0</v>
      </c>
      <c r="O136" s="107">
        <f t="shared" si="28"/>
        <v>0</v>
      </c>
      <c r="P136" s="107">
        <f t="shared" si="28"/>
        <v>0</v>
      </c>
      <c r="Q136" s="107">
        <f t="shared" si="28"/>
        <v>0</v>
      </c>
      <c r="R136" s="107">
        <f t="shared" si="28"/>
        <v>0</v>
      </c>
      <c r="S136" s="107">
        <f t="shared" si="28"/>
        <v>0</v>
      </c>
      <c r="T136" s="107">
        <f t="shared" si="28"/>
        <v>0</v>
      </c>
      <c r="U136" s="107">
        <f t="shared" si="28"/>
        <v>0</v>
      </c>
      <c r="V136" s="107">
        <f t="shared" si="28"/>
        <v>0</v>
      </c>
      <c r="W136" s="107">
        <f t="shared" si="27"/>
        <v>0</v>
      </c>
      <c r="X136" s="107">
        <f t="shared" si="27"/>
        <v>0</v>
      </c>
      <c r="Y136" s="107">
        <f t="shared" si="27"/>
        <v>0</v>
      </c>
      <c r="Z136" s="107">
        <f t="shared" si="27"/>
        <v>0</v>
      </c>
      <c r="AA136" s="107">
        <f t="shared" si="27"/>
        <v>0</v>
      </c>
      <c r="AB136" s="107">
        <f t="shared" si="27"/>
        <v>0</v>
      </c>
      <c r="AC136" s="108">
        <f t="shared" si="27"/>
        <v>0</v>
      </c>
      <c r="AE136" s="805">
        <f t="shared" si="22"/>
        <v>0</v>
      </c>
      <c r="AG136" s="805">
        <f t="shared" si="23"/>
        <v>0</v>
      </c>
      <c r="AI136" s="805">
        <f t="shared" si="24"/>
        <v>0</v>
      </c>
      <c r="AK136" s="285">
        <f t="shared" si="25"/>
        <v>0</v>
      </c>
    </row>
    <row r="137" spans="2:37" outlineLevel="1" x14ac:dyDescent="0.2">
      <c r="C137" s="559">
        <f>'Line Items'!H2655</f>
        <v>1</v>
      </c>
      <c r="D137" s="142" t="str">
        <f>IF(C137=1,'Line Items'!D2655,"[not used]")</f>
        <v>[Creditors falling due after more than one year (negative) Line 9]</v>
      </c>
      <c r="E137" s="106"/>
      <c r="F137" s="143" t="str">
        <f t="shared" si="26"/>
        <v>£000</v>
      </c>
      <c r="G137" s="107">
        <f t="shared" si="28"/>
        <v>0</v>
      </c>
      <c r="H137" s="107">
        <f t="shared" si="28"/>
        <v>0</v>
      </c>
      <c r="I137" s="107">
        <f t="shared" si="28"/>
        <v>0</v>
      </c>
      <c r="J137" s="107">
        <f t="shared" si="28"/>
        <v>0</v>
      </c>
      <c r="K137" s="107">
        <f t="shared" si="28"/>
        <v>0</v>
      </c>
      <c r="L137" s="107">
        <f t="shared" si="28"/>
        <v>0</v>
      </c>
      <c r="M137" s="107">
        <f t="shared" si="28"/>
        <v>0</v>
      </c>
      <c r="N137" s="107">
        <f t="shared" si="28"/>
        <v>0</v>
      </c>
      <c r="O137" s="107">
        <f t="shared" si="28"/>
        <v>0</v>
      </c>
      <c r="P137" s="107">
        <f t="shared" si="28"/>
        <v>0</v>
      </c>
      <c r="Q137" s="107">
        <f t="shared" si="28"/>
        <v>0</v>
      </c>
      <c r="R137" s="107">
        <f t="shared" si="28"/>
        <v>0</v>
      </c>
      <c r="S137" s="107">
        <f t="shared" si="28"/>
        <v>0</v>
      </c>
      <c r="T137" s="107">
        <f t="shared" si="28"/>
        <v>0</v>
      </c>
      <c r="U137" s="107">
        <f t="shared" si="28"/>
        <v>0</v>
      </c>
      <c r="V137" s="107">
        <f t="shared" si="28"/>
        <v>0</v>
      </c>
      <c r="W137" s="107">
        <f t="shared" si="27"/>
        <v>0</v>
      </c>
      <c r="X137" s="107">
        <f t="shared" si="27"/>
        <v>0</v>
      </c>
      <c r="Y137" s="107">
        <f t="shared" si="27"/>
        <v>0</v>
      </c>
      <c r="Z137" s="107">
        <f t="shared" si="27"/>
        <v>0</v>
      </c>
      <c r="AA137" s="107">
        <f t="shared" si="27"/>
        <v>0</v>
      </c>
      <c r="AB137" s="107">
        <f t="shared" si="27"/>
        <v>0</v>
      </c>
      <c r="AC137" s="108">
        <f t="shared" si="27"/>
        <v>0</v>
      </c>
      <c r="AE137" s="805">
        <f t="shared" si="22"/>
        <v>0</v>
      </c>
      <c r="AG137" s="805">
        <f t="shared" si="23"/>
        <v>0</v>
      </c>
      <c r="AI137" s="805">
        <f t="shared" si="24"/>
        <v>0</v>
      </c>
      <c r="AK137" s="285">
        <f t="shared" si="25"/>
        <v>0</v>
      </c>
    </row>
    <row r="138" spans="2:37" outlineLevel="1" x14ac:dyDescent="0.2">
      <c r="C138" s="559">
        <f>'Line Items'!H2656</f>
        <v>1</v>
      </c>
      <c r="D138" s="113" t="str">
        <f>IF(C138=1,'Line Items'!D2656,"[not used]")</f>
        <v>[Creditors falling due after more than one year (negative) Line 10]</v>
      </c>
      <c r="E138" s="286"/>
      <c r="F138" s="155" t="str">
        <f t="shared" si="26"/>
        <v>£000</v>
      </c>
      <c r="G138" s="115">
        <f t="shared" si="28"/>
        <v>0</v>
      </c>
      <c r="H138" s="115">
        <f t="shared" si="28"/>
        <v>0</v>
      </c>
      <c r="I138" s="115">
        <f t="shared" si="28"/>
        <v>0</v>
      </c>
      <c r="J138" s="115">
        <f t="shared" si="28"/>
        <v>0</v>
      </c>
      <c r="K138" s="115">
        <f t="shared" si="28"/>
        <v>0</v>
      </c>
      <c r="L138" s="115">
        <f t="shared" si="28"/>
        <v>0</v>
      </c>
      <c r="M138" s="115">
        <f t="shared" si="28"/>
        <v>0</v>
      </c>
      <c r="N138" s="115">
        <f t="shared" si="28"/>
        <v>0</v>
      </c>
      <c r="O138" s="115">
        <f t="shared" si="28"/>
        <v>0</v>
      </c>
      <c r="P138" s="115">
        <f t="shared" si="28"/>
        <v>0</v>
      </c>
      <c r="Q138" s="115">
        <f t="shared" si="28"/>
        <v>0</v>
      </c>
      <c r="R138" s="115">
        <f t="shared" si="28"/>
        <v>0</v>
      </c>
      <c r="S138" s="115">
        <f t="shared" si="28"/>
        <v>0</v>
      </c>
      <c r="T138" s="115">
        <f t="shared" si="28"/>
        <v>0</v>
      </c>
      <c r="U138" s="115">
        <f t="shared" si="28"/>
        <v>0</v>
      </c>
      <c r="V138" s="115">
        <f t="shared" si="28"/>
        <v>0</v>
      </c>
      <c r="W138" s="115">
        <f t="shared" si="27"/>
        <v>0</v>
      </c>
      <c r="X138" s="115">
        <f t="shared" si="27"/>
        <v>0</v>
      </c>
      <c r="Y138" s="115">
        <f t="shared" si="27"/>
        <v>0</v>
      </c>
      <c r="Z138" s="115">
        <f t="shared" si="27"/>
        <v>0</v>
      </c>
      <c r="AA138" s="115">
        <f t="shared" si="27"/>
        <v>0</v>
      </c>
      <c r="AB138" s="115">
        <f t="shared" si="27"/>
        <v>0</v>
      </c>
      <c r="AC138" s="116">
        <f t="shared" si="27"/>
        <v>0</v>
      </c>
      <c r="AE138" s="1058">
        <f t="shared" si="22"/>
        <v>0</v>
      </c>
      <c r="AG138" s="1058">
        <f t="shared" si="23"/>
        <v>0</v>
      </c>
      <c r="AI138" s="1058">
        <f t="shared" si="24"/>
        <v>0</v>
      </c>
      <c r="AK138" s="289">
        <f t="shared" si="25"/>
        <v>0</v>
      </c>
    </row>
    <row r="139" spans="2:37" outlineLevel="1" x14ac:dyDescent="0.2"/>
    <row r="140" spans="2:37" s="218" customFormat="1" outlineLevel="1" x14ac:dyDescent="0.2">
      <c r="D140" s="567" t="str">
        <f>'Line Items'!D2678</f>
        <v>Creditors</v>
      </c>
      <c r="E140" s="568"/>
      <c r="F140" s="569" t="str">
        <f>F138</f>
        <v>£000</v>
      </c>
      <c r="G140" s="570">
        <f t="shared" ref="G140:AC140" si="29">SUM(G112:G138)</f>
        <v>0</v>
      </c>
      <c r="H140" s="570">
        <f t="shared" si="29"/>
        <v>0</v>
      </c>
      <c r="I140" s="570">
        <f t="shared" si="29"/>
        <v>0</v>
      </c>
      <c r="J140" s="570">
        <f t="shared" si="29"/>
        <v>0</v>
      </c>
      <c r="K140" s="570">
        <f t="shared" si="29"/>
        <v>0</v>
      </c>
      <c r="L140" s="570">
        <f t="shared" si="29"/>
        <v>0</v>
      </c>
      <c r="M140" s="570">
        <f t="shared" si="29"/>
        <v>0</v>
      </c>
      <c r="N140" s="570">
        <f t="shared" si="29"/>
        <v>0</v>
      </c>
      <c r="O140" s="570">
        <f t="shared" si="29"/>
        <v>0</v>
      </c>
      <c r="P140" s="570">
        <f t="shared" si="29"/>
        <v>0</v>
      </c>
      <c r="Q140" s="570">
        <f t="shared" si="29"/>
        <v>0</v>
      </c>
      <c r="R140" s="570">
        <f t="shared" si="29"/>
        <v>0</v>
      </c>
      <c r="S140" s="570">
        <f t="shared" si="29"/>
        <v>0</v>
      </c>
      <c r="T140" s="570">
        <f t="shared" si="29"/>
        <v>0</v>
      </c>
      <c r="U140" s="570">
        <f t="shared" si="29"/>
        <v>0</v>
      </c>
      <c r="V140" s="570">
        <f t="shared" si="29"/>
        <v>0</v>
      </c>
      <c r="W140" s="570">
        <f t="shared" si="29"/>
        <v>0</v>
      </c>
      <c r="X140" s="570">
        <f t="shared" si="29"/>
        <v>0</v>
      </c>
      <c r="Y140" s="570">
        <f t="shared" si="29"/>
        <v>0</v>
      </c>
      <c r="Z140" s="570">
        <f t="shared" si="29"/>
        <v>0</v>
      </c>
      <c r="AA140" s="570">
        <f t="shared" si="29"/>
        <v>0</v>
      </c>
      <c r="AB140" s="570">
        <f t="shared" si="29"/>
        <v>0</v>
      </c>
      <c r="AC140" s="571">
        <f t="shared" si="29"/>
        <v>0</v>
      </c>
      <c r="AE140" s="1062">
        <f>SUM(AE112:AE138)</f>
        <v>0</v>
      </c>
      <c r="AG140" s="1062">
        <f>SUM(AG112:AG138)</f>
        <v>0</v>
      </c>
      <c r="AH140" s="9"/>
      <c r="AI140" s="1062">
        <f>SUM(AI112:AI138)</f>
        <v>0</v>
      </c>
      <c r="AK140" s="535">
        <f>SUM(AK112:AK138)</f>
        <v>0</v>
      </c>
    </row>
    <row r="141" spans="2:37" s="212" customFormat="1" ht="15" x14ac:dyDescent="0.25">
      <c r="M141" s="572"/>
      <c r="N141" s="572"/>
      <c r="O141" s="572"/>
      <c r="P141" s="572"/>
    </row>
    <row r="143" spans="2:37" ht="16.5" x14ac:dyDescent="0.25">
      <c r="B143" s="11" t="s">
        <v>25</v>
      </c>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row>
  </sheetData>
  <mergeCells count="3">
    <mergeCell ref="D9:E9"/>
    <mergeCell ref="F9:F11"/>
    <mergeCell ref="D10:E11"/>
  </mergeCells>
  <pageMargins left="0.39370078740157483" right="0.39370078740157483" top="0.39370078740157483" bottom="0.39370078740157483" header="0.31496062992125984" footer="0.31496062992125984"/>
  <pageSetup paperSize="8" scale="51" fitToHeight="99" orientation="landscape" r:id="rId1"/>
  <rowBreaks count="1" manualBreakCount="1">
    <brk id="88" max="16383" man="1"/>
  </rowBreaks>
  <ignoredErrors>
    <ignoredError sqref="F16 F22 F41 F64 F78"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tabColor rgb="FF008080"/>
    <pageSetUpPr fitToPage="1"/>
  </sheetPr>
  <dimension ref="A1:P32"/>
  <sheetViews>
    <sheetView showGridLines="0" zoomScale="70" zoomScaleNormal="70" zoomScaleSheetLayoutView="85" workbookViewId="0"/>
  </sheetViews>
  <sheetFormatPr defaultColWidth="9" defaultRowHeight="12.75" x14ac:dyDescent="0.2"/>
  <cols>
    <col min="1" max="1" width="2.85546875" style="9" customWidth="1"/>
    <col min="2" max="2" width="7.5703125" style="9" customWidth="1"/>
    <col min="3" max="3" width="7.7109375" style="9" customWidth="1"/>
    <col min="4" max="4" width="49.85546875" style="9" customWidth="1"/>
    <col min="5" max="16384" width="9" style="9"/>
  </cols>
  <sheetData>
    <row r="1" spans="1:16" x14ac:dyDescent="0.2">
      <c r="A1" s="56"/>
    </row>
    <row r="2" spans="1:16" x14ac:dyDescent="0.2">
      <c r="B2" s="8"/>
      <c r="C2" s="8"/>
      <c r="D2" s="8"/>
      <c r="E2" s="8"/>
      <c r="F2" s="8"/>
      <c r="G2" s="8"/>
      <c r="H2" s="8"/>
      <c r="I2" s="8"/>
      <c r="J2" s="8"/>
      <c r="K2" s="8"/>
      <c r="L2" s="8"/>
      <c r="M2" s="8"/>
      <c r="N2" s="8"/>
      <c r="O2" s="8"/>
      <c r="P2" s="8"/>
    </row>
    <row r="3" spans="1:16" x14ac:dyDescent="0.2">
      <c r="B3" s="8"/>
      <c r="C3" s="8"/>
      <c r="D3" s="8"/>
      <c r="E3" s="8"/>
      <c r="F3" s="8"/>
      <c r="G3" s="8"/>
      <c r="H3" s="8"/>
      <c r="I3" s="8"/>
      <c r="J3" s="8"/>
      <c r="K3" s="8"/>
      <c r="L3" s="8"/>
      <c r="M3" s="8"/>
      <c r="N3" s="8"/>
      <c r="O3" s="8"/>
      <c r="P3" s="8"/>
    </row>
    <row r="4" spans="1:16" x14ac:dyDescent="0.2">
      <c r="B4" s="8"/>
      <c r="C4" s="8"/>
      <c r="D4" s="8"/>
      <c r="E4" s="8"/>
      <c r="F4" s="8"/>
      <c r="G4" s="8"/>
      <c r="H4" s="8"/>
      <c r="I4" s="8"/>
      <c r="J4" s="8"/>
      <c r="K4" s="8"/>
      <c r="L4" s="8"/>
      <c r="M4" s="8"/>
      <c r="N4" s="8"/>
      <c r="O4" s="8"/>
      <c r="P4" s="8"/>
    </row>
    <row r="5" spans="1:16" x14ac:dyDescent="0.2">
      <c r="B5" s="8"/>
      <c r="C5" s="8"/>
      <c r="D5" s="8"/>
      <c r="E5" s="8"/>
      <c r="F5" s="8"/>
      <c r="G5" s="8"/>
      <c r="H5" s="8"/>
      <c r="I5" s="8"/>
      <c r="J5" s="8"/>
      <c r="K5" s="8"/>
      <c r="L5" s="8"/>
      <c r="M5" s="8"/>
      <c r="N5" s="8"/>
      <c r="O5" s="8"/>
      <c r="P5" s="8"/>
    </row>
    <row r="6" spans="1:16" x14ac:dyDescent="0.2">
      <c r="B6" s="8"/>
      <c r="C6" s="8"/>
      <c r="D6" s="8"/>
      <c r="E6" s="8"/>
      <c r="F6" s="8"/>
      <c r="G6" s="8"/>
      <c r="H6" s="8"/>
      <c r="I6" s="8"/>
      <c r="J6" s="8"/>
      <c r="K6" s="8"/>
      <c r="L6" s="8"/>
      <c r="M6" s="8"/>
      <c r="N6" s="8"/>
      <c r="O6" s="8"/>
      <c r="P6" s="8"/>
    </row>
    <row r="7" spans="1:16" x14ac:dyDescent="0.2">
      <c r="B7" s="8"/>
      <c r="C7" s="8"/>
      <c r="D7" s="8"/>
      <c r="E7" s="8"/>
      <c r="F7" s="8"/>
      <c r="G7" s="8"/>
      <c r="H7" s="8"/>
      <c r="I7" s="8"/>
      <c r="J7" s="8"/>
      <c r="K7" s="8"/>
      <c r="L7" s="8"/>
      <c r="M7" s="8"/>
      <c r="N7" s="8"/>
      <c r="O7" s="8"/>
      <c r="P7" s="8"/>
    </row>
    <row r="8" spans="1:16" x14ac:dyDescent="0.2">
      <c r="B8" s="8"/>
      <c r="C8" s="8"/>
      <c r="D8" s="8"/>
      <c r="E8" s="8"/>
      <c r="F8" s="8"/>
      <c r="G8" s="8"/>
      <c r="H8" s="8"/>
      <c r="I8" s="8"/>
      <c r="J8" s="8"/>
      <c r="K8" s="8"/>
      <c r="L8" s="8"/>
      <c r="M8" s="8"/>
      <c r="N8" s="8"/>
      <c r="O8" s="8"/>
      <c r="P8" s="8"/>
    </row>
    <row r="9" spans="1:16" x14ac:dyDescent="0.2">
      <c r="B9" s="8"/>
      <c r="C9" s="8"/>
      <c r="D9" s="8"/>
      <c r="E9" s="8"/>
      <c r="F9" s="8"/>
      <c r="G9" s="8"/>
      <c r="H9" s="8"/>
      <c r="I9" s="8"/>
      <c r="J9" s="8"/>
      <c r="K9" s="8"/>
      <c r="L9" s="8"/>
      <c r="M9" s="8"/>
      <c r="N9" s="8"/>
      <c r="O9" s="8"/>
      <c r="P9" s="8"/>
    </row>
    <row r="10" spans="1:16" x14ac:dyDescent="0.2">
      <c r="B10" s="8"/>
      <c r="C10" s="8"/>
      <c r="D10" s="8"/>
      <c r="E10" s="8"/>
      <c r="F10" s="8"/>
      <c r="G10" s="8"/>
      <c r="H10" s="8"/>
      <c r="I10" s="8"/>
      <c r="J10" s="8"/>
      <c r="K10" s="8"/>
      <c r="L10" s="8"/>
      <c r="M10" s="8"/>
      <c r="N10" s="8"/>
      <c r="O10" s="8"/>
      <c r="P10" s="8"/>
    </row>
    <row r="11" spans="1:16" ht="60" x14ac:dyDescent="0.8">
      <c r="B11" s="57"/>
      <c r="C11" s="57" t="str">
        <f ca="1">MID(CELL("filename",A1),FIND("]",CELL("filename",A1))+1,99)</f>
        <v>Output Calculations</v>
      </c>
      <c r="D11" s="57"/>
      <c r="E11" s="57"/>
      <c r="F11" s="57"/>
      <c r="G11" s="57"/>
      <c r="H11" s="57"/>
      <c r="I11" s="57"/>
      <c r="J11" s="57"/>
      <c r="K11" s="57"/>
      <c r="L11" s="57"/>
      <c r="M11" s="57"/>
      <c r="N11" s="57"/>
      <c r="O11" s="57"/>
      <c r="P11" s="57"/>
    </row>
    <row r="12" spans="1:16" x14ac:dyDescent="0.2">
      <c r="B12" s="8"/>
      <c r="C12" s="8"/>
      <c r="D12" s="8"/>
      <c r="E12" s="8"/>
      <c r="F12" s="8"/>
      <c r="G12" s="8"/>
      <c r="H12" s="8"/>
      <c r="I12" s="8"/>
      <c r="J12" s="8"/>
      <c r="K12" s="8"/>
      <c r="L12" s="8"/>
      <c r="M12" s="8"/>
      <c r="N12" s="8"/>
      <c r="O12" s="8"/>
      <c r="P12" s="8"/>
    </row>
    <row r="13" spans="1:16" x14ac:dyDescent="0.2">
      <c r="B13" s="8"/>
      <c r="C13" s="8"/>
      <c r="D13" s="8"/>
      <c r="E13" s="8"/>
      <c r="F13" s="8"/>
      <c r="G13" s="8"/>
      <c r="H13" s="8"/>
      <c r="I13" s="8"/>
      <c r="J13" s="8"/>
      <c r="K13" s="8"/>
      <c r="L13" s="8"/>
      <c r="M13" s="8"/>
      <c r="N13" s="8"/>
      <c r="O13" s="8"/>
      <c r="P13" s="8"/>
    </row>
    <row r="14" spans="1:16" x14ac:dyDescent="0.2">
      <c r="B14" s="8"/>
      <c r="C14" s="8"/>
      <c r="D14" s="8"/>
      <c r="E14" s="8"/>
      <c r="F14" s="8"/>
      <c r="G14" s="8"/>
      <c r="H14" s="8"/>
      <c r="I14" s="8"/>
      <c r="J14" s="8"/>
      <c r="K14" s="8"/>
      <c r="L14" s="8"/>
      <c r="M14" s="8"/>
      <c r="N14" s="8"/>
      <c r="O14" s="8"/>
      <c r="P14" s="8"/>
    </row>
    <row r="15" spans="1:16" x14ac:dyDescent="0.2">
      <c r="B15" s="8"/>
      <c r="C15" s="8"/>
      <c r="D15" s="8"/>
      <c r="E15" s="8"/>
      <c r="F15" s="8"/>
      <c r="G15" s="8"/>
      <c r="H15" s="8"/>
      <c r="I15" s="8"/>
      <c r="J15" s="8"/>
      <c r="K15" s="8"/>
      <c r="L15" s="8"/>
      <c r="M15" s="8"/>
      <c r="N15" s="8"/>
      <c r="O15" s="8"/>
      <c r="P15" s="8"/>
    </row>
    <row r="16" spans="1:16" x14ac:dyDescent="0.2">
      <c r="B16" s="8"/>
      <c r="C16" s="8"/>
      <c r="D16" s="8"/>
      <c r="E16" s="8"/>
      <c r="F16" s="8"/>
      <c r="G16" s="8"/>
      <c r="H16" s="8"/>
      <c r="I16" s="8"/>
      <c r="J16" s="8"/>
      <c r="K16" s="8"/>
      <c r="L16" s="8"/>
      <c r="M16" s="8"/>
      <c r="N16" s="8"/>
      <c r="O16" s="8"/>
      <c r="P16" s="8"/>
    </row>
    <row r="17" spans="2:16" x14ac:dyDescent="0.2">
      <c r="B17" s="8"/>
      <c r="C17" s="8"/>
      <c r="D17" s="8"/>
      <c r="E17" s="8"/>
      <c r="F17" s="8"/>
      <c r="G17" s="8"/>
      <c r="H17" s="8"/>
      <c r="I17" s="8"/>
      <c r="J17" s="8"/>
      <c r="K17" s="8"/>
      <c r="L17" s="8"/>
      <c r="M17" s="8"/>
      <c r="N17" s="8"/>
      <c r="O17" s="8"/>
      <c r="P17" s="8"/>
    </row>
    <row r="18" spans="2:16" x14ac:dyDescent="0.2">
      <c r="B18" s="8"/>
      <c r="C18" s="8"/>
      <c r="D18" s="8"/>
      <c r="E18" s="8"/>
      <c r="F18" s="8"/>
      <c r="G18" s="8"/>
      <c r="H18" s="8"/>
      <c r="I18" s="8"/>
      <c r="J18" s="8"/>
      <c r="K18" s="8"/>
      <c r="L18" s="8"/>
      <c r="M18" s="8"/>
      <c r="N18" s="8"/>
      <c r="O18" s="8"/>
      <c r="P18" s="8"/>
    </row>
    <row r="19" spans="2:16" x14ac:dyDescent="0.2">
      <c r="B19" s="8"/>
      <c r="C19" s="8"/>
      <c r="D19" s="8"/>
      <c r="E19" s="8"/>
      <c r="F19" s="8"/>
      <c r="G19" s="8"/>
      <c r="H19" s="8"/>
      <c r="I19" s="8"/>
      <c r="J19" s="8"/>
      <c r="K19" s="8"/>
      <c r="L19" s="8"/>
      <c r="M19" s="8"/>
      <c r="N19" s="8"/>
      <c r="O19" s="8"/>
      <c r="P19" s="8"/>
    </row>
    <row r="20" spans="2:16" x14ac:dyDescent="0.2">
      <c r="B20" s="8"/>
      <c r="C20" s="8"/>
      <c r="D20" s="8"/>
      <c r="E20" s="8"/>
      <c r="F20" s="8"/>
      <c r="G20" s="8"/>
      <c r="H20" s="8"/>
      <c r="I20" s="8"/>
      <c r="J20" s="8"/>
      <c r="K20" s="8"/>
      <c r="L20" s="8"/>
      <c r="M20" s="8"/>
      <c r="N20" s="8"/>
      <c r="O20" s="8"/>
      <c r="P20" s="8"/>
    </row>
    <row r="21" spans="2:16" x14ac:dyDescent="0.2">
      <c r="B21" s="8"/>
      <c r="C21" s="8"/>
      <c r="D21" s="8"/>
      <c r="E21" s="8"/>
      <c r="F21" s="8"/>
      <c r="G21" s="8"/>
      <c r="H21" s="8"/>
      <c r="I21" s="8"/>
      <c r="J21" s="8"/>
      <c r="K21" s="8"/>
      <c r="L21" s="8"/>
      <c r="M21" s="8"/>
      <c r="N21" s="8"/>
      <c r="O21" s="8"/>
      <c r="P21" s="8"/>
    </row>
    <row r="22" spans="2:16" x14ac:dyDescent="0.2">
      <c r="B22" s="8"/>
      <c r="C22" s="8"/>
      <c r="D22" s="8"/>
      <c r="E22" s="8"/>
      <c r="F22" s="8"/>
      <c r="G22" s="8"/>
      <c r="H22" s="8"/>
      <c r="I22" s="8"/>
      <c r="J22" s="8"/>
      <c r="K22" s="8"/>
      <c r="L22" s="8"/>
      <c r="M22" s="8"/>
      <c r="N22" s="8"/>
      <c r="O22" s="8"/>
      <c r="P22" s="8"/>
    </row>
    <row r="23" spans="2:16" x14ac:dyDescent="0.2">
      <c r="B23" s="8"/>
      <c r="C23" s="8"/>
      <c r="D23" s="8"/>
      <c r="E23" s="8"/>
      <c r="F23" s="8"/>
      <c r="G23" s="8"/>
      <c r="H23" s="8"/>
      <c r="I23" s="8"/>
      <c r="J23" s="8"/>
      <c r="K23" s="8"/>
      <c r="L23" s="8"/>
      <c r="M23" s="8"/>
      <c r="N23" s="8"/>
      <c r="O23" s="8"/>
      <c r="P23" s="8"/>
    </row>
    <row r="24" spans="2:16" x14ac:dyDescent="0.2">
      <c r="B24" s="8"/>
      <c r="C24" s="8"/>
      <c r="D24" s="8"/>
      <c r="E24" s="8"/>
      <c r="F24" s="8"/>
      <c r="G24" s="8"/>
      <c r="H24" s="8"/>
      <c r="I24" s="8"/>
      <c r="J24" s="8"/>
      <c r="K24" s="8"/>
      <c r="L24" s="8"/>
      <c r="M24" s="8"/>
      <c r="N24" s="8"/>
      <c r="O24" s="8"/>
      <c r="P24" s="8"/>
    </row>
    <row r="25" spans="2:16" x14ac:dyDescent="0.2">
      <c r="B25" s="8"/>
      <c r="C25" s="8"/>
      <c r="D25" s="8"/>
      <c r="E25" s="8"/>
      <c r="F25" s="8"/>
      <c r="G25" s="8"/>
      <c r="H25" s="8"/>
      <c r="I25" s="8"/>
      <c r="J25" s="8"/>
      <c r="K25" s="8"/>
      <c r="L25" s="8"/>
      <c r="M25" s="8"/>
      <c r="N25" s="8"/>
      <c r="O25" s="8"/>
      <c r="P25" s="8"/>
    </row>
    <row r="26" spans="2:16" x14ac:dyDescent="0.2">
      <c r="B26" s="8"/>
      <c r="C26" s="8"/>
      <c r="D26" s="8"/>
      <c r="E26" s="8"/>
      <c r="F26" s="8"/>
      <c r="G26" s="8"/>
      <c r="H26" s="8"/>
      <c r="I26" s="8"/>
      <c r="J26" s="8"/>
      <c r="K26" s="8"/>
      <c r="L26" s="8"/>
      <c r="M26" s="8"/>
      <c r="N26" s="8"/>
      <c r="O26" s="8"/>
      <c r="P26" s="8"/>
    </row>
    <row r="27" spans="2:16" x14ac:dyDescent="0.2">
      <c r="B27" s="8"/>
      <c r="C27" s="8"/>
      <c r="D27" s="8"/>
      <c r="E27" s="8"/>
      <c r="F27" s="8"/>
      <c r="G27" s="8"/>
      <c r="H27" s="8"/>
      <c r="I27" s="8"/>
      <c r="J27" s="8"/>
      <c r="K27" s="8"/>
      <c r="L27" s="8"/>
      <c r="M27" s="8"/>
      <c r="N27" s="8"/>
      <c r="O27" s="8"/>
      <c r="P27" s="8"/>
    </row>
    <row r="28" spans="2:16" x14ac:dyDescent="0.2">
      <c r="B28" s="8"/>
      <c r="C28" s="8"/>
      <c r="D28" s="8"/>
      <c r="E28" s="8"/>
      <c r="F28" s="8"/>
      <c r="G28" s="8"/>
      <c r="H28" s="8"/>
      <c r="I28" s="8"/>
      <c r="J28" s="8"/>
      <c r="K28" s="8"/>
      <c r="L28" s="8"/>
      <c r="M28" s="8"/>
      <c r="N28" s="8"/>
      <c r="O28" s="8"/>
      <c r="P28" s="8"/>
    </row>
    <row r="29" spans="2:16" x14ac:dyDescent="0.2">
      <c r="B29" s="8"/>
      <c r="C29" s="8"/>
      <c r="D29" s="8"/>
      <c r="E29" s="8"/>
      <c r="F29" s="8"/>
      <c r="G29" s="8"/>
      <c r="H29" s="8"/>
      <c r="I29" s="8"/>
      <c r="J29" s="8"/>
      <c r="K29" s="8"/>
      <c r="L29" s="8"/>
      <c r="M29" s="8"/>
      <c r="N29" s="8"/>
      <c r="O29" s="8"/>
      <c r="P29" s="8"/>
    </row>
    <row r="30" spans="2:16" x14ac:dyDescent="0.2">
      <c r="B30" s="8"/>
      <c r="C30" s="8"/>
      <c r="D30" s="8"/>
      <c r="E30" s="8"/>
      <c r="F30" s="8"/>
      <c r="G30" s="8"/>
      <c r="H30" s="8"/>
      <c r="I30" s="8"/>
      <c r="J30" s="8"/>
      <c r="K30" s="8"/>
      <c r="L30" s="8"/>
      <c r="M30" s="8"/>
      <c r="N30" s="8"/>
      <c r="O30" s="8"/>
      <c r="P30" s="8"/>
    </row>
    <row r="31" spans="2:16" x14ac:dyDescent="0.2">
      <c r="B31" s="8"/>
      <c r="C31" s="8"/>
      <c r="D31" s="8"/>
      <c r="E31" s="8"/>
      <c r="F31" s="8"/>
      <c r="G31" s="8"/>
      <c r="H31" s="8"/>
      <c r="I31" s="8"/>
      <c r="J31" s="8"/>
      <c r="K31" s="8"/>
      <c r="L31" s="8"/>
      <c r="M31" s="8"/>
      <c r="N31" s="8"/>
      <c r="O31" s="8"/>
      <c r="P31" s="8"/>
    </row>
    <row r="32" spans="2:16" x14ac:dyDescent="0.2">
      <c r="B32" s="8"/>
      <c r="C32" s="8"/>
      <c r="D32" s="8"/>
      <c r="E32" s="8"/>
      <c r="F32" s="8"/>
      <c r="G32" s="8"/>
      <c r="H32" s="8"/>
      <c r="I32" s="8"/>
      <c r="J32" s="8"/>
      <c r="K32" s="8"/>
      <c r="L32" s="8"/>
      <c r="M32" s="8"/>
      <c r="N32" s="8"/>
      <c r="O32" s="8"/>
      <c r="P32" s="8"/>
    </row>
  </sheetData>
  <pageMargins left="0.39370078740157483" right="0.39370078740157483" top="0.39370078740157483" bottom="0.39370078740157483" header="0.31496062992125984" footer="0.31496062992125984"/>
  <pageSetup paperSize="8" fitToHeight="9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pageSetUpPr autoPageBreaks="0"/>
  </sheetPr>
  <dimension ref="B2:AJ461"/>
  <sheetViews>
    <sheetView showGridLines="0" zoomScale="70" zoomScaleNormal="70" zoomScaleSheetLayoutView="70" workbookViewId="0">
      <pane xSplit="6" ySplit="12" topLeftCell="G13" activePane="bottomRight" state="frozen"/>
      <selection pane="topRight"/>
      <selection pane="bottomLeft"/>
      <selection pane="bottomRight"/>
    </sheetView>
  </sheetViews>
  <sheetFormatPr defaultColWidth="9" defaultRowHeight="12.75" outlineLevelRow="1" outlineLevelCol="1" x14ac:dyDescent="0.2"/>
  <cols>
    <col min="1" max="1" width="2.85546875" style="9" customWidth="1"/>
    <col min="2" max="2" width="3.42578125" style="9" customWidth="1"/>
    <col min="3" max="3" width="12.28515625" style="9" customWidth="1"/>
    <col min="4" max="4" width="22.28515625" style="9" customWidth="1"/>
    <col min="5" max="5" width="19.7109375" style="9" customWidth="1"/>
    <col min="6" max="6" width="20.5703125" style="9" customWidth="1"/>
    <col min="7" max="15" width="14" style="9" customWidth="1"/>
    <col min="16" max="22" width="10.5703125" style="9" customWidth="1"/>
    <col min="23" max="29" width="10.5703125" style="9" customWidth="1" outlineLevel="1"/>
    <col min="30" max="30" width="3.85546875" style="9" customWidth="1"/>
    <col min="31" max="31" width="10.5703125" style="9" customWidth="1" outlineLevel="1"/>
    <col min="32" max="32" width="3.85546875" style="9" customWidth="1" outlineLevel="1"/>
    <col min="33" max="33" width="10.5703125" style="9" customWidth="1" outlineLevel="1"/>
    <col min="34" max="34" width="3.85546875" style="9" customWidth="1" outlineLevel="1"/>
    <col min="35" max="35" width="10.5703125" style="9" customWidth="1" outlineLevel="1"/>
    <col min="36" max="36" width="3.85546875" style="9" customWidth="1" outlineLevel="1"/>
    <col min="37" max="16384" width="9" style="9"/>
  </cols>
  <sheetData>
    <row r="2" spans="2:36" x14ac:dyDescent="0.2">
      <c r="B2" s="7" t="str">
        <f>'Template Cover'!B2</f>
        <v>Owner:</v>
      </c>
      <c r="C2" s="8"/>
      <c r="D2" s="8"/>
      <c r="E2" s="8"/>
      <c r="F2" s="8"/>
      <c r="G2" s="8" t="str">
        <f>Owner</f>
        <v>Department for Transport</v>
      </c>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2:36" x14ac:dyDescent="0.2">
      <c r="B3" s="7" t="str">
        <f>'Template Cover'!B3</f>
        <v>Project:</v>
      </c>
      <c r="C3" s="8"/>
      <c r="D3" s="8"/>
      <c r="E3" s="8"/>
      <c r="F3" s="8"/>
      <c r="G3" s="8" t="str">
        <f>Project</f>
        <v>South Eastern Franchise</v>
      </c>
      <c r="H3" s="8"/>
      <c r="I3" s="8"/>
      <c r="J3" s="8"/>
      <c r="K3" s="8"/>
      <c r="L3" s="8"/>
      <c r="M3" s="8"/>
      <c r="N3" s="8"/>
      <c r="O3" s="8"/>
      <c r="P3" s="8"/>
      <c r="Q3" s="8"/>
      <c r="R3" s="8"/>
      <c r="S3" s="8"/>
      <c r="T3" s="8"/>
      <c r="U3" s="8"/>
      <c r="V3" s="8"/>
      <c r="W3" s="8"/>
      <c r="X3" s="8"/>
      <c r="Y3" s="8"/>
      <c r="Z3" s="8"/>
      <c r="AA3" s="8"/>
      <c r="AB3" s="8"/>
      <c r="AC3" s="8"/>
      <c r="AD3" s="8"/>
      <c r="AE3" s="8"/>
      <c r="AF3" s="8"/>
      <c r="AG3" s="8"/>
      <c r="AH3" s="8"/>
      <c r="AI3" s="8"/>
      <c r="AJ3" s="8"/>
    </row>
    <row r="4" spans="2:36" x14ac:dyDescent="0.2">
      <c r="B4" s="7" t="str">
        <f>'Template Cover'!B4</f>
        <v>Sheet:</v>
      </c>
      <c r="C4" s="8"/>
      <c r="D4" s="8"/>
      <c r="E4" s="8"/>
      <c r="F4" s="8"/>
      <c r="G4" s="8" t="str">
        <f ca="1">MID(CELL("filename",$A$1),FIND("]",CELL("filename",$A$1))+1,99)</f>
        <v>FAA</v>
      </c>
      <c r="H4" s="8"/>
      <c r="I4" s="8"/>
      <c r="J4" s="8"/>
      <c r="K4" s="8"/>
      <c r="L4" s="8"/>
      <c r="M4" s="8"/>
      <c r="N4" s="8"/>
      <c r="O4" s="8"/>
      <c r="P4" s="8"/>
      <c r="Q4" s="8"/>
      <c r="R4" s="8"/>
      <c r="S4" s="8"/>
      <c r="T4" s="8"/>
      <c r="U4" s="8"/>
      <c r="V4" s="8"/>
      <c r="W4" s="8"/>
      <c r="X4" s="8"/>
      <c r="Y4" s="8"/>
      <c r="Z4" s="8"/>
      <c r="AA4" s="8"/>
      <c r="AB4" s="8"/>
      <c r="AC4" s="8"/>
      <c r="AD4" s="8"/>
      <c r="AE4" s="8"/>
      <c r="AF4" s="8"/>
      <c r="AG4" s="8"/>
      <c r="AH4" s="8"/>
      <c r="AI4" s="8"/>
      <c r="AJ4" s="8"/>
    </row>
    <row r="5" spans="2:36" x14ac:dyDescent="0.2">
      <c r="B5" s="7" t="str">
        <f>'Template Cover'!B5</f>
        <v>Version:</v>
      </c>
      <c r="C5" s="8"/>
      <c r="D5" s="8"/>
      <c r="E5" s="8"/>
      <c r="F5" s="8"/>
      <c r="G5" s="8">
        <f>Version</f>
        <v>1</v>
      </c>
      <c r="H5" s="8"/>
      <c r="I5" s="8"/>
      <c r="J5" s="8"/>
      <c r="K5" s="8"/>
      <c r="L5" s="8"/>
      <c r="M5" s="8"/>
      <c r="N5" s="8"/>
      <c r="O5" s="8"/>
      <c r="P5" s="8"/>
      <c r="Q5" s="8"/>
      <c r="R5" s="8"/>
      <c r="S5" s="8"/>
      <c r="T5" s="8"/>
      <c r="U5" s="8"/>
      <c r="V5" s="8"/>
      <c r="W5" s="8"/>
      <c r="X5" s="8"/>
      <c r="Y5" s="8"/>
      <c r="Z5" s="8"/>
      <c r="AA5" s="8"/>
      <c r="AB5" s="8"/>
      <c r="AC5" s="8"/>
      <c r="AD5" s="8"/>
      <c r="AE5" s="8"/>
      <c r="AF5" s="8"/>
      <c r="AG5" s="8"/>
      <c r="AH5" s="8"/>
      <c r="AI5" s="8"/>
      <c r="AJ5" s="8"/>
    </row>
    <row r="6" spans="2:36" x14ac:dyDescent="0.2">
      <c r="B6" s="7" t="str">
        <f>'Template Cover'!B6</f>
        <v>Date:</v>
      </c>
      <c r="C6" s="10"/>
      <c r="D6" s="10"/>
      <c r="E6" s="10"/>
      <c r="F6" s="10"/>
      <c r="G6" s="10">
        <f ca="1">TODAY()</f>
        <v>43067</v>
      </c>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row>
    <row r="7" spans="2:36" x14ac:dyDescent="0.2">
      <c r="B7" s="7" t="str">
        <f>'Template Cover'!B7</f>
        <v>Filename:</v>
      </c>
      <c r="C7" s="8"/>
      <c r="D7" s="8"/>
      <c r="E7" s="8"/>
      <c r="F7" s="8"/>
      <c r="G7" s="8" t="str">
        <f ca="1">LEFT(CELL("FILENAME",$A$1),FIND("]",CELL("FILENAME",$A$1)))</f>
        <v>G:\AFP\RailGrpAll\FRP\002 Projects\009 South Eastern\0004 Finance\10_ITT\Financial Model Template\[SEF Financial Templates v4.01.xlsx]</v>
      </c>
      <c r="H7" s="8"/>
      <c r="I7" s="8"/>
      <c r="J7" s="8"/>
      <c r="K7" s="8"/>
      <c r="L7" s="8"/>
      <c r="M7" s="8"/>
      <c r="N7" s="8"/>
      <c r="O7" s="8"/>
      <c r="P7" s="8"/>
      <c r="Q7" s="8"/>
      <c r="R7" s="8"/>
      <c r="S7" s="8"/>
      <c r="T7" s="8"/>
      <c r="U7" s="8"/>
      <c r="V7" s="8"/>
      <c r="W7" s="8"/>
      <c r="X7" s="8"/>
      <c r="Y7" s="8"/>
      <c r="Z7" s="8"/>
      <c r="AA7" s="8"/>
      <c r="AB7" s="8"/>
      <c r="AC7" s="8"/>
      <c r="AD7" s="8"/>
      <c r="AE7" s="8"/>
      <c r="AF7" s="8"/>
      <c r="AG7" s="8"/>
      <c r="AH7" s="8"/>
      <c r="AI7" s="8"/>
      <c r="AJ7" s="8"/>
    </row>
    <row r="9" spans="2:36" ht="25.5" x14ac:dyDescent="0.25">
      <c r="C9" s="1113" t="str">
        <f>RN_Switch</f>
        <v>Nominal</v>
      </c>
      <c r="D9" s="1126"/>
      <c r="E9" s="1127"/>
      <c r="F9" s="1128" t="s">
        <v>72</v>
      </c>
      <c r="G9" s="131" t="str">
        <f>Timeline!G29</f>
        <v>Blank</v>
      </c>
      <c r="H9" s="131" t="str">
        <f>Timeline!H29</f>
        <v>Blank</v>
      </c>
      <c r="I9" s="131" t="str">
        <f>Timeline!I29</f>
        <v>Year -3</v>
      </c>
      <c r="J9" s="131" t="str">
        <f>Timeline!J29</f>
        <v>Year -2</v>
      </c>
      <c r="K9" s="131" t="str">
        <f>Timeline!K29</f>
        <v>Year -1</v>
      </c>
      <c r="L9" s="131" t="str">
        <f>Timeline!L29</f>
        <v>Year 0</v>
      </c>
      <c r="M9" s="131" t="str">
        <f>Timeline!M29</f>
        <v>Year 1</v>
      </c>
      <c r="N9" s="131" t="str">
        <f>Timeline!N29</f>
        <v>Year 2</v>
      </c>
      <c r="O9" s="131" t="str">
        <f>Timeline!O29</f>
        <v>Year 3</v>
      </c>
      <c r="P9" s="131" t="str">
        <f>Timeline!P29</f>
        <v>Year 4</v>
      </c>
      <c r="Q9" s="131" t="str">
        <f>Timeline!Q29</f>
        <v>Year 5</v>
      </c>
      <c r="R9" s="131" t="str">
        <f>Timeline!R29</f>
        <v>Year 6</v>
      </c>
      <c r="S9" s="131" t="str">
        <f>Timeline!S29</f>
        <v>Year 7</v>
      </c>
      <c r="T9" s="131" t="str">
        <f>Timeline!T29</f>
        <v>Year 8</v>
      </c>
      <c r="U9" s="131" t="str">
        <f>Timeline!U29</f>
        <v>Year 9</v>
      </c>
      <c r="V9" s="131" t="str">
        <f>Timeline!V29</f>
        <v>Year 10</v>
      </c>
      <c r="W9" s="131" t="str">
        <f>Timeline!W29</f>
        <v>Year 11</v>
      </c>
      <c r="X9" s="131" t="str">
        <f>Timeline!X29</f>
        <v>Year 12</v>
      </c>
      <c r="Y9" s="131" t="str">
        <f>Timeline!Y29</f>
        <v>Year 13</v>
      </c>
      <c r="Z9" s="131" t="str">
        <f>Timeline!Z29</f>
        <v>Year 14</v>
      </c>
      <c r="AA9" s="131" t="str">
        <f>Timeline!AA29</f>
        <v>Year 15</v>
      </c>
      <c r="AB9" s="131" t="str">
        <f>Timeline!AB29</f>
        <v>Year 16</v>
      </c>
      <c r="AC9" s="131" t="str">
        <f>Timeline!AC29</f>
        <v>Year 17</v>
      </c>
      <c r="AE9" s="131" t="str">
        <f>Timeline!AE29</f>
        <v>Year 17 (Not Used)</v>
      </c>
      <c r="AG9" s="131" t="str">
        <f>Timeline!AG29</f>
        <v>Year 17 (Not Used)</v>
      </c>
      <c r="AI9" s="131" t="str">
        <f>Timeline!AI29</f>
        <v>Year 17 (Not Used)</v>
      </c>
    </row>
    <row r="10" spans="2:36" ht="25.5" x14ac:dyDescent="0.2">
      <c r="C10" s="1129" t="str">
        <f>Option_Switch</f>
        <v>Base Model</v>
      </c>
      <c r="D10" s="1130"/>
      <c r="E10" s="1131"/>
      <c r="F10" s="1093"/>
      <c r="G10" s="131" t="str">
        <f>Timeline!G30</f>
        <v>For Bidder Use</v>
      </c>
      <c r="H10" s="131" t="str">
        <f>Timeline!H30</f>
        <v>For Bidder Use</v>
      </c>
      <c r="I10" s="131" t="str">
        <f>Timeline!I30</f>
        <v>Actual</v>
      </c>
      <c r="J10" s="131" t="str">
        <f>Timeline!J30</f>
        <v>Actual</v>
      </c>
      <c r="K10" s="131" t="str">
        <f>Timeline!K30</f>
        <v>Forecast</v>
      </c>
      <c r="L10" s="131" t="str">
        <f>Timeline!L30</f>
        <v>Forecast</v>
      </c>
      <c r="M10" s="131" t="str">
        <f>Timeline!M30</f>
        <v>Core</v>
      </c>
      <c r="N10" s="131" t="str">
        <f>Timeline!N30</f>
        <v>Core</v>
      </c>
      <c r="O10" s="131" t="str">
        <f>Timeline!O30</f>
        <v>Core</v>
      </c>
      <c r="P10" s="131" t="str">
        <f>Timeline!P30</f>
        <v>Core</v>
      </c>
      <c r="Q10" s="131" t="str">
        <f>Timeline!Q30</f>
        <v>Core</v>
      </c>
      <c r="R10" s="131" t="str">
        <f>Timeline!R30</f>
        <v>Core</v>
      </c>
      <c r="S10" s="131" t="str">
        <f>Timeline!S30</f>
        <v>Core</v>
      </c>
      <c r="T10" s="131" t="str">
        <f>Timeline!T30</f>
        <v>Core</v>
      </c>
      <c r="U10" s="131" t="str">
        <f>Timeline!U30</f>
        <v>Extension</v>
      </c>
      <c r="V10" s="131" t="str">
        <f>Timeline!V30</f>
        <v>Not Used</v>
      </c>
      <c r="W10" s="131" t="str">
        <f>Timeline!W30</f>
        <v>Not Used</v>
      </c>
      <c r="X10" s="131" t="str">
        <f>Timeline!X30</f>
        <v>Not Used</v>
      </c>
      <c r="Y10" s="131" t="str">
        <f>Timeline!Y30</f>
        <v>Not Used</v>
      </c>
      <c r="Z10" s="131" t="str">
        <f>Timeline!Z30</f>
        <v>Not Used</v>
      </c>
      <c r="AA10" s="131" t="str">
        <f>Timeline!AA30</f>
        <v>Not Used</v>
      </c>
      <c r="AB10" s="131" t="str">
        <f>Timeline!AB30</f>
        <v>Not Used</v>
      </c>
      <c r="AC10" s="131" t="str">
        <f>Timeline!AC30</f>
        <v>Not Used</v>
      </c>
      <c r="AE10" s="131" t="str">
        <f>Timeline!AE30</f>
        <v>Not used</v>
      </c>
      <c r="AG10" s="131" t="str">
        <f>Timeline!AG30</f>
        <v>Not Used</v>
      </c>
      <c r="AI10" s="131" t="str">
        <f>Timeline!AI30</f>
        <v>Not Used</v>
      </c>
    </row>
    <row r="11" spans="2:36" ht="13.7" customHeight="1" x14ac:dyDescent="0.2">
      <c r="C11" s="1132"/>
      <c r="D11" s="1133"/>
      <c r="E11" s="1134"/>
      <c r="F11" s="1094"/>
      <c r="G11" s="132" t="str">
        <f>IF(Timeline!G31="","",Timeline!G31)</f>
        <v/>
      </c>
      <c r="H11" s="132" t="str">
        <f>IF(Timeline!H31="","",Timeline!H31)</f>
        <v/>
      </c>
      <c r="I11" s="132">
        <f>IF(Timeline!I31="","",Timeline!I31)</f>
        <v>42460</v>
      </c>
      <c r="J11" s="132">
        <f>IF(Timeline!J31="","",Timeline!J31)</f>
        <v>42825</v>
      </c>
      <c r="K11" s="132">
        <f>IF(Timeline!K31="","",Timeline!K31)</f>
        <v>43190</v>
      </c>
      <c r="L11" s="132">
        <f>IF(Timeline!L31="","",Timeline!L31)</f>
        <v>43555</v>
      </c>
      <c r="M11" s="132">
        <f>IF(Timeline!M31="","",Timeline!M31)</f>
        <v>43921</v>
      </c>
      <c r="N11" s="132">
        <f>IF(Timeline!N31="","",Timeline!N31)</f>
        <v>44286</v>
      </c>
      <c r="O11" s="132">
        <f>IF(Timeline!O31="","",Timeline!O31)</f>
        <v>44651</v>
      </c>
      <c r="P11" s="132">
        <f>IF(Timeline!P31="","",Timeline!P31)</f>
        <v>45016</v>
      </c>
      <c r="Q11" s="132">
        <f>IF(Timeline!Q31="","",Timeline!Q31)</f>
        <v>45382</v>
      </c>
      <c r="R11" s="132">
        <f>IF(Timeline!R31="","",Timeline!R31)</f>
        <v>45747</v>
      </c>
      <c r="S11" s="132">
        <f>IF(Timeline!S31="","",Timeline!S31)</f>
        <v>46112</v>
      </c>
      <c r="T11" s="132">
        <f>IF(Timeline!T31="","",Timeline!T31)</f>
        <v>46477</v>
      </c>
      <c r="U11" s="132">
        <f>IF(Timeline!U31="","",Timeline!U31)</f>
        <v>46843</v>
      </c>
      <c r="V11" s="132">
        <f>IF(Timeline!V31="","",Timeline!V31)</f>
        <v>47208</v>
      </c>
      <c r="W11" s="132">
        <f>IF(Timeline!W31="","",Timeline!W31)</f>
        <v>47573</v>
      </c>
      <c r="X11" s="132">
        <f>IF(Timeline!X31="","",Timeline!X31)</f>
        <v>47938</v>
      </c>
      <c r="Y11" s="132">
        <f>IF(Timeline!Y31="","",Timeline!Y31)</f>
        <v>48304</v>
      </c>
      <c r="Z11" s="132">
        <f>IF(Timeline!Z31="","",Timeline!Z31)</f>
        <v>48669</v>
      </c>
      <c r="AA11" s="132">
        <f>IF(Timeline!AA31="","",Timeline!AA31)</f>
        <v>49034</v>
      </c>
      <c r="AB11" s="132">
        <f>IF(Timeline!AB31="","",Timeline!AB31)</f>
        <v>49399</v>
      </c>
      <c r="AC11" s="132">
        <f>IF(Timeline!AC31="","",Timeline!AC31)</f>
        <v>49765</v>
      </c>
      <c r="AE11" s="132">
        <f>IF(Timeline!AE31="","",Timeline!AE31)</f>
        <v>49765</v>
      </c>
      <c r="AG11" s="132">
        <f>IF(Timeline!AG31="","",Timeline!AG31)</f>
        <v>49765</v>
      </c>
      <c r="AI11" s="132">
        <f>IF(Timeline!AI31="","",Timeline!AI31)</f>
        <v>49765</v>
      </c>
    </row>
    <row r="13" spans="2:36" ht="16.5" x14ac:dyDescent="0.25">
      <c r="B13" s="11" t="s">
        <v>573</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row>
    <row r="14" spans="2:36" x14ac:dyDescent="0.2">
      <c r="B14" s="135"/>
    </row>
    <row r="15" spans="2:36" ht="15" x14ac:dyDescent="0.25">
      <c r="B15" s="575"/>
      <c r="C15" s="575" t="s">
        <v>574</v>
      </c>
      <c r="D15" s="57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row>
    <row r="16" spans="2:36" outlineLevel="1" x14ac:dyDescent="0.2"/>
    <row r="17" spans="4:35" outlineLevel="1" x14ac:dyDescent="0.2">
      <c r="D17" s="217" t="s">
        <v>575</v>
      </c>
      <c r="E17" s="576"/>
      <c r="F17" s="577">
        <v>1</v>
      </c>
    </row>
    <row r="18" spans="4:35" outlineLevel="1" x14ac:dyDescent="0.2">
      <c r="D18" s="578" t="str">
        <f>'Line Items'!D2685</f>
        <v>FXD</v>
      </c>
      <c r="E18" s="579"/>
      <c r="F18" s="580" t="s">
        <v>428</v>
      </c>
      <c r="G18" s="581"/>
      <c r="H18" s="581"/>
      <c r="I18" s="581"/>
      <c r="J18" s="581"/>
      <c r="K18" s="581"/>
      <c r="L18" s="581"/>
      <c r="M18" s="581"/>
      <c r="N18" s="581"/>
      <c r="O18" s="581"/>
      <c r="P18" s="581"/>
      <c r="Q18" s="581"/>
      <c r="R18" s="581"/>
      <c r="S18" s="581"/>
      <c r="T18" s="581"/>
      <c r="U18" s="581"/>
      <c r="V18" s="581"/>
      <c r="W18" s="581"/>
      <c r="X18" s="581"/>
      <c r="Y18" s="581"/>
      <c r="Z18" s="581"/>
      <c r="AA18" s="581"/>
      <c r="AB18" s="581"/>
      <c r="AC18" s="582"/>
      <c r="AE18" s="1057"/>
      <c r="AG18" s="1057"/>
      <c r="AI18" s="1057"/>
    </row>
    <row r="19" spans="4:35" outlineLevel="1" x14ac:dyDescent="0.2">
      <c r="D19" s="142" t="str">
        <f>'Line Items'!D2686</f>
        <v>VCRPI</v>
      </c>
      <c r="E19" s="106"/>
      <c r="F19" s="583" t="str">
        <f t="shared" ref="F19:F27" si="0">F18</f>
        <v>£000</v>
      </c>
      <c r="G19" s="283"/>
      <c r="H19" s="283"/>
      <c r="I19" s="283"/>
      <c r="J19" s="283"/>
      <c r="K19" s="283"/>
      <c r="L19" s="283"/>
      <c r="M19" s="283"/>
      <c r="N19" s="283"/>
      <c r="O19" s="283"/>
      <c r="P19" s="283"/>
      <c r="Q19" s="283"/>
      <c r="R19" s="283"/>
      <c r="S19" s="283"/>
      <c r="T19" s="283"/>
      <c r="U19" s="283"/>
      <c r="V19" s="283"/>
      <c r="W19" s="283"/>
      <c r="X19" s="283"/>
      <c r="Y19" s="283"/>
      <c r="Z19" s="283"/>
      <c r="AA19" s="283"/>
      <c r="AB19" s="283"/>
      <c r="AC19" s="284"/>
      <c r="AE19" s="805"/>
      <c r="AG19" s="805"/>
      <c r="AI19" s="805"/>
    </row>
    <row r="20" spans="4:35" outlineLevel="1" x14ac:dyDescent="0.2">
      <c r="D20" s="142" t="str">
        <f>'Line Items'!D2687</f>
        <v>VCAWE</v>
      </c>
      <c r="E20" s="106"/>
      <c r="F20" s="583" t="str">
        <f t="shared" si="0"/>
        <v>£000</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4"/>
      <c r="AE20" s="805"/>
      <c r="AG20" s="805"/>
      <c r="AI20" s="805"/>
    </row>
    <row r="21" spans="4:35" outlineLevel="1" x14ac:dyDescent="0.2">
      <c r="D21" s="142" t="str">
        <f>'Line Items'!D2688</f>
        <v>PRPI</v>
      </c>
      <c r="E21" s="106"/>
      <c r="F21" s="583" t="str">
        <f t="shared" si="0"/>
        <v>£000</v>
      </c>
      <c r="G21" s="283"/>
      <c r="H21" s="283"/>
      <c r="I21" s="283"/>
      <c r="J21" s="283"/>
      <c r="K21" s="283"/>
      <c r="L21" s="283"/>
      <c r="M21" s="283"/>
      <c r="N21" s="283"/>
      <c r="O21" s="283"/>
      <c r="P21" s="283"/>
      <c r="Q21" s="283"/>
      <c r="R21" s="283"/>
      <c r="S21" s="283"/>
      <c r="T21" s="283"/>
      <c r="U21" s="283"/>
      <c r="V21" s="283"/>
      <c r="W21" s="283"/>
      <c r="X21" s="283"/>
      <c r="Y21" s="283"/>
      <c r="Z21" s="283"/>
      <c r="AA21" s="283"/>
      <c r="AB21" s="283"/>
      <c r="AC21" s="284"/>
      <c r="AE21" s="805"/>
      <c r="AG21" s="805"/>
      <c r="AI21" s="805"/>
    </row>
    <row r="22" spans="4:35" outlineLevel="1" x14ac:dyDescent="0.2">
      <c r="D22" s="142" t="str">
        <f>'Line Items'!D2689</f>
        <v>ORRPI</v>
      </c>
      <c r="E22" s="106"/>
      <c r="F22" s="583" t="str">
        <f t="shared" si="0"/>
        <v>£000</v>
      </c>
      <c r="G22" s="283"/>
      <c r="H22" s="283"/>
      <c r="I22" s="283"/>
      <c r="J22" s="283"/>
      <c r="K22" s="283"/>
      <c r="L22" s="283"/>
      <c r="M22" s="283"/>
      <c r="N22" s="283"/>
      <c r="O22" s="283"/>
      <c r="P22" s="283"/>
      <c r="Q22" s="283"/>
      <c r="R22" s="283"/>
      <c r="S22" s="283"/>
      <c r="T22" s="283"/>
      <c r="U22" s="283"/>
      <c r="V22" s="283"/>
      <c r="W22" s="283"/>
      <c r="X22" s="283"/>
      <c r="Y22" s="283"/>
      <c r="Z22" s="283"/>
      <c r="AA22" s="283"/>
      <c r="AB22" s="283"/>
      <c r="AC22" s="284"/>
      <c r="AE22" s="805"/>
      <c r="AG22" s="805"/>
      <c r="AI22" s="805"/>
    </row>
    <row r="23" spans="4:35" outlineLevel="1" x14ac:dyDescent="0.2">
      <c r="D23" s="142" t="str">
        <f>'Line Items'!D2690</f>
        <v>PRRPI</v>
      </c>
      <c r="E23" s="106"/>
      <c r="F23" s="583" t="str">
        <f t="shared" si="0"/>
        <v>£000</v>
      </c>
      <c r="G23" s="283"/>
      <c r="H23" s="283"/>
      <c r="I23" s="283"/>
      <c r="J23" s="283"/>
      <c r="K23" s="283"/>
      <c r="L23" s="283"/>
      <c r="M23" s="283"/>
      <c r="N23" s="283"/>
      <c r="O23" s="283"/>
      <c r="P23" s="283"/>
      <c r="Q23" s="283"/>
      <c r="R23" s="283"/>
      <c r="S23" s="283"/>
      <c r="T23" s="283"/>
      <c r="U23" s="283"/>
      <c r="V23" s="283"/>
      <c r="W23" s="283"/>
      <c r="X23" s="283"/>
      <c r="Y23" s="283"/>
      <c r="Z23" s="283"/>
      <c r="AA23" s="283"/>
      <c r="AB23" s="283"/>
      <c r="AC23" s="284"/>
      <c r="AE23" s="805"/>
      <c r="AG23" s="805"/>
      <c r="AI23" s="805"/>
    </row>
    <row r="24" spans="4:35" outlineLevel="1" x14ac:dyDescent="0.2">
      <c r="D24" s="253" t="str">
        <f>'Line Items'!D2691</f>
        <v>PRRPI (GDP) - Not Used</v>
      </c>
      <c r="E24" s="480"/>
      <c r="F24" s="584" t="str">
        <f t="shared" si="0"/>
        <v>£000</v>
      </c>
      <c r="G24" s="527"/>
      <c r="H24" s="527"/>
      <c r="I24" s="527"/>
      <c r="J24" s="527"/>
      <c r="K24" s="527"/>
      <c r="L24" s="527"/>
      <c r="M24" s="527"/>
      <c r="N24" s="527"/>
      <c r="O24" s="527"/>
      <c r="P24" s="527"/>
      <c r="Q24" s="527"/>
      <c r="R24" s="527"/>
      <c r="S24" s="527"/>
      <c r="T24" s="527"/>
      <c r="U24" s="527"/>
      <c r="V24" s="527"/>
      <c r="W24" s="527"/>
      <c r="X24" s="527"/>
      <c r="Y24" s="527"/>
      <c r="Z24" s="527"/>
      <c r="AA24" s="527"/>
      <c r="AB24" s="527"/>
      <c r="AC24" s="483"/>
      <c r="AD24" s="484"/>
      <c r="AE24" s="485"/>
      <c r="AF24" s="484"/>
      <c r="AG24" s="485"/>
      <c r="AH24" s="484"/>
      <c r="AI24" s="485"/>
    </row>
    <row r="25" spans="4:35" outlineLevel="1" x14ac:dyDescent="0.2">
      <c r="D25" s="253" t="str">
        <f>'Line Items'!D2692</f>
        <v>PRRPI (CLE)- Not Used</v>
      </c>
      <c r="E25" s="480"/>
      <c r="F25" s="584" t="str">
        <f t="shared" si="0"/>
        <v>£000</v>
      </c>
      <c r="G25" s="527"/>
      <c r="H25" s="527"/>
      <c r="I25" s="527"/>
      <c r="J25" s="527"/>
      <c r="K25" s="527"/>
      <c r="L25" s="527"/>
      <c r="M25" s="527"/>
      <c r="N25" s="527"/>
      <c r="O25" s="527"/>
      <c r="P25" s="527"/>
      <c r="Q25" s="527"/>
      <c r="R25" s="527"/>
      <c r="S25" s="527"/>
      <c r="T25" s="527"/>
      <c r="U25" s="527"/>
      <c r="V25" s="527"/>
      <c r="W25" s="527"/>
      <c r="X25" s="527"/>
      <c r="Y25" s="527"/>
      <c r="Z25" s="527"/>
      <c r="AA25" s="527"/>
      <c r="AB25" s="527"/>
      <c r="AC25" s="483"/>
      <c r="AD25" s="484"/>
      <c r="AE25" s="485"/>
      <c r="AF25" s="484"/>
      <c r="AG25" s="485"/>
      <c r="AH25" s="484"/>
      <c r="AI25" s="485"/>
    </row>
    <row r="26" spans="4:35" outlineLevel="1" x14ac:dyDescent="0.2">
      <c r="D26" s="253" t="str">
        <f>'Line Items'!D2693</f>
        <v>PRRPI (REM)- Not Used</v>
      </c>
      <c r="E26" s="480"/>
      <c r="F26" s="584" t="str">
        <f t="shared" si="0"/>
        <v>£000</v>
      </c>
      <c r="G26" s="527"/>
      <c r="H26" s="527"/>
      <c r="I26" s="527"/>
      <c r="J26" s="527"/>
      <c r="K26" s="527"/>
      <c r="L26" s="527"/>
      <c r="M26" s="527"/>
      <c r="N26" s="527"/>
      <c r="O26" s="527"/>
      <c r="P26" s="527"/>
      <c r="Q26" s="527"/>
      <c r="R26" s="527"/>
      <c r="S26" s="527"/>
      <c r="T26" s="527"/>
      <c r="U26" s="527"/>
      <c r="V26" s="527"/>
      <c r="W26" s="527"/>
      <c r="X26" s="527"/>
      <c r="Y26" s="527"/>
      <c r="Z26" s="527"/>
      <c r="AA26" s="527"/>
      <c r="AB26" s="527"/>
      <c r="AC26" s="483"/>
      <c r="AD26" s="484"/>
      <c r="AE26" s="485"/>
      <c r="AF26" s="484"/>
      <c r="AG26" s="485"/>
      <c r="AH26" s="484"/>
      <c r="AI26" s="485"/>
    </row>
    <row r="27" spans="4:35" outlineLevel="1" x14ac:dyDescent="0.2">
      <c r="D27" s="268" t="str">
        <f>'Line Items'!D2694</f>
        <v>ARPI - Not Used</v>
      </c>
      <c r="E27" s="585"/>
      <c r="F27" s="586" t="str">
        <f t="shared" si="0"/>
        <v>£000</v>
      </c>
      <c r="G27" s="587"/>
      <c r="H27" s="587"/>
      <c r="I27" s="587"/>
      <c r="J27" s="587"/>
      <c r="K27" s="587"/>
      <c r="L27" s="587"/>
      <c r="M27" s="587"/>
      <c r="N27" s="587"/>
      <c r="O27" s="587"/>
      <c r="P27" s="587"/>
      <c r="Q27" s="587"/>
      <c r="R27" s="587"/>
      <c r="S27" s="587"/>
      <c r="T27" s="587"/>
      <c r="U27" s="587"/>
      <c r="V27" s="587"/>
      <c r="W27" s="587"/>
      <c r="X27" s="587"/>
      <c r="Y27" s="587"/>
      <c r="Z27" s="587"/>
      <c r="AA27" s="587"/>
      <c r="AB27" s="587"/>
      <c r="AC27" s="588"/>
      <c r="AD27" s="484"/>
      <c r="AE27" s="589"/>
      <c r="AF27" s="484"/>
      <c r="AG27" s="589"/>
      <c r="AH27" s="484"/>
      <c r="AI27" s="589"/>
    </row>
    <row r="28" spans="4:35" outlineLevel="1" x14ac:dyDescent="0.2"/>
    <row r="29" spans="4:35" outlineLevel="1" x14ac:dyDescent="0.2">
      <c r="D29" s="590" t="s">
        <v>576</v>
      </c>
      <c r="E29" s="591"/>
      <c r="F29" s="592" t="str">
        <f>F27</f>
        <v>£000</v>
      </c>
      <c r="G29" s="593">
        <f t="shared" ref="G29:AC29" si="1">SUM(G18:G27)</f>
        <v>0</v>
      </c>
      <c r="H29" s="594">
        <f t="shared" si="1"/>
        <v>0</v>
      </c>
      <c r="I29" s="594">
        <f t="shared" si="1"/>
        <v>0</v>
      </c>
      <c r="J29" s="594">
        <f t="shared" si="1"/>
        <v>0</v>
      </c>
      <c r="K29" s="594">
        <f t="shared" si="1"/>
        <v>0</v>
      </c>
      <c r="L29" s="594">
        <f t="shared" si="1"/>
        <v>0</v>
      </c>
      <c r="M29" s="594">
        <f t="shared" si="1"/>
        <v>0</v>
      </c>
      <c r="N29" s="594">
        <f t="shared" si="1"/>
        <v>0</v>
      </c>
      <c r="O29" s="594">
        <f t="shared" si="1"/>
        <v>0</v>
      </c>
      <c r="P29" s="594">
        <f t="shared" si="1"/>
        <v>0</v>
      </c>
      <c r="Q29" s="594">
        <f t="shared" si="1"/>
        <v>0</v>
      </c>
      <c r="R29" s="594">
        <f t="shared" si="1"/>
        <v>0</v>
      </c>
      <c r="S29" s="594">
        <f t="shared" si="1"/>
        <v>0</v>
      </c>
      <c r="T29" s="594">
        <f t="shared" si="1"/>
        <v>0</v>
      </c>
      <c r="U29" s="594">
        <f t="shared" si="1"/>
        <v>0</v>
      </c>
      <c r="V29" s="594">
        <f t="shared" si="1"/>
        <v>0</v>
      </c>
      <c r="W29" s="594">
        <f t="shared" si="1"/>
        <v>0</v>
      </c>
      <c r="X29" s="594">
        <f t="shared" si="1"/>
        <v>0</v>
      </c>
      <c r="Y29" s="594">
        <f t="shared" si="1"/>
        <v>0</v>
      </c>
      <c r="Z29" s="594">
        <f t="shared" si="1"/>
        <v>0</v>
      </c>
      <c r="AA29" s="594">
        <f t="shared" si="1"/>
        <v>0</v>
      </c>
      <c r="AB29" s="594">
        <f t="shared" si="1"/>
        <v>0</v>
      </c>
      <c r="AC29" s="595">
        <f t="shared" si="1"/>
        <v>0</v>
      </c>
      <c r="AE29" s="1062">
        <f>SUM(AE18:AE27)</f>
        <v>0</v>
      </c>
      <c r="AG29" s="1062">
        <f>SUM(AG18:AG27)</f>
        <v>0</v>
      </c>
      <c r="AI29" s="1062">
        <f>SUM(AI18:AI27)</f>
        <v>0</v>
      </c>
    </row>
    <row r="30" spans="4:35" outlineLevel="1" x14ac:dyDescent="0.2">
      <c r="D30" s="199"/>
      <c r="E30" s="199"/>
      <c r="F30" s="583"/>
      <c r="G30" s="505"/>
      <c r="H30" s="505"/>
      <c r="I30" s="505"/>
      <c r="J30" s="505"/>
      <c r="K30" s="505"/>
      <c r="L30" s="505"/>
      <c r="M30" s="505"/>
      <c r="N30" s="505"/>
      <c r="O30" s="505"/>
      <c r="P30" s="505"/>
      <c r="Q30" s="505"/>
      <c r="R30" s="505"/>
      <c r="S30" s="505"/>
      <c r="T30" s="505"/>
      <c r="U30" s="505"/>
      <c r="V30" s="505"/>
      <c r="W30" s="505"/>
      <c r="X30" s="505"/>
      <c r="Y30" s="505"/>
      <c r="Z30" s="505"/>
      <c r="AA30" s="505"/>
      <c r="AB30" s="505"/>
      <c r="AC30" s="505"/>
      <c r="AE30" s="505"/>
      <c r="AG30" s="505"/>
      <c r="AI30" s="505"/>
    </row>
    <row r="31" spans="4:35" outlineLevel="1" x14ac:dyDescent="0.2">
      <c r="D31" s="106" t="s">
        <v>577</v>
      </c>
      <c r="E31" s="199"/>
      <c r="F31" s="583"/>
      <c r="G31" s="505"/>
      <c r="H31" s="505"/>
      <c r="I31" s="505"/>
      <c r="J31" s="505"/>
      <c r="K31" s="505"/>
      <c r="L31" s="505"/>
      <c r="M31" s="505"/>
      <c r="N31" s="505"/>
      <c r="O31" s="505"/>
      <c r="P31" s="505"/>
      <c r="Q31" s="505"/>
      <c r="R31" s="505"/>
      <c r="S31" s="505"/>
      <c r="T31" s="505"/>
      <c r="U31" s="505"/>
      <c r="V31" s="505"/>
      <c r="W31" s="505"/>
      <c r="X31" s="505"/>
      <c r="Y31" s="505"/>
      <c r="Z31" s="505"/>
      <c r="AA31" s="505"/>
      <c r="AB31" s="505"/>
      <c r="AC31" s="505"/>
      <c r="AE31" s="505"/>
      <c r="AG31" s="505"/>
      <c r="AI31" s="505"/>
    </row>
    <row r="33" spans="2:36" ht="15" x14ac:dyDescent="0.25">
      <c r="B33" s="596"/>
      <c r="C33" s="596" t="s">
        <v>578</v>
      </c>
      <c r="D33" s="596"/>
      <c r="E33" s="596"/>
      <c r="F33" s="596"/>
      <c r="G33" s="596"/>
      <c r="H33" s="596"/>
      <c r="I33" s="596"/>
      <c r="J33" s="596"/>
      <c r="K33" s="596"/>
      <c r="L33" s="596"/>
      <c r="M33" s="596"/>
      <c r="N33" s="596"/>
      <c r="O33" s="596"/>
      <c r="P33" s="596"/>
      <c r="Q33" s="596"/>
      <c r="R33" s="596"/>
      <c r="S33" s="596"/>
      <c r="T33" s="596"/>
      <c r="U33" s="596"/>
      <c r="V33" s="596"/>
      <c r="W33" s="596"/>
      <c r="X33" s="596"/>
      <c r="Y33" s="596"/>
      <c r="Z33" s="596"/>
      <c r="AA33" s="596"/>
      <c r="AB33" s="596"/>
      <c r="AC33" s="596"/>
      <c r="AD33" s="596"/>
      <c r="AE33" s="596"/>
      <c r="AF33" s="596"/>
      <c r="AG33" s="596"/>
      <c r="AH33" s="596"/>
      <c r="AI33" s="596"/>
      <c r="AJ33" s="596"/>
    </row>
    <row r="34" spans="2:36" outlineLevel="1" x14ac:dyDescent="0.2">
      <c r="L34" s="107"/>
      <c r="M34" s="107"/>
    </row>
    <row r="35" spans="2:36" ht="39" customHeight="1" outlineLevel="1" x14ac:dyDescent="0.2">
      <c r="C35" s="597" t="s">
        <v>579</v>
      </c>
      <c r="D35" s="598" t="s">
        <v>580</v>
      </c>
      <c r="E35" s="598" t="s">
        <v>581</v>
      </c>
      <c r="F35" s="599" t="s">
        <v>330</v>
      </c>
      <c r="G35" s="600" t="str">
        <f>D18</f>
        <v>FXD</v>
      </c>
      <c r="H35" s="600" t="str">
        <f>D19</f>
        <v>VCRPI</v>
      </c>
      <c r="I35" s="600" t="str">
        <f>D20</f>
        <v>VCAWE</v>
      </c>
      <c r="J35" s="600" t="str">
        <f>D21</f>
        <v>PRPI</v>
      </c>
      <c r="K35" s="600" t="str">
        <f>D22</f>
        <v>ORRPI</v>
      </c>
      <c r="L35" s="600" t="str">
        <f>D23</f>
        <v>PRRPI</v>
      </c>
      <c r="M35" s="601" t="str">
        <f>D24</f>
        <v>PRRPI (GDP) - Not Used</v>
      </c>
      <c r="N35" s="601" t="str">
        <f>D25</f>
        <v>PRRPI (CLE)- Not Used</v>
      </c>
      <c r="O35" s="601" t="str">
        <f>D26</f>
        <v>PRRPI (REM)- Not Used</v>
      </c>
      <c r="P35" s="601" t="str">
        <f>D27</f>
        <v>ARPI - Not Used</v>
      </c>
      <c r="Q35" s="160"/>
    </row>
    <row r="36" spans="2:36" outlineLevel="1" x14ac:dyDescent="0.2">
      <c r="C36" s="602" t="str">
        <f>IF('Line Items'!E2698="","",'Line Items'!E2698)</f>
        <v>Year 1</v>
      </c>
      <c r="D36" s="603">
        <f>IF($C36="","",INDEX(Timeline!$I$32:$AI$32,,MATCH($C36,Timeline!$I$29:$AI$29,0)))</f>
        <v>43556</v>
      </c>
      <c r="E36" s="604">
        <f>IF($C36="","",INDEX(Timeline!$I$31:$AI$31,,MATCH($C36,Timeline!$I$29:$AI$29,0)))</f>
        <v>43921</v>
      </c>
      <c r="F36" s="605" t="str">
        <f>'Line Items'!D2698</f>
        <v>Year 1</v>
      </c>
      <c r="G36" s="606">
        <f t="shared" ref="G36:P51" si="2">IF($C36="","",INDEX($G$18:$AI$27,MATCH(G$35,$D$18:$D$27,0),MATCH($C36,$G$9:$AI$9,0)))</f>
        <v>0</v>
      </c>
      <c r="H36" s="606">
        <f t="shared" si="2"/>
        <v>0</v>
      </c>
      <c r="I36" s="606">
        <f t="shared" si="2"/>
        <v>0</v>
      </c>
      <c r="J36" s="606">
        <f t="shared" si="2"/>
        <v>0</v>
      </c>
      <c r="K36" s="606">
        <f t="shared" si="2"/>
        <v>0</v>
      </c>
      <c r="L36" s="606">
        <f t="shared" si="2"/>
        <v>0</v>
      </c>
      <c r="M36" s="607">
        <f t="shared" si="2"/>
        <v>0</v>
      </c>
      <c r="N36" s="607">
        <f t="shared" si="2"/>
        <v>0</v>
      </c>
      <c r="O36" s="607">
        <f t="shared" si="2"/>
        <v>0</v>
      </c>
      <c r="P36" s="607">
        <f t="shared" si="2"/>
        <v>0</v>
      </c>
    </row>
    <row r="37" spans="2:36" outlineLevel="1" x14ac:dyDescent="0.2">
      <c r="C37" s="602" t="str">
        <f>IF('Line Items'!E2699="","",'Line Items'!E2699)</f>
        <v>Year 2</v>
      </c>
      <c r="D37" s="608">
        <f>IF($C37="","",INDEX(Timeline!$I$32:$AI$32,,MATCH($C37,Timeline!$I$29:$AI$29,0)))</f>
        <v>43922</v>
      </c>
      <c r="E37" s="609">
        <f>IF($C37="","",INDEX(Timeline!$I$31:$AI$31,,MATCH($C37,Timeline!$I$29:$AI$29,0)))</f>
        <v>44286</v>
      </c>
      <c r="F37" s="610" t="str">
        <f>'Line Items'!D2699</f>
        <v>Year 2</v>
      </c>
      <c r="G37" s="611">
        <f t="shared" si="2"/>
        <v>0</v>
      </c>
      <c r="H37" s="611">
        <f t="shared" si="2"/>
        <v>0</v>
      </c>
      <c r="I37" s="611">
        <f t="shared" si="2"/>
        <v>0</v>
      </c>
      <c r="J37" s="611">
        <f t="shared" si="2"/>
        <v>0</v>
      </c>
      <c r="K37" s="611">
        <f t="shared" si="2"/>
        <v>0</v>
      </c>
      <c r="L37" s="611">
        <f t="shared" si="2"/>
        <v>0</v>
      </c>
      <c r="M37" s="612">
        <f t="shared" si="2"/>
        <v>0</v>
      </c>
      <c r="N37" s="612">
        <f t="shared" si="2"/>
        <v>0</v>
      </c>
      <c r="O37" s="612">
        <f t="shared" si="2"/>
        <v>0</v>
      </c>
      <c r="P37" s="612">
        <f t="shared" si="2"/>
        <v>0</v>
      </c>
    </row>
    <row r="38" spans="2:36" outlineLevel="1" x14ac:dyDescent="0.2">
      <c r="C38" s="602" t="str">
        <f>IF('Line Items'!E2700="","",'Line Items'!E2700)</f>
        <v>Year 3</v>
      </c>
      <c r="D38" s="608">
        <f>IF($C38="","",INDEX(Timeline!$I$32:$AI$32,,MATCH($C38,Timeline!$I$29:$AI$29,0)))</f>
        <v>44287</v>
      </c>
      <c r="E38" s="609">
        <f>IF($C38="","",INDEX(Timeline!$I$31:$AI$31,,MATCH($C38,Timeline!$I$29:$AI$29,0)))</f>
        <v>44651</v>
      </c>
      <c r="F38" s="610" t="str">
        <f>'Line Items'!D2700</f>
        <v>Year 3</v>
      </c>
      <c r="G38" s="611">
        <f t="shared" si="2"/>
        <v>0</v>
      </c>
      <c r="H38" s="611">
        <f t="shared" si="2"/>
        <v>0</v>
      </c>
      <c r="I38" s="611">
        <f t="shared" si="2"/>
        <v>0</v>
      </c>
      <c r="J38" s="611">
        <f t="shared" si="2"/>
        <v>0</v>
      </c>
      <c r="K38" s="611">
        <f t="shared" si="2"/>
        <v>0</v>
      </c>
      <c r="L38" s="611">
        <f t="shared" si="2"/>
        <v>0</v>
      </c>
      <c r="M38" s="612">
        <f t="shared" si="2"/>
        <v>0</v>
      </c>
      <c r="N38" s="612">
        <f t="shared" si="2"/>
        <v>0</v>
      </c>
      <c r="O38" s="612">
        <f t="shared" si="2"/>
        <v>0</v>
      </c>
      <c r="P38" s="612">
        <f t="shared" si="2"/>
        <v>0</v>
      </c>
    </row>
    <row r="39" spans="2:36" outlineLevel="1" x14ac:dyDescent="0.2">
      <c r="C39" s="602" t="str">
        <f>IF('Line Items'!E2701="","",'Line Items'!E2701)</f>
        <v>Year 4</v>
      </c>
      <c r="D39" s="608">
        <f>IF($C39="","",INDEX(Timeline!$I$32:$AI$32,,MATCH($C39,Timeline!$I$29:$AI$29,0)))</f>
        <v>44652</v>
      </c>
      <c r="E39" s="609">
        <f>IF($C39="","",INDEX(Timeline!$I$31:$AI$31,,MATCH($C39,Timeline!$I$29:$AI$29,0)))</f>
        <v>45016</v>
      </c>
      <c r="F39" s="610" t="str">
        <f>'Line Items'!D2701</f>
        <v>Year 4</v>
      </c>
      <c r="G39" s="611">
        <f t="shared" si="2"/>
        <v>0</v>
      </c>
      <c r="H39" s="611">
        <f t="shared" si="2"/>
        <v>0</v>
      </c>
      <c r="I39" s="611">
        <f t="shared" si="2"/>
        <v>0</v>
      </c>
      <c r="J39" s="611">
        <f t="shared" si="2"/>
        <v>0</v>
      </c>
      <c r="K39" s="611">
        <f t="shared" si="2"/>
        <v>0</v>
      </c>
      <c r="L39" s="611">
        <f t="shared" si="2"/>
        <v>0</v>
      </c>
      <c r="M39" s="612">
        <f t="shared" si="2"/>
        <v>0</v>
      </c>
      <c r="N39" s="612">
        <f t="shared" si="2"/>
        <v>0</v>
      </c>
      <c r="O39" s="612">
        <f t="shared" si="2"/>
        <v>0</v>
      </c>
      <c r="P39" s="612">
        <f t="shared" si="2"/>
        <v>0</v>
      </c>
    </row>
    <row r="40" spans="2:36" outlineLevel="1" x14ac:dyDescent="0.2">
      <c r="C40" s="602" t="str">
        <f>IF('Line Items'!E2702="","",'Line Items'!E2702)</f>
        <v>Year 5</v>
      </c>
      <c r="D40" s="608">
        <f>IF($C40="","",INDEX(Timeline!$I$32:$AI$32,,MATCH($C40,Timeline!$I$29:$AI$29,0)))</f>
        <v>45017</v>
      </c>
      <c r="E40" s="609">
        <f>IF($C40="","",INDEX(Timeline!$I$31:$AI$31,,MATCH($C40,Timeline!$I$29:$AI$29,0)))</f>
        <v>45382</v>
      </c>
      <c r="F40" s="610" t="str">
        <f>'Line Items'!D2702</f>
        <v>Year 5</v>
      </c>
      <c r="G40" s="611">
        <f t="shared" si="2"/>
        <v>0</v>
      </c>
      <c r="H40" s="611">
        <f t="shared" si="2"/>
        <v>0</v>
      </c>
      <c r="I40" s="611">
        <f t="shared" si="2"/>
        <v>0</v>
      </c>
      <c r="J40" s="611">
        <f t="shared" si="2"/>
        <v>0</v>
      </c>
      <c r="K40" s="611">
        <f t="shared" si="2"/>
        <v>0</v>
      </c>
      <c r="L40" s="611">
        <f t="shared" si="2"/>
        <v>0</v>
      </c>
      <c r="M40" s="612">
        <f t="shared" si="2"/>
        <v>0</v>
      </c>
      <c r="N40" s="612">
        <f t="shared" si="2"/>
        <v>0</v>
      </c>
      <c r="O40" s="612">
        <f t="shared" si="2"/>
        <v>0</v>
      </c>
      <c r="P40" s="612">
        <f t="shared" si="2"/>
        <v>0</v>
      </c>
    </row>
    <row r="41" spans="2:36" outlineLevel="1" x14ac:dyDescent="0.2">
      <c r="C41" s="602" t="str">
        <f>IF('Line Items'!E2703="","",'Line Items'!E2703)</f>
        <v>Year 6</v>
      </c>
      <c r="D41" s="608">
        <f>IF($C41="","",INDEX(Timeline!$I$32:$AI$32,,MATCH($C41,Timeline!$I$29:$AI$29,0)))</f>
        <v>45383</v>
      </c>
      <c r="E41" s="609">
        <f>IF($C41="","",INDEX(Timeline!$I$31:$AI$31,,MATCH($C41,Timeline!$I$29:$AI$29,0)))</f>
        <v>45747</v>
      </c>
      <c r="F41" s="610" t="str">
        <f>'Line Items'!D2703</f>
        <v>Year 6</v>
      </c>
      <c r="G41" s="611">
        <f t="shared" si="2"/>
        <v>0</v>
      </c>
      <c r="H41" s="611">
        <f t="shared" si="2"/>
        <v>0</v>
      </c>
      <c r="I41" s="611">
        <f t="shared" si="2"/>
        <v>0</v>
      </c>
      <c r="J41" s="611">
        <f t="shared" si="2"/>
        <v>0</v>
      </c>
      <c r="K41" s="611">
        <f t="shared" si="2"/>
        <v>0</v>
      </c>
      <c r="L41" s="611">
        <f t="shared" si="2"/>
        <v>0</v>
      </c>
      <c r="M41" s="612">
        <f t="shared" si="2"/>
        <v>0</v>
      </c>
      <c r="N41" s="612">
        <f t="shared" si="2"/>
        <v>0</v>
      </c>
      <c r="O41" s="612">
        <f t="shared" si="2"/>
        <v>0</v>
      </c>
      <c r="P41" s="612">
        <f t="shared" si="2"/>
        <v>0</v>
      </c>
    </row>
    <row r="42" spans="2:36" outlineLevel="1" x14ac:dyDescent="0.2">
      <c r="C42" s="602" t="str">
        <f>IF('Line Items'!E2704="","",'Line Items'!E2704)</f>
        <v>Year 7</v>
      </c>
      <c r="D42" s="608">
        <f>IF($C42="","",INDEX(Timeline!$I$32:$AI$32,,MATCH($C42,Timeline!$I$29:$AI$29,0)))</f>
        <v>45748</v>
      </c>
      <c r="E42" s="609">
        <f>IF($C42="","",INDEX(Timeline!$I$31:$AI$31,,MATCH($C42,Timeline!$I$29:$AI$29,0)))</f>
        <v>46112</v>
      </c>
      <c r="F42" s="610" t="str">
        <f>'Line Items'!D2704</f>
        <v>Year 7</v>
      </c>
      <c r="G42" s="611">
        <f t="shared" si="2"/>
        <v>0</v>
      </c>
      <c r="H42" s="611">
        <f t="shared" si="2"/>
        <v>0</v>
      </c>
      <c r="I42" s="611">
        <f t="shared" si="2"/>
        <v>0</v>
      </c>
      <c r="J42" s="611">
        <f t="shared" si="2"/>
        <v>0</v>
      </c>
      <c r="K42" s="611">
        <f t="shared" si="2"/>
        <v>0</v>
      </c>
      <c r="L42" s="611">
        <f t="shared" si="2"/>
        <v>0</v>
      </c>
      <c r="M42" s="612">
        <f t="shared" si="2"/>
        <v>0</v>
      </c>
      <c r="N42" s="612">
        <f t="shared" si="2"/>
        <v>0</v>
      </c>
      <c r="O42" s="612">
        <f t="shared" si="2"/>
        <v>0</v>
      </c>
      <c r="P42" s="612">
        <f t="shared" si="2"/>
        <v>0</v>
      </c>
    </row>
    <row r="43" spans="2:36" outlineLevel="1" x14ac:dyDescent="0.2">
      <c r="C43" s="602" t="str">
        <f>IF('Line Items'!E2705="","",'Line Items'!E2705)</f>
        <v>Year 8</v>
      </c>
      <c r="D43" s="608">
        <f>IF($C43="","",INDEX(Timeline!$I$32:$AI$32,,MATCH($C43,Timeline!$I$29:$AI$29,0)))</f>
        <v>46113</v>
      </c>
      <c r="E43" s="609">
        <f>IF($C43="","",INDEX(Timeline!$I$31:$AI$31,,MATCH($C43,Timeline!$I$29:$AI$29,0)))</f>
        <v>46477</v>
      </c>
      <c r="F43" s="610" t="str">
        <f>'Line Items'!D2705</f>
        <v>Year 8</v>
      </c>
      <c r="G43" s="611">
        <f t="shared" si="2"/>
        <v>0</v>
      </c>
      <c r="H43" s="611">
        <f t="shared" si="2"/>
        <v>0</v>
      </c>
      <c r="I43" s="611">
        <f t="shared" si="2"/>
        <v>0</v>
      </c>
      <c r="J43" s="611">
        <f t="shared" si="2"/>
        <v>0</v>
      </c>
      <c r="K43" s="611">
        <f t="shared" si="2"/>
        <v>0</v>
      </c>
      <c r="L43" s="611">
        <f t="shared" si="2"/>
        <v>0</v>
      </c>
      <c r="M43" s="612">
        <f t="shared" si="2"/>
        <v>0</v>
      </c>
      <c r="N43" s="612">
        <f t="shared" si="2"/>
        <v>0</v>
      </c>
      <c r="O43" s="612">
        <f t="shared" si="2"/>
        <v>0</v>
      </c>
      <c r="P43" s="612">
        <f t="shared" si="2"/>
        <v>0</v>
      </c>
    </row>
    <row r="44" spans="2:36" outlineLevel="1" x14ac:dyDescent="0.2">
      <c r="C44" s="602" t="str">
        <f>IF('Line Items'!E2706="","",'Line Items'!E2706)</f>
        <v>Year 9</v>
      </c>
      <c r="D44" s="608">
        <f>IF($C44="","",INDEX(Timeline!$I$32:$AI$32,,MATCH($C44,Timeline!$I$29:$AI$29,0)))</f>
        <v>46478</v>
      </c>
      <c r="E44" s="609">
        <f>IF($C44="","",INDEX(Timeline!$I$31:$AI$31,,MATCH($C44,Timeline!$I$29:$AI$29,0)))</f>
        <v>46843</v>
      </c>
      <c r="F44" s="613" t="str">
        <f>'Line Items'!D2706</f>
        <v>Year 9 (extension)</v>
      </c>
      <c r="G44" s="611">
        <f t="shared" si="2"/>
        <v>0</v>
      </c>
      <c r="H44" s="611">
        <f t="shared" si="2"/>
        <v>0</v>
      </c>
      <c r="I44" s="611">
        <f t="shared" si="2"/>
        <v>0</v>
      </c>
      <c r="J44" s="611">
        <f t="shared" si="2"/>
        <v>0</v>
      </c>
      <c r="K44" s="611">
        <f t="shared" si="2"/>
        <v>0</v>
      </c>
      <c r="L44" s="611">
        <f t="shared" si="2"/>
        <v>0</v>
      </c>
      <c r="M44" s="612">
        <f t="shared" si="2"/>
        <v>0</v>
      </c>
      <c r="N44" s="612">
        <f t="shared" si="2"/>
        <v>0</v>
      </c>
      <c r="O44" s="612">
        <f t="shared" si="2"/>
        <v>0</v>
      </c>
      <c r="P44" s="612">
        <f t="shared" si="2"/>
        <v>0</v>
      </c>
    </row>
    <row r="45" spans="2:36" outlineLevel="1" x14ac:dyDescent="0.2">
      <c r="C45" s="602" t="str">
        <f>IF('Line Items'!E2707="","",'Line Items'!E2707)</f>
        <v/>
      </c>
      <c r="D45" s="614" t="str">
        <f>IF($C45="","",INDEX(Timeline!$I$32:$AI$32,,MATCH($C45,Timeline!$I$29:$AI$29,0)))</f>
        <v/>
      </c>
      <c r="E45" s="615" t="str">
        <f>IF($C45="","",INDEX(Timeline!$I$31:$AI$31,,MATCH($C45,Timeline!$I$29:$AI$29,0)))</f>
        <v/>
      </c>
      <c r="F45" s="616" t="str">
        <f>'Line Items'!D2707</f>
        <v>[not used]</v>
      </c>
      <c r="G45" s="617" t="str">
        <f t="shared" si="2"/>
        <v/>
      </c>
      <c r="H45" s="612" t="str">
        <f t="shared" si="2"/>
        <v/>
      </c>
      <c r="I45" s="612" t="str">
        <f t="shared" si="2"/>
        <v/>
      </c>
      <c r="J45" s="612" t="str">
        <f t="shared" si="2"/>
        <v/>
      </c>
      <c r="K45" s="612" t="str">
        <f t="shared" si="2"/>
        <v/>
      </c>
      <c r="L45" s="612" t="str">
        <f t="shared" si="2"/>
        <v/>
      </c>
      <c r="M45" s="612" t="str">
        <f t="shared" si="2"/>
        <v/>
      </c>
      <c r="N45" s="612" t="str">
        <f t="shared" si="2"/>
        <v/>
      </c>
      <c r="O45" s="612" t="str">
        <f t="shared" si="2"/>
        <v/>
      </c>
      <c r="P45" s="612" t="str">
        <f t="shared" si="2"/>
        <v/>
      </c>
    </row>
    <row r="46" spans="2:36" outlineLevel="1" x14ac:dyDescent="0.2">
      <c r="C46" s="602" t="str">
        <f>IF('Line Items'!E2708="","",'Line Items'!E2708)</f>
        <v/>
      </c>
      <c r="D46" s="614" t="str">
        <f>IF($C46="","",INDEX(Timeline!$I$32:$AI$32,,MATCH($C46,Timeline!$I$29:$AI$29,0)))</f>
        <v/>
      </c>
      <c r="E46" s="615" t="str">
        <f>IF($C46="","",INDEX(Timeline!$I$31:$AI$31,,MATCH($C46,Timeline!$I$29:$AI$29,0)))</f>
        <v/>
      </c>
      <c r="F46" s="616" t="str">
        <f>'Line Items'!D2708</f>
        <v>[not used]</v>
      </c>
      <c r="G46" s="617" t="str">
        <f t="shared" si="2"/>
        <v/>
      </c>
      <c r="H46" s="612" t="str">
        <f t="shared" si="2"/>
        <v/>
      </c>
      <c r="I46" s="612" t="str">
        <f t="shared" si="2"/>
        <v/>
      </c>
      <c r="J46" s="612" t="str">
        <f t="shared" si="2"/>
        <v/>
      </c>
      <c r="K46" s="612" t="str">
        <f t="shared" si="2"/>
        <v/>
      </c>
      <c r="L46" s="612" t="str">
        <f t="shared" si="2"/>
        <v/>
      </c>
      <c r="M46" s="612" t="str">
        <f t="shared" si="2"/>
        <v/>
      </c>
      <c r="N46" s="612" t="str">
        <f t="shared" si="2"/>
        <v/>
      </c>
      <c r="O46" s="612" t="str">
        <f t="shared" si="2"/>
        <v/>
      </c>
      <c r="P46" s="612" t="str">
        <f t="shared" si="2"/>
        <v/>
      </c>
    </row>
    <row r="47" spans="2:36" outlineLevel="1" x14ac:dyDescent="0.2">
      <c r="C47" s="602" t="str">
        <f>IF('Line Items'!E2709="","",'Line Items'!E2709)</f>
        <v/>
      </c>
      <c r="D47" s="614" t="str">
        <f>IF($C47="","",INDEX(Timeline!$I$32:$AI$32,,MATCH($C47,Timeline!$I$29:$AI$29,0)))</f>
        <v/>
      </c>
      <c r="E47" s="615" t="str">
        <f>IF($C47="","",INDEX(Timeline!$I$31:$AI$31,,MATCH($C47,Timeline!$I$29:$AI$29,0)))</f>
        <v/>
      </c>
      <c r="F47" s="616" t="str">
        <f>'Line Items'!D2709</f>
        <v>[not used]</v>
      </c>
      <c r="G47" s="617" t="str">
        <f t="shared" si="2"/>
        <v/>
      </c>
      <c r="H47" s="612" t="str">
        <f t="shared" si="2"/>
        <v/>
      </c>
      <c r="I47" s="612" t="str">
        <f t="shared" si="2"/>
        <v/>
      </c>
      <c r="J47" s="612" t="str">
        <f t="shared" si="2"/>
        <v/>
      </c>
      <c r="K47" s="612" t="str">
        <f t="shared" si="2"/>
        <v/>
      </c>
      <c r="L47" s="612" t="str">
        <f t="shared" si="2"/>
        <v/>
      </c>
      <c r="M47" s="612" t="str">
        <f t="shared" si="2"/>
        <v/>
      </c>
      <c r="N47" s="612" t="str">
        <f t="shared" si="2"/>
        <v/>
      </c>
      <c r="O47" s="612" t="str">
        <f t="shared" si="2"/>
        <v/>
      </c>
      <c r="P47" s="612" t="str">
        <f t="shared" si="2"/>
        <v/>
      </c>
    </row>
    <row r="48" spans="2:36" outlineLevel="1" x14ac:dyDescent="0.2">
      <c r="C48" s="602" t="str">
        <f>IF('Line Items'!E2710="","",'Line Items'!E2710)</f>
        <v/>
      </c>
      <c r="D48" s="614" t="str">
        <f>IF($C48="","",INDEX(Timeline!$I$32:$AI$32,,MATCH($C48,Timeline!$I$29:$AI$29,0)))</f>
        <v/>
      </c>
      <c r="E48" s="615" t="str">
        <f>IF($C48="","",INDEX(Timeline!$I$31:$AI$31,,MATCH($C48,Timeline!$I$29:$AI$29,0)))</f>
        <v/>
      </c>
      <c r="F48" s="618" t="str">
        <f>'Line Items'!D2710</f>
        <v>[not used]</v>
      </c>
      <c r="G48" s="612" t="str">
        <f t="shared" si="2"/>
        <v/>
      </c>
      <c r="H48" s="612" t="str">
        <f t="shared" si="2"/>
        <v/>
      </c>
      <c r="I48" s="612" t="str">
        <f t="shared" si="2"/>
        <v/>
      </c>
      <c r="J48" s="612" t="str">
        <f t="shared" si="2"/>
        <v/>
      </c>
      <c r="K48" s="612" t="str">
        <f t="shared" si="2"/>
        <v/>
      </c>
      <c r="L48" s="612" t="str">
        <f t="shared" si="2"/>
        <v/>
      </c>
      <c r="M48" s="612" t="str">
        <f t="shared" si="2"/>
        <v/>
      </c>
      <c r="N48" s="612" t="str">
        <f t="shared" si="2"/>
        <v/>
      </c>
      <c r="O48" s="612" t="str">
        <f t="shared" si="2"/>
        <v/>
      </c>
      <c r="P48" s="612" t="str">
        <f t="shared" si="2"/>
        <v/>
      </c>
    </row>
    <row r="49" spans="2:36" outlineLevel="1" x14ac:dyDescent="0.2">
      <c r="C49" s="602" t="str">
        <f>IF('Line Items'!E2711="","",'Line Items'!E2711)</f>
        <v/>
      </c>
      <c r="D49" s="614" t="str">
        <f>IF($C49="","",INDEX(Timeline!$I$32:$AI$32,,MATCH($C49,Timeline!$I$29:$AI$29,0)))</f>
        <v/>
      </c>
      <c r="E49" s="615" t="str">
        <f>IF($C49="","",INDEX(Timeline!$I$31:$AI$31,,MATCH($C49,Timeline!$I$29:$AI$29,0)))</f>
        <v/>
      </c>
      <c r="F49" s="618" t="str">
        <f>'Line Items'!D2711</f>
        <v>[not used]</v>
      </c>
      <c r="G49" s="612" t="str">
        <f t="shared" si="2"/>
        <v/>
      </c>
      <c r="H49" s="612" t="str">
        <f t="shared" si="2"/>
        <v/>
      </c>
      <c r="I49" s="612" t="str">
        <f t="shared" si="2"/>
        <v/>
      </c>
      <c r="J49" s="612" t="str">
        <f t="shared" si="2"/>
        <v/>
      </c>
      <c r="K49" s="612" t="str">
        <f t="shared" si="2"/>
        <v/>
      </c>
      <c r="L49" s="612" t="str">
        <f t="shared" si="2"/>
        <v/>
      </c>
      <c r="M49" s="612" t="str">
        <f t="shared" si="2"/>
        <v/>
      </c>
      <c r="N49" s="612" t="str">
        <f t="shared" si="2"/>
        <v/>
      </c>
      <c r="O49" s="612" t="str">
        <f t="shared" si="2"/>
        <v/>
      </c>
      <c r="P49" s="612" t="str">
        <f t="shared" si="2"/>
        <v/>
      </c>
    </row>
    <row r="50" spans="2:36" outlineLevel="1" x14ac:dyDescent="0.2">
      <c r="C50" s="602" t="str">
        <f>IF('Line Items'!E2712="","",'Line Items'!E2712)</f>
        <v/>
      </c>
      <c r="D50" s="614" t="str">
        <f>IF($C50="","",INDEX(Timeline!$I$32:$AI$32,,MATCH($C50,Timeline!$I$29:$AI$29,0)))</f>
        <v/>
      </c>
      <c r="E50" s="615" t="str">
        <f>IF($C50="","",INDEX(Timeline!$I$31:$AI$31,,MATCH($C50,Timeline!$I$29:$AI$29,0)))</f>
        <v/>
      </c>
      <c r="F50" s="618" t="str">
        <f>'Line Items'!D2712</f>
        <v>[not used]</v>
      </c>
      <c r="G50" s="612" t="str">
        <f t="shared" si="2"/>
        <v/>
      </c>
      <c r="H50" s="612" t="str">
        <f t="shared" si="2"/>
        <v/>
      </c>
      <c r="I50" s="612" t="str">
        <f t="shared" si="2"/>
        <v/>
      </c>
      <c r="J50" s="612" t="str">
        <f t="shared" si="2"/>
        <v/>
      </c>
      <c r="K50" s="612" t="str">
        <f t="shared" si="2"/>
        <v/>
      </c>
      <c r="L50" s="612" t="str">
        <f t="shared" si="2"/>
        <v/>
      </c>
      <c r="M50" s="612" t="str">
        <f t="shared" si="2"/>
        <v/>
      </c>
      <c r="N50" s="612" t="str">
        <f t="shared" si="2"/>
        <v/>
      </c>
      <c r="O50" s="612" t="str">
        <f t="shared" si="2"/>
        <v/>
      </c>
      <c r="P50" s="612" t="str">
        <f t="shared" si="2"/>
        <v/>
      </c>
    </row>
    <row r="51" spans="2:36" outlineLevel="1" x14ac:dyDescent="0.2">
      <c r="C51" s="602" t="str">
        <f>IF('Line Items'!E2713="","",'Line Items'!E2713)</f>
        <v/>
      </c>
      <c r="D51" s="614" t="str">
        <f>IF($C51="","",INDEX(Timeline!$I$32:$AI$32,,MATCH($C51,Timeline!$I$29:$AI$29,0)))</f>
        <v/>
      </c>
      <c r="E51" s="615" t="str">
        <f>IF($C51="","",INDEX(Timeline!$I$31:$AI$31,,MATCH($C51,Timeline!$I$29:$AI$29,0)))</f>
        <v/>
      </c>
      <c r="F51" s="618" t="str">
        <f>'Line Items'!D2713</f>
        <v>[not used]</v>
      </c>
      <c r="G51" s="612" t="str">
        <f t="shared" si="2"/>
        <v/>
      </c>
      <c r="H51" s="612" t="str">
        <f t="shared" si="2"/>
        <v/>
      </c>
      <c r="I51" s="612" t="str">
        <f t="shared" si="2"/>
        <v/>
      </c>
      <c r="J51" s="612" t="str">
        <f t="shared" si="2"/>
        <v/>
      </c>
      <c r="K51" s="612" t="str">
        <f t="shared" si="2"/>
        <v/>
      </c>
      <c r="L51" s="612" t="str">
        <f t="shared" si="2"/>
        <v/>
      </c>
      <c r="M51" s="612" t="str">
        <f t="shared" si="2"/>
        <v/>
      </c>
      <c r="N51" s="612" t="str">
        <f t="shared" si="2"/>
        <v/>
      </c>
      <c r="O51" s="612" t="str">
        <f t="shared" si="2"/>
        <v/>
      </c>
      <c r="P51" s="612" t="str">
        <f t="shared" si="2"/>
        <v/>
      </c>
    </row>
    <row r="52" spans="2:36" outlineLevel="1" x14ac:dyDescent="0.2">
      <c r="C52" s="602" t="str">
        <f>IF('Line Items'!E2714="","",'Line Items'!E2714)</f>
        <v/>
      </c>
      <c r="D52" s="614" t="str">
        <f>IF($C52="","",INDEX(Timeline!$I$32:$AI$32,,MATCH($C52,Timeline!$I$29:$AI$29,0)))</f>
        <v/>
      </c>
      <c r="E52" s="615" t="str">
        <f>IF($C52="","",INDEX(Timeline!$I$31:$AI$31,,MATCH($C52,Timeline!$I$29:$AI$29,0)))</f>
        <v/>
      </c>
      <c r="F52" s="618" t="str">
        <f>'Line Items'!D2714</f>
        <v>[not used]</v>
      </c>
      <c r="G52" s="612" t="str">
        <f t="shared" ref="G52:P57" si="3">IF($C52="","",INDEX($G$18:$AI$27,MATCH(G$35,$D$18:$D$27,0),MATCH($C52,$G$9:$AI$9,0)))</f>
        <v/>
      </c>
      <c r="H52" s="612" t="str">
        <f t="shared" si="3"/>
        <v/>
      </c>
      <c r="I52" s="612" t="str">
        <f t="shared" si="3"/>
        <v/>
      </c>
      <c r="J52" s="612" t="str">
        <f t="shared" si="3"/>
        <v/>
      </c>
      <c r="K52" s="612" t="str">
        <f t="shared" si="3"/>
        <v/>
      </c>
      <c r="L52" s="612" t="str">
        <f t="shared" si="3"/>
        <v/>
      </c>
      <c r="M52" s="612" t="str">
        <f t="shared" si="3"/>
        <v/>
      </c>
      <c r="N52" s="612" t="str">
        <f t="shared" si="3"/>
        <v/>
      </c>
      <c r="O52" s="612" t="str">
        <f t="shared" si="3"/>
        <v/>
      </c>
      <c r="P52" s="612" t="str">
        <f t="shared" si="3"/>
        <v/>
      </c>
    </row>
    <row r="53" spans="2:36" outlineLevel="1" x14ac:dyDescent="0.2">
      <c r="C53" s="602" t="str">
        <f>IF('Line Items'!E2715="","",'Line Items'!E2715)</f>
        <v/>
      </c>
      <c r="D53" s="614" t="str">
        <f>IF($C53="","",INDEX(Timeline!$I$32:$AI$32,,MATCH($C53,Timeline!$I$29:$AI$29,0)))</f>
        <v/>
      </c>
      <c r="E53" s="615" t="str">
        <f>IF($C53="","",INDEX(Timeline!$I$31:$AI$31,,MATCH($C53,Timeline!$I$29:$AI$29,0)))</f>
        <v/>
      </c>
      <c r="F53" s="618" t="str">
        <f>'Line Items'!D2715</f>
        <v>[not used]</v>
      </c>
      <c r="G53" s="612" t="str">
        <f t="shared" si="3"/>
        <v/>
      </c>
      <c r="H53" s="612" t="str">
        <f t="shared" si="3"/>
        <v/>
      </c>
      <c r="I53" s="612" t="str">
        <f t="shared" si="3"/>
        <v/>
      </c>
      <c r="J53" s="612" t="str">
        <f t="shared" si="3"/>
        <v/>
      </c>
      <c r="K53" s="612" t="str">
        <f t="shared" si="3"/>
        <v/>
      </c>
      <c r="L53" s="612" t="str">
        <f t="shared" si="3"/>
        <v/>
      </c>
      <c r="M53" s="612" t="str">
        <f t="shared" si="3"/>
        <v/>
      </c>
      <c r="N53" s="612" t="str">
        <f t="shared" si="3"/>
        <v/>
      </c>
      <c r="O53" s="612" t="str">
        <f t="shared" si="3"/>
        <v/>
      </c>
      <c r="P53" s="612" t="str">
        <f t="shared" si="3"/>
        <v/>
      </c>
    </row>
    <row r="54" spans="2:36" outlineLevel="1" x14ac:dyDescent="0.2">
      <c r="C54" s="602" t="str">
        <f>IF('Line Items'!E2716="","",'Line Items'!E2716)</f>
        <v/>
      </c>
      <c r="D54" s="614" t="str">
        <f>IF($C54="","",INDEX(Timeline!$I$32:$AI$32,,MATCH($C54,Timeline!$I$29:$AI$29,0)))</f>
        <v/>
      </c>
      <c r="E54" s="615" t="str">
        <f>IF($C54="","",INDEX(Timeline!$I$31:$AI$31,,MATCH($C54,Timeline!$I$29:$AI$29,0)))</f>
        <v/>
      </c>
      <c r="F54" s="618" t="str">
        <f>'Line Items'!D2716</f>
        <v>[not used]</v>
      </c>
      <c r="G54" s="612" t="str">
        <f t="shared" si="3"/>
        <v/>
      </c>
      <c r="H54" s="612" t="str">
        <f t="shared" si="3"/>
        <v/>
      </c>
      <c r="I54" s="612" t="str">
        <f t="shared" si="3"/>
        <v/>
      </c>
      <c r="J54" s="612" t="str">
        <f t="shared" si="3"/>
        <v/>
      </c>
      <c r="K54" s="612" t="str">
        <f t="shared" si="3"/>
        <v/>
      </c>
      <c r="L54" s="612" t="str">
        <f t="shared" si="3"/>
        <v/>
      </c>
      <c r="M54" s="612" t="str">
        <f t="shared" si="3"/>
        <v/>
      </c>
      <c r="N54" s="612" t="str">
        <f t="shared" si="3"/>
        <v/>
      </c>
      <c r="O54" s="612" t="str">
        <f t="shared" si="3"/>
        <v/>
      </c>
      <c r="P54" s="612" t="str">
        <f t="shared" si="3"/>
        <v/>
      </c>
    </row>
    <row r="55" spans="2:36" outlineLevel="1" x14ac:dyDescent="0.2">
      <c r="C55" s="602" t="str">
        <f>IF('Line Items'!E2717="","",'Line Items'!E2717)</f>
        <v/>
      </c>
      <c r="D55" s="614" t="str">
        <f>IF($C55="","",INDEX(Timeline!$I$32:$AI$32,,MATCH($C55,Timeline!$I$29:$AI$29,0)))</f>
        <v/>
      </c>
      <c r="E55" s="615" t="str">
        <f>IF($C55="","",INDEX(Timeline!$I$31:$AI$31,,MATCH($C55,Timeline!$I$29:$AI$29,0)))</f>
        <v/>
      </c>
      <c r="F55" s="618" t="str">
        <f>'Line Items'!D2717</f>
        <v>[not used]</v>
      </c>
      <c r="G55" s="612" t="str">
        <f t="shared" si="3"/>
        <v/>
      </c>
      <c r="H55" s="612" t="str">
        <f t="shared" si="3"/>
        <v/>
      </c>
      <c r="I55" s="612" t="str">
        <f t="shared" si="3"/>
        <v/>
      </c>
      <c r="J55" s="612" t="str">
        <f t="shared" si="3"/>
        <v/>
      </c>
      <c r="K55" s="612" t="str">
        <f t="shared" si="3"/>
        <v/>
      </c>
      <c r="L55" s="612" t="str">
        <f t="shared" si="3"/>
        <v/>
      </c>
      <c r="M55" s="612" t="str">
        <f t="shared" si="3"/>
        <v/>
      </c>
      <c r="N55" s="612" t="str">
        <f t="shared" si="3"/>
        <v/>
      </c>
      <c r="O55" s="612" t="str">
        <f t="shared" si="3"/>
        <v/>
      </c>
      <c r="P55" s="612" t="str">
        <f t="shared" si="3"/>
        <v/>
      </c>
    </row>
    <row r="56" spans="2:36" outlineLevel="1" x14ac:dyDescent="0.2">
      <c r="C56" s="602" t="str">
        <f>IF('Line Items'!E2718="","",'Line Items'!E2718)</f>
        <v/>
      </c>
      <c r="D56" s="614" t="str">
        <f>IF($C56="","",INDEX(Timeline!$I$32:$AI$32,,MATCH($C56,Timeline!$I$29:$AI$29,0)))</f>
        <v/>
      </c>
      <c r="E56" s="615" t="str">
        <f>IF($C56="","",INDEX(Timeline!$I$31:$AI$31,,MATCH($C56,Timeline!$I$29:$AI$29,0)))</f>
        <v/>
      </c>
      <c r="F56" s="618" t="str">
        <f>'Line Items'!D2718</f>
        <v>[not used]</v>
      </c>
      <c r="G56" s="612" t="str">
        <f t="shared" si="3"/>
        <v/>
      </c>
      <c r="H56" s="612" t="str">
        <f t="shared" si="3"/>
        <v/>
      </c>
      <c r="I56" s="612" t="str">
        <f t="shared" si="3"/>
        <v/>
      </c>
      <c r="J56" s="612" t="str">
        <f t="shared" si="3"/>
        <v/>
      </c>
      <c r="K56" s="612" t="str">
        <f t="shared" si="3"/>
        <v/>
      </c>
      <c r="L56" s="612" t="str">
        <f t="shared" si="3"/>
        <v/>
      </c>
      <c r="M56" s="612" t="str">
        <f t="shared" si="3"/>
        <v/>
      </c>
      <c r="N56" s="612" t="str">
        <f t="shared" si="3"/>
        <v/>
      </c>
      <c r="O56" s="612" t="str">
        <f t="shared" si="3"/>
        <v/>
      </c>
      <c r="P56" s="612" t="str">
        <f t="shared" si="3"/>
        <v/>
      </c>
    </row>
    <row r="57" spans="2:36" outlineLevel="1" x14ac:dyDescent="0.2">
      <c r="C57" s="602" t="str">
        <f>IF('Line Items'!E2719="","",'Line Items'!E2719)</f>
        <v/>
      </c>
      <c r="D57" s="619" t="str">
        <f>IF($C57="","",INDEX(Timeline!$I$32:$AI$32,,MATCH($C57,Timeline!$I$29:$AI$29,0)))</f>
        <v/>
      </c>
      <c r="E57" s="620" t="str">
        <f>IF($C57="","",INDEX(Timeline!$I$31:$AI$31,,MATCH($C57,Timeline!$I$29:$AI$29,0)))</f>
        <v/>
      </c>
      <c r="F57" s="621" t="str">
        <f>'Line Items'!D2719</f>
        <v>[not used]</v>
      </c>
      <c r="G57" s="622" t="str">
        <f t="shared" si="3"/>
        <v/>
      </c>
      <c r="H57" s="622" t="str">
        <f t="shared" si="3"/>
        <v/>
      </c>
      <c r="I57" s="622" t="str">
        <f t="shared" si="3"/>
        <v/>
      </c>
      <c r="J57" s="622" t="str">
        <f t="shared" si="3"/>
        <v/>
      </c>
      <c r="K57" s="622" t="str">
        <f t="shared" si="3"/>
        <v/>
      </c>
      <c r="L57" s="622" t="str">
        <f t="shared" si="3"/>
        <v/>
      </c>
      <c r="M57" s="622" t="str">
        <f t="shared" si="3"/>
        <v/>
      </c>
      <c r="N57" s="622" t="str">
        <f t="shared" si="3"/>
        <v/>
      </c>
      <c r="O57" s="622" t="str">
        <f t="shared" si="3"/>
        <v/>
      </c>
      <c r="P57" s="622" t="str">
        <f t="shared" si="3"/>
        <v/>
      </c>
    </row>
    <row r="60" spans="2:36" ht="16.5" x14ac:dyDescent="0.25">
      <c r="B60" s="11" t="s">
        <v>319</v>
      </c>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row>
    <row r="62" spans="2:36" ht="15" x14ac:dyDescent="0.25">
      <c r="B62" s="596"/>
      <c r="C62" s="596" t="s">
        <v>2905</v>
      </c>
      <c r="D62" s="596"/>
      <c r="E62" s="596"/>
      <c r="F62" s="596"/>
      <c r="G62" s="596"/>
      <c r="H62" s="596"/>
      <c r="I62" s="596"/>
      <c r="J62" s="596"/>
      <c r="K62" s="596"/>
      <c r="L62" s="596"/>
      <c r="M62" s="596"/>
      <c r="N62" s="596"/>
      <c r="O62" s="596"/>
      <c r="P62" s="596"/>
      <c r="Q62" s="596"/>
      <c r="R62" s="596"/>
      <c r="S62" s="596"/>
      <c r="T62" s="596"/>
      <c r="U62" s="596"/>
      <c r="V62" s="596"/>
      <c r="W62" s="596"/>
      <c r="X62" s="596"/>
      <c r="Y62" s="596"/>
      <c r="Z62" s="596"/>
      <c r="AA62" s="596"/>
      <c r="AB62" s="596"/>
      <c r="AC62" s="596"/>
      <c r="AD62" s="596"/>
      <c r="AE62" s="596"/>
      <c r="AF62" s="596"/>
      <c r="AG62" s="596"/>
      <c r="AH62" s="596"/>
      <c r="AI62" s="596"/>
      <c r="AJ62" s="596"/>
    </row>
    <row r="63" spans="2:36" outlineLevel="1" x14ac:dyDescent="0.2"/>
    <row r="64" spans="2:36" outlineLevel="1" x14ac:dyDescent="0.2">
      <c r="D64" s="1120" t="s">
        <v>582</v>
      </c>
      <c r="E64" s="1121"/>
      <c r="F64" s="623" t="s">
        <v>583</v>
      </c>
      <c r="G64" s="623" t="s">
        <v>584</v>
      </c>
      <c r="H64" s="623" t="s">
        <v>585</v>
      </c>
    </row>
    <row r="65" spans="4:8" ht="38.25" outlineLevel="1" x14ac:dyDescent="0.2">
      <c r="D65" s="628" t="s">
        <v>580</v>
      </c>
      <c r="E65" s="628" t="s">
        <v>581</v>
      </c>
      <c r="F65" s="1056" t="s">
        <v>590</v>
      </c>
      <c r="G65" s="1056" t="s">
        <v>2906</v>
      </c>
      <c r="H65" s="1056" t="s">
        <v>2907</v>
      </c>
    </row>
    <row r="66" spans="4:8" outlineLevel="1" x14ac:dyDescent="0.2">
      <c r="D66" s="633">
        <f>D36</f>
        <v>43556</v>
      </c>
      <c r="E66" s="633">
        <f>E36</f>
        <v>43921</v>
      </c>
      <c r="F66" s="621" t="str">
        <f>$F$46</f>
        <v>[not used]</v>
      </c>
      <c r="G66" s="622"/>
      <c r="H66" s="622"/>
    </row>
    <row r="67" spans="4:8" outlineLevel="1" x14ac:dyDescent="0.2">
      <c r="D67" s="633">
        <f t="shared" ref="D67:F87" si="4">D37</f>
        <v>43922</v>
      </c>
      <c r="E67" s="633">
        <f t="shared" si="4"/>
        <v>44286</v>
      </c>
      <c r="F67" s="621" t="str">
        <f>$F$46</f>
        <v>[not used]</v>
      </c>
      <c r="G67" s="622"/>
      <c r="H67" s="622"/>
    </row>
    <row r="68" spans="4:8" outlineLevel="1" x14ac:dyDescent="0.2">
      <c r="D68" s="633">
        <f t="shared" si="4"/>
        <v>44287</v>
      </c>
      <c r="E68" s="633">
        <f t="shared" si="4"/>
        <v>44651</v>
      </c>
      <c r="F68" s="633" t="str">
        <f t="shared" si="4"/>
        <v>Year 3</v>
      </c>
      <c r="G68" s="656"/>
      <c r="H68" s="656"/>
    </row>
    <row r="69" spans="4:8" outlineLevel="1" x14ac:dyDescent="0.2">
      <c r="D69" s="633">
        <f t="shared" si="4"/>
        <v>44652</v>
      </c>
      <c r="E69" s="633">
        <f t="shared" si="4"/>
        <v>45016</v>
      </c>
      <c r="F69" s="633" t="str">
        <f t="shared" si="4"/>
        <v>Year 4</v>
      </c>
      <c r="G69" s="656"/>
      <c r="H69" s="656"/>
    </row>
    <row r="70" spans="4:8" outlineLevel="1" x14ac:dyDescent="0.2">
      <c r="D70" s="633">
        <f t="shared" si="4"/>
        <v>45017</v>
      </c>
      <c r="E70" s="633">
        <f t="shared" si="4"/>
        <v>45382</v>
      </c>
      <c r="F70" s="633" t="str">
        <f t="shared" si="4"/>
        <v>Year 5</v>
      </c>
      <c r="G70" s="656"/>
      <c r="H70" s="656"/>
    </row>
    <row r="71" spans="4:8" outlineLevel="1" x14ac:dyDescent="0.2">
      <c r="D71" s="633">
        <f t="shared" si="4"/>
        <v>45383</v>
      </c>
      <c r="E71" s="633">
        <f t="shared" si="4"/>
        <v>45747</v>
      </c>
      <c r="F71" s="633" t="str">
        <f t="shared" si="4"/>
        <v>Year 6</v>
      </c>
      <c r="G71" s="656"/>
      <c r="H71" s="656"/>
    </row>
    <row r="72" spans="4:8" outlineLevel="1" x14ac:dyDescent="0.2">
      <c r="D72" s="633">
        <f t="shared" si="4"/>
        <v>45748</v>
      </c>
      <c r="E72" s="633">
        <f t="shared" si="4"/>
        <v>46112</v>
      </c>
      <c r="F72" s="633" t="str">
        <f t="shared" si="4"/>
        <v>Year 7</v>
      </c>
      <c r="G72" s="656"/>
      <c r="H72" s="656"/>
    </row>
    <row r="73" spans="4:8" outlineLevel="1" x14ac:dyDescent="0.2">
      <c r="D73" s="633">
        <f t="shared" si="4"/>
        <v>46113</v>
      </c>
      <c r="E73" s="633">
        <f t="shared" si="4"/>
        <v>46477</v>
      </c>
      <c r="F73" s="633" t="str">
        <f t="shared" si="4"/>
        <v>Year 8</v>
      </c>
      <c r="G73" s="656"/>
      <c r="H73" s="656"/>
    </row>
    <row r="74" spans="4:8" outlineLevel="1" x14ac:dyDescent="0.2">
      <c r="D74" s="633">
        <f t="shared" si="4"/>
        <v>46478</v>
      </c>
      <c r="E74" s="633">
        <f t="shared" si="4"/>
        <v>46843</v>
      </c>
      <c r="F74" s="633" t="str">
        <f t="shared" si="4"/>
        <v>Year 9 (extension)</v>
      </c>
      <c r="G74" s="656"/>
      <c r="H74" s="656"/>
    </row>
    <row r="75" spans="4:8" outlineLevel="1" x14ac:dyDescent="0.2">
      <c r="D75" s="637" t="str">
        <f t="shared" si="4"/>
        <v/>
      </c>
      <c r="E75" s="638" t="str">
        <f t="shared" si="4"/>
        <v/>
      </c>
      <c r="F75" s="616" t="str">
        <f t="shared" si="4"/>
        <v>[not used]</v>
      </c>
      <c r="G75" s="617"/>
      <c r="H75" s="612"/>
    </row>
    <row r="76" spans="4:8" outlineLevel="1" x14ac:dyDescent="0.2">
      <c r="D76" s="637" t="str">
        <f t="shared" si="4"/>
        <v/>
      </c>
      <c r="E76" s="638" t="str">
        <f t="shared" si="4"/>
        <v/>
      </c>
      <c r="F76" s="616" t="str">
        <f t="shared" si="4"/>
        <v>[not used]</v>
      </c>
      <c r="G76" s="617"/>
      <c r="H76" s="612"/>
    </row>
    <row r="77" spans="4:8" outlineLevel="1" x14ac:dyDescent="0.2">
      <c r="D77" s="637" t="str">
        <f t="shared" si="4"/>
        <v/>
      </c>
      <c r="E77" s="638" t="str">
        <f t="shared" si="4"/>
        <v/>
      </c>
      <c r="F77" s="616" t="str">
        <f t="shared" si="4"/>
        <v>[not used]</v>
      </c>
      <c r="G77" s="617"/>
      <c r="H77" s="612"/>
    </row>
    <row r="78" spans="4:8" outlineLevel="1" x14ac:dyDescent="0.2">
      <c r="D78" s="637" t="str">
        <f t="shared" si="4"/>
        <v/>
      </c>
      <c r="E78" s="638" t="str">
        <f t="shared" si="4"/>
        <v/>
      </c>
      <c r="F78" s="618" t="str">
        <f t="shared" si="4"/>
        <v>[not used]</v>
      </c>
      <c r="G78" s="612"/>
      <c r="H78" s="612"/>
    </row>
    <row r="79" spans="4:8" outlineLevel="1" x14ac:dyDescent="0.2">
      <c r="D79" s="637" t="str">
        <f t="shared" si="4"/>
        <v/>
      </c>
      <c r="E79" s="638" t="str">
        <f t="shared" si="4"/>
        <v/>
      </c>
      <c r="F79" s="618" t="str">
        <f t="shared" si="4"/>
        <v>[not used]</v>
      </c>
      <c r="G79" s="612"/>
      <c r="H79" s="612"/>
    </row>
    <row r="80" spans="4:8" outlineLevel="1" x14ac:dyDescent="0.2">
      <c r="D80" s="637" t="str">
        <f t="shared" si="4"/>
        <v/>
      </c>
      <c r="E80" s="638" t="str">
        <f t="shared" si="4"/>
        <v/>
      </c>
      <c r="F80" s="618" t="str">
        <f t="shared" si="4"/>
        <v>[not used]</v>
      </c>
      <c r="G80" s="612"/>
      <c r="H80" s="612"/>
    </row>
    <row r="81" spans="2:36" outlineLevel="1" x14ac:dyDescent="0.2">
      <c r="D81" s="637" t="str">
        <f t="shared" si="4"/>
        <v/>
      </c>
      <c r="E81" s="638" t="str">
        <f t="shared" si="4"/>
        <v/>
      </c>
      <c r="F81" s="618" t="str">
        <f t="shared" si="4"/>
        <v>[not used]</v>
      </c>
      <c r="G81" s="612"/>
      <c r="H81" s="612"/>
    </row>
    <row r="82" spans="2:36" outlineLevel="1" x14ac:dyDescent="0.2">
      <c r="D82" s="637" t="str">
        <f t="shared" si="4"/>
        <v/>
      </c>
      <c r="E82" s="638" t="str">
        <f t="shared" si="4"/>
        <v/>
      </c>
      <c r="F82" s="618" t="str">
        <f t="shared" si="4"/>
        <v>[not used]</v>
      </c>
      <c r="G82" s="612"/>
      <c r="H82" s="612"/>
    </row>
    <row r="83" spans="2:36" outlineLevel="1" x14ac:dyDescent="0.2">
      <c r="D83" s="637" t="str">
        <f t="shared" si="4"/>
        <v/>
      </c>
      <c r="E83" s="638" t="str">
        <f t="shared" si="4"/>
        <v/>
      </c>
      <c r="F83" s="618" t="str">
        <f t="shared" si="4"/>
        <v>[not used]</v>
      </c>
      <c r="G83" s="612"/>
      <c r="H83" s="612"/>
    </row>
    <row r="84" spans="2:36" outlineLevel="1" x14ac:dyDescent="0.2">
      <c r="D84" s="637" t="str">
        <f t="shared" si="4"/>
        <v/>
      </c>
      <c r="E84" s="638" t="str">
        <f t="shared" si="4"/>
        <v/>
      </c>
      <c r="F84" s="618" t="str">
        <f t="shared" si="4"/>
        <v>[not used]</v>
      </c>
      <c r="G84" s="612"/>
      <c r="H84" s="612"/>
    </row>
    <row r="85" spans="2:36" outlineLevel="1" x14ac:dyDescent="0.2">
      <c r="D85" s="637" t="str">
        <f t="shared" si="4"/>
        <v/>
      </c>
      <c r="E85" s="638" t="str">
        <f t="shared" si="4"/>
        <v/>
      </c>
      <c r="F85" s="618" t="str">
        <f t="shared" si="4"/>
        <v>[not used]</v>
      </c>
      <c r="G85" s="612"/>
      <c r="H85" s="612"/>
    </row>
    <row r="86" spans="2:36" outlineLevel="1" x14ac:dyDescent="0.2">
      <c r="D86" s="637" t="str">
        <f t="shared" si="4"/>
        <v/>
      </c>
      <c r="E86" s="638" t="str">
        <f t="shared" si="4"/>
        <v/>
      </c>
      <c r="F86" s="618" t="str">
        <f t="shared" si="4"/>
        <v>[not used]</v>
      </c>
      <c r="G86" s="612"/>
      <c r="H86" s="612"/>
    </row>
    <row r="87" spans="2:36" outlineLevel="1" x14ac:dyDescent="0.2">
      <c r="D87" s="639" t="str">
        <f t="shared" si="4"/>
        <v/>
      </c>
      <c r="E87" s="640" t="str">
        <f t="shared" si="4"/>
        <v/>
      </c>
      <c r="F87" s="621" t="str">
        <f t="shared" si="4"/>
        <v>[not used]</v>
      </c>
      <c r="G87" s="622"/>
      <c r="H87" s="622"/>
    </row>
    <row r="88" spans="2:36" outlineLevel="1" x14ac:dyDescent="0.2"/>
    <row r="90" spans="2:36" ht="15" x14ac:dyDescent="0.25">
      <c r="B90" s="596"/>
      <c r="C90" s="596" t="s">
        <v>2933</v>
      </c>
      <c r="D90" s="596"/>
      <c r="E90" s="596"/>
      <c r="F90" s="596"/>
      <c r="G90" s="596"/>
      <c r="H90" s="596"/>
      <c r="I90" s="596"/>
      <c r="J90" s="596"/>
      <c r="K90" s="596"/>
      <c r="L90" s="596"/>
      <c r="M90" s="596"/>
      <c r="N90" s="596"/>
      <c r="O90" s="596"/>
      <c r="P90" s="596"/>
      <c r="Q90" s="596"/>
      <c r="R90" s="596"/>
      <c r="S90" s="596"/>
      <c r="T90" s="596"/>
      <c r="U90" s="596"/>
      <c r="V90" s="596"/>
      <c r="W90" s="596"/>
      <c r="X90" s="596"/>
      <c r="Y90" s="596"/>
      <c r="Z90" s="596"/>
      <c r="AA90" s="596"/>
      <c r="AB90" s="596"/>
      <c r="AC90" s="596"/>
      <c r="AD90" s="596"/>
      <c r="AE90" s="596"/>
      <c r="AF90" s="596"/>
      <c r="AG90" s="596"/>
      <c r="AH90" s="596"/>
      <c r="AI90" s="596"/>
      <c r="AJ90" s="596"/>
    </row>
    <row r="91" spans="2:36" outlineLevel="1" x14ac:dyDescent="0.2">
      <c r="D91" s="160"/>
    </row>
    <row r="92" spans="2:36" outlineLevel="1" x14ac:dyDescent="0.2">
      <c r="D92" s="1120" t="s">
        <v>582</v>
      </c>
      <c r="E92" s="1121"/>
      <c r="F92" s="623" t="s">
        <v>583</v>
      </c>
      <c r="G92" s="624" t="s">
        <v>584</v>
      </c>
      <c r="H92" s="624" t="s">
        <v>585</v>
      </c>
      <c r="I92" s="624" t="s">
        <v>586</v>
      </c>
      <c r="J92" s="624" t="s">
        <v>587</v>
      </c>
      <c r="K92" s="625" t="s">
        <v>588</v>
      </c>
      <c r="L92" s="625" t="s">
        <v>589</v>
      </c>
      <c r="M92" s="625"/>
      <c r="N92" s="625"/>
      <c r="O92" s="626"/>
      <c r="P92" s="627"/>
    </row>
    <row r="93" spans="2:36" ht="38.25" customHeight="1" outlineLevel="1" x14ac:dyDescent="0.2">
      <c r="D93" s="628" t="s">
        <v>580</v>
      </c>
      <c r="E93" s="628" t="s">
        <v>581</v>
      </c>
      <c r="F93" s="629" t="s">
        <v>590</v>
      </c>
      <c r="G93" s="630" t="str">
        <f t="shared" ref="G93:N93" si="5">G35</f>
        <v>FXD</v>
      </c>
      <c r="H93" s="630" t="str">
        <f t="shared" si="5"/>
        <v>VCRPI</v>
      </c>
      <c r="I93" s="630" t="str">
        <f t="shared" si="5"/>
        <v>VCAWE</v>
      </c>
      <c r="J93" s="630" t="str">
        <f t="shared" si="5"/>
        <v>PRPI</v>
      </c>
      <c r="K93" s="631" t="str">
        <f t="shared" si="5"/>
        <v>ORRPI</v>
      </c>
      <c r="L93" s="631" t="str">
        <f t="shared" si="5"/>
        <v>PRRPI</v>
      </c>
      <c r="M93" s="632" t="str">
        <f t="shared" si="5"/>
        <v>PRRPI (GDP) - Not Used</v>
      </c>
      <c r="N93" s="632" t="str">
        <f t="shared" si="5"/>
        <v>PRRPI (CLE)- Not Used</v>
      </c>
      <c r="O93" s="632" t="str">
        <f>O35</f>
        <v>PRRPI (REM)- Not Used</v>
      </c>
      <c r="P93" s="632" t="str">
        <f>P35</f>
        <v>ARPI - Not Used</v>
      </c>
    </row>
    <row r="94" spans="2:36" outlineLevel="1" x14ac:dyDescent="0.2">
      <c r="D94" s="633">
        <f t="shared" ref="D94:F115" si="6">D36</f>
        <v>43556</v>
      </c>
      <c r="E94" s="634">
        <f t="shared" si="6"/>
        <v>43921</v>
      </c>
      <c r="F94" s="605" t="str">
        <f t="shared" si="6"/>
        <v>Year 1</v>
      </c>
      <c r="G94" s="606">
        <f t="shared" ref="G94:P109" si="7">1000*SUMIF($F$36:$F$57,$F94,G$36:G$57)</f>
        <v>0</v>
      </c>
      <c r="H94" s="606">
        <f t="shared" si="7"/>
        <v>0</v>
      </c>
      <c r="I94" s="606">
        <f t="shared" si="7"/>
        <v>0</v>
      </c>
      <c r="J94" s="606">
        <f t="shared" si="7"/>
        <v>0</v>
      </c>
      <c r="K94" s="606">
        <f t="shared" si="7"/>
        <v>0</v>
      </c>
      <c r="L94" s="606">
        <f t="shared" si="7"/>
        <v>0</v>
      </c>
      <c r="M94" s="607">
        <f t="shared" si="7"/>
        <v>0</v>
      </c>
      <c r="N94" s="607">
        <f t="shared" si="7"/>
        <v>0</v>
      </c>
      <c r="O94" s="607">
        <f t="shared" si="7"/>
        <v>0</v>
      </c>
      <c r="P94" s="607">
        <f t="shared" si="7"/>
        <v>0</v>
      </c>
    </row>
    <row r="95" spans="2:36" outlineLevel="1" x14ac:dyDescent="0.2">
      <c r="D95" s="635">
        <f t="shared" si="6"/>
        <v>43922</v>
      </c>
      <c r="E95" s="636">
        <f t="shared" si="6"/>
        <v>44286</v>
      </c>
      <c r="F95" s="610" t="str">
        <f t="shared" si="6"/>
        <v>Year 2</v>
      </c>
      <c r="G95" s="611">
        <f t="shared" si="7"/>
        <v>0</v>
      </c>
      <c r="H95" s="611">
        <f t="shared" si="7"/>
        <v>0</v>
      </c>
      <c r="I95" s="611">
        <f t="shared" si="7"/>
        <v>0</v>
      </c>
      <c r="J95" s="611">
        <f t="shared" si="7"/>
        <v>0</v>
      </c>
      <c r="K95" s="611">
        <f t="shared" si="7"/>
        <v>0</v>
      </c>
      <c r="L95" s="611">
        <f t="shared" si="7"/>
        <v>0</v>
      </c>
      <c r="M95" s="612">
        <f t="shared" si="7"/>
        <v>0</v>
      </c>
      <c r="N95" s="612">
        <f t="shared" si="7"/>
        <v>0</v>
      </c>
      <c r="O95" s="612">
        <f t="shared" si="7"/>
        <v>0</v>
      </c>
      <c r="P95" s="612">
        <f t="shared" si="7"/>
        <v>0</v>
      </c>
    </row>
    <row r="96" spans="2:36" outlineLevel="1" x14ac:dyDescent="0.2">
      <c r="D96" s="635">
        <f t="shared" si="6"/>
        <v>44287</v>
      </c>
      <c r="E96" s="636">
        <f t="shared" si="6"/>
        <v>44651</v>
      </c>
      <c r="F96" s="610" t="str">
        <f t="shared" si="6"/>
        <v>Year 3</v>
      </c>
      <c r="G96" s="611">
        <f t="shared" si="7"/>
        <v>0</v>
      </c>
      <c r="H96" s="611">
        <f t="shared" si="7"/>
        <v>0</v>
      </c>
      <c r="I96" s="611">
        <f t="shared" si="7"/>
        <v>0</v>
      </c>
      <c r="J96" s="611">
        <f t="shared" si="7"/>
        <v>0</v>
      </c>
      <c r="K96" s="611">
        <f t="shared" si="7"/>
        <v>0</v>
      </c>
      <c r="L96" s="611">
        <f t="shared" si="7"/>
        <v>0</v>
      </c>
      <c r="M96" s="612">
        <f t="shared" si="7"/>
        <v>0</v>
      </c>
      <c r="N96" s="612">
        <f t="shared" si="7"/>
        <v>0</v>
      </c>
      <c r="O96" s="612">
        <f t="shared" si="7"/>
        <v>0</v>
      </c>
      <c r="P96" s="612">
        <f t="shared" si="7"/>
        <v>0</v>
      </c>
    </row>
    <row r="97" spans="4:16" outlineLevel="1" x14ac:dyDescent="0.2">
      <c r="D97" s="635">
        <f t="shared" si="6"/>
        <v>44652</v>
      </c>
      <c r="E97" s="636">
        <f t="shared" si="6"/>
        <v>45016</v>
      </c>
      <c r="F97" s="610" t="str">
        <f t="shared" si="6"/>
        <v>Year 4</v>
      </c>
      <c r="G97" s="611">
        <f t="shared" si="7"/>
        <v>0</v>
      </c>
      <c r="H97" s="611">
        <f t="shared" si="7"/>
        <v>0</v>
      </c>
      <c r="I97" s="611">
        <f t="shared" si="7"/>
        <v>0</v>
      </c>
      <c r="J97" s="611">
        <f t="shared" si="7"/>
        <v>0</v>
      </c>
      <c r="K97" s="611">
        <f t="shared" si="7"/>
        <v>0</v>
      </c>
      <c r="L97" s="611">
        <f t="shared" si="7"/>
        <v>0</v>
      </c>
      <c r="M97" s="612">
        <f t="shared" si="7"/>
        <v>0</v>
      </c>
      <c r="N97" s="612">
        <f t="shared" si="7"/>
        <v>0</v>
      </c>
      <c r="O97" s="612">
        <f t="shared" si="7"/>
        <v>0</v>
      </c>
      <c r="P97" s="612">
        <f t="shared" si="7"/>
        <v>0</v>
      </c>
    </row>
    <row r="98" spans="4:16" outlineLevel="1" x14ac:dyDescent="0.2">
      <c r="D98" s="635">
        <f t="shared" si="6"/>
        <v>45017</v>
      </c>
      <c r="E98" s="636">
        <f t="shared" si="6"/>
        <v>45382</v>
      </c>
      <c r="F98" s="610" t="str">
        <f t="shared" si="6"/>
        <v>Year 5</v>
      </c>
      <c r="G98" s="611">
        <f t="shared" si="7"/>
        <v>0</v>
      </c>
      <c r="H98" s="611">
        <f t="shared" si="7"/>
        <v>0</v>
      </c>
      <c r="I98" s="611">
        <f t="shared" si="7"/>
        <v>0</v>
      </c>
      <c r="J98" s="611">
        <f t="shared" si="7"/>
        <v>0</v>
      </c>
      <c r="K98" s="611">
        <f t="shared" si="7"/>
        <v>0</v>
      </c>
      <c r="L98" s="611">
        <f t="shared" si="7"/>
        <v>0</v>
      </c>
      <c r="M98" s="612">
        <f t="shared" si="7"/>
        <v>0</v>
      </c>
      <c r="N98" s="612">
        <f t="shared" si="7"/>
        <v>0</v>
      </c>
      <c r="O98" s="612">
        <f t="shared" si="7"/>
        <v>0</v>
      </c>
      <c r="P98" s="612">
        <f t="shared" si="7"/>
        <v>0</v>
      </c>
    </row>
    <row r="99" spans="4:16" outlineLevel="1" x14ac:dyDescent="0.2">
      <c r="D99" s="635">
        <f t="shared" si="6"/>
        <v>45383</v>
      </c>
      <c r="E99" s="636">
        <f t="shared" si="6"/>
        <v>45747</v>
      </c>
      <c r="F99" s="610" t="str">
        <f t="shared" si="6"/>
        <v>Year 6</v>
      </c>
      <c r="G99" s="611">
        <f t="shared" si="7"/>
        <v>0</v>
      </c>
      <c r="H99" s="611">
        <f t="shared" si="7"/>
        <v>0</v>
      </c>
      <c r="I99" s="611">
        <f t="shared" si="7"/>
        <v>0</v>
      </c>
      <c r="J99" s="611">
        <f t="shared" si="7"/>
        <v>0</v>
      </c>
      <c r="K99" s="611">
        <f t="shared" si="7"/>
        <v>0</v>
      </c>
      <c r="L99" s="611">
        <f t="shared" si="7"/>
        <v>0</v>
      </c>
      <c r="M99" s="612">
        <f t="shared" si="7"/>
        <v>0</v>
      </c>
      <c r="N99" s="612">
        <f t="shared" si="7"/>
        <v>0</v>
      </c>
      <c r="O99" s="612">
        <f t="shared" si="7"/>
        <v>0</v>
      </c>
      <c r="P99" s="612">
        <f t="shared" si="7"/>
        <v>0</v>
      </c>
    </row>
    <row r="100" spans="4:16" outlineLevel="1" x14ac:dyDescent="0.2">
      <c r="D100" s="635">
        <f t="shared" si="6"/>
        <v>45748</v>
      </c>
      <c r="E100" s="636">
        <f t="shared" si="6"/>
        <v>46112</v>
      </c>
      <c r="F100" s="610" t="str">
        <f t="shared" si="6"/>
        <v>Year 7</v>
      </c>
      <c r="G100" s="611">
        <f t="shared" si="7"/>
        <v>0</v>
      </c>
      <c r="H100" s="611">
        <f t="shared" si="7"/>
        <v>0</v>
      </c>
      <c r="I100" s="611">
        <f t="shared" si="7"/>
        <v>0</v>
      </c>
      <c r="J100" s="611">
        <f t="shared" si="7"/>
        <v>0</v>
      </c>
      <c r="K100" s="611">
        <f t="shared" si="7"/>
        <v>0</v>
      </c>
      <c r="L100" s="611">
        <f t="shared" si="7"/>
        <v>0</v>
      </c>
      <c r="M100" s="612">
        <f t="shared" si="7"/>
        <v>0</v>
      </c>
      <c r="N100" s="612">
        <f t="shared" si="7"/>
        <v>0</v>
      </c>
      <c r="O100" s="612">
        <f t="shared" si="7"/>
        <v>0</v>
      </c>
      <c r="P100" s="612">
        <f t="shared" si="7"/>
        <v>0</v>
      </c>
    </row>
    <row r="101" spans="4:16" outlineLevel="1" x14ac:dyDescent="0.2">
      <c r="D101" s="635">
        <f t="shared" si="6"/>
        <v>46113</v>
      </c>
      <c r="E101" s="636">
        <f t="shared" si="6"/>
        <v>46477</v>
      </c>
      <c r="F101" s="610" t="str">
        <f t="shared" si="6"/>
        <v>Year 8</v>
      </c>
      <c r="G101" s="611">
        <f t="shared" si="7"/>
        <v>0</v>
      </c>
      <c r="H101" s="611">
        <f t="shared" si="7"/>
        <v>0</v>
      </c>
      <c r="I101" s="611">
        <f t="shared" si="7"/>
        <v>0</v>
      </c>
      <c r="J101" s="611">
        <f t="shared" si="7"/>
        <v>0</v>
      </c>
      <c r="K101" s="611">
        <f t="shared" si="7"/>
        <v>0</v>
      </c>
      <c r="L101" s="611">
        <f t="shared" si="7"/>
        <v>0</v>
      </c>
      <c r="M101" s="612">
        <f t="shared" si="7"/>
        <v>0</v>
      </c>
      <c r="N101" s="612">
        <f t="shared" si="7"/>
        <v>0</v>
      </c>
      <c r="O101" s="612">
        <f t="shared" si="7"/>
        <v>0</v>
      </c>
      <c r="P101" s="612">
        <f t="shared" si="7"/>
        <v>0</v>
      </c>
    </row>
    <row r="102" spans="4:16" outlineLevel="1" x14ac:dyDescent="0.2">
      <c r="D102" s="635">
        <f t="shared" si="6"/>
        <v>46478</v>
      </c>
      <c r="E102" s="636">
        <f t="shared" si="6"/>
        <v>46843</v>
      </c>
      <c r="F102" s="613" t="str">
        <f t="shared" si="6"/>
        <v>Year 9 (extension)</v>
      </c>
      <c r="G102" s="611">
        <f t="shared" si="7"/>
        <v>0</v>
      </c>
      <c r="H102" s="611">
        <f t="shared" si="7"/>
        <v>0</v>
      </c>
      <c r="I102" s="611">
        <f t="shared" si="7"/>
        <v>0</v>
      </c>
      <c r="J102" s="611">
        <f t="shared" si="7"/>
        <v>0</v>
      </c>
      <c r="K102" s="611">
        <f t="shared" si="7"/>
        <v>0</v>
      </c>
      <c r="L102" s="611">
        <f t="shared" si="7"/>
        <v>0</v>
      </c>
      <c r="M102" s="612">
        <f t="shared" si="7"/>
        <v>0</v>
      </c>
      <c r="N102" s="612">
        <f t="shared" si="7"/>
        <v>0</v>
      </c>
      <c r="O102" s="612">
        <f t="shared" si="7"/>
        <v>0</v>
      </c>
      <c r="P102" s="612">
        <f t="shared" si="7"/>
        <v>0</v>
      </c>
    </row>
    <row r="103" spans="4:16" outlineLevel="1" x14ac:dyDescent="0.2">
      <c r="D103" s="637" t="str">
        <f t="shared" si="6"/>
        <v/>
      </c>
      <c r="E103" s="638" t="str">
        <f t="shared" si="6"/>
        <v/>
      </c>
      <c r="F103" s="616" t="str">
        <f t="shared" si="6"/>
        <v>[not used]</v>
      </c>
      <c r="G103" s="617">
        <f t="shared" si="7"/>
        <v>0</v>
      </c>
      <c r="H103" s="612">
        <f t="shared" si="7"/>
        <v>0</v>
      </c>
      <c r="I103" s="612">
        <f t="shared" si="7"/>
        <v>0</v>
      </c>
      <c r="J103" s="612">
        <f t="shared" si="7"/>
        <v>0</v>
      </c>
      <c r="K103" s="612">
        <f t="shared" si="7"/>
        <v>0</v>
      </c>
      <c r="L103" s="612">
        <f t="shared" si="7"/>
        <v>0</v>
      </c>
      <c r="M103" s="612">
        <f t="shared" si="7"/>
        <v>0</v>
      </c>
      <c r="N103" s="612">
        <f t="shared" si="7"/>
        <v>0</v>
      </c>
      <c r="O103" s="612">
        <f t="shared" si="7"/>
        <v>0</v>
      </c>
      <c r="P103" s="612">
        <f t="shared" si="7"/>
        <v>0</v>
      </c>
    </row>
    <row r="104" spans="4:16" outlineLevel="1" x14ac:dyDescent="0.2">
      <c r="D104" s="637" t="str">
        <f t="shared" si="6"/>
        <v/>
      </c>
      <c r="E104" s="638" t="str">
        <f t="shared" si="6"/>
        <v/>
      </c>
      <c r="F104" s="616" t="str">
        <f t="shared" si="6"/>
        <v>[not used]</v>
      </c>
      <c r="G104" s="617">
        <f t="shared" si="7"/>
        <v>0</v>
      </c>
      <c r="H104" s="612">
        <f t="shared" si="7"/>
        <v>0</v>
      </c>
      <c r="I104" s="612">
        <f t="shared" si="7"/>
        <v>0</v>
      </c>
      <c r="J104" s="612">
        <f t="shared" si="7"/>
        <v>0</v>
      </c>
      <c r="K104" s="612">
        <f t="shared" si="7"/>
        <v>0</v>
      </c>
      <c r="L104" s="612">
        <f t="shared" si="7"/>
        <v>0</v>
      </c>
      <c r="M104" s="612">
        <f t="shared" si="7"/>
        <v>0</v>
      </c>
      <c r="N104" s="612">
        <f t="shared" si="7"/>
        <v>0</v>
      </c>
      <c r="O104" s="612">
        <f t="shared" si="7"/>
        <v>0</v>
      </c>
      <c r="P104" s="612">
        <f t="shared" si="7"/>
        <v>0</v>
      </c>
    </row>
    <row r="105" spans="4:16" outlineLevel="1" x14ac:dyDescent="0.2">
      <c r="D105" s="637" t="str">
        <f t="shared" si="6"/>
        <v/>
      </c>
      <c r="E105" s="638" t="str">
        <f t="shared" si="6"/>
        <v/>
      </c>
      <c r="F105" s="616" t="str">
        <f t="shared" si="6"/>
        <v>[not used]</v>
      </c>
      <c r="G105" s="617">
        <f t="shared" si="7"/>
        <v>0</v>
      </c>
      <c r="H105" s="612">
        <f t="shared" si="7"/>
        <v>0</v>
      </c>
      <c r="I105" s="612">
        <f t="shared" si="7"/>
        <v>0</v>
      </c>
      <c r="J105" s="612">
        <f t="shared" si="7"/>
        <v>0</v>
      </c>
      <c r="K105" s="612">
        <f t="shared" si="7"/>
        <v>0</v>
      </c>
      <c r="L105" s="612">
        <f t="shared" si="7"/>
        <v>0</v>
      </c>
      <c r="M105" s="612">
        <f t="shared" si="7"/>
        <v>0</v>
      </c>
      <c r="N105" s="612">
        <f t="shared" si="7"/>
        <v>0</v>
      </c>
      <c r="O105" s="612">
        <f t="shared" si="7"/>
        <v>0</v>
      </c>
      <c r="P105" s="612">
        <f t="shared" si="7"/>
        <v>0</v>
      </c>
    </row>
    <row r="106" spans="4:16" outlineLevel="1" x14ac:dyDescent="0.2">
      <c r="D106" s="637" t="str">
        <f t="shared" si="6"/>
        <v/>
      </c>
      <c r="E106" s="638" t="str">
        <f t="shared" si="6"/>
        <v/>
      </c>
      <c r="F106" s="618" t="str">
        <f t="shared" si="6"/>
        <v>[not used]</v>
      </c>
      <c r="G106" s="612">
        <f t="shared" si="7"/>
        <v>0</v>
      </c>
      <c r="H106" s="612">
        <f t="shared" si="7"/>
        <v>0</v>
      </c>
      <c r="I106" s="612">
        <f t="shared" si="7"/>
        <v>0</v>
      </c>
      <c r="J106" s="612">
        <f t="shared" si="7"/>
        <v>0</v>
      </c>
      <c r="K106" s="612">
        <f t="shared" si="7"/>
        <v>0</v>
      </c>
      <c r="L106" s="612">
        <f t="shared" si="7"/>
        <v>0</v>
      </c>
      <c r="M106" s="612">
        <f t="shared" si="7"/>
        <v>0</v>
      </c>
      <c r="N106" s="612">
        <f t="shared" si="7"/>
        <v>0</v>
      </c>
      <c r="O106" s="612">
        <f t="shared" si="7"/>
        <v>0</v>
      </c>
      <c r="P106" s="612">
        <f t="shared" si="7"/>
        <v>0</v>
      </c>
    </row>
    <row r="107" spans="4:16" outlineLevel="1" x14ac:dyDescent="0.2">
      <c r="D107" s="637" t="str">
        <f t="shared" si="6"/>
        <v/>
      </c>
      <c r="E107" s="638" t="str">
        <f t="shared" si="6"/>
        <v/>
      </c>
      <c r="F107" s="618" t="str">
        <f t="shared" si="6"/>
        <v>[not used]</v>
      </c>
      <c r="G107" s="612">
        <f t="shared" si="7"/>
        <v>0</v>
      </c>
      <c r="H107" s="612">
        <f t="shared" si="7"/>
        <v>0</v>
      </c>
      <c r="I107" s="612">
        <f t="shared" si="7"/>
        <v>0</v>
      </c>
      <c r="J107" s="612">
        <f t="shared" si="7"/>
        <v>0</v>
      </c>
      <c r="K107" s="612">
        <f t="shared" si="7"/>
        <v>0</v>
      </c>
      <c r="L107" s="612">
        <f t="shared" si="7"/>
        <v>0</v>
      </c>
      <c r="M107" s="612">
        <f t="shared" si="7"/>
        <v>0</v>
      </c>
      <c r="N107" s="612">
        <f t="shared" si="7"/>
        <v>0</v>
      </c>
      <c r="O107" s="612">
        <f t="shared" si="7"/>
        <v>0</v>
      </c>
      <c r="P107" s="612">
        <f t="shared" si="7"/>
        <v>0</v>
      </c>
    </row>
    <row r="108" spans="4:16" outlineLevel="1" x14ac:dyDescent="0.2">
      <c r="D108" s="637" t="str">
        <f t="shared" si="6"/>
        <v/>
      </c>
      <c r="E108" s="638" t="str">
        <f t="shared" si="6"/>
        <v/>
      </c>
      <c r="F108" s="618" t="str">
        <f t="shared" si="6"/>
        <v>[not used]</v>
      </c>
      <c r="G108" s="612">
        <f t="shared" si="7"/>
        <v>0</v>
      </c>
      <c r="H108" s="612">
        <f t="shared" si="7"/>
        <v>0</v>
      </c>
      <c r="I108" s="612">
        <f t="shared" si="7"/>
        <v>0</v>
      </c>
      <c r="J108" s="612">
        <f t="shared" si="7"/>
        <v>0</v>
      </c>
      <c r="K108" s="612">
        <f t="shared" si="7"/>
        <v>0</v>
      </c>
      <c r="L108" s="612">
        <f t="shared" si="7"/>
        <v>0</v>
      </c>
      <c r="M108" s="612">
        <f t="shared" si="7"/>
        <v>0</v>
      </c>
      <c r="N108" s="612">
        <f t="shared" si="7"/>
        <v>0</v>
      </c>
      <c r="O108" s="612">
        <f t="shared" si="7"/>
        <v>0</v>
      </c>
      <c r="P108" s="612">
        <f t="shared" si="7"/>
        <v>0</v>
      </c>
    </row>
    <row r="109" spans="4:16" outlineLevel="1" x14ac:dyDescent="0.2">
      <c r="D109" s="637" t="str">
        <f t="shared" si="6"/>
        <v/>
      </c>
      <c r="E109" s="638" t="str">
        <f t="shared" si="6"/>
        <v/>
      </c>
      <c r="F109" s="618" t="str">
        <f t="shared" si="6"/>
        <v>[not used]</v>
      </c>
      <c r="G109" s="612">
        <f t="shared" si="7"/>
        <v>0</v>
      </c>
      <c r="H109" s="612">
        <f t="shared" si="7"/>
        <v>0</v>
      </c>
      <c r="I109" s="612">
        <f t="shared" si="7"/>
        <v>0</v>
      </c>
      <c r="J109" s="612">
        <f t="shared" si="7"/>
        <v>0</v>
      </c>
      <c r="K109" s="612">
        <f t="shared" si="7"/>
        <v>0</v>
      </c>
      <c r="L109" s="612">
        <f t="shared" si="7"/>
        <v>0</v>
      </c>
      <c r="M109" s="612">
        <f t="shared" si="7"/>
        <v>0</v>
      </c>
      <c r="N109" s="612">
        <f t="shared" si="7"/>
        <v>0</v>
      </c>
      <c r="O109" s="612">
        <f t="shared" si="7"/>
        <v>0</v>
      </c>
      <c r="P109" s="612">
        <f t="shared" si="7"/>
        <v>0</v>
      </c>
    </row>
    <row r="110" spans="4:16" outlineLevel="1" x14ac:dyDescent="0.2">
      <c r="D110" s="637" t="str">
        <f t="shared" si="6"/>
        <v/>
      </c>
      <c r="E110" s="638" t="str">
        <f t="shared" si="6"/>
        <v/>
      </c>
      <c r="F110" s="618" t="str">
        <f t="shared" si="6"/>
        <v>[not used]</v>
      </c>
      <c r="G110" s="612">
        <f t="shared" ref="G110:P115" si="8">1000*SUMIF($F$36:$F$57,$F110,G$36:G$57)</f>
        <v>0</v>
      </c>
      <c r="H110" s="612">
        <f t="shared" si="8"/>
        <v>0</v>
      </c>
      <c r="I110" s="612">
        <f t="shared" si="8"/>
        <v>0</v>
      </c>
      <c r="J110" s="612">
        <f t="shared" si="8"/>
        <v>0</v>
      </c>
      <c r="K110" s="612">
        <f t="shared" si="8"/>
        <v>0</v>
      </c>
      <c r="L110" s="612">
        <f t="shared" si="8"/>
        <v>0</v>
      </c>
      <c r="M110" s="612">
        <f t="shared" si="8"/>
        <v>0</v>
      </c>
      <c r="N110" s="612">
        <f t="shared" si="8"/>
        <v>0</v>
      </c>
      <c r="O110" s="612">
        <f t="shared" si="8"/>
        <v>0</v>
      </c>
      <c r="P110" s="612">
        <f t="shared" si="8"/>
        <v>0</v>
      </c>
    </row>
    <row r="111" spans="4:16" outlineLevel="1" x14ac:dyDescent="0.2">
      <c r="D111" s="637" t="str">
        <f t="shared" si="6"/>
        <v/>
      </c>
      <c r="E111" s="638" t="str">
        <f t="shared" si="6"/>
        <v/>
      </c>
      <c r="F111" s="618" t="str">
        <f t="shared" si="6"/>
        <v>[not used]</v>
      </c>
      <c r="G111" s="612">
        <f t="shared" si="8"/>
        <v>0</v>
      </c>
      <c r="H111" s="612">
        <f t="shared" si="8"/>
        <v>0</v>
      </c>
      <c r="I111" s="612">
        <f t="shared" si="8"/>
        <v>0</v>
      </c>
      <c r="J111" s="612">
        <f t="shared" si="8"/>
        <v>0</v>
      </c>
      <c r="K111" s="612">
        <f t="shared" si="8"/>
        <v>0</v>
      </c>
      <c r="L111" s="612">
        <f t="shared" si="8"/>
        <v>0</v>
      </c>
      <c r="M111" s="612">
        <f t="shared" si="8"/>
        <v>0</v>
      </c>
      <c r="N111" s="612">
        <f t="shared" si="8"/>
        <v>0</v>
      </c>
      <c r="O111" s="612">
        <f t="shared" si="8"/>
        <v>0</v>
      </c>
      <c r="P111" s="612">
        <f t="shared" si="8"/>
        <v>0</v>
      </c>
    </row>
    <row r="112" spans="4:16" outlineLevel="1" x14ac:dyDescent="0.2">
      <c r="D112" s="637" t="str">
        <f t="shared" si="6"/>
        <v/>
      </c>
      <c r="E112" s="638" t="str">
        <f t="shared" si="6"/>
        <v/>
      </c>
      <c r="F112" s="618" t="str">
        <f t="shared" si="6"/>
        <v>[not used]</v>
      </c>
      <c r="G112" s="612">
        <f t="shared" si="8"/>
        <v>0</v>
      </c>
      <c r="H112" s="612">
        <f t="shared" si="8"/>
        <v>0</v>
      </c>
      <c r="I112" s="612">
        <f t="shared" si="8"/>
        <v>0</v>
      </c>
      <c r="J112" s="612">
        <f t="shared" si="8"/>
        <v>0</v>
      </c>
      <c r="K112" s="612">
        <f t="shared" si="8"/>
        <v>0</v>
      </c>
      <c r="L112" s="612">
        <f t="shared" si="8"/>
        <v>0</v>
      </c>
      <c r="M112" s="612">
        <f t="shared" si="8"/>
        <v>0</v>
      </c>
      <c r="N112" s="612">
        <f t="shared" si="8"/>
        <v>0</v>
      </c>
      <c r="O112" s="612">
        <f t="shared" si="8"/>
        <v>0</v>
      </c>
      <c r="P112" s="612">
        <f t="shared" si="8"/>
        <v>0</v>
      </c>
    </row>
    <row r="113" spans="2:36" outlineLevel="1" x14ac:dyDescent="0.2">
      <c r="D113" s="637" t="str">
        <f t="shared" si="6"/>
        <v/>
      </c>
      <c r="E113" s="638" t="str">
        <f t="shared" si="6"/>
        <v/>
      </c>
      <c r="F113" s="618" t="str">
        <f t="shared" si="6"/>
        <v>[not used]</v>
      </c>
      <c r="G113" s="612">
        <f t="shared" si="8"/>
        <v>0</v>
      </c>
      <c r="H113" s="612">
        <f t="shared" si="8"/>
        <v>0</v>
      </c>
      <c r="I113" s="612">
        <f t="shared" si="8"/>
        <v>0</v>
      </c>
      <c r="J113" s="612">
        <f t="shared" si="8"/>
        <v>0</v>
      </c>
      <c r="K113" s="612">
        <f t="shared" si="8"/>
        <v>0</v>
      </c>
      <c r="L113" s="612">
        <f t="shared" si="8"/>
        <v>0</v>
      </c>
      <c r="M113" s="612">
        <f t="shared" si="8"/>
        <v>0</v>
      </c>
      <c r="N113" s="612">
        <f t="shared" si="8"/>
        <v>0</v>
      </c>
      <c r="O113" s="612">
        <f t="shared" si="8"/>
        <v>0</v>
      </c>
      <c r="P113" s="612">
        <f t="shared" si="8"/>
        <v>0</v>
      </c>
    </row>
    <row r="114" spans="2:36" outlineLevel="1" x14ac:dyDescent="0.2">
      <c r="D114" s="637" t="str">
        <f t="shared" si="6"/>
        <v/>
      </c>
      <c r="E114" s="638" t="str">
        <f t="shared" si="6"/>
        <v/>
      </c>
      <c r="F114" s="618" t="str">
        <f t="shared" si="6"/>
        <v>[not used]</v>
      </c>
      <c r="G114" s="612">
        <f t="shared" si="8"/>
        <v>0</v>
      </c>
      <c r="H114" s="612">
        <f t="shared" si="8"/>
        <v>0</v>
      </c>
      <c r="I114" s="612">
        <f t="shared" si="8"/>
        <v>0</v>
      </c>
      <c r="J114" s="612">
        <f t="shared" si="8"/>
        <v>0</v>
      </c>
      <c r="K114" s="612">
        <f t="shared" si="8"/>
        <v>0</v>
      </c>
      <c r="L114" s="612">
        <f t="shared" si="8"/>
        <v>0</v>
      </c>
      <c r="M114" s="612">
        <f t="shared" si="8"/>
        <v>0</v>
      </c>
      <c r="N114" s="612">
        <f t="shared" si="8"/>
        <v>0</v>
      </c>
      <c r="O114" s="612">
        <f t="shared" si="8"/>
        <v>0</v>
      </c>
      <c r="P114" s="612">
        <f t="shared" si="8"/>
        <v>0</v>
      </c>
    </row>
    <row r="115" spans="2:36" outlineLevel="1" x14ac:dyDescent="0.2">
      <c r="D115" s="639" t="str">
        <f t="shared" si="6"/>
        <v/>
      </c>
      <c r="E115" s="640" t="str">
        <f t="shared" si="6"/>
        <v/>
      </c>
      <c r="F115" s="621" t="str">
        <f t="shared" si="6"/>
        <v>[not used]</v>
      </c>
      <c r="G115" s="622">
        <f t="shared" si="8"/>
        <v>0</v>
      </c>
      <c r="H115" s="622">
        <f t="shared" si="8"/>
        <v>0</v>
      </c>
      <c r="I115" s="622">
        <f t="shared" si="8"/>
        <v>0</v>
      </c>
      <c r="J115" s="622">
        <f t="shared" si="8"/>
        <v>0</v>
      </c>
      <c r="K115" s="641">
        <f t="shared" si="8"/>
        <v>0</v>
      </c>
      <c r="L115" s="641">
        <f t="shared" si="8"/>
        <v>0</v>
      </c>
      <c r="M115" s="622">
        <f t="shared" si="8"/>
        <v>0</v>
      </c>
      <c r="N115" s="622">
        <f t="shared" si="8"/>
        <v>0</v>
      </c>
      <c r="O115" s="622">
        <f t="shared" si="8"/>
        <v>0</v>
      </c>
      <c r="P115" s="622">
        <f t="shared" si="8"/>
        <v>0</v>
      </c>
    </row>
    <row r="116" spans="2:36" outlineLevel="1" x14ac:dyDescent="0.2"/>
    <row r="118" spans="2:36" ht="15" x14ac:dyDescent="0.25">
      <c r="B118" s="596"/>
      <c r="C118" s="596" t="s">
        <v>2921</v>
      </c>
      <c r="D118" s="596"/>
      <c r="E118" s="596"/>
      <c r="F118" s="596"/>
      <c r="G118" s="596"/>
      <c r="H118" s="596"/>
      <c r="I118" s="596"/>
      <c r="J118" s="596"/>
      <c r="K118" s="596"/>
      <c r="L118" s="596"/>
      <c r="M118" s="596"/>
      <c r="N118" s="596"/>
      <c r="O118" s="596"/>
      <c r="P118" s="596"/>
      <c r="Q118" s="596"/>
      <c r="R118" s="596"/>
      <c r="S118" s="596"/>
      <c r="T118" s="596"/>
      <c r="U118" s="596"/>
      <c r="V118" s="596"/>
      <c r="W118" s="596"/>
      <c r="X118" s="596"/>
      <c r="Y118" s="596"/>
      <c r="Z118" s="596"/>
      <c r="AA118" s="596"/>
      <c r="AB118" s="596"/>
      <c r="AC118" s="596"/>
      <c r="AD118" s="596"/>
      <c r="AE118" s="596"/>
      <c r="AF118" s="596"/>
      <c r="AG118" s="596"/>
      <c r="AH118" s="596"/>
      <c r="AI118" s="596"/>
      <c r="AJ118" s="596"/>
    </row>
    <row r="119" spans="2:36" outlineLevel="1" x14ac:dyDescent="0.2"/>
    <row r="120" spans="2:36" outlineLevel="1" x14ac:dyDescent="0.2">
      <c r="D120" s="653">
        <v>1</v>
      </c>
    </row>
    <row r="121" spans="2:36" ht="12.75" customHeight="1" outlineLevel="1" x14ac:dyDescent="0.2">
      <c r="D121" s="1122" t="s">
        <v>582</v>
      </c>
      <c r="E121" s="1121"/>
      <c r="F121" s="1123" t="s">
        <v>590</v>
      </c>
      <c r="G121" s="1125" t="s">
        <v>2922</v>
      </c>
      <c r="H121" s="1125"/>
      <c r="I121" s="1125"/>
      <c r="J121" s="1125"/>
    </row>
    <row r="122" spans="2:36" ht="54.75" customHeight="1" outlineLevel="1" x14ac:dyDescent="0.2">
      <c r="D122" s="642" t="s">
        <v>580</v>
      </c>
      <c r="E122" s="643" t="s">
        <v>581</v>
      </c>
      <c r="F122" s="1124"/>
      <c r="G122" s="1080" t="s">
        <v>2943</v>
      </c>
      <c r="H122" s="1080" t="s">
        <v>2942</v>
      </c>
      <c r="I122" s="1080" t="s">
        <v>2941</v>
      </c>
      <c r="J122" s="1080" t="s">
        <v>2940</v>
      </c>
    </row>
    <row r="123" spans="2:36" outlineLevel="1" x14ac:dyDescent="0.2">
      <c r="D123" s="633">
        <f>D94</f>
        <v>43556</v>
      </c>
      <c r="E123" s="633">
        <f>E94</f>
        <v>43921</v>
      </c>
      <c r="F123" s="605" t="str">
        <f>F94</f>
        <v>Year 1</v>
      </c>
      <c r="G123" s="654"/>
      <c r="H123" s="654"/>
      <c r="I123" s="654"/>
      <c r="J123" s="654"/>
    </row>
    <row r="124" spans="2:36" outlineLevel="1" x14ac:dyDescent="0.2">
      <c r="D124" s="633">
        <f t="shared" ref="D124:F132" si="9">D95</f>
        <v>43922</v>
      </c>
      <c r="E124" s="633">
        <f t="shared" si="9"/>
        <v>44286</v>
      </c>
      <c r="F124" s="610" t="str">
        <f t="shared" si="9"/>
        <v>Year 2</v>
      </c>
      <c r="G124" s="656"/>
      <c r="H124" s="656"/>
      <c r="I124" s="656"/>
      <c r="J124" s="656"/>
    </row>
    <row r="125" spans="2:36" outlineLevel="1" x14ac:dyDescent="0.2">
      <c r="D125" s="633">
        <f t="shared" si="9"/>
        <v>44287</v>
      </c>
      <c r="E125" s="633">
        <f t="shared" si="9"/>
        <v>44651</v>
      </c>
      <c r="F125" s="610" t="str">
        <f t="shared" si="9"/>
        <v>Year 3</v>
      </c>
      <c r="G125" s="656"/>
      <c r="H125" s="656"/>
      <c r="I125" s="656"/>
      <c r="J125" s="656"/>
    </row>
    <row r="126" spans="2:36" outlineLevel="1" x14ac:dyDescent="0.2">
      <c r="D126" s="633">
        <f t="shared" si="9"/>
        <v>44652</v>
      </c>
      <c r="E126" s="633">
        <f t="shared" si="9"/>
        <v>45016</v>
      </c>
      <c r="F126" s="610" t="str">
        <f t="shared" si="9"/>
        <v>Year 4</v>
      </c>
      <c r="G126" s="656"/>
      <c r="H126" s="656"/>
      <c r="I126" s="656"/>
      <c r="J126" s="656"/>
    </row>
    <row r="127" spans="2:36" outlineLevel="1" x14ac:dyDescent="0.2">
      <c r="D127" s="633">
        <f t="shared" si="9"/>
        <v>45017</v>
      </c>
      <c r="E127" s="633">
        <f t="shared" si="9"/>
        <v>45382</v>
      </c>
      <c r="F127" s="610" t="str">
        <f t="shared" si="9"/>
        <v>Year 5</v>
      </c>
      <c r="G127" s="656"/>
      <c r="H127" s="656"/>
      <c r="I127" s="656"/>
      <c r="J127" s="656"/>
    </row>
    <row r="128" spans="2:36" outlineLevel="1" x14ac:dyDescent="0.2">
      <c r="D128" s="633">
        <f t="shared" si="9"/>
        <v>45383</v>
      </c>
      <c r="E128" s="633">
        <f t="shared" si="9"/>
        <v>45747</v>
      </c>
      <c r="F128" s="610" t="str">
        <f t="shared" si="9"/>
        <v>Year 6</v>
      </c>
      <c r="G128" s="656"/>
      <c r="H128" s="656"/>
      <c r="I128" s="656"/>
      <c r="J128" s="656"/>
    </row>
    <row r="129" spans="4:10" outlineLevel="1" x14ac:dyDescent="0.2">
      <c r="D129" s="633">
        <f t="shared" si="9"/>
        <v>45748</v>
      </c>
      <c r="E129" s="633">
        <f t="shared" si="9"/>
        <v>46112</v>
      </c>
      <c r="F129" s="610" t="str">
        <f t="shared" si="9"/>
        <v>Year 7</v>
      </c>
      <c r="G129" s="656"/>
      <c r="H129" s="656"/>
      <c r="I129" s="656"/>
      <c r="J129" s="656"/>
    </row>
    <row r="130" spans="4:10" outlineLevel="1" x14ac:dyDescent="0.2">
      <c r="D130" s="633">
        <f t="shared" si="9"/>
        <v>46113</v>
      </c>
      <c r="E130" s="633">
        <f t="shared" si="9"/>
        <v>46477</v>
      </c>
      <c r="F130" s="610" t="str">
        <f t="shared" si="9"/>
        <v>Year 8</v>
      </c>
      <c r="G130" s="656"/>
      <c r="H130" s="656"/>
      <c r="I130" s="656"/>
      <c r="J130" s="656"/>
    </row>
    <row r="131" spans="4:10" outlineLevel="1" x14ac:dyDescent="0.2">
      <c r="D131" s="633">
        <f t="shared" si="9"/>
        <v>46478</v>
      </c>
      <c r="E131" s="633">
        <f t="shared" si="9"/>
        <v>46843</v>
      </c>
      <c r="F131" s="610" t="str">
        <f t="shared" si="9"/>
        <v>Year 9 (extension)</v>
      </c>
      <c r="G131" s="656"/>
      <c r="H131" s="656"/>
      <c r="I131" s="656"/>
      <c r="J131" s="656"/>
    </row>
    <row r="132" spans="4:10" outlineLevel="1" x14ac:dyDescent="0.2">
      <c r="D132" s="646" t="str">
        <f t="shared" si="9"/>
        <v/>
      </c>
      <c r="E132" s="647" t="str">
        <f t="shared" si="9"/>
        <v/>
      </c>
      <c r="F132" s="616" t="str">
        <f t="shared" si="9"/>
        <v>[not used]</v>
      </c>
      <c r="G132" s="657"/>
      <c r="H132" s="657"/>
      <c r="I132" s="657"/>
      <c r="J132" s="657"/>
    </row>
    <row r="133" spans="4:10" outlineLevel="1" x14ac:dyDescent="0.2">
      <c r="D133" s="646"/>
      <c r="E133" s="647"/>
      <c r="F133" s="616" t="str">
        <f t="shared" ref="F133:F142" si="10">F104</f>
        <v>[not used]</v>
      </c>
      <c r="G133" s="657"/>
      <c r="H133" s="657"/>
      <c r="I133" s="657"/>
      <c r="J133" s="657"/>
    </row>
    <row r="134" spans="4:10" outlineLevel="1" x14ac:dyDescent="0.2">
      <c r="D134" s="646"/>
      <c r="E134" s="647"/>
      <c r="F134" s="616" t="str">
        <f t="shared" si="10"/>
        <v>[not used]</v>
      </c>
      <c r="G134" s="657"/>
      <c r="H134" s="657"/>
      <c r="I134" s="657"/>
      <c r="J134" s="657"/>
    </row>
    <row r="135" spans="4:10" outlineLevel="1" x14ac:dyDescent="0.2">
      <c r="D135" s="646" t="str">
        <f t="shared" ref="D135:E135" si="11">D104</f>
        <v/>
      </c>
      <c r="E135" s="647" t="str">
        <f t="shared" si="11"/>
        <v/>
      </c>
      <c r="F135" s="618" t="str">
        <f t="shared" si="10"/>
        <v>[not used]</v>
      </c>
      <c r="G135" s="657"/>
      <c r="H135" s="657"/>
      <c r="I135" s="657"/>
      <c r="J135" s="657"/>
    </row>
    <row r="136" spans="4:10" outlineLevel="1" x14ac:dyDescent="0.2">
      <c r="D136" s="646" t="str">
        <f t="shared" ref="D136:E136" si="12">D105</f>
        <v/>
      </c>
      <c r="E136" s="647" t="str">
        <f t="shared" si="12"/>
        <v/>
      </c>
      <c r="F136" s="618" t="str">
        <f t="shared" si="10"/>
        <v>[not used]</v>
      </c>
      <c r="G136" s="657"/>
      <c r="H136" s="657"/>
      <c r="I136" s="657"/>
      <c r="J136" s="657"/>
    </row>
    <row r="137" spans="4:10" outlineLevel="1" x14ac:dyDescent="0.2">
      <c r="D137" s="646" t="str">
        <f t="shared" ref="D137:E137" si="13">D106</f>
        <v/>
      </c>
      <c r="E137" s="647" t="str">
        <f t="shared" si="13"/>
        <v/>
      </c>
      <c r="F137" s="618" t="str">
        <f t="shared" si="10"/>
        <v>[not used]</v>
      </c>
      <c r="G137" s="657"/>
      <c r="H137" s="657"/>
      <c r="I137" s="657"/>
      <c r="J137" s="657"/>
    </row>
    <row r="138" spans="4:10" outlineLevel="1" x14ac:dyDescent="0.2">
      <c r="D138" s="646" t="str">
        <f t="shared" ref="D138:E138" si="14">D107</f>
        <v/>
      </c>
      <c r="E138" s="647" t="str">
        <f t="shared" si="14"/>
        <v/>
      </c>
      <c r="F138" s="618" t="str">
        <f t="shared" si="10"/>
        <v>[not used]</v>
      </c>
      <c r="G138" s="657"/>
      <c r="H138" s="657"/>
      <c r="I138" s="657"/>
      <c r="J138" s="657"/>
    </row>
    <row r="139" spans="4:10" outlineLevel="1" x14ac:dyDescent="0.2">
      <c r="D139" s="646" t="str">
        <f t="shared" ref="D139:E139" si="15">D108</f>
        <v/>
      </c>
      <c r="E139" s="647" t="str">
        <f t="shared" si="15"/>
        <v/>
      </c>
      <c r="F139" s="618" t="str">
        <f t="shared" si="10"/>
        <v>[not used]</v>
      </c>
      <c r="G139" s="657"/>
      <c r="H139" s="657"/>
      <c r="I139" s="657"/>
      <c r="J139" s="657"/>
    </row>
    <row r="140" spans="4:10" outlineLevel="1" x14ac:dyDescent="0.2">
      <c r="D140" s="646" t="str">
        <f t="shared" ref="D140:E140" si="16">D109</f>
        <v/>
      </c>
      <c r="E140" s="647" t="str">
        <f t="shared" si="16"/>
        <v/>
      </c>
      <c r="F140" s="618" t="str">
        <f t="shared" si="10"/>
        <v>[not used]</v>
      </c>
      <c r="G140" s="657"/>
      <c r="H140" s="657"/>
      <c r="I140" s="657"/>
      <c r="J140" s="657"/>
    </row>
    <row r="141" spans="4:10" outlineLevel="1" x14ac:dyDescent="0.2">
      <c r="D141" s="646" t="str">
        <f t="shared" ref="D141:E141" si="17">D110</f>
        <v/>
      </c>
      <c r="E141" s="647" t="str">
        <f t="shared" si="17"/>
        <v/>
      </c>
      <c r="F141" s="618" t="str">
        <f t="shared" si="10"/>
        <v>[not used]</v>
      </c>
      <c r="G141" s="657"/>
      <c r="H141" s="657"/>
      <c r="I141" s="657"/>
      <c r="J141" s="657"/>
    </row>
    <row r="142" spans="4:10" outlineLevel="1" x14ac:dyDescent="0.2">
      <c r="D142" s="646" t="str">
        <f t="shared" ref="D142:E142" si="18">D111</f>
        <v/>
      </c>
      <c r="E142" s="647" t="str">
        <f t="shared" si="18"/>
        <v/>
      </c>
      <c r="F142" s="618" t="str">
        <f t="shared" si="10"/>
        <v>[not used]</v>
      </c>
      <c r="G142" s="657"/>
      <c r="H142" s="657"/>
      <c r="I142" s="657"/>
      <c r="J142" s="657"/>
    </row>
    <row r="143" spans="4:10" outlineLevel="1" x14ac:dyDescent="0.2">
      <c r="D143" s="646" t="str">
        <f t="shared" ref="D143:E143" si="19">D112</f>
        <v/>
      </c>
      <c r="E143" s="647" t="str">
        <f t="shared" si="19"/>
        <v/>
      </c>
      <c r="F143" s="618" t="str">
        <f>F114</f>
        <v>[not used]</v>
      </c>
      <c r="G143" s="657"/>
      <c r="H143" s="657"/>
      <c r="I143" s="657"/>
      <c r="J143" s="657"/>
    </row>
    <row r="144" spans="4:10" outlineLevel="1" x14ac:dyDescent="0.2">
      <c r="D144" s="650" t="str">
        <f t="shared" ref="D144:E144" si="20">D113</f>
        <v/>
      </c>
      <c r="E144" s="651" t="str">
        <f t="shared" si="20"/>
        <v/>
      </c>
      <c r="F144" s="621" t="str">
        <f t="shared" ref="F144" si="21">F115</f>
        <v>[not used]</v>
      </c>
      <c r="G144" s="658"/>
      <c r="H144" s="658"/>
      <c r="I144" s="658"/>
      <c r="J144" s="658"/>
    </row>
    <row r="145" spans="2:36" outlineLevel="1" x14ac:dyDescent="0.2"/>
    <row r="146" spans="2:36" outlineLevel="1" x14ac:dyDescent="0.2">
      <c r="D146" s="9" t="s">
        <v>2944</v>
      </c>
    </row>
    <row r="148" spans="2:36" ht="15" x14ac:dyDescent="0.25">
      <c r="B148" s="596"/>
      <c r="C148" s="596" t="s">
        <v>591</v>
      </c>
      <c r="D148" s="596"/>
      <c r="E148" s="596"/>
      <c r="F148" s="596"/>
      <c r="G148" s="596"/>
      <c r="H148" s="596"/>
      <c r="I148" s="596"/>
      <c r="J148" s="596"/>
      <c r="K148" s="596"/>
      <c r="L148" s="596"/>
      <c r="M148" s="596"/>
      <c r="N148" s="596"/>
      <c r="O148" s="596"/>
      <c r="P148" s="596"/>
      <c r="Q148" s="596"/>
      <c r="R148" s="596"/>
      <c r="S148" s="596"/>
      <c r="T148" s="596"/>
      <c r="U148" s="596"/>
      <c r="V148" s="596"/>
      <c r="W148" s="596"/>
      <c r="X148" s="596"/>
      <c r="Y148" s="596"/>
      <c r="Z148" s="596"/>
      <c r="AA148" s="596"/>
      <c r="AB148" s="596"/>
      <c r="AC148" s="596"/>
      <c r="AD148" s="596"/>
      <c r="AE148" s="596"/>
      <c r="AF148" s="596"/>
      <c r="AG148" s="596"/>
      <c r="AH148" s="596"/>
      <c r="AI148" s="596"/>
      <c r="AJ148" s="596"/>
    </row>
    <row r="149" spans="2:36" outlineLevel="1" x14ac:dyDescent="0.2">
      <c r="C149" s="135"/>
      <c r="D149" s="160"/>
    </row>
    <row r="150" spans="2:36" outlineLevel="1" x14ac:dyDescent="0.2">
      <c r="D150" s="577">
        <v>1</v>
      </c>
    </row>
    <row r="151" spans="2:36" outlineLevel="1" x14ac:dyDescent="0.2">
      <c r="D151" s="1120" t="s">
        <v>582</v>
      </c>
      <c r="E151" s="1121"/>
      <c r="F151" s="1123" t="s">
        <v>590</v>
      </c>
      <c r="G151" s="1139" t="s">
        <v>2934</v>
      </c>
      <c r="H151" s="1141" t="s">
        <v>2935</v>
      </c>
    </row>
    <row r="152" spans="2:36" ht="103.5" customHeight="1" outlineLevel="1" x14ac:dyDescent="0.2">
      <c r="D152" s="642" t="s">
        <v>580</v>
      </c>
      <c r="E152" s="643" t="s">
        <v>581</v>
      </c>
      <c r="F152" s="1124"/>
      <c r="G152" s="1140"/>
      <c r="H152" s="1142"/>
    </row>
    <row r="153" spans="2:36" outlineLevel="1" x14ac:dyDescent="0.2">
      <c r="D153" s="633">
        <f t="shared" ref="D153:F174" si="22">D94</f>
        <v>43556</v>
      </c>
      <c r="E153" s="634">
        <f t="shared" si="22"/>
        <v>43921</v>
      </c>
      <c r="F153" s="605" t="str">
        <f t="shared" si="22"/>
        <v>Year 1</v>
      </c>
      <c r="G153" s="644">
        <f>'Indices &amp; Rates'!$F$83*SUM(K94:P94)*-1</f>
        <v>0</v>
      </c>
      <c r="H153" s="644">
        <f>'Indices &amp; Rates'!$F$93*SUM(K94:P94)*-1</f>
        <v>0</v>
      </c>
    </row>
    <row r="154" spans="2:36" outlineLevel="1" x14ac:dyDescent="0.2">
      <c r="D154" s="635">
        <f t="shared" si="22"/>
        <v>43922</v>
      </c>
      <c r="E154" s="636">
        <f t="shared" si="22"/>
        <v>44286</v>
      </c>
      <c r="F154" s="610" t="str">
        <f t="shared" si="22"/>
        <v>Year 2</v>
      </c>
      <c r="G154" s="645">
        <f>'Indices &amp; Rates'!$F$83*SUM(K95:P95)*-1</f>
        <v>0</v>
      </c>
      <c r="H154" s="645">
        <f>'Indices &amp; Rates'!$F$93*SUM(K95:P95)*-1</f>
        <v>0</v>
      </c>
    </row>
    <row r="155" spans="2:36" outlineLevel="1" x14ac:dyDescent="0.2">
      <c r="D155" s="635">
        <f t="shared" si="22"/>
        <v>44287</v>
      </c>
      <c r="E155" s="636">
        <f t="shared" si="22"/>
        <v>44651</v>
      </c>
      <c r="F155" s="610" t="str">
        <f t="shared" si="22"/>
        <v>Year 3</v>
      </c>
      <c r="G155" s="645">
        <f>'Indices &amp; Rates'!$F$83*SUM(K96:P96)*-1</f>
        <v>0</v>
      </c>
      <c r="H155" s="645">
        <f>'Indices &amp; Rates'!$F$93*SUM(K96:P96)*-1</f>
        <v>0</v>
      </c>
    </row>
    <row r="156" spans="2:36" outlineLevel="1" x14ac:dyDescent="0.2">
      <c r="D156" s="635">
        <f t="shared" si="22"/>
        <v>44652</v>
      </c>
      <c r="E156" s="636">
        <f t="shared" si="22"/>
        <v>45016</v>
      </c>
      <c r="F156" s="610" t="str">
        <f t="shared" si="22"/>
        <v>Year 4</v>
      </c>
      <c r="G156" s="645">
        <f>'Indices &amp; Rates'!$F$83*SUM(K97:P97)*-1</f>
        <v>0</v>
      </c>
      <c r="H156" s="645">
        <f>'Indices &amp; Rates'!$F$93*SUM(K97:P97)*-1</f>
        <v>0</v>
      </c>
    </row>
    <row r="157" spans="2:36" outlineLevel="1" x14ac:dyDescent="0.2">
      <c r="D157" s="635">
        <f t="shared" si="22"/>
        <v>45017</v>
      </c>
      <c r="E157" s="636">
        <f t="shared" si="22"/>
        <v>45382</v>
      </c>
      <c r="F157" s="610" t="str">
        <f t="shared" si="22"/>
        <v>Year 5</v>
      </c>
      <c r="G157" s="645">
        <f>'Indices &amp; Rates'!$F$83*SUM(K98:P98)*-1</f>
        <v>0</v>
      </c>
      <c r="H157" s="645">
        <f>'Indices &amp; Rates'!$F$93*SUM(K98:P98)*-1</f>
        <v>0</v>
      </c>
    </row>
    <row r="158" spans="2:36" outlineLevel="1" x14ac:dyDescent="0.2">
      <c r="D158" s="635">
        <f t="shared" si="22"/>
        <v>45383</v>
      </c>
      <c r="E158" s="636">
        <f t="shared" si="22"/>
        <v>45747</v>
      </c>
      <c r="F158" s="610" t="str">
        <f t="shared" si="22"/>
        <v>Year 6</v>
      </c>
      <c r="G158" s="645">
        <f>'Indices &amp; Rates'!$F$83*SUM(K99:P99)*-1</f>
        <v>0</v>
      </c>
      <c r="H158" s="645">
        <f>'Indices &amp; Rates'!$F$93*SUM(K99:P99)*-1</f>
        <v>0</v>
      </c>
    </row>
    <row r="159" spans="2:36" outlineLevel="1" x14ac:dyDescent="0.2">
      <c r="D159" s="635">
        <f t="shared" si="22"/>
        <v>45748</v>
      </c>
      <c r="E159" s="636">
        <f t="shared" si="22"/>
        <v>46112</v>
      </c>
      <c r="F159" s="610" t="str">
        <f t="shared" si="22"/>
        <v>Year 7</v>
      </c>
      <c r="G159" s="645">
        <f>'Indices &amp; Rates'!$F$83*SUM(K100:P100)*-1</f>
        <v>0</v>
      </c>
      <c r="H159" s="645">
        <f>'Indices &amp; Rates'!$F$93*SUM(K100:P100)*-1</f>
        <v>0</v>
      </c>
    </row>
    <row r="160" spans="2:36" outlineLevel="1" x14ac:dyDescent="0.2">
      <c r="D160" s="635">
        <f t="shared" si="22"/>
        <v>46113</v>
      </c>
      <c r="E160" s="636">
        <f t="shared" si="22"/>
        <v>46477</v>
      </c>
      <c r="F160" s="610" t="str">
        <f t="shared" si="22"/>
        <v>Year 8</v>
      </c>
      <c r="G160" s="645">
        <f>'Indices &amp; Rates'!$F$83*SUM(K101:P101)*-1</f>
        <v>0</v>
      </c>
      <c r="H160" s="645">
        <f>'Indices &amp; Rates'!$F$93*SUM(K101:P101)*-1</f>
        <v>0</v>
      </c>
    </row>
    <row r="161" spans="3:8" outlineLevel="1" x14ac:dyDescent="0.2">
      <c r="D161" s="635">
        <f t="shared" si="22"/>
        <v>46478</v>
      </c>
      <c r="E161" s="636">
        <f t="shared" si="22"/>
        <v>46843</v>
      </c>
      <c r="F161" s="610" t="str">
        <f t="shared" si="22"/>
        <v>Year 9 (extension)</v>
      </c>
      <c r="G161" s="645">
        <f>'Indices &amp; Rates'!$F$83*SUM(K102:P102)*-1</f>
        <v>0</v>
      </c>
      <c r="H161" s="645">
        <f>'Indices &amp; Rates'!$F$93*SUM(K102:P102)*-1</f>
        <v>0</v>
      </c>
    </row>
    <row r="162" spans="3:8" outlineLevel="1" x14ac:dyDescent="0.2">
      <c r="D162" s="646" t="str">
        <f t="shared" si="22"/>
        <v/>
      </c>
      <c r="E162" s="647" t="str">
        <f t="shared" si="22"/>
        <v/>
      </c>
      <c r="F162" s="616" t="str">
        <f t="shared" si="22"/>
        <v>[not used]</v>
      </c>
      <c r="G162" s="648">
        <f>'Indices &amp; Rates'!$F$83*SUM(K103:P103)*-1</f>
        <v>0</v>
      </c>
      <c r="H162" s="648">
        <f>'Indices &amp; Rates'!$F$93*SUM(K103:P103)*-1</f>
        <v>0</v>
      </c>
    </row>
    <row r="163" spans="3:8" outlineLevel="1" x14ac:dyDescent="0.2">
      <c r="D163" s="646" t="str">
        <f t="shared" si="22"/>
        <v/>
      </c>
      <c r="E163" s="647" t="str">
        <f t="shared" si="22"/>
        <v/>
      </c>
      <c r="F163" s="616" t="str">
        <f t="shared" si="22"/>
        <v>[not used]</v>
      </c>
      <c r="G163" s="648">
        <f>'Indices &amp; Rates'!$F$83*SUM(K104:P104)*-1</f>
        <v>0</v>
      </c>
      <c r="H163" s="648">
        <f>'Indices &amp; Rates'!$F$93*SUM(K104:P104)*-1</f>
        <v>0</v>
      </c>
    </row>
    <row r="164" spans="3:8" outlineLevel="1" x14ac:dyDescent="0.2">
      <c r="D164" s="646" t="str">
        <f t="shared" si="22"/>
        <v/>
      </c>
      <c r="E164" s="647" t="str">
        <f t="shared" si="22"/>
        <v/>
      </c>
      <c r="F164" s="616" t="str">
        <f t="shared" si="22"/>
        <v>[not used]</v>
      </c>
      <c r="G164" s="648">
        <f>'Indices &amp; Rates'!$F$83*SUM(K105:P105)*-1</f>
        <v>0</v>
      </c>
      <c r="H164" s="648">
        <f>'Indices &amp; Rates'!$F$93*SUM(K105:P105)*-1</f>
        <v>0</v>
      </c>
    </row>
    <row r="165" spans="3:8" outlineLevel="1" x14ac:dyDescent="0.2">
      <c r="D165" s="646" t="str">
        <f t="shared" si="22"/>
        <v/>
      </c>
      <c r="E165" s="647" t="str">
        <f t="shared" si="22"/>
        <v/>
      </c>
      <c r="F165" s="618" t="str">
        <f t="shared" si="22"/>
        <v>[not used]</v>
      </c>
      <c r="G165" s="649">
        <f>'Indices &amp; Rates'!$F$83*SUM(K106:P106)*-1</f>
        <v>0</v>
      </c>
      <c r="H165" s="649">
        <f>'Indices &amp; Rates'!$F$93*SUM(K106:P106)*-1</f>
        <v>0</v>
      </c>
    </row>
    <row r="166" spans="3:8" outlineLevel="1" x14ac:dyDescent="0.2">
      <c r="D166" s="646" t="str">
        <f t="shared" si="22"/>
        <v/>
      </c>
      <c r="E166" s="647" t="str">
        <f t="shared" si="22"/>
        <v/>
      </c>
      <c r="F166" s="618" t="str">
        <f t="shared" si="22"/>
        <v>[not used]</v>
      </c>
      <c r="G166" s="649">
        <f>'Indices &amp; Rates'!$F$83*SUM(K107:P107)*-1</f>
        <v>0</v>
      </c>
      <c r="H166" s="649">
        <f>'Indices &amp; Rates'!$F$93*SUM(K107:P107)*-1</f>
        <v>0</v>
      </c>
    </row>
    <row r="167" spans="3:8" outlineLevel="1" x14ac:dyDescent="0.2">
      <c r="D167" s="646" t="str">
        <f t="shared" si="22"/>
        <v/>
      </c>
      <c r="E167" s="647" t="str">
        <f t="shared" si="22"/>
        <v/>
      </c>
      <c r="F167" s="618" t="str">
        <f t="shared" si="22"/>
        <v>[not used]</v>
      </c>
      <c r="G167" s="649">
        <f>'Indices &amp; Rates'!$F$83*SUM(K108:P108)*-1</f>
        <v>0</v>
      </c>
      <c r="H167" s="649">
        <f>'Indices &amp; Rates'!$F$93*SUM(K108:P108)*-1</f>
        <v>0</v>
      </c>
    </row>
    <row r="168" spans="3:8" outlineLevel="1" x14ac:dyDescent="0.2">
      <c r="D168" s="646" t="str">
        <f t="shared" si="22"/>
        <v/>
      </c>
      <c r="E168" s="647" t="str">
        <f t="shared" si="22"/>
        <v/>
      </c>
      <c r="F168" s="618" t="str">
        <f t="shared" si="22"/>
        <v>[not used]</v>
      </c>
      <c r="G168" s="649">
        <f>'Indices &amp; Rates'!$F$83*SUM(K109:P109)*-1</f>
        <v>0</v>
      </c>
      <c r="H168" s="649">
        <f>'Indices &amp; Rates'!$F$93*SUM(K109:P109)*-1</f>
        <v>0</v>
      </c>
    </row>
    <row r="169" spans="3:8" outlineLevel="1" x14ac:dyDescent="0.2">
      <c r="D169" s="646" t="str">
        <f t="shared" si="22"/>
        <v/>
      </c>
      <c r="E169" s="647" t="str">
        <f t="shared" si="22"/>
        <v/>
      </c>
      <c r="F169" s="618" t="str">
        <f t="shared" si="22"/>
        <v>[not used]</v>
      </c>
      <c r="G169" s="649">
        <f>'Indices &amp; Rates'!$F$83*SUM(K110:P110)*-1</f>
        <v>0</v>
      </c>
      <c r="H169" s="649">
        <f>'Indices &amp; Rates'!$F$93*SUM(K110:P110)*-1</f>
        <v>0</v>
      </c>
    </row>
    <row r="170" spans="3:8" outlineLevel="1" x14ac:dyDescent="0.2">
      <c r="D170" s="646" t="str">
        <f t="shared" si="22"/>
        <v/>
      </c>
      <c r="E170" s="647" t="str">
        <f t="shared" si="22"/>
        <v/>
      </c>
      <c r="F170" s="618" t="str">
        <f t="shared" si="22"/>
        <v>[not used]</v>
      </c>
      <c r="G170" s="649">
        <f>'Indices &amp; Rates'!$F$83*SUM(K111:P111)*-1</f>
        <v>0</v>
      </c>
      <c r="H170" s="649">
        <f>'Indices &amp; Rates'!$F$93*SUM(K111:P111)*-1</f>
        <v>0</v>
      </c>
    </row>
    <row r="171" spans="3:8" outlineLevel="1" x14ac:dyDescent="0.2">
      <c r="D171" s="646" t="str">
        <f t="shared" si="22"/>
        <v/>
      </c>
      <c r="E171" s="647" t="str">
        <f t="shared" si="22"/>
        <v/>
      </c>
      <c r="F171" s="618" t="str">
        <f t="shared" si="22"/>
        <v>[not used]</v>
      </c>
      <c r="G171" s="649">
        <f>'Indices &amp; Rates'!$F$83*SUM(K112:P112)*-1</f>
        <v>0</v>
      </c>
      <c r="H171" s="649">
        <f>'Indices &amp; Rates'!$F$93*SUM(K112:P112)*-1</f>
        <v>0</v>
      </c>
    </row>
    <row r="172" spans="3:8" outlineLevel="1" x14ac:dyDescent="0.2">
      <c r="D172" s="646" t="str">
        <f t="shared" si="22"/>
        <v/>
      </c>
      <c r="E172" s="647" t="str">
        <f t="shared" si="22"/>
        <v/>
      </c>
      <c r="F172" s="618" t="str">
        <f t="shared" si="22"/>
        <v>[not used]</v>
      </c>
      <c r="G172" s="649">
        <f>'Indices &amp; Rates'!$F$83*SUM(K113:P113)*-1</f>
        <v>0</v>
      </c>
      <c r="H172" s="649">
        <f>'Indices &amp; Rates'!$F$93*SUM(K113:P113)*-1</f>
        <v>0</v>
      </c>
    </row>
    <row r="173" spans="3:8" outlineLevel="1" x14ac:dyDescent="0.2">
      <c r="D173" s="646" t="str">
        <f t="shared" si="22"/>
        <v/>
      </c>
      <c r="E173" s="647" t="str">
        <f t="shared" si="22"/>
        <v/>
      </c>
      <c r="F173" s="618" t="str">
        <f t="shared" si="22"/>
        <v>[not used]</v>
      </c>
      <c r="G173" s="649">
        <f>'Indices &amp; Rates'!$F$83*SUM(K114:P114)*-1</f>
        <v>0</v>
      </c>
      <c r="H173" s="649">
        <f>'Indices &amp; Rates'!$F$93*SUM(K114:P114)*-1</f>
        <v>0</v>
      </c>
    </row>
    <row r="174" spans="3:8" outlineLevel="1" x14ac:dyDescent="0.2">
      <c r="D174" s="650" t="str">
        <f t="shared" si="22"/>
        <v/>
      </c>
      <c r="E174" s="651" t="str">
        <f t="shared" si="22"/>
        <v/>
      </c>
      <c r="F174" s="621" t="str">
        <f t="shared" si="22"/>
        <v>[not used]</v>
      </c>
      <c r="G174" s="652">
        <f>'Indices &amp; Rates'!$F$83*SUM(K115:P115)*-1</f>
        <v>0</v>
      </c>
      <c r="H174" s="652">
        <f>'Indices &amp; Rates'!$F$93*SUM(K115:P115)*-1</f>
        <v>0</v>
      </c>
    </row>
    <row r="175" spans="3:8" outlineLevel="1" x14ac:dyDescent="0.2">
      <c r="C175" s="135"/>
      <c r="D175" s="160"/>
    </row>
    <row r="176" spans="3:8" outlineLevel="1" x14ac:dyDescent="0.2">
      <c r="C176" s="135"/>
      <c r="D176" s="160"/>
    </row>
    <row r="177" spans="3:8" outlineLevel="1" x14ac:dyDescent="0.2">
      <c r="C177" s="135"/>
      <c r="D177" s="577">
        <v>1</v>
      </c>
    </row>
    <row r="178" spans="3:8" ht="14.45" customHeight="1" outlineLevel="1" x14ac:dyDescent="0.2">
      <c r="C178" s="135"/>
      <c r="D178" s="1120" t="s">
        <v>582</v>
      </c>
      <c r="E178" s="1121"/>
      <c r="F178" s="1123" t="s">
        <v>590</v>
      </c>
      <c r="G178" s="1139" t="s">
        <v>2936</v>
      </c>
      <c r="H178" s="1139" t="s">
        <v>2937</v>
      </c>
    </row>
    <row r="179" spans="3:8" ht="111" customHeight="1" outlineLevel="1" x14ac:dyDescent="0.2">
      <c r="C179" s="135"/>
      <c r="D179" s="642" t="s">
        <v>580</v>
      </c>
      <c r="E179" s="643" t="s">
        <v>581</v>
      </c>
      <c r="F179" s="1124"/>
      <c r="G179" s="1140"/>
      <c r="H179" s="1140"/>
    </row>
    <row r="180" spans="3:8" outlineLevel="1" x14ac:dyDescent="0.2">
      <c r="C180" s="135"/>
      <c r="D180" s="633">
        <f t="shared" ref="D180:F195" si="23">D153</f>
        <v>43556</v>
      </c>
      <c r="E180" s="634">
        <f t="shared" si="23"/>
        <v>43921</v>
      </c>
      <c r="F180" s="605" t="str">
        <f t="shared" si="23"/>
        <v>Year 1</v>
      </c>
      <c r="G180" s="644">
        <f>'Indices &amp; Rates'!$F$84*SUM(K94:P94)*-1</f>
        <v>0</v>
      </c>
      <c r="H180" s="644">
        <f>'Indices &amp; Rates'!$F$94*SUM(K94:P94)*-1</f>
        <v>0</v>
      </c>
    </row>
    <row r="181" spans="3:8" outlineLevel="1" x14ac:dyDescent="0.2">
      <c r="C181" s="135"/>
      <c r="D181" s="635">
        <f t="shared" si="23"/>
        <v>43922</v>
      </c>
      <c r="E181" s="636">
        <f t="shared" si="23"/>
        <v>44286</v>
      </c>
      <c r="F181" s="610" t="str">
        <f t="shared" si="23"/>
        <v>Year 2</v>
      </c>
      <c r="G181" s="645">
        <f>'Indices &amp; Rates'!$F$84*SUM(K95:P95)*-1</f>
        <v>0</v>
      </c>
      <c r="H181" s="645">
        <f>'Indices &amp; Rates'!$F$94*SUM(K95:P95)*-1</f>
        <v>0</v>
      </c>
    </row>
    <row r="182" spans="3:8" outlineLevel="1" x14ac:dyDescent="0.2">
      <c r="C182" s="135"/>
      <c r="D182" s="635">
        <f t="shared" si="23"/>
        <v>44287</v>
      </c>
      <c r="E182" s="636">
        <f t="shared" si="23"/>
        <v>44651</v>
      </c>
      <c r="F182" s="610" t="str">
        <f t="shared" si="23"/>
        <v>Year 3</v>
      </c>
      <c r="G182" s="645">
        <f>'Indices &amp; Rates'!$F$84*SUM(K96:P96)*-1</f>
        <v>0</v>
      </c>
      <c r="H182" s="645">
        <f>'Indices &amp; Rates'!$F$94*SUM(K96:P96)*-1</f>
        <v>0</v>
      </c>
    </row>
    <row r="183" spans="3:8" outlineLevel="1" x14ac:dyDescent="0.2">
      <c r="C183" s="135"/>
      <c r="D183" s="635">
        <f t="shared" si="23"/>
        <v>44652</v>
      </c>
      <c r="E183" s="636">
        <f t="shared" si="23"/>
        <v>45016</v>
      </c>
      <c r="F183" s="610" t="str">
        <f t="shared" si="23"/>
        <v>Year 4</v>
      </c>
      <c r="G183" s="645">
        <f>'Indices &amp; Rates'!$F$84*SUM(K97:P97)*-1</f>
        <v>0</v>
      </c>
      <c r="H183" s="645">
        <f>'Indices &amp; Rates'!$F$94*SUM(K97:P97)*-1</f>
        <v>0</v>
      </c>
    </row>
    <row r="184" spans="3:8" outlineLevel="1" x14ac:dyDescent="0.2">
      <c r="C184" s="135"/>
      <c r="D184" s="635">
        <f t="shared" si="23"/>
        <v>45017</v>
      </c>
      <c r="E184" s="636">
        <f t="shared" si="23"/>
        <v>45382</v>
      </c>
      <c r="F184" s="610" t="str">
        <f t="shared" si="23"/>
        <v>Year 5</v>
      </c>
      <c r="G184" s="645">
        <f>'Indices &amp; Rates'!$F$84*SUM(K98:P98)*-1</f>
        <v>0</v>
      </c>
      <c r="H184" s="645">
        <f>'Indices &amp; Rates'!$F$94*SUM(K98:P98)*-1</f>
        <v>0</v>
      </c>
    </row>
    <row r="185" spans="3:8" outlineLevel="1" x14ac:dyDescent="0.2">
      <c r="C185" s="135"/>
      <c r="D185" s="635">
        <f t="shared" si="23"/>
        <v>45383</v>
      </c>
      <c r="E185" s="636">
        <f t="shared" si="23"/>
        <v>45747</v>
      </c>
      <c r="F185" s="610" t="str">
        <f t="shared" si="23"/>
        <v>Year 6</v>
      </c>
      <c r="G185" s="645">
        <f>'Indices &amp; Rates'!$F$84*SUM(K99:P99)*-1</f>
        <v>0</v>
      </c>
      <c r="H185" s="645">
        <f>'Indices &amp; Rates'!$F$94*SUM(K99:P99)*-1</f>
        <v>0</v>
      </c>
    </row>
    <row r="186" spans="3:8" outlineLevel="1" x14ac:dyDescent="0.2">
      <c r="C186" s="135"/>
      <c r="D186" s="635">
        <f t="shared" si="23"/>
        <v>45748</v>
      </c>
      <c r="E186" s="636">
        <f t="shared" si="23"/>
        <v>46112</v>
      </c>
      <c r="F186" s="610" t="str">
        <f t="shared" si="23"/>
        <v>Year 7</v>
      </c>
      <c r="G186" s="645">
        <f>'Indices &amp; Rates'!$F$84*SUM(K100:P100)*-1</f>
        <v>0</v>
      </c>
      <c r="H186" s="645">
        <f>'Indices &amp; Rates'!$F$94*SUM(K100:P100)*-1</f>
        <v>0</v>
      </c>
    </row>
    <row r="187" spans="3:8" outlineLevel="1" x14ac:dyDescent="0.2">
      <c r="C187" s="135"/>
      <c r="D187" s="635">
        <f t="shared" si="23"/>
        <v>46113</v>
      </c>
      <c r="E187" s="636">
        <f t="shared" si="23"/>
        <v>46477</v>
      </c>
      <c r="F187" s="610" t="str">
        <f t="shared" si="23"/>
        <v>Year 8</v>
      </c>
      <c r="G187" s="645">
        <f>'Indices &amp; Rates'!$F$84*SUM(K101:P101)*-1</f>
        <v>0</v>
      </c>
      <c r="H187" s="645">
        <f>'Indices &amp; Rates'!$F$94*SUM(K101:P101)*-1</f>
        <v>0</v>
      </c>
    </row>
    <row r="188" spans="3:8" outlineLevel="1" x14ac:dyDescent="0.2">
      <c r="C188" s="135"/>
      <c r="D188" s="635">
        <f t="shared" si="23"/>
        <v>46478</v>
      </c>
      <c r="E188" s="636">
        <f t="shared" si="23"/>
        <v>46843</v>
      </c>
      <c r="F188" s="610" t="str">
        <f t="shared" si="23"/>
        <v>Year 9 (extension)</v>
      </c>
      <c r="G188" s="645">
        <f>'Indices &amp; Rates'!$F$84*SUM(K102:P102)*-1</f>
        <v>0</v>
      </c>
      <c r="H188" s="645">
        <f>'Indices &amp; Rates'!$F$94*SUM(K102:P102)*-1</f>
        <v>0</v>
      </c>
    </row>
    <row r="189" spans="3:8" outlineLevel="1" x14ac:dyDescent="0.2">
      <c r="C189" s="135"/>
      <c r="D189" s="646" t="str">
        <f t="shared" si="23"/>
        <v/>
      </c>
      <c r="E189" s="647" t="str">
        <f t="shared" si="23"/>
        <v/>
      </c>
      <c r="F189" s="616" t="str">
        <f t="shared" si="23"/>
        <v>[not used]</v>
      </c>
      <c r="G189" s="648">
        <f>'Indices &amp; Rates'!$F$84*SUM(K103:P103)*-1</f>
        <v>0</v>
      </c>
      <c r="H189" s="648">
        <f>'Indices &amp; Rates'!$F$94*SUM(K103:P103)*-1</f>
        <v>0</v>
      </c>
    </row>
    <row r="190" spans="3:8" outlineLevel="1" x14ac:dyDescent="0.2">
      <c r="C190" s="135"/>
      <c r="D190" s="646" t="str">
        <f t="shared" si="23"/>
        <v/>
      </c>
      <c r="E190" s="647" t="str">
        <f t="shared" si="23"/>
        <v/>
      </c>
      <c r="F190" s="616" t="str">
        <f t="shared" si="23"/>
        <v>[not used]</v>
      </c>
      <c r="G190" s="648">
        <f>'Indices &amp; Rates'!$F$84*SUM(K104:P104)*-1</f>
        <v>0</v>
      </c>
      <c r="H190" s="648">
        <f>'Indices &amp; Rates'!$F$94*SUM(K104:P104)*-1</f>
        <v>0</v>
      </c>
    </row>
    <row r="191" spans="3:8" outlineLevel="1" x14ac:dyDescent="0.2">
      <c r="C191" s="135"/>
      <c r="D191" s="646" t="str">
        <f t="shared" si="23"/>
        <v/>
      </c>
      <c r="E191" s="647" t="str">
        <f t="shared" si="23"/>
        <v/>
      </c>
      <c r="F191" s="616" t="str">
        <f t="shared" si="23"/>
        <v>[not used]</v>
      </c>
      <c r="G191" s="648">
        <f>'Indices &amp; Rates'!$F$84*SUM(K105:P105)*-1</f>
        <v>0</v>
      </c>
      <c r="H191" s="648">
        <f>'Indices &amp; Rates'!$F$94*SUM(K105:P105)*-1</f>
        <v>0</v>
      </c>
    </row>
    <row r="192" spans="3:8" outlineLevel="1" x14ac:dyDescent="0.2">
      <c r="C192" s="135"/>
      <c r="D192" s="646" t="str">
        <f t="shared" si="23"/>
        <v/>
      </c>
      <c r="E192" s="647" t="str">
        <f t="shared" si="23"/>
        <v/>
      </c>
      <c r="F192" s="618" t="str">
        <f t="shared" si="23"/>
        <v>[not used]</v>
      </c>
      <c r="G192" s="649">
        <f>'Indices &amp; Rates'!$F$84*SUM(K106:P106)*-1</f>
        <v>0</v>
      </c>
      <c r="H192" s="649">
        <f>'Indices &amp; Rates'!$F$94*SUM(K106:P106)*-1</f>
        <v>0</v>
      </c>
    </row>
    <row r="193" spans="3:8" outlineLevel="1" x14ac:dyDescent="0.2">
      <c r="C193" s="135"/>
      <c r="D193" s="646" t="str">
        <f t="shared" si="23"/>
        <v/>
      </c>
      <c r="E193" s="647" t="str">
        <f t="shared" si="23"/>
        <v/>
      </c>
      <c r="F193" s="618" t="str">
        <f t="shared" si="23"/>
        <v>[not used]</v>
      </c>
      <c r="G193" s="649">
        <f>'Indices &amp; Rates'!$F$84*SUM(K107:P107)*-1</f>
        <v>0</v>
      </c>
      <c r="H193" s="649">
        <f>'Indices &amp; Rates'!$F$94*SUM(K107:P107)*-1</f>
        <v>0</v>
      </c>
    </row>
    <row r="194" spans="3:8" outlineLevel="1" x14ac:dyDescent="0.2">
      <c r="C194" s="135"/>
      <c r="D194" s="646" t="str">
        <f t="shared" si="23"/>
        <v/>
      </c>
      <c r="E194" s="647" t="str">
        <f t="shared" si="23"/>
        <v/>
      </c>
      <c r="F194" s="618" t="str">
        <f t="shared" si="23"/>
        <v>[not used]</v>
      </c>
      <c r="G194" s="649">
        <f>'Indices &amp; Rates'!$F$84*SUM(K108:P108)*-1</f>
        <v>0</v>
      </c>
      <c r="H194" s="649">
        <f>'Indices &amp; Rates'!$F$94*SUM(K108:P108)*-1</f>
        <v>0</v>
      </c>
    </row>
    <row r="195" spans="3:8" outlineLevel="1" x14ac:dyDescent="0.2">
      <c r="C195" s="135"/>
      <c r="D195" s="646" t="str">
        <f t="shared" si="23"/>
        <v/>
      </c>
      <c r="E195" s="647" t="str">
        <f t="shared" si="23"/>
        <v/>
      </c>
      <c r="F195" s="618" t="str">
        <f t="shared" si="23"/>
        <v>[not used]</v>
      </c>
      <c r="G195" s="649">
        <f>'Indices &amp; Rates'!$F$84*SUM(K109:P109)*-1</f>
        <v>0</v>
      </c>
      <c r="H195" s="649">
        <f>'Indices &amp; Rates'!$F$94*SUM(K109:P109)*-1</f>
        <v>0</v>
      </c>
    </row>
    <row r="196" spans="3:8" outlineLevel="1" x14ac:dyDescent="0.2">
      <c r="C196" s="135"/>
      <c r="D196" s="646" t="str">
        <f t="shared" ref="D196:F201" si="24">D169</f>
        <v/>
      </c>
      <c r="E196" s="647" t="str">
        <f t="shared" si="24"/>
        <v/>
      </c>
      <c r="F196" s="618" t="str">
        <f t="shared" si="24"/>
        <v>[not used]</v>
      </c>
      <c r="G196" s="649">
        <f>'Indices &amp; Rates'!$F$84*SUM(K110:P110)*-1</f>
        <v>0</v>
      </c>
      <c r="H196" s="649">
        <f>'Indices &amp; Rates'!$F$94*SUM(K110:P110)*-1</f>
        <v>0</v>
      </c>
    </row>
    <row r="197" spans="3:8" outlineLevel="1" x14ac:dyDescent="0.2">
      <c r="C197" s="135"/>
      <c r="D197" s="646" t="str">
        <f t="shared" si="24"/>
        <v/>
      </c>
      <c r="E197" s="647" t="str">
        <f t="shared" si="24"/>
        <v/>
      </c>
      <c r="F197" s="618" t="str">
        <f t="shared" si="24"/>
        <v>[not used]</v>
      </c>
      <c r="G197" s="649">
        <f>'Indices &amp; Rates'!$F$84*SUM(K111:P111)*-1</f>
        <v>0</v>
      </c>
      <c r="H197" s="649">
        <f>'Indices &amp; Rates'!$F$94*SUM(K111:P111)*-1</f>
        <v>0</v>
      </c>
    </row>
    <row r="198" spans="3:8" outlineLevel="1" x14ac:dyDescent="0.2">
      <c r="C198" s="135"/>
      <c r="D198" s="646" t="str">
        <f t="shared" si="24"/>
        <v/>
      </c>
      <c r="E198" s="647" t="str">
        <f t="shared" si="24"/>
        <v/>
      </c>
      <c r="F198" s="618" t="str">
        <f t="shared" si="24"/>
        <v>[not used]</v>
      </c>
      <c r="G198" s="649">
        <f>'Indices &amp; Rates'!$F$84*SUM(K112:P112)*-1</f>
        <v>0</v>
      </c>
      <c r="H198" s="649">
        <f>'Indices &amp; Rates'!$F$94*SUM(K112:P112)*-1</f>
        <v>0</v>
      </c>
    </row>
    <row r="199" spans="3:8" outlineLevel="1" x14ac:dyDescent="0.2">
      <c r="C199" s="135"/>
      <c r="D199" s="646" t="str">
        <f t="shared" si="24"/>
        <v/>
      </c>
      <c r="E199" s="647" t="str">
        <f t="shared" si="24"/>
        <v/>
      </c>
      <c r="F199" s="618" t="str">
        <f t="shared" si="24"/>
        <v>[not used]</v>
      </c>
      <c r="G199" s="649">
        <f>'Indices &amp; Rates'!$F$84*SUM(K113:P113)*-1</f>
        <v>0</v>
      </c>
      <c r="H199" s="649">
        <f>'Indices &amp; Rates'!$F$94*SUM(K113:P113)*-1</f>
        <v>0</v>
      </c>
    </row>
    <row r="200" spans="3:8" outlineLevel="1" x14ac:dyDescent="0.2">
      <c r="C200" s="135"/>
      <c r="D200" s="646" t="str">
        <f t="shared" si="24"/>
        <v/>
      </c>
      <c r="E200" s="647" t="str">
        <f t="shared" si="24"/>
        <v/>
      </c>
      <c r="F200" s="618" t="str">
        <f t="shared" si="24"/>
        <v>[not used]</v>
      </c>
      <c r="G200" s="649">
        <f>'Indices &amp; Rates'!$F$84*SUM(K114:P114)*-1</f>
        <v>0</v>
      </c>
      <c r="H200" s="649">
        <f>'Indices &amp; Rates'!$F$94*SUM(K114:P114)*-1</f>
        <v>0</v>
      </c>
    </row>
    <row r="201" spans="3:8" outlineLevel="1" x14ac:dyDescent="0.2">
      <c r="C201" s="135"/>
      <c r="D201" s="650" t="str">
        <f t="shared" si="24"/>
        <v/>
      </c>
      <c r="E201" s="651" t="str">
        <f t="shared" si="24"/>
        <v/>
      </c>
      <c r="F201" s="621" t="str">
        <f t="shared" si="24"/>
        <v>[not used]</v>
      </c>
      <c r="G201" s="652">
        <f>'Indices &amp; Rates'!$F$84*SUM(K115:P115)*-1</f>
        <v>0</v>
      </c>
      <c r="H201" s="652">
        <f>'Indices &amp; Rates'!$F$94*SUM(K115:P115)*-1</f>
        <v>0</v>
      </c>
    </row>
    <row r="202" spans="3:8" outlineLevel="1" x14ac:dyDescent="0.2">
      <c r="C202" s="135"/>
      <c r="D202" s="160"/>
      <c r="H202" s="192"/>
    </row>
    <row r="203" spans="3:8" outlineLevel="1" x14ac:dyDescent="0.2">
      <c r="C203" s="135"/>
      <c r="D203" s="160"/>
      <c r="H203" s="192"/>
    </row>
    <row r="204" spans="3:8" outlineLevel="1" x14ac:dyDescent="0.2">
      <c r="C204" s="135"/>
      <c r="D204" s="577">
        <v>1</v>
      </c>
      <c r="H204" s="192"/>
    </row>
    <row r="205" spans="3:8" ht="14.45" customHeight="1" outlineLevel="1" x14ac:dyDescent="0.2">
      <c r="C205" s="135"/>
      <c r="D205" s="1120" t="s">
        <v>582</v>
      </c>
      <c r="E205" s="1121"/>
      <c r="F205" s="1123" t="s">
        <v>590</v>
      </c>
      <c r="G205" s="1139" t="s">
        <v>2938</v>
      </c>
      <c r="H205" s="1135" t="s">
        <v>2939</v>
      </c>
    </row>
    <row r="206" spans="3:8" ht="116.25" customHeight="1" outlineLevel="1" x14ac:dyDescent="0.2">
      <c r="C206" s="135"/>
      <c r="D206" s="642" t="s">
        <v>580</v>
      </c>
      <c r="E206" s="643" t="s">
        <v>581</v>
      </c>
      <c r="F206" s="1124"/>
      <c r="G206" s="1140"/>
      <c r="H206" s="1136"/>
    </row>
    <row r="207" spans="3:8" outlineLevel="1" x14ac:dyDescent="0.2">
      <c r="C207" s="135"/>
      <c r="D207" s="633">
        <f t="shared" ref="D207:F222" si="25">D180</f>
        <v>43556</v>
      </c>
      <c r="E207" s="634">
        <f t="shared" si="25"/>
        <v>43921</v>
      </c>
      <c r="F207" s="605" t="str">
        <f t="shared" si="25"/>
        <v>Year 1</v>
      </c>
      <c r="G207" s="644">
        <f>'Indices &amp; Rates'!$F$85*SUM(K94:P94)*-1</f>
        <v>0</v>
      </c>
      <c r="H207" s="644">
        <f>'Indices &amp; Rates'!$F$95*SUM(K94:P94)*-1</f>
        <v>0</v>
      </c>
    </row>
    <row r="208" spans="3:8" outlineLevel="1" x14ac:dyDescent="0.2">
      <c r="C208" s="135"/>
      <c r="D208" s="635">
        <f t="shared" si="25"/>
        <v>43922</v>
      </c>
      <c r="E208" s="636">
        <f t="shared" si="25"/>
        <v>44286</v>
      </c>
      <c r="F208" s="610" t="str">
        <f t="shared" si="25"/>
        <v>Year 2</v>
      </c>
      <c r="G208" s="645">
        <f>'Indices &amp; Rates'!$F$85*SUM(K95:P95)*-1</f>
        <v>0</v>
      </c>
      <c r="H208" s="645">
        <f>'Indices &amp; Rates'!$F$95*SUM(K95:P95)*-1</f>
        <v>0</v>
      </c>
    </row>
    <row r="209" spans="3:8" outlineLevel="1" x14ac:dyDescent="0.2">
      <c r="C209" s="135"/>
      <c r="D209" s="635">
        <f t="shared" si="25"/>
        <v>44287</v>
      </c>
      <c r="E209" s="636">
        <f t="shared" si="25"/>
        <v>44651</v>
      </c>
      <c r="F209" s="610" t="str">
        <f t="shared" si="25"/>
        <v>Year 3</v>
      </c>
      <c r="G209" s="645">
        <f>'Indices &amp; Rates'!$F$85*SUM(K96:P96)*-1</f>
        <v>0</v>
      </c>
      <c r="H209" s="645">
        <f>'Indices &amp; Rates'!$F$95*SUM(K96:P96)*-1</f>
        <v>0</v>
      </c>
    </row>
    <row r="210" spans="3:8" outlineLevel="1" x14ac:dyDescent="0.2">
      <c r="C210" s="135"/>
      <c r="D210" s="635">
        <f t="shared" si="25"/>
        <v>44652</v>
      </c>
      <c r="E210" s="636">
        <f t="shared" si="25"/>
        <v>45016</v>
      </c>
      <c r="F210" s="610" t="str">
        <f t="shared" si="25"/>
        <v>Year 4</v>
      </c>
      <c r="G210" s="645">
        <f>'Indices &amp; Rates'!$F$85*SUM(K97:P97)*-1</f>
        <v>0</v>
      </c>
      <c r="H210" s="645">
        <f>'Indices &amp; Rates'!$F$95*SUM(K97:P97)*-1</f>
        <v>0</v>
      </c>
    </row>
    <row r="211" spans="3:8" outlineLevel="1" x14ac:dyDescent="0.2">
      <c r="C211" s="135"/>
      <c r="D211" s="635">
        <f t="shared" si="25"/>
        <v>45017</v>
      </c>
      <c r="E211" s="636">
        <f t="shared" si="25"/>
        <v>45382</v>
      </c>
      <c r="F211" s="610" t="str">
        <f t="shared" si="25"/>
        <v>Year 5</v>
      </c>
      <c r="G211" s="645">
        <f>'Indices &amp; Rates'!$F$85*SUM(K98:P98)*-1</f>
        <v>0</v>
      </c>
      <c r="H211" s="645">
        <f>'Indices &amp; Rates'!$F$95*SUM(K98:P98)*-1</f>
        <v>0</v>
      </c>
    </row>
    <row r="212" spans="3:8" outlineLevel="1" x14ac:dyDescent="0.2">
      <c r="C212" s="135"/>
      <c r="D212" s="635">
        <f t="shared" si="25"/>
        <v>45383</v>
      </c>
      <c r="E212" s="636">
        <f t="shared" si="25"/>
        <v>45747</v>
      </c>
      <c r="F212" s="610" t="str">
        <f t="shared" si="25"/>
        <v>Year 6</v>
      </c>
      <c r="G212" s="645">
        <f>'Indices &amp; Rates'!$F$85*SUM(K99:P99)*-1</f>
        <v>0</v>
      </c>
      <c r="H212" s="645">
        <f>'Indices &amp; Rates'!$F$95*SUM(K99:P99)*-1</f>
        <v>0</v>
      </c>
    </row>
    <row r="213" spans="3:8" outlineLevel="1" x14ac:dyDescent="0.2">
      <c r="C213" s="135"/>
      <c r="D213" s="635">
        <f t="shared" si="25"/>
        <v>45748</v>
      </c>
      <c r="E213" s="636">
        <f t="shared" si="25"/>
        <v>46112</v>
      </c>
      <c r="F213" s="610" t="str">
        <f t="shared" si="25"/>
        <v>Year 7</v>
      </c>
      <c r="G213" s="645">
        <f>'Indices &amp; Rates'!$F$85*SUM(K100:P100)*-1</f>
        <v>0</v>
      </c>
      <c r="H213" s="645">
        <f>'Indices &amp; Rates'!$F$95*SUM(K100:P100)*-1</f>
        <v>0</v>
      </c>
    </row>
    <row r="214" spans="3:8" outlineLevel="1" x14ac:dyDescent="0.2">
      <c r="C214" s="135"/>
      <c r="D214" s="635">
        <f t="shared" si="25"/>
        <v>46113</v>
      </c>
      <c r="E214" s="636">
        <f t="shared" si="25"/>
        <v>46477</v>
      </c>
      <c r="F214" s="610" t="str">
        <f t="shared" si="25"/>
        <v>Year 8</v>
      </c>
      <c r="G214" s="645">
        <f>'Indices &amp; Rates'!$F$85*SUM(K101:P101)*-1</f>
        <v>0</v>
      </c>
      <c r="H214" s="645">
        <f>'Indices &amp; Rates'!$F$95*SUM(K101:P101)*-1</f>
        <v>0</v>
      </c>
    </row>
    <row r="215" spans="3:8" outlineLevel="1" x14ac:dyDescent="0.2">
      <c r="C215" s="135"/>
      <c r="D215" s="635">
        <f t="shared" si="25"/>
        <v>46478</v>
      </c>
      <c r="E215" s="636">
        <f t="shared" si="25"/>
        <v>46843</v>
      </c>
      <c r="F215" s="610" t="str">
        <f t="shared" si="25"/>
        <v>Year 9 (extension)</v>
      </c>
      <c r="G215" s="645">
        <f>'Indices &amp; Rates'!$F$85*SUM(K102:P102)*-1</f>
        <v>0</v>
      </c>
      <c r="H215" s="645">
        <f>'Indices &amp; Rates'!$F$95*SUM(K102:P102)*-1</f>
        <v>0</v>
      </c>
    </row>
    <row r="216" spans="3:8" outlineLevel="1" x14ac:dyDescent="0.2">
      <c r="C216" s="135"/>
      <c r="D216" s="646" t="str">
        <f t="shared" si="25"/>
        <v/>
      </c>
      <c r="E216" s="647" t="str">
        <f t="shared" si="25"/>
        <v/>
      </c>
      <c r="F216" s="616" t="str">
        <f t="shared" si="25"/>
        <v>[not used]</v>
      </c>
      <c r="G216" s="648">
        <f>'Indices &amp; Rates'!$F$85*SUM(K103:P103)*-1</f>
        <v>0</v>
      </c>
      <c r="H216" s="648">
        <f>'Indices &amp; Rates'!$F$95*SUM(K103:P103)*-1</f>
        <v>0</v>
      </c>
    </row>
    <row r="217" spans="3:8" outlineLevel="1" x14ac:dyDescent="0.2">
      <c r="C217" s="135"/>
      <c r="D217" s="646" t="str">
        <f t="shared" si="25"/>
        <v/>
      </c>
      <c r="E217" s="647" t="str">
        <f t="shared" si="25"/>
        <v/>
      </c>
      <c r="F217" s="616" t="str">
        <f t="shared" si="25"/>
        <v>[not used]</v>
      </c>
      <c r="G217" s="648">
        <f>'Indices &amp; Rates'!$F$85*SUM(K104:P104)*-1</f>
        <v>0</v>
      </c>
      <c r="H217" s="648">
        <f>'Indices &amp; Rates'!$F$95*SUM(K104:P104)*-1</f>
        <v>0</v>
      </c>
    </row>
    <row r="218" spans="3:8" outlineLevel="1" x14ac:dyDescent="0.2">
      <c r="C218" s="135"/>
      <c r="D218" s="646" t="str">
        <f t="shared" si="25"/>
        <v/>
      </c>
      <c r="E218" s="647" t="str">
        <f t="shared" si="25"/>
        <v/>
      </c>
      <c r="F218" s="616" t="str">
        <f t="shared" si="25"/>
        <v>[not used]</v>
      </c>
      <c r="G218" s="648">
        <f>'Indices &amp; Rates'!$F$85*SUM(K105:P105)*-1</f>
        <v>0</v>
      </c>
      <c r="H218" s="648">
        <f>'Indices &amp; Rates'!$F$95*SUM(K105:P105)*-1</f>
        <v>0</v>
      </c>
    </row>
    <row r="219" spans="3:8" outlineLevel="1" x14ac:dyDescent="0.2">
      <c r="C219" s="135"/>
      <c r="D219" s="646" t="str">
        <f t="shared" si="25"/>
        <v/>
      </c>
      <c r="E219" s="647" t="str">
        <f t="shared" si="25"/>
        <v/>
      </c>
      <c r="F219" s="618" t="str">
        <f t="shared" si="25"/>
        <v>[not used]</v>
      </c>
      <c r="G219" s="649">
        <f>'Indices &amp; Rates'!$F$85*SUM(K106:P106)*-1</f>
        <v>0</v>
      </c>
      <c r="H219" s="649">
        <f>'Indices &amp; Rates'!$F$95*SUM(K106:P106)*-1</f>
        <v>0</v>
      </c>
    </row>
    <row r="220" spans="3:8" outlineLevel="1" x14ac:dyDescent="0.2">
      <c r="C220" s="135"/>
      <c r="D220" s="646" t="str">
        <f t="shared" si="25"/>
        <v/>
      </c>
      <c r="E220" s="647" t="str">
        <f t="shared" si="25"/>
        <v/>
      </c>
      <c r="F220" s="618" t="str">
        <f t="shared" si="25"/>
        <v>[not used]</v>
      </c>
      <c r="G220" s="649">
        <f>'Indices &amp; Rates'!$F$85*SUM(K107:P107)*-1</f>
        <v>0</v>
      </c>
      <c r="H220" s="649">
        <f>'Indices &amp; Rates'!$F$95*SUM(K107:P107)*-1</f>
        <v>0</v>
      </c>
    </row>
    <row r="221" spans="3:8" outlineLevel="1" x14ac:dyDescent="0.2">
      <c r="C221" s="135"/>
      <c r="D221" s="646" t="str">
        <f t="shared" si="25"/>
        <v/>
      </c>
      <c r="E221" s="647" t="str">
        <f t="shared" si="25"/>
        <v/>
      </c>
      <c r="F221" s="618" t="str">
        <f t="shared" si="25"/>
        <v>[not used]</v>
      </c>
      <c r="G221" s="649">
        <f>'Indices &amp; Rates'!$F$85*SUM(K108:P108)*-1</f>
        <v>0</v>
      </c>
      <c r="H221" s="649">
        <f>'Indices &amp; Rates'!$F$95*SUM(K108:P108)*-1</f>
        <v>0</v>
      </c>
    </row>
    <row r="222" spans="3:8" outlineLevel="1" x14ac:dyDescent="0.2">
      <c r="C222" s="135"/>
      <c r="D222" s="646" t="str">
        <f t="shared" si="25"/>
        <v/>
      </c>
      <c r="E222" s="647" t="str">
        <f t="shared" si="25"/>
        <v/>
      </c>
      <c r="F222" s="618" t="str">
        <f t="shared" si="25"/>
        <v>[not used]</v>
      </c>
      <c r="G222" s="649">
        <f>'Indices &amp; Rates'!$F$85*SUM(K109:P109)*-1</f>
        <v>0</v>
      </c>
      <c r="H222" s="649">
        <f>'Indices &amp; Rates'!$F$95*SUM(K109:P109)*-1</f>
        <v>0</v>
      </c>
    </row>
    <row r="223" spans="3:8" outlineLevel="1" x14ac:dyDescent="0.2">
      <c r="C223" s="135"/>
      <c r="D223" s="646" t="str">
        <f t="shared" ref="D223:F228" si="26">D196</f>
        <v/>
      </c>
      <c r="E223" s="647" t="str">
        <f t="shared" si="26"/>
        <v/>
      </c>
      <c r="F223" s="618" t="str">
        <f t="shared" si="26"/>
        <v>[not used]</v>
      </c>
      <c r="G223" s="649">
        <f>'Indices &amp; Rates'!$F$85*SUM(K110:P110)*-1</f>
        <v>0</v>
      </c>
      <c r="H223" s="649">
        <f>'Indices &amp; Rates'!$F$95*SUM(K110:P110)*-1</f>
        <v>0</v>
      </c>
    </row>
    <row r="224" spans="3:8" outlineLevel="1" x14ac:dyDescent="0.2">
      <c r="C224" s="135"/>
      <c r="D224" s="646" t="str">
        <f t="shared" si="26"/>
        <v/>
      </c>
      <c r="E224" s="647" t="str">
        <f t="shared" si="26"/>
        <v/>
      </c>
      <c r="F224" s="618" t="str">
        <f t="shared" si="26"/>
        <v>[not used]</v>
      </c>
      <c r="G224" s="649">
        <f>'Indices &amp; Rates'!$F$85*SUM(K111:P111)*-1</f>
        <v>0</v>
      </c>
      <c r="H224" s="649">
        <f>'Indices &amp; Rates'!$F$95*SUM(K111:P111)*-1</f>
        <v>0</v>
      </c>
    </row>
    <row r="225" spans="2:36" outlineLevel="1" x14ac:dyDescent="0.2">
      <c r="C225" s="135"/>
      <c r="D225" s="646" t="str">
        <f t="shared" si="26"/>
        <v/>
      </c>
      <c r="E225" s="647" t="str">
        <f t="shared" si="26"/>
        <v/>
      </c>
      <c r="F225" s="618" t="str">
        <f t="shared" si="26"/>
        <v>[not used]</v>
      </c>
      <c r="G225" s="649">
        <f>'Indices &amp; Rates'!$F$85*SUM(K112:P112)*-1</f>
        <v>0</v>
      </c>
      <c r="H225" s="649">
        <f>'Indices &amp; Rates'!$F$95*SUM(K112:P112)*-1</f>
        <v>0</v>
      </c>
    </row>
    <row r="226" spans="2:36" outlineLevel="1" x14ac:dyDescent="0.2">
      <c r="C226" s="135"/>
      <c r="D226" s="646" t="str">
        <f t="shared" si="26"/>
        <v/>
      </c>
      <c r="E226" s="647" t="str">
        <f t="shared" si="26"/>
        <v/>
      </c>
      <c r="F226" s="618" t="str">
        <f t="shared" si="26"/>
        <v>[not used]</v>
      </c>
      <c r="G226" s="649">
        <f>'Indices &amp; Rates'!$F$85*SUM(K113:P113)*-1</f>
        <v>0</v>
      </c>
      <c r="H226" s="649">
        <f>'Indices &amp; Rates'!$F$95*SUM(K113:P113)*-1</f>
        <v>0</v>
      </c>
    </row>
    <row r="227" spans="2:36" outlineLevel="1" x14ac:dyDescent="0.2">
      <c r="C227" s="135"/>
      <c r="D227" s="646" t="str">
        <f t="shared" si="26"/>
        <v/>
      </c>
      <c r="E227" s="647" t="str">
        <f t="shared" si="26"/>
        <v/>
      </c>
      <c r="F227" s="618" t="str">
        <f t="shared" si="26"/>
        <v>[not used]</v>
      </c>
      <c r="G227" s="649">
        <f>'Indices &amp; Rates'!$F$85*SUM(K114:P114)*-1</f>
        <v>0</v>
      </c>
      <c r="H227" s="649">
        <f>'Indices &amp; Rates'!$F$95*SUM(K114:P114)*-1</f>
        <v>0</v>
      </c>
    </row>
    <row r="228" spans="2:36" outlineLevel="1" x14ac:dyDescent="0.2">
      <c r="C228" s="135"/>
      <c r="D228" s="650" t="str">
        <f t="shared" si="26"/>
        <v/>
      </c>
      <c r="E228" s="651" t="str">
        <f t="shared" si="26"/>
        <v/>
      </c>
      <c r="F228" s="621" t="str">
        <f t="shared" si="26"/>
        <v>[not used]</v>
      </c>
      <c r="G228" s="652">
        <f>'Indices &amp; Rates'!$F$85*SUM(K115:P115)*-1</f>
        <v>0</v>
      </c>
      <c r="H228" s="652">
        <f>'Indices &amp; Rates'!$F$95*SUM(K115:P115)*-1</f>
        <v>0</v>
      </c>
    </row>
    <row r="229" spans="2:36" x14ac:dyDescent="0.2">
      <c r="C229" s="135"/>
      <c r="D229" s="160"/>
    </row>
    <row r="230" spans="2:36" x14ac:dyDescent="0.2">
      <c r="C230" s="135"/>
    </row>
    <row r="231" spans="2:36" ht="16.5" x14ac:dyDescent="0.25">
      <c r="B231" s="11" t="s">
        <v>592</v>
      </c>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row>
    <row r="232" spans="2:36" x14ac:dyDescent="0.2">
      <c r="C232" s="135"/>
    </row>
    <row r="233" spans="2:36" ht="15" x14ac:dyDescent="0.25">
      <c r="B233" s="596"/>
      <c r="C233" s="596" t="s">
        <v>593</v>
      </c>
      <c r="D233" s="596"/>
      <c r="E233" s="596"/>
      <c r="F233" s="596"/>
      <c r="G233" s="596"/>
      <c r="H233" s="596"/>
      <c r="I233" s="596"/>
      <c r="J233" s="596"/>
      <c r="K233" s="596"/>
      <c r="L233" s="596"/>
      <c r="M233" s="596"/>
      <c r="N233" s="596"/>
      <c r="O233" s="596"/>
      <c r="P233" s="596"/>
      <c r="Q233" s="596"/>
      <c r="R233" s="596"/>
      <c r="S233" s="596"/>
      <c r="T233" s="596"/>
      <c r="U233" s="596"/>
      <c r="V233" s="596"/>
      <c r="W233" s="596"/>
      <c r="X233" s="596"/>
      <c r="Y233" s="596"/>
      <c r="Z233" s="596"/>
      <c r="AA233" s="596"/>
      <c r="AB233" s="596"/>
      <c r="AC233" s="596"/>
      <c r="AD233" s="596"/>
      <c r="AE233" s="596"/>
      <c r="AF233" s="596"/>
      <c r="AG233" s="596"/>
      <c r="AH233" s="596"/>
      <c r="AI233" s="596"/>
      <c r="AJ233" s="596"/>
    </row>
    <row r="234" spans="2:36" outlineLevel="1" x14ac:dyDescent="0.2">
      <c r="D234" s="160"/>
    </row>
    <row r="235" spans="2:36" outlineLevel="1" x14ac:dyDescent="0.2">
      <c r="D235" s="653">
        <v>1</v>
      </c>
    </row>
    <row r="236" spans="2:36" s="212" customFormat="1" ht="15" outlineLevel="1" x14ac:dyDescent="0.25">
      <c r="D236" s="1122" t="s">
        <v>582</v>
      </c>
      <c r="E236" s="1121"/>
      <c r="F236" s="1123" t="s">
        <v>590</v>
      </c>
      <c r="G236" s="1137" t="s">
        <v>594</v>
      </c>
    </row>
    <row r="237" spans="2:36" ht="51.75" customHeight="1" outlineLevel="1" x14ac:dyDescent="0.2">
      <c r="D237" s="642" t="s">
        <v>580</v>
      </c>
      <c r="E237" s="643" t="s">
        <v>581</v>
      </c>
      <c r="F237" s="1124"/>
      <c r="G237" s="1138"/>
    </row>
    <row r="238" spans="2:36" outlineLevel="1" x14ac:dyDescent="0.2">
      <c r="D238" s="633">
        <f t="shared" ref="D238:F253" si="27">D207</f>
        <v>43556</v>
      </c>
      <c r="E238" s="634">
        <f t="shared" si="27"/>
        <v>43921</v>
      </c>
      <c r="F238" s="605" t="str">
        <f t="shared" si="27"/>
        <v>Year 1</v>
      </c>
      <c r="G238" s="654"/>
      <c r="H238" s="655"/>
    </row>
    <row r="239" spans="2:36" outlineLevel="1" x14ac:dyDescent="0.2">
      <c r="D239" s="635">
        <f t="shared" si="27"/>
        <v>43922</v>
      </c>
      <c r="E239" s="636">
        <f t="shared" si="27"/>
        <v>44286</v>
      </c>
      <c r="F239" s="610" t="str">
        <f t="shared" si="27"/>
        <v>Year 2</v>
      </c>
      <c r="G239" s="656"/>
    </row>
    <row r="240" spans="2:36" outlineLevel="1" x14ac:dyDescent="0.2">
      <c r="D240" s="635">
        <f t="shared" si="27"/>
        <v>44287</v>
      </c>
      <c r="E240" s="636">
        <f t="shared" si="27"/>
        <v>44651</v>
      </c>
      <c r="F240" s="610" t="str">
        <f t="shared" si="27"/>
        <v>Year 3</v>
      </c>
      <c r="G240" s="656"/>
    </row>
    <row r="241" spans="4:7" outlineLevel="1" x14ac:dyDescent="0.2">
      <c r="D241" s="635">
        <f t="shared" si="27"/>
        <v>44652</v>
      </c>
      <c r="E241" s="636">
        <f t="shared" si="27"/>
        <v>45016</v>
      </c>
      <c r="F241" s="610" t="str">
        <f t="shared" si="27"/>
        <v>Year 4</v>
      </c>
      <c r="G241" s="656"/>
    </row>
    <row r="242" spans="4:7" outlineLevel="1" x14ac:dyDescent="0.2">
      <c r="D242" s="635">
        <f t="shared" si="27"/>
        <v>45017</v>
      </c>
      <c r="E242" s="636">
        <f t="shared" si="27"/>
        <v>45382</v>
      </c>
      <c r="F242" s="610" t="str">
        <f t="shared" si="27"/>
        <v>Year 5</v>
      </c>
      <c r="G242" s="656"/>
    </row>
    <row r="243" spans="4:7" outlineLevel="1" x14ac:dyDescent="0.2">
      <c r="D243" s="635">
        <f t="shared" si="27"/>
        <v>45383</v>
      </c>
      <c r="E243" s="636">
        <f t="shared" si="27"/>
        <v>45747</v>
      </c>
      <c r="F243" s="610" t="str">
        <f t="shared" si="27"/>
        <v>Year 6</v>
      </c>
      <c r="G243" s="656"/>
    </row>
    <row r="244" spans="4:7" outlineLevel="1" x14ac:dyDescent="0.2">
      <c r="D244" s="635">
        <f t="shared" si="27"/>
        <v>45748</v>
      </c>
      <c r="E244" s="636">
        <f t="shared" si="27"/>
        <v>46112</v>
      </c>
      <c r="F244" s="610" t="str">
        <f t="shared" si="27"/>
        <v>Year 7</v>
      </c>
      <c r="G244" s="656"/>
    </row>
    <row r="245" spans="4:7" outlineLevel="1" x14ac:dyDescent="0.2">
      <c r="D245" s="635">
        <f t="shared" si="27"/>
        <v>46113</v>
      </c>
      <c r="E245" s="636">
        <f t="shared" si="27"/>
        <v>46477</v>
      </c>
      <c r="F245" s="610" t="str">
        <f t="shared" si="27"/>
        <v>Year 8</v>
      </c>
      <c r="G245" s="656"/>
    </row>
    <row r="246" spans="4:7" outlineLevel="1" x14ac:dyDescent="0.2">
      <c r="D246" s="635">
        <f t="shared" si="27"/>
        <v>46478</v>
      </c>
      <c r="E246" s="636">
        <f t="shared" si="27"/>
        <v>46843</v>
      </c>
      <c r="F246" s="610" t="str">
        <f t="shared" si="27"/>
        <v>Year 9 (extension)</v>
      </c>
      <c r="G246" s="656"/>
    </row>
    <row r="247" spans="4:7" outlineLevel="1" x14ac:dyDescent="0.2">
      <c r="D247" s="646" t="str">
        <f t="shared" si="27"/>
        <v/>
      </c>
      <c r="E247" s="647" t="str">
        <f t="shared" si="27"/>
        <v/>
      </c>
      <c r="F247" s="616" t="str">
        <f t="shared" si="27"/>
        <v>[not used]</v>
      </c>
      <c r="G247" s="648"/>
    </row>
    <row r="248" spans="4:7" outlineLevel="1" x14ac:dyDescent="0.2">
      <c r="D248" s="646" t="str">
        <f t="shared" si="27"/>
        <v/>
      </c>
      <c r="E248" s="647" t="str">
        <f t="shared" si="27"/>
        <v/>
      </c>
      <c r="F248" s="616" t="str">
        <f t="shared" si="27"/>
        <v>[not used]</v>
      </c>
      <c r="G248" s="657"/>
    </row>
    <row r="249" spans="4:7" outlineLevel="1" x14ac:dyDescent="0.2">
      <c r="D249" s="646" t="str">
        <f t="shared" si="27"/>
        <v/>
      </c>
      <c r="E249" s="647" t="str">
        <f t="shared" si="27"/>
        <v/>
      </c>
      <c r="F249" s="616" t="str">
        <f t="shared" si="27"/>
        <v>[not used]</v>
      </c>
      <c r="G249" s="657"/>
    </row>
    <row r="250" spans="4:7" outlineLevel="1" x14ac:dyDescent="0.2">
      <c r="D250" s="646" t="str">
        <f t="shared" si="27"/>
        <v/>
      </c>
      <c r="E250" s="647" t="str">
        <f t="shared" si="27"/>
        <v/>
      </c>
      <c r="F250" s="618" t="str">
        <f t="shared" si="27"/>
        <v>[not used]</v>
      </c>
      <c r="G250" s="657"/>
    </row>
    <row r="251" spans="4:7" outlineLevel="1" x14ac:dyDescent="0.2">
      <c r="D251" s="646" t="str">
        <f t="shared" si="27"/>
        <v/>
      </c>
      <c r="E251" s="647" t="str">
        <f t="shared" si="27"/>
        <v/>
      </c>
      <c r="F251" s="618" t="str">
        <f t="shared" si="27"/>
        <v>[not used]</v>
      </c>
      <c r="G251" s="657"/>
    </row>
    <row r="252" spans="4:7" outlineLevel="1" x14ac:dyDescent="0.2">
      <c r="D252" s="646" t="str">
        <f t="shared" si="27"/>
        <v/>
      </c>
      <c r="E252" s="647" t="str">
        <f t="shared" si="27"/>
        <v/>
      </c>
      <c r="F252" s="618" t="str">
        <f t="shared" si="27"/>
        <v>[not used]</v>
      </c>
      <c r="G252" s="657"/>
    </row>
    <row r="253" spans="4:7" outlineLevel="1" x14ac:dyDescent="0.2">
      <c r="D253" s="646" t="str">
        <f t="shared" si="27"/>
        <v/>
      </c>
      <c r="E253" s="647" t="str">
        <f t="shared" si="27"/>
        <v/>
      </c>
      <c r="F253" s="618" t="str">
        <f t="shared" si="27"/>
        <v>[not used]</v>
      </c>
      <c r="G253" s="657"/>
    </row>
    <row r="254" spans="4:7" outlineLevel="1" x14ac:dyDescent="0.2">
      <c r="D254" s="646" t="str">
        <f t="shared" ref="D254:F259" si="28">D223</f>
        <v/>
      </c>
      <c r="E254" s="647" t="str">
        <f t="shared" si="28"/>
        <v/>
      </c>
      <c r="F254" s="618" t="str">
        <f t="shared" si="28"/>
        <v>[not used]</v>
      </c>
      <c r="G254" s="657"/>
    </row>
    <row r="255" spans="4:7" outlineLevel="1" x14ac:dyDescent="0.2">
      <c r="D255" s="646" t="str">
        <f t="shared" si="28"/>
        <v/>
      </c>
      <c r="E255" s="647" t="str">
        <f t="shared" si="28"/>
        <v/>
      </c>
      <c r="F255" s="618" t="str">
        <f t="shared" si="28"/>
        <v>[not used]</v>
      </c>
      <c r="G255" s="657"/>
    </row>
    <row r="256" spans="4:7" outlineLevel="1" x14ac:dyDescent="0.2">
      <c r="D256" s="646" t="str">
        <f t="shared" si="28"/>
        <v/>
      </c>
      <c r="E256" s="647" t="str">
        <f t="shared" si="28"/>
        <v/>
      </c>
      <c r="F256" s="618" t="str">
        <f t="shared" si="28"/>
        <v>[not used]</v>
      </c>
      <c r="G256" s="657"/>
    </row>
    <row r="257" spans="2:36" outlineLevel="1" x14ac:dyDescent="0.2">
      <c r="D257" s="646" t="str">
        <f t="shared" si="28"/>
        <v/>
      </c>
      <c r="E257" s="647" t="str">
        <f t="shared" si="28"/>
        <v/>
      </c>
      <c r="F257" s="618" t="str">
        <f t="shared" si="28"/>
        <v>[not used]</v>
      </c>
      <c r="G257" s="657"/>
    </row>
    <row r="258" spans="2:36" outlineLevel="1" x14ac:dyDescent="0.2">
      <c r="D258" s="646" t="str">
        <f t="shared" si="28"/>
        <v/>
      </c>
      <c r="E258" s="647" t="str">
        <f t="shared" si="28"/>
        <v/>
      </c>
      <c r="F258" s="618" t="str">
        <f t="shared" si="28"/>
        <v>[not used]</v>
      </c>
      <c r="G258" s="657"/>
    </row>
    <row r="259" spans="2:36" outlineLevel="1" x14ac:dyDescent="0.2">
      <c r="D259" s="650" t="str">
        <f t="shared" si="28"/>
        <v/>
      </c>
      <c r="E259" s="651" t="str">
        <f t="shared" si="28"/>
        <v/>
      </c>
      <c r="F259" s="621" t="str">
        <f t="shared" si="28"/>
        <v>[not used]</v>
      </c>
      <c r="G259" s="658"/>
    </row>
    <row r="260" spans="2:36" outlineLevel="1" x14ac:dyDescent="0.2"/>
    <row r="262" spans="2:36" ht="15" x14ac:dyDescent="0.25">
      <c r="B262" s="596"/>
      <c r="C262" s="596" t="s">
        <v>595</v>
      </c>
      <c r="D262" s="596"/>
      <c r="E262" s="596"/>
      <c r="F262" s="596"/>
      <c r="G262" s="596"/>
      <c r="H262" s="596"/>
      <c r="I262" s="596"/>
      <c r="J262" s="596"/>
      <c r="K262" s="596"/>
      <c r="L262" s="596"/>
      <c r="M262" s="596"/>
      <c r="N262" s="596"/>
      <c r="O262" s="596"/>
      <c r="P262" s="596"/>
      <c r="Q262" s="596"/>
      <c r="R262" s="596"/>
      <c r="S262" s="596"/>
      <c r="T262" s="596"/>
      <c r="U262" s="596"/>
      <c r="V262" s="596"/>
      <c r="W262" s="596"/>
      <c r="X262" s="596"/>
      <c r="Y262" s="596"/>
      <c r="Z262" s="596"/>
      <c r="AA262" s="596"/>
      <c r="AB262" s="596"/>
      <c r="AC262" s="596"/>
      <c r="AD262" s="596"/>
      <c r="AE262" s="596"/>
      <c r="AF262" s="596"/>
      <c r="AG262" s="596"/>
      <c r="AH262" s="596"/>
      <c r="AI262" s="596"/>
      <c r="AJ262" s="596"/>
    </row>
    <row r="263" spans="2:36" outlineLevel="1" x14ac:dyDescent="0.2">
      <c r="D263" s="160"/>
    </row>
    <row r="264" spans="2:36" outlineLevel="1" x14ac:dyDescent="0.2">
      <c r="D264" s="653">
        <v>1</v>
      </c>
    </row>
    <row r="265" spans="2:36" s="212" customFormat="1" ht="15" outlineLevel="1" x14ac:dyDescent="0.25">
      <c r="D265" s="1120" t="s">
        <v>582</v>
      </c>
      <c r="E265" s="1121"/>
      <c r="F265" s="1123" t="s">
        <v>590</v>
      </c>
      <c r="G265" s="1137" t="s">
        <v>596</v>
      </c>
    </row>
    <row r="266" spans="2:36" ht="53.25" customHeight="1" outlineLevel="1" x14ac:dyDescent="0.2">
      <c r="D266" s="642" t="s">
        <v>580</v>
      </c>
      <c r="E266" s="643" t="s">
        <v>581</v>
      </c>
      <c r="F266" s="1124"/>
      <c r="G266" s="1138"/>
    </row>
    <row r="267" spans="2:36" outlineLevel="1" x14ac:dyDescent="0.2">
      <c r="D267" s="633">
        <f t="shared" ref="D267:F282" si="29">D238</f>
        <v>43556</v>
      </c>
      <c r="E267" s="634">
        <f t="shared" si="29"/>
        <v>43921</v>
      </c>
      <c r="F267" s="605" t="str">
        <f t="shared" si="29"/>
        <v>Year 1</v>
      </c>
      <c r="G267" s="654"/>
      <c r="H267" s="655"/>
    </row>
    <row r="268" spans="2:36" outlineLevel="1" x14ac:dyDescent="0.2">
      <c r="D268" s="635">
        <f t="shared" si="29"/>
        <v>43922</v>
      </c>
      <c r="E268" s="636">
        <f t="shared" si="29"/>
        <v>44286</v>
      </c>
      <c r="F268" s="610" t="str">
        <f t="shared" si="29"/>
        <v>Year 2</v>
      </c>
      <c r="G268" s="659"/>
    </row>
    <row r="269" spans="2:36" outlineLevel="1" x14ac:dyDescent="0.2">
      <c r="D269" s="635">
        <f t="shared" si="29"/>
        <v>44287</v>
      </c>
      <c r="E269" s="636">
        <f t="shared" si="29"/>
        <v>44651</v>
      </c>
      <c r="F269" s="610" t="str">
        <f t="shared" si="29"/>
        <v>Year 3</v>
      </c>
      <c r="G269" s="659"/>
    </row>
    <row r="270" spans="2:36" outlineLevel="1" x14ac:dyDescent="0.2">
      <c r="D270" s="635">
        <f t="shared" si="29"/>
        <v>44652</v>
      </c>
      <c r="E270" s="636">
        <f t="shared" si="29"/>
        <v>45016</v>
      </c>
      <c r="F270" s="610" t="str">
        <f t="shared" si="29"/>
        <v>Year 4</v>
      </c>
      <c r="G270" s="659"/>
    </row>
    <row r="271" spans="2:36" outlineLevel="1" x14ac:dyDescent="0.2">
      <c r="D271" s="635">
        <f t="shared" si="29"/>
        <v>45017</v>
      </c>
      <c r="E271" s="636">
        <f t="shared" si="29"/>
        <v>45382</v>
      </c>
      <c r="F271" s="610" t="str">
        <f t="shared" si="29"/>
        <v>Year 5</v>
      </c>
      <c r="G271" s="659"/>
    </row>
    <row r="272" spans="2:36" outlineLevel="1" x14ac:dyDescent="0.2">
      <c r="D272" s="635">
        <f t="shared" si="29"/>
        <v>45383</v>
      </c>
      <c r="E272" s="636">
        <f t="shared" si="29"/>
        <v>45747</v>
      </c>
      <c r="F272" s="610" t="str">
        <f t="shared" si="29"/>
        <v>Year 6</v>
      </c>
      <c r="G272" s="659"/>
    </row>
    <row r="273" spans="4:7" outlineLevel="1" x14ac:dyDescent="0.2">
      <c r="D273" s="635">
        <f t="shared" si="29"/>
        <v>45748</v>
      </c>
      <c r="E273" s="636">
        <f t="shared" si="29"/>
        <v>46112</v>
      </c>
      <c r="F273" s="610" t="str">
        <f t="shared" si="29"/>
        <v>Year 7</v>
      </c>
      <c r="G273" s="659"/>
    </row>
    <row r="274" spans="4:7" outlineLevel="1" x14ac:dyDescent="0.2">
      <c r="D274" s="635">
        <f t="shared" si="29"/>
        <v>46113</v>
      </c>
      <c r="E274" s="636">
        <f t="shared" si="29"/>
        <v>46477</v>
      </c>
      <c r="F274" s="610" t="str">
        <f t="shared" si="29"/>
        <v>Year 8</v>
      </c>
      <c r="G274" s="659"/>
    </row>
    <row r="275" spans="4:7" outlineLevel="1" x14ac:dyDescent="0.2">
      <c r="D275" s="635">
        <f t="shared" si="29"/>
        <v>46478</v>
      </c>
      <c r="E275" s="636">
        <f t="shared" si="29"/>
        <v>46843</v>
      </c>
      <c r="F275" s="610" t="str">
        <f t="shared" si="29"/>
        <v>Year 9 (extension)</v>
      </c>
      <c r="G275" s="659"/>
    </row>
    <row r="276" spans="4:7" outlineLevel="1" x14ac:dyDescent="0.2">
      <c r="D276" s="646" t="str">
        <f t="shared" si="29"/>
        <v/>
      </c>
      <c r="E276" s="647" t="str">
        <f t="shared" si="29"/>
        <v/>
      </c>
      <c r="F276" s="616" t="str">
        <f t="shared" si="29"/>
        <v>[not used]</v>
      </c>
      <c r="G276" s="657"/>
    </row>
    <row r="277" spans="4:7" outlineLevel="1" x14ac:dyDescent="0.2">
      <c r="D277" s="646" t="str">
        <f t="shared" si="29"/>
        <v/>
      </c>
      <c r="E277" s="647" t="str">
        <f t="shared" si="29"/>
        <v/>
      </c>
      <c r="F277" s="616" t="str">
        <f t="shared" si="29"/>
        <v>[not used]</v>
      </c>
      <c r="G277" s="657"/>
    </row>
    <row r="278" spans="4:7" outlineLevel="1" x14ac:dyDescent="0.2">
      <c r="D278" s="646" t="str">
        <f t="shared" si="29"/>
        <v/>
      </c>
      <c r="E278" s="647" t="str">
        <f t="shared" si="29"/>
        <v/>
      </c>
      <c r="F278" s="616" t="str">
        <f t="shared" si="29"/>
        <v>[not used]</v>
      </c>
      <c r="G278" s="657"/>
    </row>
    <row r="279" spans="4:7" outlineLevel="1" x14ac:dyDescent="0.2">
      <c r="D279" s="646" t="str">
        <f t="shared" si="29"/>
        <v/>
      </c>
      <c r="E279" s="647" t="str">
        <f t="shared" si="29"/>
        <v/>
      </c>
      <c r="F279" s="618" t="str">
        <f t="shared" si="29"/>
        <v>[not used]</v>
      </c>
      <c r="G279" s="657"/>
    </row>
    <row r="280" spans="4:7" outlineLevel="1" x14ac:dyDescent="0.2">
      <c r="D280" s="646" t="str">
        <f t="shared" si="29"/>
        <v/>
      </c>
      <c r="E280" s="647" t="str">
        <f t="shared" si="29"/>
        <v/>
      </c>
      <c r="F280" s="618" t="str">
        <f t="shared" si="29"/>
        <v>[not used]</v>
      </c>
      <c r="G280" s="657"/>
    </row>
    <row r="281" spans="4:7" outlineLevel="1" x14ac:dyDescent="0.2">
      <c r="D281" s="646" t="str">
        <f t="shared" si="29"/>
        <v/>
      </c>
      <c r="E281" s="647" t="str">
        <f t="shared" si="29"/>
        <v/>
      </c>
      <c r="F281" s="618" t="str">
        <f t="shared" si="29"/>
        <v>[not used]</v>
      </c>
      <c r="G281" s="657"/>
    </row>
    <row r="282" spans="4:7" outlineLevel="1" x14ac:dyDescent="0.2">
      <c r="D282" s="646" t="str">
        <f t="shared" si="29"/>
        <v/>
      </c>
      <c r="E282" s="647" t="str">
        <f t="shared" si="29"/>
        <v/>
      </c>
      <c r="F282" s="618" t="str">
        <f t="shared" si="29"/>
        <v>[not used]</v>
      </c>
      <c r="G282" s="657"/>
    </row>
    <row r="283" spans="4:7" outlineLevel="1" x14ac:dyDescent="0.2">
      <c r="D283" s="646" t="str">
        <f t="shared" ref="D283:F288" si="30">D254</f>
        <v/>
      </c>
      <c r="E283" s="647" t="str">
        <f t="shared" si="30"/>
        <v/>
      </c>
      <c r="F283" s="618" t="str">
        <f t="shared" si="30"/>
        <v>[not used]</v>
      </c>
      <c r="G283" s="657"/>
    </row>
    <row r="284" spans="4:7" outlineLevel="1" x14ac:dyDescent="0.2">
      <c r="D284" s="646" t="str">
        <f t="shared" si="30"/>
        <v/>
      </c>
      <c r="E284" s="647" t="str">
        <f t="shared" si="30"/>
        <v/>
      </c>
      <c r="F284" s="618" t="str">
        <f t="shared" si="30"/>
        <v>[not used]</v>
      </c>
      <c r="G284" s="657"/>
    </row>
    <row r="285" spans="4:7" outlineLevel="1" x14ac:dyDescent="0.2">
      <c r="D285" s="646" t="str">
        <f t="shared" si="30"/>
        <v/>
      </c>
      <c r="E285" s="647" t="str">
        <f t="shared" si="30"/>
        <v/>
      </c>
      <c r="F285" s="618" t="str">
        <f t="shared" si="30"/>
        <v>[not used]</v>
      </c>
      <c r="G285" s="657"/>
    </row>
    <row r="286" spans="4:7" outlineLevel="1" x14ac:dyDescent="0.2">
      <c r="D286" s="646" t="str">
        <f t="shared" si="30"/>
        <v/>
      </c>
      <c r="E286" s="647" t="str">
        <f t="shared" si="30"/>
        <v/>
      </c>
      <c r="F286" s="618" t="str">
        <f t="shared" si="30"/>
        <v>[not used]</v>
      </c>
      <c r="G286" s="657"/>
    </row>
    <row r="287" spans="4:7" outlineLevel="1" x14ac:dyDescent="0.2">
      <c r="D287" s="646" t="str">
        <f t="shared" si="30"/>
        <v/>
      </c>
      <c r="E287" s="647" t="str">
        <f t="shared" si="30"/>
        <v/>
      </c>
      <c r="F287" s="618" t="str">
        <f t="shared" si="30"/>
        <v>[not used]</v>
      </c>
      <c r="G287" s="657"/>
    </row>
    <row r="288" spans="4:7" outlineLevel="1" x14ac:dyDescent="0.2">
      <c r="D288" s="650" t="str">
        <f t="shared" si="30"/>
        <v/>
      </c>
      <c r="E288" s="651" t="str">
        <f t="shared" si="30"/>
        <v/>
      </c>
      <c r="F288" s="621" t="str">
        <f t="shared" si="30"/>
        <v>[not used]</v>
      </c>
      <c r="G288" s="658"/>
    </row>
    <row r="291" spans="2:36" ht="16.5" x14ac:dyDescent="0.25">
      <c r="B291" s="11" t="s">
        <v>597</v>
      </c>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row>
    <row r="292" spans="2:36" x14ac:dyDescent="0.2">
      <c r="C292" s="135"/>
    </row>
    <row r="293" spans="2:36" ht="16.5" x14ac:dyDescent="0.3">
      <c r="B293" s="596"/>
      <c r="C293" s="596" t="s">
        <v>598</v>
      </c>
      <c r="D293" s="596"/>
      <c r="E293" s="596"/>
      <c r="F293" s="596"/>
      <c r="G293" s="596"/>
      <c r="H293" s="596"/>
      <c r="I293" s="596"/>
      <c r="J293" s="596"/>
      <c r="K293" s="596"/>
      <c r="L293" s="596"/>
      <c r="M293" s="596"/>
      <c r="N293" s="596"/>
      <c r="O293" s="596"/>
      <c r="P293" s="596"/>
      <c r="Q293" s="596"/>
      <c r="R293" s="596"/>
      <c r="S293" s="596"/>
      <c r="T293" s="596"/>
      <c r="U293" s="596"/>
      <c r="V293" s="596"/>
      <c r="W293" s="596"/>
      <c r="X293" s="596"/>
      <c r="Y293" s="596"/>
      <c r="Z293" s="596"/>
      <c r="AA293" s="596"/>
      <c r="AB293" s="596"/>
      <c r="AC293" s="596"/>
      <c r="AD293" s="596"/>
      <c r="AE293" s="596"/>
      <c r="AF293" s="596"/>
      <c r="AG293" s="596"/>
      <c r="AH293" s="596"/>
      <c r="AI293" s="596"/>
      <c r="AJ293" s="596"/>
    </row>
    <row r="294" spans="2:36" outlineLevel="1" x14ac:dyDescent="0.2"/>
    <row r="295" spans="2:36" ht="15.75" outlineLevel="1" x14ac:dyDescent="0.3">
      <c r="G295" s="9" t="s">
        <v>599</v>
      </c>
      <c r="H295" s="660"/>
      <c r="I295" s="9" t="s">
        <v>600</v>
      </c>
    </row>
    <row r="296" spans="2:36" ht="15.75" outlineLevel="1" x14ac:dyDescent="0.3">
      <c r="G296" s="9" t="s">
        <v>601</v>
      </c>
      <c r="H296" s="660"/>
      <c r="I296" s="9" t="s">
        <v>600</v>
      </c>
    </row>
    <row r="297" spans="2:36" outlineLevel="1" x14ac:dyDescent="0.2"/>
    <row r="298" spans="2:36" outlineLevel="1" x14ac:dyDescent="0.2">
      <c r="D298" s="661">
        <v>1</v>
      </c>
    </row>
    <row r="299" spans="2:36" outlineLevel="1" x14ac:dyDescent="0.2">
      <c r="D299" s="1143" t="s">
        <v>583</v>
      </c>
      <c r="E299" s="1143"/>
      <c r="F299" s="662" t="s">
        <v>584</v>
      </c>
      <c r="G299" s="662" t="s">
        <v>585</v>
      </c>
      <c r="H299" s="662" t="s">
        <v>586</v>
      </c>
      <c r="I299" s="662" t="s">
        <v>587</v>
      </c>
    </row>
    <row r="300" spans="2:36" ht="14.25" outlineLevel="1" x14ac:dyDescent="0.2">
      <c r="D300" s="1144" t="s">
        <v>582</v>
      </c>
      <c r="E300" s="1144"/>
      <c r="F300" s="663" t="s">
        <v>590</v>
      </c>
      <c r="G300" s="662" t="s">
        <v>602</v>
      </c>
      <c r="H300" s="662" t="s">
        <v>603</v>
      </c>
      <c r="I300" s="662" t="s">
        <v>604</v>
      </c>
    </row>
    <row r="301" spans="2:36" ht="25.5" outlineLevel="1" x14ac:dyDescent="0.2">
      <c r="D301" s="664" t="s">
        <v>580</v>
      </c>
      <c r="E301" s="664" t="s">
        <v>581</v>
      </c>
      <c r="F301" s="663"/>
      <c r="G301" s="665"/>
      <c r="H301" s="662" t="str">
        <f>"("&amp;($H$295*100)&amp;"% of DfTGDPR)"</f>
        <v>(0% of DfTGDPR)</v>
      </c>
      <c r="I301" s="662" t="str">
        <f>"("&amp;($H$296*100)&amp;"% of DfTGDPR)"</f>
        <v>(0% of DfTGDPR)</v>
      </c>
    </row>
    <row r="302" spans="2:36" outlineLevel="1" x14ac:dyDescent="0.2">
      <c r="D302" s="666">
        <f t="shared" ref="D302:F317" si="31">D267</f>
        <v>43556</v>
      </c>
      <c r="E302" s="667">
        <f t="shared" si="31"/>
        <v>43921</v>
      </c>
      <c r="F302" s="668" t="str">
        <f t="shared" si="31"/>
        <v>Year 1</v>
      </c>
      <c r="G302" s="669"/>
      <c r="H302" s="670">
        <f xml:space="preserve"> $G302 * $H$295</f>
        <v>0</v>
      </c>
      <c r="I302" s="671">
        <f t="shared" ref="I302:I311" si="32" xml:space="preserve"> $G302 * $H$296</f>
        <v>0</v>
      </c>
    </row>
    <row r="303" spans="2:36" outlineLevel="1" x14ac:dyDescent="0.2">
      <c r="D303" s="672">
        <f t="shared" si="31"/>
        <v>43922</v>
      </c>
      <c r="E303" s="673">
        <f t="shared" si="31"/>
        <v>44286</v>
      </c>
      <c r="F303" s="618" t="str">
        <f t="shared" si="31"/>
        <v>Year 2</v>
      </c>
      <c r="G303" s="674"/>
      <c r="H303" s="675">
        <f t="shared" ref="H303:H311" si="33" xml:space="preserve"> $G303 * $H$295</f>
        <v>0</v>
      </c>
      <c r="I303" s="676">
        <f t="shared" si="32"/>
        <v>0</v>
      </c>
    </row>
    <row r="304" spans="2:36" outlineLevel="1" x14ac:dyDescent="0.2">
      <c r="D304" s="672">
        <f t="shared" si="31"/>
        <v>44287</v>
      </c>
      <c r="E304" s="673">
        <f t="shared" si="31"/>
        <v>44651</v>
      </c>
      <c r="F304" s="618" t="str">
        <f t="shared" si="31"/>
        <v>Year 3</v>
      </c>
      <c r="G304" s="674"/>
      <c r="H304" s="675">
        <f t="shared" si="33"/>
        <v>0</v>
      </c>
      <c r="I304" s="676">
        <f t="shared" si="32"/>
        <v>0</v>
      </c>
    </row>
    <row r="305" spans="4:9" outlineLevel="1" x14ac:dyDescent="0.2">
      <c r="D305" s="672">
        <f t="shared" si="31"/>
        <v>44652</v>
      </c>
      <c r="E305" s="673">
        <f t="shared" si="31"/>
        <v>45016</v>
      </c>
      <c r="F305" s="618" t="str">
        <f t="shared" si="31"/>
        <v>Year 4</v>
      </c>
      <c r="G305" s="674"/>
      <c r="H305" s="675">
        <f t="shared" si="33"/>
        <v>0</v>
      </c>
      <c r="I305" s="676">
        <f t="shared" si="32"/>
        <v>0</v>
      </c>
    </row>
    <row r="306" spans="4:9" outlineLevel="1" x14ac:dyDescent="0.2">
      <c r="D306" s="672">
        <f t="shared" si="31"/>
        <v>45017</v>
      </c>
      <c r="E306" s="673">
        <f t="shared" si="31"/>
        <v>45382</v>
      </c>
      <c r="F306" s="618" t="str">
        <f t="shared" si="31"/>
        <v>Year 5</v>
      </c>
      <c r="G306" s="674"/>
      <c r="H306" s="675">
        <f t="shared" si="33"/>
        <v>0</v>
      </c>
      <c r="I306" s="676">
        <f t="shared" si="32"/>
        <v>0</v>
      </c>
    </row>
    <row r="307" spans="4:9" outlineLevel="1" x14ac:dyDescent="0.2">
      <c r="D307" s="672">
        <f t="shared" si="31"/>
        <v>45383</v>
      </c>
      <c r="E307" s="673">
        <f t="shared" si="31"/>
        <v>45747</v>
      </c>
      <c r="F307" s="618" t="str">
        <f t="shared" si="31"/>
        <v>Year 6</v>
      </c>
      <c r="G307" s="674"/>
      <c r="H307" s="675">
        <f t="shared" si="33"/>
        <v>0</v>
      </c>
      <c r="I307" s="676">
        <f t="shared" si="32"/>
        <v>0</v>
      </c>
    </row>
    <row r="308" spans="4:9" outlineLevel="1" x14ac:dyDescent="0.2">
      <c r="D308" s="672">
        <f t="shared" si="31"/>
        <v>45748</v>
      </c>
      <c r="E308" s="673">
        <f t="shared" si="31"/>
        <v>46112</v>
      </c>
      <c r="F308" s="618" t="str">
        <f t="shared" si="31"/>
        <v>Year 7</v>
      </c>
      <c r="G308" s="674"/>
      <c r="H308" s="675">
        <f t="shared" si="33"/>
        <v>0</v>
      </c>
      <c r="I308" s="676">
        <f t="shared" si="32"/>
        <v>0</v>
      </c>
    </row>
    <row r="309" spans="4:9" outlineLevel="1" x14ac:dyDescent="0.2">
      <c r="D309" s="672">
        <f t="shared" si="31"/>
        <v>46113</v>
      </c>
      <c r="E309" s="673">
        <f t="shared" si="31"/>
        <v>46477</v>
      </c>
      <c r="F309" s="618" t="str">
        <f t="shared" si="31"/>
        <v>Year 8</v>
      </c>
      <c r="G309" s="674"/>
      <c r="H309" s="675">
        <f t="shared" si="33"/>
        <v>0</v>
      </c>
      <c r="I309" s="676">
        <f t="shared" si="32"/>
        <v>0</v>
      </c>
    </row>
    <row r="310" spans="4:9" outlineLevel="1" x14ac:dyDescent="0.2">
      <c r="D310" s="672">
        <f t="shared" si="31"/>
        <v>46478</v>
      </c>
      <c r="E310" s="673">
        <f t="shared" si="31"/>
        <v>46843</v>
      </c>
      <c r="F310" s="618" t="str">
        <f t="shared" si="31"/>
        <v>Year 9 (extension)</v>
      </c>
      <c r="G310" s="674"/>
      <c r="H310" s="675">
        <f t="shared" si="33"/>
        <v>0</v>
      </c>
      <c r="I310" s="676">
        <f t="shared" si="32"/>
        <v>0</v>
      </c>
    </row>
    <row r="311" spans="4:9" outlineLevel="1" x14ac:dyDescent="0.2">
      <c r="D311" s="672" t="str">
        <f t="shared" si="31"/>
        <v/>
      </c>
      <c r="E311" s="673" t="str">
        <f t="shared" si="31"/>
        <v/>
      </c>
      <c r="F311" s="618" t="str">
        <f t="shared" si="31"/>
        <v>[not used]</v>
      </c>
      <c r="G311" s="674"/>
      <c r="H311" s="675">
        <f t="shared" si="33"/>
        <v>0</v>
      </c>
      <c r="I311" s="676">
        <f t="shared" si="32"/>
        <v>0</v>
      </c>
    </row>
    <row r="312" spans="4:9" outlineLevel="1" x14ac:dyDescent="0.2">
      <c r="D312" s="646" t="str">
        <f t="shared" si="31"/>
        <v/>
      </c>
      <c r="E312" s="647" t="str">
        <f t="shared" si="31"/>
        <v/>
      </c>
      <c r="F312" s="616" t="str">
        <f t="shared" si="31"/>
        <v>[not used]</v>
      </c>
      <c r="G312" s="677"/>
      <c r="H312" s="678"/>
      <c r="I312" s="679"/>
    </row>
    <row r="313" spans="4:9" outlineLevel="1" x14ac:dyDescent="0.2">
      <c r="D313" s="646" t="str">
        <f t="shared" si="31"/>
        <v/>
      </c>
      <c r="E313" s="647" t="str">
        <f t="shared" si="31"/>
        <v/>
      </c>
      <c r="F313" s="616" t="str">
        <f t="shared" si="31"/>
        <v>[not used]</v>
      </c>
      <c r="G313" s="677"/>
      <c r="H313" s="678"/>
      <c r="I313" s="679"/>
    </row>
    <row r="314" spans="4:9" outlineLevel="1" x14ac:dyDescent="0.2">
      <c r="D314" s="646" t="str">
        <f t="shared" si="31"/>
        <v/>
      </c>
      <c r="E314" s="647" t="str">
        <f t="shared" si="31"/>
        <v/>
      </c>
      <c r="F314" s="618" t="str">
        <f t="shared" si="31"/>
        <v>[not used]</v>
      </c>
      <c r="G314" s="677"/>
      <c r="H314" s="678"/>
      <c r="I314" s="679"/>
    </row>
    <row r="315" spans="4:9" outlineLevel="1" x14ac:dyDescent="0.2">
      <c r="D315" s="646" t="str">
        <f t="shared" si="31"/>
        <v/>
      </c>
      <c r="E315" s="647" t="str">
        <f t="shared" si="31"/>
        <v/>
      </c>
      <c r="F315" s="618" t="str">
        <f t="shared" si="31"/>
        <v>[not used]</v>
      </c>
      <c r="G315" s="677"/>
      <c r="H315" s="678"/>
      <c r="I315" s="679"/>
    </row>
    <row r="316" spans="4:9" outlineLevel="1" x14ac:dyDescent="0.2">
      <c r="D316" s="646" t="str">
        <f t="shared" si="31"/>
        <v/>
      </c>
      <c r="E316" s="647" t="str">
        <f t="shared" si="31"/>
        <v/>
      </c>
      <c r="F316" s="618" t="str">
        <f t="shared" si="31"/>
        <v>[not used]</v>
      </c>
      <c r="G316" s="677"/>
      <c r="H316" s="678"/>
      <c r="I316" s="679"/>
    </row>
    <row r="317" spans="4:9" outlineLevel="1" x14ac:dyDescent="0.2">
      <c r="D317" s="646" t="str">
        <f t="shared" si="31"/>
        <v/>
      </c>
      <c r="E317" s="647" t="str">
        <f t="shared" si="31"/>
        <v/>
      </c>
      <c r="F317" s="618" t="str">
        <f t="shared" si="31"/>
        <v>[not used]</v>
      </c>
      <c r="G317" s="677"/>
      <c r="H317" s="678"/>
      <c r="I317" s="679"/>
    </row>
    <row r="318" spans="4:9" outlineLevel="1" x14ac:dyDescent="0.2">
      <c r="D318" s="646" t="str">
        <f t="shared" ref="D318:F323" si="34">D283</f>
        <v/>
      </c>
      <c r="E318" s="647" t="str">
        <f t="shared" si="34"/>
        <v/>
      </c>
      <c r="F318" s="618" t="str">
        <f t="shared" si="34"/>
        <v>[not used]</v>
      </c>
      <c r="G318" s="677"/>
      <c r="H318" s="678"/>
      <c r="I318" s="679"/>
    </row>
    <row r="319" spans="4:9" outlineLevel="1" x14ac:dyDescent="0.2">
      <c r="D319" s="646" t="str">
        <f t="shared" si="34"/>
        <v/>
      </c>
      <c r="E319" s="647" t="str">
        <f t="shared" si="34"/>
        <v/>
      </c>
      <c r="F319" s="618" t="str">
        <f t="shared" si="34"/>
        <v>[not used]</v>
      </c>
      <c r="G319" s="677"/>
      <c r="H319" s="678"/>
      <c r="I319" s="679"/>
    </row>
    <row r="320" spans="4:9" outlineLevel="1" x14ac:dyDescent="0.2">
      <c r="D320" s="646" t="str">
        <f t="shared" si="34"/>
        <v/>
      </c>
      <c r="E320" s="647" t="str">
        <f t="shared" si="34"/>
        <v/>
      </c>
      <c r="F320" s="618" t="str">
        <f t="shared" si="34"/>
        <v>[not used]</v>
      </c>
      <c r="G320" s="677"/>
      <c r="H320" s="678"/>
      <c r="I320" s="679"/>
    </row>
    <row r="321" spans="2:36" outlineLevel="1" x14ac:dyDescent="0.2">
      <c r="D321" s="646" t="str">
        <f t="shared" si="34"/>
        <v/>
      </c>
      <c r="E321" s="647" t="str">
        <f t="shared" si="34"/>
        <v/>
      </c>
      <c r="F321" s="618" t="str">
        <f t="shared" si="34"/>
        <v>[not used]</v>
      </c>
      <c r="G321" s="677"/>
      <c r="H321" s="678"/>
      <c r="I321" s="679"/>
    </row>
    <row r="322" spans="2:36" outlineLevel="1" x14ac:dyDescent="0.2">
      <c r="D322" s="646" t="str">
        <f t="shared" si="34"/>
        <v/>
      </c>
      <c r="E322" s="647" t="str">
        <f t="shared" si="34"/>
        <v/>
      </c>
      <c r="F322" s="618" t="str">
        <f t="shared" si="34"/>
        <v>[not used]</v>
      </c>
      <c r="G322" s="677"/>
      <c r="H322" s="678"/>
      <c r="I322" s="679"/>
    </row>
    <row r="323" spans="2:36" outlineLevel="1" x14ac:dyDescent="0.2">
      <c r="D323" s="650" t="str">
        <f t="shared" si="34"/>
        <v/>
      </c>
      <c r="E323" s="651" t="str">
        <f t="shared" si="34"/>
        <v/>
      </c>
      <c r="F323" s="621" t="str">
        <f t="shared" si="34"/>
        <v>[not used]</v>
      </c>
      <c r="G323" s="680"/>
      <c r="H323" s="681"/>
      <c r="I323" s="682"/>
    </row>
    <row r="324" spans="2:36" outlineLevel="1" x14ac:dyDescent="0.2"/>
    <row r="326" spans="2:36" ht="15" x14ac:dyDescent="0.25">
      <c r="B326" s="596"/>
      <c r="C326" s="596" t="s">
        <v>605</v>
      </c>
      <c r="D326" s="596"/>
      <c r="E326" s="596"/>
      <c r="F326" s="596"/>
      <c r="G326" s="596"/>
      <c r="H326" s="596"/>
      <c r="I326" s="596"/>
      <c r="J326" s="596"/>
      <c r="K326" s="596"/>
      <c r="L326" s="596"/>
      <c r="M326" s="596"/>
      <c r="N326" s="596"/>
      <c r="O326" s="596"/>
      <c r="P326" s="596"/>
      <c r="Q326" s="596"/>
      <c r="R326" s="596"/>
      <c r="S326" s="596"/>
      <c r="T326" s="596"/>
      <c r="U326" s="596"/>
      <c r="V326" s="596"/>
      <c r="W326" s="596"/>
      <c r="X326" s="596"/>
      <c r="Y326" s="596"/>
      <c r="Z326" s="596"/>
      <c r="AA326" s="596"/>
      <c r="AB326" s="596"/>
      <c r="AC326" s="596"/>
      <c r="AD326" s="596"/>
      <c r="AE326" s="596"/>
      <c r="AF326" s="596"/>
      <c r="AG326" s="596"/>
      <c r="AH326" s="596"/>
      <c r="AI326" s="596"/>
      <c r="AJ326" s="596"/>
    </row>
    <row r="327" spans="2:36" outlineLevel="1" x14ac:dyDescent="0.2"/>
    <row r="328" spans="2:36" outlineLevel="1" x14ac:dyDescent="0.2">
      <c r="G328" s="9" t="s">
        <v>606</v>
      </c>
      <c r="H328" s="683"/>
    </row>
    <row r="329" spans="2:36" outlineLevel="1" x14ac:dyDescent="0.2">
      <c r="G329" s="9" t="s">
        <v>607</v>
      </c>
      <c r="H329" s="683"/>
    </row>
    <row r="330" spans="2:36" outlineLevel="1" x14ac:dyDescent="0.2"/>
    <row r="331" spans="2:36" outlineLevel="1" x14ac:dyDescent="0.2">
      <c r="E331" s="684">
        <v>1</v>
      </c>
    </row>
    <row r="332" spans="2:36" outlineLevel="1" x14ac:dyDescent="0.2">
      <c r="E332" s="685" t="s">
        <v>583</v>
      </c>
      <c r="F332" s="685" t="s">
        <v>584</v>
      </c>
      <c r="G332" s="662" t="s">
        <v>585</v>
      </c>
      <c r="H332" s="662" t="s">
        <v>586</v>
      </c>
      <c r="I332" s="662" t="s">
        <v>587</v>
      </c>
      <c r="J332" s="662" t="s">
        <v>588</v>
      </c>
      <c r="K332" s="685" t="s">
        <v>589</v>
      </c>
    </row>
    <row r="333" spans="2:36" ht="25.5" outlineLevel="1" x14ac:dyDescent="0.2">
      <c r="E333" s="1148" t="s">
        <v>582</v>
      </c>
      <c r="F333" s="1148" t="s">
        <v>590</v>
      </c>
      <c r="G333" s="1145" t="s">
        <v>608</v>
      </c>
      <c r="H333" s="1145" t="s">
        <v>609</v>
      </c>
      <c r="I333" s="1145" t="s">
        <v>610</v>
      </c>
      <c r="J333" s="662" t="s">
        <v>611</v>
      </c>
      <c r="K333" s="662" t="s">
        <v>612</v>
      </c>
    </row>
    <row r="334" spans="2:36" ht="27.75" customHeight="1" outlineLevel="1" x14ac:dyDescent="0.2">
      <c r="E334" s="1149"/>
      <c r="F334" s="1149"/>
      <c r="G334" s="1146"/>
      <c r="H334" s="1146"/>
      <c r="I334" s="1146"/>
      <c r="J334" s="662" t="s">
        <v>613</v>
      </c>
      <c r="K334" s="662" t="s">
        <v>614</v>
      </c>
    </row>
    <row r="335" spans="2:36" outlineLevel="1" x14ac:dyDescent="0.2">
      <c r="E335" s="686" t="s">
        <v>615</v>
      </c>
      <c r="F335" s="668" t="s">
        <v>616</v>
      </c>
      <c r="G335" s="687"/>
      <c r="H335" s="688"/>
      <c r="I335" s="689">
        <f xml:space="preserve"> IF(G335=0,0,G335 ^ H335)</f>
        <v>0</v>
      </c>
      <c r="J335" s="689">
        <f t="shared" ref="J335:J347" si="35" xml:space="preserve"> $I335 - $H$328</f>
        <v>0</v>
      </c>
      <c r="K335" s="690">
        <f t="shared" ref="K335:K347" si="36" xml:space="preserve"> $I335 + $H$329</f>
        <v>0</v>
      </c>
    </row>
    <row r="336" spans="2:36" outlineLevel="1" x14ac:dyDescent="0.2">
      <c r="E336" s="691" t="s">
        <v>617</v>
      </c>
      <c r="F336" s="618" t="s">
        <v>618</v>
      </c>
      <c r="G336" s="692"/>
      <c r="H336" s="693"/>
      <c r="I336" s="694">
        <f t="shared" ref="I336:I347" si="37" xml:space="preserve"> IF(G336=0,0,G336 ^ H336)</f>
        <v>0</v>
      </c>
      <c r="J336" s="694">
        <f t="shared" si="35"/>
        <v>0</v>
      </c>
      <c r="K336" s="695">
        <f t="shared" si="36"/>
        <v>0</v>
      </c>
    </row>
    <row r="337" spans="5:11" outlineLevel="1" x14ac:dyDescent="0.2">
      <c r="E337" s="691" t="s">
        <v>619</v>
      </c>
      <c r="F337" s="618" t="s">
        <v>620</v>
      </c>
      <c r="G337" s="692"/>
      <c r="H337" s="693"/>
      <c r="I337" s="694">
        <f t="shared" si="37"/>
        <v>0</v>
      </c>
      <c r="J337" s="694">
        <f t="shared" si="35"/>
        <v>0</v>
      </c>
      <c r="K337" s="695">
        <f t="shared" si="36"/>
        <v>0</v>
      </c>
    </row>
    <row r="338" spans="5:11" outlineLevel="1" x14ac:dyDescent="0.2">
      <c r="E338" s="691" t="s">
        <v>52</v>
      </c>
      <c r="F338" s="618" t="s">
        <v>333</v>
      </c>
      <c r="G338" s="692"/>
      <c r="H338" s="693"/>
      <c r="I338" s="694">
        <f t="shared" si="37"/>
        <v>0</v>
      </c>
      <c r="J338" s="694">
        <f t="shared" si="35"/>
        <v>0</v>
      </c>
      <c r="K338" s="695">
        <f t="shared" si="36"/>
        <v>0</v>
      </c>
    </row>
    <row r="339" spans="5:11" outlineLevel="1" x14ac:dyDescent="0.2">
      <c r="E339" s="691" t="s">
        <v>621</v>
      </c>
      <c r="F339" s="618" t="s">
        <v>334</v>
      </c>
      <c r="G339" s="692"/>
      <c r="H339" s="693"/>
      <c r="I339" s="694">
        <f t="shared" si="37"/>
        <v>0</v>
      </c>
      <c r="J339" s="694">
        <f t="shared" si="35"/>
        <v>0</v>
      </c>
      <c r="K339" s="695">
        <f t="shared" si="36"/>
        <v>0</v>
      </c>
    </row>
    <row r="340" spans="5:11" outlineLevel="1" x14ac:dyDescent="0.2">
      <c r="E340" s="691" t="s">
        <v>622</v>
      </c>
      <c r="F340" s="618" t="s">
        <v>335</v>
      </c>
      <c r="G340" s="692"/>
      <c r="H340" s="693"/>
      <c r="I340" s="694">
        <f t="shared" si="37"/>
        <v>0</v>
      </c>
      <c r="J340" s="694">
        <f t="shared" si="35"/>
        <v>0</v>
      </c>
      <c r="K340" s="695">
        <f t="shared" si="36"/>
        <v>0</v>
      </c>
    </row>
    <row r="341" spans="5:11" outlineLevel="1" x14ac:dyDescent="0.2">
      <c r="E341" s="691" t="s">
        <v>623</v>
      </c>
      <c r="F341" s="618" t="s">
        <v>336</v>
      </c>
      <c r="G341" s="692"/>
      <c r="H341" s="693"/>
      <c r="I341" s="694">
        <f t="shared" si="37"/>
        <v>0</v>
      </c>
      <c r="J341" s="694">
        <f t="shared" si="35"/>
        <v>0</v>
      </c>
      <c r="K341" s="695">
        <f t="shared" si="36"/>
        <v>0</v>
      </c>
    </row>
    <row r="342" spans="5:11" outlineLevel="1" x14ac:dyDescent="0.2">
      <c r="E342" s="691" t="s">
        <v>624</v>
      </c>
      <c r="F342" s="618" t="s">
        <v>337</v>
      </c>
      <c r="G342" s="692"/>
      <c r="H342" s="693"/>
      <c r="I342" s="694">
        <f t="shared" si="37"/>
        <v>0</v>
      </c>
      <c r="J342" s="694">
        <f t="shared" si="35"/>
        <v>0</v>
      </c>
      <c r="K342" s="695">
        <f t="shared" si="36"/>
        <v>0</v>
      </c>
    </row>
    <row r="343" spans="5:11" outlineLevel="1" x14ac:dyDescent="0.2">
      <c r="E343" s="691" t="s">
        <v>625</v>
      </c>
      <c r="F343" s="618" t="s">
        <v>338</v>
      </c>
      <c r="G343" s="692"/>
      <c r="H343" s="693"/>
      <c r="I343" s="694">
        <f t="shared" si="37"/>
        <v>0</v>
      </c>
      <c r="J343" s="694">
        <f t="shared" si="35"/>
        <v>0</v>
      </c>
      <c r="K343" s="695">
        <f t="shared" si="36"/>
        <v>0</v>
      </c>
    </row>
    <row r="344" spans="5:11" outlineLevel="1" x14ac:dyDescent="0.2">
      <c r="E344" s="691" t="s">
        <v>626</v>
      </c>
      <c r="F344" s="618" t="s">
        <v>339</v>
      </c>
      <c r="G344" s="692"/>
      <c r="H344" s="693"/>
      <c r="I344" s="694">
        <f t="shared" si="37"/>
        <v>0</v>
      </c>
      <c r="J344" s="694">
        <f t="shared" si="35"/>
        <v>0</v>
      </c>
      <c r="K344" s="695">
        <f t="shared" si="36"/>
        <v>0</v>
      </c>
    </row>
    <row r="345" spans="5:11" outlineLevel="1" x14ac:dyDescent="0.2">
      <c r="E345" s="691" t="s">
        <v>627</v>
      </c>
      <c r="F345" s="618" t="s">
        <v>340</v>
      </c>
      <c r="G345" s="692"/>
      <c r="H345" s="693"/>
      <c r="I345" s="694">
        <f t="shared" si="37"/>
        <v>0</v>
      </c>
      <c r="J345" s="694">
        <f t="shared" si="35"/>
        <v>0</v>
      </c>
      <c r="K345" s="695">
        <f t="shared" si="36"/>
        <v>0</v>
      </c>
    </row>
    <row r="346" spans="5:11" outlineLevel="1" x14ac:dyDescent="0.2">
      <c r="E346" s="691" t="s">
        <v>628</v>
      </c>
      <c r="F346" s="618" t="s">
        <v>341</v>
      </c>
      <c r="G346" s="692"/>
      <c r="H346" s="693"/>
      <c r="I346" s="694">
        <f t="shared" si="37"/>
        <v>0</v>
      </c>
      <c r="J346" s="694">
        <f t="shared" si="35"/>
        <v>0</v>
      </c>
      <c r="K346" s="695">
        <f t="shared" si="36"/>
        <v>0</v>
      </c>
    </row>
    <row r="347" spans="5:11" outlineLevel="1" x14ac:dyDescent="0.2">
      <c r="E347" s="691" t="s">
        <v>629</v>
      </c>
      <c r="F347" s="618" t="s">
        <v>630</v>
      </c>
      <c r="G347" s="692"/>
      <c r="H347" s="693"/>
      <c r="I347" s="694">
        <f t="shared" si="37"/>
        <v>0</v>
      </c>
      <c r="J347" s="694">
        <f t="shared" si="35"/>
        <v>0</v>
      </c>
      <c r="K347" s="695">
        <f t="shared" si="36"/>
        <v>0</v>
      </c>
    </row>
    <row r="348" spans="5:11" outlineLevel="1" x14ac:dyDescent="0.2">
      <c r="E348" s="691"/>
      <c r="F348" s="618" t="str">
        <f t="shared" ref="F348:F358" si="38">F313</f>
        <v>[not used]</v>
      </c>
      <c r="G348" s="692"/>
      <c r="H348" s="693"/>
      <c r="I348" s="694"/>
      <c r="J348" s="694"/>
      <c r="K348" s="695"/>
    </row>
    <row r="349" spans="5:11" outlineLevel="1" x14ac:dyDescent="0.2">
      <c r="E349" s="691"/>
      <c r="F349" s="618" t="str">
        <f t="shared" si="38"/>
        <v>[not used]</v>
      </c>
      <c r="G349" s="692"/>
      <c r="H349" s="693"/>
      <c r="I349" s="694"/>
      <c r="J349" s="694"/>
      <c r="K349" s="695"/>
    </row>
    <row r="350" spans="5:11" outlineLevel="1" x14ac:dyDescent="0.2">
      <c r="E350" s="691"/>
      <c r="F350" s="618" t="str">
        <f t="shared" si="38"/>
        <v>[not used]</v>
      </c>
      <c r="G350" s="692"/>
      <c r="H350" s="693"/>
      <c r="I350" s="694"/>
      <c r="J350" s="694"/>
      <c r="K350" s="695"/>
    </row>
    <row r="351" spans="5:11" outlineLevel="1" x14ac:dyDescent="0.2">
      <c r="E351" s="691"/>
      <c r="F351" s="618" t="str">
        <f t="shared" si="38"/>
        <v>[not used]</v>
      </c>
      <c r="G351" s="692"/>
      <c r="H351" s="693"/>
      <c r="I351" s="694"/>
      <c r="J351" s="694"/>
      <c r="K351" s="695"/>
    </row>
    <row r="352" spans="5:11" outlineLevel="1" x14ac:dyDescent="0.2">
      <c r="E352" s="691"/>
      <c r="F352" s="618" t="str">
        <f t="shared" si="38"/>
        <v>[not used]</v>
      </c>
      <c r="G352" s="692"/>
      <c r="H352" s="693"/>
      <c r="I352" s="694"/>
      <c r="J352" s="694"/>
      <c r="K352" s="695"/>
    </row>
    <row r="353" spans="2:36" outlineLevel="1" x14ac:dyDescent="0.2">
      <c r="E353" s="691"/>
      <c r="F353" s="618" t="str">
        <f t="shared" si="38"/>
        <v>[not used]</v>
      </c>
      <c r="G353" s="692"/>
      <c r="H353" s="693"/>
      <c r="I353" s="694"/>
      <c r="J353" s="694"/>
      <c r="K353" s="695"/>
    </row>
    <row r="354" spans="2:36" outlineLevel="1" x14ac:dyDescent="0.2">
      <c r="E354" s="691"/>
      <c r="F354" s="618" t="str">
        <f t="shared" si="38"/>
        <v>[not used]</v>
      </c>
      <c r="G354" s="692"/>
      <c r="H354" s="693"/>
      <c r="I354" s="694"/>
      <c r="J354" s="694"/>
      <c r="K354" s="695"/>
    </row>
    <row r="355" spans="2:36" outlineLevel="1" x14ac:dyDescent="0.2">
      <c r="E355" s="691"/>
      <c r="F355" s="618" t="str">
        <f t="shared" si="38"/>
        <v>[not used]</v>
      </c>
      <c r="G355" s="692"/>
      <c r="H355" s="693"/>
      <c r="I355" s="694"/>
      <c r="J355" s="694"/>
      <c r="K355" s="695"/>
    </row>
    <row r="356" spans="2:36" outlineLevel="1" x14ac:dyDescent="0.2">
      <c r="E356" s="691"/>
      <c r="F356" s="618" t="str">
        <f t="shared" si="38"/>
        <v>[not used]</v>
      </c>
      <c r="G356" s="692"/>
      <c r="H356" s="693"/>
      <c r="I356" s="694"/>
      <c r="J356" s="694"/>
      <c r="K356" s="695"/>
    </row>
    <row r="357" spans="2:36" outlineLevel="1" x14ac:dyDescent="0.2">
      <c r="E357" s="691"/>
      <c r="F357" s="618" t="str">
        <f t="shared" si="38"/>
        <v>[not used]</v>
      </c>
      <c r="G357" s="692"/>
      <c r="H357" s="693"/>
      <c r="I357" s="694"/>
      <c r="J357" s="694"/>
      <c r="K357" s="695"/>
    </row>
    <row r="358" spans="2:36" outlineLevel="1" x14ac:dyDescent="0.2">
      <c r="E358" s="696"/>
      <c r="F358" s="621" t="str">
        <f t="shared" si="38"/>
        <v>[not used]</v>
      </c>
      <c r="G358" s="697"/>
      <c r="H358" s="698"/>
      <c r="I358" s="699"/>
      <c r="J358" s="699"/>
      <c r="K358" s="700"/>
    </row>
    <row r="359" spans="2:36" outlineLevel="1" x14ac:dyDescent="0.2"/>
    <row r="361" spans="2:36" ht="16.5" x14ac:dyDescent="0.3">
      <c r="B361" s="596"/>
      <c r="C361" s="596" t="s">
        <v>631</v>
      </c>
      <c r="D361" s="596"/>
      <c r="E361" s="596"/>
      <c r="F361" s="596"/>
      <c r="G361" s="596"/>
      <c r="H361" s="596"/>
      <c r="I361" s="596"/>
      <c r="J361" s="596"/>
      <c r="K361" s="596"/>
      <c r="L361" s="596"/>
      <c r="M361" s="596"/>
      <c r="N361" s="596"/>
      <c r="O361" s="596"/>
      <c r="P361" s="596"/>
      <c r="Q361" s="596"/>
      <c r="R361" s="596"/>
      <c r="S361" s="596"/>
      <c r="T361" s="596"/>
      <c r="U361" s="596"/>
      <c r="V361" s="596"/>
      <c r="W361" s="596"/>
      <c r="X361" s="596"/>
      <c r="Y361" s="596"/>
      <c r="Z361" s="596"/>
      <c r="AA361" s="596"/>
      <c r="AB361" s="596"/>
      <c r="AC361" s="596"/>
      <c r="AD361" s="596"/>
      <c r="AE361" s="596"/>
      <c r="AF361" s="596"/>
      <c r="AG361" s="596"/>
      <c r="AH361" s="596"/>
      <c r="AI361" s="596"/>
      <c r="AJ361" s="596"/>
    </row>
    <row r="362" spans="2:36" outlineLevel="1" x14ac:dyDescent="0.2"/>
    <row r="363" spans="2:36" ht="15.75" outlineLevel="1" x14ac:dyDescent="0.3">
      <c r="G363" s="9" t="s">
        <v>632</v>
      </c>
      <c r="H363" s="660"/>
      <c r="I363" s="9" t="s">
        <v>633</v>
      </c>
    </row>
    <row r="364" spans="2:36" ht="15.75" outlineLevel="1" x14ac:dyDescent="0.3">
      <c r="G364" s="9" t="s">
        <v>634</v>
      </c>
      <c r="H364" s="660"/>
      <c r="I364" s="9" t="s">
        <v>633</v>
      </c>
    </row>
    <row r="365" spans="2:36" outlineLevel="1" x14ac:dyDescent="0.2"/>
    <row r="366" spans="2:36" outlineLevel="1" x14ac:dyDescent="0.2">
      <c r="D366" s="684">
        <v>1</v>
      </c>
    </row>
    <row r="367" spans="2:36" outlineLevel="1" x14ac:dyDescent="0.2">
      <c r="D367" s="1143" t="s">
        <v>583</v>
      </c>
      <c r="E367" s="1143"/>
      <c r="F367" s="701" t="s">
        <v>584</v>
      </c>
      <c r="G367" s="702" t="s">
        <v>585</v>
      </c>
      <c r="H367" s="702" t="s">
        <v>586</v>
      </c>
      <c r="I367" s="703" t="s">
        <v>587</v>
      </c>
    </row>
    <row r="368" spans="2:36" ht="14.25" outlineLevel="1" x14ac:dyDescent="0.2">
      <c r="D368" s="1144" t="s">
        <v>582</v>
      </c>
      <c r="E368" s="1144"/>
      <c r="F368" s="663" t="s">
        <v>590</v>
      </c>
      <c r="G368" s="665" t="s">
        <v>635</v>
      </c>
      <c r="H368" s="665" t="s">
        <v>636</v>
      </c>
      <c r="I368" s="665" t="s">
        <v>637</v>
      </c>
    </row>
    <row r="369" spans="4:9" ht="25.5" outlineLevel="1" x14ac:dyDescent="0.2">
      <c r="D369" s="664" t="s">
        <v>580</v>
      </c>
      <c r="E369" s="664" t="s">
        <v>581</v>
      </c>
      <c r="F369" s="704"/>
      <c r="G369" s="704"/>
      <c r="H369" s="662" t="str">
        <f>"("&amp;($H$363*100)&amp;"% of DfTCLER)"</f>
        <v>(0% of DfTCLER)</v>
      </c>
      <c r="I369" s="662" t="str">
        <f>"("&amp;($H$364*100)&amp;"% of DfTCLER)"</f>
        <v>(0% of DfTCLER)</v>
      </c>
    </row>
    <row r="370" spans="4:9" outlineLevel="1" x14ac:dyDescent="0.2">
      <c r="D370" s="666">
        <f t="shared" ref="D370:F385" si="39">D302</f>
        <v>43556</v>
      </c>
      <c r="E370" s="667">
        <f t="shared" si="39"/>
        <v>43921</v>
      </c>
      <c r="F370" s="668" t="str">
        <f t="shared" si="39"/>
        <v>Year 1</v>
      </c>
      <c r="G370" s="705"/>
      <c r="H370" s="706">
        <f t="shared" ref="H370:H380" si="40" xml:space="preserve"> $G370 * $H$363</f>
        <v>0</v>
      </c>
      <c r="I370" s="707">
        <f t="shared" ref="I370:I380" si="41" xml:space="preserve"> $G370 * $H$364</f>
        <v>0</v>
      </c>
    </row>
    <row r="371" spans="4:9" outlineLevel="1" x14ac:dyDescent="0.2">
      <c r="D371" s="672">
        <f t="shared" si="39"/>
        <v>43922</v>
      </c>
      <c r="E371" s="673">
        <f t="shared" si="39"/>
        <v>44286</v>
      </c>
      <c r="F371" s="618" t="str">
        <f t="shared" si="39"/>
        <v>Year 2</v>
      </c>
      <c r="G371" s="708"/>
      <c r="H371" s="709">
        <f t="shared" si="40"/>
        <v>0</v>
      </c>
      <c r="I371" s="710">
        <f t="shared" si="41"/>
        <v>0</v>
      </c>
    </row>
    <row r="372" spans="4:9" outlineLevel="1" x14ac:dyDescent="0.2">
      <c r="D372" s="672">
        <f t="shared" si="39"/>
        <v>44287</v>
      </c>
      <c r="E372" s="673">
        <f t="shared" si="39"/>
        <v>44651</v>
      </c>
      <c r="F372" s="618" t="str">
        <f t="shared" si="39"/>
        <v>Year 3</v>
      </c>
      <c r="G372" s="708"/>
      <c r="H372" s="709">
        <f t="shared" si="40"/>
        <v>0</v>
      </c>
      <c r="I372" s="710">
        <f t="shared" si="41"/>
        <v>0</v>
      </c>
    </row>
    <row r="373" spans="4:9" outlineLevel="1" x14ac:dyDescent="0.2">
      <c r="D373" s="672">
        <f t="shared" si="39"/>
        <v>44652</v>
      </c>
      <c r="E373" s="673">
        <f t="shared" si="39"/>
        <v>45016</v>
      </c>
      <c r="F373" s="618" t="str">
        <f t="shared" si="39"/>
        <v>Year 4</v>
      </c>
      <c r="G373" s="708"/>
      <c r="H373" s="709">
        <f t="shared" si="40"/>
        <v>0</v>
      </c>
      <c r="I373" s="710">
        <f t="shared" si="41"/>
        <v>0</v>
      </c>
    </row>
    <row r="374" spans="4:9" outlineLevel="1" x14ac:dyDescent="0.2">
      <c r="D374" s="672">
        <f t="shared" si="39"/>
        <v>45017</v>
      </c>
      <c r="E374" s="673">
        <f t="shared" si="39"/>
        <v>45382</v>
      </c>
      <c r="F374" s="618" t="str">
        <f t="shared" si="39"/>
        <v>Year 5</v>
      </c>
      <c r="G374" s="708"/>
      <c r="H374" s="709">
        <f t="shared" si="40"/>
        <v>0</v>
      </c>
      <c r="I374" s="710">
        <f t="shared" si="41"/>
        <v>0</v>
      </c>
    </row>
    <row r="375" spans="4:9" outlineLevel="1" x14ac:dyDescent="0.2">
      <c r="D375" s="672">
        <f t="shared" si="39"/>
        <v>45383</v>
      </c>
      <c r="E375" s="673">
        <f t="shared" si="39"/>
        <v>45747</v>
      </c>
      <c r="F375" s="618" t="str">
        <f t="shared" si="39"/>
        <v>Year 6</v>
      </c>
      <c r="G375" s="708"/>
      <c r="H375" s="709">
        <f t="shared" si="40"/>
        <v>0</v>
      </c>
      <c r="I375" s="710">
        <f t="shared" si="41"/>
        <v>0</v>
      </c>
    </row>
    <row r="376" spans="4:9" outlineLevel="1" x14ac:dyDescent="0.2">
      <c r="D376" s="672">
        <f t="shared" si="39"/>
        <v>45748</v>
      </c>
      <c r="E376" s="673">
        <f t="shared" si="39"/>
        <v>46112</v>
      </c>
      <c r="F376" s="618" t="str">
        <f t="shared" si="39"/>
        <v>Year 7</v>
      </c>
      <c r="G376" s="708"/>
      <c r="H376" s="709">
        <f t="shared" si="40"/>
        <v>0</v>
      </c>
      <c r="I376" s="710">
        <f t="shared" si="41"/>
        <v>0</v>
      </c>
    </row>
    <row r="377" spans="4:9" outlineLevel="1" x14ac:dyDescent="0.2">
      <c r="D377" s="672">
        <f t="shared" si="39"/>
        <v>46113</v>
      </c>
      <c r="E377" s="673">
        <f t="shared" si="39"/>
        <v>46477</v>
      </c>
      <c r="F377" s="618" t="str">
        <f t="shared" si="39"/>
        <v>Year 8</v>
      </c>
      <c r="G377" s="708"/>
      <c r="H377" s="709">
        <f t="shared" si="40"/>
        <v>0</v>
      </c>
      <c r="I377" s="710">
        <f t="shared" si="41"/>
        <v>0</v>
      </c>
    </row>
    <row r="378" spans="4:9" outlineLevel="1" x14ac:dyDescent="0.2">
      <c r="D378" s="672">
        <f t="shared" si="39"/>
        <v>46478</v>
      </c>
      <c r="E378" s="673">
        <f t="shared" si="39"/>
        <v>46843</v>
      </c>
      <c r="F378" s="618" t="str">
        <f t="shared" si="39"/>
        <v>Year 9 (extension)</v>
      </c>
      <c r="G378" s="708"/>
      <c r="H378" s="709">
        <f t="shared" si="40"/>
        <v>0</v>
      </c>
      <c r="I378" s="710">
        <f t="shared" si="41"/>
        <v>0</v>
      </c>
    </row>
    <row r="379" spans="4:9" outlineLevel="1" x14ac:dyDescent="0.2">
      <c r="D379" s="672" t="str">
        <f t="shared" si="39"/>
        <v/>
      </c>
      <c r="E379" s="673" t="str">
        <f t="shared" si="39"/>
        <v/>
      </c>
      <c r="F379" s="618" t="str">
        <f t="shared" si="39"/>
        <v>[not used]</v>
      </c>
      <c r="G379" s="708"/>
      <c r="H379" s="709">
        <f t="shared" si="40"/>
        <v>0</v>
      </c>
      <c r="I379" s="710">
        <f t="shared" si="41"/>
        <v>0</v>
      </c>
    </row>
    <row r="380" spans="4:9" outlineLevel="1" x14ac:dyDescent="0.2">
      <c r="D380" s="672" t="str">
        <f t="shared" si="39"/>
        <v/>
      </c>
      <c r="E380" s="673" t="str">
        <f t="shared" si="39"/>
        <v/>
      </c>
      <c r="F380" s="618" t="str">
        <f t="shared" si="39"/>
        <v>[not used]</v>
      </c>
      <c r="G380" s="708"/>
      <c r="H380" s="709">
        <f t="shared" si="40"/>
        <v>0</v>
      </c>
      <c r="I380" s="710">
        <f t="shared" si="41"/>
        <v>0</v>
      </c>
    </row>
    <row r="381" spans="4:9" outlineLevel="1" x14ac:dyDescent="0.2">
      <c r="D381" s="672" t="str">
        <f t="shared" si="39"/>
        <v/>
      </c>
      <c r="E381" s="673" t="str">
        <f t="shared" si="39"/>
        <v/>
      </c>
      <c r="F381" s="618" t="str">
        <f t="shared" si="39"/>
        <v>[not used]</v>
      </c>
      <c r="G381" s="711"/>
      <c r="H381" s="712"/>
      <c r="I381" s="713"/>
    </row>
    <row r="382" spans="4:9" outlineLevel="1" x14ac:dyDescent="0.2">
      <c r="D382" s="672" t="str">
        <f t="shared" si="39"/>
        <v/>
      </c>
      <c r="E382" s="673" t="str">
        <f t="shared" si="39"/>
        <v/>
      </c>
      <c r="F382" s="618" t="str">
        <f t="shared" si="39"/>
        <v>[not used]</v>
      </c>
      <c r="G382" s="711"/>
      <c r="H382" s="712"/>
      <c r="I382" s="713"/>
    </row>
    <row r="383" spans="4:9" outlineLevel="1" x14ac:dyDescent="0.2">
      <c r="D383" s="672" t="str">
        <f t="shared" si="39"/>
        <v/>
      </c>
      <c r="E383" s="673" t="str">
        <f t="shared" si="39"/>
        <v/>
      </c>
      <c r="F383" s="618" t="str">
        <f t="shared" si="39"/>
        <v>[not used]</v>
      </c>
      <c r="G383" s="711"/>
      <c r="H383" s="712"/>
      <c r="I383" s="713"/>
    </row>
    <row r="384" spans="4:9" outlineLevel="1" x14ac:dyDescent="0.2">
      <c r="D384" s="672" t="str">
        <f t="shared" si="39"/>
        <v/>
      </c>
      <c r="E384" s="673" t="str">
        <f t="shared" si="39"/>
        <v/>
      </c>
      <c r="F384" s="618" t="str">
        <f t="shared" si="39"/>
        <v>[not used]</v>
      </c>
      <c r="G384" s="711"/>
      <c r="H384" s="712"/>
      <c r="I384" s="713"/>
    </row>
    <row r="385" spans="2:36" outlineLevel="1" x14ac:dyDescent="0.2">
      <c r="D385" s="672" t="str">
        <f t="shared" si="39"/>
        <v/>
      </c>
      <c r="E385" s="673" t="str">
        <f t="shared" si="39"/>
        <v/>
      </c>
      <c r="F385" s="618" t="str">
        <f t="shared" si="39"/>
        <v>[not used]</v>
      </c>
      <c r="G385" s="711"/>
      <c r="H385" s="712"/>
      <c r="I385" s="713"/>
    </row>
    <row r="386" spans="2:36" outlineLevel="1" x14ac:dyDescent="0.2">
      <c r="D386" s="672" t="str">
        <f t="shared" ref="D386:F391" si="42">D318</f>
        <v/>
      </c>
      <c r="E386" s="673" t="str">
        <f t="shared" si="42"/>
        <v/>
      </c>
      <c r="F386" s="618" t="str">
        <f t="shared" si="42"/>
        <v>[not used]</v>
      </c>
      <c r="G386" s="711"/>
      <c r="H386" s="712"/>
      <c r="I386" s="713"/>
    </row>
    <row r="387" spans="2:36" outlineLevel="1" x14ac:dyDescent="0.2">
      <c r="D387" s="672" t="str">
        <f t="shared" si="42"/>
        <v/>
      </c>
      <c r="E387" s="673" t="str">
        <f t="shared" si="42"/>
        <v/>
      </c>
      <c r="F387" s="618" t="str">
        <f t="shared" si="42"/>
        <v>[not used]</v>
      </c>
      <c r="G387" s="711"/>
      <c r="H387" s="712"/>
      <c r="I387" s="713"/>
    </row>
    <row r="388" spans="2:36" outlineLevel="1" x14ac:dyDescent="0.2">
      <c r="D388" s="672" t="str">
        <f t="shared" si="42"/>
        <v/>
      </c>
      <c r="E388" s="673" t="str">
        <f t="shared" si="42"/>
        <v/>
      </c>
      <c r="F388" s="618" t="str">
        <f t="shared" si="42"/>
        <v>[not used]</v>
      </c>
      <c r="G388" s="711"/>
      <c r="H388" s="712"/>
      <c r="I388" s="713"/>
    </row>
    <row r="389" spans="2:36" outlineLevel="1" x14ac:dyDescent="0.2">
      <c r="D389" s="672" t="str">
        <f t="shared" si="42"/>
        <v/>
      </c>
      <c r="E389" s="673" t="str">
        <f t="shared" si="42"/>
        <v/>
      </c>
      <c r="F389" s="618" t="str">
        <f t="shared" si="42"/>
        <v>[not used]</v>
      </c>
      <c r="G389" s="711"/>
      <c r="H389" s="712"/>
      <c r="I389" s="713"/>
    </row>
    <row r="390" spans="2:36" outlineLevel="1" x14ac:dyDescent="0.2">
      <c r="D390" s="672" t="str">
        <f t="shared" si="42"/>
        <v/>
      </c>
      <c r="E390" s="673" t="str">
        <f t="shared" si="42"/>
        <v/>
      </c>
      <c r="F390" s="618" t="str">
        <f t="shared" si="42"/>
        <v>[not used]</v>
      </c>
      <c r="G390" s="711"/>
      <c r="H390" s="712"/>
      <c r="I390" s="713"/>
    </row>
    <row r="391" spans="2:36" outlineLevel="1" x14ac:dyDescent="0.2">
      <c r="D391" s="714" t="str">
        <f t="shared" si="42"/>
        <v/>
      </c>
      <c r="E391" s="715" t="str">
        <f t="shared" si="42"/>
        <v/>
      </c>
      <c r="F391" s="621" t="str">
        <f t="shared" si="42"/>
        <v>[not used]</v>
      </c>
      <c r="G391" s="716"/>
      <c r="H391" s="717"/>
      <c r="I391" s="718"/>
    </row>
    <row r="392" spans="2:36" outlineLevel="1" x14ac:dyDescent="0.2"/>
    <row r="394" spans="2:36" ht="15" x14ac:dyDescent="0.25">
      <c r="B394" s="596"/>
      <c r="C394" s="596" t="s">
        <v>638</v>
      </c>
      <c r="D394" s="596"/>
      <c r="E394" s="596"/>
      <c r="F394" s="596"/>
      <c r="G394" s="596"/>
      <c r="H394" s="596"/>
      <c r="I394" s="596"/>
      <c r="J394" s="596"/>
      <c r="K394" s="596"/>
      <c r="L394" s="596"/>
      <c r="M394" s="596"/>
      <c r="N394" s="596"/>
      <c r="O394" s="596"/>
      <c r="P394" s="596"/>
      <c r="Q394" s="596"/>
      <c r="R394" s="596"/>
      <c r="S394" s="596"/>
      <c r="T394" s="596"/>
      <c r="U394" s="596"/>
      <c r="V394" s="596"/>
      <c r="W394" s="596"/>
      <c r="X394" s="596"/>
      <c r="Y394" s="596"/>
      <c r="Z394" s="596"/>
      <c r="AA394" s="596"/>
      <c r="AB394" s="596"/>
      <c r="AC394" s="596"/>
      <c r="AD394" s="596"/>
      <c r="AE394" s="596"/>
      <c r="AF394" s="596"/>
      <c r="AG394" s="596"/>
      <c r="AH394" s="596"/>
      <c r="AI394" s="596"/>
      <c r="AJ394" s="596"/>
    </row>
    <row r="395" spans="2:36" outlineLevel="1" x14ac:dyDescent="0.2"/>
    <row r="396" spans="2:36" outlineLevel="1" x14ac:dyDescent="0.2">
      <c r="G396" s="9" t="s">
        <v>606</v>
      </c>
      <c r="H396" s="683"/>
    </row>
    <row r="397" spans="2:36" outlineLevel="1" x14ac:dyDescent="0.2">
      <c r="G397" s="9" t="s">
        <v>607</v>
      </c>
      <c r="H397" s="683"/>
    </row>
    <row r="399" spans="2:36" outlineLevel="1" x14ac:dyDescent="0.2"/>
    <row r="400" spans="2:36" outlineLevel="1" x14ac:dyDescent="0.2">
      <c r="E400" s="684">
        <v>1</v>
      </c>
    </row>
    <row r="401" spans="5:11" outlineLevel="1" x14ac:dyDescent="0.2">
      <c r="E401" s="685" t="s">
        <v>583</v>
      </c>
      <c r="F401" s="685" t="s">
        <v>584</v>
      </c>
      <c r="G401" s="662" t="s">
        <v>585</v>
      </c>
      <c r="H401" s="662" t="s">
        <v>586</v>
      </c>
      <c r="I401" s="662" t="s">
        <v>587</v>
      </c>
      <c r="J401" s="662" t="s">
        <v>588</v>
      </c>
      <c r="K401" s="685" t="s">
        <v>589</v>
      </c>
    </row>
    <row r="402" spans="5:11" ht="25.9" customHeight="1" outlineLevel="1" x14ac:dyDescent="0.2">
      <c r="E402" s="1143" t="s">
        <v>582</v>
      </c>
      <c r="F402" s="1143" t="s">
        <v>590</v>
      </c>
      <c r="G402" s="1147" t="s">
        <v>639</v>
      </c>
      <c r="H402" s="1147" t="s">
        <v>609</v>
      </c>
      <c r="I402" s="1147" t="s">
        <v>640</v>
      </c>
      <c r="J402" s="662" t="s">
        <v>641</v>
      </c>
      <c r="K402" s="662" t="s">
        <v>642</v>
      </c>
    </row>
    <row r="403" spans="5:11" ht="34.15" customHeight="1" outlineLevel="1" x14ac:dyDescent="0.2">
      <c r="E403" s="1143"/>
      <c r="F403" s="1143"/>
      <c r="G403" s="1147"/>
      <c r="H403" s="1147"/>
      <c r="I403" s="1147"/>
      <c r="J403" s="662" t="s">
        <v>643</v>
      </c>
      <c r="K403" s="662" t="s">
        <v>644</v>
      </c>
    </row>
    <row r="404" spans="5:11" outlineLevel="1" x14ac:dyDescent="0.2">
      <c r="E404" s="686" t="str">
        <f t="shared" ref="E404:F419" si="43">E335</f>
        <v>2015/16</v>
      </c>
      <c r="F404" s="668" t="str">
        <f t="shared" si="43"/>
        <v>Year -1</v>
      </c>
      <c r="G404" s="687"/>
      <c r="H404" s="688"/>
      <c r="I404" s="689">
        <f xml:space="preserve"> IF(G404=0,0,G404 ^ H404)</f>
        <v>0</v>
      </c>
      <c r="J404" s="689">
        <f t="shared" ref="J404:J416" si="44" xml:space="preserve"> $I404 - $H$396</f>
        <v>0</v>
      </c>
      <c r="K404" s="690">
        <f t="shared" ref="K404:K416" si="45" xml:space="preserve"> $I404 + $H$397</f>
        <v>0</v>
      </c>
    </row>
    <row r="405" spans="5:11" outlineLevel="1" x14ac:dyDescent="0.2">
      <c r="E405" s="691" t="str">
        <f t="shared" si="43"/>
        <v>2016/17</v>
      </c>
      <c r="F405" s="618" t="str">
        <f t="shared" si="43"/>
        <v>Year 0</v>
      </c>
      <c r="G405" s="692"/>
      <c r="H405" s="693"/>
      <c r="I405" s="694">
        <f t="shared" ref="I405:I416" si="46" xml:space="preserve"> IF(G405=0,0,G405 ^ H405)</f>
        <v>0</v>
      </c>
      <c r="J405" s="694">
        <f t="shared" si="44"/>
        <v>0</v>
      </c>
      <c r="K405" s="695">
        <f t="shared" si="45"/>
        <v>0</v>
      </c>
    </row>
    <row r="406" spans="5:11" outlineLevel="1" x14ac:dyDescent="0.2">
      <c r="E406" s="691" t="str">
        <f t="shared" si="43"/>
        <v>2017/18</v>
      </c>
      <c r="F406" s="618" t="str">
        <f t="shared" si="43"/>
        <v>Year 1</v>
      </c>
      <c r="G406" s="692"/>
      <c r="H406" s="693"/>
      <c r="I406" s="694">
        <f t="shared" si="46"/>
        <v>0</v>
      </c>
      <c r="J406" s="694">
        <f t="shared" si="44"/>
        <v>0</v>
      </c>
      <c r="K406" s="695">
        <f t="shared" si="45"/>
        <v>0</v>
      </c>
    </row>
    <row r="407" spans="5:11" outlineLevel="1" x14ac:dyDescent="0.2">
      <c r="E407" s="691" t="str">
        <f t="shared" si="43"/>
        <v>2018/19</v>
      </c>
      <c r="F407" s="618" t="str">
        <f t="shared" si="43"/>
        <v>Year 2</v>
      </c>
      <c r="G407" s="692"/>
      <c r="H407" s="693"/>
      <c r="I407" s="694">
        <f t="shared" si="46"/>
        <v>0</v>
      </c>
      <c r="J407" s="694">
        <f t="shared" si="44"/>
        <v>0</v>
      </c>
      <c r="K407" s="695">
        <f t="shared" si="45"/>
        <v>0</v>
      </c>
    </row>
    <row r="408" spans="5:11" outlineLevel="1" x14ac:dyDescent="0.2">
      <c r="E408" s="691" t="str">
        <f t="shared" si="43"/>
        <v>2019/20</v>
      </c>
      <c r="F408" s="618" t="str">
        <f t="shared" si="43"/>
        <v>Year 3</v>
      </c>
      <c r="G408" s="692"/>
      <c r="H408" s="693"/>
      <c r="I408" s="694">
        <f t="shared" si="46"/>
        <v>0</v>
      </c>
      <c r="J408" s="694">
        <f t="shared" si="44"/>
        <v>0</v>
      </c>
      <c r="K408" s="695">
        <f t="shared" si="45"/>
        <v>0</v>
      </c>
    </row>
    <row r="409" spans="5:11" outlineLevel="1" x14ac:dyDescent="0.2">
      <c r="E409" s="691" t="str">
        <f t="shared" si="43"/>
        <v>2020/21</v>
      </c>
      <c r="F409" s="618" t="str">
        <f t="shared" si="43"/>
        <v>Year 4</v>
      </c>
      <c r="G409" s="692"/>
      <c r="H409" s="693"/>
      <c r="I409" s="694">
        <f t="shared" si="46"/>
        <v>0</v>
      </c>
      <c r="J409" s="694">
        <f t="shared" si="44"/>
        <v>0</v>
      </c>
      <c r="K409" s="695">
        <f t="shared" si="45"/>
        <v>0</v>
      </c>
    </row>
    <row r="410" spans="5:11" outlineLevel="1" x14ac:dyDescent="0.2">
      <c r="E410" s="691" t="str">
        <f t="shared" si="43"/>
        <v>2021/22</v>
      </c>
      <c r="F410" s="618" t="str">
        <f t="shared" si="43"/>
        <v>Year 5</v>
      </c>
      <c r="G410" s="692"/>
      <c r="H410" s="693"/>
      <c r="I410" s="694">
        <f t="shared" si="46"/>
        <v>0</v>
      </c>
      <c r="J410" s="694">
        <f t="shared" si="44"/>
        <v>0</v>
      </c>
      <c r="K410" s="695">
        <f t="shared" si="45"/>
        <v>0</v>
      </c>
    </row>
    <row r="411" spans="5:11" outlineLevel="1" x14ac:dyDescent="0.2">
      <c r="E411" s="691" t="str">
        <f t="shared" si="43"/>
        <v>2022/23</v>
      </c>
      <c r="F411" s="618" t="str">
        <f t="shared" si="43"/>
        <v>Year 6</v>
      </c>
      <c r="G411" s="692"/>
      <c r="H411" s="693"/>
      <c r="I411" s="694">
        <f t="shared" si="46"/>
        <v>0</v>
      </c>
      <c r="J411" s="694">
        <f t="shared" si="44"/>
        <v>0</v>
      </c>
      <c r="K411" s="695">
        <f t="shared" si="45"/>
        <v>0</v>
      </c>
    </row>
    <row r="412" spans="5:11" outlineLevel="1" x14ac:dyDescent="0.2">
      <c r="E412" s="691" t="str">
        <f t="shared" si="43"/>
        <v>2023/24</v>
      </c>
      <c r="F412" s="618" t="str">
        <f t="shared" si="43"/>
        <v>Year 7</v>
      </c>
      <c r="G412" s="692"/>
      <c r="H412" s="693"/>
      <c r="I412" s="694">
        <f t="shared" si="46"/>
        <v>0</v>
      </c>
      <c r="J412" s="694">
        <f t="shared" si="44"/>
        <v>0</v>
      </c>
      <c r="K412" s="695">
        <f t="shared" si="45"/>
        <v>0</v>
      </c>
    </row>
    <row r="413" spans="5:11" outlineLevel="1" x14ac:dyDescent="0.2">
      <c r="E413" s="691" t="str">
        <f t="shared" si="43"/>
        <v>2024/25</v>
      </c>
      <c r="F413" s="618" t="str">
        <f t="shared" si="43"/>
        <v>Year 8</v>
      </c>
      <c r="G413" s="692"/>
      <c r="H413" s="693"/>
      <c r="I413" s="694">
        <f t="shared" si="46"/>
        <v>0</v>
      </c>
      <c r="J413" s="694">
        <f t="shared" si="44"/>
        <v>0</v>
      </c>
      <c r="K413" s="695">
        <f t="shared" si="45"/>
        <v>0</v>
      </c>
    </row>
    <row r="414" spans="5:11" outlineLevel="1" x14ac:dyDescent="0.2">
      <c r="E414" s="691" t="str">
        <f t="shared" si="43"/>
        <v>2025/26</v>
      </c>
      <c r="F414" s="618" t="str">
        <f t="shared" si="43"/>
        <v>Year 9</v>
      </c>
      <c r="G414" s="692"/>
      <c r="H414" s="693"/>
      <c r="I414" s="694">
        <f t="shared" si="46"/>
        <v>0</v>
      </c>
      <c r="J414" s="694">
        <f t="shared" si="44"/>
        <v>0</v>
      </c>
      <c r="K414" s="695">
        <f t="shared" si="45"/>
        <v>0</v>
      </c>
    </row>
    <row r="415" spans="5:11" outlineLevel="1" x14ac:dyDescent="0.2">
      <c r="E415" s="691" t="str">
        <f t="shared" si="43"/>
        <v>2026/27</v>
      </c>
      <c r="F415" s="618" t="str">
        <f t="shared" si="43"/>
        <v>Year 10 (extension)</v>
      </c>
      <c r="G415" s="692"/>
      <c r="H415" s="693"/>
      <c r="I415" s="694">
        <f t="shared" si="46"/>
        <v>0</v>
      </c>
      <c r="J415" s="694">
        <f t="shared" si="44"/>
        <v>0</v>
      </c>
      <c r="K415" s="695">
        <f t="shared" si="45"/>
        <v>0</v>
      </c>
    </row>
    <row r="416" spans="5:11" outlineLevel="1" x14ac:dyDescent="0.2">
      <c r="E416" s="691" t="str">
        <f t="shared" si="43"/>
        <v>2027/28</v>
      </c>
      <c r="F416" s="618" t="str">
        <f t="shared" si="43"/>
        <v>Year 11 (extension)</v>
      </c>
      <c r="G416" s="692"/>
      <c r="H416" s="693"/>
      <c r="I416" s="694">
        <f t="shared" si="46"/>
        <v>0</v>
      </c>
      <c r="J416" s="694">
        <f t="shared" si="44"/>
        <v>0</v>
      </c>
      <c r="K416" s="695">
        <f t="shared" si="45"/>
        <v>0</v>
      </c>
    </row>
    <row r="417" spans="2:36" outlineLevel="1" x14ac:dyDescent="0.2">
      <c r="E417" s="691"/>
      <c r="F417" s="618" t="str">
        <f t="shared" si="43"/>
        <v>[not used]</v>
      </c>
      <c r="G417" s="692"/>
      <c r="H417" s="693"/>
      <c r="I417" s="694"/>
      <c r="J417" s="694"/>
      <c r="K417" s="695"/>
    </row>
    <row r="418" spans="2:36" outlineLevel="1" x14ac:dyDescent="0.2">
      <c r="E418" s="691"/>
      <c r="F418" s="618" t="str">
        <f t="shared" si="43"/>
        <v>[not used]</v>
      </c>
      <c r="G418" s="692"/>
      <c r="H418" s="693"/>
      <c r="I418" s="694"/>
      <c r="J418" s="694"/>
      <c r="K418" s="695"/>
    </row>
    <row r="419" spans="2:36" outlineLevel="1" x14ac:dyDescent="0.2">
      <c r="E419" s="691"/>
      <c r="F419" s="618" t="str">
        <f t="shared" si="43"/>
        <v>[not used]</v>
      </c>
      <c r="G419" s="692"/>
      <c r="H419" s="693"/>
      <c r="I419" s="694"/>
      <c r="J419" s="694"/>
      <c r="K419" s="695"/>
    </row>
    <row r="420" spans="2:36" outlineLevel="1" x14ac:dyDescent="0.2">
      <c r="E420" s="691"/>
      <c r="F420" s="618" t="str">
        <f t="shared" ref="F420:F426" si="47">F351</f>
        <v>[not used]</v>
      </c>
      <c r="G420" s="692"/>
      <c r="H420" s="693"/>
      <c r="I420" s="694"/>
      <c r="J420" s="694"/>
      <c r="K420" s="695"/>
    </row>
    <row r="421" spans="2:36" outlineLevel="1" x14ac:dyDescent="0.2">
      <c r="E421" s="691"/>
      <c r="F421" s="618" t="str">
        <f t="shared" si="47"/>
        <v>[not used]</v>
      </c>
      <c r="G421" s="692"/>
      <c r="H421" s="693"/>
      <c r="I421" s="694"/>
      <c r="J421" s="694"/>
      <c r="K421" s="695"/>
    </row>
    <row r="422" spans="2:36" outlineLevel="1" x14ac:dyDescent="0.2">
      <c r="E422" s="691"/>
      <c r="F422" s="618" t="str">
        <f t="shared" si="47"/>
        <v>[not used]</v>
      </c>
      <c r="G422" s="692"/>
      <c r="H422" s="693"/>
      <c r="I422" s="694"/>
      <c r="J422" s="694"/>
      <c r="K422" s="695"/>
    </row>
    <row r="423" spans="2:36" outlineLevel="1" x14ac:dyDescent="0.2">
      <c r="E423" s="691"/>
      <c r="F423" s="618" t="str">
        <f t="shared" si="47"/>
        <v>[not used]</v>
      </c>
      <c r="G423" s="692"/>
      <c r="H423" s="693"/>
      <c r="I423" s="694"/>
      <c r="J423" s="694"/>
      <c r="K423" s="695"/>
    </row>
    <row r="424" spans="2:36" outlineLevel="1" x14ac:dyDescent="0.2">
      <c r="E424" s="691"/>
      <c r="F424" s="618" t="str">
        <f t="shared" si="47"/>
        <v>[not used]</v>
      </c>
      <c r="G424" s="692"/>
      <c r="H424" s="693"/>
      <c r="I424" s="694"/>
      <c r="J424" s="694"/>
      <c r="K424" s="695"/>
    </row>
    <row r="425" spans="2:36" outlineLevel="1" x14ac:dyDescent="0.2">
      <c r="E425" s="691"/>
      <c r="F425" s="618" t="str">
        <f t="shared" si="47"/>
        <v>[not used]</v>
      </c>
      <c r="G425" s="692"/>
      <c r="H425" s="693"/>
      <c r="I425" s="694"/>
      <c r="J425" s="694"/>
      <c r="K425" s="695"/>
    </row>
    <row r="426" spans="2:36" outlineLevel="1" x14ac:dyDescent="0.2">
      <c r="E426" s="691"/>
      <c r="F426" s="618" t="str">
        <f t="shared" si="47"/>
        <v>[not used]</v>
      </c>
      <c r="G426" s="692"/>
      <c r="H426" s="693"/>
      <c r="I426" s="694"/>
      <c r="J426" s="694"/>
      <c r="K426" s="695"/>
    </row>
    <row r="427" spans="2:36" outlineLevel="1" x14ac:dyDescent="0.2">
      <c r="E427" s="696"/>
      <c r="F427" s="621" t="str">
        <f>F356</f>
        <v>[not used]</v>
      </c>
      <c r="G427" s="697"/>
      <c r="H427" s="698"/>
      <c r="I427" s="699"/>
      <c r="J427" s="699"/>
      <c r="K427" s="700"/>
    </row>
    <row r="428" spans="2:36" outlineLevel="1" x14ac:dyDescent="0.2"/>
    <row r="430" spans="2:36" ht="16.5" x14ac:dyDescent="0.25">
      <c r="B430" s="11" t="s">
        <v>645</v>
      </c>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row>
    <row r="432" spans="2:36" ht="15" x14ac:dyDescent="0.25">
      <c r="B432" s="596"/>
      <c r="C432" s="596" t="s">
        <v>646</v>
      </c>
      <c r="D432" s="596"/>
      <c r="E432" s="596"/>
      <c r="F432" s="596"/>
      <c r="G432" s="596"/>
      <c r="H432" s="596"/>
      <c r="I432" s="596"/>
      <c r="J432" s="596"/>
      <c r="K432" s="596"/>
      <c r="L432" s="596"/>
      <c r="M432" s="596"/>
      <c r="N432" s="596"/>
      <c r="O432" s="596"/>
      <c r="P432" s="596"/>
      <c r="Q432" s="596"/>
      <c r="R432" s="596"/>
      <c r="S432" s="596"/>
      <c r="T432" s="596"/>
      <c r="U432" s="596"/>
      <c r="V432" s="596"/>
      <c r="W432" s="596"/>
      <c r="X432" s="596"/>
      <c r="Y432" s="596"/>
      <c r="Z432" s="596"/>
      <c r="AA432" s="596"/>
      <c r="AB432" s="596"/>
      <c r="AC432" s="596"/>
      <c r="AD432" s="596"/>
      <c r="AE432" s="596"/>
      <c r="AF432" s="596"/>
      <c r="AG432" s="596"/>
      <c r="AH432" s="596"/>
      <c r="AI432" s="596"/>
      <c r="AJ432" s="596"/>
    </row>
    <row r="433" spans="4:7" outlineLevel="1" x14ac:dyDescent="0.2"/>
    <row r="434" spans="4:7" outlineLevel="1" x14ac:dyDescent="0.2">
      <c r="D434" s="653">
        <v>1</v>
      </c>
    </row>
    <row r="435" spans="4:7" outlineLevel="1" x14ac:dyDescent="0.2">
      <c r="D435" s="1120" t="s">
        <v>582</v>
      </c>
      <c r="E435" s="1121"/>
      <c r="F435" s="623"/>
    </row>
    <row r="436" spans="4:7" ht="38.25" customHeight="1" outlineLevel="1" x14ac:dyDescent="0.2">
      <c r="D436" s="719" t="s">
        <v>580</v>
      </c>
      <c r="E436" s="719" t="s">
        <v>581</v>
      </c>
      <c r="F436" s="629" t="s">
        <v>590</v>
      </c>
      <c r="G436" s="720" t="s">
        <v>647</v>
      </c>
    </row>
    <row r="437" spans="4:7" outlineLevel="1" x14ac:dyDescent="0.2">
      <c r="D437" s="633">
        <f t="shared" ref="D437:F452" si="48">D36</f>
        <v>43556</v>
      </c>
      <c r="E437" s="634">
        <f t="shared" si="48"/>
        <v>43921</v>
      </c>
      <c r="F437" s="605" t="str">
        <f t="shared" si="48"/>
        <v>Year 1</v>
      </c>
      <c r="G437" s="654"/>
    </row>
    <row r="438" spans="4:7" outlineLevel="1" x14ac:dyDescent="0.2">
      <c r="D438" s="635">
        <f t="shared" si="48"/>
        <v>43922</v>
      </c>
      <c r="E438" s="636">
        <f t="shared" si="48"/>
        <v>44286</v>
      </c>
      <c r="F438" s="610" t="str">
        <f t="shared" si="48"/>
        <v>Year 2</v>
      </c>
      <c r="G438" s="659"/>
    </row>
    <row r="439" spans="4:7" outlineLevel="1" x14ac:dyDescent="0.2">
      <c r="D439" s="635">
        <f t="shared" si="48"/>
        <v>44287</v>
      </c>
      <c r="E439" s="636">
        <f t="shared" si="48"/>
        <v>44651</v>
      </c>
      <c r="F439" s="610" t="str">
        <f t="shared" si="48"/>
        <v>Year 3</v>
      </c>
      <c r="G439" s="659"/>
    </row>
    <row r="440" spans="4:7" outlineLevel="1" x14ac:dyDescent="0.2">
      <c r="D440" s="635">
        <f t="shared" si="48"/>
        <v>44652</v>
      </c>
      <c r="E440" s="636">
        <f t="shared" si="48"/>
        <v>45016</v>
      </c>
      <c r="F440" s="610" t="str">
        <f t="shared" si="48"/>
        <v>Year 4</v>
      </c>
      <c r="G440" s="659"/>
    </row>
    <row r="441" spans="4:7" outlineLevel="1" x14ac:dyDescent="0.2">
      <c r="D441" s="635">
        <f t="shared" si="48"/>
        <v>45017</v>
      </c>
      <c r="E441" s="636">
        <f t="shared" si="48"/>
        <v>45382</v>
      </c>
      <c r="F441" s="610" t="str">
        <f t="shared" si="48"/>
        <v>Year 5</v>
      </c>
      <c r="G441" s="659"/>
    </row>
    <row r="442" spans="4:7" outlineLevel="1" x14ac:dyDescent="0.2">
      <c r="D442" s="635">
        <f t="shared" si="48"/>
        <v>45383</v>
      </c>
      <c r="E442" s="636">
        <f t="shared" si="48"/>
        <v>45747</v>
      </c>
      <c r="F442" s="610" t="str">
        <f t="shared" si="48"/>
        <v>Year 6</v>
      </c>
      <c r="G442" s="659"/>
    </row>
    <row r="443" spans="4:7" outlineLevel="1" x14ac:dyDescent="0.2">
      <c r="D443" s="635">
        <f t="shared" si="48"/>
        <v>45748</v>
      </c>
      <c r="E443" s="636">
        <f t="shared" si="48"/>
        <v>46112</v>
      </c>
      <c r="F443" s="610" t="str">
        <f t="shared" si="48"/>
        <v>Year 7</v>
      </c>
      <c r="G443" s="659"/>
    </row>
    <row r="444" spans="4:7" outlineLevel="1" x14ac:dyDescent="0.2">
      <c r="D444" s="635">
        <f t="shared" si="48"/>
        <v>46113</v>
      </c>
      <c r="E444" s="636">
        <f t="shared" si="48"/>
        <v>46477</v>
      </c>
      <c r="F444" s="610" t="str">
        <f t="shared" si="48"/>
        <v>Year 8</v>
      </c>
      <c r="G444" s="659"/>
    </row>
    <row r="445" spans="4:7" outlineLevel="1" x14ac:dyDescent="0.2">
      <c r="D445" s="635">
        <f t="shared" si="48"/>
        <v>46478</v>
      </c>
      <c r="E445" s="636">
        <f t="shared" si="48"/>
        <v>46843</v>
      </c>
      <c r="F445" s="613" t="str">
        <f t="shared" si="48"/>
        <v>Year 9 (extension)</v>
      </c>
      <c r="G445" s="659"/>
    </row>
    <row r="446" spans="4:7" outlineLevel="1" x14ac:dyDescent="0.2">
      <c r="D446" s="637" t="str">
        <f t="shared" si="48"/>
        <v/>
      </c>
      <c r="E446" s="638" t="str">
        <f t="shared" si="48"/>
        <v/>
      </c>
      <c r="F446" s="616" t="str">
        <f t="shared" si="48"/>
        <v>[not used]</v>
      </c>
      <c r="G446" s="657"/>
    </row>
    <row r="447" spans="4:7" outlineLevel="1" x14ac:dyDescent="0.2">
      <c r="D447" s="637" t="str">
        <f t="shared" si="48"/>
        <v/>
      </c>
      <c r="E447" s="638" t="str">
        <f t="shared" si="48"/>
        <v/>
      </c>
      <c r="F447" s="616" t="str">
        <f t="shared" si="48"/>
        <v>[not used]</v>
      </c>
      <c r="G447" s="657"/>
    </row>
    <row r="448" spans="4:7" outlineLevel="1" x14ac:dyDescent="0.2">
      <c r="D448" s="637" t="str">
        <f t="shared" si="48"/>
        <v/>
      </c>
      <c r="E448" s="638" t="str">
        <f t="shared" si="48"/>
        <v/>
      </c>
      <c r="F448" s="616" t="str">
        <f t="shared" si="48"/>
        <v>[not used]</v>
      </c>
      <c r="G448" s="657"/>
    </row>
    <row r="449" spans="2:36" outlineLevel="1" x14ac:dyDescent="0.2">
      <c r="D449" s="637" t="str">
        <f t="shared" si="48"/>
        <v/>
      </c>
      <c r="E449" s="638" t="str">
        <f t="shared" si="48"/>
        <v/>
      </c>
      <c r="F449" s="618" t="str">
        <f t="shared" si="48"/>
        <v>[not used]</v>
      </c>
      <c r="G449" s="657"/>
    </row>
    <row r="450" spans="2:36" outlineLevel="1" x14ac:dyDescent="0.2">
      <c r="D450" s="637" t="str">
        <f t="shared" si="48"/>
        <v/>
      </c>
      <c r="E450" s="638" t="str">
        <f t="shared" si="48"/>
        <v/>
      </c>
      <c r="F450" s="618" t="str">
        <f t="shared" si="48"/>
        <v>[not used]</v>
      </c>
      <c r="G450" s="657"/>
    </row>
    <row r="451" spans="2:36" outlineLevel="1" x14ac:dyDescent="0.2">
      <c r="D451" s="637" t="str">
        <f t="shared" si="48"/>
        <v/>
      </c>
      <c r="E451" s="638" t="str">
        <f t="shared" si="48"/>
        <v/>
      </c>
      <c r="F451" s="618" t="str">
        <f t="shared" si="48"/>
        <v>[not used]</v>
      </c>
      <c r="G451" s="657"/>
    </row>
    <row r="452" spans="2:36" outlineLevel="1" x14ac:dyDescent="0.2">
      <c r="D452" s="637" t="str">
        <f t="shared" si="48"/>
        <v/>
      </c>
      <c r="E452" s="638" t="str">
        <f t="shared" si="48"/>
        <v/>
      </c>
      <c r="F452" s="618" t="str">
        <f t="shared" si="48"/>
        <v>[not used]</v>
      </c>
      <c r="G452" s="657"/>
    </row>
    <row r="453" spans="2:36" outlineLevel="1" x14ac:dyDescent="0.2">
      <c r="D453" s="637" t="str">
        <f t="shared" ref="D453:F458" si="49">D52</f>
        <v/>
      </c>
      <c r="E453" s="638" t="str">
        <f t="shared" si="49"/>
        <v/>
      </c>
      <c r="F453" s="618" t="str">
        <f t="shared" si="49"/>
        <v>[not used]</v>
      </c>
      <c r="G453" s="657"/>
    </row>
    <row r="454" spans="2:36" outlineLevel="1" x14ac:dyDescent="0.2">
      <c r="D454" s="637" t="str">
        <f t="shared" si="49"/>
        <v/>
      </c>
      <c r="E454" s="638" t="str">
        <f t="shared" si="49"/>
        <v/>
      </c>
      <c r="F454" s="618" t="str">
        <f t="shared" si="49"/>
        <v>[not used]</v>
      </c>
      <c r="G454" s="657"/>
    </row>
    <row r="455" spans="2:36" outlineLevel="1" x14ac:dyDescent="0.2">
      <c r="D455" s="637" t="str">
        <f t="shared" si="49"/>
        <v/>
      </c>
      <c r="E455" s="638" t="str">
        <f t="shared" si="49"/>
        <v/>
      </c>
      <c r="F455" s="618" t="str">
        <f t="shared" si="49"/>
        <v>[not used]</v>
      </c>
      <c r="G455" s="657"/>
    </row>
    <row r="456" spans="2:36" outlineLevel="1" x14ac:dyDescent="0.2">
      <c r="D456" s="637" t="str">
        <f t="shared" si="49"/>
        <v/>
      </c>
      <c r="E456" s="638" t="str">
        <f t="shared" si="49"/>
        <v/>
      </c>
      <c r="F456" s="618" t="str">
        <f t="shared" si="49"/>
        <v>[not used]</v>
      </c>
      <c r="G456" s="657"/>
    </row>
    <row r="457" spans="2:36" outlineLevel="1" x14ac:dyDescent="0.2">
      <c r="D457" s="637" t="str">
        <f t="shared" si="49"/>
        <v/>
      </c>
      <c r="E457" s="638" t="str">
        <f t="shared" si="49"/>
        <v/>
      </c>
      <c r="F457" s="618" t="str">
        <f t="shared" si="49"/>
        <v>[not used]</v>
      </c>
      <c r="G457" s="657"/>
    </row>
    <row r="458" spans="2:36" outlineLevel="1" x14ac:dyDescent="0.2">
      <c r="D458" s="639" t="str">
        <f t="shared" si="49"/>
        <v/>
      </c>
      <c r="E458" s="640" t="str">
        <f t="shared" si="49"/>
        <v/>
      </c>
      <c r="F458" s="621" t="str">
        <f t="shared" si="49"/>
        <v>[not used]</v>
      </c>
      <c r="G458" s="658"/>
    </row>
    <row r="461" spans="2:36" ht="16.5" x14ac:dyDescent="0.25">
      <c r="B461" s="11" t="s">
        <v>25</v>
      </c>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row>
  </sheetData>
  <mergeCells count="41">
    <mergeCell ref="D435:E435"/>
    <mergeCell ref="H333:H334"/>
    <mergeCell ref="I333:I334"/>
    <mergeCell ref="D367:E367"/>
    <mergeCell ref="D368:E368"/>
    <mergeCell ref="E402:E403"/>
    <mergeCell ref="F402:F403"/>
    <mergeCell ref="G402:G403"/>
    <mergeCell ref="H402:H403"/>
    <mergeCell ref="I402:I403"/>
    <mergeCell ref="E333:E334"/>
    <mergeCell ref="F333:F334"/>
    <mergeCell ref="G333:G334"/>
    <mergeCell ref="G265:G266"/>
    <mergeCell ref="D299:E299"/>
    <mergeCell ref="D300:E300"/>
    <mergeCell ref="D205:E205"/>
    <mergeCell ref="F205:F206"/>
    <mergeCell ref="G205:G206"/>
    <mergeCell ref="D265:E265"/>
    <mergeCell ref="F265:F266"/>
    <mergeCell ref="H205:H206"/>
    <mergeCell ref="D236:E236"/>
    <mergeCell ref="F236:F237"/>
    <mergeCell ref="G236:G237"/>
    <mergeCell ref="G151:G152"/>
    <mergeCell ref="H151:H152"/>
    <mergeCell ref="D178:E178"/>
    <mergeCell ref="F178:F179"/>
    <mergeCell ref="G178:G179"/>
    <mergeCell ref="H178:H179"/>
    <mergeCell ref="D151:E151"/>
    <mergeCell ref="F151:F152"/>
    <mergeCell ref="D64:E64"/>
    <mergeCell ref="D121:E121"/>
    <mergeCell ref="F121:F122"/>
    <mergeCell ref="G121:J121"/>
    <mergeCell ref="C9:E9"/>
    <mergeCell ref="F9:F11"/>
    <mergeCell ref="C10:E11"/>
    <mergeCell ref="D92:E92"/>
  </mergeCells>
  <pageMargins left="0.39370078740157483" right="0.39370078740157483" top="0.39370078740157483" bottom="0.39370078740157483" header="0.31496062992125984" footer="0.31496062992125984"/>
  <pageSetup paperSize="8" scale="40" fitToHeight="99" orientation="landscape" r:id="rId1"/>
  <rowBreaks count="4" manualBreakCount="4">
    <brk id="146" max="16383" man="1"/>
    <brk id="229" max="16383" man="1"/>
    <brk id="290" max="16383" man="1"/>
    <brk id="428" max="16383" man="1"/>
  </rowBreaks>
  <ignoredErrors>
    <ignoredError sqref="F18"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pageSetUpPr autoPageBreaks="0" fitToPage="1"/>
  </sheetPr>
  <dimension ref="B2:AJ90"/>
  <sheetViews>
    <sheetView showGridLines="0" zoomScale="70" zoomScaleNormal="70" zoomScaleSheetLayoutView="70" workbookViewId="0">
      <pane xSplit="6" ySplit="14" topLeftCell="G15" activePane="bottomRight" state="frozen"/>
      <selection pane="topRight"/>
      <selection pane="bottomLeft"/>
      <selection pane="bottomRight"/>
    </sheetView>
  </sheetViews>
  <sheetFormatPr defaultColWidth="9" defaultRowHeight="12.75" outlineLevelRow="1" outlineLevelCol="1" x14ac:dyDescent="0.2"/>
  <cols>
    <col min="1" max="1" width="2.85546875" style="9" customWidth="1"/>
    <col min="2" max="2" width="3.140625" style="9" customWidth="1"/>
    <col min="3" max="3" width="16" style="9" customWidth="1"/>
    <col min="4" max="4" width="30" style="9" customWidth="1"/>
    <col min="5" max="5" width="26.7109375" style="9" customWidth="1"/>
    <col min="6" max="6" width="19.5703125" style="9" customWidth="1"/>
    <col min="7" max="22" width="11.42578125" style="9" customWidth="1"/>
    <col min="23" max="29" width="11.42578125" style="9" customWidth="1" outlineLevel="1"/>
    <col min="30" max="30" width="4.5703125" style="9" customWidth="1"/>
    <col min="31" max="31" width="11.42578125" style="9" customWidth="1" outlineLevel="1"/>
    <col min="32" max="32" width="4.5703125" style="9" customWidth="1" outlineLevel="1"/>
    <col min="33" max="33" width="11.42578125" style="9" customWidth="1" outlineLevel="1"/>
    <col min="34" max="34" width="4.5703125" style="9" customWidth="1" outlineLevel="1"/>
    <col min="35" max="35" width="11.42578125" style="9" customWidth="1" outlineLevel="1"/>
    <col min="36" max="36" width="4.5703125" style="9" customWidth="1" outlineLevel="1"/>
    <col min="37" max="16384" width="9" style="9"/>
  </cols>
  <sheetData>
    <row r="2" spans="2:36" x14ac:dyDescent="0.2">
      <c r="B2" s="7" t="str">
        <f>'Template Cover'!B2</f>
        <v>Owner:</v>
      </c>
      <c r="C2" s="8"/>
      <c r="D2" s="8"/>
      <c r="E2" s="8"/>
      <c r="F2" s="8"/>
      <c r="G2" s="8" t="str">
        <f>Owner</f>
        <v>Department for Transport</v>
      </c>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2:36" x14ac:dyDescent="0.2">
      <c r="B3" s="7" t="str">
        <f>'Template Cover'!B3</f>
        <v>Project:</v>
      </c>
      <c r="C3" s="8"/>
      <c r="D3" s="8"/>
      <c r="E3" s="8"/>
      <c r="F3" s="8"/>
      <c r="G3" s="8" t="str">
        <f>Project</f>
        <v>South Eastern Franchise</v>
      </c>
      <c r="H3" s="8"/>
      <c r="I3" s="8"/>
      <c r="J3" s="8"/>
      <c r="K3" s="8"/>
      <c r="L3" s="8"/>
      <c r="M3" s="8"/>
      <c r="N3" s="8"/>
      <c r="O3" s="8"/>
      <c r="P3" s="8"/>
      <c r="Q3" s="8"/>
      <c r="R3" s="8"/>
      <c r="S3" s="8"/>
      <c r="T3" s="8"/>
      <c r="U3" s="8"/>
      <c r="V3" s="8"/>
      <c r="W3" s="8"/>
      <c r="X3" s="8"/>
      <c r="Y3" s="8"/>
      <c r="Z3" s="8"/>
      <c r="AA3" s="8"/>
      <c r="AB3" s="8"/>
      <c r="AC3" s="8"/>
      <c r="AD3" s="8"/>
      <c r="AE3" s="8"/>
      <c r="AF3" s="8"/>
      <c r="AG3" s="8"/>
      <c r="AH3" s="8"/>
      <c r="AI3" s="8"/>
      <c r="AJ3" s="8"/>
    </row>
    <row r="4" spans="2:36" x14ac:dyDescent="0.2">
      <c r="B4" s="7" t="str">
        <f>'Template Cover'!B4</f>
        <v>Sheet:</v>
      </c>
      <c r="C4" s="8"/>
      <c r="D4" s="8"/>
      <c r="E4" s="8"/>
      <c r="F4" s="8"/>
      <c r="G4" s="8" t="str">
        <f ca="1">MID(CELL("filename",$A$1),FIND("]",CELL("filename",$A$1))+1,99)</f>
        <v>NPV</v>
      </c>
      <c r="H4" s="8"/>
      <c r="I4" s="8"/>
      <c r="J4" s="8"/>
      <c r="K4" s="8"/>
      <c r="L4" s="8"/>
      <c r="M4" s="8"/>
      <c r="N4" s="8"/>
      <c r="O4" s="8"/>
      <c r="P4" s="8"/>
      <c r="Q4" s="8"/>
      <c r="R4" s="8"/>
      <c r="S4" s="8"/>
      <c r="T4" s="8"/>
      <c r="U4" s="8"/>
      <c r="V4" s="8"/>
      <c r="W4" s="8"/>
      <c r="X4" s="8"/>
      <c r="Y4" s="8"/>
      <c r="Z4" s="8"/>
      <c r="AA4" s="8"/>
      <c r="AB4" s="8"/>
      <c r="AC4" s="8"/>
      <c r="AD4" s="8"/>
      <c r="AE4" s="8"/>
      <c r="AF4" s="8"/>
      <c r="AG4" s="8"/>
      <c r="AH4" s="8"/>
      <c r="AI4" s="8"/>
      <c r="AJ4" s="8"/>
    </row>
    <row r="5" spans="2:36" x14ac:dyDescent="0.2">
      <c r="B5" s="7" t="str">
        <f>'Template Cover'!B5</f>
        <v>Version:</v>
      </c>
      <c r="C5" s="8"/>
      <c r="D5" s="8"/>
      <c r="E5" s="8"/>
      <c r="F5" s="8"/>
      <c r="G5" s="8">
        <f>Version</f>
        <v>1</v>
      </c>
      <c r="H5" s="8"/>
      <c r="I5" s="8"/>
      <c r="J5" s="8"/>
      <c r="K5" s="8"/>
      <c r="L5" s="8"/>
      <c r="M5" s="8"/>
      <c r="N5" s="8"/>
      <c r="O5" s="8"/>
      <c r="P5" s="8"/>
      <c r="Q5" s="8"/>
      <c r="R5" s="8"/>
      <c r="S5" s="8"/>
      <c r="T5" s="8"/>
      <c r="U5" s="8"/>
      <c r="V5" s="8"/>
      <c r="W5" s="8"/>
      <c r="X5" s="8"/>
      <c r="Y5" s="8"/>
      <c r="Z5" s="8"/>
      <c r="AA5" s="8"/>
      <c r="AB5" s="8"/>
      <c r="AC5" s="8"/>
      <c r="AD5" s="8"/>
      <c r="AE5" s="8"/>
      <c r="AF5" s="8"/>
      <c r="AG5" s="8"/>
      <c r="AH5" s="8"/>
      <c r="AI5" s="8"/>
      <c r="AJ5" s="8"/>
    </row>
    <row r="6" spans="2:36" x14ac:dyDescent="0.2">
      <c r="B6" s="7" t="str">
        <f>'Template Cover'!B6</f>
        <v>Date:</v>
      </c>
      <c r="C6" s="10"/>
      <c r="D6" s="10"/>
      <c r="E6" s="10"/>
      <c r="F6" s="10"/>
      <c r="G6" s="10">
        <f ca="1">TODAY()</f>
        <v>43067</v>
      </c>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row>
    <row r="7" spans="2:36" x14ac:dyDescent="0.2">
      <c r="B7" s="7" t="str">
        <f>'Template Cover'!B7</f>
        <v>Filename:</v>
      </c>
      <c r="C7" s="8"/>
      <c r="D7" s="8"/>
      <c r="E7" s="8"/>
      <c r="F7" s="8"/>
      <c r="G7" s="8" t="str">
        <f ca="1">LEFT(CELL("FILENAME",$A$1),FIND("]",CELL("FILENAME",$A$1)))</f>
        <v>G:\AFP\RailGrpAll\FRP\002 Projects\009 South Eastern\0004 Finance\10_ITT\Financial Model Template\[SEF Financial Templates v4.01.xlsx]</v>
      </c>
      <c r="H7" s="8"/>
      <c r="I7" s="8"/>
      <c r="J7" s="8"/>
      <c r="K7" s="8"/>
      <c r="L7" s="8"/>
      <c r="M7" s="8"/>
      <c r="N7" s="8"/>
      <c r="O7" s="8"/>
      <c r="P7" s="8"/>
      <c r="Q7" s="8"/>
      <c r="R7" s="8"/>
      <c r="S7" s="8"/>
      <c r="T7" s="8"/>
      <c r="U7" s="8"/>
      <c r="V7" s="8"/>
      <c r="W7" s="8"/>
      <c r="X7" s="8"/>
      <c r="Y7" s="8"/>
      <c r="Z7" s="8"/>
      <c r="AA7" s="8"/>
      <c r="AB7" s="8"/>
      <c r="AC7" s="8"/>
      <c r="AD7" s="8"/>
      <c r="AE7" s="8"/>
      <c r="AF7" s="8"/>
      <c r="AG7" s="8"/>
      <c r="AH7" s="8"/>
      <c r="AI7" s="8"/>
      <c r="AJ7" s="8"/>
    </row>
    <row r="9" spans="2:36" ht="33.6" customHeight="1" x14ac:dyDescent="0.2">
      <c r="C9" s="1150" t="str">
        <f>RN_Switch</f>
        <v>Nominal</v>
      </c>
      <c r="D9" s="1151"/>
      <c r="E9" s="1152" t="s">
        <v>72</v>
      </c>
      <c r="F9" s="1152"/>
      <c r="G9" s="131" t="str">
        <f>Timeline!G29</f>
        <v>Blank</v>
      </c>
      <c r="H9" s="131" t="str">
        <f>Timeline!H29</f>
        <v>Blank</v>
      </c>
      <c r="I9" s="131" t="str">
        <f>Timeline!I29</f>
        <v>Year -3</v>
      </c>
      <c r="J9" s="131" t="str">
        <f>Timeline!J29</f>
        <v>Year -2</v>
      </c>
      <c r="K9" s="131" t="str">
        <f>Timeline!K29</f>
        <v>Year -1</v>
      </c>
      <c r="L9" s="131" t="str">
        <f>Timeline!L29</f>
        <v>Year 0</v>
      </c>
      <c r="M9" s="131" t="str">
        <f>Timeline!M29</f>
        <v>Year 1</v>
      </c>
      <c r="N9" s="131" t="str">
        <f>Timeline!N29</f>
        <v>Year 2</v>
      </c>
      <c r="O9" s="131" t="str">
        <f>Timeline!O29</f>
        <v>Year 3</v>
      </c>
      <c r="P9" s="131" t="str">
        <f>Timeline!P29</f>
        <v>Year 4</v>
      </c>
      <c r="Q9" s="131" t="str">
        <f>Timeline!Q29</f>
        <v>Year 5</v>
      </c>
      <c r="R9" s="131" t="str">
        <f>Timeline!R29</f>
        <v>Year 6</v>
      </c>
      <c r="S9" s="131" t="str">
        <f>Timeline!S29</f>
        <v>Year 7</v>
      </c>
      <c r="T9" s="131" t="str">
        <f>Timeline!T29</f>
        <v>Year 8</v>
      </c>
      <c r="U9" s="131" t="str">
        <f>Timeline!U29</f>
        <v>Year 9</v>
      </c>
      <c r="V9" s="131" t="str">
        <f>Timeline!V29</f>
        <v>Year 10</v>
      </c>
      <c r="W9" s="131" t="str">
        <f>Timeline!W29</f>
        <v>Year 11</v>
      </c>
      <c r="X9" s="131" t="str">
        <f>Timeline!X29</f>
        <v>Year 12</v>
      </c>
      <c r="Y9" s="131" t="str">
        <f>Timeline!Y29</f>
        <v>Year 13</v>
      </c>
      <c r="Z9" s="131" t="str">
        <f>Timeline!Z29</f>
        <v>Year 14</v>
      </c>
      <c r="AA9" s="131" t="str">
        <f>Timeline!AA29</f>
        <v>Year 15</v>
      </c>
      <c r="AB9" s="131" t="str">
        <f>Timeline!AB29</f>
        <v>Year 16</v>
      </c>
      <c r="AC9" s="131" t="str">
        <f>Timeline!AC29</f>
        <v>Year 17</v>
      </c>
      <c r="AE9" s="131" t="str">
        <f>Timeline!AE29</f>
        <v>Year 17 (Not Used)</v>
      </c>
      <c r="AG9" s="131" t="str">
        <f>Timeline!AG29</f>
        <v>Year 17 (Not Used)</v>
      </c>
      <c r="AI9" s="131" t="str">
        <f>Timeline!AI29</f>
        <v>Year 17 (Not Used)</v>
      </c>
    </row>
    <row r="10" spans="2:36" ht="25.5" x14ac:dyDescent="0.2">
      <c r="C10" s="1153" t="str">
        <f>Option_Switch</f>
        <v>Base Model</v>
      </c>
      <c r="D10" s="1154"/>
      <c r="E10" s="1093"/>
      <c r="F10" s="1088"/>
      <c r="G10" s="131" t="str">
        <f>Timeline!G30</f>
        <v>For Bidder Use</v>
      </c>
      <c r="H10" s="131" t="str">
        <f>Timeline!H30</f>
        <v>For Bidder Use</v>
      </c>
      <c r="I10" s="131" t="str">
        <f>Timeline!I30</f>
        <v>Actual</v>
      </c>
      <c r="J10" s="131" t="str">
        <f>Timeline!J30</f>
        <v>Actual</v>
      </c>
      <c r="K10" s="131" t="str">
        <f>Timeline!K30</f>
        <v>Forecast</v>
      </c>
      <c r="L10" s="131" t="str">
        <f>Timeline!L30</f>
        <v>Forecast</v>
      </c>
      <c r="M10" s="131" t="str">
        <f>Timeline!M30</f>
        <v>Core</v>
      </c>
      <c r="N10" s="131" t="str">
        <f>Timeline!N30</f>
        <v>Core</v>
      </c>
      <c r="O10" s="131" t="str">
        <f>Timeline!O30</f>
        <v>Core</v>
      </c>
      <c r="P10" s="131" t="str">
        <f>Timeline!P30</f>
        <v>Core</v>
      </c>
      <c r="Q10" s="131" t="str">
        <f>Timeline!Q30</f>
        <v>Core</v>
      </c>
      <c r="R10" s="131" t="str">
        <f>Timeline!R30</f>
        <v>Core</v>
      </c>
      <c r="S10" s="131" t="str">
        <f>Timeline!S30</f>
        <v>Core</v>
      </c>
      <c r="T10" s="131" t="str">
        <f>Timeline!T30</f>
        <v>Core</v>
      </c>
      <c r="U10" s="131" t="str">
        <f>Timeline!U30</f>
        <v>Extension</v>
      </c>
      <c r="V10" s="721" t="str">
        <f>Timeline!V30</f>
        <v>Not Used</v>
      </c>
      <c r="W10" s="131" t="str">
        <f>Timeline!W30</f>
        <v>Not Used</v>
      </c>
      <c r="X10" s="131" t="str">
        <f>Timeline!X30</f>
        <v>Not Used</v>
      </c>
      <c r="Y10" s="131" t="str">
        <f>Timeline!Y30</f>
        <v>Not Used</v>
      </c>
      <c r="Z10" s="131" t="str">
        <f>Timeline!Z30</f>
        <v>Not Used</v>
      </c>
      <c r="AA10" s="131" t="str">
        <f>Timeline!AA30</f>
        <v>Not Used</v>
      </c>
      <c r="AB10" s="131" t="str">
        <f>Timeline!AB30</f>
        <v>Not Used</v>
      </c>
      <c r="AC10" s="131" t="str">
        <f>Timeline!AC30</f>
        <v>Not Used</v>
      </c>
      <c r="AE10" s="131" t="str">
        <f>Timeline!AE30</f>
        <v>Not used</v>
      </c>
      <c r="AG10" s="131" t="str">
        <f>Timeline!AG30</f>
        <v>Not Used</v>
      </c>
      <c r="AI10" s="131" t="str">
        <f>Timeline!AI30</f>
        <v>Not Used</v>
      </c>
    </row>
    <row r="11" spans="2:36" x14ac:dyDescent="0.2">
      <c r="C11" s="1099"/>
      <c r="D11" s="1107"/>
      <c r="E11" s="1094"/>
      <c r="F11" s="1089"/>
      <c r="G11" s="132" t="str">
        <f>IF(Timeline!G31="","",Timeline!G31)</f>
        <v/>
      </c>
      <c r="H11" s="132" t="str">
        <f>IF(Timeline!H31="","",Timeline!H31)</f>
        <v/>
      </c>
      <c r="I11" s="132">
        <f>IF(Timeline!I31="","",Timeline!I31)</f>
        <v>42460</v>
      </c>
      <c r="J11" s="132">
        <f>IF(Timeline!J31="","",Timeline!J31)</f>
        <v>42825</v>
      </c>
      <c r="K11" s="132">
        <f>IF(Timeline!K31="","",Timeline!K31)</f>
        <v>43190</v>
      </c>
      <c r="L11" s="132">
        <f>IF(Timeline!L31="","",Timeline!L31)</f>
        <v>43555</v>
      </c>
      <c r="M11" s="132">
        <f>IF(Timeline!M31="","",Timeline!M31)</f>
        <v>43921</v>
      </c>
      <c r="N11" s="132">
        <f>IF(Timeline!N31="","",Timeline!N31)</f>
        <v>44286</v>
      </c>
      <c r="O11" s="132">
        <f>IF(Timeline!O31="","",Timeline!O31)</f>
        <v>44651</v>
      </c>
      <c r="P11" s="132">
        <f>IF(Timeline!P31="","",Timeline!P31)</f>
        <v>45016</v>
      </c>
      <c r="Q11" s="132">
        <f>IF(Timeline!Q31="","",Timeline!Q31)</f>
        <v>45382</v>
      </c>
      <c r="R11" s="132">
        <f>IF(Timeline!R31="","",Timeline!R31)</f>
        <v>45747</v>
      </c>
      <c r="S11" s="132">
        <f>IF(Timeline!S31="","",Timeline!S31)</f>
        <v>46112</v>
      </c>
      <c r="T11" s="132">
        <f>IF(Timeline!T31="","",Timeline!T31)</f>
        <v>46477</v>
      </c>
      <c r="U11" s="132">
        <f>IF(Timeline!U31="","",Timeline!U31)</f>
        <v>46843</v>
      </c>
      <c r="V11" s="132">
        <f>IF(Timeline!V31="","",Timeline!V31)</f>
        <v>47208</v>
      </c>
      <c r="W11" s="132">
        <f>IF(Timeline!W31="","",Timeline!W31)</f>
        <v>47573</v>
      </c>
      <c r="X11" s="132">
        <f>IF(Timeline!X31="","",Timeline!X31)</f>
        <v>47938</v>
      </c>
      <c r="Y11" s="132">
        <f>IF(Timeline!Y31="","",Timeline!Y31)</f>
        <v>48304</v>
      </c>
      <c r="Z11" s="132">
        <f>IF(Timeline!Z31="","",Timeline!Z31)</f>
        <v>48669</v>
      </c>
      <c r="AA11" s="132">
        <f>IF(Timeline!AA31="","",Timeline!AA31)</f>
        <v>49034</v>
      </c>
      <c r="AB11" s="132">
        <f>IF(Timeline!AB31="","",Timeline!AB31)</f>
        <v>49399</v>
      </c>
      <c r="AC11" s="132">
        <f>IF(Timeline!AC31="","",Timeline!AC31)</f>
        <v>49765</v>
      </c>
      <c r="AE11" s="132">
        <f>IF(Timeline!AE31="","",Timeline!AE31)</f>
        <v>49765</v>
      </c>
      <c r="AG11" s="132">
        <f>IF(Timeline!AG31="","",Timeline!AG31)</f>
        <v>49765</v>
      </c>
      <c r="AI11" s="132">
        <f>IF(Timeline!AI31="","",Timeline!AI31)</f>
        <v>49765</v>
      </c>
    </row>
    <row r="13" spans="2:36" ht="16.5" x14ac:dyDescent="0.25">
      <c r="B13" s="11" t="s">
        <v>648</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row>
    <row r="14" spans="2:36" outlineLevel="1" x14ac:dyDescent="0.2"/>
    <row r="15" spans="2:36" outlineLevel="1" x14ac:dyDescent="0.2">
      <c r="C15" s="199" t="s">
        <v>649</v>
      </c>
      <c r="D15" s="199"/>
    </row>
    <row r="16" spans="2:36" outlineLevel="1" x14ac:dyDescent="0.2">
      <c r="C16" s="722" t="s">
        <v>650</v>
      </c>
      <c r="D16" s="723"/>
      <c r="E16" s="724" t="s">
        <v>42</v>
      </c>
      <c r="F16" s="725">
        <f>Output_Price_Base</f>
        <v>43555</v>
      </c>
    </row>
    <row r="17" spans="3:35" outlineLevel="1" x14ac:dyDescent="0.2">
      <c r="C17" s="209" t="s">
        <v>53</v>
      </c>
      <c r="D17" s="726"/>
      <c r="E17" s="143" t="str">
        <f>E16</f>
        <v>Date</v>
      </c>
      <c r="F17" s="727">
        <f>Disc_Base</f>
        <v>43556</v>
      </c>
    </row>
    <row r="18" spans="3:35" outlineLevel="1" x14ac:dyDescent="0.2">
      <c r="C18" s="209" t="s">
        <v>65</v>
      </c>
      <c r="D18" s="726"/>
      <c r="E18" s="728" t="s">
        <v>651</v>
      </c>
      <c r="F18" s="729">
        <v>365.25</v>
      </c>
    </row>
    <row r="19" spans="3:35" outlineLevel="1" x14ac:dyDescent="0.2">
      <c r="C19" s="209" t="s">
        <v>652</v>
      </c>
      <c r="D19" s="726"/>
      <c r="E19" s="143" t="str">
        <f>E16</f>
        <v>Date</v>
      </c>
      <c r="F19" s="727">
        <f>Franchise_Start</f>
        <v>43556</v>
      </c>
    </row>
    <row r="20" spans="3:35" outlineLevel="1" x14ac:dyDescent="0.2">
      <c r="C20" s="209" t="s">
        <v>653</v>
      </c>
      <c r="D20" s="726"/>
      <c r="E20" s="143" t="str">
        <f>E19</f>
        <v>Date</v>
      </c>
      <c r="F20" s="727">
        <f>Franchise_End_1</f>
        <v>46477</v>
      </c>
    </row>
    <row r="21" spans="3:35" outlineLevel="1" x14ac:dyDescent="0.2">
      <c r="C21" s="225" t="s">
        <v>654</v>
      </c>
      <c r="D21" s="730"/>
      <c r="E21" s="155" t="str">
        <f>E20</f>
        <v>Date</v>
      </c>
      <c r="F21" s="731">
        <f>Franchise_End_2</f>
        <v>46843</v>
      </c>
    </row>
    <row r="22" spans="3:35" outlineLevel="1" x14ac:dyDescent="0.2"/>
    <row r="23" spans="3:35" outlineLevel="1" x14ac:dyDescent="0.2">
      <c r="C23" s="200" t="s">
        <v>45</v>
      </c>
    </row>
    <row r="24" spans="3:35" outlineLevel="1" x14ac:dyDescent="0.2">
      <c r="C24" s="732" t="str">
        <f>Timeline!B32</f>
        <v>First Day</v>
      </c>
      <c r="D24" s="733"/>
      <c r="E24" s="724" t="s">
        <v>42</v>
      </c>
      <c r="F24" s="733"/>
      <c r="G24" s="734"/>
      <c r="H24" s="735"/>
      <c r="I24" s="735">
        <f>Timeline!I32</f>
        <v>42095</v>
      </c>
      <c r="J24" s="735">
        <f>Timeline!J32</f>
        <v>42461</v>
      </c>
      <c r="K24" s="735">
        <f>Timeline!K32</f>
        <v>42826</v>
      </c>
      <c r="L24" s="735">
        <f>Timeline!L32</f>
        <v>43191</v>
      </c>
      <c r="M24" s="735">
        <f>Timeline!M32</f>
        <v>43556</v>
      </c>
      <c r="N24" s="735">
        <f>Timeline!N32</f>
        <v>43922</v>
      </c>
      <c r="O24" s="735">
        <f>Timeline!O32</f>
        <v>44287</v>
      </c>
      <c r="P24" s="735">
        <f>Timeline!P32</f>
        <v>44652</v>
      </c>
      <c r="Q24" s="735">
        <f>Timeline!Q32</f>
        <v>45017</v>
      </c>
      <c r="R24" s="735">
        <f>Timeline!R32</f>
        <v>45383</v>
      </c>
      <c r="S24" s="735">
        <f>Timeline!S32</f>
        <v>45748</v>
      </c>
      <c r="T24" s="735">
        <f>Timeline!T32</f>
        <v>46113</v>
      </c>
      <c r="U24" s="735">
        <f>Timeline!U32</f>
        <v>46478</v>
      </c>
      <c r="V24" s="735">
        <f>Timeline!V32</f>
        <v>46844</v>
      </c>
      <c r="W24" s="735">
        <f>Timeline!W32</f>
        <v>47209</v>
      </c>
      <c r="X24" s="735">
        <f>Timeline!X32</f>
        <v>47574</v>
      </c>
      <c r="Y24" s="735">
        <f>Timeline!Y32</f>
        <v>47939</v>
      </c>
      <c r="Z24" s="735">
        <f>Timeline!Z32</f>
        <v>48305</v>
      </c>
      <c r="AA24" s="735">
        <f>Timeline!AA32</f>
        <v>48670</v>
      </c>
      <c r="AB24" s="735">
        <f>Timeline!AB32</f>
        <v>49035</v>
      </c>
      <c r="AC24" s="736">
        <f>Timeline!AC32</f>
        <v>49400</v>
      </c>
      <c r="AE24" s="737">
        <f>Timeline!AE32</f>
        <v>49400</v>
      </c>
      <c r="AG24" s="737">
        <f>Timeline!AG32</f>
        <v>49400</v>
      </c>
      <c r="AI24" s="737">
        <f>Timeline!AI32</f>
        <v>49400</v>
      </c>
    </row>
    <row r="25" spans="3:35" outlineLevel="1" x14ac:dyDescent="0.2">
      <c r="C25" s="461" t="str">
        <f>Timeline!B34</f>
        <v>Mid Point</v>
      </c>
      <c r="D25" s="462"/>
      <c r="E25" s="463" t="str">
        <f>E24</f>
        <v>Date</v>
      </c>
      <c r="F25" s="462"/>
      <c r="G25" s="738"/>
      <c r="H25" s="739"/>
      <c r="I25" s="739">
        <f>Timeline!I34</f>
        <v>42277.5</v>
      </c>
      <c r="J25" s="739">
        <f>Timeline!J34</f>
        <v>42643</v>
      </c>
      <c r="K25" s="739">
        <f>Timeline!K34</f>
        <v>43008</v>
      </c>
      <c r="L25" s="739">
        <f>Timeline!L34</f>
        <v>43373</v>
      </c>
      <c r="M25" s="739">
        <f>Timeline!M34</f>
        <v>43738.5</v>
      </c>
      <c r="N25" s="739">
        <f>Timeline!N34</f>
        <v>44104</v>
      </c>
      <c r="O25" s="739">
        <f>Timeline!O34</f>
        <v>44469</v>
      </c>
      <c r="P25" s="739">
        <f>Timeline!P34</f>
        <v>44834</v>
      </c>
      <c r="Q25" s="739">
        <f>Timeline!Q34</f>
        <v>45199.5</v>
      </c>
      <c r="R25" s="739">
        <f>Timeline!R34</f>
        <v>45565</v>
      </c>
      <c r="S25" s="739">
        <f>Timeline!S34</f>
        <v>45930</v>
      </c>
      <c r="T25" s="739">
        <f>Timeline!T34</f>
        <v>46295</v>
      </c>
      <c r="U25" s="739">
        <f>Timeline!U34</f>
        <v>46660.5</v>
      </c>
      <c r="V25" s="739">
        <f>Timeline!V34</f>
        <v>47026</v>
      </c>
      <c r="W25" s="739">
        <f>Timeline!W34</f>
        <v>47391</v>
      </c>
      <c r="X25" s="739">
        <f>Timeline!X34</f>
        <v>47756</v>
      </c>
      <c r="Y25" s="739">
        <f>Timeline!Y34</f>
        <v>48121.5</v>
      </c>
      <c r="Z25" s="739">
        <f>Timeline!Z34</f>
        <v>48487</v>
      </c>
      <c r="AA25" s="739">
        <f>Timeline!AA34</f>
        <v>48852</v>
      </c>
      <c r="AB25" s="739">
        <f>Timeline!AB34</f>
        <v>49217</v>
      </c>
      <c r="AC25" s="740">
        <f>Timeline!AC34</f>
        <v>49582.5</v>
      </c>
      <c r="AE25" s="741">
        <f>Timeline!AE34</f>
        <v>49582.5</v>
      </c>
      <c r="AG25" s="741">
        <f>Timeline!AG34</f>
        <v>49582.5</v>
      </c>
      <c r="AI25" s="741">
        <f>Timeline!AI34</f>
        <v>49582.5</v>
      </c>
    </row>
    <row r="26" spans="3:35" outlineLevel="1" x14ac:dyDescent="0.2">
      <c r="C26" s="461" t="str">
        <f>Timeline!B31</f>
        <v>Last Day</v>
      </c>
      <c r="D26" s="462"/>
      <c r="E26" s="463" t="str">
        <f>E25</f>
        <v>Date</v>
      </c>
      <c r="F26" s="462"/>
      <c r="G26" s="738"/>
      <c r="H26" s="739"/>
      <c r="I26" s="739">
        <f t="shared" ref="I26:AC26" si="0">I11</f>
        <v>42460</v>
      </c>
      <c r="J26" s="739">
        <f t="shared" si="0"/>
        <v>42825</v>
      </c>
      <c r="K26" s="739">
        <f t="shared" si="0"/>
        <v>43190</v>
      </c>
      <c r="L26" s="739">
        <f t="shared" si="0"/>
        <v>43555</v>
      </c>
      <c r="M26" s="739">
        <f t="shared" si="0"/>
        <v>43921</v>
      </c>
      <c r="N26" s="739">
        <f t="shared" si="0"/>
        <v>44286</v>
      </c>
      <c r="O26" s="739">
        <f t="shared" si="0"/>
        <v>44651</v>
      </c>
      <c r="P26" s="739">
        <f t="shared" si="0"/>
        <v>45016</v>
      </c>
      <c r="Q26" s="739">
        <f t="shared" si="0"/>
        <v>45382</v>
      </c>
      <c r="R26" s="739">
        <f t="shared" si="0"/>
        <v>45747</v>
      </c>
      <c r="S26" s="739">
        <f t="shared" si="0"/>
        <v>46112</v>
      </c>
      <c r="T26" s="739">
        <f t="shared" si="0"/>
        <v>46477</v>
      </c>
      <c r="U26" s="739">
        <f t="shared" si="0"/>
        <v>46843</v>
      </c>
      <c r="V26" s="739">
        <f t="shared" si="0"/>
        <v>47208</v>
      </c>
      <c r="W26" s="739">
        <f t="shared" si="0"/>
        <v>47573</v>
      </c>
      <c r="X26" s="739">
        <f t="shared" si="0"/>
        <v>47938</v>
      </c>
      <c r="Y26" s="739">
        <f t="shared" si="0"/>
        <v>48304</v>
      </c>
      <c r="Z26" s="739">
        <f t="shared" si="0"/>
        <v>48669</v>
      </c>
      <c r="AA26" s="739">
        <f t="shared" si="0"/>
        <v>49034</v>
      </c>
      <c r="AB26" s="739">
        <f t="shared" si="0"/>
        <v>49399</v>
      </c>
      <c r="AC26" s="740">
        <f t="shared" si="0"/>
        <v>49765</v>
      </c>
      <c r="AE26" s="741">
        <f>AE11</f>
        <v>49765</v>
      </c>
      <c r="AG26" s="741">
        <f>AG11</f>
        <v>49765</v>
      </c>
      <c r="AI26" s="741">
        <f>AI11</f>
        <v>49765</v>
      </c>
    </row>
    <row r="27" spans="3:35" outlineLevel="1" x14ac:dyDescent="0.2">
      <c r="C27" s="142" t="str">
        <f>Timeline!B35</f>
        <v>Days in Year</v>
      </c>
      <c r="E27" s="728" t="s">
        <v>651</v>
      </c>
      <c r="G27" s="742"/>
      <c r="H27" s="99"/>
      <c r="I27" s="99">
        <f>Timeline!I35</f>
        <v>366</v>
      </c>
      <c r="J27" s="99">
        <f>Timeline!J35</f>
        <v>365</v>
      </c>
      <c r="K27" s="99">
        <f>Timeline!K35</f>
        <v>365</v>
      </c>
      <c r="L27" s="99">
        <f>Timeline!L35</f>
        <v>365</v>
      </c>
      <c r="M27" s="99">
        <f>Timeline!M35</f>
        <v>366</v>
      </c>
      <c r="N27" s="99">
        <f>Timeline!N35</f>
        <v>365</v>
      </c>
      <c r="O27" s="99">
        <f>Timeline!O35</f>
        <v>365</v>
      </c>
      <c r="P27" s="99">
        <f>Timeline!P35</f>
        <v>365</v>
      </c>
      <c r="Q27" s="99">
        <f>Timeline!Q35</f>
        <v>366</v>
      </c>
      <c r="R27" s="99">
        <f>Timeline!R35</f>
        <v>365</v>
      </c>
      <c r="S27" s="99">
        <f>Timeline!S35</f>
        <v>365</v>
      </c>
      <c r="T27" s="99">
        <f>Timeline!T35</f>
        <v>365</v>
      </c>
      <c r="U27" s="99">
        <f>Timeline!U35</f>
        <v>366</v>
      </c>
      <c r="V27" s="99">
        <f>Timeline!V35</f>
        <v>365</v>
      </c>
      <c r="W27" s="99">
        <f>Timeline!W35</f>
        <v>365</v>
      </c>
      <c r="X27" s="99">
        <f>Timeline!X35</f>
        <v>365</v>
      </c>
      <c r="Y27" s="99">
        <f>Timeline!Y35</f>
        <v>366</v>
      </c>
      <c r="Z27" s="99">
        <f>Timeline!Z35</f>
        <v>365</v>
      </c>
      <c r="AA27" s="99">
        <f>Timeline!AA35</f>
        <v>365</v>
      </c>
      <c r="AB27" s="99">
        <f>Timeline!AB35</f>
        <v>365</v>
      </c>
      <c r="AC27" s="743">
        <f>Timeline!AC35</f>
        <v>366</v>
      </c>
      <c r="AE27" s="744">
        <f>Timeline!AE35</f>
        <v>366</v>
      </c>
      <c r="AG27" s="744">
        <f>Timeline!AG35</f>
        <v>366</v>
      </c>
      <c r="AI27" s="744">
        <f>Timeline!AI35</f>
        <v>366</v>
      </c>
    </row>
    <row r="28" spans="3:35" outlineLevel="1" x14ac:dyDescent="0.2">
      <c r="C28" s="113" t="str">
        <f>Timeline!B36</f>
        <v>Days in Full Financial Year</v>
      </c>
      <c r="D28" s="255"/>
      <c r="E28" s="155" t="str">
        <f>E27</f>
        <v>Days</v>
      </c>
      <c r="F28" s="255"/>
      <c r="G28" s="745"/>
      <c r="H28" s="746"/>
      <c r="I28" s="746">
        <f>Timeline!I36</f>
        <v>366</v>
      </c>
      <c r="J28" s="746">
        <f>Timeline!J36</f>
        <v>365</v>
      </c>
      <c r="K28" s="746">
        <f>Timeline!K36</f>
        <v>365</v>
      </c>
      <c r="L28" s="746">
        <f>Timeline!L36</f>
        <v>365</v>
      </c>
      <c r="M28" s="746">
        <f>Timeline!M36</f>
        <v>366</v>
      </c>
      <c r="N28" s="746">
        <f>Timeline!N36</f>
        <v>365</v>
      </c>
      <c r="O28" s="746">
        <f>Timeline!O36</f>
        <v>365</v>
      </c>
      <c r="P28" s="746">
        <f>Timeline!P36</f>
        <v>365</v>
      </c>
      <c r="Q28" s="746">
        <f>Timeline!Q36</f>
        <v>366</v>
      </c>
      <c r="R28" s="746">
        <f>Timeline!R36</f>
        <v>365</v>
      </c>
      <c r="S28" s="746">
        <f>Timeline!S36</f>
        <v>365</v>
      </c>
      <c r="T28" s="746">
        <f>Timeline!T36</f>
        <v>365</v>
      </c>
      <c r="U28" s="746">
        <f>Timeline!U36</f>
        <v>366</v>
      </c>
      <c r="V28" s="746">
        <f>Timeline!V36</f>
        <v>365</v>
      </c>
      <c r="W28" s="746">
        <f>Timeline!W36</f>
        <v>365</v>
      </c>
      <c r="X28" s="746">
        <f>Timeline!X36</f>
        <v>365</v>
      </c>
      <c r="Y28" s="746">
        <f>Timeline!Y36</f>
        <v>366</v>
      </c>
      <c r="Z28" s="746">
        <f>Timeline!Z36</f>
        <v>365</v>
      </c>
      <c r="AA28" s="746">
        <f>Timeline!AA36</f>
        <v>365</v>
      </c>
      <c r="AB28" s="746">
        <f>Timeline!AB36</f>
        <v>365</v>
      </c>
      <c r="AC28" s="747">
        <f>Timeline!AC36</f>
        <v>366</v>
      </c>
      <c r="AE28" s="748">
        <f>Timeline!AE36</f>
        <v>366</v>
      </c>
      <c r="AG28" s="748">
        <f>Timeline!AG36</f>
        <v>366</v>
      </c>
      <c r="AI28" s="748">
        <f>Timeline!AI36</f>
        <v>366</v>
      </c>
    </row>
    <row r="29" spans="3:35" outlineLevel="1" x14ac:dyDescent="0.2">
      <c r="I29" s="749"/>
      <c r="J29" s="749"/>
      <c r="K29" s="749"/>
      <c r="L29" s="749"/>
      <c r="M29" s="749"/>
      <c r="N29" s="749"/>
      <c r="O29" s="749"/>
      <c r="P29" s="749"/>
      <c r="Q29" s="749"/>
      <c r="R29" s="749"/>
      <c r="S29" s="749"/>
      <c r="T29" s="749"/>
      <c r="U29" s="749"/>
      <c r="V29" s="749"/>
      <c r="W29" s="749"/>
      <c r="X29" s="749"/>
      <c r="Y29" s="749"/>
      <c r="Z29" s="749"/>
      <c r="AA29" s="749"/>
      <c r="AB29" s="749"/>
      <c r="AC29" s="749"/>
    </row>
    <row r="30" spans="3:35" ht="15" outlineLevel="1" x14ac:dyDescent="0.25">
      <c r="C30" s="200" t="s">
        <v>655</v>
      </c>
      <c r="D30" s="201"/>
      <c r="I30" s="750"/>
      <c r="J30" s="750"/>
      <c r="K30" s="750"/>
      <c r="L30" s="750"/>
      <c r="M30" s="750"/>
      <c r="N30" s="750"/>
      <c r="O30" s="750"/>
      <c r="P30" s="750"/>
      <c r="Q30" s="750"/>
      <c r="R30" s="750"/>
      <c r="S30" s="750"/>
      <c r="T30" s="750"/>
      <c r="U30" s="750"/>
      <c r="V30" s="750"/>
      <c r="W30" s="750"/>
      <c r="X30" s="750"/>
      <c r="Y30" s="750"/>
      <c r="Z30" s="750"/>
      <c r="AA30" s="750"/>
      <c r="AB30" s="750"/>
      <c r="AC30" s="750"/>
    </row>
    <row r="31" spans="3:35" outlineLevel="1" x14ac:dyDescent="0.2">
      <c r="C31" s="751" t="s">
        <v>656</v>
      </c>
      <c r="D31" s="752"/>
      <c r="E31" s="753" t="s">
        <v>533</v>
      </c>
      <c r="F31" s="754"/>
      <c r="G31" s="755"/>
      <c r="H31" s="755"/>
      <c r="I31" s="755">
        <f>IF(I27=I28,
IF(I$11=Output_Price_Base,1,IF(I$11&lt;Output_Price_Base,J31*(1+'Indices &amp; Rates'!J17),H31/((1+'Indices &amp; Rates'!I17)^(I27/I28)))),
INDEX( $I31:$AC31, , MATCH( I24, $I24:$AC24, 1 ) ) )</f>
        <v>1</v>
      </c>
      <c r="J31" s="755">
        <f>IF(J27=J28,
IF(J$11=Output_Price_Base,1,IF(J$11&lt;Output_Price_Base,K31*(1+'Indices &amp; Rates'!K17),I31/((1+'Indices &amp; Rates'!J17)^(J27/J28)))),
INDEX( $I31:$AC31, , MATCH( J24, $I24:$AC24, 1 ) ) )</f>
        <v>1</v>
      </c>
      <c r="K31" s="755">
        <f>IF(K27=K28,
IF(K$11=Output_Price_Base,1,IF(K$11&lt;Output_Price_Base,L31*(1+'Indices &amp; Rates'!L17),J31/((1+'Indices &amp; Rates'!K17)^(K27/K28)))),
INDEX( $I31:$AC31, , MATCH( K24, $I24:$AC24, 1 ) ) )</f>
        <v>1</v>
      </c>
      <c r="L31" s="755">
        <f>IF(L27=L28,
IF(L$11=Output_Price_Base,1,IF(L$11&lt;Output_Price_Base,M31*(1+'Indices &amp; Rates'!M17),K31/((1+'Indices &amp; Rates'!L17)^(L27/L28)))),
INDEX( $I31:$AC31, , MATCH( L24, $I24:$AC24, 1 ) ) )</f>
        <v>1</v>
      </c>
      <c r="M31" s="755">
        <f>IF(M27=M28,
IF(M$11=Output_Price_Base,1,IF(M$11&lt;Output_Price_Base,N31*(1+'Indices &amp; Rates'!N17),L31/((1+'Indices &amp; Rates'!M17)^(M27/M28)))),
INDEX( $I31:$AC31, , MATCH( M24, $I24:$AC24, 1 ) ) )</f>
        <v>0.96993210475266745</v>
      </c>
      <c r="N31" s="755">
        <f>IF(N27=N28,
IF(N$11=Output_Price_Base,1,IF(N$11&lt;Output_Price_Base,O31*(1+'Indices &amp; Rates'!O17),M31/((1+'Indices &amp; Rates'!N17)^(N27/N28)))),
INDEX( $I31:$AC31, , MATCH( N24, $I24:$AC24, 1 ) ) )</f>
        <v>0.94076828782993938</v>
      </c>
      <c r="O31" s="755">
        <f>IF(O27=O28,
IF(O$11=Output_Price_Base,1,IF(O$11&lt;Output_Price_Base,P31*(1+'Indices &amp; Rates'!P17),N31/((1+'Indices &amp; Rates'!O17)^(O27/O28)))),
INDEX( $I31:$AC31, , MATCH( O24, $I24:$AC24, 1 ) ) )</f>
        <v>0.91159717812978625</v>
      </c>
      <c r="P31" s="755">
        <f>IF(P27=P28,
IF(P$11=Output_Price_Base,1,IF(P$11&lt;Output_Price_Base,Q31*(1+'Indices &amp; Rates'!Q17),O31/((1+'Indices &amp; Rates'!P17)^(P27/P28)))),
INDEX( $I31:$AC31, , MATCH( P24, $I24:$AC24, 1 ) ) )</f>
        <v>0.88375877666484359</v>
      </c>
      <c r="Q31" s="755">
        <f>IF(Q27=Q28,
IF(Q$11=Output_Price_Base,1,IF(Q$11&lt;Output_Price_Base,R31*(1+'Indices &amp; Rates'!R17),P31/((1+'Indices &amp; Rates'!Q17)^(Q27/Q28)))),
INDEX( $I31:$AC31, , MATCH( Q24, $I24:$AC24, 1 ) ) )</f>
        <v>0.8571860103441743</v>
      </c>
      <c r="R31" s="755">
        <f>IF(R27=R28,
IF(R$11=Output_Price_Base,1,IF(R$11&lt;Output_Price_Base,S31*(1+'Indices &amp; Rates'!S17),Q31/((1+'Indices &amp; Rates'!R17)^(R27/R28)))),
INDEX( $I31:$AC31, , MATCH( R24, $I24:$AC24, 1 ) ) )</f>
        <v>0.83181563352176058</v>
      </c>
      <c r="S31" s="755">
        <f>IF(S27=S28,
IF(S$11=Output_Price_Base,1,IF(S$11&lt;Output_Price_Base,T31*(1+'Indices &amp; Rates'!T17),R31/((1+'Indices &amp; Rates'!S17)^(S27/S28)))),
INDEX( $I31:$AC31, , MATCH( S24, $I24:$AC24, 1 ) ) )</f>
        <v>0.80758799371044709</v>
      </c>
      <c r="T31" s="755">
        <f>IF(T27=T28,
IF(T$11=Output_Price_Base,1,IF(T$11&lt;Output_Price_Base,U31*(1+'Indices &amp; Rates'!U17),S31/((1+'Indices &amp; Rates'!T17)^(T27/T28)))),
INDEX( $I31:$AC31, , MATCH( T24, $I24:$AC24, 1 ) ) )</f>
        <v>0.7840660133111137</v>
      </c>
      <c r="U31" s="755">
        <f>IF(U27=U28,
IF(U$11=Output_Price_Base,1,IF(U$11&lt;Output_Price_Base,V31*(1+'Indices &amp; Rates'!V17),T31/((1+'Indices &amp; Rates'!U17)^(U27/U28)))),
INDEX( $I31:$AC31, , MATCH( U24, $I24:$AC24, 1 ) ) )</f>
        <v>0.76122913913700352</v>
      </c>
      <c r="V31" s="755">
        <f>IF(V27=V28,
IF(V$11=Output_Price_Base,1,IF(V$11&lt;Output_Price_Base,W31*(1+'Indices &amp; Rates'!W17),U31/((1+'Indices &amp; Rates'!V17)^(V27/V28)))),
INDEX( $I31:$AC31, , MATCH( V24, $I24:$AC24, 1 ) ) )</f>
        <v>0.7390574166378675</v>
      </c>
      <c r="W31" s="755">
        <f>IF(W27=W28,
IF(W$11=Output_Price_Base,1,IF(W$11&lt;Output_Price_Base,X31*(1+'Indices &amp; Rates'!X17),V31/((1+'Indices &amp; Rates'!W17)^(W27/W28)))),
INDEX( $I31:$AC31, , MATCH( W24, $I24:$AC24, 1 ) ) )</f>
        <v>0.71753147246394899</v>
      </c>
      <c r="X31" s="755">
        <f>IF(X27=X28,
IF(X$11=Output_Price_Base,1,IF(X$11&lt;Output_Price_Base,Y31*(1+'Indices &amp; Rates'!Y17),W31/((1+'Indices &amp; Rates'!X17)^(X27/X28)))),
INDEX( $I31:$AC31, , MATCH( X24, $I24:$AC24, 1 ) ) )</f>
        <v>0.69663249753781453</v>
      </c>
      <c r="Y31" s="755">
        <f>IF(Y27=Y28,
IF(Y$11=Output_Price_Base,1,IF(Y$11&lt;Output_Price_Base,Z31*(1+'Indices &amp; Rates'!Z17),X31/((1+'Indices &amp; Rates'!Y17)^(Y27/Y28)))),
INDEX( $I31:$AC31, , MATCH( Y24, $I24:$AC24, 1 ) ) )</f>
        <v>0.67634223061923737</v>
      </c>
      <c r="Z31" s="755">
        <f>IF(Z27=Z28,
IF(Z$11=Output_Price_Base,1,IF(Z$11&lt;Output_Price_Base,AA31*(1+'Indices &amp; Rates'!AA17),Y31/((1+'Indices &amp; Rates'!Z17)^(Z27/Z28)))),
INDEX( $I31:$AC31, , MATCH( Z24, $I24:$AC24, 1 ) ) )</f>
        <v>0.65664294234877418</v>
      </c>
      <c r="AA31" s="755">
        <f>IF(AA27=AA28,
IF(AA$11=Output_Price_Base,1,IF(AA$11&lt;Output_Price_Base,AB31*(1+'Indices &amp; Rates'!AB17),Z31/((1+'Indices &amp; Rates'!AA17)^(AA27/AA28)))),
INDEX( $I31:$AC31, , MATCH( AA24, $I24:$AC24, 1 ) ) )</f>
        <v>0.63751741975609144</v>
      </c>
      <c r="AB31" s="755">
        <f>IF(AB27=AB28,
IF(AB$11=Output_Price_Base,1,IF(AB$11&lt;Output_Price_Base,AC31*(1+'Indices &amp; Rates'!AC17),AA31/((1+'Indices &amp; Rates'!AB17)^(AB27/AB28)))),
INDEX( $I31:$AC31, , MATCH( AB24, $I24:$AC24, 1 ) ) )</f>
        <v>0.61894895121950622</v>
      </c>
      <c r="AC31" s="756">
        <f>IF(AC27=AC28,
IF(AC$11=Output_Price_Base,1,IF(AC$11&lt;Output_Price_Base,AD31*(1+'Indices &amp; Rates'!AD17),AB31/((1+'Indices &amp; Rates'!AC17)^(AC27/AC28)))),
INDEX( $I31:$AC31, , MATCH( AC24, $I24:$AC24, 1 ) ) )</f>
        <v>0.60092131186359821</v>
      </c>
      <c r="AE31" s="1067">
        <f>IF(AE27=AE28,
IF(AE$11=Output_Price_Base,1,IF(AE$11&lt;Output_Price_Base,AF31*(1+'Indices &amp; Rates'!AF17),AD31/((1+'Indices &amp; Rates'!AE17)^(AE27/AE28)))),
INDEX( $I31:$AC31, , MATCH( AE24, $I24:$AC24, 1 ) ) )</f>
        <v>0</v>
      </c>
      <c r="AG31" s="1067">
        <f>IF(AG27=AG28,
IF(AG$11=Output_Price_Base,1,IF(AG$11&lt;Output_Price_Base,AH31*(1+'Indices &amp; Rates'!AH17),AF31/((1+'Indices &amp; Rates'!AG17)^(AG27/AG28)))),
INDEX( $I31:$AC31, , MATCH( AG24, $I24:$AC24, 1 ) ) )</f>
        <v>0</v>
      </c>
      <c r="AI31" s="1067">
        <f>IF(AI27=AI28,
IF(AI$11=Output_Price_Base,1,IF(AI$11&lt;Output_Price_Base,AJ31*(1+'Indices &amp; Rates'!AJ17),AH31/((1+'Indices &amp; Rates'!AI17)^(AI27/AI28)))),
INDEX( $I31:$AC31, , MATCH( AI24, $I24:$AC24, 1 ) ) )</f>
        <v>0</v>
      </c>
    </row>
    <row r="32" spans="3:35" outlineLevel="1" x14ac:dyDescent="0.2">
      <c r="C32" s="225" t="s">
        <v>657</v>
      </c>
      <c r="D32" s="94"/>
      <c r="E32" s="155" t="str">
        <f>E31</f>
        <v>#</v>
      </c>
      <c r="F32" s="255"/>
      <c r="G32" s="757"/>
      <c r="H32" s="757"/>
      <c r="I32" s="128">
        <f>1/(1+'Indices &amp; Rates'!$F$19)^((I$25-$F$17+1)/$F$18)</f>
        <v>1.1278606190668732</v>
      </c>
      <c r="J32" s="128">
        <f>1/(1+'Indices &amp; Rates'!$F$19)^((J$25-$F$17+1)/$F$18)</f>
        <v>1.089694746103401</v>
      </c>
      <c r="K32" s="128">
        <f>1/(1+'Indices &amp; Rates'!$F$19)^((K$25-$F$17+1)/$F$18)</f>
        <v>1.0528699564208017</v>
      </c>
      <c r="L32" s="128">
        <f>1/(1+'Indices &amp; Rates'!$F$19)^((L$25-$F$17+1)/$F$18)</f>
        <v>1.017289611698607</v>
      </c>
      <c r="M32" s="128">
        <f>1/(1+'Indices &amp; Rates'!$F$19)^((M$25-$F$17+1)/$F$18)</f>
        <v>0.98286537041312683</v>
      </c>
      <c r="N32" s="128">
        <f>1/(1+'Indices &amp; Rates'!$F$19)^((N$25-$F$17+1)/$F$18)</f>
        <v>0.94960601705577807</v>
      </c>
      <c r="O32" s="128">
        <f>1/(1+'Indices &amp; Rates'!$F$19)^((O$25-$F$17+1)/$F$18)</f>
        <v>0.9175153403002424</v>
      </c>
      <c r="P32" s="128">
        <f>1/(1+'Indices &amp; Rates'!$F$19)^((P$25-$F$17+1)/$F$18)</f>
        <v>0.88650912543324978</v>
      </c>
      <c r="Q32" s="128">
        <f>1/(1+'Indices &amp; Rates'!$F$19)^((Q$25-$F$17+1)/$F$18)</f>
        <v>0.85651038792059797</v>
      </c>
      <c r="R32" s="128">
        <f>1/(1+'Indices &amp; Rates'!$F$19)^((R$25-$F$17+1)/$F$18)</f>
        <v>0.82752678293905568</v>
      </c>
      <c r="S32" s="128">
        <f>1/(1+'Indices &amp; Rates'!$F$19)^((S$25-$F$17+1)/$F$18)</f>
        <v>0.7995616120988569</v>
      </c>
      <c r="T32" s="128">
        <f>1/(1+'Indices &amp; Rates'!$F$19)^((T$25-$F$17+1)/$F$18)</f>
        <v>0.77254148714266446</v>
      </c>
      <c r="U32" s="128">
        <f>1/(1+'Indices &amp; Rates'!$F$19)^((U$25-$F$17+1)/$F$18)</f>
        <v>0.74639932049649427</v>
      </c>
      <c r="V32" s="128">
        <f>1/(1+'Indices &amp; Rates'!$F$19)^((V$25-$F$17+1)/$F$18)</f>
        <v>0.72114178320464362</v>
      </c>
      <c r="W32" s="128">
        <f>1/(1+'Indices &amp; Rates'!$F$19)^((W$25-$F$17+1)/$F$18)</f>
        <v>0.69677175242968969</v>
      </c>
      <c r="X32" s="128">
        <f>1/(1+'Indices &amp; Rates'!$F$19)^((X$25-$F$17+1)/$F$18)</f>
        <v>0.67322527454517145</v>
      </c>
      <c r="Y32" s="128">
        <f>1/(1+'Indices &amp; Rates'!$F$19)^((Y$25-$F$17+1)/$F$18)</f>
        <v>0.6504438866061657</v>
      </c>
      <c r="Z32" s="128">
        <f>1/(1+'Indices &amp; Rates'!$F$19)^((Z$25-$F$17+1)/$F$18)</f>
        <v>0.62843340204237574</v>
      </c>
      <c r="AA32" s="128">
        <f>1/(1+'Indices &amp; Rates'!$F$19)^((AA$25-$F$17+1)/$F$18)</f>
        <v>0.60719632813476709</v>
      </c>
      <c r="AB32" s="128">
        <f>1/(1+'Indices &amp; Rates'!$F$19)^((AB$25-$F$17+1)/$F$18)</f>
        <v>0.58667693299262724</v>
      </c>
      <c r="AC32" s="129">
        <f>1/(1+'Indices &amp; Rates'!$F$19)^((AC$25-$F$17+1)/$F$18)</f>
        <v>0.56682426953699472</v>
      </c>
      <c r="AE32" s="1066">
        <f>1/(1+'Indices &amp; Rates'!$F$19)^((AE$25-$F$17+1)/$F$18)</f>
        <v>0.56682426953699472</v>
      </c>
      <c r="AG32" s="1066">
        <f>1/(1+'Indices &amp; Rates'!$F$19)^((AG$25-$F$17+1)/$F$18)</f>
        <v>0.56682426953699472</v>
      </c>
      <c r="AH32" s="123"/>
      <c r="AI32" s="1066">
        <f>1/(1+'Indices &amp; Rates'!$F$19)^((AI$25-$F$17+1)/$F$18)</f>
        <v>0.56682426953699472</v>
      </c>
    </row>
    <row r="33" spans="3:36" outlineLevel="1" x14ac:dyDescent="0.2"/>
    <row r="34" spans="3:36" outlineLevel="1" x14ac:dyDescent="0.2">
      <c r="C34" s="200" t="s">
        <v>658</v>
      </c>
    </row>
    <row r="35" spans="3:36" outlineLevel="1" x14ac:dyDescent="0.2">
      <c r="C35" s="758" t="s">
        <v>659</v>
      </c>
      <c r="D35" s="759"/>
      <c r="E35" s="759"/>
      <c r="F35" s="759"/>
      <c r="G35" s="760"/>
      <c r="H35" s="760"/>
      <c r="I35" s="761">
        <f t="shared" ref="I35:AC35" si="1">IFERROR(VALUE(MID(I$9,6,2)),0)</f>
        <v>-3</v>
      </c>
      <c r="J35" s="761">
        <f t="shared" si="1"/>
        <v>-2</v>
      </c>
      <c r="K35" s="761">
        <f t="shared" si="1"/>
        <v>-1</v>
      </c>
      <c r="L35" s="761">
        <f t="shared" si="1"/>
        <v>0</v>
      </c>
      <c r="M35" s="761">
        <f t="shared" si="1"/>
        <v>1</v>
      </c>
      <c r="N35" s="761">
        <f t="shared" si="1"/>
        <v>2</v>
      </c>
      <c r="O35" s="761">
        <f t="shared" si="1"/>
        <v>3</v>
      </c>
      <c r="P35" s="761">
        <f t="shared" si="1"/>
        <v>4</v>
      </c>
      <c r="Q35" s="761">
        <f t="shared" si="1"/>
        <v>5</v>
      </c>
      <c r="R35" s="761">
        <f t="shared" si="1"/>
        <v>6</v>
      </c>
      <c r="S35" s="761">
        <f t="shared" si="1"/>
        <v>7</v>
      </c>
      <c r="T35" s="761">
        <f t="shared" si="1"/>
        <v>8</v>
      </c>
      <c r="U35" s="761">
        <f t="shared" si="1"/>
        <v>9</v>
      </c>
      <c r="V35" s="761">
        <f t="shared" si="1"/>
        <v>10</v>
      </c>
      <c r="W35" s="761">
        <f t="shared" si="1"/>
        <v>11</v>
      </c>
      <c r="X35" s="761">
        <f t="shared" si="1"/>
        <v>12</v>
      </c>
      <c r="Y35" s="761">
        <f t="shared" si="1"/>
        <v>13</v>
      </c>
      <c r="Z35" s="761">
        <f t="shared" si="1"/>
        <v>14</v>
      </c>
      <c r="AA35" s="761">
        <f t="shared" si="1"/>
        <v>15</v>
      </c>
      <c r="AB35" s="761">
        <f t="shared" si="1"/>
        <v>16</v>
      </c>
      <c r="AC35" s="762">
        <f t="shared" si="1"/>
        <v>17</v>
      </c>
      <c r="AE35" s="1068">
        <f>IFERROR(VALUE(MID(AE$9,6,2)),0)</f>
        <v>17</v>
      </c>
      <c r="AG35" s="1068">
        <f>IFERROR(VALUE(MID(AG$9,6,2)),0)</f>
        <v>17</v>
      </c>
      <c r="AH35" s="107"/>
      <c r="AI35" s="1068">
        <f>IFERROR(VALUE(MID(AI$9,6,2)),0)</f>
        <v>17</v>
      </c>
    </row>
    <row r="36" spans="3:36" outlineLevel="1" x14ac:dyDescent="0.2"/>
    <row r="37" spans="3:36" ht="15" outlineLevel="1" x14ac:dyDescent="0.25">
      <c r="C37" s="200" t="s">
        <v>660</v>
      </c>
      <c r="D37" s="201"/>
    </row>
    <row r="38" spans="3:36" outlineLevel="1" x14ac:dyDescent="0.2">
      <c r="C38" s="763" t="str">
        <f>'P&amp;L3'!D51&amp;": Feed From P&amp;L"</f>
        <v>Financial Subsidy / (Premium): Feed From P&amp;L</v>
      </c>
      <c r="D38" s="764"/>
      <c r="E38" s="765" t="s">
        <v>428</v>
      </c>
      <c r="F38" s="764"/>
      <c r="G38" s="766">
        <f>'P&amp;L3'!G51</f>
        <v>0</v>
      </c>
      <c r="H38" s="766">
        <f>'P&amp;L3'!H51</f>
        <v>0</v>
      </c>
      <c r="I38" s="766">
        <f>'P&amp;L3'!I51</f>
        <v>0</v>
      </c>
      <c r="J38" s="766">
        <f>'P&amp;L3'!J51</f>
        <v>0</v>
      </c>
      <c r="K38" s="766">
        <f>'P&amp;L3'!K51</f>
        <v>0</v>
      </c>
      <c r="L38" s="766">
        <f>'P&amp;L3'!L51</f>
        <v>0</v>
      </c>
      <c r="M38" s="766">
        <f>'P&amp;L3'!M51</f>
        <v>0</v>
      </c>
      <c r="N38" s="766">
        <f>'P&amp;L3'!N51</f>
        <v>0</v>
      </c>
      <c r="O38" s="766">
        <f>'P&amp;L3'!O51</f>
        <v>0</v>
      </c>
      <c r="P38" s="766">
        <f>'P&amp;L3'!P51</f>
        <v>0</v>
      </c>
      <c r="Q38" s="766">
        <f>'P&amp;L3'!Q51</f>
        <v>0</v>
      </c>
      <c r="R38" s="766">
        <f>'P&amp;L3'!R51</f>
        <v>0</v>
      </c>
      <c r="S38" s="766">
        <f>'P&amp;L3'!S51</f>
        <v>0</v>
      </c>
      <c r="T38" s="766">
        <f>'P&amp;L3'!T51</f>
        <v>0</v>
      </c>
      <c r="U38" s="766">
        <f>'P&amp;L3'!U51</f>
        <v>0</v>
      </c>
      <c r="V38" s="766">
        <f>'P&amp;L3'!V51</f>
        <v>0</v>
      </c>
      <c r="W38" s="766">
        <f>'P&amp;L3'!W51</f>
        <v>0</v>
      </c>
      <c r="X38" s="766">
        <f>'P&amp;L3'!X51</f>
        <v>0</v>
      </c>
      <c r="Y38" s="766">
        <f>'P&amp;L3'!Y51</f>
        <v>0</v>
      </c>
      <c r="Z38" s="766">
        <f>'P&amp;L3'!Z51</f>
        <v>0</v>
      </c>
      <c r="AA38" s="766">
        <f>'P&amp;L3'!AA51</f>
        <v>0</v>
      </c>
      <c r="AB38" s="766">
        <f>'P&amp;L3'!AB51</f>
        <v>0</v>
      </c>
      <c r="AC38" s="767">
        <f>'P&amp;L3'!AC51</f>
        <v>0</v>
      </c>
      <c r="AD38" s="107"/>
      <c r="AE38" s="1067">
        <f>'P&amp;L3'!AE51</f>
        <v>0</v>
      </c>
      <c r="AF38" s="107"/>
      <c r="AG38" s="1067">
        <f>'P&amp;L3'!AG51</f>
        <v>0</v>
      </c>
      <c r="AI38" s="1067">
        <f>'P&amp;L3'!AI51</f>
        <v>0</v>
      </c>
    </row>
    <row r="39" spans="3:36" outlineLevel="1" x14ac:dyDescent="0.2">
      <c r="C39" s="768" t="str">
        <f>'P&amp;L3'!D54&amp;": Feed From P&amp;L"</f>
        <v>FRM Adjustment Support/(Share): Feed From P&amp;L</v>
      </c>
      <c r="D39" s="769"/>
      <c r="E39" s="770" t="s">
        <v>428</v>
      </c>
      <c r="F39" s="769"/>
      <c r="G39" s="115">
        <f>'P&amp;L3'!G54</f>
        <v>0</v>
      </c>
      <c r="H39" s="115">
        <f>'P&amp;L3'!H54</f>
        <v>0</v>
      </c>
      <c r="I39" s="115">
        <f>'P&amp;L3'!I54</f>
        <v>0</v>
      </c>
      <c r="J39" s="115">
        <f>'P&amp;L3'!J54</f>
        <v>0</v>
      </c>
      <c r="K39" s="115">
        <f>'P&amp;L3'!K54</f>
        <v>0</v>
      </c>
      <c r="L39" s="115">
        <f>'P&amp;L3'!L54</f>
        <v>0</v>
      </c>
      <c r="M39" s="115">
        <f>'P&amp;L3'!M54</f>
        <v>0</v>
      </c>
      <c r="N39" s="115">
        <f>'P&amp;L3'!N54</f>
        <v>0</v>
      </c>
      <c r="O39" s="115">
        <f>'P&amp;L3'!O54</f>
        <v>0</v>
      </c>
      <c r="P39" s="115">
        <f>'P&amp;L3'!P54</f>
        <v>0</v>
      </c>
      <c r="Q39" s="115">
        <f>'P&amp;L3'!Q54</f>
        <v>0</v>
      </c>
      <c r="R39" s="115">
        <f>'P&amp;L3'!R54</f>
        <v>0</v>
      </c>
      <c r="S39" s="115">
        <f>'P&amp;L3'!S54</f>
        <v>0</v>
      </c>
      <c r="T39" s="115">
        <f>'P&amp;L3'!T54</f>
        <v>0</v>
      </c>
      <c r="U39" s="115">
        <f>'P&amp;L3'!U54</f>
        <v>0</v>
      </c>
      <c r="V39" s="115">
        <f>'P&amp;L3'!V54</f>
        <v>0</v>
      </c>
      <c r="W39" s="115">
        <f>'P&amp;L3'!W54</f>
        <v>0</v>
      </c>
      <c r="X39" s="115">
        <f>'P&amp;L3'!X54</f>
        <v>0</v>
      </c>
      <c r="Y39" s="115">
        <f>'P&amp;L3'!Y54</f>
        <v>0</v>
      </c>
      <c r="Z39" s="115">
        <f>'P&amp;L3'!Z54</f>
        <v>0</v>
      </c>
      <c r="AA39" s="115">
        <f>'P&amp;L3'!AA54</f>
        <v>0</v>
      </c>
      <c r="AB39" s="115">
        <f>'P&amp;L3'!AB54</f>
        <v>0</v>
      </c>
      <c r="AC39" s="116">
        <f>'P&amp;L3'!AC54</f>
        <v>0</v>
      </c>
      <c r="AD39" s="107"/>
      <c r="AE39" s="1066">
        <f>'P&amp;L3'!AE54</f>
        <v>0</v>
      </c>
      <c r="AF39" s="107"/>
      <c r="AG39" s="1066">
        <f>'P&amp;L3'!AG54</f>
        <v>0</v>
      </c>
      <c r="AH39" s="123"/>
      <c r="AI39" s="1066">
        <f>'P&amp;L3'!AI54</f>
        <v>0</v>
      </c>
    </row>
    <row r="40" spans="3:36" outlineLevel="1" x14ac:dyDescent="0.2">
      <c r="C40" s="722" t="s">
        <v>661</v>
      </c>
      <c r="D40" s="723"/>
      <c r="E40" s="724" t="s">
        <v>428</v>
      </c>
      <c r="F40" s="771" t="str">
        <f>RN_Switch</f>
        <v>Nominal</v>
      </c>
      <c r="G40" s="772">
        <f>G38+MAX(G39,0)</f>
        <v>0</v>
      </c>
      <c r="H40" s="772">
        <f t="shared" ref="H40:AC40" si="2">H38+MAX(H39,0)</f>
        <v>0</v>
      </c>
      <c r="I40" s="772">
        <f t="shared" si="2"/>
        <v>0</v>
      </c>
      <c r="J40" s="772">
        <f t="shared" si="2"/>
        <v>0</v>
      </c>
      <c r="K40" s="772">
        <f t="shared" si="2"/>
        <v>0</v>
      </c>
      <c r="L40" s="772">
        <f t="shared" si="2"/>
        <v>0</v>
      </c>
      <c r="M40" s="772">
        <f t="shared" si="2"/>
        <v>0</v>
      </c>
      <c r="N40" s="772">
        <f t="shared" si="2"/>
        <v>0</v>
      </c>
      <c r="O40" s="772">
        <f t="shared" si="2"/>
        <v>0</v>
      </c>
      <c r="P40" s="772">
        <f t="shared" si="2"/>
        <v>0</v>
      </c>
      <c r="Q40" s="772">
        <f t="shared" si="2"/>
        <v>0</v>
      </c>
      <c r="R40" s="772">
        <f t="shared" si="2"/>
        <v>0</v>
      </c>
      <c r="S40" s="772">
        <f t="shared" si="2"/>
        <v>0</v>
      </c>
      <c r="T40" s="772">
        <f t="shared" si="2"/>
        <v>0</v>
      </c>
      <c r="U40" s="772">
        <f t="shared" si="2"/>
        <v>0</v>
      </c>
      <c r="V40" s="772">
        <f t="shared" si="2"/>
        <v>0</v>
      </c>
      <c r="W40" s="772">
        <f t="shared" si="2"/>
        <v>0</v>
      </c>
      <c r="X40" s="772">
        <f t="shared" si="2"/>
        <v>0</v>
      </c>
      <c r="Y40" s="772">
        <f t="shared" si="2"/>
        <v>0</v>
      </c>
      <c r="Z40" s="772">
        <f t="shared" si="2"/>
        <v>0</v>
      </c>
      <c r="AA40" s="772">
        <f t="shared" si="2"/>
        <v>0</v>
      </c>
      <c r="AB40" s="772">
        <f t="shared" si="2"/>
        <v>0</v>
      </c>
      <c r="AC40" s="773">
        <f t="shared" si="2"/>
        <v>0</v>
      </c>
      <c r="AE40" s="1063">
        <f>AE38+MAX(AE39,0)</f>
        <v>0</v>
      </c>
      <c r="AG40" s="1063">
        <f>AG38+MAX(AG39,0)</f>
        <v>0</v>
      </c>
      <c r="AI40" s="1063">
        <f>AI38+MAX(AI39,0)</f>
        <v>0</v>
      </c>
    </row>
    <row r="41" spans="3:36" outlineLevel="1" x14ac:dyDescent="0.2">
      <c r="C41" s="461" t="str">
        <f>C31</f>
        <v>Deflation Factor</v>
      </c>
      <c r="D41" s="462"/>
      <c r="E41" s="774" t="s">
        <v>533</v>
      </c>
      <c r="F41" s="775"/>
      <c r="G41" s="776">
        <f t="shared" ref="G41:AC41" si="3">IF($F$40="Nominal",G$31,1)</f>
        <v>0</v>
      </c>
      <c r="H41" s="776">
        <f t="shared" si="3"/>
        <v>0</v>
      </c>
      <c r="I41" s="776">
        <f t="shared" si="3"/>
        <v>1</v>
      </c>
      <c r="J41" s="776">
        <f t="shared" si="3"/>
        <v>1</v>
      </c>
      <c r="K41" s="776">
        <f t="shared" si="3"/>
        <v>1</v>
      </c>
      <c r="L41" s="776">
        <f t="shared" si="3"/>
        <v>1</v>
      </c>
      <c r="M41" s="776">
        <f t="shared" si="3"/>
        <v>0.96993210475266745</v>
      </c>
      <c r="N41" s="776">
        <f t="shared" si="3"/>
        <v>0.94076828782993938</v>
      </c>
      <c r="O41" s="776">
        <f t="shared" si="3"/>
        <v>0.91159717812978625</v>
      </c>
      <c r="P41" s="776">
        <f t="shared" si="3"/>
        <v>0.88375877666484359</v>
      </c>
      <c r="Q41" s="776">
        <f t="shared" si="3"/>
        <v>0.8571860103441743</v>
      </c>
      <c r="R41" s="776">
        <f t="shared" si="3"/>
        <v>0.83181563352176058</v>
      </c>
      <c r="S41" s="776">
        <f t="shared" si="3"/>
        <v>0.80758799371044709</v>
      </c>
      <c r="T41" s="776">
        <f t="shared" si="3"/>
        <v>0.7840660133111137</v>
      </c>
      <c r="U41" s="776">
        <f t="shared" si="3"/>
        <v>0.76122913913700352</v>
      </c>
      <c r="V41" s="776">
        <f t="shared" si="3"/>
        <v>0.7390574166378675</v>
      </c>
      <c r="W41" s="776">
        <f t="shared" si="3"/>
        <v>0.71753147246394899</v>
      </c>
      <c r="X41" s="776">
        <f t="shared" si="3"/>
        <v>0.69663249753781453</v>
      </c>
      <c r="Y41" s="776">
        <f t="shared" si="3"/>
        <v>0.67634223061923737</v>
      </c>
      <c r="Z41" s="776">
        <f t="shared" si="3"/>
        <v>0.65664294234877418</v>
      </c>
      <c r="AA41" s="776">
        <f t="shared" si="3"/>
        <v>0.63751741975609144</v>
      </c>
      <c r="AB41" s="776">
        <f t="shared" si="3"/>
        <v>0.61894895121950622</v>
      </c>
      <c r="AC41" s="777">
        <f t="shared" si="3"/>
        <v>0.60092131186359821</v>
      </c>
      <c r="AE41" s="1063">
        <f>IF($F$40="Nominal",AE$31,1)</f>
        <v>0</v>
      </c>
      <c r="AG41" s="1063">
        <f>IF($F$40="Nominal",AG$31,1)</f>
        <v>0</v>
      </c>
      <c r="AI41" s="1063">
        <f>IF($F$40="Nominal",AI$31,1)</f>
        <v>0</v>
      </c>
    </row>
    <row r="42" spans="3:36" outlineLevel="1" x14ac:dyDescent="0.2">
      <c r="C42" s="461" t="str">
        <f>C32</f>
        <v>Discount Factor</v>
      </c>
      <c r="D42" s="462"/>
      <c r="E42" s="463" t="str">
        <f>E41</f>
        <v>#</v>
      </c>
      <c r="F42" s="775"/>
      <c r="G42" s="778">
        <f t="shared" ref="G42:AC42" si="4">G$32</f>
        <v>0</v>
      </c>
      <c r="H42" s="778">
        <f t="shared" si="4"/>
        <v>0</v>
      </c>
      <c r="I42" s="778">
        <f t="shared" si="4"/>
        <v>1.1278606190668732</v>
      </c>
      <c r="J42" s="778">
        <f t="shared" si="4"/>
        <v>1.089694746103401</v>
      </c>
      <c r="K42" s="778">
        <f t="shared" si="4"/>
        <v>1.0528699564208017</v>
      </c>
      <c r="L42" s="778">
        <f t="shared" si="4"/>
        <v>1.017289611698607</v>
      </c>
      <c r="M42" s="778">
        <f t="shared" si="4"/>
        <v>0.98286537041312683</v>
      </c>
      <c r="N42" s="778">
        <f t="shared" si="4"/>
        <v>0.94960601705577807</v>
      </c>
      <c r="O42" s="778">
        <f t="shared" si="4"/>
        <v>0.9175153403002424</v>
      </c>
      <c r="P42" s="778">
        <f t="shared" si="4"/>
        <v>0.88650912543324978</v>
      </c>
      <c r="Q42" s="778">
        <f t="shared" si="4"/>
        <v>0.85651038792059797</v>
      </c>
      <c r="R42" s="778">
        <f t="shared" si="4"/>
        <v>0.82752678293905568</v>
      </c>
      <c r="S42" s="778">
        <f t="shared" si="4"/>
        <v>0.7995616120988569</v>
      </c>
      <c r="T42" s="778">
        <f t="shared" si="4"/>
        <v>0.77254148714266446</v>
      </c>
      <c r="U42" s="778">
        <f t="shared" si="4"/>
        <v>0.74639932049649427</v>
      </c>
      <c r="V42" s="778">
        <f t="shared" si="4"/>
        <v>0.72114178320464362</v>
      </c>
      <c r="W42" s="778">
        <f t="shared" si="4"/>
        <v>0.69677175242968969</v>
      </c>
      <c r="X42" s="778">
        <f t="shared" si="4"/>
        <v>0.67322527454517145</v>
      </c>
      <c r="Y42" s="778">
        <f t="shared" si="4"/>
        <v>0.6504438866061657</v>
      </c>
      <c r="Z42" s="778">
        <f t="shared" si="4"/>
        <v>0.62843340204237574</v>
      </c>
      <c r="AA42" s="778">
        <f t="shared" si="4"/>
        <v>0.60719632813476709</v>
      </c>
      <c r="AB42" s="778">
        <f t="shared" si="4"/>
        <v>0.58667693299262724</v>
      </c>
      <c r="AC42" s="779">
        <f t="shared" si="4"/>
        <v>0.56682426953699472</v>
      </c>
      <c r="AE42" s="1069">
        <f>AE$32</f>
        <v>0.56682426953699472</v>
      </c>
      <c r="AG42" s="1069">
        <f>AG$32</f>
        <v>0.56682426953699472</v>
      </c>
      <c r="AH42" s="123"/>
      <c r="AI42" s="1069">
        <f>AI$32</f>
        <v>0.56682426953699472</v>
      </c>
    </row>
    <row r="43" spans="3:36" outlineLevel="1" x14ac:dyDescent="0.2">
      <c r="C43" s="225" t="s">
        <v>662</v>
      </c>
      <c r="D43" s="730"/>
      <c r="E43" s="780" t="s">
        <v>428</v>
      </c>
      <c r="F43" s="781"/>
      <c r="G43" s="507">
        <f t="shared" ref="G43:AC43" si="5">G40*G41*G42</f>
        <v>0</v>
      </c>
      <c r="H43" s="507">
        <f t="shared" si="5"/>
        <v>0</v>
      </c>
      <c r="I43" s="507">
        <f t="shared" si="5"/>
        <v>0</v>
      </c>
      <c r="J43" s="507">
        <f t="shared" si="5"/>
        <v>0</v>
      </c>
      <c r="K43" s="507">
        <f t="shared" si="5"/>
        <v>0</v>
      </c>
      <c r="L43" s="507">
        <f t="shared" si="5"/>
        <v>0</v>
      </c>
      <c r="M43" s="507">
        <f t="shared" si="5"/>
        <v>0</v>
      </c>
      <c r="N43" s="507">
        <f t="shared" si="5"/>
        <v>0</v>
      </c>
      <c r="O43" s="507">
        <f t="shared" si="5"/>
        <v>0</v>
      </c>
      <c r="P43" s="507">
        <f t="shared" si="5"/>
        <v>0</v>
      </c>
      <c r="Q43" s="507">
        <f t="shared" si="5"/>
        <v>0</v>
      </c>
      <c r="R43" s="507">
        <f t="shared" si="5"/>
        <v>0</v>
      </c>
      <c r="S43" s="507">
        <f t="shared" si="5"/>
        <v>0</v>
      </c>
      <c r="T43" s="507">
        <f t="shared" si="5"/>
        <v>0</v>
      </c>
      <c r="U43" s="507">
        <f t="shared" si="5"/>
        <v>0</v>
      </c>
      <c r="V43" s="507">
        <f t="shared" si="5"/>
        <v>0</v>
      </c>
      <c r="W43" s="507">
        <f t="shared" si="5"/>
        <v>0</v>
      </c>
      <c r="X43" s="507">
        <f t="shared" si="5"/>
        <v>0</v>
      </c>
      <c r="Y43" s="507">
        <f t="shared" si="5"/>
        <v>0</v>
      </c>
      <c r="Z43" s="507">
        <f t="shared" si="5"/>
        <v>0</v>
      </c>
      <c r="AA43" s="507">
        <f t="shared" si="5"/>
        <v>0</v>
      </c>
      <c r="AB43" s="507">
        <f t="shared" si="5"/>
        <v>0</v>
      </c>
      <c r="AC43" s="508">
        <f t="shared" si="5"/>
        <v>0</v>
      </c>
      <c r="AE43" s="1066">
        <f>AE40*AE41*AE42</f>
        <v>0</v>
      </c>
      <c r="AG43" s="1066">
        <f>AG40*AG41*AG42</f>
        <v>0</v>
      </c>
      <c r="AH43" s="123"/>
      <c r="AI43" s="1066">
        <f>AI40*AI41*AI42</f>
        <v>0</v>
      </c>
    </row>
    <row r="44" spans="3:36" outlineLevel="1" x14ac:dyDescent="0.2">
      <c r="Q44" s="107"/>
      <c r="R44" s="107"/>
      <c r="S44" s="107"/>
      <c r="T44" s="107"/>
      <c r="U44" s="107"/>
    </row>
    <row r="45" spans="3:36" outlineLevel="1" x14ac:dyDescent="0.2">
      <c r="C45" s="199" t="s">
        <v>663</v>
      </c>
      <c r="D45" s="199"/>
    </row>
    <row r="46" spans="3:36" outlineLevel="1" x14ac:dyDescent="0.2">
      <c r="C46" s="722" t="s">
        <v>664</v>
      </c>
      <c r="D46" s="782"/>
      <c r="E46" s="313" t="s">
        <v>533</v>
      </c>
      <c r="F46" s="783"/>
      <c r="G46" s="317"/>
      <c r="H46" s="317"/>
      <c r="I46" s="784">
        <f t="shared" ref="I46:AC46" si="6">(I$24=$F$19)*1</f>
        <v>0</v>
      </c>
      <c r="J46" s="784">
        <f t="shared" si="6"/>
        <v>0</v>
      </c>
      <c r="K46" s="784">
        <f t="shared" si="6"/>
        <v>0</v>
      </c>
      <c r="L46" s="784">
        <f t="shared" si="6"/>
        <v>0</v>
      </c>
      <c r="M46" s="784">
        <f t="shared" si="6"/>
        <v>1</v>
      </c>
      <c r="N46" s="784">
        <f t="shared" si="6"/>
        <v>0</v>
      </c>
      <c r="O46" s="784">
        <f t="shared" si="6"/>
        <v>0</v>
      </c>
      <c r="P46" s="784">
        <f t="shared" si="6"/>
        <v>0</v>
      </c>
      <c r="Q46" s="784">
        <f t="shared" si="6"/>
        <v>0</v>
      </c>
      <c r="R46" s="784">
        <f t="shared" si="6"/>
        <v>0</v>
      </c>
      <c r="S46" s="784">
        <f t="shared" si="6"/>
        <v>0</v>
      </c>
      <c r="T46" s="784">
        <f t="shared" si="6"/>
        <v>0</v>
      </c>
      <c r="U46" s="784">
        <f t="shared" si="6"/>
        <v>0</v>
      </c>
      <c r="V46" s="784">
        <f t="shared" si="6"/>
        <v>0</v>
      </c>
      <c r="W46" s="784">
        <f t="shared" si="6"/>
        <v>0</v>
      </c>
      <c r="X46" s="784">
        <f t="shared" si="6"/>
        <v>0</v>
      </c>
      <c r="Y46" s="784">
        <f t="shared" si="6"/>
        <v>0</v>
      </c>
      <c r="Z46" s="784">
        <f t="shared" si="6"/>
        <v>0</v>
      </c>
      <c r="AA46" s="784">
        <f t="shared" si="6"/>
        <v>0</v>
      </c>
      <c r="AB46" s="784">
        <f t="shared" si="6"/>
        <v>0</v>
      </c>
      <c r="AC46" s="785">
        <f t="shared" si="6"/>
        <v>0</v>
      </c>
      <c r="AD46" s="786"/>
      <c r="AE46" s="1057">
        <f>(AE$24=$F$19)*1</f>
        <v>0</v>
      </c>
      <c r="AF46" s="786"/>
      <c r="AG46" s="1057">
        <f>(AG$24=$F$19)*1</f>
        <v>0</v>
      </c>
      <c r="AI46" s="1057">
        <f>(AI$24=$F$19)*1</f>
        <v>0</v>
      </c>
      <c r="AJ46" s="786"/>
    </row>
    <row r="47" spans="3:36" outlineLevel="1" x14ac:dyDescent="0.2">
      <c r="C47" s="209" t="s">
        <v>665</v>
      </c>
      <c r="D47" s="726"/>
      <c r="E47" s="143" t="str">
        <f>E46</f>
        <v>#</v>
      </c>
      <c r="G47" s="107"/>
      <c r="H47" s="107"/>
      <c r="I47" s="786">
        <f t="shared" ref="I47:AC47" si="7">AND(I$10="Core",I$26=$F$20)*1</f>
        <v>0</v>
      </c>
      <c r="J47" s="786">
        <f t="shared" si="7"/>
        <v>0</v>
      </c>
      <c r="K47" s="786">
        <f t="shared" si="7"/>
        <v>0</v>
      </c>
      <c r="L47" s="786">
        <f t="shared" si="7"/>
        <v>0</v>
      </c>
      <c r="M47" s="786">
        <f t="shared" si="7"/>
        <v>0</v>
      </c>
      <c r="N47" s="786">
        <f t="shared" si="7"/>
        <v>0</v>
      </c>
      <c r="O47" s="786">
        <f t="shared" si="7"/>
        <v>0</v>
      </c>
      <c r="P47" s="786">
        <f t="shared" si="7"/>
        <v>0</v>
      </c>
      <c r="Q47" s="786">
        <f t="shared" si="7"/>
        <v>0</v>
      </c>
      <c r="R47" s="786">
        <f t="shared" si="7"/>
        <v>0</v>
      </c>
      <c r="S47" s="786">
        <f t="shared" si="7"/>
        <v>0</v>
      </c>
      <c r="T47" s="786">
        <f t="shared" si="7"/>
        <v>1</v>
      </c>
      <c r="U47" s="786">
        <f t="shared" si="7"/>
        <v>0</v>
      </c>
      <c r="V47" s="786">
        <f t="shared" si="7"/>
        <v>0</v>
      </c>
      <c r="W47" s="786">
        <f t="shared" si="7"/>
        <v>0</v>
      </c>
      <c r="X47" s="786">
        <f t="shared" si="7"/>
        <v>0</v>
      </c>
      <c r="Y47" s="786">
        <f t="shared" si="7"/>
        <v>0</v>
      </c>
      <c r="Z47" s="786">
        <f t="shared" si="7"/>
        <v>0</v>
      </c>
      <c r="AA47" s="786">
        <f t="shared" si="7"/>
        <v>0</v>
      </c>
      <c r="AB47" s="786">
        <f t="shared" si="7"/>
        <v>0</v>
      </c>
      <c r="AC47" s="787">
        <f t="shared" si="7"/>
        <v>0</v>
      </c>
      <c r="AD47" s="786"/>
      <c r="AE47" s="805">
        <f>AND(AE$10="Core",AE$26=$F$20)*1</f>
        <v>0</v>
      </c>
      <c r="AF47" s="786"/>
      <c r="AG47" s="805">
        <f>AND(AG$10="Core",AG$26=$F$20)*1</f>
        <v>0</v>
      </c>
      <c r="AI47" s="805">
        <f>AND(AI$10="Core",AI$26=$F$20)*1</f>
        <v>0</v>
      </c>
      <c r="AJ47" s="786"/>
    </row>
    <row r="48" spans="3:36" outlineLevel="1" x14ac:dyDescent="0.2">
      <c r="C48" s="209" t="s">
        <v>666</v>
      </c>
      <c r="D48" s="726"/>
      <c r="E48" s="143" t="str">
        <f>E47</f>
        <v>#</v>
      </c>
      <c r="G48" s="107"/>
      <c r="H48" s="107"/>
      <c r="I48" s="786">
        <f t="shared" ref="I48:AC48" si="8">AND(NOT(H$26=""),I$24&gt;$F$19,I$26&lt;$F$20)*1</f>
        <v>0</v>
      </c>
      <c r="J48" s="786">
        <f t="shared" si="8"/>
        <v>0</v>
      </c>
      <c r="K48" s="786">
        <f t="shared" si="8"/>
        <v>0</v>
      </c>
      <c r="L48" s="786">
        <f t="shared" si="8"/>
        <v>0</v>
      </c>
      <c r="M48" s="786">
        <f t="shared" si="8"/>
        <v>0</v>
      </c>
      <c r="N48" s="786">
        <f t="shared" si="8"/>
        <v>1</v>
      </c>
      <c r="O48" s="786">
        <f t="shared" si="8"/>
        <v>1</v>
      </c>
      <c r="P48" s="786">
        <f t="shared" si="8"/>
        <v>1</v>
      </c>
      <c r="Q48" s="786">
        <f t="shared" si="8"/>
        <v>1</v>
      </c>
      <c r="R48" s="786">
        <f t="shared" si="8"/>
        <v>1</v>
      </c>
      <c r="S48" s="786">
        <f t="shared" si="8"/>
        <v>1</v>
      </c>
      <c r="T48" s="786">
        <f t="shared" si="8"/>
        <v>0</v>
      </c>
      <c r="U48" s="786">
        <f t="shared" si="8"/>
        <v>0</v>
      </c>
      <c r="V48" s="786">
        <f t="shared" si="8"/>
        <v>0</v>
      </c>
      <c r="W48" s="786">
        <f t="shared" si="8"/>
        <v>0</v>
      </c>
      <c r="X48" s="786">
        <f t="shared" si="8"/>
        <v>0</v>
      </c>
      <c r="Y48" s="786">
        <f t="shared" si="8"/>
        <v>0</v>
      </c>
      <c r="Z48" s="786">
        <f t="shared" si="8"/>
        <v>0</v>
      </c>
      <c r="AA48" s="786">
        <f t="shared" si="8"/>
        <v>0</v>
      </c>
      <c r="AB48" s="786">
        <f t="shared" si="8"/>
        <v>0</v>
      </c>
      <c r="AC48" s="787">
        <f t="shared" si="8"/>
        <v>0</v>
      </c>
      <c r="AD48" s="786"/>
      <c r="AE48" s="805">
        <f>AND(NOT(AD$26=""),AE$24&gt;$F$19,AE$26&lt;$F$20)*1</f>
        <v>0</v>
      </c>
      <c r="AF48" s="786"/>
      <c r="AG48" s="805">
        <f>AND(NOT(AF$26=""),AG$24&gt;$F$19,AG$26&lt;$F$20)*1</f>
        <v>0</v>
      </c>
      <c r="AI48" s="805">
        <f>AND(NOT(AH$26=""),AI$24&gt;$F$19,AI$26&lt;$F$20)*1</f>
        <v>0</v>
      </c>
      <c r="AJ48" s="786"/>
    </row>
    <row r="49" spans="3:36" outlineLevel="1" x14ac:dyDescent="0.2">
      <c r="C49" s="18" t="s">
        <v>667</v>
      </c>
      <c r="D49" s="788"/>
      <c r="E49" s="155" t="str">
        <f>E48</f>
        <v>#</v>
      </c>
      <c r="F49" s="553"/>
      <c r="G49" s="507"/>
      <c r="H49" s="507"/>
      <c r="I49" s="789">
        <f t="shared" ref="I49:AC49" si="9">SUM(I46:I48)</f>
        <v>0</v>
      </c>
      <c r="J49" s="789">
        <f t="shared" si="9"/>
        <v>0</v>
      </c>
      <c r="K49" s="789">
        <f t="shared" si="9"/>
        <v>0</v>
      </c>
      <c r="L49" s="789">
        <f t="shared" si="9"/>
        <v>0</v>
      </c>
      <c r="M49" s="789">
        <f t="shared" si="9"/>
        <v>1</v>
      </c>
      <c r="N49" s="789">
        <f t="shared" si="9"/>
        <v>1</v>
      </c>
      <c r="O49" s="789">
        <f t="shared" si="9"/>
        <v>1</v>
      </c>
      <c r="P49" s="789">
        <f t="shared" si="9"/>
        <v>1</v>
      </c>
      <c r="Q49" s="789">
        <f t="shared" si="9"/>
        <v>1</v>
      </c>
      <c r="R49" s="789">
        <f t="shared" si="9"/>
        <v>1</v>
      </c>
      <c r="S49" s="789">
        <f t="shared" si="9"/>
        <v>1</v>
      </c>
      <c r="T49" s="789">
        <f t="shared" si="9"/>
        <v>1</v>
      </c>
      <c r="U49" s="789">
        <f t="shared" si="9"/>
        <v>0</v>
      </c>
      <c r="V49" s="789">
        <f t="shared" si="9"/>
        <v>0</v>
      </c>
      <c r="W49" s="789">
        <f t="shared" si="9"/>
        <v>0</v>
      </c>
      <c r="X49" s="789">
        <f t="shared" si="9"/>
        <v>0</v>
      </c>
      <c r="Y49" s="789">
        <f t="shared" si="9"/>
        <v>0</v>
      </c>
      <c r="Z49" s="789">
        <f t="shared" si="9"/>
        <v>0</v>
      </c>
      <c r="AA49" s="789">
        <f t="shared" si="9"/>
        <v>0</v>
      </c>
      <c r="AB49" s="789">
        <f t="shared" si="9"/>
        <v>0</v>
      </c>
      <c r="AC49" s="790">
        <f t="shared" si="9"/>
        <v>0</v>
      </c>
      <c r="AD49" s="786"/>
      <c r="AE49" s="1058">
        <f>SUM(AE46:AE48)</f>
        <v>0</v>
      </c>
      <c r="AF49" s="786"/>
      <c r="AG49" s="1058">
        <f>SUM(AG46:AG48)</f>
        <v>0</v>
      </c>
      <c r="AI49" s="1058">
        <f>SUM(AI46:AI48)</f>
        <v>0</v>
      </c>
      <c r="AJ49" s="786"/>
    </row>
    <row r="50" spans="3:36" outlineLevel="1" x14ac:dyDescent="0.2"/>
    <row r="51" spans="3:36" ht="18.75" outlineLevel="1" thickBot="1" x14ac:dyDescent="0.3">
      <c r="C51" s="791" t="s">
        <v>2802</v>
      </c>
      <c r="D51" s="792"/>
      <c r="E51" s="793"/>
      <c r="F51" s="794">
        <f>0.001*SUMPRODUCT($G$43:$AI$43,$G49:$AI49)</f>
        <v>0</v>
      </c>
      <c r="M51" s="786"/>
    </row>
    <row r="52" spans="3:36" ht="18.75" outlineLevel="1" thickTop="1" x14ac:dyDescent="0.25">
      <c r="C52" s="795"/>
      <c r="D52" s="795"/>
      <c r="E52" s="796"/>
      <c r="F52" s="797"/>
      <c r="M52" s="786"/>
    </row>
    <row r="53" spans="3:36" outlineLevel="1" x14ac:dyDescent="0.2">
      <c r="C53" s="798" t="s">
        <v>668</v>
      </c>
      <c r="D53" s="799"/>
      <c r="E53" s="799"/>
      <c r="F53" s="800">
        <v>0</v>
      </c>
    </row>
    <row r="54" spans="3:36" ht="18" outlineLevel="1" x14ac:dyDescent="0.25">
      <c r="C54" s="795"/>
      <c r="D54" s="795"/>
      <c r="E54" s="796"/>
      <c r="F54" s="797"/>
    </row>
    <row r="55" spans="3:36" outlineLevel="1" x14ac:dyDescent="0.2">
      <c r="C55" s="199" t="s">
        <v>669</v>
      </c>
      <c r="D55" s="199"/>
    </row>
    <row r="56" spans="3:36" outlineLevel="1" x14ac:dyDescent="0.2">
      <c r="C56" s="801" t="s">
        <v>664</v>
      </c>
      <c r="D56" s="522"/>
      <c r="E56" s="523" t="s">
        <v>533</v>
      </c>
      <c r="F56" s="802"/>
      <c r="G56" s="524"/>
      <c r="H56" s="524"/>
      <c r="I56" s="803"/>
      <c r="J56" s="803"/>
      <c r="K56" s="803"/>
      <c r="L56" s="803"/>
      <c r="M56" s="803"/>
      <c r="N56" s="803"/>
      <c r="O56" s="803"/>
      <c r="P56" s="803"/>
      <c r="Q56" s="803"/>
      <c r="R56" s="803"/>
      <c r="S56" s="803"/>
      <c r="T56" s="803"/>
      <c r="U56" s="803"/>
      <c r="V56" s="803"/>
      <c r="W56" s="803"/>
      <c r="X56" s="803"/>
      <c r="Y56" s="803"/>
      <c r="Z56" s="803"/>
      <c r="AA56" s="803"/>
      <c r="AB56" s="803"/>
      <c r="AC56" s="804"/>
      <c r="AD56" s="805"/>
      <c r="AE56" s="806"/>
      <c r="AF56" s="805"/>
      <c r="AG56" s="806"/>
      <c r="AH56" s="805"/>
      <c r="AI56" s="806"/>
      <c r="AJ56" s="786"/>
    </row>
    <row r="57" spans="3:36" outlineLevel="1" x14ac:dyDescent="0.2">
      <c r="C57" s="253" t="s">
        <v>665</v>
      </c>
      <c r="D57" s="480"/>
      <c r="E57" s="481" t="str">
        <f>E56</f>
        <v>#</v>
      </c>
      <c r="F57" s="484"/>
      <c r="G57" s="527"/>
      <c r="H57" s="527"/>
      <c r="I57" s="805"/>
      <c r="J57" s="805"/>
      <c r="K57" s="805"/>
      <c r="L57" s="805"/>
      <c r="M57" s="805"/>
      <c r="N57" s="805"/>
      <c r="O57" s="805"/>
      <c r="P57" s="805"/>
      <c r="Q57" s="805"/>
      <c r="R57" s="805"/>
      <c r="S57" s="805"/>
      <c r="T57" s="805"/>
      <c r="U57" s="805"/>
      <c r="V57" s="805"/>
      <c r="W57" s="805"/>
      <c r="X57" s="805"/>
      <c r="Y57" s="805"/>
      <c r="Z57" s="805"/>
      <c r="AA57" s="805"/>
      <c r="AB57" s="805"/>
      <c r="AC57" s="807"/>
      <c r="AD57" s="805"/>
      <c r="AE57" s="808"/>
      <c r="AF57" s="805"/>
      <c r="AG57" s="808"/>
      <c r="AH57" s="805"/>
      <c r="AI57" s="808"/>
      <c r="AJ57" s="786"/>
    </row>
    <row r="58" spans="3:36" outlineLevel="1" x14ac:dyDescent="0.2">
      <c r="C58" s="253" t="s">
        <v>666</v>
      </c>
      <c r="D58" s="480"/>
      <c r="E58" s="481" t="str">
        <f>E57</f>
        <v>#</v>
      </c>
      <c r="F58" s="484"/>
      <c r="G58" s="527"/>
      <c r="H58" s="527"/>
      <c r="I58" s="805"/>
      <c r="J58" s="805"/>
      <c r="K58" s="805"/>
      <c r="L58" s="805"/>
      <c r="M58" s="805"/>
      <c r="N58" s="805"/>
      <c r="O58" s="805"/>
      <c r="P58" s="805"/>
      <c r="Q58" s="805"/>
      <c r="R58" s="805"/>
      <c r="S58" s="805"/>
      <c r="T58" s="805"/>
      <c r="U58" s="805"/>
      <c r="V58" s="805"/>
      <c r="W58" s="805"/>
      <c r="X58" s="805"/>
      <c r="Y58" s="805"/>
      <c r="Z58" s="805"/>
      <c r="AA58" s="805"/>
      <c r="AB58" s="805"/>
      <c r="AC58" s="807"/>
      <c r="AD58" s="805"/>
      <c r="AE58" s="808"/>
      <c r="AF58" s="805"/>
      <c r="AG58" s="808"/>
      <c r="AH58" s="805"/>
      <c r="AI58" s="808"/>
      <c r="AJ58" s="786"/>
    </row>
    <row r="59" spans="3:36" outlineLevel="1" x14ac:dyDescent="0.2">
      <c r="C59" s="809" t="s">
        <v>670</v>
      </c>
      <c r="D59" s="810"/>
      <c r="E59" s="811" t="str">
        <f>E58</f>
        <v>#</v>
      </c>
      <c r="F59" s="810"/>
      <c r="G59" s="812"/>
      <c r="H59" s="812"/>
      <c r="I59" s="813"/>
      <c r="J59" s="813"/>
      <c r="K59" s="813"/>
      <c r="L59" s="813"/>
      <c r="M59" s="813"/>
      <c r="N59" s="813"/>
      <c r="O59" s="813"/>
      <c r="P59" s="813"/>
      <c r="Q59" s="813"/>
      <c r="R59" s="813"/>
      <c r="S59" s="813"/>
      <c r="T59" s="813"/>
      <c r="U59" s="813"/>
      <c r="V59" s="813"/>
      <c r="W59" s="813"/>
      <c r="X59" s="813"/>
      <c r="Y59" s="813"/>
      <c r="Z59" s="813"/>
      <c r="AA59" s="813"/>
      <c r="AB59" s="813"/>
      <c r="AC59" s="814"/>
      <c r="AD59" s="805"/>
      <c r="AE59" s="815"/>
      <c r="AF59" s="805"/>
      <c r="AG59" s="815"/>
      <c r="AH59" s="805"/>
      <c r="AI59" s="815"/>
      <c r="AJ59" s="786"/>
    </row>
    <row r="60" spans="3:36" outlineLevel="1" x14ac:dyDescent="0.2"/>
    <row r="61" spans="3:36" ht="18.75" outlineLevel="1" thickBot="1" x14ac:dyDescent="0.3">
      <c r="C61" s="816" t="s">
        <v>2768</v>
      </c>
      <c r="D61" s="817"/>
      <c r="E61" s="818"/>
      <c r="F61" s="819" t="s">
        <v>671</v>
      </c>
    </row>
    <row r="62" spans="3:36" ht="18.75" outlineLevel="1" thickTop="1" x14ac:dyDescent="0.25">
      <c r="C62" s="795"/>
      <c r="D62" s="795"/>
      <c r="E62" s="796"/>
      <c r="F62" s="797"/>
    </row>
    <row r="63" spans="3:36" outlineLevel="1" x14ac:dyDescent="0.2">
      <c r="C63" s="820"/>
    </row>
    <row r="64" spans="3:36" x14ac:dyDescent="0.2">
      <c r="C64" s="75"/>
    </row>
    <row r="65" spans="2:36" ht="15" x14ac:dyDescent="0.25">
      <c r="B65" s="596"/>
      <c r="C65" s="596" t="s">
        <v>672</v>
      </c>
      <c r="D65" s="596"/>
      <c r="E65" s="596"/>
      <c r="F65" s="596"/>
      <c r="G65" s="596"/>
      <c r="H65" s="596"/>
      <c r="I65" s="596"/>
      <c r="J65" s="596"/>
      <c r="K65" s="596"/>
      <c r="L65" s="596"/>
      <c r="M65" s="596"/>
      <c r="N65" s="596"/>
      <c r="O65" s="596"/>
      <c r="P65" s="596"/>
      <c r="Q65" s="596"/>
      <c r="R65" s="596"/>
      <c r="S65" s="596"/>
      <c r="T65" s="596"/>
      <c r="U65" s="596"/>
      <c r="V65" s="596"/>
      <c r="W65" s="596"/>
      <c r="X65" s="596"/>
      <c r="Y65" s="596"/>
      <c r="Z65" s="596"/>
      <c r="AA65" s="596"/>
      <c r="AB65" s="596"/>
      <c r="AC65" s="596"/>
      <c r="AD65" s="596"/>
      <c r="AE65" s="596"/>
      <c r="AF65" s="596"/>
      <c r="AG65" s="596"/>
      <c r="AH65" s="596"/>
      <c r="AI65" s="596"/>
      <c r="AJ65" s="596"/>
    </row>
    <row r="66" spans="2:36" outlineLevel="1" x14ac:dyDescent="0.2">
      <c r="C66" s="820"/>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E66" s="75"/>
      <c r="AG66" s="75"/>
      <c r="AI66" s="75"/>
    </row>
    <row r="67" spans="2:36" outlineLevel="1" x14ac:dyDescent="0.2">
      <c r="C67" s="821" t="s">
        <v>673</v>
      </c>
      <c r="D67" s="822"/>
      <c r="E67" s="822"/>
      <c r="F67" s="823" t="s">
        <v>423</v>
      </c>
      <c r="G67" s="824" t="s">
        <v>674</v>
      </c>
      <c r="H67" s="75"/>
      <c r="I67" s="75"/>
      <c r="J67" s="75"/>
      <c r="K67" s="75"/>
      <c r="L67" s="75"/>
      <c r="M67" s="75"/>
      <c r="N67" s="75"/>
      <c r="O67" s="75"/>
      <c r="P67" s="75"/>
      <c r="Q67" s="75"/>
      <c r="R67" s="75"/>
      <c r="S67" s="75"/>
      <c r="T67" s="75"/>
      <c r="U67" s="75"/>
      <c r="V67" s="75"/>
      <c r="W67" s="75"/>
      <c r="X67" s="75"/>
      <c r="Y67" s="75"/>
      <c r="Z67" s="75"/>
      <c r="AA67" s="75"/>
      <c r="AB67" s="75"/>
      <c r="AC67" s="75"/>
      <c r="AE67" s="75"/>
      <c r="AG67" s="75"/>
      <c r="AI67" s="75"/>
    </row>
    <row r="68" spans="2:36" outlineLevel="1" x14ac:dyDescent="0.2">
      <c r="C68" s="820"/>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E68" s="75"/>
      <c r="AG68" s="75"/>
      <c r="AI68" s="75"/>
    </row>
    <row r="69" spans="2:36" outlineLevel="1" x14ac:dyDescent="0.2">
      <c r="C69" s="820" t="s">
        <v>675</v>
      </c>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E69" s="75"/>
      <c r="AG69" s="75"/>
      <c r="AI69" s="75"/>
    </row>
    <row r="70" spans="2:36" outlineLevel="1" x14ac:dyDescent="0.2">
      <c r="C70" s="1046" t="str">
        <f>"BFPy Flags for " &amp; 'Line Items'!$D$2861 &amp; " Risk Adjusted Scenario"</f>
        <v>BFPy Flags for Central Risk Adjusted Scenario</v>
      </c>
      <c r="D70" s="723"/>
      <c r="E70" s="724"/>
      <c r="F70" s="733"/>
      <c r="G70" s="825">
        <f>(G24&gt;'FO&amp;C'!$F$168)*1</f>
        <v>0</v>
      </c>
      <c r="H70" s="825">
        <f>(H24&gt;'FO&amp;C'!$F$168)*1</f>
        <v>0</v>
      </c>
      <c r="I70" s="826">
        <f>(I24&gt;'FO&amp;C'!$F$168)*1</f>
        <v>0</v>
      </c>
      <c r="J70" s="826">
        <f>(J24&gt;'FO&amp;C'!$F$168)*1</f>
        <v>0</v>
      </c>
      <c r="K70" s="826">
        <f>(K24&gt;'FO&amp;C'!$F$168)*1</f>
        <v>0</v>
      </c>
      <c r="L70" s="826">
        <f>(L24&gt;'FO&amp;C'!$F$168)*1</f>
        <v>0</v>
      </c>
      <c r="M70" s="826">
        <f>(M24&gt;'FO&amp;C'!$F$168)*1</f>
        <v>0</v>
      </c>
      <c r="N70" s="826">
        <f>(N24&gt;'FO&amp;C'!$F$168)*1</f>
        <v>0</v>
      </c>
      <c r="O70" s="826">
        <f>(O24&gt;'FO&amp;C'!$F$168)*1</f>
        <v>0</v>
      </c>
      <c r="P70" s="826">
        <f>(P24&gt;'FO&amp;C'!$F$168)*1</f>
        <v>0</v>
      </c>
      <c r="Q70" s="826">
        <f>(Q24&gt;'FO&amp;C'!$F$168)*1</f>
        <v>0</v>
      </c>
      <c r="R70" s="826">
        <f>(R24&gt;'FO&amp;C'!$F$168)*1</f>
        <v>0</v>
      </c>
      <c r="S70" s="826">
        <f>(S24&gt;'FO&amp;C'!$F$168)*1</f>
        <v>0</v>
      </c>
      <c r="T70" s="826">
        <f>(T24&gt;'FO&amp;C'!$F$168)*1</f>
        <v>0</v>
      </c>
      <c r="U70" s="826">
        <f>(U24&gt;'FO&amp;C'!$F$168)*1</f>
        <v>1</v>
      </c>
      <c r="V70" s="826">
        <f>(V24&gt;'FO&amp;C'!$F$168)*1</f>
        <v>1</v>
      </c>
      <c r="W70" s="826">
        <f>(W24&gt;'FO&amp;C'!$F$168)*1</f>
        <v>1</v>
      </c>
      <c r="X70" s="826">
        <f>(X24&gt;'FO&amp;C'!$F$168)*1</f>
        <v>1</v>
      </c>
      <c r="Y70" s="826">
        <f>(Y24&gt;'FO&amp;C'!$F$168)*1</f>
        <v>1</v>
      </c>
      <c r="Z70" s="826">
        <f>(Z24&gt;'FO&amp;C'!$F$168)*1</f>
        <v>1</v>
      </c>
      <c r="AA70" s="826">
        <f>(AA24&gt;'FO&amp;C'!$F$168)*1</f>
        <v>1</v>
      </c>
      <c r="AB70" s="826">
        <f>(AB24&gt;'FO&amp;C'!$F$168)*1</f>
        <v>1</v>
      </c>
      <c r="AC70" s="827">
        <f>(AC24&gt;'FO&amp;C'!$F$168)*1</f>
        <v>1</v>
      </c>
      <c r="AD70" s="786"/>
      <c r="AE70" s="1062">
        <f>(AE24&gt;'FO&amp;C'!$F$168)*1</f>
        <v>1</v>
      </c>
      <c r="AF70" s="786"/>
      <c r="AG70" s="1062">
        <f>(AG24&gt;'FO&amp;C'!$F$168)*1</f>
        <v>1</v>
      </c>
      <c r="AH70" s="786"/>
      <c r="AI70" s="1062">
        <f>(AI24&gt;'FO&amp;C'!$F$168)*1</f>
        <v>1</v>
      </c>
      <c r="AJ70" s="786"/>
    </row>
    <row r="71" spans="2:36" outlineLevel="1" x14ac:dyDescent="0.2">
      <c r="C71" s="1046" t="str">
        <f>"BFPy Flags for " &amp; 'Line Items'!$D$2862 &amp; " Risk Adjusted Scenario"</f>
        <v>BFPy Flags for Downside Risk Adjusted Scenario</v>
      </c>
      <c r="D71" s="723"/>
      <c r="E71" s="724"/>
      <c r="F71" s="733"/>
      <c r="G71" s="825">
        <f>(G35&gt;0)*1</f>
        <v>0</v>
      </c>
      <c r="H71" s="825">
        <f t="shared" ref="H71:AC71" si="10">(H35&gt;0)*1</f>
        <v>0</v>
      </c>
      <c r="I71" s="826">
        <f t="shared" si="10"/>
        <v>0</v>
      </c>
      <c r="J71" s="826">
        <f t="shared" si="10"/>
        <v>0</v>
      </c>
      <c r="K71" s="826">
        <f t="shared" si="10"/>
        <v>0</v>
      </c>
      <c r="L71" s="826">
        <f t="shared" si="10"/>
        <v>0</v>
      </c>
      <c r="M71" s="826">
        <f t="shared" si="10"/>
        <v>1</v>
      </c>
      <c r="N71" s="826">
        <f t="shared" si="10"/>
        <v>1</v>
      </c>
      <c r="O71" s="826">
        <f t="shared" si="10"/>
        <v>1</v>
      </c>
      <c r="P71" s="826">
        <f t="shared" si="10"/>
        <v>1</v>
      </c>
      <c r="Q71" s="826">
        <f t="shared" si="10"/>
        <v>1</v>
      </c>
      <c r="R71" s="826">
        <f t="shared" si="10"/>
        <v>1</v>
      </c>
      <c r="S71" s="826">
        <f t="shared" si="10"/>
        <v>1</v>
      </c>
      <c r="T71" s="826">
        <f t="shared" si="10"/>
        <v>1</v>
      </c>
      <c r="U71" s="826">
        <f t="shared" si="10"/>
        <v>1</v>
      </c>
      <c r="V71" s="826">
        <f t="shared" si="10"/>
        <v>1</v>
      </c>
      <c r="W71" s="826">
        <f t="shared" si="10"/>
        <v>1</v>
      </c>
      <c r="X71" s="826">
        <f t="shared" si="10"/>
        <v>1</v>
      </c>
      <c r="Y71" s="826">
        <f t="shared" si="10"/>
        <v>1</v>
      </c>
      <c r="Z71" s="826">
        <f t="shared" si="10"/>
        <v>1</v>
      </c>
      <c r="AA71" s="826">
        <f t="shared" si="10"/>
        <v>1</v>
      </c>
      <c r="AB71" s="826">
        <f t="shared" si="10"/>
        <v>1</v>
      </c>
      <c r="AC71" s="827">
        <f t="shared" si="10"/>
        <v>1</v>
      </c>
      <c r="AD71" s="786"/>
      <c r="AE71" s="1062">
        <f>(AE35&gt;0)*1</f>
        <v>1</v>
      </c>
      <c r="AF71" s="786"/>
      <c r="AG71" s="1062">
        <f>(AG35&gt;0)*1</f>
        <v>1</v>
      </c>
      <c r="AH71" s="786"/>
      <c r="AI71" s="1062">
        <f>(AI35&gt;0)*1</f>
        <v>1</v>
      </c>
      <c r="AJ71" s="786"/>
    </row>
    <row r="72" spans="2:36" outlineLevel="1" x14ac:dyDescent="0.2">
      <c r="C72" s="1046" t="s">
        <v>2767</v>
      </c>
      <c r="D72" s="723"/>
      <c r="E72" s="724"/>
      <c r="F72" s="733"/>
      <c r="G72" s="825">
        <f>IF($F$67='Line Items'!$D$2861,NPV!G70,NPV!G71)</f>
        <v>0</v>
      </c>
      <c r="H72" s="825">
        <f>IF($F$67='Line Items'!$D$2861,NPV!H70,NPV!H71)</f>
        <v>0</v>
      </c>
      <c r="I72" s="826">
        <f>IF($F$67='Line Items'!$D$2861,NPV!I70,NPV!I71)</f>
        <v>0</v>
      </c>
      <c r="J72" s="826">
        <f>IF($F$67='Line Items'!$D$2861,NPV!J70,NPV!J71)</f>
        <v>0</v>
      </c>
      <c r="K72" s="826">
        <f>IF($F$67='Line Items'!$D$2861,NPV!K70,NPV!K71)</f>
        <v>0</v>
      </c>
      <c r="L72" s="826">
        <f>IF($F$67='Line Items'!$D$2861,NPV!L70,NPV!L71)</f>
        <v>0</v>
      </c>
      <c r="M72" s="826">
        <f>IF($F$67='Line Items'!$D$2861,NPV!M70,NPV!M71)</f>
        <v>0</v>
      </c>
      <c r="N72" s="826">
        <f>IF($F$67='Line Items'!$D$2861,NPV!N70,NPV!N71)</f>
        <v>0</v>
      </c>
      <c r="O72" s="826">
        <f>IF($F$67='Line Items'!$D$2861,NPV!O70,NPV!O71)</f>
        <v>0</v>
      </c>
      <c r="P72" s="826">
        <f>IF($F$67='Line Items'!$D$2861,NPV!P70,NPV!P71)</f>
        <v>0</v>
      </c>
      <c r="Q72" s="826">
        <f>IF($F$67='Line Items'!$D$2861,NPV!Q70,NPV!Q71)</f>
        <v>0</v>
      </c>
      <c r="R72" s="826">
        <f>IF($F$67='Line Items'!$D$2861,NPV!R70,NPV!R71)</f>
        <v>0</v>
      </c>
      <c r="S72" s="826">
        <f>IF($F$67='Line Items'!$D$2861,NPV!S70,NPV!S71)</f>
        <v>0</v>
      </c>
      <c r="T72" s="826">
        <f>IF($F$67='Line Items'!$D$2861,NPV!T70,NPV!T71)</f>
        <v>0</v>
      </c>
      <c r="U72" s="826">
        <f>IF($F$67='Line Items'!$D$2861,NPV!U70,NPV!U71)</f>
        <v>1</v>
      </c>
      <c r="V72" s="826">
        <f>IF($F$67='Line Items'!$D$2861,NPV!V70,NPV!V71)</f>
        <v>1</v>
      </c>
      <c r="W72" s="826">
        <f>IF($F$67='Line Items'!$D$2861,NPV!W70,NPV!W71)</f>
        <v>1</v>
      </c>
      <c r="X72" s="826">
        <f>IF($F$67='Line Items'!$D$2861,NPV!X70,NPV!X71)</f>
        <v>1</v>
      </c>
      <c r="Y72" s="826">
        <f>IF($F$67='Line Items'!$D$2861,NPV!Y70,NPV!Y71)</f>
        <v>1</v>
      </c>
      <c r="Z72" s="826">
        <f>IF($F$67='Line Items'!$D$2861,NPV!Z70,NPV!Z71)</f>
        <v>1</v>
      </c>
      <c r="AA72" s="826">
        <f>IF($F$67='Line Items'!$D$2861,NPV!AA70,NPV!AA71)</f>
        <v>1</v>
      </c>
      <c r="AB72" s="826">
        <f>IF($F$67='Line Items'!$D$2861,NPV!AB70,NPV!AB71)</f>
        <v>1</v>
      </c>
      <c r="AC72" s="827">
        <f>IF($F$67='Line Items'!$D$2861,NPV!AC70,NPV!AC71)</f>
        <v>1</v>
      </c>
      <c r="AD72" s="786"/>
      <c r="AE72" s="1062">
        <f>IF($F$67='Line Items'!$D$2861,NPV!AE70,NPV!AE71)</f>
        <v>1</v>
      </c>
      <c r="AF72" s="786"/>
      <c r="AG72" s="1062">
        <f>IF($F$67='Line Items'!$D$2861,NPV!AG70,NPV!AG71)</f>
        <v>1</v>
      </c>
      <c r="AH72" s="786"/>
      <c r="AI72" s="1062">
        <f>IF($F$67='Line Items'!$D$2861,NPV!AI70,NPV!AI71)</f>
        <v>1</v>
      </c>
      <c r="AJ72" s="786"/>
    </row>
    <row r="73" spans="2:36" outlineLevel="1" x14ac:dyDescent="0.2">
      <c r="C73" s="732" t="str">
        <f>Funding!D20</f>
        <v>Baseline Franchise Payments BFPy</v>
      </c>
      <c r="D73" s="828"/>
      <c r="E73" s="829" t="str">
        <f>Funding!F20</f>
        <v>£000</v>
      </c>
      <c r="F73" s="771" t="str">
        <f>RN_Switch</f>
        <v>Nominal</v>
      </c>
      <c r="G73" s="772">
        <f>Funding!G20*G72</f>
        <v>0</v>
      </c>
      <c r="H73" s="772">
        <f>Funding!H20*H72</f>
        <v>0</v>
      </c>
      <c r="I73" s="772">
        <f>Funding!I20*I72</f>
        <v>0</v>
      </c>
      <c r="J73" s="772">
        <f>Funding!J20*J72</f>
        <v>0</v>
      </c>
      <c r="K73" s="772">
        <f>Funding!K20*K72</f>
        <v>0</v>
      </c>
      <c r="L73" s="772">
        <f>Funding!L20*L72</f>
        <v>0</v>
      </c>
      <c r="M73" s="772">
        <f>Funding!M20*M72</f>
        <v>0</v>
      </c>
      <c r="N73" s="772">
        <f>Funding!N20*N72</f>
        <v>0</v>
      </c>
      <c r="O73" s="772">
        <f>Funding!O20*O72</f>
        <v>0</v>
      </c>
      <c r="P73" s="772">
        <f>Funding!P20*P72</f>
        <v>0</v>
      </c>
      <c r="Q73" s="772">
        <f>Funding!Q20*Q72</f>
        <v>0</v>
      </c>
      <c r="R73" s="772">
        <f>Funding!R20*R72</f>
        <v>0</v>
      </c>
      <c r="S73" s="772">
        <f>Funding!S20*S72</f>
        <v>0</v>
      </c>
      <c r="T73" s="772">
        <f>Funding!T20*T72</f>
        <v>0</v>
      </c>
      <c r="U73" s="772">
        <f>Funding!U20*U72</f>
        <v>0</v>
      </c>
      <c r="V73" s="772">
        <f>Funding!V20*V72</f>
        <v>0</v>
      </c>
      <c r="W73" s="772">
        <f>Funding!W20*W72</f>
        <v>0</v>
      </c>
      <c r="X73" s="772">
        <f>Funding!X20*X72</f>
        <v>0</v>
      </c>
      <c r="Y73" s="772">
        <f>Funding!Y20*Y72</f>
        <v>0</v>
      </c>
      <c r="Z73" s="772">
        <f>Funding!Z20*Z72</f>
        <v>0</v>
      </c>
      <c r="AA73" s="772">
        <f>Funding!AA20*AA72</f>
        <v>0</v>
      </c>
      <c r="AB73" s="772">
        <f>Funding!AB20*AB72</f>
        <v>0</v>
      </c>
      <c r="AC73" s="773">
        <f>Funding!AC20*AC72</f>
        <v>0</v>
      </c>
      <c r="AE73" s="1067">
        <f>Funding!AE20*AE72</f>
        <v>0</v>
      </c>
      <c r="AG73" s="1067">
        <f>Funding!AG20*AG72</f>
        <v>0</v>
      </c>
      <c r="AI73" s="1067">
        <f>Funding!AI20*AI72</f>
        <v>0</v>
      </c>
    </row>
    <row r="74" spans="2:36" outlineLevel="1" x14ac:dyDescent="0.2">
      <c r="C74" s="461" t="str">
        <f>C41</f>
        <v>Deflation Factor</v>
      </c>
      <c r="D74" s="462"/>
      <c r="E74" s="463" t="str">
        <f>E41</f>
        <v>#</v>
      </c>
      <c r="F74" s="775"/>
      <c r="G74" s="776">
        <f t="shared" ref="G74:AC75" si="11">G41</f>
        <v>0</v>
      </c>
      <c r="H74" s="776">
        <f t="shared" si="11"/>
        <v>0</v>
      </c>
      <c r="I74" s="776">
        <f t="shared" si="11"/>
        <v>1</v>
      </c>
      <c r="J74" s="776">
        <f t="shared" si="11"/>
        <v>1</v>
      </c>
      <c r="K74" s="776">
        <f t="shared" si="11"/>
        <v>1</v>
      </c>
      <c r="L74" s="776">
        <f t="shared" si="11"/>
        <v>1</v>
      </c>
      <c r="M74" s="776">
        <f t="shared" si="11"/>
        <v>0.96993210475266745</v>
      </c>
      <c r="N74" s="776">
        <f t="shared" si="11"/>
        <v>0.94076828782993938</v>
      </c>
      <c r="O74" s="776">
        <f t="shared" si="11"/>
        <v>0.91159717812978625</v>
      </c>
      <c r="P74" s="776">
        <f t="shared" si="11"/>
        <v>0.88375877666484359</v>
      </c>
      <c r="Q74" s="776">
        <f t="shared" si="11"/>
        <v>0.8571860103441743</v>
      </c>
      <c r="R74" s="776">
        <f t="shared" si="11"/>
        <v>0.83181563352176058</v>
      </c>
      <c r="S74" s="776">
        <f t="shared" si="11"/>
        <v>0.80758799371044709</v>
      </c>
      <c r="T74" s="776">
        <f t="shared" si="11"/>
        <v>0.7840660133111137</v>
      </c>
      <c r="U74" s="776">
        <f t="shared" si="11"/>
        <v>0.76122913913700352</v>
      </c>
      <c r="V74" s="776">
        <f t="shared" si="11"/>
        <v>0.7390574166378675</v>
      </c>
      <c r="W74" s="776">
        <f t="shared" si="11"/>
        <v>0.71753147246394899</v>
      </c>
      <c r="X74" s="776">
        <f t="shared" si="11"/>
        <v>0.69663249753781453</v>
      </c>
      <c r="Y74" s="776">
        <f t="shared" si="11"/>
        <v>0.67634223061923737</v>
      </c>
      <c r="Z74" s="776">
        <f t="shared" si="11"/>
        <v>0.65664294234877418</v>
      </c>
      <c r="AA74" s="776">
        <f t="shared" si="11"/>
        <v>0.63751741975609144</v>
      </c>
      <c r="AB74" s="776">
        <f t="shared" si="11"/>
        <v>0.61894895121950622</v>
      </c>
      <c r="AC74" s="777">
        <f t="shared" si="11"/>
        <v>0.60092131186359821</v>
      </c>
      <c r="AE74" s="1063">
        <f>AE41</f>
        <v>0</v>
      </c>
      <c r="AG74" s="1063">
        <f>AG41</f>
        <v>0</v>
      </c>
      <c r="AI74" s="1063">
        <f>AI41</f>
        <v>0</v>
      </c>
    </row>
    <row r="75" spans="2:36" outlineLevel="1" x14ac:dyDescent="0.2">
      <c r="C75" s="461" t="str">
        <f>C42</f>
        <v>Discount Factor</v>
      </c>
      <c r="D75" s="462"/>
      <c r="E75" s="463" t="str">
        <f>E42</f>
        <v>#</v>
      </c>
      <c r="F75" s="775"/>
      <c r="G75" s="778">
        <f t="shared" si="11"/>
        <v>0</v>
      </c>
      <c r="H75" s="778">
        <f t="shared" si="11"/>
        <v>0</v>
      </c>
      <c r="I75" s="778">
        <f t="shared" si="11"/>
        <v>1.1278606190668732</v>
      </c>
      <c r="J75" s="778">
        <f t="shared" si="11"/>
        <v>1.089694746103401</v>
      </c>
      <c r="K75" s="778">
        <f t="shared" si="11"/>
        <v>1.0528699564208017</v>
      </c>
      <c r="L75" s="778">
        <f t="shared" si="11"/>
        <v>1.017289611698607</v>
      </c>
      <c r="M75" s="778">
        <f t="shared" si="11"/>
        <v>0.98286537041312683</v>
      </c>
      <c r="N75" s="778">
        <f t="shared" si="11"/>
        <v>0.94960601705577807</v>
      </c>
      <c r="O75" s="778">
        <f t="shared" si="11"/>
        <v>0.9175153403002424</v>
      </c>
      <c r="P75" s="778">
        <f t="shared" si="11"/>
        <v>0.88650912543324978</v>
      </c>
      <c r="Q75" s="778">
        <f t="shared" si="11"/>
        <v>0.85651038792059797</v>
      </c>
      <c r="R75" s="778">
        <f t="shared" si="11"/>
        <v>0.82752678293905568</v>
      </c>
      <c r="S75" s="778">
        <f t="shared" si="11"/>
        <v>0.7995616120988569</v>
      </c>
      <c r="T75" s="778">
        <f t="shared" si="11"/>
        <v>0.77254148714266446</v>
      </c>
      <c r="U75" s="778">
        <f t="shared" si="11"/>
        <v>0.74639932049649427</v>
      </c>
      <c r="V75" s="778">
        <f t="shared" si="11"/>
        <v>0.72114178320464362</v>
      </c>
      <c r="W75" s="778">
        <f t="shared" si="11"/>
        <v>0.69677175242968969</v>
      </c>
      <c r="X75" s="778">
        <f t="shared" si="11"/>
        <v>0.67322527454517145</v>
      </c>
      <c r="Y75" s="778">
        <f t="shared" si="11"/>
        <v>0.6504438866061657</v>
      </c>
      <c r="Z75" s="778">
        <f t="shared" si="11"/>
        <v>0.62843340204237574</v>
      </c>
      <c r="AA75" s="778">
        <f t="shared" si="11"/>
        <v>0.60719632813476709</v>
      </c>
      <c r="AB75" s="778">
        <f t="shared" si="11"/>
        <v>0.58667693299262724</v>
      </c>
      <c r="AC75" s="779">
        <f t="shared" si="11"/>
        <v>0.56682426953699472</v>
      </c>
      <c r="AE75" s="1069">
        <f>AE42</f>
        <v>0.56682426953699472</v>
      </c>
      <c r="AG75" s="1069">
        <f>AG42</f>
        <v>0.56682426953699472</v>
      </c>
      <c r="AH75" s="123"/>
      <c r="AI75" s="1069">
        <f>AI42</f>
        <v>0.56682426953699472</v>
      </c>
    </row>
    <row r="76" spans="2:36" outlineLevel="1" x14ac:dyDescent="0.2">
      <c r="C76" s="225" t="s">
        <v>676</v>
      </c>
      <c r="D76" s="730"/>
      <c r="E76" s="780" t="s">
        <v>428</v>
      </c>
      <c r="F76" s="781"/>
      <c r="G76" s="507">
        <f t="shared" ref="G76:AC76" si="12">G73*G74*G75</f>
        <v>0</v>
      </c>
      <c r="H76" s="507">
        <f t="shared" si="12"/>
        <v>0</v>
      </c>
      <c r="I76" s="507">
        <f t="shared" si="12"/>
        <v>0</v>
      </c>
      <c r="J76" s="507">
        <f t="shared" si="12"/>
        <v>0</v>
      </c>
      <c r="K76" s="507">
        <f t="shared" si="12"/>
        <v>0</v>
      </c>
      <c r="L76" s="507">
        <f t="shared" si="12"/>
        <v>0</v>
      </c>
      <c r="M76" s="507">
        <f>M73*M74*M75</f>
        <v>0</v>
      </c>
      <c r="N76" s="507">
        <f t="shared" si="12"/>
        <v>0</v>
      </c>
      <c r="O76" s="507">
        <f t="shared" si="12"/>
        <v>0</v>
      </c>
      <c r="P76" s="507">
        <f t="shared" si="12"/>
        <v>0</v>
      </c>
      <c r="Q76" s="507">
        <f>Q73*Q74*Q75</f>
        <v>0</v>
      </c>
      <c r="R76" s="507">
        <f t="shared" si="12"/>
        <v>0</v>
      </c>
      <c r="S76" s="507">
        <f t="shared" si="12"/>
        <v>0</v>
      </c>
      <c r="T76" s="507">
        <f t="shared" si="12"/>
        <v>0</v>
      </c>
      <c r="U76" s="507">
        <f t="shared" si="12"/>
        <v>0</v>
      </c>
      <c r="V76" s="507">
        <f t="shared" si="12"/>
        <v>0</v>
      </c>
      <c r="W76" s="507">
        <f t="shared" si="12"/>
        <v>0</v>
      </c>
      <c r="X76" s="507">
        <f t="shared" si="12"/>
        <v>0</v>
      </c>
      <c r="Y76" s="507">
        <f t="shared" si="12"/>
        <v>0</v>
      </c>
      <c r="Z76" s="507">
        <f t="shared" si="12"/>
        <v>0</v>
      </c>
      <c r="AA76" s="507">
        <f t="shared" si="12"/>
        <v>0</v>
      </c>
      <c r="AB76" s="507">
        <f t="shared" si="12"/>
        <v>0</v>
      </c>
      <c r="AC76" s="508">
        <f t="shared" si="12"/>
        <v>0</v>
      </c>
      <c r="AE76" s="1066">
        <f>AE73*AE74*AE75</f>
        <v>0</v>
      </c>
      <c r="AG76" s="1066">
        <f>AG73*AG74*AG75</f>
        <v>0</v>
      </c>
      <c r="AH76" s="123"/>
      <c r="AI76" s="1066">
        <f>AI73*AI74*AI75</f>
        <v>0</v>
      </c>
    </row>
    <row r="77" spans="2:36" outlineLevel="1" x14ac:dyDescent="0.2">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E77" s="75"/>
      <c r="AG77" s="75"/>
      <c r="AI77" s="75"/>
    </row>
    <row r="78" spans="2:36" outlineLevel="1" x14ac:dyDescent="0.2">
      <c r="C78" s="722" t="str">
        <f>'FO&amp;C'!D181</f>
        <v>Bidder Franchise Payments Period</v>
      </c>
      <c r="D78" s="723"/>
      <c r="E78" s="724" t="s">
        <v>76</v>
      </c>
      <c r="F78" s="733"/>
      <c r="G78" s="830">
        <f>'FO&amp;C'!G181*Timeline!G$49</f>
        <v>0</v>
      </c>
      <c r="H78" s="830">
        <f>'FO&amp;C'!H181*Timeline!H$49</f>
        <v>0</v>
      </c>
      <c r="I78" s="830">
        <f>'FO&amp;C'!I181*Timeline!I$49</f>
        <v>0</v>
      </c>
      <c r="J78" s="830">
        <f>'FO&amp;C'!J181*Timeline!J$49</f>
        <v>0</v>
      </c>
      <c r="K78" s="830">
        <f>'FO&amp;C'!K181*Timeline!K$49</f>
        <v>0</v>
      </c>
      <c r="L78" s="830">
        <f>'FO&amp;C'!L181*Timeline!L$49</f>
        <v>0</v>
      </c>
      <c r="M78" s="830">
        <f>'FO&amp;C'!M181*Timeline!M$49</f>
        <v>1</v>
      </c>
      <c r="N78" s="830">
        <f>'FO&amp;C'!N181*Timeline!N$49</f>
        <v>1</v>
      </c>
      <c r="O78" s="830">
        <f>'FO&amp;C'!O181*Timeline!O$49</f>
        <v>1</v>
      </c>
      <c r="P78" s="830">
        <f>'FO&amp;C'!P181*Timeline!P$49</f>
        <v>1</v>
      </c>
      <c r="Q78" s="830">
        <f>'FO&amp;C'!Q181*Timeline!Q$49</f>
        <v>1</v>
      </c>
      <c r="R78" s="830">
        <f>'FO&amp;C'!R181*Timeline!R$49</f>
        <v>1</v>
      </c>
      <c r="S78" s="830">
        <f>'FO&amp;C'!S181*Timeline!S$49</f>
        <v>1</v>
      </c>
      <c r="T78" s="830">
        <f>'FO&amp;C'!T181*Timeline!T$49</f>
        <v>1</v>
      </c>
      <c r="U78" s="830">
        <f>'FO&amp;C'!U181*Timeline!U$49</f>
        <v>0</v>
      </c>
      <c r="V78" s="830">
        <f>'FO&amp;C'!V181*Timeline!V$49</f>
        <v>0</v>
      </c>
      <c r="W78" s="830">
        <f>'FO&amp;C'!W181*Timeline!W$49</f>
        <v>0</v>
      </c>
      <c r="X78" s="830">
        <f>'FO&amp;C'!X181*Timeline!X$49</f>
        <v>0</v>
      </c>
      <c r="Y78" s="830">
        <f>'FO&amp;C'!Y181*Timeline!Y$49</f>
        <v>0</v>
      </c>
      <c r="Z78" s="830">
        <f>'FO&amp;C'!Z181*Timeline!Z$49</f>
        <v>0</v>
      </c>
      <c r="AA78" s="830">
        <f>'FO&amp;C'!AA181*Timeline!AA$49</f>
        <v>0</v>
      </c>
      <c r="AB78" s="830">
        <f>'FO&amp;C'!AB181*Timeline!AB$49</f>
        <v>0</v>
      </c>
      <c r="AC78" s="831">
        <f>'FO&amp;C'!AC181*Timeline!AC$49</f>
        <v>0</v>
      </c>
      <c r="AD78" s="832"/>
      <c r="AE78" s="1070">
        <f>'FO&amp;C'!AE181*Timeline!AE$49</f>
        <v>0</v>
      </c>
      <c r="AF78" s="832"/>
      <c r="AG78" s="1070">
        <f>'FO&amp;C'!AG181*Timeline!AG$49</f>
        <v>0</v>
      </c>
      <c r="AH78" s="1071"/>
      <c r="AI78" s="1070">
        <f>'FO&amp;C'!AI181*Timeline!AI$49</f>
        <v>0</v>
      </c>
      <c r="AJ78" s="786"/>
    </row>
    <row r="79" spans="2:36" outlineLevel="1" x14ac:dyDescent="0.2">
      <c r="C79" s="225" t="str">
        <f>'FO&amp;C'!D182</f>
        <v>Baseline Franchise Payments Period</v>
      </c>
      <c r="D79" s="730"/>
      <c r="E79" s="780" t="s">
        <v>76</v>
      </c>
      <c r="F79" s="781"/>
      <c r="G79" s="833">
        <f>'FO&amp;C'!G182*Timeline!G$49</f>
        <v>0</v>
      </c>
      <c r="H79" s="833">
        <f>'FO&amp;C'!H182*Timeline!H$49</f>
        <v>0</v>
      </c>
      <c r="I79" s="833">
        <f>'FO&amp;C'!I182*Timeline!I$49</f>
        <v>0</v>
      </c>
      <c r="J79" s="833">
        <f>'FO&amp;C'!J182*Timeline!J$49</f>
        <v>0</v>
      </c>
      <c r="K79" s="833">
        <f>'FO&amp;C'!K182*Timeline!K$49</f>
        <v>0</v>
      </c>
      <c r="L79" s="833">
        <f>'FO&amp;C'!L182*Timeline!L$49</f>
        <v>0</v>
      </c>
      <c r="M79" s="833">
        <f>'FO&amp;C'!M182*Timeline!M$49</f>
        <v>0</v>
      </c>
      <c r="N79" s="833">
        <f>'FO&amp;C'!N182*Timeline!N$49</f>
        <v>0</v>
      </c>
      <c r="O79" s="833">
        <f>'FO&amp;C'!O182*Timeline!O$49</f>
        <v>0</v>
      </c>
      <c r="P79" s="833">
        <f>'FO&amp;C'!P182*Timeline!P$49</f>
        <v>0</v>
      </c>
      <c r="Q79" s="833">
        <f>'FO&amp;C'!Q182*Timeline!Q$49</f>
        <v>0</v>
      </c>
      <c r="R79" s="833">
        <f>'FO&amp;C'!R182*Timeline!R$49</f>
        <v>0</v>
      </c>
      <c r="S79" s="833">
        <f>'FO&amp;C'!S182*Timeline!S$49</f>
        <v>0</v>
      </c>
      <c r="T79" s="833">
        <f>'FO&amp;C'!T182*Timeline!T$49</f>
        <v>0</v>
      </c>
      <c r="U79" s="833">
        <f>'FO&amp;C'!U182*Timeline!U$49</f>
        <v>0</v>
      </c>
      <c r="V79" s="833">
        <f>'FO&amp;C'!V182*Timeline!V$49</f>
        <v>0</v>
      </c>
      <c r="W79" s="833">
        <f>'FO&amp;C'!W182*Timeline!W$49</f>
        <v>0</v>
      </c>
      <c r="X79" s="833">
        <f>'FO&amp;C'!X182*Timeline!X$49</f>
        <v>0</v>
      </c>
      <c r="Y79" s="833">
        <f>'FO&amp;C'!Y182*Timeline!Y$49</f>
        <v>0</v>
      </c>
      <c r="Z79" s="833">
        <f>'FO&amp;C'!Z182*Timeline!Z$49</f>
        <v>0</v>
      </c>
      <c r="AA79" s="833">
        <f>'FO&amp;C'!AA182*Timeline!AA$49</f>
        <v>0</v>
      </c>
      <c r="AB79" s="833">
        <f>'FO&amp;C'!AB182*Timeline!AB$49</f>
        <v>0</v>
      </c>
      <c r="AC79" s="834">
        <f>'FO&amp;C'!AC182*Timeline!AC$49</f>
        <v>0</v>
      </c>
      <c r="AD79" s="832"/>
      <c r="AE79" s="1072">
        <f>'FO&amp;C'!AE182*Timeline!AE$49</f>
        <v>0</v>
      </c>
      <c r="AF79" s="832"/>
      <c r="AG79" s="1072">
        <f>'FO&amp;C'!AG182*Timeline!AG$49</f>
        <v>0</v>
      </c>
      <c r="AH79" s="1071"/>
      <c r="AI79" s="1072">
        <f>'FO&amp;C'!AI182*Timeline!AI$49</f>
        <v>0</v>
      </c>
    </row>
    <row r="80" spans="2:36" outlineLevel="1" x14ac:dyDescent="0.2">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E80" s="75"/>
      <c r="AG80" s="75"/>
      <c r="AI80" s="75"/>
    </row>
    <row r="81" spans="2:36" outlineLevel="1" x14ac:dyDescent="0.2">
      <c r="C81" s="835" t="s">
        <v>677</v>
      </c>
      <c r="D81" s="59"/>
      <c r="E81" s="836" t="s">
        <v>428</v>
      </c>
      <c r="F81" s="837"/>
      <c r="G81" s="838">
        <f>IF(AND('FO&amp;C'!$F$169=TRUE,$F$67='Line Items'!$D$2861),"N/a",(G78*G43)+G79*MAX(G76,G43))</f>
        <v>0</v>
      </c>
      <c r="H81" s="838">
        <f>IF(AND('FO&amp;C'!$F$169=TRUE,$F$67='Line Items'!$D$2861),"N/a",(H78*H43)+H79*MAX(H76,H43))</f>
        <v>0</v>
      </c>
      <c r="I81" s="838">
        <f>IF(AND('FO&amp;C'!$F$169=TRUE,$F$67='Line Items'!$D$2861),"N/a",(I78*I43)+I79*MAX(I76,I43))</f>
        <v>0</v>
      </c>
      <c r="J81" s="838">
        <f>IF(AND('FO&amp;C'!$F$169=TRUE,$F$67='Line Items'!$D$2861),"N/a",(J78*J43)+J79*MAX(J76,J43))</f>
        <v>0</v>
      </c>
      <c r="K81" s="838">
        <f>IF(AND('FO&amp;C'!$F$169=TRUE,$F$67='Line Items'!$D$2861),"N/a",(K78*K43)+K79*MAX(K76,K43))</f>
        <v>0</v>
      </c>
      <c r="L81" s="838">
        <f>IF(AND('FO&amp;C'!$F$169=TRUE,$F$67='Line Items'!$D$2861),"N/a",(L78*L43)+L79*MAX(L76,L43))</f>
        <v>0</v>
      </c>
      <c r="M81" s="838">
        <f>IF(AND('FO&amp;C'!$F$169=TRUE,$F$67='Line Items'!$D$2861),"N/a",(M78*M43)+M79*MAX(M76,M43))</f>
        <v>0</v>
      </c>
      <c r="N81" s="838">
        <f>IF(AND('FO&amp;C'!$F$169=TRUE,$F$67='Line Items'!$D$2861),"N/a",(N78*N43)+N79*MAX(N76,N43))</f>
        <v>0</v>
      </c>
      <c r="O81" s="838">
        <f>IF(AND('FO&amp;C'!$F$169=TRUE,$F$67='Line Items'!$D$2861),"N/a",(O78*O43)+O79*MAX(O76,O43))</f>
        <v>0</v>
      </c>
      <c r="P81" s="838">
        <f>IF(AND('FO&amp;C'!$F$169=TRUE,$F$67='Line Items'!$D$2861),"N/a",(P78*P43)+P79*MAX(P76,P43))</f>
        <v>0</v>
      </c>
      <c r="Q81" s="838">
        <f>IF(AND('FO&amp;C'!$F$169=TRUE,$F$67='Line Items'!$D$2861),"N/a",(Q78*Q43)+Q79*MAX(Q76,Q43))</f>
        <v>0</v>
      </c>
      <c r="R81" s="838">
        <f>IF(AND('FO&amp;C'!$F$169=TRUE,$F$67='Line Items'!$D$2861),"N/a",(R78*R43)+R79*MAX(R76,R43))</f>
        <v>0</v>
      </c>
      <c r="S81" s="838">
        <f>IF(AND('FO&amp;C'!$F$169=TRUE,$F$67='Line Items'!$D$2861),"N/a",(S78*S43)+S79*MAX(S76,S43))</f>
        <v>0</v>
      </c>
      <c r="T81" s="838">
        <f>IF(AND('FO&amp;C'!$F$169=TRUE,$F$67='Line Items'!$D$2861),"N/a",(T78*T43)+T79*MAX(T76,T43))</f>
        <v>0</v>
      </c>
      <c r="U81" s="838">
        <f>IF(AND('FO&amp;C'!$F$169=TRUE,$F$67='Line Items'!$D$2861),"N/a",(U78*U43)+U79*MAX(U76,U43))</f>
        <v>0</v>
      </c>
      <c r="V81" s="838">
        <f>IF(AND('FO&amp;C'!$F$169=TRUE,$F$67='Line Items'!$D$2861),"N/a",(V78*V43)+V79*MAX(V76,V43))</f>
        <v>0</v>
      </c>
      <c r="W81" s="838">
        <f>IF(AND('FO&amp;C'!$F$169=TRUE,$F$67='Line Items'!$D$2861),"N/a",(W78*W43)+W79*MAX(W76,W43))</f>
        <v>0</v>
      </c>
      <c r="X81" s="838">
        <f>IF(AND('FO&amp;C'!$F$169=TRUE,$F$67='Line Items'!$D$2861),"N/a",(X78*X43)+X79*MAX(X76,X43))</f>
        <v>0</v>
      </c>
      <c r="Y81" s="838">
        <f>IF(AND('FO&amp;C'!$F$169=TRUE,$F$67='Line Items'!$D$2861),"N/a",(Y78*Y43)+Y79*MAX(Y76,Y43))</f>
        <v>0</v>
      </c>
      <c r="Z81" s="838">
        <f>IF(AND('FO&amp;C'!$F$169=TRUE,$F$67='Line Items'!$D$2861),"N/a",(Z78*Z43)+Z79*MAX(Z76,Z43))</f>
        <v>0</v>
      </c>
      <c r="AA81" s="838">
        <f>IF(AND('FO&amp;C'!$F$169=TRUE,$F$67='Line Items'!$D$2861),"N/a",(AA78*AA43)+AA79*MAX(AA76,AA43))</f>
        <v>0</v>
      </c>
      <c r="AB81" s="838">
        <f>IF(AND('FO&amp;C'!$F$169=TRUE,$F$67='Line Items'!$D$2861),"N/a",(AB78*AB43)+AB79*MAX(AB76,AB43))</f>
        <v>0</v>
      </c>
      <c r="AC81" s="839">
        <f>IF(AND('FO&amp;C'!$F$169=TRUE,$F$67='Line Items'!$D$2861),"N/a",(AC78*AC43)+AC79*MAX(AC76,AC43))</f>
        <v>0</v>
      </c>
      <c r="AE81" s="1068">
        <f>IF(AND('FO&amp;C'!$F$169=TRUE,$F$67='Line Items'!$D$2861),"N/a",(AE78*AE43)+AE79*MAX(AE76,AE43))</f>
        <v>0</v>
      </c>
      <c r="AG81" s="1068">
        <f>IF(AND('FO&amp;C'!$F$169=TRUE,$F$67='Line Items'!$D$2861),"N/a",(AG78*AG43)+AG79*MAX(AG76,AG43))</f>
        <v>0</v>
      </c>
      <c r="AH81" s="107"/>
      <c r="AI81" s="1068">
        <f>IF(AND('FO&amp;C'!$F$169=TRUE,$F$67='Line Items'!$D$2861),"N/a",(AI78*AI43)+AI79*MAX(AI76,AI43))</f>
        <v>0</v>
      </c>
    </row>
    <row r="82" spans="2:36" outlineLevel="1" x14ac:dyDescent="0.2">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E82" s="75"/>
      <c r="AG82" s="75"/>
      <c r="AI82" s="75"/>
    </row>
    <row r="83" spans="2:36" ht="18.75" outlineLevel="1" thickBot="1" x14ac:dyDescent="0.3">
      <c r="C83" s="791" t="str">
        <f>$F$67 &amp; " Risk Adjusted NPV: Core End Date"</f>
        <v>Central Risk Adjusted NPV: Core End Date</v>
      </c>
      <c r="D83" s="792"/>
      <c r="E83" s="793"/>
      <c r="F83" s="794">
        <f>IF(AND('FO&amp;C'!$F$169=TRUE,$F$67 = 'Line Items'!$D$2861),"N/a",0.001*SUMPRODUCT($G$81:$AI$81,$G49:$AI49))</f>
        <v>0</v>
      </c>
    </row>
    <row r="84" spans="2:36" ht="13.5" outlineLevel="1" thickTop="1" x14ac:dyDescent="0.2">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E84" s="75"/>
      <c r="AG84" s="75"/>
    </row>
    <row r="85" spans="2:36" ht="18.75" outlineLevel="1" thickBot="1" x14ac:dyDescent="0.3">
      <c r="C85" s="816" t="str">
        <f>$F$67 &amp; " Risk Adjusted NPV: Extension End Date"</f>
        <v>Central Risk Adjusted NPV: Extension End Date</v>
      </c>
      <c r="D85" s="817"/>
      <c r="E85" s="818"/>
      <c r="F85" s="819" t="s">
        <v>671</v>
      </c>
    </row>
    <row r="86" spans="2:36" ht="13.5" outlineLevel="1" thickTop="1" x14ac:dyDescent="0.2">
      <c r="C86" s="216"/>
      <c r="D86" s="216"/>
      <c r="E86" s="840"/>
      <c r="F86" s="841"/>
      <c r="G86" s="75"/>
      <c r="H86" s="75"/>
      <c r="I86" s="75"/>
      <c r="J86" s="75"/>
      <c r="K86" s="75"/>
      <c r="L86" s="75"/>
      <c r="M86" s="75"/>
      <c r="N86" s="75"/>
      <c r="O86" s="75"/>
      <c r="P86" s="75"/>
      <c r="Q86" s="75"/>
      <c r="R86" s="75"/>
      <c r="S86" s="75"/>
      <c r="T86" s="75"/>
      <c r="U86" s="75"/>
      <c r="V86" s="75"/>
      <c r="W86" s="75"/>
      <c r="X86" s="75"/>
      <c r="Y86" s="75"/>
      <c r="Z86" s="75"/>
      <c r="AA86" s="75"/>
      <c r="AB86" s="75"/>
      <c r="AC86" s="75"/>
      <c r="AE86" s="75"/>
      <c r="AG86" s="75"/>
      <c r="AI86" s="75"/>
    </row>
    <row r="87" spans="2:36" outlineLevel="1" x14ac:dyDescent="0.2">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E87" s="75"/>
      <c r="AG87" s="75"/>
      <c r="AI87" s="75"/>
    </row>
    <row r="90" spans="2:36" ht="16.5" x14ac:dyDescent="0.25">
      <c r="B90" s="11" t="s">
        <v>25</v>
      </c>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row>
  </sheetData>
  <mergeCells count="4">
    <mergeCell ref="C9:D9"/>
    <mergeCell ref="E9:E11"/>
    <mergeCell ref="F9:F11"/>
    <mergeCell ref="C10:D11"/>
  </mergeCells>
  <dataValidations count="1">
    <dataValidation type="list" allowBlank="1" showInputMessage="1" showErrorMessage="1" sqref="F67">
      <formula1>RiskAdjustmentScenarios</formula1>
    </dataValidation>
  </dataValidations>
  <pageMargins left="0.39370078740157483" right="0.39370078740157483" top="0.39370078740157483" bottom="0.39370078740157483" header="0.31496062992125984" footer="0.31496062992125984"/>
  <pageSetup paperSize="8" scale="67" fitToHeight="99" orientation="landscape" r:id="rId1"/>
  <ignoredErrors>
    <ignoredError sqref="E76 E81 E38:E40 E43"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autoPageBreaks="0"/>
  </sheetPr>
  <dimension ref="A2:AL210"/>
  <sheetViews>
    <sheetView showGridLines="0" zoomScale="70" zoomScaleNormal="70" zoomScaleSheetLayoutView="70" workbookViewId="0">
      <pane xSplit="6" ySplit="12" topLeftCell="G13" activePane="bottomRight" state="frozen"/>
      <selection pane="topRight"/>
      <selection pane="bottomLeft"/>
      <selection pane="bottomRight"/>
    </sheetView>
  </sheetViews>
  <sheetFormatPr defaultColWidth="9" defaultRowHeight="12.75" outlineLevelRow="1" outlineLevelCol="1" x14ac:dyDescent="0.2"/>
  <cols>
    <col min="1" max="1" width="2.85546875" style="9" customWidth="1"/>
    <col min="2" max="3" width="4.42578125" style="9" customWidth="1"/>
    <col min="4" max="4" width="78" style="9" customWidth="1"/>
    <col min="5" max="5" width="11.42578125" style="9" customWidth="1"/>
    <col min="6" max="6" width="11" style="9" customWidth="1"/>
    <col min="7" max="22" width="11.42578125" style="9" customWidth="1"/>
    <col min="23" max="29" width="11.42578125" style="9" customWidth="1" outlineLevel="1"/>
    <col min="30" max="30" width="5.42578125" style="9" customWidth="1"/>
    <col min="31" max="31" width="11.42578125" style="9" customWidth="1" outlineLevel="1"/>
    <col min="32" max="32" width="5.42578125" style="9" customWidth="1" outlineLevel="1"/>
    <col min="33" max="33" width="11.42578125" style="9" customWidth="1" outlineLevel="1"/>
    <col min="34" max="34" width="5.42578125" style="9" customWidth="1" outlineLevel="1"/>
    <col min="35" max="35" width="11.42578125" style="9" customWidth="1" outlineLevel="1"/>
    <col min="36" max="36" width="4.5703125" style="9" customWidth="1" outlineLevel="1"/>
    <col min="37" max="16384" width="9" style="9"/>
  </cols>
  <sheetData>
    <row r="2" spans="2:36" x14ac:dyDescent="0.2">
      <c r="B2" s="7" t="str">
        <f>'Template Cover'!B2</f>
        <v>Owner:</v>
      </c>
      <c r="C2" s="8"/>
      <c r="D2" s="8"/>
      <c r="E2" s="8"/>
      <c r="F2" s="8"/>
      <c r="G2" s="8" t="str">
        <f>Owner</f>
        <v>Department for Transport</v>
      </c>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2:36" x14ac:dyDescent="0.2">
      <c r="B3" s="7" t="str">
        <f>'Template Cover'!B3</f>
        <v>Project:</v>
      </c>
      <c r="C3" s="8"/>
      <c r="D3" s="8"/>
      <c r="E3" s="8"/>
      <c r="F3" s="8"/>
      <c r="G3" s="8" t="str">
        <f>Project</f>
        <v>South Eastern Franchise</v>
      </c>
      <c r="H3" s="8"/>
      <c r="I3" s="8"/>
      <c r="J3" s="8"/>
      <c r="K3" s="8"/>
      <c r="L3" s="8"/>
      <c r="M3" s="8"/>
      <c r="N3" s="8"/>
      <c r="O3" s="8"/>
      <c r="P3" s="8"/>
      <c r="Q3" s="8"/>
      <c r="R3" s="8"/>
      <c r="S3" s="8"/>
      <c r="T3" s="8"/>
      <c r="U3" s="8"/>
      <c r="V3" s="8"/>
      <c r="W3" s="8"/>
      <c r="X3" s="8"/>
      <c r="Y3" s="8"/>
      <c r="Z3" s="8"/>
      <c r="AA3" s="8"/>
      <c r="AB3" s="8"/>
      <c r="AC3" s="8"/>
      <c r="AD3" s="8"/>
      <c r="AE3" s="8"/>
      <c r="AF3" s="8"/>
      <c r="AG3" s="8"/>
      <c r="AH3" s="8"/>
      <c r="AI3" s="8"/>
      <c r="AJ3" s="8"/>
    </row>
    <row r="4" spans="2:36" x14ac:dyDescent="0.2">
      <c r="B4" s="7" t="str">
        <f>'Template Cover'!B4</f>
        <v>Sheet:</v>
      </c>
      <c r="C4" s="8"/>
      <c r="D4" s="8"/>
      <c r="E4" s="8"/>
      <c r="F4" s="8"/>
      <c r="G4" s="8" t="str">
        <f ca="1">MID(CELL("filename",$A$1),FIND("]",CELL("filename",$A$1))+1,99)</f>
        <v>FO&amp;C</v>
      </c>
      <c r="H4" s="8"/>
      <c r="I4" s="8"/>
      <c r="J4" s="8"/>
      <c r="K4" s="8"/>
      <c r="L4" s="8"/>
      <c r="M4" s="8"/>
      <c r="N4" s="8"/>
      <c r="O4" s="8"/>
      <c r="P4" s="8"/>
      <c r="Q4" s="8"/>
      <c r="R4" s="8"/>
      <c r="S4" s="8"/>
      <c r="T4" s="8"/>
      <c r="U4" s="8"/>
      <c r="V4" s="8"/>
      <c r="W4" s="8"/>
      <c r="X4" s="8"/>
      <c r="Y4" s="8"/>
      <c r="Z4" s="8"/>
      <c r="AA4" s="8"/>
      <c r="AB4" s="8"/>
      <c r="AC4" s="8"/>
      <c r="AD4" s="8"/>
      <c r="AE4" s="8"/>
      <c r="AF4" s="8"/>
      <c r="AG4" s="8"/>
      <c r="AH4" s="8"/>
      <c r="AI4" s="8"/>
      <c r="AJ4" s="8"/>
    </row>
    <row r="5" spans="2:36" x14ac:dyDescent="0.2">
      <c r="B5" s="7" t="str">
        <f>'Template Cover'!B5</f>
        <v>Version:</v>
      </c>
      <c r="C5" s="8"/>
      <c r="D5" s="8"/>
      <c r="E5" s="8"/>
      <c r="F5" s="8"/>
      <c r="G5" s="8">
        <f>Version</f>
        <v>1</v>
      </c>
      <c r="H5" s="8"/>
      <c r="I5" s="8"/>
      <c r="J5" s="8"/>
      <c r="K5" s="8"/>
      <c r="L5" s="8"/>
      <c r="M5" s="8"/>
      <c r="N5" s="8"/>
      <c r="O5" s="8"/>
      <c r="P5" s="8"/>
      <c r="Q5" s="8"/>
      <c r="R5" s="8"/>
      <c r="S5" s="8"/>
      <c r="T5" s="8"/>
      <c r="U5" s="8"/>
      <c r="V5" s="8"/>
      <c r="W5" s="8"/>
      <c r="X5" s="8"/>
      <c r="Y5" s="8"/>
      <c r="Z5" s="8"/>
      <c r="AA5" s="8"/>
      <c r="AB5" s="8"/>
      <c r="AC5" s="8"/>
      <c r="AD5" s="8"/>
      <c r="AE5" s="8"/>
      <c r="AF5" s="8"/>
      <c r="AG5" s="8"/>
      <c r="AH5" s="8"/>
      <c r="AI5" s="8"/>
      <c r="AJ5" s="8"/>
    </row>
    <row r="6" spans="2:36" x14ac:dyDescent="0.2">
      <c r="B6" s="7" t="str">
        <f>'Template Cover'!B6</f>
        <v>Date:</v>
      </c>
      <c r="C6" s="10"/>
      <c r="D6" s="10"/>
      <c r="E6" s="10"/>
      <c r="F6" s="10"/>
      <c r="G6" s="10">
        <f ca="1">TODAY()</f>
        <v>43067</v>
      </c>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row>
    <row r="7" spans="2:36" x14ac:dyDescent="0.2">
      <c r="B7" s="7" t="str">
        <f>'Template Cover'!B7</f>
        <v>Filename:</v>
      </c>
      <c r="C7" s="8"/>
      <c r="D7" s="8"/>
      <c r="E7" s="8"/>
      <c r="F7" s="8"/>
      <c r="G7" s="8" t="str">
        <f ca="1">LEFT(CELL("FILENAME",$A$1),FIND("]",CELL("FILENAME",$A$1)))</f>
        <v>G:\AFP\RailGrpAll\FRP\002 Projects\009 South Eastern\0004 Finance\10_ITT\Financial Model Template\[SEF Financial Templates v4.01.xlsx]</v>
      </c>
      <c r="H7" s="8"/>
      <c r="I7" s="8"/>
      <c r="J7" s="8"/>
      <c r="K7" s="8"/>
      <c r="L7" s="8"/>
      <c r="M7" s="8"/>
      <c r="N7" s="8"/>
      <c r="O7" s="8"/>
      <c r="P7" s="8"/>
      <c r="Q7" s="8"/>
      <c r="R7" s="8"/>
      <c r="S7" s="8"/>
      <c r="T7" s="8"/>
      <c r="U7" s="8"/>
      <c r="V7" s="8"/>
      <c r="W7" s="8"/>
      <c r="X7" s="8"/>
      <c r="Y7" s="8"/>
      <c r="Z7" s="8"/>
      <c r="AA7" s="8"/>
      <c r="AB7" s="8"/>
      <c r="AC7" s="8"/>
      <c r="AD7" s="8"/>
      <c r="AE7" s="8"/>
      <c r="AF7" s="8"/>
      <c r="AG7" s="8"/>
      <c r="AH7" s="8"/>
      <c r="AI7" s="8"/>
      <c r="AJ7" s="8"/>
    </row>
    <row r="9" spans="2:36" ht="25.5" x14ac:dyDescent="0.2">
      <c r="D9" s="842" t="str">
        <f>RN_Switch</f>
        <v>Nominal</v>
      </c>
      <c r="E9" s="1087" t="s">
        <v>72</v>
      </c>
      <c r="F9" s="1087"/>
      <c r="G9" s="131" t="str">
        <f>Timeline!G29</f>
        <v>Blank</v>
      </c>
      <c r="H9" s="131" t="str">
        <f>Timeline!H29</f>
        <v>Blank</v>
      </c>
      <c r="I9" s="131" t="str">
        <f>Timeline!I29</f>
        <v>Year -3</v>
      </c>
      <c r="J9" s="131" t="str">
        <f>Timeline!J29</f>
        <v>Year -2</v>
      </c>
      <c r="K9" s="131" t="str">
        <f>Timeline!K29</f>
        <v>Year -1</v>
      </c>
      <c r="L9" s="131" t="str">
        <f>Timeline!L29</f>
        <v>Year 0</v>
      </c>
      <c r="M9" s="131" t="str">
        <f>Timeline!M29</f>
        <v>Year 1</v>
      </c>
      <c r="N9" s="131" t="str">
        <f>Timeline!N29</f>
        <v>Year 2</v>
      </c>
      <c r="O9" s="131" t="str">
        <f>Timeline!O29</f>
        <v>Year 3</v>
      </c>
      <c r="P9" s="131" t="str">
        <f>Timeline!P29</f>
        <v>Year 4</v>
      </c>
      <c r="Q9" s="131" t="str">
        <f>Timeline!Q29</f>
        <v>Year 5</v>
      </c>
      <c r="R9" s="131" t="str">
        <f>Timeline!R29</f>
        <v>Year 6</v>
      </c>
      <c r="S9" s="131" t="str">
        <f>Timeline!S29</f>
        <v>Year 7</v>
      </c>
      <c r="T9" s="131" t="str">
        <f>Timeline!T29</f>
        <v>Year 8</v>
      </c>
      <c r="U9" s="131" t="str">
        <f>Timeline!U29</f>
        <v>Year 9</v>
      </c>
      <c r="V9" s="131" t="str">
        <f>Timeline!V29</f>
        <v>Year 10</v>
      </c>
      <c r="W9" s="131" t="str">
        <f>Timeline!W29</f>
        <v>Year 11</v>
      </c>
      <c r="X9" s="131" t="str">
        <f>Timeline!X29</f>
        <v>Year 12</v>
      </c>
      <c r="Y9" s="131" t="str">
        <f>Timeline!Y29</f>
        <v>Year 13</v>
      </c>
      <c r="Z9" s="131" t="str">
        <f>Timeline!Z29</f>
        <v>Year 14</v>
      </c>
      <c r="AA9" s="131" t="str">
        <f>Timeline!AA29</f>
        <v>Year 15</v>
      </c>
      <c r="AB9" s="131" t="str">
        <f>Timeline!AB29</f>
        <v>Year 16</v>
      </c>
      <c r="AC9" s="131" t="str">
        <f>Timeline!AC29</f>
        <v>Year 17</v>
      </c>
      <c r="AE9" s="131" t="str">
        <f>Timeline!AE29</f>
        <v>Year 17 (Not Used)</v>
      </c>
      <c r="AG9" s="131" t="str">
        <f>Timeline!AG29</f>
        <v>Year 17 (Not Used)</v>
      </c>
      <c r="AI9" s="131" t="str">
        <f>Timeline!AI29</f>
        <v>Year 17 (Not Used)</v>
      </c>
    </row>
    <row r="10" spans="2:36" ht="25.5" x14ac:dyDescent="0.2">
      <c r="D10" s="1153" t="str">
        <f>Option_Switch</f>
        <v>Base Model</v>
      </c>
      <c r="E10" s="1093"/>
      <c r="F10" s="1088"/>
      <c r="G10" s="131" t="str">
        <f>Timeline!G30</f>
        <v>For Bidder Use</v>
      </c>
      <c r="H10" s="131" t="str">
        <f>Timeline!H30</f>
        <v>For Bidder Use</v>
      </c>
      <c r="I10" s="131" t="str">
        <f>Timeline!I30</f>
        <v>Actual</v>
      </c>
      <c r="J10" s="131" t="str">
        <f>Timeline!J30</f>
        <v>Actual</v>
      </c>
      <c r="K10" s="131" t="str">
        <f>Timeline!K30</f>
        <v>Forecast</v>
      </c>
      <c r="L10" s="131" t="str">
        <f>Timeline!L30</f>
        <v>Forecast</v>
      </c>
      <c r="M10" s="131" t="str">
        <f>Timeline!M30</f>
        <v>Core</v>
      </c>
      <c r="N10" s="131" t="str">
        <f>Timeline!N30</f>
        <v>Core</v>
      </c>
      <c r="O10" s="131" t="str">
        <f>Timeline!O30</f>
        <v>Core</v>
      </c>
      <c r="P10" s="131" t="str">
        <f>Timeline!P30</f>
        <v>Core</v>
      </c>
      <c r="Q10" s="131" t="str">
        <f>Timeline!Q30</f>
        <v>Core</v>
      </c>
      <c r="R10" s="131" t="str">
        <f>Timeline!R30</f>
        <v>Core</v>
      </c>
      <c r="S10" s="131" t="str">
        <f>Timeline!S30</f>
        <v>Core</v>
      </c>
      <c r="T10" s="131" t="str">
        <f>Timeline!T30</f>
        <v>Core</v>
      </c>
      <c r="U10" s="131" t="str">
        <f>Timeline!U30</f>
        <v>Extension</v>
      </c>
      <c r="V10" s="131" t="str">
        <f>Timeline!V30</f>
        <v>Not Used</v>
      </c>
      <c r="W10" s="131" t="str">
        <f>Timeline!W30</f>
        <v>Not Used</v>
      </c>
      <c r="X10" s="131" t="str">
        <f>Timeline!X30</f>
        <v>Not Used</v>
      </c>
      <c r="Y10" s="131" t="str">
        <f>Timeline!Y30</f>
        <v>Not Used</v>
      </c>
      <c r="Z10" s="131" t="str">
        <f>Timeline!Z30</f>
        <v>Not Used</v>
      </c>
      <c r="AA10" s="131" t="str">
        <f>Timeline!AA30</f>
        <v>Not Used</v>
      </c>
      <c r="AB10" s="131" t="str">
        <f>Timeline!AB30</f>
        <v>Not Used</v>
      </c>
      <c r="AC10" s="131" t="str">
        <f>Timeline!AC30</f>
        <v>Not Used</v>
      </c>
      <c r="AE10" s="131" t="str">
        <f>Timeline!AE30</f>
        <v>Not used</v>
      </c>
      <c r="AG10" s="131" t="str">
        <f>Timeline!AG30</f>
        <v>Not Used</v>
      </c>
      <c r="AI10" s="131" t="str">
        <f>Timeline!AI30</f>
        <v>Not Used</v>
      </c>
    </row>
    <row r="11" spans="2:36" ht="12.75" customHeight="1" x14ac:dyDescent="0.2">
      <c r="D11" s="1097"/>
      <c r="E11" s="1094"/>
      <c r="F11" s="1089"/>
      <c r="G11" s="132" t="str">
        <f>IF(Timeline!G31="","",Timeline!G31)</f>
        <v/>
      </c>
      <c r="H11" s="132" t="str">
        <f>IF(Timeline!H31="","",Timeline!H31)</f>
        <v/>
      </c>
      <c r="I11" s="132">
        <f>IF(Timeline!I31="","",Timeline!I31)</f>
        <v>42460</v>
      </c>
      <c r="J11" s="132">
        <f>IF(Timeline!J31="","",Timeline!J31)</f>
        <v>42825</v>
      </c>
      <c r="K11" s="132">
        <f>IF(Timeline!K31="","",Timeline!K31)</f>
        <v>43190</v>
      </c>
      <c r="L11" s="132">
        <f>IF(Timeline!L31="","",Timeline!L31)</f>
        <v>43555</v>
      </c>
      <c r="M11" s="132">
        <f>IF(Timeline!M31="","",Timeline!M31)</f>
        <v>43921</v>
      </c>
      <c r="N11" s="132">
        <f>IF(Timeline!N31="","",Timeline!N31)</f>
        <v>44286</v>
      </c>
      <c r="O11" s="132">
        <f>IF(Timeline!O31="","",Timeline!O31)</f>
        <v>44651</v>
      </c>
      <c r="P11" s="132">
        <f>IF(Timeline!P31="","",Timeline!P31)</f>
        <v>45016</v>
      </c>
      <c r="Q11" s="132">
        <f>IF(Timeline!Q31="","",Timeline!Q31)</f>
        <v>45382</v>
      </c>
      <c r="R11" s="132">
        <f>IF(Timeline!R31="","",Timeline!R31)</f>
        <v>45747</v>
      </c>
      <c r="S11" s="132">
        <f>IF(Timeline!S31="","",Timeline!S31)</f>
        <v>46112</v>
      </c>
      <c r="T11" s="132">
        <f>IF(Timeline!T31="","",Timeline!T31)</f>
        <v>46477</v>
      </c>
      <c r="U11" s="132">
        <f>IF(Timeline!U31="","",Timeline!U31)</f>
        <v>46843</v>
      </c>
      <c r="V11" s="132">
        <f>IF(Timeline!V31="","",Timeline!V31)</f>
        <v>47208</v>
      </c>
      <c r="W11" s="132">
        <f>IF(Timeline!W31="","",Timeline!W31)</f>
        <v>47573</v>
      </c>
      <c r="X11" s="132">
        <f>IF(Timeline!X31="","",Timeline!X31)</f>
        <v>47938</v>
      </c>
      <c r="Y11" s="132">
        <f>IF(Timeline!Y31="","",Timeline!Y31)</f>
        <v>48304</v>
      </c>
      <c r="Z11" s="132">
        <f>IF(Timeline!Z31="","",Timeline!Z31)</f>
        <v>48669</v>
      </c>
      <c r="AA11" s="132">
        <f>IF(Timeline!AA31="","",Timeline!AA31)</f>
        <v>49034</v>
      </c>
      <c r="AB11" s="132">
        <f>IF(Timeline!AB31="","",Timeline!AB31)</f>
        <v>49399</v>
      </c>
      <c r="AC11" s="132">
        <f>IF(Timeline!AC31="","",Timeline!AC31)</f>
        <v>49765</v>
      </c>
      <c r="AE11" s="132">
        <f>IF(Timeline!AE31="","",Timeline!AE31)</f>
        <v>49765</v>
      </c>
      <c r="AG11" s="132">
        <f>IF(Timeline!AG31="","",Timeline!AG31)</f>
        <v>49765</v>
      </c>
      <c r="AI11" s="132">
        <f>IF(Timeline!AI31="","",Timeline!AI31)</f>
        <v>49765</v>
      </c>
    </row>
    <row r="13" spans="2:36" ht="16.5" x14ac:dyDescent="0.25">
      <c r="B13" s="11" t="s">
        <v>678</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row>
    <row r="14" spans="2:36" outlineLevel="1" x14ac:dyDescent="0.2"/>
    <row r="15" spans="2:36" outlineLevel="1" x14ac:dyDescent="0.2">
      <c r="D15" s="136" t="str">
        <f>Timeline!B43</f>
        <v>Year 1</v>
      </c>
      <c r="E15" s="843"/>
      <c r="F15" s="843"/>
      <c r="G15" s="825">
        <f>Timeline!G43</f>
        <v>0</v>
      </c>
      <c r="H15" s="825">
        <f>Timeline!H43</f>
        <v>0</v>
      </c>
      <c r="I15" s="825">
        <f>Timeline!I43</f>
        <v>0</v>
      </c>
      <c r="J15" s="825">
        <f>Timeline!J43</f>
        <v>0</v>
      </c>
      <c r="K15" s="825">
        <f>Timeline!K43</f>
        <v>0</v>
      </c>
      <c r="L15" s="825">
        <f>Timeline!L43</f>
        <v>0</v>
      </c>
      <c r="M15" s="825">
        <f>Timeline!M43</f>
        <v>1</v>
      </c>
      <c r="N15" s="825">
        <f>Timeline!N43</f>
        <v>0</v>
      </c>
      <c r="O15" s="825">
        <f>Timeline!O43</f>
        <v>0</v>
      </c>
      <c r="P15" s="825">
        <f>Timeline!P43</f>
        <v>0</v>
      </c>
      <c r="Q15" s="825">
        <f>Timeline!Q43</f>
        <v>0</v>
      </c>
      <c r="R15" s="825">
        <f>Timeline!R43</f>
        <v>0</v>
      </c>
      <c r="S15" s="825">
        <f>Timeline!S43</f>
        <v>0</v>
      </c>
      <c r="T15" s="825">
        <f>Timeline!T43</f>
        <v>0</v>
      </c>
      <c r="U15" s="825">
        <f>Timeline!U43</f>
        <v>0</v>
      </c>
      <c r="V15" s="825">
        <f>Timeline!V43</f>
        <v>0</v>
      </c>
      <c r="W15" s="825">
        <f>Timeline!W43</f>
        <v>0</v>
      </c>
      <c r="X15" s="825">
        <f>Timeline!X43</f>
        <v>0</v>
      </c>
      <c r="Y15" s="825">
        <f>Timeline!Y43</f>
        <v>0</v>
      </c>
      <c r="Z15" s="825">
        <f>Timeline!Z43</f>
        <v>0</v>
      </c>
      <c r="AA15" s="825">
        <f>Timeline!AA43</f>
        <v>0</v>
      </c>
      <c r="AB15" s="825">
        <f>Timeline!AB43</f>
        <v>0</v>
      </c>
      <c r="AC15" s="844">
        <f>Timeline!AC43</f>
        <v>0</v>
      </c>
      <c r="AE15" s="1073">
        <f>Timeline!AE43</f>
        <v>0</v>
      </c>
      <c r="AG15" s="1073">
        <f>Timeline!AG43</f>
        <v>0</v>
      </c>
      <c r="AH15" s="107"/>
      <c r="AI15" s="1073">
        <f>Timeline!AI43</f>
        <v>0</v>
      </c>
    </row>
    <row r="16" spans="2:36" outlineLevel="1" x14ac:dyDescent="0.2">
      <c r="D16" s="142" t="str">
        <f>Timeline!B44</f>
        <v>Year 2</v>
      </c>
      <c r="E16" s="845"/>
      <c r="F16" s="845"/>
      <c r="G16" s="107">
        <f>Timeline!G44</f>
        <v>0</v>
      </c>
      <c r="H16" s="107">
        <f>Timeline!H44</f>
        <v>0</v>
      </c>
      <c r="I16" s="107">
        <f>Timeline!I44</f>
        <v>0</v>
      </c>
      <c r="J16" s="107">
        <f>Timeline!J44</f>
        <v>0</v>
      </c>
      <c r="K16" s="107">
        <f>Timeline!K44</f>
        <v>0</v>
      </c>
      <c r="L16" s="107">
        <f>Timeline!L44</f>
        <v>0</v>
      </c>
      <c r="M16" s="107">
        <f>Timeline!M44</f>
        <v>0</v>
      </c>
      <c r="N16" s="107">
        <f>Timeline!N44</f>
        <v>1</v>
      </c>
      <c r="O16" s="107">
        <f>Timeline!O44</f>
        <v>0</v>
      </c>
      <c r="P16" s="107">
        <f>Timeline!P44</f>
        <v>0</v>
      </c>
      <c r="Q16" s="107">
        <f>Timeline!Q44</f>
        <v>0</v>
      </c>
      <c r="R16" s="107">
        <f>Timeline!R44</f>
        <v>0</v>
      </c>
      <c r="S16" s="107">
        <f>Timeline!S44</f>
        <v>0</v>
      </c>
      <c r="T16" s="107">
        <f>Timeline!T44</f>
        <v>0</v>
      </c>
      <c r="U16" s="107">
        <f>Timeline!U44</f>
        <v>0</v>
      </c>
      <c r="V16" s="107">
        <f>Timeline!V44</f>
        <v>0</v>
      </c>
      <c r="W16" s="107">
        <f>Timeline!W44</f>
        <v>0</v>
      </c>
      <c r="X16" s="107">
        <f>Timeline!X44</f>
        <v>0</v>
      </c>
      <c r="Y16" s="107">
        <f>Timeline!Y44</f>
        <v>0</v>
      </c>
      <c r="Z16" s="107">
        <f>Timeline!Z44</f>
        <v>0</v>
      </c>
      <c r="AA16" s="107">
        <f>Timeline!AA44</f>
        <v>0</v>
      </c>
      <c r="AB16" s="107">
        <f>Timeline!AB44</f>
        <v>0</v>
      </c>
      <c r="AC16" s="108">
        <f>Timeline!AC44</f>
        <v>0</v>
      </c>
      <c r="AE16" s="527">
        <f>Timeline!AE44</f>
        <v>0</v>
      </c>
      <c r="AG16" s="527">
        <f>Timeline!AG44</f>
        <v>0</v>
      </c>
      <c r="AH16" s="107"/>
      <c r="AI16" s="527">
        <f>Timeline!AI44</f>
        <v>0</v>
      </c>
    </row>
    <row r="17" spans="2:36" outlineLevel="1" x14ac:dyDescent="0.2">
      <c r="D17" s="142" t="str">
        <f>Timeline!B45</f>
        <v>Year 17 (Not Used)</v>
      </c>
      <c r="E17" s="845"/>
      <c r="F17" s="845"/>
      <c r="G17" s="107">
        <f>Timeline!G45</f>
        <v>0</v>
      </c>
      <c r="H17" s="107">
        <f>Timeline!H45</f>
        <v>0</v>
      </c>
      <c r="I17" s="107">
        <f>Timeline!I45</f>
        <v>0</v>
      </c>
      <c r="J17" s="107">
        <f>Timeline!J45</f>
        <v>0</v>
      </c>
      <c r="K17" s="107">
        <f>Timeline!K45</f>
        <v>0</v>
      </c>
      <c r="L17" s="107">
        <f>Timeline!L45</f>
        <v>0</v>
      </c>
      <c r="M17" s="107">
        <f>Timeline!M45</f>
        <v>0</v>
      </c>
      <c r="N17" s="107">
        <f>Timeline!N45</f>
        <v>0</v>
      </c>
      <c r="O17" s="107">
        <f>Timeline!O45</f>
        <v>0</v>
      </c>
      <c r="P17" s="107">
        <f>Timeline!P45</f>
        <v>0</v>
      </c>
      <c r="Q17" s="107">
        <f>Timeline!Q45</f>
        <v>0</v>
      </c>
      <c r="R17" s="107">
        <f>Timeline!R45</f>
        <v>0</v>
      </c>
      <c r="S17" s="107">
        <f>Timeline!S45</f>
        <v>0</v>
      </c>
      <c r="T17" s="107">
        <f>Timeline!T45</f>
        <v>0</v>
      </c>
      <c r="U17" s="107">
        <f>Timeline!U45</f>
        <v>0</v>
      </c>
      <c r="V17" s="107">
        <f>Timeline!V45</f>
        <v>0</v>
      </c>
      <c r="W17" s="107">
        <f>Timeline!W45</f>
        <v>0</v>
      </c>
      <c r="X17" s="107">
        <f>Timeline!X45</f>
        <v>0</v>
      </c>
      <c r="Y17" s="107">
        <f>Timeline!Y45</f>
        <v>0</v>
      </c>
      <c r="Z17" s="107">
        <f>Timeline!Z45</f>
        <v>0</v>
      </c>
      <c r="AA17" s="107">
        <f>Timeline!AA45</f>
        <v>0</v>
      </c>
      <c r="AB17" s="107">
        <f>Timeline!AB45</f>
        <v>0</v>
      </c>
      <c r="AC17" s="108">
        <f>Timeline!AC45</f>
        <v>0</v>
      </c>
      <c r="AE17" s="527">
        <f>Timeline!AE45</f>
        <v>1</v>
      </c>
      <c r="AG17" s="527">
        <f>Timeline!AG45</f>
        <v>1</v>
      </c>
      <c r="AH17" s="107"/>
      <c r="AI17" s="527">
        <f>Timeline!AI45</f>
        <v>1</v>
      </c>
    </row>
    <row r="18" spans="2:36" outlineLevel="1" x14ac:dyDescent="0.2">
      <c r="D18" s="142" t="str">
        <f>Timeline!B46</f>
        <v>Year 17 (Not Used)</v>
      </c>
      <c r="E18" s="845"/>
      <c r="F18" s="845"/>
      <c r="G18" s="107">
        <f>Timeline!G46</f>
        <v>0</v>
      </c>
      <c r="H18" s="107">
        <f>Timeline!H46</f>
        <v>0</v>
      </c>
      <c r="I18" s="107">
        <f>Timeline!I46</f>
        <v>0</v>
      </c>
      <c r="J18" s="107">
        <f>Timeline!J46</f>
        <v>0</v>
      </c>
      <c r="K18" s="107">
        <f>Timeline!K46</f>
        <v>0</v>
      </c>
      <c r="L18" s="107">
        <f>Timeline!L46</f>
        <v>0</v>
      </c>
      <c r="M18" s="107">
        <f>Timeline!M46</f>
        <v>0</v>
      </c>
      <c r="N18" s="107">
        <f>Timeline!N46</f>
        <v>0</v>
      </c>
      <c r="O18" s="107">
        <f>Timeline!O46</f>
        <v>0</v>
      </c>
      <c r="P18" s="107">
        <f>Timeline!P46</f>
        <v>0</v>
      </c>
      <c r="Q18" s="107">
        <f>Timeline!Q46</f>
        <v>0</v>
      </c>
      <c r="R18" s="107">
        <f>Timeline!R46</f>
        <v>0</v>
      </c>
      <c r="S18" s="107">
        <f>Timeline!S46</f>
        <v>0</v>
      </c>
      <c r="T18" s="107">
        <f>Timeline!T46</f>
        <v>0</v>
      </c>
      <c r="U18" s="107">
        <f>Timeline!U46</f>
        <v>0</v>
      </c>
      <c r="V18" s="107">
        <f>Timeline!V46</f>
        <v>0</v>
      </c>
      <c r="W18" s="107">
        <f>Timeline!W46</f>
        <v>0</v>
      </c>
      <c r="X18" s="107">
        <f>Timeline!X46</f>
        <v>0</v>
      </c>
      <c r="Y18" s="107">
        <f>Timeline!Y46</f>
        <v>0</v>
      </c>
      <c r="Z18" s="107">
        <f>Timeline!Z46</f>
        <v>0</v>
      </c>
      <c r="AA18" s="107">
        <f>Timeline!AA46</f>
        <v>0</v>
      </c>
      <c r="AB18" s="107">
        <f>Timeline!AB46</f>
        <v>0</v>
      </c>
      <c r="AC18" s="108">
        <f>Timeline!AC46</f>
        <v>0</v>
      </c>
      <c r="AE18" s="527">
        <f>Timeline!AE46</f>
        <v>1</v>
      </c>
      <c r="AG18" s="527">
        <f>Timeline!AG46</f>
        <v>1</v>
      </c>
      <c r="AH18" s="107"/>
      <c r="AI18" s="527">
        <f>Timeline!AI46</f>
        <v>1</v>
      </c>
    </row>
    <row r="19" spans="2:36" outlineLevel="1" x14ac:dyDescent="0.2">
      <c r="D19" s="142" t="str">
        <f>Timeline!B47</f>
        <v>Year 17 (Not Used)</v>
      </c>
      <c r="E19" s="845"/>
      <c r="F19" s="845"/>
      <c r="G19" s="107">
        <f>Timeline!G47</f>
        <v>0</v>
      </c>
      <c r="H19" s="107">
        <f>Timeline!H47</f>
        <v>0</v>
      </c>
      <c r="I19" s="107">
        <f>Timeline!I47</f>
        <v>0</v>
      </c>
      <c r="J19" s="107">
        <f>Timeline!J47</f>
        <v>0</v>
      </c>
      <c r="K19" s="107">
        <f>Timeline!K47</f>
        <v>0</v>
      </c>
      <c r="L19" s="107">
        <f>Timeline!L47</f>
        <v>0</v>
      </c>
      <c r="M19" s="107">
        <f>Timeline!M47</f>
        <v>0</v>
      </c>
      <c r="N19" s="107">
        <f>Timeline!N47</f>
        <v>0</v>
      </c>
      <c r="O19" s="107">
        <f>Timeline!O47</f>
        <v>0</v>
      </c>
      <c r="P19" s="107">
        <f>Timeline!P47</f>
        <v>0</v>
      </c>
      <c r="Q19" s="107">
        <f>Timeline!Q47</f>
        <v>0</v>
      </c>
      <c r="R19" s="107">
        <f>Timeline!R47</f>
        <v>0</v>
      </c>
      <c r="S19" s="107">
        <f>Timeline!S47</f>
        <v>0</v>
      </c>
      <c r="T19" s="107">
        <f>Timeline!T47</f>
        <v>0</v>
      </c>
      <c r="U19" s="107">
        <f>Timeline!U47</f>
        <v>0</v>
      </c>
      <c r="V19" s="107">
        <f>Timeline!V47</f>
        <v>0</v>
      </c>
      <c r="W19" s="107">
        <f>Timeline!W47</f>
        <v>0</v>
      </c>
      <c r="X19" s="107">
        <f>Timeline!X47</f>
        <v>0</v>
      </c>
      <c r="Y19" s="107">
        <f>Timeline!Y47</f>
        <v>0</v>
      </c>
      <c r="Z19" s="107">
        <f>Timeline!Z47</f>
        <v>0</v>
      </c>
      <c r="AA19" s="107">
        <f>Timeline!AA47</f>
        <v>0</v>
      </c>
      <c r="AB19" s="107">
        <f>Timeline!AB47</f>
        <v>0</v>
      </c>
      <c r="AC19" s="108">
        <f>Timeline!AC47</f>
        <v>0</v>
      </c>
      <c r="AE19" s="527">
        <f>Timeline!AE47</f>
        <v>1</v>
      </c>
      <c r="AG19" s="527">
        <f>Timeline!AG47</f>
        <v>1</v>
      </c>
      <c r="AH19" s="107"/>
      <c r="AI19" s="527">
        <f>Timeline!AI47</f>
        <v>1</v>
      </c>
    </row>
    <row r="20" spans="2:36" outlineLevel="1" x14ac:dyDescent="0.2">
      <c r="D20" s="142" t="str">
        <f>Timeline!B48</f>
        <v>Full years</v>
      </c>
      <c r="E20" s="845"/>
      <c r="F20" s="845"/>
      <c r="G20" s="107">
        <f>Timeline!G48</f>
        <v>1</v>
      </c>
      <c r="H20" s="107">
        <f>Timeline!H48</f>
        <v>1</v>
      </c>
      <c r="I20" s="107">
        <f>Timeline!I48</f>
        <v>1</v>
      </c>
      <c r="J20" s="107">
        <f>Timeline!J48</f>
        <v>1</v>
      </c>
      <c r="K20" s="107">
        <f>Timeline!K48</f>
        <v>1</v>
      </c>
      <c r="L20" s="107">
        <f>Timeline!L48</f>
        <v>1</v>
      </c>
      <c r="M20" s="107">
        <f>Timeline!M48</f>
        <v>1</v>
      </c>
      <c r="N20" s="107">
        <f>Timeline!N48</f>
        <v>1</v>
      </c>
      <c r="O20" s="107">
        <f>Timeline!O48</f>
        <v>1</v>
      </c>
      <c r="P20" s="107">
        <f>Timeline!P48</f>
        <v>1</v>
      </c>
      <c r="Q20" s="107">
        <f>Timeline!Q48</f>
        <v>1</v>
      </c>
      <c r="R20" s="107">
        <f>Timeline!R48</f>
        <v>1</v>
      </c>
      <c r="S20" s="107">
        <f>Timeline!S48</f>
        <v>1</v>
      </c>
      <c r="T20" s="107">
        <f>Timeline!T48</f>
        <v>1</v>
      </c>
      <c r="U20" s="107">
        <f>Timeline!U48</f>
        <v>1</v>
      </c>
      <c r="V20" s="107">
        <f>Timeline!V48</f>
        <v>1</v>
      </c>
      <c r="W20" s="107">
        <f>Timeline!W48</f>
        <v>1</v>
      </c>
      <c r="X20" s="107">
        <f>Timeline!X48</f>
        <v>1</v>
      </c>
      <c r="Y20" s="107">
        <f>Timeline!Y48</f>
        <v>1</v>
      </c>
      <c r="Z20" s="107">
        <f>Timeline!Z48</f>
        <v>1</v>
      </c>
      <c r="AA20" s="107">
        <f>Timeline!AA48</f>
        <v>1</v>
      </c>
      <c r="AB20" s="107">
        <f>Timeline!AB48</f>
        <v>1</v>
      </c>
      <c r="AC20" s="108">
        <f>Timeline!AC48</f>
        <v>1</v>
      </c>
      <c r="AE20" s="527">
        <f>Timeline!AE48</f>
        <v>0</v>
      </c>
      <c r="AG20" s="527">
        <f>Timeline!AG48</f>
        <v>0</v>
      </c>
      <c r="AH20" s="107"/>
      <c r="AI20" s="527">
        <f>Timeline!AI48</f>
        <v>0</v>
      </c>
    </row>
    <row r="21" spans="2:36" outlineLevel="1" x14ac:dyDescent="0.2">
      <c r="D21" s="113" t="str">
        <f>Timeline!B49</f>
        <v>Years in Scope</v>
      </c>
      <c r="E21" s="846"/>
      <c r="F21" s="846"/>
      <c r="G21" s="115">
        <f>Timeline!G49</f>
        <v>0</v>
      </c>
      <c r="H21" s="115">
        <f>Timeline!H49</f>
        <v>0</v>
      </c>
      <c r="I21" s="115">
        <f>Timeline!I49</f>
        <v>0</v>
      </c>
      <c r="J21" s="115">
        <f>Timeline!J49</f>
        <v>0</v>
      </c>
      <c r="K21" s="115">
        <f>Timeline!K49</f>
        <v>0</v>
      </c>
      <c r="L21" s="115">
        <f>Timeline!L49</f>
        <v>0</v>
      </c>
      <c r="M21" s="115">
        <f>Timeline!M49</f>
        <v>1</v>
      </c>
      <c r="N21" s="115">
        <f>Timeline!N49</f>
        <v>1</v>
      </c>
      <c r="O21" s="115">
        <f>Timeline!O49</f>
        <v>1</v>
      </c>
      <c r="P21" s="115">
        <f>Timeline!P49</f>
        <v>1</v>
      </c>
      <c r="Q21" s="115">
        <f>Timeline!Q49</f>
        <v>1</v>
      </c>
      <c r="R21" s="115">
        <f>Timeline!R49</f>
        <v>1</v>
      </c>
      <c r="S21" s="115">
        <f>Timeline!S49</f>
        <v>1</v>
      </c>
      <c r="T21" s="115">
        <f>Timeline!T49</f>
        <v>1</v>
      </c>
      <c r="U21" s="115">
        <f>Timeline!U49</f>
        <v>1</v>
      </c>
      <c r="V21" s="115">
        <f>Timeline!V49</f>
        <v>0</v>
      </c>
      <c r="W21" s="115">
        <f>Timeline!W49</f>
        <v>0</v>
      </c>
      <c r="X21" s="115">
        <f>Timeline!X49</f>
        <v>0</v>
      </c>
      <c r="Y21" s="115">
        <f>Timeline!Y49</f>
        <v>0</v>
      </c>
      <c r="Z21" s="115">
        <f>Timeline!Z49</f>
        <v>0</v>
      </c>
      <c r="AA21" s="115">
        <f>Timeline!AA49</f>
        <v>0</v>
      </c>
      <c r="AB21" s="115">
        <f>Timeline!AB49</f>
        <v>0</v>
      </c>
      <c r="AC21" s="116">
        <f>Timeline!AC49</f>
        <v>0</v>
      </c>
      <c r="AE21" s="527">
        <f>Timeline!AE49</f>
        <v>0</v>
      </c>
      <c r="AG21" s="527">
        <f>Timeline!AG49</f>
        <v>0</v>
      </c>
      <c r="AH21" s="107"/>
      <c r="AI21" s="527">
        <f>Timeline!AI49</f>
        <v>0</v>
      </c>
    </row>
    <row r="22" spans="2:36" outlineLevel="1" x14ac:dyDescent="0.2">
      <c r="D22" s="847" t="str">
        <f>NPV!C35</f>
        <v>Year Counter</v>
      </c>
      <c r="E22" s="334"/>
      <c r="F22" s="334"/>
      <c r="G22" s="848"/>
      <c r="H22" s="848"/>
      <c r="I22" s="849">
        <f>NPV!I35</f>
        <v>-3</v>
      </c>
      <c r="J22" s="849">
        <f>NPV!J35</f>
        <v>-2</v>
      </c>
      <c r="K22" s="849">
        <f>NPV!K35</f>
        <v>-1</v>
      </c>
      <c r="L22" s="849">
        <f>NPV!L35</f>
        <v>0</v>
      </c>
      <c r="M22" s="849">
        <f>NPV!M35</f>
        <v>1</v>
      </c>
      <c r="N22" s="849">
        <f>NPV!N35</f>
        <v>2</v>
      </c>
      <c r="O22" s="849">
        <f>NPV!O35</f>
        <v>3</v>
      </c>
      <c r="P22" s="849">
        <f>NPV!P35</f>
        <v>4</v>
      </c>
      <c r="Q22" s="849">
        <f>NPV!Q35</f>
        <v>5</v>
      </c>
      <c r="R22" s="849">
        <f>NPV!R35</f>
        <v>6</v>
      </c>
      <c r="S22" s="849">
        <f>NPV!S35</f>
        <v>7</v>
      </c>
      <c r="T22" s="849">
        <f>NPV!T35</f>
        <v>8</v>
      </c>
      <c r="U22" s="849">
        <f>NPV!U35</f>
        <v>9</v>
      </c>
      <c r="V22" s="849">
        <f>NPV!V35</f>
        <v>10</v>
      </c>
      <c r="W22" s="849">
        <f>NPV!W35</f>
        <v>11</v>
      </c>
      <c r="X22" s="849">
        <f>NPV!X35</f>
        <v>12</v>
      </c>
      <c r="Y22" s="849">
        <f>NPV!Y35</f>
        <v>13</v>
      </c>
      <c r="Z22" s="849">
        <f>NPV!Z35</f>
        <v>14</v>
      </c>
      <c r="AA22" s="849">
        <f>NPV!AA35</f>
        <v>15</v>
      </c>
      <c r="AB22" s="849">
        <f>NPV!AB35</f>
        <v>16</v>
      </c>
      <c r="AC22" s="850">
        <f>NPV!AC35</f>
        <v>17</v>
      </c>
      <c r="AE22" s="1068">
        <f>NPV!AE35</f>
        <v>17</v>
      </c>
      <c r="AG22" s="1068">
        <f>NPV!AG35</f>
        <v>17</v>
      </c>
      <c r="AH22" s="107"/>
      <c r="AI22" s="1068">
        <f>NPV!AI35</f>
        <v>17</v>
      </c>
    </row>
    <row r="23" spans="2:36" x14ac:dyDescent="0.2">
      <c r="D23" s="75"/>
    </row>
    <row r="24" spans="2:36" x14ac:dyDescent="0.2">
      <c r="D24" s="75"/>
    </row>
    <row r="25" spans="2:36" ht="16.5" x14ac:dyDescent="0.25">
      <c r="B25" s="11" t="s">
        <v>679</v>
      </c>
      <c r="C25" s="11"/>
      <c r="D25" s="11"/>
      <c r="E25" s="11"/>
      <c r="F25" s="11"/>
      <c r="G25" s="11" t="s">
        <v>193</v>
      </c>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row>
    <row r="26" spans="2:36" x14ac:dyDescent="0.2">
      <c r="B26" s="135"/>
    </row>
    <row r="27" spans="2:36" x14ac:dyDescent="0.2">
      <c r="D27" s="200" t="s">
        <v>680</v>
      </c>
    </row>
    <row r="28" spans="2:36" x14ac:dyDescent="0.2">
      <c r="B28" s="445" t="s">
        <v>681</v>
      </c>
      <c r="C28" s="445"/>
      <c r="D28" s="118" t="str">
        <f>Timeline!B53</f>
        <v>Year 17 (Not Used)</v>
      </c>
      <c r="E28" s="119"/>
      <c r="F28" s="119"/>
      <c r="G28" s="121">
        <f>Timeline!G53</f>
        <v>0</v>
      </c>
      <c r="H28" s="121">
        <f>Timeline!H53</f>
        <v>0</v>
      </c>
      <c r="I28" s="121">
        <f>Timeline!I53</f>
        <v>0</v>
      </c>
      <c r="J28" s="121">
        <f>Timeline!J53</f>
        <v>0</v>
      </c>
      <c r="K28" s="121">
        <f>Timeline!K53</f>
        <v>0</v>
      </c>
      <c r="L28" s="121">
        <f>Timeline!L53</f>
        <v>0</v>
      </c>
      <c r="M28" s="121">
        <f>Timeline!M53</f>
        <v>0</v>
      </c>
      <c r="N28" s="121">
        <f>Timeline!N53</f>
        <v>0</v>
      </c>
      <c r="O28" s="121">
        <f>Timeline!O53</f>
        <v>0</v>
      </c>
      <c r="P28" s="121">
        <f>Timeline!P53</f>
        <v>0</v>
      </c>
      <c r="Q28" s="121">
        <f>Timeline!Q53</f>
        <v>0</v>
      </c>
      <c r="R28" s="121">
        <f>Timeline!R53</f>
        <v>0</v>
      </c>
      <c r="S28" s="121">
        <f>Timeline!S53</f>
        <v>0</v>
      </c>
      <c r="T28" s="121">
        <f>Timeline!T53</f>
        <v>0</v>
      </c>
      <c r="U28" s="121">
        <f>Timeline!U53</f>
        <v>0</v>
      </c>
      <c r="V28" s="121">
        <f>Timeline!V53</f>
        <v>0</v>
      </c>
      <c r="W28" s="121">
        <f>Timeline!W53</f>
        <v>0</v>
      </c>
      <c r="X28" s="121">
        <f>Timeline!X53</f>
        <v>0</v>
      </c>
      <c r="Y28" s="121">
        <f>Timeline!Y53</f>
        <v>0</v>
      </c>
      <c r="Z28" s="121">
        <f>Timeline!Z53</f>
        <v>0</v>
      </c>
      <c r="AA28" s="121">
        <f>Timeline!AA53</f>
        <v>0</v>
      </c>
      <c r="AB28" s="121">
        <f>Timeline!AB53</f>
        <v>0</v>
      </c>
      <c r="AC28" s="851">
        <f>Timeline!AC53</f>
        <v>0</v>
      </c>
      <c r="AD28" s="852"/>
      <c r="AE28" s="1067">
        <f>Timeline!AE53</f>
        <v>1</v>
      </c>
      <c r="AF28" s="123"/>
      <c r="AG28" s="1067">
        <f>Timeline!AG53</f>
        <v>1</v>
      </c>
      <c r="AI28" s="1067">
        <f>Timeline!AI53</f>
        <v>1</v>
      </c>
    </row>
    <row r="29" spans="2:36" x14ac:dyDescent="0.2">
      <c r="B29" s="445" t="s">
        <v>681</v>
      </c>
      <c r="C29" s="445"/>
      <c r="D29" s="124" t="str">
        <f>Timeline!B54</f>
        <v>Year 17 (Not Used)</v>
      </c>
      <c r="E29" s="125"/>
      <c r="F29" s="125"/>
      <c r="G29" s="126">
        <f>Timeline!G54</f>
        <v>0</v>
      </c>
      <c r="H29" s="126">
        <f>Timeline!H54</f>
        <v>0</v>
      </c>
      <c r="I29" s="126">
        <f>Timeline!I54</f>
        <v>0</v>
      </c>
      <c r="J29" s="126">
        <f>Timeline!J54</f>
        <v>0</v>
      </c>
      <c r="K29" s="126">
        <f>Timeline!K54</f>
        <v>0</v>
      </c>
      <c r="L29" s="126">
        <f>Timeline!L54</f>
        <v>0</v>
      </c>
      <c r="M29" s="126">
        <f>Timeline!M54</f>
        <v>0</v>
      </c>
      <c r="N29" s="126">
        <f>Timeline!N54</f>
        <v>0</v>
      </c>
      <c r="O29" s="126">
        <f>Timeline!O54</f>
        <v>0</v>
      </c>
      <c r="P29" s="126">
        <f>Timeline!P54</f>
        <v>0</v>
      </c>
      <c r="Q29" s="126">
        <f>Timeline!Q54</f>
        <v>0</v>
      </c>
      <c r="R29" s="126">
        <f>Timeline!R54</f>
        <v>0</v>
      </c>
      <c r="S29" s="126">
        <f>Timeline!S54</f>
        <v>0</v>
      </c>
      <c r="T29" s="853">
        <f>Timeline!T54</f>
        <v>0</v>
      </c>
      <c r="U29" s="126">
        <f>Timeline!U54</f>
        <v>0</v>
      </c>
      <c r="V29" s="126">
        <f>Timeline!V54</f>
        <v>0</v>
      </c>
      <c r="W29" s="126">
        <f>Timeline!W54</f>
        <v>0</v>
      </c>
      <c r="X29" s="126">
        <f>Timeline!X54</f>
        <v>0</v>
      </c>
      <c r="Y29" s="126">
        <f>Timeline!Y54</f>
        <v>0</v>
      </c>
      <c r="Z29" s="126">
        <f>Timeline!Z54</f>
        <v>0</v>
      </c>
      <c r="AA29" s="126">
        <f>Timeline!AA54</f>
        <v>0</v>
      </c>
      <c r="AB29" s="126">
        <f>Timeline!AB54</f>
        <v>0</v>
      </c>
      <c r="AC29" s="854">
        <f>Timeline!AC54</f>
        <v>0</v>
      </c>
      <c r="AD29" s="852"/>
      <c r="AE29" s="1063">
        <f>Timeline!AE54</f>
        <v>1</v>
      </c>
      <c r="AF29" s="123"/>
      <c r="AG29" s="1063">
        <f>Timeline!AG54</f>
        <v>1</v>
      </c>
      <c r="AI29" s="1063">
        <f>Timeline!AI54</f>
        <v>1</v>
      </c>
    </row>
    <row r="30" spans="2:36" x14ac:dyDescent="0.2">
      <c r="B30" s="445" t="s">
        <v>681</v>
      </c>
      <c r="C30" s="445"/>
      <c r="D30" s="113" t="str">
        <f>Timeline!B55</f>
        <v>Year 17 (Not Used)</v>
      </c>
      <c r="E30" s="114"/>
      <c r="F30" s="114"/>
      <c r="G30" s="128">
        <f>Timeline!G55</f>
        <v>0</v>
      </c>
      <c r="H30" s="128">
        <f>Timeline!H55</f>
        <v>0</v>
      </c>
      <c r="I30" s="128">
        <f>Timeline!I55</f>
        <v>0</v>
      </c>
      <c r="J30" s="128">
        <f>Timeline!J55</f>
        <v>0</v>
      </c>
      <c r="K30" s="128">
        <f>Timeline!K55</f>
        <v>0</v>
      </c>
      <c r="L30" s="128">
        <f>Timeline!L55</f>
        <v>0</v>
      </c>
      <c r="M30" s="128">
        <f>Timeline!M55</f>
        <v>0</v>
      </c>
      <c r="N30" s="128">
        <f>Timeline!N55</f>
        <v>0</v>
      </c>
      <c r="O30" s="128">
        <f>Timeline!O55</f>
        <v>0</v>
      </c>
      <c r="P30" s="128">
        <f>Timeline!P55</f>
        <v>0</v>
      </c>
      <c r="Q30" s="128">
        <f>Timeline!Q55</f>
        <v>0</v>
      </c>
      <c r="R30" s="128">
        <f>Timeline!R55</f>
        <v>0</v>
      </c>
      <c r="S30" s="128">
        <f>Timeline!S55</f>
        <v>0</v>
      </c>
      <c r="T30" s="128">
        <f>Timeline!T55</f>
        <v>0</v>
      </c>
      <c r="U30" s="128">
        <f>Timeline!U55</f>
        <v>0</v>
      </c>
      <c r="V30" s="128">
        <f>Timeline!V55</f>
        <v>0</v>
      </c>
      <c r="W30" s="128">
        <f>Timeline!W55</f>
        <v>0</v>
      </c>
      <c r="X30" s="128">
        <f>Timeline!X55</f>
        <v>0</v>
      </c>
      <c r="Y30" s="128">
        <f>Timeline!Y55</f>
        <v>0</v>
      </c>
      <c r="Z30" s="128">
        <f>Timeline!Z55</f>
        <v>0</v>
      </c>
      <c r="AA30" s="128">
        <f>Timeline!AA55</f>
        <v>0</v>
      </c>
      <c r="AB30" s="128">
        <f>Timeline!AB55</f>
        <v>0</v>
      </c>
      <c r="AC30" s="855">
        <f>Timeline!AC55</f>
        <v>0</v>
      </c>
      <c r="AD30" s="852"/>
      <c r="AE30" s="1066">
        <f>Timeline!AE55</f>
        <v>1</v>
      </c>
      <c r="AF30" s="123"/>
      <c r="AG30" s="1066">
        <f>Timeline!AG55</f>
        <v>1</v>
      </c>
      <c r="AH30" s="123"/>
      <c r="AI30" s="1066">
        <f>Timeline!AI55</f>
        <v>1</v>
      </c>
    </row>
    <row r="31" spans="2:36" x14ac:dyDescent="0.2">
      <c r="B31" s="135"/>
    </row>
    <row r="32" spans="2:36" ht="15" x14ac:dyDescent="0.25">
      <c r="B32" s="596"/>
      <c r="C32" s="596" t="s">
        <v>345</v>
      </c>
      <c r="D32" s="596"/>
      <c r="E32" s="596"/>
      <c r="F32" s="596"/>
      <c r="G32" s="596"/>
      <c r="H32" s="596"/>
      <c r="I32" s="596"/>
      <c r="J32" s="596"/>
      <c r="K32" s="596"/>
      <c r="L32" s="596"/>
      <c r="M32" s="596"/>
      <c r="N32" s="596"/>
      <c r="O32" s="596"/>
      <c r="P32" s="596"/>
      <c r="Q32" s="596"/>
      <c r="R32" s="596"/>
      <c r="S32" s="596"/>
      <c r="T32" s="596"/>
      <c r="U32" s="596"/>
      <c r="V32" s="596"/>
      <c r="W32" s="596"/>
      <c r="X32" s="596"/>
      <c r="Y32" s="596"/>
      <c r="Z32" s="596"/>
      <c r="AA32" s="596"/>
      <c r="AB32" s="596"/>
      <c r="AC32" s="596"/>
      <c r="AD32" s="596"/>
      <c r="AE32" s="596"/>
      <c r="AF32" s="596"/>
      <c r="AG32" s="596"/>
      <c r="AH32" s="596"/>
      <c r="AI32" s="596"/>
      <c r="AJ32" s="596"/>
    </row>
    <row r="33" spans="2:35" outlineLevel="1" x14ac:dyDescent="0.2">
      <c r="G33" s="856"/>
    </row>
    <row r="34" spans="2:35" outlineLevel="1" x14ac:dyDescent="0.2">
      <c r="D34" s="200" t="s">
        <v>682</v>
      </c>
    </row>
    <row r="35" spans="2:35" outlineLevel="1" x14ac:dyDescent="0.2">
      <c r="B35" s="445" t="s">
        <v>681</v>
      </c>
      <c r="C35" s="445"/>
      <c r="D35" s="136" t="str">
        <f>'Line Items'!D2726</f>
        <v>Passenger Fares Revenue</v>
      </c>
      <c r="E35" s="313" t="s">
        <v>428</v>
      </c>
      <c r="F35" s="316"/>
      <c r="G35" s="573">
        <f>'P&amp;L3'!G15*G$21</f>
        <v>0</v>
      </c>
      <c r="H35" s="573">
        <f>'P&amp;L3'!H15*H$21</f>
        <v>0</v>
      </c>
      <c r="I35" s="573">
        <f>'P&amp;L3'!I15*I$21</f>
        <v>0</v>
      </c>
      <c r="J35" s="573">
        <f>'P&amp;L3'!J15*J$21</f>
        <v>0</v>
      </c>
      <c r="K35" s="573">
        <f>'P&amp;L3'!K15*K$21</f>
        <v>0</v>
      </c>
      <c r="L35" s="573">
        <f>'P&amp;L3'!L15*L$21</f>
        <v>0</v>
      </c>
      <c r="M35" s="573">
        <f>'P&amp;L3'!M15*M$21</f>
        <v>0</v>
      </c>
      <c r="N35" s="573">
        <f>'P&amp;L3'!N15*N$21</f>
        <v>0</v>
      </c>
      <c r="O35" s="573">
        <f>'P&amp;L3'!O15*O$21</f>
        <v>0</v>
      </c>
      <c r="P35" s="573">
        <f>'P&amp;L3'!P15*P$21</f>
        <v>0</v>
      </c>
      <c r="Q35" s="573">
        <f>'P&amp;L3'!Q15*Q$21</f>
        <v>0</v>
      </c>
      <c r="R35" s="573">
        <f>'P&amp;L3'!R15*R$21</f>
        <v>0</v>
      </c>
      <c r="S35" s="573">
        <f>'P&amp;L3'!S15*S$21</f>
        <v>0</v>
      </c>
      <c r="T35" s="573">
        <f>'P&amp;L3'!T15*T$21</f>
        <v>0</v>
      </c>
      <c r="U35" s="573">
        <f>'P&amp;L3'!U15*U$21</f>
        <v>0</v>
      </c>
      <c r="V35" s="573">
        <f>'P&amp;L3'!V15*V$21</f>
        <v>0</v>
      </c>
      <c r="W35" s="573">
        <f>'P&amp;L3'!W15*W$21</f>
        <v>0</v>
      </c>
      <c r="X35" s="573">
        <f>'P&amp;L3'!X15*X$21</f>
        <v>0</v>
      </c>
      <c r="Y35" s="573">
        <f>'P&amp;L3'!Y15*Y$21</f>
        <v>0</v>
      </c>
      <c r="Z35" s="573">
        <f>'P&amp;L3'!Z15*Z$21</f>
        <v>0</v>
      </c>
      <c r="AA35" s="573">
        <f>'P&amp;L3'!AA15*AA$21</f>
        <v>0</v>
      </c>
      <c r="AB35" s="573">
        <f>'P&amp;L3'!AB15*AB$21</f>
        <v>0</v>
      </c>
      <c r="AC35" s="857">
        <f>'P&amp;L3'!AC15*AC$21</f>
        <v>0</v>
      </c>
      <c r="AE35" s="1073">
        <f>'P&amp;L3'!AE15*AE$21</f>
        <v>0</v>
      </c>
      <c r="AG35" s="1073">
        <f>'P&amp;L3'!AG15*AG$21</f>
        <v>0</v>
      </c>
      <c r="AH35" s="107"/>
      <c r="AI35" s="1073">
        <f>'P&amp;L3'!AI15*AI$21</f>
        <v>0</v>
      </c>
    </row>
    <row r="36" spans="2:35" outlineLevel="1" x14ac:dyDescent="0.2">
      <c r="B36" s="445" t="s">
        <v>681</v>
      </c>
      <c r="C36" s="445"/>
      <c r="D36" s="473" t="str">
        <f>'Line Items'!D2727</f>
        <v>Other Revenue</v>
      </c>
      <c r="E36" s="143" t="str">
        <f t="shared" ref="E36:E48" si="0">E35</f>
        <v>£000</v>
      </c>
      <c r="F36" s="143"/>
      <c r="G36" s="351">
        <f>'P&amp;L3'!G16*G$21</f>
        <v>0</v>
      </c>
      <c r="H36" s="351">
        <f>'P&amp;L3'!H16*H$21</f>
        <v>0</v>
      </c>
      <c r="I36" s="351">
        <f>'P&amp;L3'!I16*I$21</f>
        <v>0</v>
      </c>
      <c r="J36" s="351">
        <f>'P&amp;L3'!J16*J$21</f>
        <v>0</v>
      </c>
      <c r="K36" s="351">
        <f>'P&amp;L3'!K16*K$21</f>
        <v>0</v>
      </c>
      <c r="L36" s="351">
        <f>'P&amp;L3'!L16*L$21</f>
        <v>0</v>
      </c>
      <c r="M36" s="351">
        <f>'P&amp;L3'!M16*M$21</f>
        <v>0</v>
      </c>
      <c r="N36" s="351">
        <f>'P&amp;L3'!N16*N$21</f>
        <v>0</v>
      </c>
      <c r="O36" s="351">
        <f>'P&amp;L3'!O16*O$21</f>
        <v>0</v>
      </c>
      <c r="P36" s="351">
        <f>'P&amp;L3'!P16*P$21</f>
        <v>0</v>
      </c>
      <c r="Q36" s="351">
        <f>'P&amp;L3'!Q16*Q$21</f>
        <v>0</v>
      </c>
      <c r="R36" s="351">
        <f>'P&amp;L3'!R16*R$21</f>
        <v>0</v>
      </c>
      <c r="S36" s="351">
        <f>'P&amp;L3'!S16*S$21</f>
        <v>0</v>
      </c>
      <c r="T36" s="351">
        <f>'P&amp;L3'!T16*T$21</f>
        <v>0</v>
      </c>
      <c r="U36" s="351">
        <f>'P&amp;L3'!U16*U$21</f>
        <v>0</v>
      </c>
      <c r="V36" s="351">
        <f>'P&amp;L3'!V16*V$21</f>
        <v>0</v>
      </c>
      <c r="W36" s="351">
        <f>'P&amp;L3'!W16*W$21</f>
        <v>0</v>
      </c>
      <c r="X36" s="351">
        <f>'P&amp;L3'!X16*X$21</f>
        <v>0</v>
      </c>
      <c r="Y36" s="351">
        <f>'P&amp;L3'!Y16*Y$21</f>
        <v>0</v>
      </c>
      <c r="Z36" s="351">
        <f>'P&amp;L3'!Z16*Z$21</f>
        <v>0</v>
      </c>
      <c r="AA36" s="351">
        <f>'P&amp;L3'!AA16*AA$21</f>
        <v>0</v>
      </c>
      <c r="AB36" s="351">
        <f>'P&amp;L3'!AB16*AB$21</f>
        <v>0</v>
      </c>
      <c r="AC36" s="564">
        <f>'P&amp;L3'!AC16*AC$21</f>
        <v>0</v>
      </c>
      <c r="AE36" s="527">
        <f>'P&amp;L3'!AE16*AE$21</f>
        <v>0</v>
      </c>
      <c r="AG36" s="527">
        <f>'P&amp;L3'!AG16*AG$21</f>
        <v>0</v>
      </c>
      <c r="AH36" s="107"/>
      <c r="AI36" s="527">
        <f>'P&amp;L3'!AI16*AI$21</f>
        <v>0</v>
      </c>
    </row>
    <row r="37" spans="2:35" outlineLevel="1" x14ac:dyDescent="0.2">
      <c r="B37" s="445" t="s">
        <v>681</v>
      </c>
      <c r="C37" s="445"/>
      <c r="D37" s="461" t="str">
        <f>'Line Items'!D2728</f>
        <v>Exceptional &amp; Contingency Revenues</v>
      </c>
      <c r="E37" s="463" t="str">
        <f t="shared" si="0"/>
        <v>£000</v>
      </c>
      <c r="F37" s="463"/>
      <c r="G37" s="464">
        <f>SUM(MAX('P&amp;L1'!G$521,0),
MAX('P&amp;L1'!G$522,0),
MAX('P&amp;L1'!G$523,0),
MAX('P&amp;L1'!G$524,0),
MAX('P&amp;L1'!G$525,0),
MAX('P&amp;L1'!G$526,0),
MAX('P&amp;L1'!G$527,0),
MAX('P&amp;L1'!G$528,0),
MAX('P&amp;L1'!G$529,0),
MAX('P&amp;L1'!G$530,0))
*G$21</f>
        <v>0</v>
      </c>
      <c r="H37" s="464">
        <f>SUM(MAX('P&amp;L1'!H$521,0),
MAX('P&amp;L1'!H$522,0),
MAX('P&amp;L1'!H$523,0),
MAX('P&amp;L1'!H$524,0),
MAX('P&amp;L1'!H$525,0),
MAX('P&amp;L1'!H$526,0),
MAX('P&amp;L1'!H$527,0),
MAX('P&amp;L1'!H$528,0),
MAX('P&amp;L1'!H$529,0),
MAX('P&amp;L1'!H$530,0))
*H$21</f>
        <v>0</v>
      </c>
      <c r="I37" s="464">
        <f>SUM(MAX('P&amp;L1'!I$521,0),
MAX('P&amp;L1'!I$522,0),
MAX('P&amp;L1'!I$523,0),
MAX('P&amp;L1'!I$524,0),
MAX('P&amp;L1'!I$525,0),
MAX('P&amp;L1'!I$526,0),
MAX('P&amp;L1'!I$527,0),
MAX('P&amp;L1'!I$528,0),
MAX('P&amp;L1'!I$529,0),
MAX('P&amp;L1'!I$530,0))
*I$21</f>
        <v>0</v>
      </c>
      <c r="J37" s="464">
        <f>SUM(MAX('P&amp;L1'!J$521,0),
MAX('P&amp;L1'!J$522,0),
MAX('P&amp;L1'!J$523,0),
MAX('P&amp;L1'!J$524,0),
MAX('P&amp;L1'!J$525,0),
MAX('P&amp;L1'!J$526,0),
MAX('P&amp;L1'!J$527,0),
MAX('P&amp;L1'!J$528,0),
MAX('P&amp;L1'!J$529,0),
MAX('P&amp;L1'!J$530,0))
*J$21</f>
        <v>0</v>
      </c>
      <c r="K37" s="464">
        <f>SUM(MAX('P&amp;L1'!K$521,0),
MAX('P&amp;L1'!K$522,0),
MAX('P&amp;L1'!K$523,0),
MAX('P&amp;L1'!K$524,0),
MAX('P&amp;L1'!K$525,0),
MAX('P&amp;L1'!K$526,0),
MAX('P&amp;L1'!K$527,0),
MAX('P&amp;L1'!K$528,0),
MAX('P&amp;L1'!K$529,0),
MAX('P&amp;L1'!K$530,0))
*K$21</f>
        <v>0</v>
      </c>
      <c r="L37" s="464">
        <f>SUM(MAX('P&amp;L1'!L$521,0),
MAX('P&amp;L1'!L$522,0),
MAX('P&amp;L1'!L$523,0),
MAX('P&amp;L1'!L$524,0),
MAX('P&amp;L1'!L$525,0),
MAX('P&amp;L1'!L$526,0),
MAX('P&amp;L1'!L$527,0),
MAX('P&amp;L1'!L$528,0),
MAX('P&amp;L1'!L$529,0),
MAX('P&amp;L1'!L$530,0))
*L$21</f>
        <v>0</v>
      </c>
      <c r="M37" s="464">
        <f>SUM(MAX('P&amp;L1'!M$521,0),
MAX('P&amp;L1'!M$522,0),
MAX('P&amp;L1'!M$523,0),
MAX('P&amp;L1'!M$524,0),
MAX('P&amp;L1'!M$525,0),
MAX('P&amp;L1'!M$526,0),
MAX('P&amp;L1'!M$527,0),
MAX('P&amp;L1'!M$528,0),
MAX('P&amp;L1'!M$529,0),
MAX('P&amp;L1'!M$530,0))
*M$21</f>
        <v>0</v>
      </c>
      <c r="N37" s="464">
        <f>SUM(MAX('P&amp;L1'!N$521,0),
MAX('P&amp;L1'!N$522,0),
MAX('P&amp;L1'!N$523,0),
MAX('P&amp;L1'!N$524,0),
MAX('P&amp;L1'!N$525,0),
MAX('P&amp;L1'!N$526,0),
MAX('P&amp;L1'!N$527,0),
MAX('P&amp;L1'!N$528,0),
MAX('P&amp;L1'!N$529,0),
MAX('P&amp;L1'!N$530,0))
*N$21</f>
        <v>0</v>
      </c>
      <c r="O37" s="464">
        <f>SUM(MAX('P&amp;L1'!O$521,0),
MAX('P&amp;L1'!O$522,0),
MAX('P&amp;L1'!O$523,0),
MAX('P&amp;L1'!O$524,0),
MAX('P&amp;L1'!O$525,0),
MAX('P&amp;L1'!O$526,0),
MAX('P&amp;L1'!O$527,0),
MAX('P&amp;L1'!O$528,0),
MAX('P&amp;L1'!O$529,0),
MAX('P&amp;L1'!O$530,0))
*O$21</f>
        <v>0</v>
      </c>
      <c r="P37" s="464">
        <f>SUM(MAX('P&amp;L1'!P$521,0),
MAX('P&amp;L1'!P$522,0),
MAX('P&amp;L1'!P$523,0),
MAX('P&amp;L1'!P$524,0),
MAX('P&amp;L1'!P$525,0),
MAX('P&amp;L1'!P$526,0),
MAX('P&amp;L1'!P$527,0),
MAX('P&amp;L1'!P$528,0),
MAX('P&amp;L1'!P$529,0),
MAX('P&amp;L1'!P$530,0))
*P$21</f>
        <v>0</v>
      </c>
      <c r="Q37" s="464">
        <f>SUM(MAX('P&amp;L1'!Q$521,0),
MAX('P&amp;L1'!Q$522,0),
MAX('P&amp;L1'!Q$523,0),
MAX('P&amp;L1'!Q$524,0),
MAX('P&amp;L1'!Q$525,0),
MAX('P&amp;L1'!Q$526,0),
MAX('P&amp;L1'!Q$527,0),
MAX('P&amp;L1'!Q$528,0),
MAX('P&amp;L1'!Q$529,0),
MAX('P&amp;L1'!Q$530,0))
*Q$21</f>
        <v>0</v>
      </c>
      <c r="R37" s="464">
        <f>SUM(MAX('P&amp;L1'!R$521,0),
MAX('P&amp;L1'!R$522,0),
MAX('P&amp;L1'!R$523,0),
MAX('P&amp;L1'!R$524,0),
MAX('P&amp;L1'!R$525,0),
MAX('P&amp;L1'!R$526,0),
MAX('P&amp;L1'!R$527,0),
MAX('P&amp;L1'!R$528,0),
MAX('P&amp;L1'!R$529,0),
MAX('P&amp;L1'!R$530,0))
*R$21</f>
        <v>0</v>
      </c>
      <c r="S37" s="464">
        <f>SUM(MAX('P&amp;L1'!S$521,0),
MAX('P&amp;L1'!S$522,0),
MAX('P&amp;L1'!S$523,0),
MAX('P&amp;L1'!S$524,0),
MAX('P&amp;L1'!S$525,0),
MAX('P&amp;L1'!S$526,0),
MAX('P&amp;L1'!S$527,0),
MAX('P&amp;L1'!S$528,0),
MAX('P&amp;L1'!S$529,0),
MAX('P&amp;L1'!S$530,0))
*S$21</f>
        <v>0</v>
      </c>
      <c r="T37" s="464">
        <f>SUM(MAX('P&amp;L1'!T$521,0),
MAX('P&amp;L1'!T$522,0),
MAX('P&amp;L1'!T$523,0),
MAX('P&amp;L1'!T$524,0),
MAX('P&amp;L1'!T$525,0),
MAX('P&amp;L1'!T$526,0),
MAX('P&amp;L1'!T$527,0),
MAX('P&amp;L1'!T$528,0),
MAX('P&amp;L1'!T$529,0),
MAX('P&amp;L1'!T$530,0))
*T$21</f>
        <v>0</v>
      </c>
      <c r="U37" s="464">
        <f>SUM(MAX('P&amp;L1'!U$521,0),
MAX('P&amp;L1'!U$522,0),
MAX('P&amp;L1'!U$523,0),
MAX('P&amp;L1'!U$524,0),
MAX('P&amp;L1'!U$525,0),
MAX('P&amp;L1'!U$526,0),
MAX('P&amp;L1'!U$527,0),
MAX('P&amp;L1'!U$528,0),
MAX('P&amp;L1'!U$529,0),
MAX('P&amp;L1'!U$530,0))
*U$21</f>
        <v>0</v>
      </c>
      <c r="V37" s="464">
        <f>SUM(MAX('P&amp;L1'!V$521,0),
MAX('P&amp;L1'!V$522,0),
MAX('P&amp;L1'!V$523,0),
MAX('P&amp;L1'!V$524,0),
MAX('P&amp;L1'!V$525,0),
MAX('P&amp;L1'!V$526,0),
MAX('P&amp;L1'!V$527,0),
MAX('P&amp;L1'!V$528,0),
MAX('P&amp;L1'!V$529,0),
MAX('P&amp;L1'!V$530,0))
*V$21</f>
        <v>0</v>
      </c>
      <c r="W37" s="464">
        <f>SUM(MAX('P&amp;L1'!W$521,0),
MAX('P&amp;L1'!W$522,0),
MAX('P&amp;L1'!W$523,0),
MAX('P&amp;L1'!W$524,0),
MAX('P&amp;L1'!W$525,0),
MAX('P&amp;L1'!W$526,0),
MAX('P&amp;L1'!W$527,0),
MAX('P&amp;L1'!W$528,0),
MAX('P&amp;L1'!W$529,0),
MAX('P&amp;L1'!W$530,0))
*W$21</f>
        <v>0</v>
      </c>
      <c r="X37" s="464">
        <f>SUM(MAX('P&amp;L1'!X$521,0),
MAX('P&amp;L1'!X$522,0),
MAX('P&amp;L1'!X$523,0),
MAX('P&amp;L1'!X$524,0),
MAX('P&amp;L1'!X$525,0),
MAX('P&amp;L1'!X$526,0),
MAX('P&amp;L1'!X$527,0),
MAX('P&amp;L1'!X$528,0),
MAX('P&amp;L1'!X$529,0),
MAX('P&amp;L1'!X$530,0))
*X$21</f>
        <v>0</v>
      </c>
      <c r="Y37" s="464">
        <f>SUM(MAX('P&amp;L1'!Y$521,0),
MAX('P&amp;L1'!Y$522,0),
MAX('P&amp;L1'!Y$523,0),
MAX('P&amp;L1'!Y$524,0),
MAX('P&amp;L1'!Y$525,0),
MAX('P&amp;L1'!Y$526,0),
MAX('P&amp;L1'!Y$527,0),
MAX('P&amp;L1'!Y$528,0),
MAX('P&amp;L1'!Y$529,0),
MAX('P&amp;L1'!Y$530,0))
*Y$21</f>
        <v>0</v>
      </c>
      <c r="Z37" s="464">
        <f>SUM(MAX('P&amp;L1'!Z$521,0),
MAX('P&amp;L1'!Z$522,0),
MAX('P&amp;L1'!Z$523,0),
MAX('P&amp;L1'!Z$524,0),
MAX('P&amp;L1'!Z$525,0),
MAX('P&amp;L1'!Z$526,0),
MAX('P&amp;L1'!Z$527,0),
MAX('P&amp;L1'!Z$528,0),
MAX('P&amp;L1'!Z$529,0),
MAX('P&amp;L1'!Z$530,0))
*Z$21</f>
        <v>0</v>
      </c>
      <c r="AA37" s="464">
        <f>SUM(MAX('P&amp;L1'!AA$521,0),
MAX('P&amp;L1'!AA$522,0),
MAX('P&amp;L1'!AA$523,0),
MAX('P&amp;L1'!AA$524,0),
MAX('P&amp;L1'!AA$525,0),
MAX('P&amp;L1'!AA$526,0),
MAX('P&amp;L1'!AA$527,0),
MAX('P&amp;L1'!AA$528,0),
MAX('P&amp;L1'!AA$529,0),
MAX('P&amp;L1'!AA$530,0))
*AA$21</f>
        <v>0</v>
      </c>
      <c r="AB37" s="464">
        <f>SUM(MAX('P&amp;L1'!AB$521,0),
MAX('P&amp;L1'!AB$522,0),
MAX('P&amp;L1'!AB$523,0),
MAX('P&amp;L1'!AB$524,0),
MAX('P&amp;L1'!AB$525,0),
MAX('P&amp;L1'!AB$526,0),
MAX('P&amp;L1'!AB$527,0),
MAX('P&amp;L1'!AB$528,0),
MAX('P&amp;L1'!AB$529,0),
MAX('P&amp;L1'!AB$530,0))
*AB$21</f>
        <v>0</v>
      </c>
      <c r="AC37" s="465">
        <f>SUM(MAX('P&amp;L1'!AC$521,0),
MAX('P&amp;L1'!AC$522,0),
MAX('P&amp;L1'!AC$523,0),
MAX('P&amp;L1'!AC$524,0),
MAX('P&amp;L1'!AC$525,0),
MAX('P&amp;L1'!AC$526,0),
MAX('P&amp;L1'!AC$527,0),
MAX('P&amp;L1'!AC$528,0),
MAX('P&amp;L1'!AC$529,0),
MAX('P&amp;L1'!AC$530,0))
*AC$21</f>
        <v>0</v>
      </c>
      <c r="AE37" s="1063">
        <f>SUM(MAX('P&amp;L1'!AE$521,0),
MAX('P&amp;L1'!AE$522,0),
MAX('P&amp;L1'!AE$523,0),
MAX('P&amp;L1'!AE$524,0),
MAX('P&amp;L1'!AE$525,0),
MAX('P&amp;L1'!AE$526,0),
MAX('P&amp;L1'!AE$527,0),
MAX('P&amp;L1'!AE$528,0),
MAX('P&amp;L1'!AE$529,0),
MAX('P&amp;L1'!AE$530,0))
*AE$21</f>
        <v>0</v>
      </c>
      <c r="AG37" s="1063">
        <f>SUM(MAX('P&amp;L1'!AG$521,0),
MAX('P&amp;L1'!AG$522,0),
MAX('P&amp;L1'!AG$523,0),
MAX('P&amp;L1'!AG$524,0),
MAX('P&amp;L1'!AG$525,0),
MAX('P&amp;L1'!AG$526,0),
MAX('P&amp;L1'!AG$527,0),
MAX('P&amp;L1'!AG$528,0),
MAX('P&amp;L1'!AG$529,0),
MAX('P&amp;L1'!AG$530,0))
*AG$21</f>
        <v>0</v>
      </c>
      <c r="AI37" s="1063">
        <f>SUM(MAX('P&amp;L1'!AI$521,0),
MAX('P&amp;L1'!AI$522,0),
MAX('P&amp;L1'!AI$523,0),
MAX('P&amp;L1'!AI$524,0),
MAX('P&amp;L1'!AI$525,0),
MAX('P&amp;L1'!AI$526,0),
MAX('P&amp;L1'!AI$527,0),
MAX('P&amp;L1'!AI$528,0),
MAX('P&amp;L1'!AI$529,0),
MAX('P&amp;L1'!AI$530,0))
*AI$21</f>
        <v>0</v>
      </c>
    </row>
    <row r="38" spans="2:35" outlineLevel="1" x14ac:dyDescent="0.2">
      <c r="B38" s="445" t="s">
        <v>681</v>
      </c>
      <c r="C38" s="445"/>
      <c r="D38" s="461" t="str">
        <f>'Line Items'!D2729</f>
        <v>Income from the Secretary of State</v>
      </c>
      <c r="E38" s="463" t="str">
        <f t="shared" si="0"/>
        <v>£000</v>
      </c>
      <c r="F38" s="463"/>
      <c r="G38" s="464">
        <f>SUM(
MAX('P&amp;L3'!G$51,0),
MAX('P&amp;L3'!G$52,0),
MAX('P&amp;L3'!G$53,0),
MAX('P&amp;L3'!G$54,0),
MAX('P&amp;L3'!G$55,0),
MAX('P&amp;L1'!G$511,0))*G$21</f>
        <v>0</v>
      </c>
      <c r="H38" s="464">
        <f>SUM(
MAX('P&amp;L3'!H$51,0),
MAX('P&amp;L3'!H$52,0),
MAX('P&amp;L3'!H$53,0),
MAX('P&amp;L3'!H$54,0),
MAX('P&amp;L3'!H$55,0),
MAX('P&amp;L1'!H$511,0))*H$21</f>
        <v>0</v>
      </c>
      <c r="I38" s="464">
        <f>SUM(
MAX('P&amp;L3'!I$51,0),
MAX('P&amp;L3'!I$52,0),
MAX('P&amp;L3'!I$53,0),
MAX('P&amp;L3'!I$54,0),
MAX('P&amp;L3'!I$55,0),
MAX('P&amp;L1'!I$511,0))*I$21</f>
        <v>0</v>
      </c>
      <c r="J38" s="464">
        <f>SUM(
MAX('P&amp;L3'!J$51,0),
MAX('P&amp;L3'!J$52,0),
MAX('P&amp;L3'!J$53,0),
MAX('P&amp;L3'!J$54,0),
MAX('P&amp;L3'!J$55,0),
MAX('P&amp;L1'!J$511,0))*J$21</f>
        <v>0</v>
      </c>
      <c r="K38" s="464">
        <f>SUM(
MAX('P&amp;L3'!K$51,0),
MAX('P&amp;L3'!K$52,0),
MAX('P&amp;L3'!K$53,0),
MAX('P&amp;L3'!K$54,0),
MAX('P&amp;L3'!K$55,0),
MAX('P&amp;L1'!K$511,0))*K$21</f>
        <v>0</v>
      </c>
      <c r="L38" s="464">
        <f>SUM(
MAX('P&amp;L3'!L$51,0),
MAX('P&amp;L3'!L$52,0),
MAX('P&amp;L3'!L$53,0),
MAX('P&amp;L3'!L$54,0),
MAX('P&amp;L3'!L$55,0),
MAX('P&amp;L1'!L$511,0))*L$21</f>
        <v>0</v>
      </c>
      <c r="M38" s="464">
        <f>SUM(
MAX('P&amp;L3'!M$51,0),
MAX('P&amp;L3'!M$52,0),
MAX('P&amp;L3'!M$53,0),
MAX('P&amp;L3'!M$54,0),
MAX('P&amp;L3'!M$55,0),
MAX('P&amp;L1'!M$511,0))*M$21</f>
        <v>0</v>
      </c>
      <c r="N38" s="464">
        <f>SUM(
MAX('P&amp;L3'!N$51,0),
MAX('P&amp;L3'!N$52,0),
MAX('P&amp;L3'!N$53,0),
MAX('P&amp;L3'!N$54,0),
MAX('P&amp;L3'!N$55,0),
MAX('P&amp;L1'!N$511,0))*N$21</f>
        <v>0</v>
      </c>
      <c r="O38" s="464">
        <f>SUM(
MAX('P&amp;L3'!O$51,0),
MAX('P&amp;L3'!O$52,0),
MAX('P&amp;L3'!O$53,0),
MAX('P&amp;L3'!O$54,0),
MAX('P&amp;L3'!O$55,0),
MAX('P&amp;L1'!O$511,0))*O$21</f>
        <v>0</v>
      </c>
      <c r="P38" s="464">
        <f>SUM(
MAX('P&amp;L3'!P$51,0),
MAX('P&amp;L3'!P$52,0),
MAX('P&amp;L3'!P$53,0),
MAX('P&amp;L3'!P$54,0),
MAX('P&amp;L3'!P$55,0),
MAX('P&amp;L1'!P$511,0))*P$21</f>
        <v>0</v>
      </c>
      <c r="Q38" s="464">
        <f>SUM(
MAX('P&amp;L3'!Q$51,0),
MAX('P&amp;L3'!Q$52,0),
MAX('P&amp;L3'!Q$53,0),
MAX('P&amp;L3'!Q$54,0),
MAX('P&amp;L3'!Q$55,0),
MAX('P&amp;L1'!Q$511,0))*Q$21</f>
        <v>0</v>
      </c>
      <c r="R38" s="464">
        <f>SUM(
MAX('P&amp;L3'!R$51,0),
MAX('P&amp;L3'!R$52,0),
MAX('P&amp;L3'!R$53,0),
MAX('P&amp;L3'!R$54,0),
MAX('P&amp;L3'!R$55,0),
MAX('P&amp;L1'!R$511,0))*R$21</f>
        <v>0</v>
      </c>
      <c r="S38" s="464">
        <f>SUM(
MAX('P&amp;L3'!S$51,0),
MAX('P&amp;L3'!S$52,0),
MAX('P&amp;L3'!S$53,0),
MAX('P&amp;L3'!S$54,0),
MAX('P&amp;L3'!S$55,0),
MAX('P&amp;L1'!S$511,0))*S$21</f>
        <v>0</v>
      </c>
      <c r="T38" s="464">
        <f>SUM(
MAX('P&amp;L3'!T$51,0),
MAX('P&amp;L3'!T$52,0),
MAX('P&amp;L3'!T$53,0),
MAX('P&amp;L3'!T$54,0),
MAX('P&amp;L3'!T$55,0),
MAX('P&amp;L1'!T$511,0))*T$21</f>
        <v>0</v>
      </c>
      <c r="U38" s="464">
        <f>SUM(
MAX('P&amp;L3'!U$51,0),
MAX('P&amp;L3'!U$52,0),
MAX('P&amp;L3'!U$53,0),
MAX('P&amp;L3'!U$54,0),
MAX('P&amp;L3'!U$55,0),
MAX('P&amp;L1'!U$511,0))*U$21</f>
        <v>0</v>
      </c>
      <c r="V38" s="464">
        <f>SUM(
MAX('P&amp;L3'!V$51,0),
MAX('P&amp;L3'!V$52,0),
MAX('P&amp;L3'!V$53,0),
MAX('P&amp;L3'!V$54,0),
MAX('P&amp;L3'!V$55,0),
MAX('P&amp;L1'!V$511,0))*V$21</f>
        <v>0</v>
      </c>
      <c r="W38" s="464">
        <f>SUM(
MAX('P&amp;L3'!W$51,0),
MAX('P&amp;L3'!W$52,0),
MAX('P&amp;L3'!W$53,0),
MAX('P&amp;L3'!W$54,0),
MAX('P&amp;L3'!W$55,0),
MAX('P&amp;L1'!W$511,0))*W$21</f>
        <v>0</v>
      </c>
      <c r="X38" s="464">
        <f>SUM(
MAX('P&amp;L3'!X$51,0),
MAX('P&amp;L3'!X$52,0),
MAX('P&amp;L3'!X$53,0),
MAX('P&amp;L3'!X$54,0),
MAX('P&amp;L3'!X$55,0),
MAX('P&amp;L1'!X$511,0))*X$21</f>
        <v>0</v>
      </c>
      <c r="Y38" s="464">
        <f>SUM(
MAX('P&amp;L3'!Y$51,0),
MAX('P&amp;L3'!Y$52,0),
MAX('P&amp;L3'!Y$53,0),
MAX('P&amp;L3'!Y$54,0),
MAX('P&amp;L3'!Y$55,0),
MAX('P&amp;L1'!Y$511,0))*Y$21</f>
        <v>0</v>
      </c>
      <c r="Z38" s="464">
        <f>SUM(
MAX('P&amp;L3'!Z$51,0),
MAX('P&amp;L3'!Z$52,0),
MAX('P&amp;L3'!Z$53,0),
MAX('P&amp;L3'!Z$54,0),
MAX('P&amp;L3'!Z$55,0),
MAX('P&amp;L1'!Z$511,0))*Z$21</f>
        <v>0</v>
      </c>
      <c r="AA38" s="464">
        <f>SUM(
MAX('P&amp;L3'!AA$51,0),
MAX('P&amp;L3'!AA$52,0),
MAX('P&amp;L3'!AA$53,0),
MAX('P&amp;L3'!AA$54,0),
MAX('P&amp;L3'!AA$55,0),
MAX('P&amp;L1'!AA$511,0))*AA$21</f>
        <v>0</v>
      </c>
      <c r="AB38" s="464">
        <f>SUM(
MAX('P&amp;L3'!AB$51,0),
MAX('P&amp;L3'!AB$52,0),
MAX('P&amp;L3'!AB$53,0),
MAX('P&amp;L3'!AB$54,0),
MAX('P&amp;L3'!AB$55,0),
MAX('P&amp;L1'!AB$511,0))*AB$21</f>
        <v>0</v>
      </c>
      <c r="AC38" s="465">
        <f>SUM(
MAX('P&amp;L3'!AC$51,0),
MAX('P&amp;L3'!AC$52,0),
MAX('P&amp;L3'!AC$53,0),
MAX('P&amp;L3'!AC$54,0),
MAX('P&amp;L3'!AC$55,0),
MAX('P&amp;L1'!AC$511,0))*AC$21</f>
        <v>0</v>
      </c>
      <c r="AE38" s="1063">
        <f>SUM(
MAX('P&amp;L3'!AE$51,0),
MAX('P&amp;L3'!AE$52,0),
MAX('P&amp;L3'!AE$53,0),
MAX('P&amp;L3'!AE$54,0),
MAX('P&amp;L3'!AE$55,0),
MAX('P&amp;L1'!AE$511,0))*AE$21</f>
        <v>0</v>
      </c>
      <c r="AG38" s="1063">
        <f>SUM(
MAX('P&amp;L3'!AG$51,0),
MAX('P&amp;L3'!AG$52,0),
MAX('P&amp;L3'!AG$53,0),
MAX('P&amp;L3'!AG$54,0),
MAX('P&amp;L3'!AG$55,0),
MAX('P&amp;L1'!AG$511,0))*AG$21</f>
        <v>0</v>
      </c>
      <c r="AI38" s="1063">
        <f>SUM(
MAX('P&amp;L3'!AI$51,0),
MAX('P&amp;L3'!AI$52,0),
MAX('P&amp;L3'!AI$53,0),
MAX('P&amp;L3'!AI$54,0),
MAX('P&amp;L3'!AI$55,0),
MAX('P&amp;L1'!AI$511,0))*AI$21</f>
        <v>0</v>
      </c>
    </row>
    <row r="39" spans="2:35" outlineLevel="1" x14ac:dyDescent="0.2">
      <c r="B39" s="445" t="s">
        <v>681</v>
      </c>
      <c r="C39" s="445"/>
      <c r="D39" s="461" t="str">
        <f>'Line Items'!D2730</f>
        <v>Income from Network Rail</v>
      </c>
      <c r="E39" s="463" t="str">
        <f t="shared" si="0"/>
        <v>£000</v>
      </c>
      <c r="F39" s="463"/>
      <c r="G39" s="464">
        <f>SUM('P&amp;L1'!G$483:G$485,MAX('P&amp;L1'!G$486,0),MAX('P&amp;L1'!G$487,0),MAX('P&amp;L1'!G$488,0),MAX('P&amp;L1'!G$489,0),MAX('P&amp;L1'!G$490,0),MAX('P&amp;L1'!G$491,0),MAX(SUM('P&amp;L1'!G$507:G$510),0))*G$21</f>
        <v>0</v>
      </c>
      <c r="H39" s="464">
        <f>SUM('P&amp;L1'!H$483:H$485,MAX('P&amp;L1'!H$486,0),MAX('P&amp;L1'!H$487,0),MAX('P&amp;L1'!H$488,0),MAX('P&amp;L1'!H$489,0),MAX('P&amp;L1'!H$490,0),MAX('P&amp;L1'!H$491,0),MAX(SUM('P&amp;L1'!H$507:H$510),0))*H$21</f>
        <v>0</v>
      </c>
      <c r="I39" s="464">
        <f>SUM('P&amp;L1'!I$483:I$485,MAX('P&amp;L1'!I$486,0),MAX('P&amp;L1'!I$487,0),MAX('P&amp;L1'!I$488,0),MAX('P&amp;L1'!I$489,0),MAX('P&amp;L1'!I$490,0),MAX('P&amp;L1'!I$491,0),MAX(SUM('P&amp;L1'!I$507:I$510),0))*I$21</f>
        <v>0</v>
      </c>
      <c r="J39" s="464">
        <f>SUM('P&amp;L1'!J$483:J$485,MAX('P&amp;L1'!J$486,0),MAX('P&amp;L1'!J$487,0),MAX('P&amp;L1'!J$488,0),MAX('P&amp;L1'!J$489,0),MAX('P&amp;L1'!J$490,0),MAX('P&amp;L1'!J$491,0),MAX(SUM('P&amp;L1'!J$507:J$510),0))*J$21</f>
        <v>0</v>
      </c>
      <c r="K39" s="464">
        <f>SUM('P&amp;L1'!K$483:K$485,MAX('P&amp;L1'!K$486,0),MAX('P&amp;L1'!K$487,0),MAX('P&amp;L1'!K$488,0),MAX('P&amp;L1'!K$489,0),MAX('P&amp;L1'!K$490,0),MAX('P&amp;L1'!K$491,0),MAX(SUM('P&amp;L1'!K$507:K$510),0))*K$21</f>
        <v>0</v>
      </c>
      <c r="L39" s="464">
        <f>SUM('P&amp;L1'!L$483:L$485,MAX('P&amp;L1'!L$486,0),MAX('P&amp;L1'!L$487,0),MAX('P&amp;L1'!L$488,0),MAX('P&amp;L1'!L$489,0),MAX('P&amp;L1'!L$490,0),MAX('P&amp;L1'!L$491,0),MAX(SUM('P&amp;L1'!L$507:L$510),0))*L$21</f>
        <v>0</v>
      </c>
      <c r="M39" s="464">
        <f>SUM('P&amp;L1'!M$483:M$485,MAX('P&amp;L1'!M$486,0),MAX('P&amp;L1'!M$487,0),MAX('P&amp;L1'!M$488,0),MAX('P&amp;L1'!M$489,0),MAX('P&amp;L1'!M$490,0),MAX('P&amp;L1'!M$491,0),MAX(SUM('P&amp;L1'!M$507:M$510),0))*M$21</f>
        <v>0</v>
      </c>
      <c r="N39" s="464">
        <f>SUM('P&amp;L1'!N$483:N$485,MAX('P&amp;L1'!N$486,0),MAX('P&amp;L1'!N$487,0),MAX('P&amp;L1'!N$488,0),MAX('P&amp;L1'!N$489,0),MAX('P&amp;L1'!N$490,0),MAX('P&amp;L1'!N$491,0),MAX(SUM('P&amp;L1'!N$507:N$510),0))*N$21</f>
        <v>0</v>
      </c>
      <c r="O39" s="464">
        <f>SUM('P&amp;L1'!O$483:O$485,MAX('P&amp;L1'!O$486,0),MAX('P&amp;L1'!O$487,0),MAX('P&amp;L1'!O$488,0),MAX('P&amp;L1'!O$489,0),MAX('P&amp;L1'!O$490,0),MAX('P&amp;L1'!O$491,0),MAX(SUM('P&amp;L1'!O$507:O$510),0))*O$21</f>
        <v>0</v>
      </c>
      <c r="P39" s="464">
        <f>SUM('P&amp;L1'!P$483:P$485,MAX('P&amp;L1'!P$486,0),MAX('P&amp;L1'!P$487,0),MAX('P&amp;L1'!P$488,0),MAX('P&amp;L1'!P$489,0),MAX('P&amp;L1'!P$490,0),MAX('P&amp;L1'!P$491,0),MAX(SUM('P&amp;L1'!P$507:P$510),0))*P$21</f>
        <v>0</v>
      </c>
      <c r="Q39" s="464">
        <f>SUM('P&amp;L1'!Q$483:Q$485,MAX('P&amp;L1'!Q$486,0),MAX('P&amp;L1'!Q$487,0),MAX('P&amp;L1'!Q$488,0),MAX('P&amp;L1'!Q$489,0),MAX('P&amp;L1'!Q$490,0),MAX('P&amp;L1'!Q$491,0),MAX(SUM('P&amp;L1'!Q$507:Q$510),0))*Q$21</f>
        <v>0</v>
      </c>
      <c r="R39" s="464">
        <f>SUM('P&amp;L1'!R$483:R$485,MAX('P&amp;L1'!R$486,0),MAX('P&amp;L1'!R$487,0),MAX('P&amp;L1'!R$488,0),MAX('P&amp;L1'!R$489,0),MAX('P&amp;L1'!R$490,0),MAX('P&amp;L1'!R$491,0),MAX(SUM('P&amp;L1'!R$507:R$510),0))*R$21</f>
        <v>0</v>
      </c>
      <c r="S39" s="464">
        <f>SUM('P&amp;L1'!S$483:S$485,MAX('P&amp;L1'!S$486,0),MAX('P&amp;L1'!S$487,0),MAX('P&amp;L1'!S$488,0),MAX('P&amp;L1'!S$489,0),MAX('P&amp;L1'!S$490,0),MAX('P&amp;L1'!S$491,0),MAX(SUM('P&amp;L1'!S$507:S$510),0))*S$21</f>
        <v>0</v>
      </c>
      <c r="T39" s="464">
        <f>SUM('P&amp;L1'!T$483:T$485,MAX('P&amp;L1'!T$486,0),MAX('P&amp;L1'!T$487,0),MAX('P&amp;L1'!T$488,0),MAX('P&amp;L1'!T$489,0),MAX('P&amp;L1'!T$490,0),MAX('P&amp;L1'!T$491,0),MAX(SUM('P&amp;L1'!T$507:T$510),0))*T$21</f>
        <v>0</v>
      </c>
      <c r="U39" s="464">
        <f>SUM('P&amp;L1'!U$483:U$485,MAX('P&amp;L1'!U$486,0),MAX('P&amp;L1'!U$487,0),MAX('P&amp;L1'!U$488,0),MAX('P&amp;L1'!U$489,0),MAX('P&amp;L1'!U$490,0),MAX('P&amp;L1'!U$491,0),MAX(SUM('P&amp;L1'!U$507:U$510),0))*U$21</f>
        <v>0</v>
      </c>
      <c r="V39" s="464">
        <f>SUM('P&amp;L1'!V$483:V$485,MAX('P&amp;L1'!V$486,0),MAX('P&amp;L1'!V$487,0),MAX('P&amp;L1'!V$488,0),MAX('P&amp;L1'!V$489,0),MAX('P&amp;L1'!V$490,0),MAX('P&amp;L1'!V$491,0),MAX(SUM('P&amp;L1'!V$507:V$510),0))*V$21</f>
        <v>0</v>
      </c>
      <c r="W39" s="464">
        <f>SUM('P&amp;L1'!W$483:W$485,MAX('P&amp;L1'!W$486,0),MAX('P&amp;L1'!W$487,0),MAX('P&amp;L1'!W$488,0),MAX('P&amp;L1'!W$489,0),MAX('P&amp;L1'!W$490,0),MAX('P&amp;L1'!W$491,0),MAX(SUM('P&amp;L1'!W$507:W$510),0))*W$21</f>
        <v>0</v>
      </c>
      <c r="X39" s="464">
        <f>SUM('P&amp;L1'!X$483:X$485,MAX('P&amp;L1'!X$486,0),MAX('P&amp;L1'!X$487,0),MAX('P&amp;L1'!X$488,0),MAX('P&amp;L1'!X$489,0),MAX('P&amp;L1'!X$490,0),MAX('P&amp;L1'!X$491,0),MAX(SUM('P&amp;L1'!X$507:X$510),0))*X$21</f>
        <v>0</v>
      </c>
      <c r="Y39" s="464">
        <f>SUM('P&amp;L1'!Y$483:Y$485,MAX('P&amp;L1'!Y$486,0),MAX('P&amp;L1'!Y$487,0),MAX('P&amp;L1'!Y$488,0),MAX('P&amp;L1'!Y$489,0),MAX('P&amp;L1'!Y$490,0),MAX('P&amp;L1'!Y$491,0),MAX(SUM('P&amp;L1'!Y$507:Y$510),0))*Y$21</f>
        <v>0</v>
      </c>
      <c r="Z39" s="464">
        <f>SUM('P&amp;L1'!Z$483:Z$485,MAX('P&amp;L1'!Z$486,0),MAX('P&amp;L1'!Z$487,0),MAX('P&amp;L1'!Z$488,0),MAX('P&amp;L1'!Z$489,0),MAX('P&amp;L1'!Z$490,0),MAX('P&amp;L1'!Z$491,0),MAX(SUM('P&amp;L1'!Z$507:Z$510),0))*Z$21</f>
        <v>0</v>
      </c>
      <c r="AA39" s="464">
        <f>SUM('P&amp;L1'!AA$483:AA$485,MAX('P&amp;L1'!AA$486,0),MAX('P&amp;L1'!AA$487,0),MAX('P&amp;L1'!AA$488,0),MAX('P&amp;L1'!AA$489,0),MAX('P&amp;L1'!AA$490,0),MAX('P&amp;L1'!AA$491,0),MAX(SUM('P&amp;L1'!AA$507:AA$510),0))*AA$21</f>
        <v>0</v>
      </c>
      <c r="AB39" s="464">
        <f>SUM('P&amp;L1'!AB$483:AB$485,MAX('P&amp;L1'!AB$486,0),MAX('P&amp;L1'!AB$487,0),MAX('P&amp;L1'!AB$488,0),MAX('P&amp;L1'!AB$489,0),MAX('P&amp;L1'!AB$490,0),MAX('P&amp;L1'!AB$491,0),MAX(SUM('P&amp;L1'!AB$507:AB$510),0))*AB$21</f>
        <v>0</v>
      </c>
      <c r="AC39" s="465">
        <f>SUM('P&amp;L1'!AC$483:AC$485,MAX('P&amp;L1'!AC$486,0),MAX('P&amp;L1'!AC$487,0),MAX('P&amp;L1'!AC$488,0),MAX('P&amp;L1'!AC$489,0),MAX('P&amp;L1'!AC$490,0),MAX('P&amp;L1'!AC$491,0),MAX(SUM('P&amp;L1'!AC$507:AC$510),0))*AC$21</f>
        <v>0</v>
      </c>
      <c r="AE39" s="1063">
        <f>SUM('P&amp;L1'!AE$483:AE$485,MAX('P&amp;L1'!AE$486,0),MAX('P&amp;L1'!AE$487,0),MAX('P&amp;L1'!AE$488,0),MAX('P&amp;L1'!AE$489,0),MAX('P&amp;L1'!AE$490,0),MAX('P&amp;L1'!AE$491,0),MAX(SUM('P&amp;L1'!AE$507:AE$510),0))*AE$21</f>
        <v>0</v>
      </c>
      <c r="AG39" s="1063">
        <f>SUM('P&amp;L1'!AG$483:AG$485,MAX('P&amp;L1'!AG$486,0),MAX('P&amp;L1'!AG$487,0),MAX('P&amp;L1'!AG$488,0),MAX('P&amp;L1'!AG$489,0),MAX('P&amp;L1'!AG$490,0),MAX('P&amp;L1'!AG$491,0),MAX(SUM('P&amp;L1'!AG$507:AG$510),0))*AG$21</f>
        <v>0</v>
      </c>
      <c r="AI39" s="1063">
        <f>SUM('P&amp;L1'!AI$483:AI$485,MAX('P&amp;L1'!AI$486,0),MAX('P&amp;L1'!AI$487,0),MAX('P&amp;L1'!AI$488,0),MAX('P&amp;L1'!AI$489,0),MAX('P&amp;L1'!AI$490,0),MAX('P&amp;L1'!AI$491,0),MAX(SUM('P&amp;L1'!AI$507:AI$510),0))*AI$21</f>
        <v>0</v>
      </c>
    </row>
    <row r="40" spans="2:35" outlineLevel="1" x14ac:dyDescent="0.2">
      <c r="B40" s="445" t="s">
        <v>681</v>
      </c>
      <c r="C40" s="445"/>
      <c r="D40" s="142" t="str">
        <f>'Line Items'!D2731</f>
        <v>Sustained Planned Disruption Compensation Income</v>
      </c>
      <c r="E40" s="143" t="str">
        <f t="shared" si="0"/>
        <v>£000</v>
      </c>
      <c r="F40" s="143"/>
      <c r="G40" s="283"/>
      <c r="H40" s="283"/>
      <c r="I40" s="283"/>
      <c r="J40" s="283"/>
      <c r="K40" s="283"/>
      <c r="L40" s="283"/>
      <c r="M40" s="283"/>
      <c r="N40" s="283"/>
      <c r="O40" s="283"/>
      <c r="P40" s="283"/>
      <c r="Q40" s="283"/>
      <c r="R40" s="283"/>
      <c r="S40" s="283"/>
      <c r="T40" s="283"/>
      <c r="U40" s="283"/>
      <c r="V40" s="283"/>
      <c r="W40" s="283"/>
      <c r="X40" s="283"/>
      <c r="Y40" s="283"/>
      <c r="Z40" s="283"/>
      <c r="AA40" s="283"/>
      <c r="AB40" s="283"/>
      <c r="AC40" s="284"/>
      <c r="AE40" s="1063"/>
      <c r="AG40" s="1063"/>
      <c r="AI40" s="1063"/>
    </row>
    <row r="41" spans="2:35" outlineLevel="1" x14ac:dyDescent="0.2">
      <c r="B41" s="445" t="s">
        <v>681</v>
      </c>
      <c r="C41" s="445"/>
      <c r="D41" s="461" t="str">
        <f>'Line Items'!D2732</f>
        <v>Interest Receivable</v>
      </c>
      <c r="E41" s="463" t="str">
        <f t="shared" si="0"/>
        <v>£000</v>
      </c>
      <c r="F41" s="463"/>
      <c r="G41" s="464">
        <f>SUM(MAX('P&amp;L1'!G$534,0),
MAX('P&amp;L1'!G$542,0),
MAX('P&amp;L1'!G$543,0),
MAX('P&amp;L1'!G$544,0),
MAX('P&amp;L1'!G$545,0),
MAX('P&amp;L1'!G$546,0))*G$21</f>
        <v>0</v>
      </c>
      <c r="H41" s="464">
        <f>SUM(MAX('P&amp;L1'!H$534,0),
MAX('P&amp;L1'!H$542,0),
MAX('P&amp;L1'!H$543,0),
MAX('P&amp;L1'!H$544,0),
MAX('P&amp;L1'!H$545,0),
MAX('P&amp;L1'!H$546,0))*H$21</f>
        <v>0</v>
      </c>
      <c r="I41" s="464">
        <f>SUM(MAX('P&amp;L1'!I$534,0),
MAX('P&amp;L1'!I$542,0),
MAX('P&amp;L1'!I$543,0),
MAX('P&amp;L1'!I$544,0),
MAX('P&amp;L1'!I$545,0),
MAX('P&amp;L1'!I$546,0))*I$21</f>
        <v>0</v>
      </c>
      <c r="J41" s="464">
        <f>SUM(MAX('P&amp;L1'!J$534,0),
MAX('P&amp;L1'!J$542,0),
MAX('P&amp;L1'!J$543,0),
MAX('P&amp;L1'!J$544,0),
MAX('P&amp;L1'!J$545,0),
MAX('P&amp;L1'!J$546,0))*J$21</f>
        <v>0</v>
      </c>
      <c r="K41" s="464">
        <f>SUM(MAX('P&amp;L1'!K$534,0),
MAX('P&amp;L1'!K$542,0),
MAX('P&amp;L1'!K$543,0),
MAX('P&amp;L1'!K$544,0),
MAX('P&amp;L1'!K$545,0),
MAX('P&amp;L1'!K$546,0))*K$21</f>
        <v>0</v>
      </c>
      <c r="L41" s="464">
        <f>SUM(MAX('P&amp;L1'!L$534,0),
MAX('P&amp;L1'!L$542,0),
MAX('P&amp;L1'!L$543,0),
MAX('P&amp;L1'!L$544,0),
MAX('P&amp;L1'!L$545,0),
MAX('P&amp;L1'!L$546,0))*L$21</f>
        <v>0</v>
      </c>
      <c r="M41" s="464">
        <f>SUM(MAX('P&amp;L1'!M$534,0),
MAX('P&amp;L1'!M$542,0),
MAX('P&amp;L1'!M$543,0),
MAX('P&amp;L1'!M$544,0),
MAX('P&amp;L1'!M$545,0),
MAX('P&amp;L1'!M$546,0))*M$21</f>
        <v>0</v>
      </c>
      <c r="N41" s="464">
        <f>SUM(MAX('P&amp;L1'!N$534,0),
MAX('P&amp;L1'!N$542,0),
MAX('P&amp;L1'!N$543,0),
MAX('P&amp;L1'!N$544,0),
MAX('P&amp;L1'!N$545,0),
MAX('P&amp;L1'!N$546,0))*N$21</f>
        <v>0</v>
      </c>
      <c r="O41" s="464">
        <f>SUM(MAX('P&amp;L1'!O$534,0),
MAX('P&amp;L1'!O$542,0),
MAX('P&amp;L1'!O$543,0),
MAX('P&amp;L1'!O$544,0),
MAX('P&amp;L1'!O$545,0),
MAX('P&amp;L1'!O$546,0))*O$21</f>
        <v>0</v>
      </c>
      <c r="P41" s="464">
        <f>SUM(MAX('P&amp;L1'!P$534,0),
MAX('P&amp;L1'!P$542,0),
MAX('P&amp;L1'!P$543,0),
MAX('P&amp;L1'!P$544,0),
MAX('P&amp;L1'!P$545,0),
MAX('P&amp;L1'!P$546,0))*P$21</f>
        <v>0</v>
      </c>
      <c r="Q41" s="464">
        <f>SUM(MAX('P&amp;L1'!Q$534,0),
MAX('P&amp;L1'!Q$542,0),
MAX('P&amp;L1'!Q$543,0),
MAX('P&amp;L1'!Q$544,0),
MAX('P&amp;L1'!Q$545,0),
MAX('P&amp;L1'!Q$546,0))*Q$21</f>
        <v>0</v>
      </c>
      <c r="R41" s="464">
        <f>SUM(MAX('P&amp;L1'!R$534,0),
MAX('P&amp;L1'!R$542,0),
MAX('P&amp;L1'!R$543,0),
MAX('P&amp;L1'!R$544,0),
MAX('P&amp;L1'!R$545,0),
MAX('P&amp;L1'!R$546,0))*R$21</f>
        <v>0</v>
      </c>
      <c r="S41" s="464">
        <f>SUM(MAX('P&amp;L1'!S$534,0),
MAX('P&amp;L1'!S$542,0),
MAX('P&amp;L1'!S$543,0),
MAX('P&amp;L1'!S$544,0),
MAX('P&amp;L1'!S$545,0),
MAX('P&amp;L1'!S$546,0))*S$21</f>
        <v>0</v>
      </c>
      <c r="T41" s="464">
        <f>SUM(MAX('P&amp;L1'!T$534,0),
MAX('P&amp;L1'!T$542,0),
MAX('P&amp;L1'!T$543,0),
MAX('P&amp;L1'!T$544,0),
MAX('P&amp;L1'!T$545,0),
MAX('P&amp;L1'!T$546,0))*T$21</f>
        <v>0</v>
      </c>
      <c r="U41" s="464">
        <f>SUM(MAX('P&amp;L1'!U$534,0),
MAX('P&amp;L1'!U$542,0),
MAX('P&amp;L1'!U$543,0),
MAX('P&amp;L1'!U$544,0),
MAX('P&amp;L1'!U$545,0),
MAX('P&amp;L1'!U$546,0))*U$21</f>
        <v>0</v>
      </c>
      <c r="V41" s="464">
        <f>SUM(MAX('P&amp;L1'!V$534,0),
MAX('P&amp;L1'!V$542,0),
MAX('P&amp;L1'!V$543,0),
MAX('P&amp;L1'!V$544,0),
MAX('P&amp;L1'!V$545,0),
MAX('P&amp;L1'!V$546,0))*V$21</f>
        <v>0</v>
      </c>
      <c r="W41" s="464">
        <f>SUM(MAX('P&amp;L1'!W$534,0),
MAX('P&amp;L1'!W$542,0),
MAX('P&amp;L1'!W$543,0),
MAX('P&amp;L1'!W$544,0),
MAX('P&amp;L1'!W$545,0),
MAX('P&amp;L1'!W$546,0))*W$21</f>
        <v>0</v>
      </c>
      <c r="X41" s="464">
        <f>SUM(MAX('P&amp;L1'!X$534,0),
MAX('P&amp;L1'!X$542,0),
MAX('P&amp;L1'!X$543,0),
MAX('P&amp;L1'!X$544,0),
MAX('P&amp;L1'!X$545,0),
MAX('P&amp;L1'!X$546,0))*X$21</f>
        <v>0</v>
      </c>
      <c r="Y41" s="464">
        <f>SUM(MAX('P&amp;L1'!Y$534,0),
MAX('P&amp;L1'!Y$542,0),
MAX('P&amp;L1'!Y$543,0),
MAX('P&amp;L1'!Y$544,0),
MAX('P&amp;L1'!Y$545,0),
MAX('P&amp;L1'!Y$546,0))*Y$21</f>
        <v>0</v>
      </c>
      <c r="Z41" s="464">
        <f>SUM(MAX('P&amp;L1'!Z$534,0),
MAX('P&amp;L1'!Z$542,0),
MAX('P&amp;L1'!Z$543,0),
MAX('P&amp;L1'!Z$544,0),
MAX('P&amp;L1'!Z$545,0),
MAX('P&amp;L1'!Z$546,0))*Z$21</f>
        <v>0</v>
      </c>
      <c r="AA41" s="464">
        <f>SUM(MAX('P&amp;L1'!AA$534,0),
MAX('P&amp;L1'!AA$542,0),
MAX('P&amp;L1'!AA$543,0),
MAX('P&amp;L1'!AA$544,0),
MAX('P&amp;L1'!AA$545,0),
MAX('P&amp;L1'!AA$546,0))*AA$21</f>
        <v>0</v>
      </c>
      <c r="AB41" s="464">
        <f>SUM(MAX('P&amp;L1'!AB$534,0),
MAX('P&amp;L1'!AB$542,0),
MAX('P&amp;L1'!AB$543,0),
MAX('P&amp;L1'!AB$544,0),
MAX('P&amp;L1'!AB$545,0),
MAX('P&amp;L1'!AB$546,0))*AB$21</f>
        <v>0</v>
      </c>
      <c r="AC41" s="465">
        <f>SUM(MAX('P&amp;L1'!AC$534,0),
MAX('P&amp;L1'!AC$542,0),
MAX('P&amp;L1'!AC$543,0),
MAX('P&amp;L1'!AC$544,0),
MAX('P&amp;L1'!AC$545,0),
MAX('P&amp;L1'!AC$546,0))*AC$21</f>
        <v>0</v>
      </c>
      <c r="AE41" s="1063">
        <f>SUM(MAX('P&amp;L1'!AE$534,0),
MAX('P&amp;L1'!AE$542,0),
MAX('P&amp;L1'!AE$543,0),
MAX('P&amp;L1'!AE$544,0),
MAX('P&amp;L1'!AE$545,0),
MAX('P&amp;L1'!AE$546,0))*AE$21</f>
        <v>0</v>
      </c>
      <c r="AG41" s="1063">
        <f>SUM(MAX('P&amp;L1'!AG$534,0),
MAX('P&amp;L1'!AG$542,0),
MAX('P&amp;L1'!AG$543,0),
MAX('P&amp;L1'!AG$544,0),
MAX('P&amp;L1'!AG$545,0),
MAX('P&amp;L1'!AG$546,0))*AG$21</f>
        <v>0</v>
      </c>
      <c r="AI41" s="1063">
        <f>SUM(MAX('P&amp;L1'!AI$534,0),
MAX('P&amp;L1'!AI$542,0),
MAX('P&amp;L1'!AI$543,0),
MAX('P&amp;L1'!AI$544,0),
MAX('P&amp;L1'!AI$545,0),
MAX('P&amp;L1'!AI$546,0))*AI$21</f>
        <v>0</v>
      </c>
    </row>
    <row r="42" spans="2:35" outlineLevel="1" x14ac:dyDescent="0.2">
      <c r="B42" s="445" t="s">
        <v>681</v>
      </c>
      <c r="C42" s="445"/>
      <c r="D42" s="451" t="str">
        <f>'Line Items'!D2733</f>
        <v>Exclude: Proportion of income recognised in P&amp;L in relation to grants received in respect of capital expenditure</v>
      </c>
      <c r="E42" s="453" t="str">
        <f t="shared" si="0"/>
        <v>£000</v>
      </c>
      <c r="F42" s="453"/>
      <c r="G42" s="858"/>
      <c r="H42" s="858"/>
      <c r="I42" s="858"/>
      <c r="J42" s="858"/>
      <c r="K42" s="858"/>
      <c r="L42" s="858"/>
      <c r="M42" s="858"/>
      <c r="N42" s="858"/>
      <c r="O42" s="858"/>
      <c r="P42" s="858"/>
      <c r="Q42" s="858"/>
      <c r="R42" s="858"/>
      <c r="S42" s="858"/>
      <c r="T42" s="858"/>
      <c r="U42" s="858"/>
      <c r="V42" s="858"/>
      <c r="W42" s="858"/>
      <c r="X42" s="858"/>
      <c r="Y42" s="858"/>
      <c r="Z42" s="858"/>
      <c r="AA42" s="858"/>
      <c r="AB42" s="858"/>
      <c r="AC42" s="859"/>
      <c r="AE42" s="1063"/>
      <c r="AG42" s="1063"/>
      <c r="AI42" s="1063"/>
    </row>
    <row r="43" spans="2:35" outlineLevel="1" x14ac:dyDescent="0.2">
      <c r="B43" s="445" t="s">
        <v>353</v>
      </c>
      <c r="C43" s="445"/>
      <c r="D43" s="860" t="str">
        <f>'Line Items'!D2734</f>
        <v>Opening Season Ticket Fund</v>
      </c>
      <c r="E43" s="861" t="str">
        <f t="shared" si="0"/>
        <v>£000</v>
      </c>
      <c r="F43" s="861"/>
      <c r="G43" s="862">
        <f>IF(G$22=1,BS!$AK27,
IF(AND(G$22=2,$AE$21=1),BS!$AE27,
IF(G$20=0,
INDEX(BS!$I27:$AC27,,MATCH(G$22,$I$22:$AC$22,0)-1),
BS!F27)))*G$21</f>
        <v>0</v>
      </c>
      <c r="H43" s="862">
        <f>IF(H$22=1,BS!$AK27,
IF(AND(H$22=2,$AE$21=1),BS!$AE27,
IF(H$20=0,
INDEX(BS!$I27:$AC27,,MATCH(H$22,$I$22:$AC$22,0)-1),
BS!G27)))*H$21</f>
        <v>0</v>
      </c>
      <c r="I43" s="862">
        <f>IF(I$22=1,BS!$AK27,
IF(AND(I$22=2,$AE$21=1),BS!$AE27,
IF(I$20=0,
INDEX(BS!$I27:$AC27,,MATCH(I$22,$I$22:$AC$22,0)-1),
BS!H27)))*I$21</f>
        <v>0</v>
      </c>
      <c r="J43" s="862">
        <f>IF(J$22=1,BS!$AK27,
IF(AND(J$22=2,$AE$21=1),BS!$AE27,
IF(J$20=0,
INDEX(BS!$I27:$AC27,,MATCH(J$22,$I$22:$AC$22,0)-1),
BS!I27)))*J$21</f>
        <v>0</v>
      </c>
      <c r="K43" s="862">
        <f>IF(K$22=1,BS!$AK27,
IF(AND(K$22=2,$AE$21=1),BS!$AE27,
IF(K$20=0,
INDEX(BS!$I27:$AC27,,MATCH(K$22,$I$22:$AC$22,0)-1),
BS!J27)))*K$21</f>
        <v>0</v>
      </c>
      <c r="L43" s="862">
        <f>IF(L$22=1,BS!$AK27,
IF(AND(L$22=2,$AE$21=1),BS!$AE27,
IF(L$20=0,
INDEX(BS!$I27:$AC27,,MATCH(L$22,$I$22:$AC$22,0)-1),
BS!K27)))*L$21</f>
        <v>0</v>
      </c>
      <c r="M43" s="862">
        <f>IF(M$22=1,BS!$AK27,
IF(AND(M$22=2,$AE$21=1),BS!$AE27,
IF(M$20=0,
INDEX(BS!$I27:$AC27,,MATCH(M$22,$I$22:$AC$22,0)-1),
BS!L27)))*M$21</f>
        <v>0</v>
      </c>
      <c r="N43" s="862">
        <f>IF(N$22=1,BS!$AK27,
IF(AND(N$22=2,$AE$21=1),BS!$AE27,
IF(N$20=0,
INDEX(BS!$I27:$AC27,,MATCH(N$22,$I$22:$AC$22,0)-1),
BS!M27)))*N$21</f>
        <v>0</v>
      </c>
      <c r="O43" s="862">
        <f>IF(O$22=1,BS!$AK27,
IF(AND(O$22=2,$AE$21=1),BS!$AE27,
IF(O$20=0,
INDEX(BS!$I27:$AC27,,MATCH(O$22,$I$22:$AC$22,0)-1),
BS!N27)))*O$21</f>
        <v>0</v>
      </c>
      <c r="P43" s="862">
        <f>IF(P$22=1,BS!$AK27,
IF(AND(P$22=2,$AE$21=1),BS!$AE27,
IF(P$20=0,
INDEX(BS!$I27:$AC27,,MATCH(P$22,$I$22:$AC$22,0)-1),
BS!O27)))*P$21</f>
        <v>0</v>
      </c>
      <c r="Q43" s="862">
        <f>IF(Q$22=1,BS!$AK27,
IF(AND(Q$22=2,$AE$21=1),BS!$AE27,
IF(Q$20=0,
INDEX(BS!$I27:$AC27,,MATCH(Q$22,$I$22:$AC$22,0)-1),
BS!P27)))*Q$21</f>
        <v>0</v>
      </c>
      <c r="R43" s="862">
        <f>IF(R$22=1,BS!$AK27,
IF(AND(R$22=2,$AE$21=1),BS!$AE27,
IF(R$20=0,
INDEX(BS!$I27:$AC27,,MATCH(R$22,$I$22:$AC$22,0)-1),
BS!Q27)))*R$21</f>
        <v>0</v>
      </c>
      <c r="S43" s="862">
        <f>IF(S$22=1,BS!$AK27,
IF(AND(S$22=2,$AE$21=1),BS!$AE27,
IF(S$20=0,
INDEX(BS!$I27:$AC27,,MATCH(S$22,$I$22:$AC$22,0)-1),
BS!R27)))*S$21</f>
        <v>0</v>
      </c>
      <c r="T43" s="862">
        <f>IF(T$22=1,BS!$AK27,
IF(AND(T$22=2,$AE$21=1),BS!$AE27,
IF(T$20=0,
INDEX(BS!$I27:$AC27,,MATCH(T$22,$I$22:$AC$22,0)-1),
BS!S27)))*T$21</f>
        <v>0</v>
      </c>
      <c r="U43" s="862">
        <f>IF(U$22=1,BS!$AK27,
IF(AND(U$22=2,$AE$21=1),BS!$AE27,
IF(U$20=0,
INDEX(BS!$I27:$AC27,,MATCH(U$22,$I$22:$AC$22,0)-1),
BS!T27)))*U$21</f>
        <v>0</v>
      </c>
      <c r="V43" s="862">
        <f>IF(V$22=1,BS!$AK27,
IF(AND(V$22=2,$AE$21=1),BS!$AE27,
IF(V$20=0,
INDEX(BS!$I27:$AC27,,MATCH(V$22,$I$22:$AC$22,0)-1),
BS!U27)))*V$21</f>
        <v>0</v>
      </c>
      <c r="W43" s="862">
        <f>IF(W$22=1,BS!$AK27,
IF(AND(W$22=2,$AE$21=1),BS!$AE27,
IF(W$20=0,
INDEX(BS!$I27:$AC27,,MATCH(W$22,$I$22:$AC$22,0)-1),
BS!V27)))*W$21</f>
        <v>0</v>
      </c>
      <c r="X43" s="862">
        <f>IF(X$22=1,BS!$AK27,
IF(AND(X$22=2,$AE$21=1),BS!$AE27,
IF(X$20=0,
INDEX(BS!$I27:$AC27,,MATCH(X$22,$I$22:$AC$22,0)-1),
BS!W27)))*X$21</f>
        <v>0</v>
      </c>
      <c r="Y43" s="862">
        <f>IF(Y$22=1,BS!$AK27,
IF(AND(Y$22=2,$AE$21=1),BS!$AE27,
IF(Y$20=0,
INDEX(BS!$I27:$AC27,,MATCH(Y$22,$I$22:$AC$22,0)-1),
BS!X27)))*Y$21</f>
        <v>0</v>
      </c>
      <c r="Z43" s="862">
        <f>IF(Z$22=1,BS!$AK27,
IF(AND(Z$22=2,$AE$21=1),BS!$AE27,
IF(Z$20=0,
INDEX(BS!$I27:$AC27,,MATCH(Z$22,$I$22:$AC$22,0)-1),
BS!Y27)))*Z$21</f>
        <v>0</v>
      </c>
      <c r="AA43" s="862">
        <f>IF(AA$22=1,BS!$AK27,
IF(AND(AA$22=2,$AE$21=1),BS!$AE27,
IF(AA$20=0,
INDEX(BS!$I27:$AC27,,MATCH(AA$22,$I$22:$AC$22,0)-1),
BS!Z27)))*AA$21</f>
        <v>0</v>
      </c>
      <c r="AB43" s="862">
        <f>IF(AB$22=1,BS!$AK27,
IF(AND(AB$22=2,$AE$21=1),BS!$AE27,
IF(AB$20=0,
INDEX(BS!$I27:$AC27,,MATCH(AB$22,$I$22:$AC$22,0)-1),
BS!AA27)))*AB$21</f>
        <v>0</v>
      </c>
      <c r="AC43" s="863">
        <f>IF(AC$22=1,BS!$AK27,
IF(AND(AC$22=2,$AE$21=1),BS!$AE27,
IF(AC$20=0,
INDEX(BS!$I27:$AC27,,MATCH(AC$22,$I$22:$AC$22,0)-1),
BS!AB27)))*AC$21</f>
        <v>0</v>
      </c>
      <c r="AE43" s="1063">
        <f>IF(AE$22=1,BS!$AK27,
IF(AND(AE$22=2,$AE$21=1),BS!$AE27,
IF(AE$20=0,
INDEX(BS!$I27:$AC27,,MATCH(AE$22,$I$22:$AC$22,0)-1),
BS!AD27)))*AE$21</f>
        <v>0</v>
      </c>
      <c r="AG43" s="1063">
        <f>IF(AG$22=1,BS!$AK27,
IF(AND(AG$22=2,$AE$21=1),BS!$AE27,
IF(AG$20=0,
INDEX(BS!$I27:$AC27,,MATCH(AG$22,$I$22:$AC$22,0)-1),
BS!AF27)))*AG$21</f>
        <v>0</v>
      </c>
      <c r="AI43" s="1063">
        <f>IF(AI$22=1,BS!$AK27,
IF(AND(AI$22=2,$AE$21=1),BS!$AE27,
IF(AI$20=0,
INDEX(BS!$I27:$AC27,,MATCH(AI$22,$I$22:$AC$22,0)-1),
BS!AH27)))*AI$21</f>
        <v>0</v>
      </c>
    </row>
    <row r="44" spans="2:35" outlineLevel="1" x14ac:dyDescent="0.2">
      <c r="B44" s="445" t="s">
        <v>353</v>
      </c>
      <c r="C44" s="445"/>
      <c r="D44" s="860" t="str">
        <f>'Line Items'!D2735</f>
        <v>Opening Cash</v>
      </c>
      <c r="E44" s="861" t="str">
        <f t="shared" si="0"/>
        <v>£000</v>
      </c>
      <c r="F44" s="861"/>
      <c r="G44" s="862">
        <f>IF(G$22=1,BS!$AK30,
IF(AND(G$22=2,$AE$21=1),BS!$AE30,
IF(G$20=0,
INDEX(BS!$I30:$AC30,,MATCH(G$22,$I$22:$AC$22,0)-1),
BS!F30)))*G$21</f>
        <v>0</v>
      </c>
      <c r="H44" s="864">
        <f>IF(H$22=1,BS!$AK30,
IF(AND(H$22=2,$AE$21=1),BS!$AE30,
IF(H$20=0,
INDEX(BS!$I30:$AC30,,MATCH(H$22,$I$22:$AC$22,0)-1),
BS!G30)))*H$21</f>
        <v>0</v>
      </c>
      <c r="I44" s="864">
        <f>IF(I$22=1,BS!$AK30,
IF(AND(I$22=2,$AE$21=1),BS!$AE30,
IF(I$20=0,
INDEX(BS!$I30:$AC30,,MATCH(I$22,$I$22:$AC$22,0)-1),
BS!H30)))*I$21</f>
        <v>0</v>
      </c>
      <c r="J44" s="864">
        <f>IF(J$22=1,BS!$AK30,
IF(AND(J$22=2,$AE$21=1),BS!$AE30,
IF(J$20=0,
INDEX(BS!$I30:$AC30,,MATCH(J$22,$I$22:$AC$22,0)-1),
BS!I30)))*J$21</f>
        <v>0</v>
      </c>
      <c r="K44" s="864">
        <f>IF(K$22=1,BS!$AK30,
IF(AND(K$22=2,$AE$21=1),BS!$AE30,
IF(K$20=0,
INDEX(BS!$I30:$AC30,,MATCH(K$22,$I$22:$AC$22,0)-1),
BS!J30)))*K$21</f>
        <v>0</v>
      </c>
      <c r="L44" s="864">
        <f>IF(L$22=1,BS!$AK30,
IF(AND(L$22=2,$AE$21=1),BS!$AE30,
IF(L$20=0,
INDEX(BS!$I30:$AC30,,MATCH(L$22,$I$22:$AC$22,0)-1),
BS!K30)))*L$21</f>
        <v>0</v>
      </c>
      <c r="M44" s="864">
        <f>IF(M$22=1,BS!$AK30,
IF(AND(M$22=2,$AE$21=1),BS!$AE30,
IF(M$20=0,
INDEX(BS!$I30:$AC30,,MATCH(M$22,$I$22:$AC$22,0)-1),
BS!L30)))*M$21</f>
        <v>0</v>
      </c>
      <c r="N44" s="864">
        <f>IF(N$22=1,BS!$AK30,
IF(AND(N$22=2,$AE$21=1),BS!$AE30,
IF(N$20=0,
INDEX(BS!$I30:$AC30,,MATCH(N$22,$I$22:$AC$22,0)-1),
BS!M30)))*N$21</f>
        <v>0</v>
      </c>
      <c r="O44" s="864">
        <f>IF(O$22=1,BS!$AK30,
IF(AND(O$22=2,$AE$21=1),BS!$AE30,
IF(O$20=0,
INDEX(BS!$I30:$AC30,,MATCH(O$22,$I$22:$AC$22,0)-1),
BS!N30)))*O$21</f>
        <v>0</v>
      </c>
      <c r="P44" s="864">
        <f>IF(P$22=1,BS!$AK30,
IF(AND(P$22=2,$AE$21=1),BS!$AE30,
IF(P$20=0,
INDEX(BS!$I30:$AC30,,MATCH(P$22,$I$22:$AC$22,0)-1),
BS!O30)))*P$21</f>
        <v>0</v>
      </c>
      <c r="Q44" s="864">
        <f>IF(Q$22=1,BS!$AK30,
IF(AND(Q$22=2,$AE$21=1),BS!$AE30,
IF(Q$20=0,
INDEX(BS!$I30:$AC30,,MATCH(Q$22,$I$22:$AC$22,0)-1),
BS!P30)))*Q$21</f>
        <v>0</v>
      </c>
      <c r="R44" s="864">
        <f>IF(R$22=1,BS!$AK30,
IF(AND(R$22=2,$AE$21=1),BS!$AE30,
IF(R$20=0,
INDEX(BS!$I30:$AC30,,MATCH(R$22,$I$22:$AC$22,0)-1),
BS!Q30)))*R$21</f>
        <v>0</v>
      </c>
      <c r="S44" s="864">
        <f>IF(S$22=1,BS!$AK30,
IF(AND(S$22=2,$AE$21=1),BS!$AE30,
IF(S$20=0,
INDEX(BS!$I30:$AC30,,MATCH(S$22,$I$22:$AC$22,0)-1),
BS!R30)))*S$21</f>
        <v>0</v>
      </c>
      <c r="T44" s="864">
        <f>IF(T$22=1,BS!$AK30,
IF(AND(T$22=2,$AE$21=1),BS!$AE30,
IF(T$20=0,
INDEX(BS!$I30:$AC30,,MATCH(T$22,$I$22:$AC$22,0)-1),
BS!S30)))*T$21</f>
        <v>0</v>
      </c>
      <c r="U44" s="864">
        <f>IF(U$22=1,BS!$AK30,
IF(AND(U$22=2,$AE$21=1),BS!$AE30,
IF(U$20=0,
INDEX(BS!$I30:$AC30,,MATCH(U$22,$I$22:$AC$22,0)-1),
BS!T30)))*U$21</f>
        <v>0</v>
      </c>
      <c r="V44" s="864">
        <f>IF(V$22=1,BS!$AK30,
IF(AND(V$22=2,$AE$21=1),BS!$AE30,
IF(V$20=0,
INDEX(BS!$I30:$AC30,,MATCH(V$22,$I$22:$AC$22,0)-1),
BS!U30)))*V$21</f>
        <v>0</v>
      </c>
      <c r="W44" s="864">
        <f>IF(W$22=1,BS!$AK30,
IF(AND(W$22=2,$AE$21=1),BS!$AE30,
IF(W$20=0,
INDEX(BS!$I30:$AC30,,MATCH(W$22,$I$22:$AC$22,0)-1),
BS!V30)))*W$21</f>
        <v>0</v>
      </c>
      <c r="X44" s="864">
        <f>IF(X$22=1,BS!$AK30,
IF(AND(X$22=2,$AE$21=1),BS!$AE30,
IF(X$20=0,
INDEX(BS!$I30:$AC30,,MATCH(X$22,$I$22:$AC$22,0)-1),
BS!W30)))*X$21</f>
        <v>0</v>
      </c>
      <c r="Y44" s="864">
        <f>IF(Y$22=1,BS!$AK30,
IF(AND(Y$22=2,$AE$21=1),BS!$AE30,
IF(Y$20=0,
INDEX(BS!$I30:$AC30,,MATCH(Y$22,$I$22:$AC$22,0)-1),
BS!X30)))*Y$21</f>
        <v>0</v>
      </c>
      <c r="Z44" s="864">
        <f>IF(Z$22=1,BS!$AK30,
IF(AND(Z$22=2,$AE$21=1),BS!$AE30,
IF(Z$20=0,
INDEX(BS!$I30:$AC30,,MATCH(Z$22,$I$22:$AC$22,0)-1),
BS!Y30)))*Z$21</f>
        <v>0</v>
      </c>
      <c r="AA44" s="864">
        <f>IF(AA$22=1,BS!$AK30,
IF(AND(AA$22=2,$AE$21=1),BS!$AE30,
IF(AA$20=0,
INDEX(BS!$I30:$AC30,,MATCH(AA$22,$I$22:$AC$22,0)-1),
BS!Z30)))*AA$21</f>
        <v>0</v>
      </c>
      <c r="AB44" s="864">
        <f>IF(AB$22=1,BS!$AK30,
IF(AND(AB$22=2,$AE$21=1),BS!$AE30,
IF(AB$20=0,
INDEX(BS!$I30:$AC30,,MATCH(AB$22,$I$22:$AC$22,0)-1),
BS!AA30)))*AB$21</f>
        <v>0</v>
      </c>
      <c r="AC44" s="865">
        <f>IF(AC$22=1,BS!$AK30,
IF(AND(AC$22=2,$AE$21=1),BS!$AE30,
IF(AC$20=0,
INDEX(BS!$I30:$AC30,,MATCH(AC$22,$I$22:$AC$22,0)-1),
BS!AB30)))*AC$21</f>
        <v>0</v>
      </c>
      <c r="AE44" s="1063">
        <f>IF(AE$22=1,BS!$AK30,
IF(AND(AE$22=2,$AE$21=1),BS!$AE30,
IF(AE$20=0,
INDEX(BS!$I30:$AC30,,MATCH(AE$22,$I$22:$AC$22,0)-1),
BS!AD30)))*AE$21</f>
        <v>0</v>
      </c>
      <c r="AG44" s="1063">
        <f>IF(AG$22=1,BS!$AK30,
IF(AND(AG$22=2,$AE$21=1),BS!$AE30,
IF(AG$20=0,
INDEX(BS!$I30:$AC30,,MATCH(AG$22,$I$22:$AC$22,0)-1),
BS!AF30)))*AG$21</f>
        <v>0</v>
      </c>
      <c r="AI44" s="1063">
        <f>IF(AI$22=1,BS!$AK30,
IF(AND(AI$22=2,$AE$21=1),BS!$AE30,
IF(AI$20=0,
INDEX(BS!$I30:$AC30,,MATCH(AI$22,$I$22:$AC$22,0)-1),
BS!AH30)))*AI$21</f>
        <v>0</v>
      </c>
    </row>
    <row r="45" spans="2:35" outlineLevel="1" x14ac:dyDescent="0.2">
      <c r="B45" s="445" t="s">
        <v>353</v>
      </c>
      <c r="C45" s="445"/>
      <c r="D45" s="473" t="str">
        <f>'Line Items'!D2736</f>
        <v>Exclude: Cash held for the exclusive purpose of the provision of the Performance Bond within Opening Cash</v>
      </c>
      <c r="E45" s="143" t="str">
        <f t="shared" si="0"/>
        <v>£000</v>
      </c>
      <c r="F45" s="143"/>
      <c r="G45" s="283"/>
      <c r="H45" s="283"/>
      <c r="I45" s="283"/>
      <c r="J45" s="283"/>
      <c r="K45" s="283"/>
      <c r="L45" s="283"/>
      <c r="M45" s="283"/>
      <c r="N45" s="283"/>
      <c r="O45" s="283"/>
      <c r="P45" s="283"/>
      <c r="Q45" s="283"/>
      <c r="R45" s="283"/>
      <c r="S45" s="283"/>
      <c r="T45" s="283"/>
      <c r="U45" s="283"/>
      <c r="V45" s="283"/>
      <c r="W45" s="283"/>
      <c r="X45" s="283"/>
      <c r="Y45" s="283"/>
      <c r="Z45" s="283"/>
      <c r="AA45" s="283"/>
      <c r="AB45" s="283"/>
      <c r="AC45" s="284"/>
      <c r="AE45" s="1065"/>
      <c r="AG45" s="1065"/>
      <c r="AI45" s="1065"/>
    </row>
    <row r="46" spans="2:35" outlineLevel="1" x14ac:dyDescent="0.2">
      <c r="B46" s="445" t="s">
        <v>353</v>
      </c>
      <c r="C46" s="445"/>
      <c r="D46" s="473" t="str">
        <f>'Line Items'!D2737</f>
        <v>Exclude: Cash held under restrictive terms within Opening Cash</v>
      </c>
      <c r="E46" s="143" t="str">
        <f t="shared" si="0"/>
        <v>£000</v>
      </c>
      <c r="F46" s="143"/>
      <c r="G46" s="283"/>
      <c r="H46" s="283"/>
      <c r="I46" s="283"/>
      <c r="J46" s="283"/>
      <c r="K46" s="283"/>
      <c r="L46" s="283"/>
      <c r="M46" s="283"/>
      <c r="N46" s="283"/>
      <c r="O46" s="283"/>
      <c r="P46" s="283"/>
      <c r="Q46" s="283"/>
      <c r="R46" s="283"/>
      <c r="S46" s="283"/>
      <c r="T46" s="283"/>
      <c r="U46" s="283"/>
      <c r="V46" s="283"/>
      <c r="W46" s="283"/>
      <c r="X46" s="283"/>
      <c r="Y46" s="283"/>
      <c r="Z46" s="283"/>
      <c r="AA46" s="283"/>
      <c r="AB46" s="283"/>
      <c r="AC46" s="284"/>
      <c r="AE46" s="805"/>
      <c r="AG46" s="805"/>
      <c r="AI46" s="805"/>
    </row>
    <row r="47" spans="2:35" outlineLevel="1" x14ac:dyDescent="0.2">
      <c r="B47" s="445" t="s">
        <v>353</v>
      </c>
      <c r="C47" s="445"/>
      <c r="D47" s="866" t="str">
        <f>'Line Items'!D2738</f>
        <v>Exclude: Opening Season Ticket liabilities</v>
      </c>
      <c r="E47" s="867" t="str">
        <f t="shared" si="0"/>
        <v>£000</v>
      </c>
      <c r="F47" s="867"/>
      <c r="G47" s="868">
        <f>IF(G$22=1,BS!$AK50,
IF(AND(G$22=2,$AE$21=1),BS!$AE50,
IF(G$20=0,
INDEX(BS!$I50:$AC50,,MATCH(G$22,$I$22:$AC$22,0)-1),
BS!F50)))*G$21</f>
        <v>0</v>
      </c>
      <c r="H47" s="868">
        <f>IF(H$22=1,BS!$AK50,
IF(AND(H$22=2,$AE$21=1),BS!$AE50,
IF(H$20=0,
INDEX(BS!$I50:$AC50,,MATCH(H$22,$I$22:$AC$22,0)-1),
BS!G50)))*H$21</f>
        <v>0</v>
      </c>
      <c r="I47" s="868">
        <f>IF(I$22=1,BS!$AK50,
IF(AND(I$22=2,$AE$21=1),BS!$AE50,
IF(I$20=0,
INDEX(BS!$I50:$AC50,,MATCH(I$22,$I$22:$AC$22,0)-1),
BS!H50)))*I$21</f>
        <v>0</v>
      </c>
      <c r="J47" s="868">
        <f>IF(J$22=1,BS!$AK50,
IF(AND(J$22=2,$AE$21=1),BS!$AE50,
IF(J$20=0,
INDEX(BS!$I50:$AC50,,MATCH(J$22,$I$22:$AC$22,0)-1),
BS!I50)))*J$21</f>
        <v>0</v>
      </c>
      <c r="K47" s="868">
        <f>IF(K$22=1,BS!$AK50,
IF(AND(K$22=2,$AE$21=1),BS!$AE50,
IF(K$20=0,
INDEX(BS!$I50:$AC50,,MATCH(K$22,$I$22:$AC$22,0)-1),
BS!J50)))*K$21</f>
        <v>0</v>
      </c>
      <c r="L47" s="868">
        <f>IF(L$22=1,BS!$AK50,
IF(AND(L$22=2,$AE$21=1),BS!$AE50,
IF(L$20=0,
INDEX(BS!$I50:$AC50,,MATCH(L$22,$I$22:$AC$22,0)-1),
BS!K50)))*L$21</f>
        <v>0</v>
      </c>
      <c r="M47" s="868">
        <f>IF(M$22=1,BS!$AK50,
IF(AND(M$22=2,$AE$21=1),BS!$AE50,
IF(M$20=0,
INDEX(BS!$I50:$AC50,,MATCH(M$22,$I$22:$AC$22,0)-1),
BS!L50)))*M$21</f>
        <v>0</v>
      </c>
      <c r="N47" s="868">
        <f>IF(N$22=1,BS!$AK50,
IF(AND(N$22=2,$AE$21=1),BS!$AE50,
IF(N$20=0,
INDEX(BS!$I50:$AC50,,MATCH(N$22,$I$22:$AC$22,0)-1),
BS!M50)))*N$21</f>
        <v>0</v>
      </c>
      <c r="O47" s="868">
        <f>IF(O$22=1,BS!$AK50,
IF(AND(O$22=2,$AE$21=1),BS!$AE50,
IF(O$20=0,
INDEX(BS!$I50:$AC50,,MATCH(O$22,$I$22:$AC$22,0)-1),
BS!N50)))*O$21</f>
        <v>0</v>
      </c>
      <c r="P47" s="868">
        <f>IF(P$22=1,BS!$AK50,
IF(AND(P$22=2,$AE$21=1),BS!$AE50,
IF(P$20=0,
INDEX(BS!$I50:$AC50,,MATCH(P$22,$I$22:$AC$22,0)-1),
BS!O50)))*P$21</f>
        <v>0</v>
      </c>
      <c r="Q47" s="868">
        <f>IF(Q$22=1,BS!$AK50,
IF(AND(Q$22=2,$AE$21=1),BS!$AE50,
IF(Q$20=0,
INDEX(BS!$I50:$AC50,,MATCH(Q$22,$I$22:$AC$22,0)-1),
BS!P50)))*Q$21</f>
        <v>0</v>
      </c>
      <c r="R47" s="868">
        <f>IF(R$22=1,BS!$AK50,
IF(AND(R$22=2,$AE$21=1),BS!$AE50,
IF(R$20=0,
INDEX(BS!$I50:$AC50,,MATCH(R$22,$I$22:$AC$22,0)-1),
BS!Q50)))*R$21</f>
        <v>0</v>
      </c>
      <c r="S47" s="868">
        <f>IF(S$22=1,BS!$AK50,
IF(AND(S$22=2,$AE$21=1),BS!$AE50,
IF(S$20=0,
INDEX(BS!$I50:$AC50,,MATCH(S$22,$I$22:$AC$22,0)-1),
BS!R50)))*S$21</f>
        <v>0</v>
      </c>
      <c r="T47" s="868">
        <f>IF(T$22=1,BS!$AK50,
IF(AND(T$22=2,$AE$21=1),BS!$AE50,
IF(T$20=0,
INDEX(BS!$I50:$AC50,,MATCH(T$22,$I$22:$AC$22,0)-1),
BS!S50)))*T$21</f>
        <v>0</v>
      </c>
      <c r="U47" s="868">
        <f>IF(U$22=1,BS!$AK50,
IF(AND(U$22=2,$AE$21=1),BS!$AE50,
IF(U$20=0,
INDEX(BS!$I50:$AC50,,MATCH(U$22,$I$22:$AC$22,0)-1),
BS!T50)))*U$21</f>
        <v>0</v>
      </c>
      <c r="V47" s="868">
        <f>IF(V$22=1,BS!$AK50,
IF(AND(V$22=2,$AE$21=1),BS!$AE50,
IF(V$20=0,
INDEX(BS!$I50:$AC50,,MATCH(V$22,$I$22:$AC$22,0)-1),
BS!U50)))*V$21</f>
        <v>0</v>
      </c>
      <c r="W47" s="868">
        <f>IF(W$22=1,BS!$AK50,
IF(AND(W$22=2,$AE$21=1),BS!$AE50,
IF(W$20=0,
INDEX(BS!$I50:$AC50,,MATCH(W$22,$I$22:$AC$22,0)-1),
BS!V50)))*W$21</f>
        <v>0</v>
      </c>
      <c r="X47" s="868">
        <f>IF(X$22=1,BS!$AK50,
IF(AND(X$22=2,$AE$21=1),BS!$AE50,
IF(X$20=0,
INDEX(BS!$I50:$AC50,,MATCH(X$22,$I$22:$AC$22,0)-1),
BS!W50)))*X$21</f>
        <v>0</v>
      </c>
      <c r="Y47" s="868">
        <f>IF(Y$22=1,BS!$AK50,
IF(AND(Y$22=2,$AE$21=1),BS!$AE50,
IF(Y$20=0,
INDEX(BS!$I50:$AC50,,MATCH(Y$22,$I$22:$AC$22,0)-1),
BS!X50)))*Y$21</f>
        <v>0</v>
      </c>
      <c r="Z47" s="868">
        <f>IF(Z$22=1,BS!$AK50,
IF(AND(Z$22=2,$AE$21=1),BS!$AE50,
IF(Z$20=0,
INDEX(BS!$I50:$AC50,,MATCH(Z$22,$I$22:$AC$22,0)-1),
BS!Y50)))*Z$21</f>
        <v>0</v>
      </c>
      <c r="AA47" s="868">
        <f>IF(AA$22=1,BS!$AK50,
IF(AND(AA$22=2,$AE$21=1),BS!$AE50,
IF(AA$20=0,
INDEX(BS!$I50:$AC50,,MATCH(AA$22,$I$22:$AC$22,0)-1),
BS!Z50)))*AA$21</f>
        <v>0</v>
      </c>
      <c r="AB47" s="868">
        <f>IF(AB$22=1,BS!$AK50,
IF(AND(AB$22=2,$AE$21=1),BS!$AE50,
IF(AB$20=0,
INDEX(BS!$I50:$AC50,,MATCH(AB$22,$I$22:$AC$22,0)-1),
BS!AA50)))*AB$21</f>
        <v>0</v>
      </c>
      <c r="AC47" s="869">
        <f>IF(AC$22=1,BS!$AK50,
IF(AND(AC$22=2,$AE$21=1),BS!$AE50,
IF(AC$20=0,
INDEX(BS!$I50:$AC50,,MATCH(AC$22,$I$22:$AC$22,0)-1),
BS!AB50)))*AC$21</f>
        <v>0</v>
      </c>
      <c r="AE47" s="1063">
        <f>IF(AE$22=1,BS!$AK50,
IF(AND(AE$22=2,$AE$21=1),BS!$AE50,
IF(AE$20=0,
INDEX(BS!$I50:$AC50,,MATCH(AE$22,$I$22:$AC$22,0)-1),
BS!AD50)))*AE$21</f>
        <v>0</v>
      </c>
      <c r="AG47" s="1063">
        <f>IF(AG$22=1,BS!$AK50,
IF(AND(AG$22=2,$AE$21=1),BS!$AE50,
IF(AG$20=0,
INDEX(BS!$I50:$AC50,,MATCH(AG$22,$I$22:$AC$22,0)-1),
BS!AF50)))*AG$21</f>
        <v>0</v>
      </c>
      <c r="AI47" s="1063">
        <f>IF(AI$22=1,BS!$AK50,
IF(AND(AI$22=2,$AE$21=1),BS!$AE50,
IF(AI$20=0,
INDEX(BS!$I50:$AC50,,MATCH(AI$22,$I$22:$AC$22,0)-1),
BS!AH50)))*AI$21</f>
        <v>0</v>
      </c>
    </row>
    <row r="48" spans="2:35" outlineLevel="1" x14ac:dyDescent="0.2">
      <c r="B48" s="445" t="s">
        <v>683</v>
      </c>
      <c r="C48" s="445"/>
      <c r="D48" s="870" t="str">
        <f>'Line Items'!D2739</f>
        <v>Movement in Debtors: (Increase) / Decrease</v>
      </c>
      <c r="E48" s="871" t="str">
        <f t="shared" si="0"/>
        <v>£000</v>
      </c>
      <c r="F48" s="871"/>
      <c r="G48" s="872">
        <f xml:space="preserve"> - (BS!G109 -
IF(AND(G$16,SUMPRODUCT($G$15:$AC$15,$G$21:$AC$21)=0),BS!$AE109,
IF(G$22=1,BS!$AK109,
INDEX(BS!$I109:$AC109,,MATCH(G$22,$I$22:$AC$22,0)-1))) )*G$21</f>
        <v>0</v>
      </c>
      <c r="H48" s="872">
        <f xml:space="preserve"> - (BS!H109 -
IF(AND(H$16,SUMPRODUCT($G$15:$AC$15,$G$21:$AC$21)=0),BS!$AE109,
IF(H$22=1,BS!$AK109,
INDEX(BS!$I109:$AC109,,MATCH(H$22,$I$22:$AC$22,0)-1))) )*H$21</f>
        <v>0</v>
      </c>
      <c r="I48" s="872">
        <f xml:space="preserve"> - (BS!I109 -
IF(AND(I$16,SUMPRODUCT($G$15:$AC$15,$G$21:$AC$21)=0),BS!$AE109,
IF(I$22=1,BS!$AK109,
INDEX(BS!$I109:$AC109,,MATCH(I$22,$I$22:$AC$22,0)-1))) )*I$21</f>
        <v>0</v>
      </c>
      <c r="J48" s="872">
        <f xml:space="preserve"> - (BS!J109 -
IF(AND(J$16,SUMPRODUCT($G$15:$AC$15,$G$21:$AC$21)=0),BS!$AE109,
IF(J$22=1,BS!$AK109,
INDEX(BS!$I109:$AC109,,MATCH(J$22,$I$22:$AC$22,0)-1))) )*J$21</f>
        <v>0</v>
      </c>
      <c r="K48" s="872">
        <f xml:space="preserve"> - (BS!K109 -
IF(AND(K$16,SUMPRODUCT($G$15:$AC$15,$G$21:$AC$21)=0),BS!$AE109,
IF(K$22=1,BS!$AK109,
INDEX(BS!$I109:$AC109,,MATCH(K$22,$I$22:$AC$22,0)-1))) )*K$21</f>
        <v>0</v>
      </c>
      <c r="L48" s="872">
        <f xml:space="preserve"> - (BS!L109 -
IF(AND(L$16,SUMPRODUCT($G$15:$AC$15,$G$21:$AC$21)=0),BS!$AE109,
IF(L$22=1,BS!$AK109,
INDEX(BS!$I109:$AC109,,MATCH(L$22,$I$22:$AC$22,0)-1))) )*L$21</f>
        <v>0</v>
      </c>
      <c r="M48" s="872">
        <f xml:space="preserve"> - (BS!M109 -
IF(AND(M$16,SUMPRODUCT($G$15:$AC$15,$G$21:$AC$21)=0),BS!$AE109,
IF(M$22=1,BS!$AK109,
INDEX(BS!$I109:$AC109,,MATCH(M$22,$I$22:$AC$22,0)-1))) )*M$21</f>
        <v>0</v>
      </c>
      <c r="N48" s="872">
        <f xml:space="preserve"> - (BS!N109 -
IF(AND(N$16,SUMPRODUCT($G$15:$AC$15,$G$21:$AC$21)=0),BS!$AE109,
IF(N$22=1,BS!$AK109,
INDEX(BS!$I109:$AC109,,MATCH(N$22,$I$22:$AC$22,0)-1))) )*N$21</f>
        <v>0</v>
      </c>
      <c r="O48" s="872">
        <f xml:space="preserve"> - (BS!O109 -
IF(AND(O$16,SUMPRODUCT($G$15:$AC$15,$G$21:$AC$21)=0),BS!$AE109,
IF(O$22=1,BS!$AK109,
INDEX(BS!$I109:$AC109,,MATCH(O$22,$I$22:$AC$22,0)-1))) )*O$21</f>
        <v>0</v>
      </c>
      <c r="P48" s="872">
        <f xml:space="preserve"> - (BS!P109 -
IF(AND(P$16,SUMPRODUCT($G$15:$AC$15,$G$21:$AC$21)=0),BS!$AE109,
IF(P$22=1,BS!$AK109,
INDEX(BS!$I109:$AC109,,MATCH(P$22,$I$22:$AC$22,0)-1))) )*P$21</f>
        <v>0</v>
      </c>
      <c r="Q48" s="872">
        <f xml:space="preserve"> - (BS!Q109 -
IF(AND(Q$16,SUMPRODUCT($G$15:$AC$15,$G$21:$AC$21)=0),BS!$AE109,
IF(Q$22=1,BS!$AK109,
INDEX(BS!$I109:$AC109,,MATCH(Q$22,$I$22:$AC$22,0)-1))) )*Q$21</f>
        <v>0</v>
      </c>
      <c r="R48" s="872">
        <f xml:space="preserve"> - (BS!R109 -
IF(AND(R$16,SUMPRODUCT($G$15:$AC$15,$G$21:$AC$21)=0),BS!$AE109,
IF(R$22=1,BS!$AK109,
INDEX(BS!$I109:$AC109,,MATCH(R$22,$I$22:$AC$22,0)-1))) )*R$21</f>
        <v>0</v>
      </c>
      <c r="S48" s="872">
        <f xml:space="preserve"> - (BS!S109 -
IF(AND(S$16,SUMPRODUCT($G$15:$AC$15,$G$21:$AC$21)=0),BS!$AE109,
IF(S$22=1,BS!$AK109,
INDEX(BS!$I109:$AC109,,MATCH(S$22,$I$22:$AC$22,0)-1))) )*S$21</f>
        <v>0</v>
      </c>
      <c r="T48" s="872">
        <f xml:space="preserve"> - (BS!T109 -
IF(AND(T$16,SUMPRODUCT($G$15:$AC$15,$G$21:$AC$21)=0),BS!$AE109,
IF(T$22=1,BS!$AK109,
INDEX(BS!$I109:$AC109,,MATCH(T$22,$I$22:$AC$22,0)-1))) )*T$21</f>
        <v>0</v>
      </c>
      <c r="U48" s="872">
        <f xml:space="preserve"> - (BS!U109 -
IF(AND(U$16,SUMPRODUCT($G$15:$AC$15,$G$21:$AC$21)=0),BS!$AE109,
IF(U$22=1,BS!$AK109,
INDEX(BS!$I109:$AC109,,MATCH(U$22,$I$22:$AC$22,0)-1))) )*U$21</f>
        <v>0</v>
      </c>
      <c r="V48" s="872">
        <f xml:space="preserve"> - (BS!V109 -
IF(AND(V$16,SUMPRODUCT($G$15:$AC$15,$G$21:$AC$21)=0),BS!$AE109,
IF(V$22=1,BS!$AK109,
INDEX(BS!$I109:$AC109,,MATCH(V$22,$I$22:$AC$22,0)-1))) )*V$21</f>
        <v>0</v>
      </c>
      <c r="W48" s="872">
        <f xml:space="preserve"> - (BS!W109 -
IF(AND(W$16,SUMPRODUCT($G$15:$AC$15,$G$21:$AC$21)=0),BS!$AE109,
IF(W$22=1,BS!$AK109,
INDEX(BS!$I109:$AC109,,MATCH(W$22,$I$22:$AC$22,0)-1))) )*W$21</f>
        <v>0</v>
      </c>
      <c r="X48" s="872">
        <f xml:space="preserve"> - (BS!X109 -
IF(AND(X$16,SUMPRODUCT($G$15:$AC$15,$G$21:$AC$21)=0),BS!$AE109,
IF(X$22=1,BS!$AK109,
INDEX(BS!$I109:$AC109,,MATCH(X$22,$I$22:$AC$22,0)-1))) )*X$21</f>
        <v>0</v>
      </c>
      <c r="Y48" s="872">
        <f xml:space="preserve"> - (BS!Y109 -
IF(AND(Y$16,SUMPRODUCT($G$15:$AC$15,$G$21:$AC$21)=0),BS!$AE109,
IF(Y$22=1,BS!$AK109,
INDEX(BS!$I109:$AC109,,MATCH(Y$22,$I$22:$AC$22,0)-1))) )*Y$21</f>
        <v>0</v>
      </c>
      <c r="Z48" s="872">
        <f xml:space="preserve"> - (BS!Z109 -
IF(AND(Z$16,SUMPRODUCT($G$15:$AC$15,$G$21:$AC$21)=0),BS!$AE109,
IF(Z$22=1,BS!$AK109,
INDEX(BS!$I109:$AC109,,MATCH(Z$22,$I$22:$AC$22,0)-1))) )*Z$21</f>
        <v>0</v>
      </c>
      <c r="AA48" s="872">
        <f xml:space="preserve"> - (BS!AA109 -
IF(AND(AA$16,SUMPRODUCT($G$15:$AC$15,$G$21:$AC$21)=0),BS!$AE109,
IF(AA$22=1,BS!$AK109,
INDEX(BS!$I109:$AC109,,MATCH(AA$22,$I$22:$AC$22,0)-1))) )*AA$21</f>
        <v>0</v>
      </c>
      <c r="AB48" s="872">
        <f xml:space="preserve"> - (BS!AB109 -
IF(AND(AB$16,SUMPRODUCT($G$15:$AC$15,$G$21:$AC$21)=0),BS!$AE109,
IF(AB$22=1,BS!$AK109,
INDEX(BS!$I109:$AC109,,MATCH(AB$22,$I$22:$AC$22,0)-1))) )*AB$21</f>
        <v>0</v>
      </c>
      <c r="AC48" s="873">
        <f xml:space="preserve"> - (BS!AC109 -
IF(AND(AC$16,SUMPRODUCT($G$15:$AC$15,$G$21:$AC$21)=0),BS!$AE109,
IF(AC$22=1,BS!$AK109,
INDEX(BS!$I109:$AC109,,MATCH(AC$22,$I$22:$AC$22,0)-1))) )*AC$21</f>
        <v>0</v>
      </c>
      <c r="AE48" s="1063">
        <f xml:space="preserve"> - (BS!AE109 -
IF(AND(AE$16,SUMPRODUCT($G$15:$AC$15,$G$21:$AC$21)=0),BS!$AE109,
IF(AE$22=1,BS!$AK109,
INDEX(BS!$I109:$AC109,,MATCH(AE$22,$I$22:$AC$22,0)-1))) )*AE$21</f>
        <v>0</v>
      </c>
      <c r="AG48" s="1063">
        <f xml:space="preserve"> - (BS!AG109 -
IF(AND(AG$16,SUMPRODUCT($G$15:$AC$15,$G$21:$AC$21)=0),BS!$AE109,
IF(AG$22=1,BS!$AK109,
INDEX(BS!$I109:$AC109,,MATCH(AG$22,$I$22:$AC$22,0)-1))) )*AG$21</f>
        <v>0</v>
      </c>
      <c r="AI48" s="1063">
        <f xml:space="preserve"> - (BS!AI109 -
IF(AND(AI$16,SUMPRODUCT($G$15:$AC$15,$G$21:$AC$21)=0),BS!$AE109,
IF(AI$22=1,BS!$AK109,
INDEX(BS!$I109:$AC109,,MATCH(AI$22,$I$22:$AC$22,0)-1))) )*AI$21</f>
        <v>0</v>
      </c>
    </row>
    <row r="49" spans="2:35" outlineLevel="1" x14ac:dyDescent="0.2">
      <c r="B49" s="445" t="s">
        <v>683</v>
      </c>
      <c r="C49" s="445"/>
      <c r="D49" s="874" t="str">
        <f>'Line Items'!D2740</f>
        <v>Exclude: Movement in any bad debts provision or write off and any capital-related debtors</v>
      </c>
      <c r="E49" s="155" t="str">
        <f>E47</f>
        <v>£000</v>
      </c>
      <c r="F49" s="155"/>
      <c r="G49" s="287"/>
      <c r="H49" s="287"/>
      <c r="I49" s="287"/>
      <c r="J49" s="287"/>
      <c r="K49" s="287"/>
      <c r="L49" s="287"/>
      <c r="M49" s="287"/>
      <c r="N49" s="287"/>
      <c r="O49" s="287"/>
      <c r="P49" s="287"/>
      <c r="Q49" s="287"/>
      <c r="R49" s="287"/>
      <c r="S49" s="287"/>
      <c r="T49" s="287"/>
      <c r="U49" s="287"/>
      <c r="V49" s="287"/>
      <c r="W49" s="287"/>
      <c r="X49" s="287"/>
      <c r="Y49" s="287"/>
      <c r="Z49" s="287"/>
      <c r="AA49" s="287"/>
      <c r="AB49" s="287"/>
      <c r="AC49" s="288"/>
      <c r="AE49" s="1066"/>
      <c r="AG49" s="1066"/>
      <c r="AH49" s="123"/>
      <c r="AI49" s="1066"/>
    </row>
    <row r="50" spans="2:35" outlineLevel="1" x14ac:dyDescent="0.2">
      <c r="AI50" s="852"/>
    </row>
    <row r="51" spans="2:35" outlineLevel="1" x14ac:dyDescent="0.2">
      <c r="D51" s="875" t="s">
        <v>684</v>
      </c>
      <c r="E51" s="837" t="str">
        <f>E49</f>
        <v>£000</v>
      </c>
      <c r="F51" s="837"/>
      <c r="G51" s="876">
        <f t="shared" ref="G51:AC51" si="1">SUM(G35:G49)</f>
        <v>0</v>
      </c>
      <c r="H51" s="876">
        <f t="shared" si="1"/>
        <v>0</v>
      </c>
      <c r="I51" s="876">
        <f t="shared" si="1"/>
        <v>0</v>
      </c>
      <c r="J51" s="876">
        <f t="shared" si="1"/>
        <v>0</v>
      </c>
      <c r="K51" s="876">
        <f t="shared" si="1"/>
        <v>0</v>
      </c>
      <c r="L51" s="876">
        <f t="shared" si="1"/>
        <v>0</v>
      </c>
      <c r="M51" s="876">
        <f t="shared" si="1"/>
        <v>0</v>
      </c>
      <c r="N51" s="876">
        <f t="shared" si="1"/>
        <v>0</v>
      </c>
      <c r="O51" s="876">
        <f t="shared" si="1"/>
        <v>0</v>
      </c>
      <c r="P51" s="876">
        <f t="shared" si="1"/>
        <v>0</v>
      </c>
      <c r="Q51" s="876">
        <f t="shared" si="1"/>
        <v>0</v>
      </c>
      <c r="R51" s="876">
        <f t="shared" si="1"/>
        <v>0</v>
      </c>
      <c r="S51" s="876">
        <f t="shared" si="1"/>
        <v>0</v>
      </c>
      <c r="T51" s="876">
        <f t="shared" si="1"/>
        <v>0</v>
      </c>
      <c r="U51" s="876">
        <f t="shared" si="1"/>
        <v>0</v>
      </c>
      <c r="V51" s="876">
        <f t="shared" si="1"/>
        <v>0</v>
      </c>
      <c r="W51" s="876">
        <f t="shared" si="1"/>
        <v>0</v>
      </c>
      <c r="X51" s="876">
        <f t="shared" si="1"/>
        <v>0</v>
      </c>
      <c r="Y51" s="876">
        <f t="shared" si="1"/>
        <v>0</v>
      </c>
      <c r="Z51" s="876">
        <f t="shared" si="1"/>
        <v>0</v>
      </c>
      <c r="AA51" s="876">
        <f t="shared" si="1"/>
        <v>0</v>
      </c>
      <c r="AB51" s="876">
        <f t="shared" si="1"/>
        <v>0</v>
      </c>
      <c r="AC51" s="877">
        <f t="shared" si="1"/>
        <v>0</v>
      </c>
      <c r="AE51" s="1068">
        <f>SUM(AE35:AE49)</f>
        <v>0</v>
      </c>
      <c r="AG51" s="1068">
        <f>SUM(AG35:AG49)</f>
        <v>0</v>
      </c>
      <c r="AH51" s="107"/>
      <c r="AI51" s="1068">
        <f>SUM(AI35:AI49)</f>
        <v>0</v>
      </c>
    </row>
    <row r="52" spans="2:35" outlineLevel="1" x14ac:dyDescent="0.2"/>
    <row r="53" spans="2:35" outlineLevel="1" x14ac:dyDescent="0.2">
      <c r="D53" s="200" t="s">
        <v>685</v>
      </c>
      <c r="M53" s="565"/>
      <c r="N53" s="565"/>
      <c r="O53" s="565"/>
    </row>
    <row r="54" spans="2:35" outlineLevel="1" x14ac:dyDescent="0.2">
      <c r="B54" s="445" t="s">
        <v>681</v>
      </c>
      <c r="C54" s="445"/>
      <c r="D54" s="136" t="str">
        <f t="shared" ref="D54:D68" si="2">D35</f>
        <v>Passenger Fares Revenue</v>
      </c>
      <c r="E54" s="316" t="str">
        <f>E51</f>
        <v>£000</v>
      </c>
      <c r="F54" s="316"/>
      <c r="G54" s="573">
        <f t="shared" ref="G54:AC61" si="3">IF(G$17=1,SUMPRODUCT($G35:$AI35,$G$28:$AI$28),IF(G$18=1,SUMPRODUCT($G35:$AI35,$G$29:$AI$29),IF(G$19=1,SUMPRODUCT($G35:$AI35,$G$30:$AI$30),G35)))</f>
        <v>0</v>
      </c>
      <c r="H54" s="573">
        <f t="shared" si="3"/>
        <v>0</v>
      </c>
      <c r="I54" s="573">
        <f t="shared" si="3"/>
        <v>0</v>
      </c>
      <c r="J54" s="573">
        <f t="shared" si="3"/>
        <v>0</v>
      </c>
      <c r="K54" s="573">
        <f t="shared" si="3"/>
        <v>0</v>
      </c>
      <c r="L54" s="573">
        <f t="shared" si="3"/>
        <v>0</v>
      </c>
      <c r="M54" s="573">
        <f t="shared" si="3"/>
        <v>0</v>
      </c>
      <c r="N54" s="573">
        <f t="shared" si="3"/>
        <v>0</v>
      </c>
      <c r="O54" s="573">
        <f t="shared" si="3"/>
        <v>0</v>
      </c>
      <c r="P54" s="573">
        <f t="shared" si="3"/>
        <v>0</v>
      </c>
      <c r="Q54" s="573">
        <f t="shared" si="3"/>
        <v>0</v>
      </c>
      <c r="R54" s="573">
        <f t="shared" si="3"/>
        <v>0</v>
      </c>
      <c r="S54" s="573">
        <f t="shared" si="3"/>
        <v>0</v>
      </c>
      <c r="T54" s="573">
        <f t="shared" si="3"/>
        <v>0</v>
      </c>
      <c r="U54" s="573">
        <f t="shared" si="3"/>
        <v>0</v>
      </c>
      <c r="V54" s="573">
        <f t="shared" si="3"/>
        <v>0</v>
      </c>
      <c r="W54" s="573">
        <f t="shared" si="3"/>
        <v>0</v>
      </c>
      <c r="X54" s="573">
        <f t="shared" si="3"/>
        <v>0</v>
      </c>
      <c r="Y54" s="573">
        <f t="shared" si="3"/>
        <v>0</v>
      </c>
      <c r="Z54" s="573">
        <f t="shared" si="3"/>
        <v>0</v>
      </c>
      <c r="AA54" s="573">
        <f t="shared" si="3"/>
        <v>0</v>
      </c>
      <c r="AB54" s="573">
        <f t="shared" si="3"/>
        <v>0</v>
      </c>
      <c r="AC54" s="857">
        <f t="shared" si="3"/>
        <v>0</v>
      </c>
      <c r="AE54" s="1073">
        <f t="shared" ref="AE54:AE61" si="4">IF(AE$17=1,SUMPRODUCT($G35:$AI35,$G$28:$AI$28),IF(AE$18=1,SUMPRODUCT($G35:$AI35,$G$29:$AI$29),IF(AE$19=1,SUMPRODUCT($G35:$AI35,$G$30:$AI$30),AE35)))</f>
        <v>0</v>
      </c>
      <c r="AG54" s="1073">
        <f t="shared" ref="AG54:AG61" si="5">IF(AG$17=1,SUMPRODUCT($G35:$AI35,$G$28:$AI$28),IF(AG$18=1,SUMPRODUCT($G35:$AI35,$G$29:$AI$29),IF(AG$19=1,SUMPRODUCT($G35:$AI35,$G$30:$AI$30),AG35)))</f>
        <v>0</v>
      </c>
      <c r="AH54" s="107"/>
      <c r="AI54" s="1073">
        <f t="shared" ref="AI54:AI61" si="6">IF(AI$17=1,SUMPRODUCT($G35:$AI35,$G$28:$AI$28),IF(AI$18=1,SUMPRODUCT($G35:$AI35,$G$29:$AI$29),IF(AI$19=1,SUMPRODUCT($G35:$AI35,$G$30:$AI$30),AI35)))</f>
        <v>0</v>
      </c>
    </row>
    <row r="55" spans="2:35" outlineLevel="1" x14ac:dyDescent="0.2">
      <c r="B55" s="445" t="s">
        <v>681</v>
      </c>
      <c r="C55" s="445"/>
      <c r="D55" s="473" t="str">
        <f t="shared" si="2"/>
        <v>Other Revenue</v>
      </c>
      <c r="E55" s="143" t="str">
        <f t="shared" ref="E55:E67" si="7">E54</f>
        <v>£000</v>
      </c>
      <c r="F55" s="143"/>
      <c r="G55" s="351">
        <f t="shared" si="3"/>
        <v>0</v>
      </c>
      <c r="H55" s="351">
        <f t="shared" si="3"/>
        <v>0</v>
      </c>
      <c r="I55" s="351">
        <f t="shared" si="3"/>
        <v>0</v>
      </c>
      <c r="J55" s="351">
        <f t="shared" si="3"/>
        <v>0</v>
      </c>
      <c r="K55" s="351">
        <f t="shared" si="3"/>
        <v>0</v>
      </c>
      <c r="L55" s="351">
        <f t="shared" si="3"/>
        <v>0</v>
      </c>
      <c r="M55" s="351">
        <f t="shared" si="3"/>
        <v>0</v>
      </c>
      <c r="N55" s="351">
        <f t="shared" si="3"/>
        <v>0</v>
      </c>
      <c r="O55" s="351">
        <f t="shared" si="3"/>
        <v>0</v>
      </c>
      <c r="P55" s="351">
        <f t="shared" si="3"/>
        <v>0</v>
      </c>
      <c r="Q55" s="351">
        <f t="shared" si="3"/>
        <v>0</v>
      </c>
      <c r="R55" s="351">
        <f t="shared" si="3"/>
        <v>0</v>
      </c>
      <c r="S55" s="351">
        <f t="shared" si="3"/>
        <v>0</v>
      </c>
      <c r="T55" s="351">
        <f t="shared" si="3"/>
        <v>0</v>
      </c>
      <c r="U55" s="351">
        <f t="shared" si="3"/>
        <v>0</v>
      </c>
      <c r="V55" s="351">
        <f t="shared" si="3"/>
        <v>0</v>
      </c>
      <c r="W55" s="351">
        <f t="shared" si="3"/>
        <v>0</v>
      </c>
      <c r="X55" s="351">
        <f t="shared" si="3"/>
        <v>0</v>
      </c>
      <c r="Y55" s="351">
        <f t="shared" si="3"/>
        <v>0</v>
      </c>
      <c r="Z55" s="351">
        <f t="shared" si="3"/>
        <v>0</v>
      </c>
      <c r="AA55" s="351">
        <f>IF(AA$17=1,SUMPRODUCT($G36:$AI36,$G$28:$AI$28),IF(AA$18=1,SUMPRODUCT($G36:$AI36,$G$29:$AI$29),IF(AA$19=1,SUMPRODUCT($G36:$AI36,$G$30:$AI$30),AA36)))</f>
        <v>0</v>
      </c>
      <c r="AB55" s="351">
        <f t="shared" si="3"/>
        <v>0</v>
      </c>
      <c r="AC55" s="564">
        <f t="shared" si="3"/>
        <v>0</v>
      </c>
      <c r="AE55" s="527">
        <f t="shared" si="4"/>
        <v>0</v>
      </c>
      <c r="AG55" s="527">
        <f t="shared" si="5"/>
        <v>0</v>
      </c>
      <c r="AH55" s="107"/>
      <c r="AI55" s="527">
        <f t="shared" si="6"/>
        <v>0</v>
      </c>
    </row>
    <row r="56" spans="2:35" outlineLevel="1" x14ac:dyDescent="0.2">
      <c r="B56" s="445" t="s">
        <v>681</v>
      </c>
      <c r="C56" s="445"/>
      <c r="D56" s="473" t="str">
        <f t="shared" si="2"/>
        <v>Exceptional &amp; Contingency Revenues</v>
      </c>
      <c r="E56" s="143" t="str">
        <f t="shared" si="7"/>
        <v>£000</v>
      </c>
      <c r="F56" s="143"/>
      <c r="G56" s="107">
        <f t="shared" si="3"/>
        <v>0</v>
      </c>
      <c r="H56" s="107">
        <f t="shared" si="3"/>
        <v>0</v>
      </c>
      <c r="I56" s="107">
        <f t="shared" si="3"/>
        <v>0</v>
      </c>
      <c r="J56" s="107">
        <f t="shared" si="3"/>
        <v>0</v>
      </c>
      <c r="K56" s="107">
        <f t="shared" si="3"/>
        <v>0</v>
      </c>
      <c r="L56" s="107">
        <f t="shared" si="3"/>
        <v>0</v>
      </c>
      <c r="M56" s="107">
        <f t="shared" si="3"/>
        <v>0</v>
      </c>
      <c r="N56" s="107">
        <f t="shared" si="3"/>
        <v>0</v>
      </c>
      <c r="O56" s="107">
        <f t="shared" si="3"/>
        <v>0</v>
      </c>
      <c r="P56" s="107">
        <f t="shared" si="3"/>
        <v>0</v>
      </c>
      <c r="Q56" s="107">
        <f t="shared" si="3"/>
        <v>0</v>
      </c>
      <c r="R56" s="107">
        <f t="shared" si="3"/>
        <v>0</v>
      </c>
      <c r="S56" s="107">
        <f t="shared" si="3"/>
        <v>0</v>
      </c>
      <c r="T56" s="107">
        <f t="shared" si="3"/>
        <v>0</v>
      </c>
      <c r="U56" s="107">
        <f t="shared" si="3"/>
        <v>0</v>
      </c>
      <c r="V56" s="107">
        <f t="shared" si="3"/>
        <v>0</v>
      </c>
      <c r="W56" s="107">
        <f t="shared" si="3"/>
        <v>0</v>
      </c>
      <c r="X56" s="107">
        <f t="shared" si="3"/>
        <v>0</v>
      </c>
      <c r="Y56" s="107">
        <f t="shared" si="3"/>
        <v>0</v>
      </c>
      <c r="Z56" s="107">
        <f t="shared" si="3"/>
        <v>0</v>
      </c>
      <c r="AA56" s="107">
        <f t="shared" si="3"/>
        <v>0</v>
      </c>
      <c r="AB56" s="107">
        <f t="shared" si="3"/>
        <v>0</v>
      </c>
      <c r="AC56" s="108">
        <f t="shared" si="3"/>
        <v>0</v>
      </c>
      <c r="AE56" s="527">
        <f t="shared" si="4"/>
        <v>0</v>
      </c>
      <c r="AG56" s="527">
        <f t="shared" si="5"/>
        <v>0</v>
      </c>
      <c r="AH56" s="107"/>
      <c r="AI56" s="527">
        <f t="shared" si="6"/>
        <v>0</v>
      </c>
    </row>
    <row r="57" spans="2:35" outlineLevel="1" x14ac:dyDescent="0.2">
      <c r="B57" s="445" t="s">
        <v>681</v>
      </c>
      <c r="C57" s="445"/>
      <c r="D57" s="473" t="str">
        <f t="shared" si="2"/>
        <v>Income from the Secretary of State</v>
      </c>
      <c r="E57" s="143" t="str">
        <f t="shared" si="7"/>
        <v>£000</v>
      </c>
      <c r="F57" s="143"/>
      <c r="G57" s="107">
        <f t="shared" si="3"/>
        <v>0</v>
      </c>
      <c r="H57" s="107">
        <f t="shared" si="3"/>
        <v>0</v>
      </c>
      <c r="I57" s="107">
        <f t="shared" si="3"/>
        <v>0</v>
      </c>
      <c r="J57" s="107">
        <f t="shared" si="3"/>
        <v>0</v>
      </c>
      <c r="K57" s="107">
        <f t="shared" si="3"/>
        <v>0</v>
      </c>
      <c r="L57" s="107">
        <f t="shared" si="3"/>
        <v>0</v>
      </c>
      <c r="M57" s="107">
        <f t="shared" si="3"/>
        <v>0</v>
      </c>
      <c r="N57" s="107">
        <f t="shared" si="3"/>
        <v>0</v>
      </c>
      <c r="O57" s="107">
        <f t="shared" si="3"/>
        <v>0</v>
      </c>
      <c r="P57" s="107">
        <f t="shared" si="3"/>
        <v>0</v>
      </c>
      <c r="Q57" s="107">
        <f t="shared" si="3"/>
        <v>0</v>
      </c>
      <c r="R57" s="107">
        <f t="shared" si="3"/>
        <v>0</v>
      </c>
      <c r="S57" s="107">
        <f t="shared" si="3"/>
        <v>0</v>
      </c>
      <c r="T57" s="107">
        <f t="shared" si="3"/>
        <v>0</v>
      </c>
      <c r="U57" s="107">
        <f t="shared" si="3"/>
        <v>0</v>
      </c>
      <c r="V57" s="107">
        <f t="shared" si="3"/>
        <v>0</v>
      </c>
      <c r="W57" s="107">
        <f t="shared" si="3"/>
        <v>0</v>
      </c>
      <c r="X57" s="107">
        <f t="shared" si="3"/>
        <v>0</v>
      </c>
      <c r="Y57" s="107">
        <f t="shared" si="3"/>
        <v>0</v>
      </c>
      <c r="Z57" s="107">
        <f t="shared" si="3"/>
        <v>0</v>
      </c>
      <c r="AA57" s="107">
        <f t="shared" si="3"/>
        <v>0</v>
      </c>
      <c r="AB57" s="107">
        <f t="shared" si="3"/>
        <v>0</v>
      </c>
      <c r="AC57" s="108">
        <f t="shared" si="3"/>
        <v>0</v>
      </c>
      <c r="AE57" s="527">
        <f t="shared" si="4"/>
        <v>0</v>
      </c>
      <c r="AG57" s="527">
        <f t="shared" si="5"/>
        <v>0</v>
      </c>
      <c r="AH57" s="107"/>
      <c r="AI57" s="527">
        <f t="shared" si="6"/>
        <v>0</v>
      </c>
    </row>
    <row r="58" spans="2:35" outlineLevel="1" x14ac:dyDescent="0.2">
      <c r="B58" s="445" t="s">
        <v>681</v>
      </c>
      <c r="C58" s="445"/>
      <c r="D58" s="473" t="str">
        <f t="shared" si="2"/>
        <v>Income from Network Rail</v>
      </c>
      <c r="E58" s="143" t="str">
        <f t="shared" si="7"/>
        <v>£000</v>
      </c>
      <c r="F58" s="143"/>
      <c r="G58" s="107">
        <f t="shared" si="3"/>
        <v>0</v>
      </c>
      <c r="H58" s="107">
        <f t="shared" si="3"/>
        <v>0</v>
      </c>
      <c r="I58" s="107">
        <f t="shared" si="3"/>
        <v>0</v>
      </c>
      <c r="J58" s="107">
        <f t="shared" si="3"/>
        <v>0</v>
      </c>
      <c r="K58" s="107">
        <f t="shared" si="3"/>
        <v>0</v>
      </c>
      <c r="L58" s="107">
        <f t="shared" si="3"/>
        <v>0</v>
      </c>
      <c r="M58" s="107">
        <f t="shared" si="3"/>
        <v>0</v>
      </c>
      <c r="N58" s="107">
        <f t="shared" si="3"/>
        <v>0</v>
      </c>
      <c r="O58" s="107">
        <f t="shared" si="3"/>
        <v>0</v>
      </c>
      <c r="P58" s="107">
        <f t="shared" si="3"/>
        <v>0</v>
      </c>
      <c r="Q58" s="107">
        <f t="shared" si="3"/>
        <v>0</v>
      </c>
      <c r="R58" s="107">
        <f t="shared" si="3"/>
        <v>0</v>
      </c>
      <c r="S58" s="107">
        <f t="shared" si="3"/>
        <v>0</v>
      </c>
      <c r="T58" s="107">
        <f t="shared" si="3"/>
        <v>0</v>
      </c>
      <c r="U58" s="107">
        <f t="shared" si="3"/>
        <v>0</v>
      </c>
      <c r="V58" s="107">
        <f t="shared" si="3"/>
        <v>0</v>
      </c>
      <c r="W58" s="107">
        <f t="shared" si="3"/>
        <v>0</v>
      </c>
      <c r="X58" s="107">
        <f t="shared" si="3"/>
        <v>0</v>
      </c>
      <c r="Y58" s="107">
        <f t="shared" si="3"/>
        <v>0</v>
      </c>
      <c r="Z58" s="107">
        <f t="shared" si="3"/>
        <v>0</v>
      </c>
      <c r="AA58" s="107">
        <f t="shared" si="3"/>
        <v>0</v>
      </c>
      <c r="AB58" s="107">
        <f t="shared" si="3"/>
        <v>0</v>
      </c>
      <c r="AC58" s="108">
        <f t="shared" si="3"/>
        <v>0</v>
      </c>
      <c r="AE58" s="527">
        <f t="shared" si="4"/>
        <v>0</v>
      </c>
      <c r="AG58" s="527">
        <f t="shared" si="5"/>
        <v>0</v>
      </c>
      <c r="AH58" s="107"/>
      <c r="AI58" s="527">
        <f t="shared" si="6"/>
        <v>0</v>
      </c>
    </row>
    <row r="59" spans="2:35" outlineLevel="1" x14ac:dyDescent="0.2">
      <c r="B59" s="445" t="s">
        <v>681</v>
      </c>
      <c r="C59" s="445"/>
      <c r="D59" s="142" t="str">
        <f t="shared" si="2"/>
        <v>Sustained Planned Disruption Compensation Income</v>
      </c>
      <c r="E59" s="143" t="str">
        <f t="shared" si="7"/>
        <v>£000</v>
      </c>
      <c r="F59" s="143"/>
      <c r="G59" s="107">
        <f t="shared" si="3"/>
        <v>0</v>
      </c>
      <c r="H59" s="107">
        <f t="shared" si="3"/>
        <v>0</v>
      </c>
      <c r="I59" s="107">
        <f t="shared" si="3"/>
        <v>0</v>
      </c>
      <c r="J59" s="107">
        <f t="shared" si="3"/>
        <v>0</v>
      </c>
      <c r="K59" s="107">
        <f t="shared" si="3"/>
        <v>0</v>
      </c>
      <c r="L59" s="107">
        <f t="shared" si="3"/>
        <v>0</v>
      </c>
      <c r="M59" s="107">
        <f t="shared" si="3"/>
        <v>0</v>
      </c>
      <c r="N59" s="107">
        <f t="shared" si="3"/>
        <v>0</v>
      </c>
      <c r="O59" s="107">
        <f t="shared" si="3"/>
        <v>0</v>
      </c>
      <c r="P59" s="107">
        <f t="shared" si="3"/>
        <v>0</v>
      </c>
      <c r="Q59" s="107">
        <f t="shared" si="3"/>
        <v>0</v>
      </c>
      <c r="R59" s="107">
        <f t="shared" si="3"/>
        <v>0</v>
      </c>
      <c r="S59" s="107">
        <f t="shared" si="3"/>
        <v>0</v>
      </c>
      <c r="T59" s="107">
        <f t="shared" si="3"/>
        <v>0</v>
      </c>
      <c r="U59" s="107">
        <f t="shared" si="3"/>
        <v>0</v>
      </c>
      <c r="V59" s="107">
        <f t="shared" si="3"/>
        <v>0</v>
      </c>
      <c r="W59" s="107">
        <f t="shared" si="3"/>
        <v>0</v>
      </c>
      <c r="X59" s="107">
        <f t="shared" si="3"/>
        <v>0</v>
      </c>
      <c r="Y59" s="107">
        <f t="shared" si="3"/>
        <v>0</v>
      </c>
      <c r="Z59" s="107">
        <f t="shared" si="3"/>
        <v>0</v>
      </c>
      <c r="AA59" s="107">
        <f t="shared" si="3"/>
        <v>0</v>
      </c>
      <c r="AB59" s="107">
        <f t="shared" si="3"/>
        <v>0</v>
      </c>
      <c r="AC59" s="108">
        <f t="shared" si="3"/>
        <v>0</v>
      </c>
      <c r="AE59" s="527">
        <f t="shared" si="4"/>
        <v>0</v>
      </c>
      <c r="AG59" s="527">
        <f t="shared" si="5"/>
        <v>0</v>
      </c>
      <c r="AH59" s="107"/>
      <c r="AI59" s="527">
        <f t="shared" si="6"/>
        <v>0</v>
      </c>
    </row>
    <row r="60" spans="2:35" outlineLevel="1" x14ac:dyDescent="0.2">
      <c r="B60" s="445" t="s">
        <v>681</v>
      </c>
      <c r="C60" s="445"/>
      <c r="D60" s="473" t="str">
        <f t="shared" si="2"/>
        <v>Interest Receivable</v>
      </c>
      <c r="E60" s="143" t="str">
        <f t="shared" si="7"/>
        <v>£000</v>
      </c>
      <c r="F60" s="143"/>
      <c r="G60" s="107">
        <f t="shared" si="3"/>
        <v>0</v>
      </c>
      <c r="H60" s="107">
        <f t="shared" si="3"/>
        <v>0</v>
      </c>
      <c r="I60" s="107">
        <f t="shared" si="3"/>
        <v>0</v>
      </c>
      <c r="J60" s="107">
        <f t="shared" si="3"/>
        <v>0</v>
      </c>
      <c r="K60" s="107">
        <f t="shared" si="3"/>
        <v>0</v>
      </c>
      <c r="L60" s="107">
        <f t="shared" si="3"/>
        <v>0</v>
      </c>
      <c r="M60" s="107">
        <f t="shared" si="3"/>
        <v>0</v>
      </c>
      <c r="N60" s="107">
        <f t="shared" si="3"/>
        <v>0</v>
      </c>
      <c r="O60" s="107">
        <f t="shared" si="3"/>
        <v>0</v>
      </c>
      <c r="P60" s="107">
        <f t="shared" si="3"/>
        <v>0</v>
      </c>
      <c r="Q60" s="107">
        <f t="shared" si="3"/>
        <v>0</v>
      </c>
      <c r="R60" s="107">
        <f t="shared" si="3"/>
        <v>0</v>
      </c>
      <c r="S60" s="107">
        <f t="shared" si="3"/>
        <v>0</v>
      </c>
      <c r="T60" s="107">
        <f t="shared" si="3"/>
        <v>0</v>
      </c>
      <c r="U60" s="107">
        <f t="shared" si="3"/>
        <v>0</v>
      </c>
      <c r="V60" s="107">
        <f t="shared" si="3"/>
        <v>0</v>
      </c>
      <c r="W60" s="107">
        <f t="shared" si="3"/>
        <v>0</v>
      </c>
      <c r="X60" s="107">
        <f t="shared" si="3"/>
        <v>0</v>
      </c>
      <c r="Y60" s="107">
        <f t="shared" si="3"/>
        <v>0</v>
      </c>
      <c r="Z60" s="107">
        <f t="shared" si="3"/>
        <v>0</v>
      </c>
      <c r="AA60" s="107">
        <f t="shared" si="3"/>
        <v>0</v>
      </c>
      <c r="AB60" s="107">
        <f t="shared" si="3"/>
        <v>0</v>
      </c>
      <c r="AC60" s="108">
        <f t="shared" si="3"/>
        <v>0</v>
      </c>
      <c r="AE60" s="527">
        <f t="shared" si="4"/>
        <v>0</v>
      </c>
      <c r="AG60" s="527">
        <f t="shared" si="5"/>
        <v>0</v>
      </c>
      <c r="AH60" s="107"/>
      <c r="AI60" s="527">
        <f t="shared" si="6"/>
        <v>0</v>
      </c>
    </row>
    <row r="61" spans="2:35" outlineLevel="1" x14ac:dyDescent="0.2">
      <c r="B61" s="445" t="s">
        <v>681</v>
      </c>
      <c r="C61" s="445"/>
      <c r="D61" s="451" t="str">
        <f t="shared" si="2"/>
        <v>Exclude: Proportion of income recognised in P&amp;L in relation to grants received in respect of capital expenditure</v>
      </c>
      <c r="E61" s="453" t="str">
        <f t="shared" si="7"/>
        <v>£000</v>
      </c>
      <c r="F61" s="453"/>
      <c r="G61" s="454">
        <f t="shared" si="3"/>
        <v>0</v>
      </c>
      <c r="H61" s="454">
        <f t="shared" si="3"/>
        <v>0</v>
      </c>
      <c r="I61" s="454">
        <f t="shared" si="3"/>
        <v>0</v>
      </c>
      <c r="J61" s="454">
        <f t="shared" si="3"/>
        <v>0</v>
      </c>
      <c r="K61" s="454">
        <f t="shared" si="3"/>
        <v>0</v>
      </c>
      <c r="L61" s="454">
        <f t="shared" si="3"/>
        <v>0</v>
      </c>
      <c r="M61" s="454">
        <f t="shared" si="3"/>
        <v>0</v>
      </c>
      <c r="N61" s="454">
        <f t="shared" si="3"/>
        <v>0</v>
      </c>
      <c r="O61" s="454">
        <f t="shared" si="3"/>
        <v>0</v>
      </c>
      <c r="P61" s="454">
        <f t="shared" si="3"/>
        <v>0</v>
      </c>
      <c r="Q61" s="454">
        <f t="shared" si="3"/>
        <v>0</v>
      </c>
      <c r="R61" s="454">
        <f t="shared" si="3"/>
        <v>0</v>
      </c>
      <c r="S61" s="454">
        <f t="shared" si="3"/>
        <v>0</v>
      </c>
      <c r="T61" s="454">
        <f t="shared" si="3"/>
        <v>0</v>
      </c>
      <c r="U61" s="454">
        <f t="shared" si="3"/>
        <v>0</v>
      </c>
      <c r="V61" s="454">
        <f t="shared" si="3"/>
        <v>0</v>
      </c>
      <c r="W61" s="454">
        <f t="shared" si="3"/>
        <v>0</v>
      </c>
      <c r="X61" s="454">
        <f t="shared" si="3"/>
        <v>0</v>
      </c>
      <c r="Y61" s="454">
        <f t="shared" si="3"/>
        <v>0</v>
      </c>
      <c r="Z61" s="454">
        <f t="shared" si="3"/>
        <v>0</v>
      </c>
      <c r="AA61" s="454">
        <f t="shared" si="3"/>
        <v>0</v>
      </c>
      <c r="AB61" s="454">
        <f t="shared" si="3"/>
        <v>0</v>
      </c>
      <c r="AC61" s="455">
        <f t="shared" si="3"/>
        <v>0</v>
      </c>
      <c r="AE61" s="805">
        <f t="shared" si="4"/>
        <v>0</v>
      </c>
      <c r="AG61" s="805">
        <f t="shared" si="5"/>
        <v>0</v>
      </c>
      <c r="AI61" s="805">
        <f t="shared" si="6"/>
        <v>0</v>
      </c>
    </row>
    <row r="62" spans="2:35" outlineLevel="1" x14ac:dyDescent="0.2">
      <c r="B62" s="445" t="s">
        <v>353</v>
      </c>
      <c r="C62" s="445"/>
      <c r="D62" s="878" t="str">
        <f t="shared" si="2"/>
        <v>Opening Season Ticket Fund</v>
      </c>
      <c r="E62" s="879" t="str">
        <f t="shared" si="7"/>
        <v>£000</v>
      </c>
      <c r="F62" s="879"/>
      <c r="G62" s="107">
        <f t="shared" ref="G62:AC66" si="8">G43</f>
        <v>0</v>
      </c>
      <c r="H62" s="107">
        <f t="shared" si="8"/>
        <v>0</v>
      </c>
      <c r="I62" s="107">
        <f t="shared" si="8"/>
        <v>0</v>
      </c>
      <c r="J62" s="107">
        <f t="shared" si="8"/>
        <v>0</v>
      </c>
      <c r="K62" s="107">
        <f t="shared" si="8"/>
        <v>0</v>
      </c>
      <c r="L62" s="107">
        <f t="shared" si="8"/>
        <v>0</v>
      </c>
      <c r="M62" s="107">
        <f t="shared" si="8"/>
        <v>0</v>
      </c>
      <c r="N62" s="107">
        <f t="shared" si="8"/>
        <v>0</v>
      </c>
      <c r="O62" s="107">
        <f t="shared" si="8"/>
        <v>0</v>
      </c>
      <c r="P62" s="107">
        <f t="shared" si="8"/>
        <v>0</v>
      </c>
      <c r="Q62" s="107">
        <f t="shared" si="8"/>
        <v>0</v>
      </c>
      <c r="R62" s="107">
        <f t="shared" si="8"/>
        <v>0</v>
      </c>
      <c r="S62" s="107">
        <f t="shared" si="8"/>
        <v>0</v>
      </c>
      <c r="T62" s="107">
        <f t="shared" si="8"/>
        <v>0</v>
      </c>
      <c r="U62" s="107">
        <f t="shared" si="8"/>
        <v>0</v>
      </c>
      <c r="V62" s="107">
        <f t="shared" si="8"/>
        <v>0</v>
      </c>
      <c r="W62" s="107">
        <f t="shared" si="8"/>
        <v>0</v>
      </c>
      <c r="X62" s="107">
        <f t="shared" si="8"/>
        <v>0</v>
      </c>
      <c r="Y62" s="107">
        <f t="shared" si="8"/>
        <v>0</v>
      </c>
      <c r="Z62" s="107">
        <f t="shared" si="8"/>
        <v>0</v>
      </c>
      <c r="AA62" s="107">
        <f t="shared" si="8"/>
        <v>0</v>
      </c>
      <c r="AB62" s="107">
        <f t="shared" si="8"/>
        <v>0</v>
      </c>
      <c r="AC62" s="108">
        <f t="shared" si="8"/>
        <v>0</v>
      </c>
      <c r="AE62" s="1065">
        <f>AE43</f>
        <v>0</v>
      </c>
      <c r="AG62" s="1065">
        <f>AG43</f>
        <v>0</v>
      </c>
      <c r="AI62" s="1065">
        <f>AI43</f>
        <v>0</v>
      </c>
    </row>
    <row r="63" spans="2:35" outlineLevel="1" x14ac:dyDescent="0.2">
      <c r="B63" s="445" t="s">
        <v>353</v>
      </c>
      <c r="C63" s="445"/>
      <c r="D63" s="473" t="str">
        <f t="shared" si="2"/>
        <v>Opening Cash</v>
      </c>
      <c r="E63" s="143" t="str">
        <f t="shared" si="7"/>
        <v>£000</v>
      </c>
      <c r="F63" s="143"/>
      <c r="G63" s="107">
        <f t="shared" si="8"/>
        <v>0</v>
      </c>
      <c r="H63" s="351">
        <f t="shared" si="8"/>
        <v>0</v>
      </c>
      <c r="I63" s="351">
        <f t="shared" si="8"/>
        <v>0</v>
      </c>
      <c r="J63" s="351">
        <f t="shared" si="8"/>
        <v>0</v>
      </c>
      <c r="K63" s="351">
        <f t="shared" si="8"/>
        <v>0</v>
      </c>
      <c r="L63" s="351">
        <f t="shared" si="8"/>
        <v>0</v>
      </c>
      <c r="M63" s="351">
        <f t="shared" si="8"/>
        <v>0</v>
      </c>
      <c r="N63" s="351">
        <f t="shared" si="8"/>
        <v>0</v>
      </c>
      <c r="O63" s="351">
        <f t="shared" si="8"/>
        <v>0</v>
      </c>
      <c r="P63" s="351">
        <f t="shared" si="8"/>
        <v>0</v>
      </c>
      <c r="Q63" s="351">
        <f t="shared" si="8"/>
        <v>0</v>
      </c>
      <c r="R63" s="351">
        <f t="shared" si="8"/>
        <v>0</v>
      </c>
      <c r="S63" s="351">
        <f t="shared" si="8"/>
        <v>0</v>
      </c>
      <c r="T63" s="351">
        <f t="shared" si="8"/>
        <v>0</v>
      </c>
      <c r="U63" s="351">
        <f t="shared" si="8"/>
        <v>0</v>
      </c>
      <c r="V63" s="351">
        <f t="shared" si="8"/>
        <v>0</v>
      </c>
      <c r="W63" s="351">
        <f t="shared" si="8"/>
        <v>0</v>
      </c>
      <c r="X63" s="351">
        <f t="shared" si="8"/>
        <v>0</v>
      </c>
      <c r="Y63" s="351">
        <f t="shared" si="8"/>
        <v>0</v>
      </c>
      <c r="Z63" s="351">
        <f t="shared" si="8"/>
        <v>0</v>
      </c>
      <c r="AA63" s="351">
        <f t="shared" si="8"/>
        <v>0</v>
      </c>
      <c r="AB63" s="351">
        <f t="shared" si="8"/>
        <v>0</v>
      </c>
      <c r="AC63" s="564">
        <f t="shared" si="8"/>
        <v>0</v>
      </c>
      <c r="AE63" s="527">
        <f>AE44</f>
        <v>0</v>
      </c>
      <c r="AG63" s="527">
        <f>AG44</f>
        <v>0</v>
      </c>
      <c r="AH63" s="107"/>
      <c r="AI63" s="527">
        <f>AI44</f>
        <v>0</v>
      </c>
    </row>
    <row r="64" spans="2:35" outlineLevel="1" x14ac:dyDescent="0.2">
      <c r="B64" s="445" t="s">
        <v>353</v>
      </c>
      <c r="C64" s="445"/>
      <c r="D64" s="473" t="str">
        <f t="shared" si="2"/>
        <v>Exclude: Cash held for the exclusive purpose of the provision of the Performance Bond within Opening Cash</v>
      </c>
      <c r="E64" s="143" t="str">
        <f t="shared" si="7"/>
        <v>£000</v>
      </c>
      <c r="F64" s="143"/>
      <c r="G64" s="107">
        <f t="shared" si="8"/>
        <v>0</v>
      </c>
      <c r="H64" s="107">
        <f t="shared" si="8"/>
        <v>0</v>
      </c>
      <c r="I64" s="107">
        <f t="shared" si="8"/>
        <v>0</v>
      </c>
      <c r="J64" s="107">
        <f t="shared" si="8"/>
        <v>0</v>
      </c>
      <c r="K64" s="107">
        <f t="shared" si="8"/>
        <v>0</v>
      </c>
      <c r="L64" s="107">
        <f t="shared" si="8"/>
        <v>0</v>
      </c>
      <c r="M64" s="107">
        <f t="shared" si="8"/>
        <v>0</v>
      </c>
      <c r="N64" s="107">
        <f t="shared" si="8"/>
        <v>0</v>
      </c>
      <c r="O64" s="107">
        <f t="shared" si="8"/>
        <v>0</v>
      </c>
      <c r="P64" s="107">
        <f t="shared" si="8"/>
        <v>0</v>
      </c>
      <c r="Q64" s="107">
        <f t="shared" si="8"/>
        <v>0</v>
      </c>
      <c r="R64" s="107">
        <f t="shared" si="8"/>
        <v>0</v>
      </c>
      <c r="S64" s="107">
        <f t="shared" si="8"/>
        <v>0</v>
      </c>
      <c r="T64" s="107">
        <f t="shared" si="8"/>
        <v>0</v>
      </c>
      <c r="U64" s="107">
        <f t="shared" si="8"/>
        <v>0</v>
      </c>
      <c r="V64" s="107">
        <f t="shared" si="8"/>
        <v>0</v>
      </c>
      <c r="W64" s="107">
        <f t="shared" si="8"/>
        <v>0</v>
      </c>
      <c r="X64" s="107">
        <f t="shared" si="8"/>
        <v>0</v>
      </c>
      <c r="Y64" s="107">
        <f t="shared" si="8"/>
        <v>0</v>
      </c>
      <c r="Z64" s="107">
        <f t="shared" si="8"/>
        <v>0</v>
      </c>
      <c r="AA64" s="107">
        <f t="shared" si="8"/>
        <v>0</v>
      </c>
      <c r="AB64" s="107">
        <f t="shared" si="8"/>
        <v>0</v>
      </c>
      <c r="AC64" s="108">
        <f t="shared" si="8"/>
        <v>0</v>
      </c>
      <c r="AE64" s="527">
        <f>AE45</f>
        <v>0</v>
      </c>
      <c r="AG64" s="527">
        <f>AG45</f>
        <v>0</v>
      </c>
      <c r="AH64" s="107"/>
      <c r="AI64" s="527">
        <f>AI45</f>
        <v>0</v>
      </c>
    </row>
    <row r="65" spans="2:36" outlineLevel="1" x14ac:dyDescent="0.2">
      <c r="B65" s="445" t="s">
        <v>353</v>
      </c>
      <c r="C65" s="445"/>
      <c r="D65" s="473" t="str">
        <f t="shared" si="2"/>
        <v>Exclude: Cash held under restrictive terms within Opening Cash</v>
      </c>
      <c r="E65" s="143" t="str">
        <f t="shared" si="7"/>
        <v>£000</v>
      </c>
      <c r="F65" s="143"/>
      <c r="G65" s="107">
        <f t="shared" si="8"/>
        <v>0</v>
      </c>
      <c r="H65" s="107">
        <f t="shared" si="8"/>
        <v>0</v>
      </c>
      <c r="I65" s="107">
        <f t="shared" si="8"/>
        <v>0</v>
      </c>
      <c r="J65" s="107">
        <f t="shared" si="8"/>
        <v>0</v>
      </c>
      <c r="K65" s="107">
        <f t="shared" si="8"/>
        <v>0</v>
      </c>
      <c r="L65" s="107">
        <f t="shared" si="8"/>
        <v>0</v>
      </c>
      <c r="M65" s="107">
        <f t="shared" si="8"/>
        <v>0</v>
      </c>
      <c r="N65" s="107">
        <f t="shared" si="8"/>
        <v>0</v>
      </c>
      <c r="O65" s="107">
        <f t="shared" si="8"/>
        <v>0</v>
      </c>
      <c r="P65" s="107">
        <f t="shared" si="8"/>
        <v>0</v>
      </c>
      <c r="Q65" s="107">
        <f t="shared" si="8"/>
        <v>0</v>
      </c>
      <c r="R65" s="107">
        <f t="shared" si="8"/>
        <v>0</v>
      </c>
      <c r="S65" s="107">
        <f t="shared" si="8"/>
        <v>0</v>
      </c>
      <c r="T65" s="107">
        <f t="shared" si="8"/>
        <v>0</v>
      </c>
      <c r="U65" s="107">
        <f t="shared" si="8"/>
        <v>0</v>
      </c>
      <c r="V65" s="107">
        <f t="shared" si="8"/>
        <v>0</v>
      </c>
      <c r="W65" s="107">
        <f t="shared" si="8"/>
        <v>0</v>
      </c>
      <c r="X65" s="107">
        <f t="shared" si="8"/>
        <v>0</v>
      </c>
      <c r="Y65" s="107">
        <f t="shared" si="8"/>
        <v>0</v>
      </c>
      <c r="Z65" s="107">
        <f t="shared" si="8"/>
        <v>0</v>
      </c>
      <c r="AA65" s="107">
        <f t="shared" si="8"/>
        <v>0</v>
      </c>
      <c r="AB65" s="107">
        <f t="shared" si="8"/>
        <v>0</v>
      </c>
      <c r="AC65" s="108">
        <f t="shared" si="8"/>
        <v>0</v>
      </c>
      <c r="AE65" s="527">
        <f>AE46</f>
        <v>0</v>
      </c>
      <c r="AG65" s="527">
        <f>AG46</f>
        <v>0</v>
      </c>
      <c r="AH65" s="107"/>
      <c r="AI65" s="527">
        <f>AI46</f>
        <v>0</v>
      </c>
    </row>
    <row r="66" spans="2:36" outlineLevel="1" x14ac:dyDescent="0.2">
      <c r="B66" s="445" t="s">
        <v>353</v>
      </c>
      <c r="C66" s="445"/>
      <c r="D66" s="451" t="str">
        <f t="shared" si="2"/>
        <v>Exclude: Opening Season Ticket liabilities</v>
      </c>
      <c r="E66" s="453" t="str">
        <f t="shared" si="7"/>
        <v>£000</v>
      </c>
      <c r="F66" s="453"/>
      <c r="G66" s="880">
        <f t="shared" si="8"/>
        <v>0</v>
      </c>
      <c r="H66" s="880">
        <f t="shared" si="8"/>
        <v>0</v>
      </c>
      <c r="I66" s="880">
        <f t="shared" si="8"/>
        <v>0</v>
      </c>
      <c r="J66" s="880">
        <f t="shared" si="8"/>
        <v>0</v>
      </c>
      <c r="K66" s="880">
        <f t="shared" si="8"/>
        <v>0</v>
      </c>
      <c r="L66" s="880">
        <f t="shared" si="8"/>
        <v>0</v>
      </c>
      <c r="M66" s="880">
        <f t="shared" si="8"/>
        <v>0</v>
      </c>
      <c r="N66" s="880">
        <f t="shared" si="8"/>
        <v>0</v>
      </c>
      <c r="O66" s="880">
        <f t="shared" si="8"/>
        <v>0</v>
      </c>
      <c r="P66" s="880">
        <f t="shared" si="8"/>
        <v>0</v>
      </c>
      <c r="Q66" s="880">
        <f t="shared" si="8"/>
        <v>0</v>
      </c>
      <c r="R66" s="880">
        <f t="shared" si="8"/>
        <v>0</v>
      </c>
      <c r="S66" s="880">
        <f t="shared" si="8"/>
        <v>0</v>
      </c>
      <c r="T66" s="880">
        <f t="shared" si="8"/>
        <v>0</v>
      </c>
      <c r="U66" s="880">
        <f t="shared" si="8"/>
        <v>0</v>
      </c>
      <c r="V66" s="880">
        <f t="shared" si="8"/>
        <v>0</v>
      </c>
      <c r="W66" s="880">
        <f t="shared" si="8"/>
        <v>0</v>
      </c>
      <c r="X66" s="880">
        <f t="shared" si="8"/>
        <v>0</v>
      </c>
      <c r="Y66" s="880">
        <f t="shared" si="8"/>
        <v>0</v>
      </c>
      <c r="Z66" s="880">
        <f t="shared" si="8"/>
        <v>0</v>
      </c>
      <c r="AA66" s="880">
        <f t="shared" si="8"/>
        <v>0</v>
      </c>
      <c r="AB66" s="880">
        <f t="shared" si="8"/>
        <v>0</v>
      </c>
      <c r="AC66" s="881">
        <f t="shared" si="8"/>
        <v>0</v>
      </c>
      <c r="AE66" s="805">
        <f>AE47</f>
        <v>0</v>
      </c>
      <c r="AG66" s="805">
        <f>AG47</f>
        <v>0</v>
      </c>
      <c r="AI66" s="805">
        <f>AI47</f>
        <v>0</v>
      </c>
    </row>
    <row r="67" spans="2:36" outlineLevel="1" x14ac:dyDescent="0.2">
      <c r="B67" s="445" t="s">
        <v>683</v>
      </c>
      <c r="C67" s="445"/>
      <c r="D67" s="878" t="str">
        <f t="shared" si="2"/>
        <v>Movement in Debtors: (Increase) / Decrease</v>
      </c>
      <c r="E67" s="143" t="str">
        <f t="shared" si="7"/>
        <v>£000</v>
      </c>
      <c r="F67" s="143"/>
      <c r="G67" s="351">
        <f t="shared" ref="G67:AC68" si="9">IF(G$17=1,SUMPRODUCT($G48:$AI48,$G$28:$AI$28),IF(G$18=1,SUMPRODUCT($G48:$AI48,$G$29:$AI$29),IF(G$19=1,SUMPRODUCT($G48:$AI48,$G$30:$AI$30),G48)))</f>
        <v>0</v>
      </c>
      <c r="H67" s="351">
        <f t="shared" si="9"/>
        <v>0</v>
      </c>
      <c r="I67" s="351">
        <f t="shared" si="9"/>
        <v>0</v>
      </c>
      <c r="J67" s="351">
        <f t="shared" si="9"/>
        <v>0</v>
      </c>
      <c r="K67" s="351">
        <f t="shared" si="9"/>
        <v>0</v>
      </c>
      <c r="L67" s="351">
        <f t="shared" si="9"/>
        <v>0</v>
      </c>
      <c r="M67" s="351">
        <f t="shared" si="9"/>
        <v>0</v>
      </c>
      <c r="N67" s="351">
        <f t="shared" si="9"/>
        <v>0</v>
      </c>
      <c r="O67" s="351">
        <f t="shared" si="9"/>
        <v>0</v>
      </c>
      <c r="P67" s="351">
        <f t="shared" si="9"/>
        <v>0</v>
      </c>
      <c r="Q67" s="351">
        <f t="shared" si="9"/>
        <v>0</v>
      </c>
      <c r="R67" s="351">
        <f t="shared" si="9"/>
        <v>0</v>
      </c>
      <c r="S67" s="351">
        <f t="shared" si="9"/>
        <v>0</v>
      </c>
      <c r="T67" s="351">
        <f t="shared" si="9"/>
        <v>0</v>
      </c>
      <c r="U67" s="351">
        <f t="shared" si="9"/>
        <v>0</v>
      </c>
      <c r="V67" s="351">
        <f t="shared" si="9"/>
        <v>0</v>
      </c>
      <c r="W67" s="351">
        <f t="shared" si="9"/>
        <v>0</v>
      </c>
      <c r="X67" s="351">
        <f t="shared" si="9"/>
        <v>0</v>
      </c>
      <c r="Y67" s="351">
        <f t="shared" si="9"/>
        <v>0</v>
      </c>
      <c r="Z67" s="351">
        <f t="shared" si="9"/>
        <v>0</v>
      </c>
      <c r="AA67" s="351">
        <f t="shared" si="9"/>
        <v>0</v>
      </c>
      <c r="AB67" s="351">
        <f t="shared" si="9"/>
        <v>0</v>
      </c>
      <c r="AC67" s="564">
        <f t="shared" si="9"/>
        <v>0</v>
      </c>
      <c r="AE67" s="1065">
        <f>IF(AE$17=1,SUMPRODUCT($G48:$AI48,$G$28:$AI$28),IF(AE$18=1,SUMPRODUCT($G48:$AI48,$G$29:$AI$29),IF(AE$19=1,SUMPRODUCT($G48:$AI48,$G$30:$AI$30),AE48)))</f>
        <v>0</v>
      </c>
      <c r="AG67" s="1065">
        <f>IF(AG$17=1,SUMPRODUCT($G48:$AI48,$G$28:$AI$28),IF(AG$18=1,SUMPRODUCT($G48:$AI48,$G$29:$AI$29),IF(AG$19=1,SUMPRODUCT($G48:$AI48,$G$30:$AI$30),AG48)))</f>
        <v>0</v>
      </c>
      <c r="AI67" s="1065">
        <f>IF(AI$17=1,SUMPRODUCT($G48:$AI48,$G$28:$AI$28),IF(AI$18=1,SUMPRODUCT($G48:$AI48,$G$29:$AI$29),IF(AI$19=1,SUMPRODUCT($G48:$AI48,$G$30:$AI$30),AI48)))</f>
        <v>0</v>
      </c>
    </row>
    <row r="68" spans="2:36" outlineLevel="1" x14ac:dyDescent="0.2">
      <c r="B68" s="445" t="s">
        <v>683</v>
      </c>
      <c r="C68" s="445"/>
      <c r="D68" s="874" t="str">
        <f t="shared" si="2"/>
        <v>Exclude: Movement in any bad debts provision or write off and any capital-related debtors</v>
      </c>
      <c r="E68" s="155" t="str">
        <f>E66</f>
        <v>£000</v>
      </c>
      <c r="F68" s="155"/>
      <c r="G68" s="115">
        <f t="shared" si="9"/>
        <v>0</v>
      </c>
      <c r="H68" s="115">
        <f t="shared" si="9"/>
        <v>0</v>
      </c>
      <c r="I68" s="115">
        <f t="shared" si="9"/>
        <v>0</v>
      </c>
      <c r="J68" s="115">
        <f t="shared" si="9"/>
        <v>0</v>
      </c>
      <c r="K68" s="115">
        <f t="shared" si="9"/>
        <v>0</v>
      </c>
      <c r="L68" s="115">
        <f t="shared" si="9"/>
        <v>0</v>
      </c>
      <c r="M68" s="115">
        <f t="shared" si="9"/>
        <v>0</v>
      </c>
      <c r="N68" s="115">
        <f t="shared" si="9"/>
        <v>0</v>
      </c>
      <c r="O68" s="115">
        <f t="shared" si="9"/>
        <v>0</v>
      </c>
      <c r="P68" s="115">
        <f t="shared" si="9"/>
        <v>0</v>
      </c>
      <c r="Q68" s="115">
        <f t="shared" si="9"/>
        <v>0</v>
      </c>
      <c r="R68" s="115">
        <f t="shared" si="9"/>
        <v>0</v>
      </c>
      <c r="S68" s="115">
        <f t="shared" si="9"/>
        <v>0</v>
      </c>
      <c r="T68" s="115">
        <f t="shared" si="9"/>
        <v>0</v>
      </c>
      <c r="U68" s="115">
        <f t="shared" si="9"/>
        <v>0</v>
      </c>
      <c r="V68" s="115">
        <f t="shared" si="9"/>
        <v>0</v>
      </c>
      <c r="W68" s="115">
        <f t="shared" si="9"/>
        <v>0</v>
      </c>
      <c r="X68" s="115">
        <f t="shared" si="9"/>
        <v>0</v>
      </c>
      <c r="Y68" s="115">
        <f t="shared" si="9"/>
        <v>0</v>
      </c>
      <c r="Z68" s="115">
        <f t="shared" si="9"/>
        <v>0</v>
      </c>
      <c r="AA68" s="115">
        <f t="shared" si="9"/>
        <v>0</v>
      </c>
      <c r="AB68" s="115">
        <f t="shared" si="9"/>
        <v>0</v>
      </c>
      <c r="AC68" s="116">
        <f t="shared" si="9"/>
        <v>0</v>
      </c>
      <c r="AE68" s="587">
        <f>IF(AE$17=1,SUMPRODUCT($G49:$AI49,$G$28:$AI$28),IF(AE$18=1,SUMPRODUCT($G49:$AI49,$G$29:$AI$29),IF(AE$19=1,SUMPRODUCT($G49:$AI49,$G$30:$AI$30),AE49)))</f>
        <v>0</v>
      </c>
      <c r="AG68" s="587">
        <f>IF(AG$17=1,SUMPRODUCT($G49:$AI49,$G$28:$AI$28),IF(AG$18=1,SUMPRODUCT($G49:$AI49,$G$29:$AI$29),IF(AG$19=1,SUMPRODUCT($G49:$AI49,$G$30:$AI$30),AG49)))</f>
        <v>0</v>
      </c>
      <c r="AH68" s="107"/>
      <c r="AI68" s="587">
        <f>IF(AI$17=1,SUMPRODUCT($G49:$AI49,$G$28:$AI$28),IF(AI$18=1,SUMPRODUCT($G49:$AI49,$G$29:$AI$29),IF(AI$19=1,SUMPRODUCT($G49:$AI49,$G$30:$AI$30),AI49)))</f>
        <v>0</v>
      </c>
    </row>
    <row r="69" spans="2:36" outlineLevel="1" x14ac:dyDescent="0.2">
      <c r="AE69" s="852"/>
      <c r="AG69" s="852"/>
      <c r="AI69" s="852"/>
    </row>
    <row r="70" spans="2:36" outlineLevel="1" x14ac:dyDescent="0.2">
      <c r="D70" s="875" t="s">
        <v>345</v>
      </c>
      <c r="E70" s="837" t="str">
        <f>E68</f>
        <v>£000</v>
      </c>
      <c r="F70" s="837"/>
      <c r="G70" s="876">
        <f t="shared" ref="G70:AC70" si="10">SUM(G54:G68)</f>
        <v>0</v>
      </c>
      <c r="H70" s="876">
        <f t="shared" si="10"/>
        <v>0</v>
      </c>
      <c r="I70" s="876">
        <f t="shared" si="10"/>
        <v>0</v>
      </c>
      <c r="J70" s="876">
        <f t="shared" si="10"/>
        <v>0</v>
      </c>
      <c r="K70" s="876">
        <f t="shared" si="10"/>
        <v>0</v>
      </c>
      <c r="L70" s="876">
        <f t="shared" si="10"/>
        <v>0</v>
      </c>
      <c r="M70" s="876">
        <f t="shared" si="10"/>
        <v>0</v>
      </c>
      <c r="N70" s="876">
        <f t="shared" si="10"/>
        <v>0</v>
      </c>
      <c r="O70" s="876">
        <f t="shared" si="10"/>
        <v>0</v>
      </c>
      <c r="P70" s="876">
        <f t="shared" si="10"/>
        <v>0</v>
      </c>
      <c r="Q70" s="876">
        <f t="shared" si="10"/>
        <v>0</v>
      </c>
      <c r="R70" s="876">
        <f t="shared" si="10"/>
        <v>0</v>
      </c>
      <c r="S70" s="876">
        <f t="shared" si="10"/>
        <v>0</v>
      </c>
      <c r="T70" s="876">
        <f t="shared" si="10"/>
        <v>0</v>
      </c>
      <c r="U70" s="876">
        <f t="shared" si="10"/>
        <v>0</v>
      </c>
      <c r="V70" s="876">
        <f t="shared" si="10"/>
        <v>0</v>
      </c>
      <c r="W70" s="876">
        <f t="shared" si="10"/>
        <v>0</v>
      </c>
      <c r="X70" s="876">
        <f t="shared" si="10"/>
        <v>0</v>
      </c>
      <c r="Y70" s="876">
        <f t="shared" si="10"/>
        <v>0</v>
      </c>
      <c r="Z70" s="876">
        <f t="shared" si="10"/>
        <v>0</v>
      </c>
      <c r="AA70" s="876">
        <f t="shared" si="10"/>
        <v>0</v>
      </c>
      <c r="AB70" s="876">
        <f t="shared" si="10"/>
        <v>0</v>
      </c>
      <c r="AC70" s="877">
        <f t="shared" si="10"/>
        <v>0</v>
      </c>
      <c r="AE70" s="1068">
        <f>SUM(AE54:AE68)</f>
        <v>0</v>
      </c>
      <c r="AG70" s="1068">
        <f>SUM(AG54:AG68)</f>
        <v>0</v>
      </c>
      <c r="AH70" s="107"/>
      <c r="AI70" s="1068">
        <f>SUM(AI54:AI68)</f>
        <v>0</v>
      </c>
    </row>
    <row r="71" spans="2:36" outlineLevel="1" x14ac:dyDescent="0.2">
      <c r="N71" s="107"/>
    </row>
    <row r="72" spans="2:36" x14ac:dyDescent="0.2">
      <c r="N72" s="107"/>
    </row>
    <row r="73" spans="2:36" ht="15" x14ac:dyDescent="0.25">
      <c r="B73" s="596"/>
      <c r="C73" s="596" t="s">
        <v>359</v>
      </c>
      <c r="D73" s="596"/>
      <c r="E73" s="596"/>
      <c r="F73" s="596"/>
      <c r="G73" s="596"/>
      <c r="H73" s="596"/>
      <c r="I73" s="596"/>
      <c r="J73" s="596"/>
      <c r="K73" s="596"/>
      <c r="L73" s="596"/>
      <c r="M73" s="596"/>
      <c r="N73" s="596"/>
      <c r="O73" s="596"/>
      <c r="P73" s="596"/>
      <c r="Q73" s="596"/>
      <c r="R73" s="596"/>
      <c r="S73" s="596"/>
      <c r="T73" s="596"/>
      <c r="U73" s="596"/>
      <c r="V73" s="596"/>
      <c r="W73" s="596"/>
      <c r="X73" s="596"/>
      <c r="Y73" s="596"/>
      <c r="Z73" s="596"/>
      <c r="AA73" s="596"/>
      <c r="AB73" s="596"/>
      <c r="AC73" s="596"/>
      <c r="AD73" s="596"/>
      <c r="AE73" s="596"/>
      <c r="AF73" s="596"/>
      <c r="AG73" s="596"/>
      <c r="AH73" s="596"/>
      <c r="AI73" s="596"/>
      <c r="AJ73" s="596"/>
    </row>
    <row r="74" spans="2:36" outlineLevel="1" x14ac:dyDescent="0.2">
      <c r="O74" s="107"/>
      <c r="P74" s="107"/>
    </row>
    <row r="75" spans="2:36" outlineLevel="1" x14ac:dyDescent="0.2">
      <c r="D75" s="200" t="s">
        <v>682</v>
      </c>
    </row>
    <row r="76" spans="2:36" outlineLevel="1" x14ac:dyDescent="0.2">
      <c r="B76" s="445" t="s">
        <v>681</v>
      </c>
      <c r="C76" s="445"/>
      <c r="D76" s="882" t="str">
        <f>'Line Items'!D2744</f>
        <v>Total Costs</v>
      </c>
      <c r="E76" s="753" t="s">
        <v>428</v>
      </c>
      <c r="F76" s="883"/>
      <c r="G76" s="884">
        <f>-MIN('P&amp;L3'!G$26,0)*G$21</f>
        <v>0</v>
      </c>
      <c r="H76" s="884">
        <f>-MIN('P&amp;L3'!H$26,0)*H$21</f>
        <v>0</v>
      </c>
      <c r="I76" s="884">
        <f>-MIN('P&amp;L3'!I$26,0)*I$21</f>
        <v>0</v>
      </c>
      <c r="J76" s="884">
        <f>-MIN('P&amp;L3'!J$26,0)*J$21</f>
        <v>0</v>
      </c>
      <c r="K76" s="884">
        <f>-MIN('P&amp;L3'!K$26,0)*K$21</f>
        <v>0</v>
      </c>
      <c r="L76" s="884">
        <f>-MIN('P&amp;L3'!L$26,0)*L$21</f>
        <v>0</v>
      </c>
      <c r="M76" s="884">
        <f>-MIN('P&amp;L3'!M$26,0)*M$21</f>
        <v>0</v>
      </c>
      <c r="N76" s="884">
        <f>-MIN('P&amp;L3'!N$26,0)*N$21</f>
        <v>0</v>
      </c>
      <c r="O76" s="884">
        <f>-MIN('P&amp;L3'!O$26,0)*O$21</f>
        <v>0</v>
      </c>
      <c r="P76" s="884">
        <f>-MIN('P&amp;L3'!P$26,0)*P$21</f>
        <v>0</v>
      </c>
      <c r="Q76" s="884">
        <f>-MIN('P&amp;L3'!Q$26,0)*Q$21</f>
        <v>0</v>
      </c>
      <c r="R76" s="884">
        <f>-MIN('P&amp;L3'!R$26,0)*R$21</f>
        <v>0</v>
      </c>
      <c r="S76" s="884">
        <f>-MIN('P&amp;L3'!S$26,0)*S$21</f>
        <v>0</v>
      </c>
      <c r="T76" s="884">
        <f>-MIN('P&amp;L3'!T$26,0)*T$21</f>
        <v>0</v>
      </c>
      <c r="U76" s="884">
        <f>-MIN('P&amp;L3'!U$26,0)*U$21</f>
        <v>0</v>
      </c>
      <c r="V76" s="884">
        <f>-MIN('P&amp;L3'!V$26,0)*V$21</f>
        <v>0</v>
      </c>
      <c r="W76" s="884">
        <f>-MIN('P&amp;L3'!W$26,0)*W$21</f>
        <v>0</v>
      </c>
      <c r="X76" s="884">
        <f>-MIN('P&amp;L3'!X$26,0)*X$21</f>
        <v>0</v>
      </c>
      <c r="Y76" s="884">
        <f>-MIN('P&amp;L3'!Y$26,0)*Y$21</f>
        <v>0</v>
      </c>
      <c r="Z76" s="884">
        <f>-MIN('P&amp;L3'!Z$26,0)*Z$21</f>
        <v>0</v>
      </c>
      <c r="AA76" s="884">
        <f>-MIN('P&amp;L3'!AA$26,0)*AA$21</f>
        <v>0</v>
      </c>
      <c r="AB76" s="884">
        <f>-MIN('P&amp;L3'!AB$26,0)*AB$21</f>
        <v>0</v>
      </c>
      <c r="AC76" s="885">
        <f>-MIN('P&amp;L3'!AC$26,0)*AC$21</f>
        <v>0</v>
      </c>
      <c r="AE76" s="1063">
        <f>-MIN('P&amp;L3'!AE$26,0)*AE$21</f>
        <v>0</v>
      </c>
      <c r="AG76" s="1063">
        <f>-MIN('P&amp;L3'!AG$26,0)*AG$21</f>
        <v>0</v>
      </c>
      <c r="AI76" s="1063">
        <f>-MIN('P&amp;L3'!AI$26,0)*AI$21</f>
        <v>0</v>
      </c>
    </row>
    <row r="77" spans="2:36" outlineLevel="1" x14ac:dyDescent="0.2">
      <c r="B77" s="445" t="s">
        <v>681</v>
      </c>
      <c r="C77" s="445"/>
      <c r="D77" s="461" t="str">
        <f>'Line Items'!D2745</f>
        <v>Exceptional &amp; Contingency Costs</v>
      </c>
      <c r="E77" s="463" t="str">
        <f t="shared" ref="E77:E99" si="11">E76</f>
        <v>£000</v>
      </c>
      <c r="F77" s="463"/>
      <c r="G77" s="464">
        <f>-SUM(MIN('P&amp;L1'!G$521,0),
MIN('P&amp;L1'!G$522,0),
MIN('P&amp;L1'!G$523,0),
MIN('P&amp;L1'!G$524,0),
MIN('P&amp;L1'!G$525,0),
MIN('P&amp;L1'!G$526,0),
MIN('P&amp;L1'!G$527,0),
MIN('P&amp;L1'!G$528,0),
MIN('P&amp;L1'!G$529,0),
MIN('P&amp;L1'!G$530,0))
*G$21</f>
        <v>0</v>
      </c>
      <c r="H77" s="464">
        <f>-SUM(MIN('P&amp;L1'!H$521,0),
MIN('P&amp;L1'!H$522,0),
MIN('P&amp;L1'!H$523,0),
MIN('P&amp;L1'!H$524,0),
MIN('P&amp;L1'!H$525,0),
MIN('P&amp;L1'!H$526,0),
MIN('P&amp;L1'!H$527,0),
MIN('P&amp;L1'!H$528,0),
MIN('P&amp;L1'!H$529,0),
MIN('P&amp;L1'!H$530,0))
*H$21</f>
        <v>0</v>
      </c>
      <c r="I77" s="464">
        <f>-SUM(MIN('P&amp;L1'!I$521,0),
MIN('P&amp;L1'!I$522,0),
MIN('P&amp;L1'!I$523,0),
MIN('P&amp;L1'!I$524,0),
MIN('P&amp;L1'!I$525,0),
MIN('P&amp;L1'!I$526,0),
MIN('P&amp;L1'!I$527,0),
MIN('P&amp;L1'!I$528,0),
MIN('P&amp;L1'!I$529,0),
MIN('P&amp;L1'!I$530,0))
*I$21</f>
        <v>0</v>
      </c>
      <c r="J77" s="464">
        <f>-SUM(MIN('P&amp;L1'!J$521,0),
MIN('P&amp;L1'!J$522,0),
MIN('P&amp;L1'!J$523,0),
MIN('P&amp;L1'!J$524,0),
MIN('P&amp;L1'!J$525,0),
MIN('P&amp;L1'!J$526,0),
MIN('P&amp;L1'!J$527,0),
MIN('P&amp;L1'!J$528,0),
MIN('P&amp;L1'!J$529,0),
MIN('P&amp;L1'!J$530,0))
*J$21</f>
        <v>0</v>
      </c>
      <c r="K77" s="464">
        <f>-SUM(MIN('P&amp;L1'!K$521,0),
MIN('P&amp;L1'!K$522,0),
MIN('P&amp;L1'!K$523,0),
MIN('P&amp;L1'!K$524,0),
MIN('P&amp;L1'!K$525,0),
MIN('P&amp;L1'!K$526,0),
MIN('P&amp;L1'!K$527,0),
MIN('P&amp;L1'!K$528,0),
MIN('P&amp;L1'!K$529,0),
MIN('P&amp;L1'!K$530,0))
*K$21</f>
        <v>0</v>
      </c>
      <c r="L77" s="464">
        <f>-SUM(MIN('P&amp;L1'!L$521,0),
MIN('P&amp;L1'!L$522,0),
MIN('P&amp;L1'!L$523,0),
MIN('P&amp;L1'!L$524,0),
MIN('P&amp;L1'!L$525,0),
MIN('P&amp;L1'!L$526,0),
MIN('P&amp;L1'!L$527,0),
MIN('P&amp;L1'!L$528,0),
MIN('P&amp;L1'!L$529,0),
MIN('P&amp;L1'!L$530,0))
*L$21</f>
        <v>0</v>
      </c>
      <c r="M77" s="464">
        <f>-SUM(MIN('P&amp;L1'!M$521,0),
MIN('P&amp;L1'!M$522,0),
MIN('P&amp;L1'!M$523,0),
MIN('P&amp;L1'!M$524,0),
MIN('P&amp;L1'!M$525,0),
MIN('P&amp;L1'!M$526,0),
MIN('P&amp;L1'!M$527,0),
MIN('P&amp;L1'!M$528,0),
MIN('P&amp;L1'!M$529,0),
MIN('P&amp;L1'!M$530,0))
*M$21</f>
        <v>0</v>
      </c>
      <c r="N77" s="464">
        <f>-SUM(MIN('P&amp;L1'!N$521,0),
MIN('P&amp;L1'!N$522,0),
MIN('P&amp;L1'!N$523,0),
MIN('P&amp;L1'!N$524,0),
MIN('P&amp;L1'!N$525,0),
MIN('P&amp;L1'!N$526,0),
MIN('P&amp;L1'!N$527,0),
MIN('P&amp;L1'!N$528,0),
MIN('P&amp;L1'!N$529,0),
MIN('P&amp;L1'!N$530,0))
*N$21</f>
        <v>0</v>
      </c>
      <c r="O77" s="464">
        <f>-SUM(MIN('P&amp;L1'!O$521,0),
MIN('P&amp;L1'!O$522,0),
MIN('P&amp;L1'!O$523,0),
MIN('P&amp;L1'!O$524,0),
MIN('P&amp;L1'!O$525,0),
MIN('P&amp;L1'!O$526,0),
MIN('P&amp;L1'!O$527,0),
MIN('P&amp;L1'!O$528,0),
MIN('P&amp;L1'!O$529,0),
MIN('P&amp;L1'!O$530,0))
*O$21</f>
        <v>0</v>
      </c>
      <c r="P77" s="464">
        <f>-SUM(MIN('P&amp;L1'!P$521,0),
MIN('P&amp;L1'!P$522,0),
MIN('P&amp;L1'!P$523,0),
MIN('P&amp;L1'!P$524,0),
MIN('P&amp;L1'!P$525,0),
MIN('P&amp;L1'!P$526,0),
MIN('P&amp;L1'!P$527,0),
MIN('P&amp;L1'!P$528,0),
MIN('P&amp;L1'!P$529,0),
MIN('P&amp;L1'!P$530,0))
*P$21</f>
        <v>0</v>
      </c>
      <c r="Q77" s="464">
        <f>-SUM(MIN('P&amp;L1'!Q$521,0),
MIN('P&amp;L1'!Q$522,0),
MIN('P&amp;L1'!Q$523,0),
MIN('P&amp;L1'!Q$524,0),
MIN('P&amp;L1'!Q$525,0),
MIN('P&amp;L1'!Q$526,0),
MIN('P&amp;L1'!Q$527,0),
MIN('P&amp;L1'!Q$528,0),
MIN('P&amp;L1'!Q$529,0),
MIN('P&amp;L1'!Q$530,0))
*Q$21</f>
        <v>0</v>
      </c>
      <c r="R77" s="464">
        <f>-SUM(MIN('P&amp;L1'!R$521,0),
MIN('P&amp;L1'!R$522,0),
MIN('P&amp;L1'!R$523,0),
MIN('P&amp;L1'!R$524,0),
MIN('P&amp;L1'!R$525,0),
MIN('P&amp;L1'!R$526,0),
MIN('P&amp;L1'!R$527,0),
MIN('P&amp;L1'!R$528,0),
MIN('P&amp;L1'!R$529,0),
MIN('P&amp;L1'!R$530,0))
*R$21</f>
        <v>0</v>
      </c>
      <c r="S77" s="464">
        <f>-SUM(MIN('P&amp;L1'!S$521,0),
MIN('P&amp;L1'!S$522,0),
MIN('P&amp;L1'!S$523,0),
MIN('P&amp;L1'!S$524,0),
MIN('P&amp;L1'!S$525,0),
MIN('P&amp;L1'!S$526,0),
MIN('P&amp;L1'!S$527,0),
MIN('P&amp;L1'!S$528,0),
MIN('P&amp;L1'!S$529,0),
MIN('P&amp;L1'!S$530,0))
*S$21</f>
        <v>0</v>
      </c>
      <c r="T77" s="464">
        <f>-SUM(MIN('P&amp;L1'!T$521,0),
MIN('P&amp;L1'!T$522,0),
MIN('P&amp;L1'!T$523,0),
MIN('P&amp;L1'!T$524,0),
MIN('P&amp;L1'!T$525,0),
MIN('P&amp;L1'!T$526,0),
MIN('P&amp;L1'!T$527,0),
MIN('P&amp;L1'!T$528,0),
MIN('P&amp;L1'!T$529,0),
MIN('P&amp;L1'!T$530,0))
*T$21</f>
        <v>0</v>
      </c>
      <c r="U77" s="464">
        <f>-SUM(MIN('P&amp;L1'!U$521,0),
MIN('P&amp;L1'!U$522,0),
MIN('P&amp;L1'!U$523,0),
MIN('P&amp;L1'!U$524,0),
MIN('P&amp;L1'!U$525,0),
MIN('P&amp;L1'!U$526,0),
MIN('P&amp;L1'!U$527,0),
MIN('P&amp;L1'!U$528,0),
MIN('P&amp;L1'!U$529,0),
MIN('P&amp;L1'!U$530,0))
*U$21</f>
        <v>0</v>
      </c>
      <c r="V77" s="464">
        <f>-SUM(MIN('P&amp;L1'!V$521,0),
MIN('P&amp;L1'!V$522,0),
MIN('P&amp;L1'!V$523,0),
MIN('P&amp;L1'!V$524,0),
MIN('P&amp;L1'!V$525,0),
MIN('P&amp;L1'!V$526,0),
MIN('P&amp;L1'!V$527,0),
MIN('P&amp;L1'!V$528,0),
MIN('P&amp;L1'!V$529,0),
MIN('P&amp;L1'!V$530,0))
*V$21</f>
        <v>0</v>
      </c>
      <c r="W77" s="464">
        <f>-SUM(MIN('P&amp;L1'!W$521,0),
MIN('P&amp;L1'!W$522,0),
MIN('P&amp;L1'!W$523,0),
MIN('P&amp;L1'!W$524,0),
MIN('P&amp;L1'!W$525,0),
MIN('P&amp;L1'!W$526,0),
MIN('P&amp;L1'!W$527,0),
MIN('P&amp;L1'!W$528,0),
MIN('P&amp;L1'!W$529,0),
MIN('P&amp;L1'!W$530,0))
*W$21</f>
        <v>0</v>
      </c>
      <c r="X77" s="464">
        <f>-SUM(MIN('P&amp;L1'!X$521,0),
MIN('P&amp;L1'!X$522,0),
MIN('P&amp;L1'!X$523,0),
MIN('P&amp;L1'!X$524,0),
MIN('P&amp;L1'!X$525,0),
MIN('P&amp;L1'!X$526,0),
MIN('P&amp;L1'!X$527,0),
MIN('P&amp;L1'!X$528,0),
MIN('P&amp;L1'!X$529,0),
MIN('P&amp;L1'!X$530,0))
*X$21</f>
        <v>0</v>
      </c>
      <c r="Y77" s="464">
        <f>-SUM(MIN('P&amp;L1'!Y$521,0),
MIN('P&amp;L1'!Y$522,0),
MIN('P&amp;L1'!Y$523,0),
MIN('P&amp;L1'!Y$524,0),
MIN('P&amp;L1'!Y$525,0),
MIN('P&amp;L1'!Y$526,0),
MIN('P&amp;L1'!Y$527,0),
MIN('P&amp;L1'!Y$528,0),
MIN('P&amp;L1'!Y$529,0),
MIN('P&amp;L1'!Y$530,0))
*Y$21</f>
        <v>0</v>
      </c>
      <c r="Z77" s="464">
        <f>-SUM(MIN('P&amp;L1'!Z$521,0),
MIN('P&amp;L1'!Z$522,0),
MIN('P&amp;L1'!Z$523,0),
MIN('P&amp;L1'!Z$524,0),
MIN('P&amp;L1'!Z$525,0),
MIN('P&amp;L1'!Z$526,0),
MIN('P&amp;L1'!Z$527,0),
MIN('P&amp;L1'!Z$528,0),
MIN('P&amp;L1'!Z$529,0),
MIN('P&amp;L1'!Z$530,0))
*Z$21</f>
        <v>0</v>
      </c>
      <c r="AA77" s="464">
        <f>-SUM(MIN('P&amp;L1'!AA$521,0),
MIN('P&amp;L1'!AA$522,0),
MIN('P&amp;L1'!AA$523,0),
MIN('P&amp;L1'!AA$524,0),
MIN('P&amp;L1'!AA$525,0),
MIN('P&amp;L1'!AA$526,0),
MIN('P&amp;L1'!AA$527,0),
MIN('P&amp;L1'!AA$528,0),
MIN('P&amp;L1'!AA$529,0),
MIN('P&amp;L1'!AA$530,0))
*AA$21</f>
        <v>0</v>
      </c>
      <c r="AB77" s="464">
        <f>-SUM(MIN('P&amp;L1'!AB$521,0),
MIN('P&amp;L1'!AB$522,0),
MIN('P&amp;L1'!AB$523,0),
MIN('P&amp;L1'!AB$524,0),
MIN('P&amp;L1'!AB$525,0),
MIN('P&amp;L1'!AB$526,0),
MIN('P&amp;L1'!AB$527,0),
MIN('P&amp;L1'!AB$528,0),
MIN('P&amp;L1'!AB$529,0),
MIN('P&amp;L1'!AB$530,0))
*AB$21</f>
        <v>0</v>
      </c>
      <c r="AC77" s="465">
        <f>-SUM(MIN('P&amp;L1'!AC$521,0),
MIN('P&amp;L1'!AC$522,0),
MIN('P&amp;L1'!AC$523,0),
MIN('P&amp;L1'!AC$524,0),
MIN('P&amp;L1'!AC$525,0),
MIN('P&amp;L1'!AC$526,0),
MIN('P&amp;L1'!AC$527,0),
MIN('P&amp;L1'!AC$528,0),
MIN('P&amp;L1'!AC$529,0),
MIN('P&amp;L1'!AC$530,0))
*AC$21</f>
        <v>0</v>
      </c>
      <c r="AE77" s="1063">
        <f>-SUM(MIN('P&amp;L1'!AE$521,0),
MIN('P&amp;L1'!AE$522,0),
MIN('P&amp;L1'!AE$523,0),
MIN('P&amp;L1'!AE$524,0),
MIN('P&amp;L1'!AE$525,0),
MIN('P&amp;L1'!AE$526,0),
MIN('P&amp;L1'!AE$527,0),
MIN('P&amp;L1'!AE$528,0),
MIN('P&amp;L1'!AE$529,0),
MIN('P&amp;L1'!AE$530,0))
*AE$21</f>
        <v>0</v>
      </c>
      <c r="AG77" s="1063">
        <f>-SUM(MIN('P&amp;L1'!AG$521,0),
MIN('P&amp;L1'!AG$522,0),
MIN('P&amp;L1'!AG$523,0),
MIN('P&amp;L1'!AG$524,0),
MIN('P&amp;L1'!AG$525,0),
MIN('P&amp;L1'!AG$526,0),
MIN('P&amp;L1'!AG$527,0),
MIN('P&amp;L1'!AG$528,0),
MIN('P&amp;L1'!AG$529,0),
MIN('P&amp;L1'!AG$530,0))
*AG$21</f>
        <v>0</v>
      </c>
      <c r="AI77" s="1063">
        <f>-SUM(MIN('P&amp;L1'!AI$521,0),
MIN('P&amp;L1'!AI$522,0),
MIN('P&amp;L1'!AI$523,0),
MIN('P&amp;L1'!AI$524,0),
MIN('P&amp;L1'!AI$525,0),
MIN('P&amp;L1'!AI$526,0),
MIN('P&amp;L1'!AI$527,0),
MIN('P&amp;L1'!AI$528,0),
MIN('P&amp;L1'!AI$529,0),
MIN('P&amp;L1'!AI$530,0))
*AI$21</f>
        <v>0</v>
      </c>
    </row>
    <row r="78" spans="2:36" outlineLevel="1" x14ac:dyDescent="0.2">
      <c r="B78" s="445" t="s">
        <v>681</v>
      </c>
      <c r="C78" s="445"/>
      <c r="D78" s="461" t="str">
        <f>'Line Items'!D2746</f>
        <v xml:space="preserve">Exclude: Income from Network Rail </v>
      </c>
      <c r="E78" s="463" t="str">
        <f t="shared" si="11"/>
        <v>£000</v>
      </c>
      <c r="F78" s="463"/>
      <c r="G78" s="464">
        <f>SUM('P&amp;L1'!G$483:G$485,MAX('P&amp;L1'!G$486,0),MAX('P&amp;L1'!G$487,0),MAX('P&amp;L1'!G$488,0),MAX('P&amp;L1'!G$489,0),MAX('P&amp;L1'!G$490,0),MAX('P&amp;L1'!G$491,0),MAX(SUM('P&amp;L1'!G$507:G$510),0))*G$21</f>
        <v>0</v>
      </c>
      <c r="H78" s="464">
        <f>SUM('P&amp;L1'!H$483:H$485,MAX('P&amp;L1'!H$486,0),MAX('P&amp;L1'!H$487,0),MAX('P&amp;L1'!H$488,0),MAX('P&amp;L1'!H$489,0),MAX('P&amp;L1'!H$490,0),MAX('P&amp;L1'!H$491,0),MAX(SUM('P&amp;L1'!H$507:H$510),0))*H$21</f>
        <v>0</v>
      </c>
      <c r="I78" s="464">
        <f>SUM('P&amp;L1'!I$483:I$485,MAX('P&amp;L1'!I$486,0),MAX('P&amp;L1'!I$487,0),MAX('P&amp;L1'!I$488,0),MAX('P&amp;L1'!I$489,0),MAX('P&amp;L1'!I$490,0),MAX('P&amp;L1'!I$491,0),MAX(SUM('P&amp;L1'!I$507:I$510),0))*I$21</f>
        <v>0</v>
      </c>
      <c r="J78" s="464">
        <f>SUM('P&amp;L1'!J$483:J$485,MAX('P&amp;L1'!J$486,0),MAX('P&amp;L1'!J$487,0),MAX('P&amp;L1'!J$488,0),MAX('P&amp;L1'!J$489,0),MAX('P&amp;L1'!J$490,0),MAX('P&amp;L1'!J$491,0),MAX(SUM('P&amp;L1'!J$507:J$510),0))*J$21</f>
        <v>0</v>
      </c>
      <c r="K78" s="464">
        <f>SUM('P&amp;L1'!K$483:K$485,MAX('P&amp;L1'!K$486,0),MAX('P&amp;L1'!K$487,0),MAX('P&amp;L1'!K$488,0),MAX('P&amp;L1'!K$489,0),MAX('P&amp;L1'!K$490,0),MAX('P&amp;L1'!K$491,0),MAX(SUM('P&amp;L1'!K$507:K$510),0))*K$21</f>
        <v>0</v>
      </c>
      <c r="L78" s="464">
        <f>SUM('P&amp;L1'!L$483:L$485,MAX('P&amp;L1'!L$486,0),MAX('P&amp;L1'!L$487,0),MAX('P&amp;L1'!L$488,0),MAX('P&amp;L1'!L$489,0),MAX('P&amp;L1'!L$490,0),MAX('P&amp;L1'!L$491,0),MAX(SUM('P&amp;L1'!L$507:L$510),0))*L$21</f>
        <v>0</v>
      </c>
      <c r="M78" s="464">
        <f>SUM('P&amp;L1'!M$483:M$485,MAX('P&amp;L1'!M$486,0),MAX('P&amp;L1'!M$487,0),MAX('P&amp;L1'!M$488,0),MAX('P&amp;L1'!M$489,0),MAX('P&amp;L1'!M$490,0),MAX('P&amp;L1'!M$491,0),MAX(SUM('P&amp;L1'!M$507:M$510),0))*M$21</f>
        <v>0</v>
      </c>
      <c r="N78" s="464">
        <f>SUM('P&amp;L1'!N$483:N$485,MAX('P&amp;L1'!N$486,0),MAX('P&amp;L1'!N$487,0),MAX('P&amp;L1'!N$488,0),MAX('P&amp;L1'!N$489,0),MAX('P&amp;L1'!N$490,0),MAX('P&amp;L1'!N$491,0),MAX(SUM('P&amp;L1'!N$507:N$510),0))*N$21</f>
        <v>0</v>
      </c>
      <c r="O78" s="464">
        <f>SUM('P&amp;L1'!O$483:O$485,MAX('P&amp;L1'!O$486,0),MAX('P&amp;L1'!O$487,0),MAX('P&amp;L1'!O$488,0),MAX('P&amp;L1'!O$489,0),MAX('P&amp;L1'!O$490,0),MAX('P&amp;L1'!O$491,0),MAX(SUM('P&amp;L1'!O$507:O$510),0))*O$21</f>
        <v>0</v>
      </c>
      <c r="P78" s="464">
        <f>SUM('P&amp;L1'!P$483:P$485,MAX('P&amp;L1'!P$486,0),MAX('P&amp;L1'!P$487,0),MAX('P&amp;L1'!P$488,0),MAX('P&amp;L1'!P$489,0),MAX('P&amp;L1'!P$490,0),MAX('P&amp;L1'!P$491,0),MAX(SUM('P&amp;L1'!P$507:P$510),0))*P$21</f>
        <v>0</v>
      </c>
      <c r="Q78" s="464">
        <f>SUM('P&amp;L1'!Q$483:Q$485,MAX('P&amp;L1'!Q$486,0),MAX('P&amp;L1'!Q$487,0),MAX('P&amp;L1'!Q$488,0),MAX('P&amp;L1'!Q$489,0),MAX('P&amp;L1'!Q$490,0),MAX('P&amp;L1'!Q$491,0),MAX(SUM('P&amp;L1'!Q$507:Q$510),0))*Q$21</f>
        <v>0</v>
      </c>
      <c r="R78" s="464">
        <f>SUM('P&amp;L1'!R$483:R$485,MAX('P&amp;L1'!R$486,0),MAX('P&amp;L1'!R$487,0),MAX('P&amp;L1'!R$488,0),MAX('P&amp;L1'!R$489,0),MAX('P&amp;L1'!R$490,0),MAX('P&amp;L1'!R$491,0),MAX(SUM('P&amp;L1'!R$507:R$510),0))*R$21</f>
        <v>0</v>
      </c>
      <c r="S78" s="464">
        <f>SUM('P&amp;L1'!S$483:S$485,MAX('P&amp;L1'!S$486,0),MAX('P&amp;L1'!S$487,0),MAX('P&amp;L1'!S$488,0),MAX('P&amp;L1'!S$489,0),MAX('P&amp;L1'!S$490,0),MAX('P&amp;L1'!S$491,0),MAX(SUM('P&amp;L1'!S$507:S$510),0))*S$21</f>
        <v>0</v>
      </c>
      <c r="T78" s="464">
        <f>SUM('P&amp;L1'!T$483:T$485,MAX('P&amp;L1'!T$486,0),MAX('P&amp;L1'!T$487,0),MAX('P&amp;L1'!T$488,0),MAX('P&amp;L1'!T$489,0),MAX('P&amp;L1'!T$490,0),MAX('P&amp;L1'!T$491,0),MAX(SUM('P&amp;L1'!T$507:T$510),0))*T$21</f>
        <v>0</v>
      </c>
      <c r="U78" s="464">
        <f>SUM('P&amp;L1'!U$483:U$485,MAX('P&amp;L1'!U$486,0),MAX('P&amp;L1'!U$487,0),MAX('P&amp;L1'!U$488,0),MAX('P&amp;L1'!U$489,0),MAX('P&amp;L1'!U$490,0),MAX('P&amp;L1'!U$491,0),MAX(SUM('P&amp;L1'!U$507:U$510),0))*U$21</f>
        <v>0</v>
      </c>
      <c r="V78" s="464">
        <f>SUM('P&amp;L1'!V$483:V$485,MAX('P&amp;L1'!V$486,0),MAX('P&amp;L1'!V$487,0),MAX('P&amp;L1'!V$488,0),MAX('P&amp;L1'!V$489,0),MAX('P&amp;L1'!V$490,0),MAX('P&amp;L1'!V$491,0),MAX(SUM('P&amp;L1'!V$507:V$510),0))*V$21</f>
        <v>0</v>
      </c>
      <c r="W78" s="464">
        <f>SUM('P&amp;L1'!W$483:W$485,MAX('P&amp;L1'!W$486,0),MAX('P&amp;L1'!W$487,0),MAX('P&amp;L1'!W$488,0),MAX('P&amp;L1'!W$489,0),MAX('P&amp;L1'!W$490,0),MAX('P&amp;L1'!W$491,0),MAX(SUM('P&amp;L1'!W$507:W$510),0))*W$21</f>
        <v>0</v>
      </c>
      <c r="X78" s="464">
        <f>SUM('P&amp;L1'!X$483:X$485,MAX('P&amp;L1'!X$486,0),MAX('P&amp;L1'!X$487,0),MAX('P&amp;L1'!X$488,0),MAX('P&amp;L1'!X$489,0),MAX('P&amp;L1'!X$490,0),MAX('P&amp;L1'!X$491,0),MAX(SUM('P&amp;L1'!X$507:X$510),0))*X$21</f>
        <v>0</v>
      </c>
      <c r="Y78" s="464">
        <f>SUM('P&amp;L1'!Y$483:Y$485,MAX('P&amp;L1'!Y$486,0),MAX('P&amp;L1'!Y$487,0),MAX('P&amp;L1'!Y$488,0),MAX('P&amp;L1'!Y$489,0),MAX('P&amp;L1'!Y$490,0),MAX('P&amp;L1'!Y$491,0),MAX(SUM('P&amp;L1'!Y$507:Y$510),0))*Y$21</f>
        <v>0</v>
      </c>
      <c r="Z78" s="464">
        <f>SUM('P&amp;L1'!Z$483:Z$485,MAX('P&amp;L1'!Z$486,0),MAX('P&amp;L1'!Z$487,0),MAX('P&amp;L1'!Z$488,0),MAX('P&amp;L1'!Z$489,0),MAX('P&amp;L1'!Z$490,0),MAX('P&amp;L1'!Z$491,0),MAX(SUM('P&amp;L1'!Z$507:Z$510),0))*Z$21</f>
        <v>0</v>
      </c>
      <c r="AA78" s="464">
        <f>SUM('P&amp;L1'!AA$483:AA$485,MAX('P&amp;L1'!AA$486,0),MAX('P&amp;L1'!AA$487,0),MAX('P&amp;L1'!AA$488,0),MAX('P&amp;L1'!AA$489,0),MAX('P&amp;L1'!AA$490,0),MAX('P&amp;L1'!AA$491,0),MAX(SUM('P&amp;L1'!AA$507:AA$510),0))*AA$21</f>
        <v>0</v>
      </c>
      <c r="AB78" s="464">
        <f>SUM('P&amp;L1'!AB$483:AB$485,MAX('P&amp;L1'!AB$486,0),MAX('P&amp;L1'!AB$487,0),MAX('P&amp;L1'!AB$488,0),MAX('P&amp;L1'!AB$489,0),MAX('P&amp;L1'!AB$490,0),MAX('P&amp;L1'!AB$491,0),MAX(SUM('P&amp;L1'!AB$507:AB$510),0))*AB$21</f>
        <v>0</v>
      </c>
      <c r="AC78" s="465">
        <f>SUM('P&amp;L1'!AC$483:AC$485,MAX('P&amp;L1'!AC$486,0),MAX('P&amp;L1'!AC$487,0),MAX('P&amp;L1'!AC$488,0),MAX('P&amp;L1'!AC$489,0),MAX('P&amp;L1'!AC$490,0),MAX('P&amp;L1'!AC$491,0),MAX(SUM('P&amp;L1'!AC$507:AC$510),0))*AC$21</f>
        <v>0</v>
      </c>
      <c r="AE78" s="1063">
        <f>SUM('P&amp;L1'!AE$483:AE$485,MAX('P&amp;L1'!AE$486,0),MAX('P&amp;L1'!AE$487,0),MAX('P&amp;L1'!AE$488,0),MAX('P&amp;L1'!AE$489,0),MAX('P&amp;L1'!AE$490,0),MAX('P&amp;L1'!AE$491,0),MAX(SUM('P&amp;L1'!AE$507:AE$510),0))*AE$21</f>
        <v>0</v>
      </c>
      <c r="AG78" s="1063">
        <f>SUM('P&amp;L1'!AG$483:AG$485,MAX('P&amp;L1'!AG$486,0),MAX('P&amp;L1'!AG$487,0),MAX('P&amp;L1'!AG$488,0),MAX('P&amp;L1'!AG$489,0),MAX('P&amp;L1'!AG$490,0),MAX('P&amp;L1'!AG$491,0),MAX(SUM('P&amp;L1'!AG$507:AG$510),0))*AG$21</f>
        <v>0</v>
      </c>
      <c r="AI78" s="1063">
        <f>SUM('P&amp;L1'!AI$483:AI$485,MAX('P&amp;L1'!AI$486,0),MAX('P&amp;L1'!AI$487,0),MAX('P&amp;L1'!AI$488,0),MAX('P&amp;L1'!AI$489,0),MAX('P&amp;L1'!AI$490,0),MAX('P&amp;L1'!AI$491,0),MAX(SUM('P&amp;L1'!AI$507:AI$510),0))*AI$21</f>
        <v>0</v>
      </c>
    </row>
    <row r="79" spans="2:36" outlineLevel="1" x14ac:dyDescent="0.2">
      <c r="B79" s="445" t="s">
        <v>681</v>
      </c>
      <c r="C79" s="445"/>
      <c r="D79" s="461" t="str">
        <f>'Line Items'!D2747</f>
        <v>Exclude: Income from Secretary of State</v>
      </c>
      <c r="E79" s="463" t="str">
        <f t="shared" si="11"/>
        <v>£000</v>
      </c>
      <c r="F79" s="463"/>
      <c r="G79" s="464">
        <f>MAX('P&amp;L1'!G$511,0)</f>
        <v>0</v>
      </c>
      <c r="H79" s="464">
        <f>MAX('P&amp;L1'!H$511,0)</f>
        <v>0</v>
      </c>
      <c r="I79" s="464">
        <f>MAX('P&amp;L1'!I$511,0)</f>
        <v>0</v>
      </c>
      <c r="J79" s="464">
        <f>MAX('P&amp;L1'!J$511,0)</f>
        <v>0</v>
      </c>
      <c r="K79" s="464">
        <f>MAX('P&amp;L1'!K$511,0)</f>
        <v>0</v>
      </c>
      <c r="L79" s="464">
        <f>MAX('P&amp;L1'!L$511,0)</f>
        <v>0</v>
      </c>
      <c r="M79" s="464">
        <f>MAX('P&amp;L1'!M$511,0)</f>
        <v>0</v>
      </c>
      <c r="N79" s="464">
        <f>MAX('P&amp;L1'!N$511,0)</f>
        <v>0</v>
      </c>
      <c r="O79" s="464">
        <f>MAX('P&amp;L1'!O$511,0)</f>
        <v>0</v>
      </c>
      <c r="P79" s="464">
        <f>MAX('P&amp;L1'!P$511,0)</f>
        <v>0</v>
      </c>
      <c r="Q79" s="464">
        <f>MAX('P&amp;L1'!Q$511,0)</f>
        <v>0</v>
      </c>
      <c r="R79" s="464">
        <f>MAX('P&amp;L1'!R$511,0)</f>
        <v>0</v>
      </c>
      <c r="S79" s="464">
        <f>MAX('P&amp;L1'!S$511,0)</f>
        <v>0</v>
      </c>
      <c r="T79" s="464">
        <f>MAX('P&amp;L1'!T$511,0)</f>
        <v>0</v>
      </c>
      <c r="U79" s="464">
        <f>MAX('P&amp;L1'!U$511,0)</f>
        <v>0</v>
      </c>
      <c r="V79" s="464">
        <f>MAX('P&amp;L1'!V$511,0)</f>
        <v>0</v>
      </c>
      <c r="W79" s="464">
        <f>MAX('P&amp;L1'!W$511,0)</f>
        <v>0</v>
      </c>
      <c r="X79" s="464">
        <f>MAX('P&amp;L1'!X$511,0)</f>
        <v>0</v>
      </c>
      <c r="Y79" s="464">
        <f>MAX('P&amp;L1'!Y$511,0)</f>
        <v>0</v>
      </c>
      <c r="Z79" s="464">
        <f>MAX('P&amp;L1'!Z$511,0)</f>
        <v>0</v>
      </c>
      <c r="AA79" s="464">
        <f>MAX('P&amp;L1'!AA$511,0)</f>
        <v>0</v>
      </c>
      <c r="AB79" s="464">
        <f>MAX('P&amp;L1'!AB$511,0)</f>
        <v>0</v>
      </c>
      <c r="AC79" s="465">
        <f>MAX('P&amp;L1'!AC$511,0)</f>
        <v>0</v>
      </c>
      <c r="AE79" s="1063">
        <f>MAX('P&amp;L1'!AE$511,0)</f>
        <v>0</v>
      </c>
      <c r="AG79" s="1063">
        <f>MAX('P&amp;L1'!AG$511,0)</f>
        <v>0</v>
      </c>
      <c r="AI79" s="1063">
        <f>MAX('P&amp;L1'!AI$511,0)</f>
        <v>0</v>
      </c>
    </row>
    <row r="80" spans="2:36" outlineLevel="1" x14ac:dyDescent="0.2">
      <c r="B80" s="445" t="s">
        <v>681</v>
      </c>
      <c r="C80" s="445"/>
      <c r="D80" s="461" t="str">
        <f>'Line Items'!D2748</f>
        <v>Amounts Payable to the Secretary of State</v>
      </c>
      <c r="E80" s="463" t="str">
        <f t="shared" si="11"/>
        <v>£000</v>
      </c>
      <c r="F80" s="463"/>
      <c r="G80" s="464">
        <f>-SUM(MIN('P&amp;L3'!G$51,0),MIN('P&amp;L3'!G$52,0),MIN('P&amp;L3'!G$53,0),MIN('P&amp;L3'!G$54,0),MIN('P&amp;L3'!G$55,0))*G$21</f>
        <v>0</v>
      </c>
      <c r="H80" s="464">
        <f>-SUM(MIN('P&amp;L3'!H$51,0),MIN('P&amp;L3'!H$52,0),MIN('P&amp;L3'!H$53,0),MIN('P&amp;L3'!H$54,0),MIN('P&amp;L3'!H$55,0))*H$21</f>
        <v>0</v>
      </c>
      <c r="I80" s="464">
        <f>-SUM(MIN('P&amp;L3'!I$51,0),MIN('P&amp;L3'!I$52,0),MIN('P&amp;L3'!I$53,0),MIN('P&amp;L3'!I$54,0),MIN('P&amp;L3'!I$55,0))*I$21</f>
        <v>0</v>
      </c>
      <c r="J80" s="464">
        <f>-SUM(MIN('P&amp;L3'!J$51,0),MIN('P&amp;L3'!J$52,0),MIN('P&amp;L3'!J$53,0),MIN('P&amp;L3'!J$54,0),MIN('P&amp;L3'!J$55,0))*J$21</f>
        <v>0</v>
      </c>
      <c r="K80" s="464">
        <f>-SUM(MIN('P&amp;L3'!K$51,0),MIN('P&amp;L3'!K$52,0),MIN('P&amp;L3'!K$53,0),MIN('P&amp;L3'!K$54,0),MIN('P&amp;L3'!K$55,0))*K$21</f>
        <v>0</v>
      </c>
      <c r="L80" s="464">
        <f>-SUM(MIN('P&amp;L3'!L$51,0),MIN('P&amp;L3'!L$52,0),MIN('P&amp;L3'!L$53,0),MIN('P&amp;L3'!L$54,0),MIN('P&amp;L3'!L$55,0))*L$21</f>
        <v>0</v>
      </c>
      <c r="M80" s="464">
        <f>-SUM(MIN('P&amp;L3'!M$51,0),MIN('P&amp;L3'!M$52,0),MIN('P&amp;L3'!M$53,0),MIN('P&amp;L3'!M$54,0),MIN('P&amp;L3'!M$55,0))*M$21</f>
        <v>0</v>
      </c>
      <c r="N80" s="464">
        <f>-SUM(MIN('P&amp;L3'!N$51,0),MIN('P&amp;L3'!N$52,0),MIN('P&amp;L3'!N$53,0),MIN('P&amp;L3'!N$54,0),MIN('P&amp;L3'!N$55,0))*N$21</f>
        <v>0</v>
      </c>
      <c r="O80" s="464">
        <f>-SUM(MIN('P&amp;L3'!O$51,0),MIN('P&amp;L3'!O$52,0),MIN('P&amp;L3'!O$53,0),MIN('P&amp;L3'!O$54,0),MIN('P&amp;L3'!O$55,0))*O$21</f>
        <v>0</v>
      </c>
      <c r="P80" s="464">
        <f>-SUM(MIN('P&amp;L3'!P$51,0),MIN('P&amp;L3'!P$52,0),MIN('P&amp;L3'!P$53,0),MIN('P&amp;L3'!P$54,0),MIN('P&amp;L3'!P$55,0))*P$21</f>
        <v>0</v>
      </c>
      <c r="Q80" s="464">
        <f>-SUM(MIN('P&amp;L3'!Q$51,0),MIN('P&amp;L3'!Q$52,0),MIN('P&amp;L3'!Q$53,0),MIN('P&amp;L3'!Q$54,0),MIN('P&amp;L3'!Q$55,0))*Q$21</f>
        <v>0</v>
      </c>
      <c r="R80" s="464">
        <f>-SUM(MIN('P&amp;L3'!R$51,0),MIN('P&amp;L3'!R$52,0),MIN('P&amp;L3'!R$53,0),MIN('P&amp;L3'!R$54,0),MIN('P&amp;L3'!R$55,0))*R$21</f>
        <v>0</v>
      </c>
      <c r="S80" s="464">
        <f>-SUM(MIN('P&amp;L3'!S$51,0),MIN('P&amp;L3'!S$52,0),MIN('P&amp;L3'!S$53,0),MIN('P&amp;L3'!S$54,0),MIN('P&amp;L3'!S$55,0))*S$21</f>
        <v>0</v>
      </c>
      <c r="T80" s="464">
        <f>-SUM(MIN('P&amp;L3'!T$51,0),MIN('P&amp;L3'!T$52,0),MIN('P&amp;L3'!T$53,0),MIN('P&amp;L3'!T$54,0),MIN('P&amp;L3'!T$55,0))*T$21</f>
        <v>0</v>
      </c>
      <c r="U80" s="464">
        <f>-SUM(MIN('P&amp;L3'!U$51,0),MIN('P&amp;L3'!U$52,0),MIN('P&amp;L3'!U$53,0),MIN('P&amp;L3'!U$54,0),MIN('P&amp;L3'!U$55,0))*U$21</f>
        <v>0</v>
      </c>
      <c r="V80" s="464">
        <f>-SUM(MIN('P&amp;L3'!V$51,0),MIN('P&amp;L3'!V$52,0),MIN('P&amp;L3'!V$53,0),MIN('P&amp;L3'!V$54,0),MIN('P&amp;L3'!V$55,0))*V$21</f>
        <v>0</v>
      </c>
      <c r="W80" s="464">
        <f>-SUM(MIN('P&amp;L3'!W$51,0),MIN('P&amp;L3'!W$52,0),MIN('P&amp;L3'!W$53,0),MIN('P&amp;L3'!W$54,0),MIN('P&amp;L3'!W$55,0))*W$21</f>
        <v>0</v>
      </c>
      <c r="X80" s="464">
        <f>-SUM(MIN('P&amp;L3'!X$51,0),MIN('P&amp;L3'!X$52,0),MIN('P&amp;L3'!X$53,0),MIN('P&amp;L3'!X$54,0),MIN('P&amp;L3'!X$55,0))*X$21</f>
        <v>0</v>
      </c>
      <c r="Y80" s="464">
        <f>-SUM(MIN('P&amp;L3'!Y$51,0),MIN('P&amp;L3'!Y$52,0),MIN('P&amp;L3'!Y$53,0),MIN('P&amp;L3'!Y$54,0),MIN('P&amp;L3'!Y$55,0))*Y$21</f>
        <v>0</v>
      </c>
      <c r="Z80" s="464">
        <f>-SUM(MIN('P&amp;L3'!Z$51,0),MIN('P&amp;L3'!Z$52,0),MIN('P&amp;L3'!Z$53,0),MIN('P&amp;L3'!Z$54,0),MIN('P&amp;L3'!Z$55,0))*Z$21</f>
        <v>0</v>
      </c>
      <c r="AA80" s="464">
        <f>-SUM(MIN('P&amp;L3'!AA$51,0),MIN('P&amp;L3'!AA$52,0),MIN('P&amp;L3'!AA$53,0),MIN('P&amp;L3'!AA$54,0),MIN('P&amp;L3'!AA$55,0))*AA$21</f>
        <v>0</v>
      </c>
      <c r="AB80" s="464">
        <f>-SUM(MIN('P&amp;L3'!AB$51,0),MIN('P&amp;L3'!AB$52,0),MIN('P&amp;L3'!AB$53,0),MIN('P&amp;L3'!AB$54,0),MIN('P&amp;L3'!AB$55,0))*AB$21</f>
        <v>0</v>
      </c>
      <c r="AC80" s="465">
        <f>-SUM(MIN('P&amp;L3'!AC$51,0),MIN('P&amp;L3'!AC$52,0),MIN('P&amp;L3'!AC$53,0),MIN('P&amp;L3'!AC$54,0),MIN('P&amp;L3'!AC$55,0))*AC$21</f>
        <v>0</v>
      </c>
      <c r="AE80" s="1063">
        <f>-SUM(MIN('P&amp;L3'!AE$51,0),MIN('P&amp;L3'!AE$52,0),MIN('P&amp;L3'!AE$53,0),MIN('P&amp;L3'!AE$54,0),MIN('P&amp;L3'!AE$55,0))*AE$21</f>
        <v>0</v>
      </c>
      <c r="AG80" s="1063">
        <f>-SUM(MIN('P&amp;L3'!AG$51,0),MIN('P&amp;L3'!AG$52,0),MIN('P&amp;L3'!AG$53,0),MIN('P&amp;L3'!AG$54,0),MIN('P&amp;L3'!AG$55,0))*AG$21</f>
        <v>0</v>
      </c>
      <c r="AI80" s="1063">
        <f>-SUM(MIN('P&amp;L3'!AI$51,0),MIN('P&amp;L3'!AI$52,0),MIN('P&amp;L3'!AI$53,0),MIN('P&amp;L3'!AI$54,0),MIN('P&amp;L3'!AI$55,0))*AI$21</f>
        <v>0</v>
      </c>
    </row>
    <row r="81" spans="2:35" outlineLevel="1" x14ac:dyDescent="0.2">
      <c r="B81" s="445" t="s">
        <v>681</v>
      </c>
      <c r="C81" s="445"/>
      <c r="D81" s="886" t="str">
        <f>'Line Items'!D2749</f>
        <v>Taxation</v>
      </c>
      <c r="E81" s="463" t="str">
        <f t="shared" si="11"/>
        <v>£000</v>
      </c>
      <c r="F81" s="463"/>
      <c r="G81" s="464">
        <f>-SUM('P&amp;L3'!G$59,'P&amp;L3'!G$61)*G$21</f>
        <v>0</v>
      </c>
      <c r="H81" s="464">
        <f>-SUM('P&amp;L3'!H$59,'P&amp;L3'!H$61)*H$21</f>
        <v>0</v>
      </c>
      <c r="I81" s="464">
        <f>-SUM('P&amp;L3'!I$59,'P&amp;L3'!I$61)*I$21</f>
        <v>0</v>
      </c>
      <c r="J81" s="464">
        <f>-SUM('P&amp;L3'!J$59,'P&amp;L3'!J$61)*J$21</f>
        <v>0</v>
      </c>
      <c r="K81" s="464">
        <f>-SUM('P&amp;L3'!K$59,'P&amp;L3'!K$61)*K$21</f>
        <v>0</v>
      </c>
      <c r="L81" s="464">
        <f>-SUM('P&amp;L3'!L$59,'P&amp;L3'!L$61)*L$21</f>
        <v>0</v>
      </c>
      <c r="M81" s="464">
        <f>-SUM('P&amp;L3'!M$59,'P&amp;L3'!M$61)*M$21</f>
        <v>0</v>
      </c>
      <c r="N81" s="464">
        <f>-SUM('P&amp;L3'!N$59,'P&amp;L3'!N$61)*N$21</f>
        <v>0</v>
      </c>
      <c r="O81" s="464">
        <f>-SUM('P&amp;L3'!O$59,'P&amp;L3'!O$61)*O$21</f>
        <v>0</v>
      </c>
      <c r="P81" s="464">
        <f>-SUM('P&amp;L3'!P$59,'P&amp;L3'!P$61)*P$21</f>
        <v>0</v>
      </c>
      <c r="Q81" s="464">
        <f>-SUM('P&amp;L3'!Q$59,'P&amp;L3'!Q$61)*Q$21</f>
        <v>0</v>
      </c>
      <c r="R81" s="464">
        <f>-SUM('P&amp;L3'!R$59,'P&amp;L3'!R$61)*R$21</f>
        <v>0</v>
      </c>
      <c r="S81" s="464">
        <f>-SUM('P&amp;L3'!S$59,'P&amp;L3'!S$61)*S$21</f>
        <v>0</v>
      </c>
      <c r="T81" s="464">
        <f>-SUM('P&amp;L3'!T$59,'P&amp;L3'!T$61)*T$21</f>
        <v>0</v>
      </c>
      <c r="U81" s="464">
        <f>-SUM('P&amp;L3'!U$59,'P&amp;L3'!U$61)*U$21</f>
        <v>0</v>
      </c>
      <c r="V81" s="464">
        <f>-SUM('P&amp;L3'!V$59,'P&amp;L3'!V$61)*V$21</f>
        <v>0</v>
      </c>
      <c r="W81" s="464">
        <f>-SUM('P&amp;L3'!W$59,'P&amp;L3'!W$61)*W$21</f>
        <v>0</v>
      </c>
      <c r="X81" s="464">
        <f>-SUM('P&amp;L3'!X$59,'P&amp;L3'!X$61)*X$21</f>
        <v>0</v>
      </c>
      <c r="Y81" s="464">
        <f>-SUM('P&amp;L3'!Y$59,'P&amp;L3'!Y$61)*Y$21</f>
        <v>0</v>
      </c>
      <c r="Z81" s="464">
        <f>-SUM('P&amp;L3'!Z$59,'P&amp;L3'!Z$61)*Z$21</f>
        <v>0</v>
      </c>
      <c r="AA81" s="464">
        <f>-SUM('P&amp;L3'!AA$59,'P&amp;L3'!AA$61)*AA$21</f>
        <v>0</v>
      </c>
      <c r="AB81" s="464">
        <f>-SUM('P&amp;L3'!AB$59,'P&amp;L3'!AB$61)*AB$21</f>
        <v>0</v>
      </c>
      <c r="AC81" s="465">
        <f>-SUM('P&amp;L3'!AC$59,'P&amp;L3'!AC$61)*AC$21</f>
        <v>0</v>
      </c>
      <c r="AE81" s="1063">
        <f>-SUM('P&amp;L3'!AE$59,'P&amp;L3'!AE$61)*AE$21</f>
        <v>0</v>
      </c>
      <c r="AG81" s="1063">
        <f>-SUM('P&amp;L3'!AG$59,'P&amp;L3'!AG$61)*AG$21</f>
        <v>0</v>
      </c>
      <c r="AI81" s="1063">
        <f>-SUM('P&amp;L3'!AI$59,'P&amp;L3'!AI$61)*AI$21</f>
        <v>0</v>
      </c>
    </row>
    <row r="82" spans="2:35" outlineLevel="1" x14ac:dyDescent="0.2">
      <c r="B82" s="445" t="s">
        <v>681</v>
      </c>
      <c r="C82" s="445"/>
      <c r="D82" s="886" t="str">
        <f>'Line Items'!D2750</f>
        <v>Dividends</v>
      </c>
      <c r="E82" s="463" t="str">
        <f t="shared" si="11"/>
        <v>£000</v>
      </c>
      <c r="F82" s="463"/>
      <c r="G82" s="464">
        <f>-'P&amp;L3'!G$65*G$21</f>
        <v>0</v>
      </c>
      <c r="H82" s="464">
        <f>-'P&amp;L3'!H$65*H$21</f>
        <v>0</v>
      </c>
      <c r="I82" s="464">
        <f>-'P&amp;L3'!I$65*I$21</f>
        <v>0</v>
      </c>
      <c r="J82" s="464">
        <f>-'P&amp;L3'!J$65*J$21</f>
        <v>0</v>
      </c>
      <c r="K82" s="464">
        <f>-'P&amp;L3'!K$65*K$21</f>
        <v>0</v>
      </c>
      <c r="L82" s="464">
        <f>-'P&amp;L3'!L$65*L$21</f>
        <v>0</v>
      </c>
      <c r="M82" s="464">
        <f>-'P&amp;L3'!M$65*M$21</f>
        <v>0</v>
      </c>
      <c r="N82" s="464">
        <f>-'P&amp;L3'!N$65*N$21</f>
        <v>0</v>
      </c>
      <c r="O82" s="464">
        <f>-'P&amp;L3'!O$65*O$21</f>
        <v>0</v>
      </c>
      <c r="P82" s="464">
        <f>-'P&amp;L3'!P$65*P$21</f>
        <v>0</v>
      </c>
      <c r="Q82" s="464">
        <f>-'P&amp;L3'!Q$65*Q$21</f>
        <v>0</v>
      </c>
      <c r="R82" s="464">
        <f>-'P&amp;L3'!R$65*R$21</f>
        <v>0</v>
      </c>
      <c r="S82" s="464">
        <f>-'P&amp;L3'!S$65*S$21</f>
        <v>0</v>
      </c>
      <c r="T82" s="464">
        <f>-'P&amp;L3'!T$65*T$21</f>
        <v>0</v>
      </c>
      <c r="U82" s="464">
        <f>-'P&amp;L3'!U$65*U$21</f>
        <v>0</v>
      </c>
      <c r="V82" s="464">
        <f>-'P&amp;L3'!V$65*V$21</f>
        <v>0</v>
      </c>
      <c r="W82" s="464">
        <f>-'P&amp;L3'!W$65*W$21</f>
        <v>0</v>
      </c>
      <c r="X82" s="464">
        <f>-'P&amp;L3'!X$65*X$21</f>
        <v>0</v>
      </c>
      <c r="Y82" s="464">
        <f>-'P&amp;L3'!Y$65*Y$21</f>
        <v>0</v>
      </c>
      <c r="Z82" s="464">
        <f>-'P&amp;L3'!Z$65*Z$21</f>
        <v>0</v>
      </c>
      <c r="AA82" s="464">
        <f>-'P&amp;L3'!AA$65*AA$21</f>
        <v>0</v>
      </c>
      <c r="AB82" s="464">
        <f>-'P&amp;L3'!AB$65*AB$21</f>
        <v>0</v>
      </c>
      <c r="AC82" s="465">
        <f>-'P&amp;L3'!AC$65*AC$21</f>
        <v>0</v>
      </c>
      <c r="AE82" s="1063">
        <f>-'P&amp;L3'!AE$65*AE$21</f>
        <v>0</v>
      </c>
      <c r="AG82" s="1063">
        <f>-'P&amp;L3'!AG$65*AG$21</f>
        <v>0</v>
      </c>
      <c r="AI82" s="1063">
        <f>-'P&amp;L3'!AI$65*AI$21</f>
        <v>0</v>
      </c>
    </row>
    <row r="83" spans="2:35" outlineLevel="1" x14ac:dyDescent="0.2">
      <c r="B83" s="445" t="s">
        <v>681</v>
      </c>
      <c r="C83" s="445"/>
      <c r="D83" s="887" t="str">
        <f>'Line Items'!D2751</f>
        <v>Interest paid on cash balance</v>
      </c>
      <c r="E83" s="143" t="str">
        <f t="shared" si="11"/>
        <v>£000</v>
      </c>
      <c r="F83" s="143"/>
      <c r="G83" s="107">
        <f>-(MIN('P&amp;L1'!G535,0))*G$21</f>
        <v>0</v>
      </c>
      <c r="H83" s="107">
        <f>-(MIN('P&amp;L1'!H535,0))*H$21</f>
        <v>0</v>
      </c>
      <c r="I83" s="107">
        <f>-(MIN('P&amp;L1'!I535,0))*I$21</f>
        <v>0</v>
      </c>
      <c r="J83" s="107">
        <f>-(MIN('P&amp;L1'!J535,0))*J$21</f>
        <v>0</v>
      </c>
      <c r="K83" s="107">
        <f>-(MIN('P&amp;L1'!K535,0))*K$21</f>
        <v>0</v>
      </c>
      <c r="L83" s="107">
        <f>-(MIN('P&amp;L1'!L535,0))*L$21</f>
        <v>0</v>
      </c>
      <c r="M83" s="107">
        <f>-(MIN('P&amp;L1'!M535,0))*M$21</f>
        <v>0</v>
      </c>
      <c r="N83" s="107">
        <f>-(MIN('P&amp;L1'!N535,0))*N$21</f>
        <v>0</v>
      </c>
      <c r="O83" s="107">
        <f>-(MIN('P&amp;L1'!O535,0))*O$21</f>
        <v>0</v>
      </c>
      <c r="P83" s="107">
        <f>-(MIN('P&amp;L1'!P535,0))*P$21</f>
        <v>0</v>
      </c>
      <c r="Q83" s="107">
        <f>-(MIN('P&amp;L1'!Q535,0))*Q$21</f>
        <v>0</v>
      </c>
      <c r="R83" s="107">
        <f>-(MIN('P&amp;L1'!R535,0))*R$21</f>
        <v>0</v>
      </c>
      <c r="S83" s="107">
        <f>-(MIN('P&amp;L1'!S535,0))*S$21</f>
        <v>0</v>
      </c>
      <c r="T83" s="107">
        <f>-(MIN('P&amp;L1'!T535,0))*T$21</f>
        <v>0</v>
      </c>
      <c r="U83" s="107">
        <f>-(MIN('P&amp;L1'!U535,0))*U$21</f>
        <v>0</v>
      </c>
      <c r="V83" s="107">
        <f>-(MIN('P&amp;L1'!V535,0))*V$21</f>
        <v>0</v>
      </c>
      <c r="W83" s="107">
        <f>-(MIN('P&amp;L1'!W535,0))*W$21</f>
        <v>0</v>
      </c>
      <c r="X83" s="107">
        <f>-(MIN('P&amp;L1'!X535,0))*X$21</f>
        <v>0</v>
      </c>
      <c r="Y83" s="107">
        <f>-(MIN('P&amp;L1'!Y535,0))*Y$21</f>
        <v>0</v>
      </c>
      <c r="Z83" s="107">
        <f>-(MIN('P&amp;L1'!Z535,0))*Z$21</f>
        <v>0</v>
      </c>
      <c r="AA83" s="107">
        <f>-(MIN('P&amp;L1'!AA535,0))*AA$21</f>
        <v>0</v>
      </c>
      <c r="AB83" s="107">
        <f>-(MIN('P&amp;L1'!AB535,0))*AB$21</f>
        <v>0</v>
      </c>
      <c r="AC83" s="108">
        <f>-(MIN('P&amp;L1'!AC535,0))*AC$21</f>
        <v>0</v>
      </c>
      <c r="AE83" s="1065">
        <f>-(MIN('P&amp;L1'!AE535,0))*AE$21</f>
        <v>0</v>
      </c>
      <c r="AG83" s="1065">
        <f>-(MIN('P&amp;L1'!AG535,0))*AG$21</f>
        <v>0</v>
      </c>
      <c r="AI83" s="1065">
        <f>-(MIN('P&amp;L1'!AI535,0))*AI$21</f>
        <v>0</v>
      </c>
    </row>
    <row r="84" spans="2:35" outlineLevel="1" x14ac:dyDescent="0.2">
      <c r="B84" s="445" t="s">
        <v>681</v>
      </c>
      <c r="C84" s="445"/>
      <c r="D84" s="888" t="str">
        <f>'Line Items'!D2752</f>
        <v>Interest paid on Commercial Debt AFC</v>
      </c>
      <c r="E84" s="143" t="str">
        <f t="shared" si="11"/>
        <v>£000</v>
      </c>
      <c r="F84" s="143"/>
      <c r="G84" s="107">
        <f>-(MIN('P&amp;L1'!G536,0))*G$21</f>
        <v>0</v>
      </c>
      <c r="H84" s="107">
        <f>-(MIN('P&amp;L1'!H536,0))*H$21</f>
        <v>0</v>
      </c>
      <c r="I84" s="107">
        <f>-(MIN('P&amp;L1'!I536,0))*I$21</f>
        <v>0</v>
      </c>
      <c r="J84" s="107">
        <f>-(MIN('P&amp;L1'!J536,0))*J$21</f>
        <v>0</v>
      </c>
      <c r="K84" s="107">
        <f>-(MIN('P&amp;L1'!K536,0))*K$21</f>
        <v>0</v>
      </c>
      <c r="L84" s="107">
        <f>-(MIN('P&amp;L1'!L536,0))*L$21</f>
        <v>0</v>
      </c>
      <c r="M84" s="107">
        <f>-(MIN('P&amp;L1'!M536,0))*M$21</f>
        <v>0</v>
      </c>
      <c r="N84" s="107">
        <f>-(MIN('P&amp;L1'!N536,0))*N$21</f>
        <v>0</v>
      </c>
      <c r="O84" s="107">
        <f>-(MIN('P&amp;L1'!O536,0))*O$21</f>
        <v>0</v>
      </c>
      <c r="P84" s="107">
        <f>-(MIN('P&amp;L1'!P536,0))*P$21</f>
        <v>0</v>
      </c>
      <c r="Q84" s="107">
        <f>-(MIN('P&amp;L1'!Q536,0))*Q$21</f>
        <v>0</v>
      </c>
      <c r="R84" s="107">
        <f>-(MIN('P&amp;L1'!R536,0))*R$21</f>
        <v>0</v>
      </c>
      <c r="S84" s="107">
        <f>-(MIN('P&amp;L1'!S536,0))*S$21</f>
        <v>0</v>
      </c>
      <c r="T84" s="107">
        <f>-(MIN('P&amp;L1'!T536,0))*T$21</f>
        <v>0</v>
      </c>
      <c r="U84" s="107">
        <f>-(MIN('P&amp;L1'!U536,0))*U$21</f>
        <v>0</v>
      </c>
      <c r="V84" s="107">
        <f>-(MIN('P&amp;L1'!V536,0))*V$21</f>
        <v>0</v>
      </c>
      <c r="W84" s="107">
        <f>-(MIN('P&amp;L1'!W536,0))*W$21</f>
        <v>0</v>
      </c>
      <c r="X84" s="107">
        <f>-(MIN('P&amp;L1'!X536,0))*X$21</f>
        <v>0</v>
      </c>
      <c r="Y84" s="107">
        <f>-(MIN('P&amp;L1'!Y536,0))*Y$21</f>
        <v>0</v>
      </c>
      <c r="Z84" s="107">
        <f>-(MIN('P&amp;L1'!Z536,0))*Z$21</f>
        <v>0</v>
      </c>
      <c r="AA84" s="107">
        <f>-(MIN('P&amp;L1'!AA536,0))*AA$21</f>
        <v>0</v>
      </c>
      <c r="AB84" s="107">
        <f>-(MIN('P&amp;L1'!AB536,0))*AB$21</f>
        <v>0</v>
      </c>
      <c r="AC84" s="108">
        <f>-(MIN('P&amp;L1'!AC536,0))*AC$21</f>
        <v>0</v>
      </c>
      <c r="AE84" s="805">
        <f>-(MIN('P&amp;L1'!AE536,0))*AE$21</f>
        <v>0</v>
      </c>
      <c r="AG84" s="805">
        <f>-(MIN('P&amp;L1'!AG536,0))*AG$21</f>
        <v>0</v>
      </c>
      <c r="AI84" s="805">
        <f>-(MIN('P&amp;L1'!AI536,0))*AI$21</f>
        <v>0</v>
      </c>
    </row>
    <row r="85" spans="2:35" outlineLevel="1" x14ac:dyDescent="0.2">
      <c r="B85" s="445" t="s">
        <v>681</v>
      </c>
      <c r="C85" s="445"/>
      <c r="D85" s="888" t="str">
        <f>'Line Items'!D2753</f>
        <v>Interest paid on Shareholder Loan AFC (excl. PCS)</v>
      </c>
      <c r="E85" s="143" t="str">
        <f t="shared" si="11"/>
        <v>£000</v>
      </c>
      <c r="F85" s="143"/>
      <c r="G85" s="107">
        <f>-(MIN('P&amp;L1'!G537,0))*G$21</f>
        <v>0</v>
      </c>
      <c r="H85" s="107">
        <f>-(MIN('P&amp;L1'!H537,0))*H$21</f>
        <v>0</v>
      </c>
      <c r="I85" s="107">
        <f>-(MIN('P&amp;L1'!I537,0))*I$21</f>
        <v>0</v>
      </c>
      <c r="J85" s="107">
        <f>-(MIN('P&amp;L1'!J537,0))*J$21</f>
        <v>0</v>
      </c>
      <c r="K85" s="107">
        <f>-(MIN('P&amp;L1'!K537,0))*K$21</f>
        <v>0</v>
      </c>
      <c r="L85" s="107">
        <f>-(MIN('P&amp;L1'!L537,0))*L$21</f>
        <v>0</v>
      </c>
      <c r="M85" s="107">
        <f>-(MIN('P&amp;L1'!M537,0))*M$21</f>
        <v>0</v>
      </c>
      <c r="N85" s="107">
        <f>-(MIN('P&amp;L1'!N537,0))*N$21</f>
        <v>0</v>
      </c>
      <c r="O85" s="107">
        <f>-(MIN('P&amp;L1'!O537,0))*O$21</f>
        <v>0</v>
      </c>
      <c r="P85" s="107">
        <f>-(MIN('P&amp;L1'!P537,0))*P$21</f>
        <v>0</v>
      </c>
      <c r="Q85" s="107">
        <f>-(MIN('P&amp;L1'!Q537,0))*Q$21</f>
        <v>0</v>
      </c>
      <c r="R85" s="107">
        <f>-(MIN('P&amp;L1'!R537,0))*R$21</f>
        <v>0</v>
      </c>
      <c r="S85" s="107">
        <f>-(MIN('P&amp;L1'!S537,0))*S$21</f>
        <v>0</v>
      </c>
      <c r="T85" s="107">
        <f>-(MIN('P&amp;L1'!T537,0))*T$21</f>
        <v>0</v>
      </c>
      <c r="U85" s="107">
        <f>-(MIN('P&amp;L1'!U537,0))*U$21</f>
        <v>0</v>
      </c>
      <c r="V85" s="107">
        <f>-(MIN('P&amp;L1'!V537,0))*V$21</f>
        <v>0</v>
      </c>
      <c r="W85" s="107">
        <f>-(MIN('P&amp;L1'!W537,0))*W$21</f>
        <v>0</v>
      </c>
      <c r="X85" s="107">
        <f>-(MIN('P&amp;L1'!X537,0))*X$21</f>
        <v>0</v>
      </c>
      <c r="Y85" s="107">
        <f>-(MIN('P&amp;L1'!Y537,0))*Y$21</f>
        <v>0</v>
      </c>
      <c r="Z85" s="107">
        <f>-(MIN('P&amp;L1'!Z537,0))*Z$21</f>
        <v>0</v>
      </c>
      <c r="AA85" s="107">
        <f>-(MIN('P&amp;L1'!AA537,0))*AA$21</f>
        <v>0</v>
      </c>
      <c r="AB85" s="107">
        <f>-(MIN('P&amp;L1'!AB537,0))*AB$21</f>
        <v>0</v>
      </c>
      <c r="AC85" s="108">
        <f>-(MIN('P&amp;L1'!AC537,0))*AC$21</f>
        <v>0</v>
      </c>
      <c r="AE85" s="805">
        <f>-(MIN('P&amp;L1'!AE537,0))*AE$21</f>
        <v>0</v>
      </c>
      <c r="AG85" s="805">
        <f>-(MIN('P&amp;L1'!AG537,0))*AG$21</f>
        <v>0</v>
      </c>
      <c r="AI85" s="805">
        <f>-(MIN('P&amp;L1'!AI537,0))*AI$21</f>
        <v>0</v>
      </c>
    </row>
    <row r="86" spans="2:35" outlineLevel="1" x14ac:dyDescent="0.2">
      <c r="B86" s="445" t="s">
        <v>681</v>
      </c>
      <c r="C86" s="445"/>
      <c r="D86" s="888" t="str">
        <f>'Line Items'!D2754</f>
        <v>Interest paid on Parent Company Support</v>
      </c>
      <c r="E86" s="143" t="str">
        <f t="shared" si="11"/>
        <v>£000</v>
      </c>
      <c r="F86" s="143"/>
      <c r="G86" s="107">
        <f>-(MIN('P&amp;L1'!G538,0))*G$21</f>
        <v>0</v>
      </c>
      <c r="H86" s="107">
        <f>-(MIN('P&amp;L1'!H538,0))*H$21</f>
        <v>0</v>
      </c>
      <c r="I86" s="107">
        <f>-(MIN('P&amp;L1'!I538,0))*I$21</f>
        <v>0</v>
      </c>
      <c r="J86" s="107">
        <f>-(MIN('P&amp;L1'!J538,0))*J$21</f>
        <v>0</v>
      </c>
      <c r="K86" s="107">
        <f>-(MIN('P&amp;L1'!K538,0))*K$21</f>
        <v>0</v>
      </c>
      <c r="L86" s="107">
        <f>-(MIN('P&amp;L1'!L538,0))*L$21</f>
        <v>0</v>
      </c>
      <c r="M86" s="107">
        <f>-(MIN('P&amp;L1'!M538,0))*M$21</f>
        <v>0</v>
      </c>
      <c r="N86" s="107">
        <f>-(MIN('P&amp;L1'!N538,0))*N$21</f>
        <v>0</v>
      </c>
      <c r="O86" s="107">
        <f>-(MIN('P&amp;L1'!O538,0))*O$21</f>
        <v>0</v>
      </c>
      <c r="P86" s="107">
        <f>-(MIN('P&amp;L1'!P538,0))*P$21</f>
        <v>0</v>
      </c>
      <c r="Q86" s="107">
        <f>-(MIN('P&amp;L1'!Q538,0))*Q$21</f>
        <v>0</v>
      </c>
      <c r="R86" s="107">
        <f>-(MIN('P&amp;L1'!R538,0))*R$21</f>
        <v>0</v>
      </c>
      <c r="S86" s="107">
        <f>-(MIN('P&amp;L1'!S538,0))*S$21</f>
        <v>0</v>
      </c>
      <c r="T86" s="107">
        <f>-(MIN('P&amp;L1'!T538,0))*T$21</f>
        <v>0</v>
      </c>
      <c r="U86" s="107">
        <f>-(MIN('P&amp;L1'!U538,0))*U$21</f>
        <v>0</v>
      </c>
      <c r="V86" s="107">
        <f>-(MIN('P&amp;L1'!V538,0))*V$21</f>
        <v>0</v>
      </c>
      <c r="W86" s="107">
        <f>-(MIN('P&amp;L1'!W538,0))*W$21</f>
        <v>0</v>
      </c>
      <c r="X86" s="107">
        <f>-(MIN('P&amp;L1'!X538,0))*X$21</f>
        <v>0</v>
      </c>
      <c r="Y86" s="107">
        <f>-(MIN('P&amp;L1'!Y538,0))*Y$21</f>
        <v>0</v>
      </c>
      <c r="Z86" s="107">
        <f>-(MIN('P&amp;L1'!Z538,0))*Z$21</f>
        <v>0</v>
      </c>
      <c r="AA86" s="107">
        <f>-(MIN('P&amp;L1'!AA538,0))*AA$21</f>
        <v>0</v>
      </c>
      <c r="AB86" s="107">
        <f>-(MIN('P&amp;L1'!AB538,0))*AB$21</f>
        <v>0</v>
      </c>
      <c r="AC86" s="108">
        <f>-(MIN('P&amp;L1'!AC538,0))*AC$21</f>
        <v>0</v>
      </c>
      <c r="AE86" s="805">
        <f>-(MIN('P&amp;L1'!AE538,0))*AE$21</f>
        <v>0</v>
      </c>
      <c r="AG86" s="805">
        <f>-(MIN('P&amp;L1'!AG538,0))*AG$21</f>
        <v>0</v>
      </c>
      <c r="AI86" s="805">
        <f>-(MIN('P&amp;L1'!AI538,0))*AI$21</f>
        <v>0</v>
      </c>
    </row>
    <row r="87" spans="2:35" outlineLevel="1" x14ac:dyDescent="0.2">
      <c r="B87" s="445" t="s">
        <v>681</v>
      </c>
      <c r="C87" s="445"/>
      <c r="D87" s="889" t="str">
        <f>'Line Items'!D2755</f>
        <v>Bond costs</v>
      </c>
      <c r="E87" s="890" t="str">
        <f t="shared" si="11"/>
        <v>£000</v>
      </c>
      <c r="F87" s="890"/>
      <c r="G87" s="891">
        <f>-(MIN('P&amp;L1'!G539,0)+MIN('P&amp;L1'!G540,0)+MIN('P&amp;L1'!G541,0))*G$21</f>
        <v>0</v>
      </c>
      <c r="H87" s="891">
        <f>-(MIN('P&amp;L1'!H539,0)+MIN('P&amp;L1'!H540,0)+MIN('P&amp;L1'!H541,0))*H$21</f>
        <v>0</v>
      </c>
      <c r="I87" s="891">
        <f>-(MIN('P&amp;L1'!I539,0)+MIN('P&amp;L1'!I540,0)+MIN('P&amp;L1'!I541,0))*I$21</f>
        <v>0</v>
      </c>
      <c r="J87" s="891">
        <f>-(MIN('P&amp;L1'!J539,0)+MIN('P&amp;L1'!J540,0)+MIN('P&amp;L1'!J541,0))*J$21</f>
        <v>0</v>
      </c>
      <c r="K87" s="891">
        <f>-(MIN('P&amp;L1'!K539,0)+MIN('P&amp;L1'!K540,0)+MIN('P&amp;L1'!K541,0))*K$21</f>
        <v>0</v>
      </c>
      <c r="L87" s="891">
        <f>-(MIN('P&amp;L1'!L539,0)+MIN('P&amp;L1'!L540,0)+MIN('P&amp;L1'!L541,0))*L$21</f>
        <v>0</v>
      </c>
      <c r="M87" s="891">
        <f>-(MIN('P&amp;L1'!M539,0)+MIN('P&amp;L1'!M540,0)+MIN('P&amp;L1'!M541,0))*M$21</f>
        <v>0</v>
      </c>
      <c r="N87" s="891">
        <f>-(MIN('P&amp;L1'!N539,0)+MIN('P&amp;L1'!N540,0)+MIN('P&amp;L1'!N541,0))*N$21</f>
        <v>0</v>
      </c>
      <c r="O87" s="891">
        <f>-(MIN('P&amp;L1'!O539,0)+MIN('P&amp;L1'!O540,0)+MIN('P&amp;L1'!O541,0))*O$21</f>
        <v>0</v>
      </c>
      <c r="P87" s="891">
        <f>-(MIN('P&amp;L1'!P539,0)+MIN('P&amp;L1'!P540,0)+MIN('P&amp;L1'!P541,0))*P$21</f>
        <v>0</v>
      </c>
      <c r="Q87" s="891">
        <f>-(MIN('P&amp;L1'!Q539,0)+MIN('P&amp;L1'!Q540,0)+MIN('P&amp;L1'!Q541,0))*Q$21</f>
        <v>0</v>
      </c>
      <c r="R87" s="891">
        <f>-(MIN('P&amp;L1'!R539,0)+MIN('P&amp;L1'!R540,0)+MIN('P&amp;L1'!R541,0))*R$21</f>
        <v>0</v>
      </c>
      <c r="S87" s="891">
        <f>-(MIN('P&amp;L1'!S539,0)+MIN('P&amp;L1'!S540,0)+MIN('P&amp;L1'!S541,0))*S$21</f>
        <v>0</v>
      </c>
      <c r="T87" s="891">
        <f>-(MIN('P&amp;L1'!T539,0)+MIN('P&amp;L1'!T540,0)+MIN('P&amp;L1'!T541,0))*T$21</f>
        <v>0</v>
      </c>
      <c r="U87" s="891">
        <f>-(MIN('P&amp;L1'!U539,0)+MIN('P&amp;L1'!U540,0)+MIN('P&amp;L1'!U541,0))*U$21</f>
        <v>0</v>
      </c>
      <c r="V87" s="891">
        <f>-(MIN('P&amp;L1'!V539,0)+MIN('P&amp;L1'!V540,0)+MIN('P&amp;L1'!V541,0))*V$21</f>
        <v>0</v>
      </c>
      <c r="W87" s="891">
        <f>-(MIN('P&amp;L1'!W539,0)+MIN('P&amp;L1'!W540,0)+MIN('P&amp;L1'!W541,0))*W$21</f>
        <v>0</v>
      </c>
      <c r="X87" s="891">
        <f>-(MIN('P&amp;L1'!X539,0)+MIN('P&amp;L1'!X540,0)+MIN('P&amp;L1'!X541,0))*X$21</f>
        <v>0</v>
      </c>
      <c r="Y87" s="891">
        <f>-(MIN('P&amp;L1'!Y539,0)+MIN('P&amp;L1'!Y540,0)+MIN('P&amp;L1'!Y541,0))*Y$21</f>
        <v>0</v>
      </c>
      <c r="Z87" s="891">
        <f>-(MIN('P&amp;L1'!Z539,0)+MIN('P&amp;L1'!Z540,0)+MIN('P&amp;L1'!Z541,0))*Z$21</f>
        <v>0</v>
      </c>
      <c r="AA87" s="891">
        <f>-(MIN('P&amp;L1'!AA539,0)+MIN('P&amp;L1'!AA540,0)+MIN('P&amp;L1'!AA541,0))*AA$21</f>
        <v>0</v>
      </c>
      <c r="AB87" s="891">
        <f>-(MIN('P&amp;L1'!AB539,0)+MIN('P&amp;L1'!AB540,0)+MIN('P&amp;L1'!AB541,0))*AB$21</f>
        <v>0</v>
      </c>
      <c r="AC87" s="892">
        <f>-(MIN('P&amp;L1'!AC539,0)+MIN('P&amp;L1'!AC540,0)+MIN('P&amp;L1'!AC541,0))*AC$21</f>
        <v>0</v>
      </c>
      <c r="AE87" s="1063">
        <f>-(MIN('P&amp;L1'!AE539,0)+MIN('P&amp;L1'!AE540,0)+MIN('P&amp;L1'!AE541,0))*AE$21</f>
        <v>0</v>
      </c>
      <c r="AG87" s="1063">
        <f>-(MIN('P&amp;L1'!AG539,0)+MIN('P&amp;L1'!AG540,0)+MIN('P&amp;L1'!AG541,0))*AG$21</f>
        <v>0</v>
      </c>
      <c r="AI87" s="1063">
        <f>-(MIN('P&amp;L1'!AI539,0)+MIN('P&amp;L1'!AI540,0)+MIN('P&amp;L1'!AI541,0))*AI$21</f>
        <v>0</v>
      </c>
    </row>
    <row r="88" spans="2:35" outlineLevel="1" x14ac:dyDescent="0.2">
      <c r="B88" s="445" t="s">
        <v>681</v>
      </c>
      <c r="C88" s="445"/>
      <c r="D88" s="893" t="str">
        <f>'Line Items'!D2756</f>
        <v>[Other Finance Costs]</v>
      </c>
      <c r="E88" s="890" t="str">
        <f t="shared" si="11"/>
        <v>£000</v>
      </c>
      <c r="F88" s="890"/>
      <c r="G88" s="891">
        <f>-(MIN('P&amp;L1'!G542,0)+MIN('P&amp;L1'!G543,0)+MIN('P&amp;L1'!G544,0)+MIN('P&amp;L1'!G545,0)+MIN('P&amp;L1'!G546,0))*G$21</f>
        <v>0</v>
      </c>
      <c r="H88" s="891">
        <f>-(MIN('P&amp;L1'!H542,0)+MIN('P&amp;L1'!H543,0)+MIN('P&amp;L1'!H544,0)+MIN('P&amp;L1'!H545,0)+MIN('P&amp;L1'!H546,0))*H$21</f>
        <v>0</v>
      </c>
      <c r="I88" s="891">
        <f>-(MIN('P&amp;L1'!I542,0)+MIN('P&amp;L1'!I543,0)+MIN('P&amp;L1'!I544,0)+MIN('P&amp;L1'!I545,0)+MIN('P&amp;L1'!I546,0))*I$21</f>
        <v>0</v>
      </c>
      <c r="J88" s="891">
        <f>-(MIN('P&amp;L1'!J542,0)+MIN('P&amp;L1'!J543,0)+MIN('P&amp;L1'!J544,0)+MIN('P&amp;L1'!J545,0)+MIN('P&amp;L1'!J546,0))*J$21</f>
        <v>0</v>
      </c>
      <c r="K88" s="891">
        <f>-(MIN('P&amp;L1'!K542,0)+MIN('P&amp;L1'!K543,0)+MIN('P&amp;L1'!K544,0)+MIN('P&amp;L1'!K545,0)+MIN('P&amp;L1'!K546,0))*K$21</f>
        <v>0</v>
      </c>
      <c r="L88" s="891">
        <f>-(MIN('P&amp;L1'!L542,0)+MIN('P&amp;L1'!L543,0)+MIN('P&amp;L1'!L544,0)+MIN('P&amp;L1'!L545,0)+MIN('P&amp;L1'!L546,0))*L$21</f>
        <v>0</v>
      </c>
      <c r="M88" s="891">
        <f>-(MIN('P&amp;L1'!M542,0)+MIN('P&amp;L1'!M543,0)+MIN('P&amp;L1'!M544,0)+MIN('P&amp;L1'!M545,0)+MIN('P&amp;L1'!M546,0))*M$21</f>
        <v>0</v>
      </c>
      <c r="N88" s="891">
        <f>-(MIN('P&amp;L1'!N542,0)+MIN('P&amp;L1'!N543,0)+MIN('P&amp;L1'!N544,0)+MIN('P&amp;L1'!N545,0)+MIN('P&amp;L1'!N546,0))*N$21</f>
        <v>0</v>
      </c>
      <c r="O88" s="891">
        <f>-(MIN('P&amp;L1'!O542,0)+MIN('P&amp;L1'!O543,0)+MIN('P&amp;L1'!O544,0)+MIN('P&amp;L1'!O545,0)+MIN('P&amp;L1'!O546,0))*O$21</f>
        <v>0</v>
      </c>
      <c r="P88" s="891">
        <f>-(MIN('P&amp;L1'!P542,0)+MIN('P&amp;L1'!P543,0)+MIN('P&amp;L1'!P544,0)+MIN('P&amp;L1'!P545,0)+MIN('P&amp;L1'!P546,0))*P$21</f>
        <v>0</v>
      </c>
      <c r="Q88" s="891">
        <f>-(MIN('P&amp;L1'!Q542,0)+MIN('P&amp;L1'!Q543,0)+MIN('P&amp;L1'!Q544,0)+MIN('P&amp;L1'!Q545,0)+MIN('P&amp;L1'!Q546,0))*Q$21</f>
        <v>0</v>
      </c>
      <c r="R88" s="891">
        <f>-(MIN('P&amp;L1'!R542,0)+MIN('P&amp;L1'!R543,0)+MIN('P&amp;L1'!R544,0)+MIN('P&amp;L1'!R545,0)+MIN('P&amp;L1'!R546,0))*R$21</f>
        <v>0</v>
      </c>
      <c r="S88" s="891">
        <f>-(MIN('P&amp;L1'!S542,0)+MIN('P&amp;L1'!S543,0)+MIN('P&amp;L1'!S544,0)+MIN('P&amp;L1'!S545,0)+MIN('P&amp;L1'!S546,0))*S$21</f>
        <v>0</v>
      </c>
      <c r="T88" s="891">
        <f>-(MIN('P&amp;L1'!T542,0)+MIN('P&amp;L1'!T543,0)+MIN('P&amp;L1'!T544,0)+MIN('P&amp;L1'!T545,0)+MIN('P&amp;L1'!T546,0))*T$21</f>
        <v>0</v>
      </c>
      <c r="U88" s="891">
        <f>-(MIN('P&amp;L1'!U542,0)+MIN('P&amp;L1'!U543,0)+MIN('P&amp;L1'!U544,0)+MIN('P&amp;L1'!U545,0)+MIN('P&amp;L1'!U546,0))*U$21</f>
        <v>0</v>
      </c>
      <c r="V88" s="891">
        <f>-(MIN('P&amp;L1'!V542,0)+MIN('P&amp;L1'!V543,0)+MIN('P&amp;L1'!V544,0)+MIN('P&amp;L1'!V545,0)+MIN('P&amp;L1'!V546,0))*V$21</f>
        <v>0</v>
      </c>
      <c r="W88" s="891">
        <f>-(MIN('P&amp;L1'!W542,0)+MIN('P&amp;L1'!W543,0)+MIN('P&amp;L1'!W544,0)+MIN('P&amp;L1'!W545,0)+MIN('P&amp;L1'!W546,0))*W$21</f>
        <v>0</v>
      </c>
      <c r="X88" s="891">
        <f>-(MIN('P&amp;L1'!X542,0)+MIN('P&amp;L1'!X543,0)+MIN('P&amp;L1'!X544,0)+MIN('P&amp;L1'!X545,0)+MIN('P&amp;L1'!X546,0))*X$21</f>
        <v>0</v>
      </c>
      <c r="Y88" s="891">
        <f>-(MIN('P&amp;L1'!Y542,0)+MIN('P&amp;L1'!Y543,0)+MIN('P&amp;L1'!Y544,0)+MIN('P&amp;L1'!Y545,0)+MIN('P&amp;L1'!Y546,0))*Y$21</f>
        <v>0</v>
      </c>
      <c r="Z88" s="891">
        <f>-(MIN('P&amp;L1'!Z542,0)+MIN('P&amp;L1'!Z543,0)+MIN('P&amp;L1'!Z544,0)+MIN('P&amp;L1'!Z545,0)+MIN('P&amp;L1'!Z546,0))*Z$21</f>
        <v>0</v>
      </c>
      <c r="AA88" s="891">
        <f>-(MIN('P&amp;L1'!AA542,0)+MIN('P&amp;L1'!AA543,0)+MIN('P&amp;L1'!AA544,0)+MIN('P&amp;L1'!AA545,0)+MIN('P&amp;L1'!AA546,0))*AA$21</f>
        <v>0</v>
      </c>
      <c r="AB88" s="891">
        <f>-(MIN('P&amp;L1'!AB542,0)+MIN('P&amp;L1'!AB543,0)+MIN('P&amp;L1'!AB544,0)+MIN('P&amp;L1'!AB545,0)+MIN('P&amp;L1'!AB546,0))*AB$21</f>
        <v>0</v>
      </c>
      <c r="AC88" s="894">
        <f>-(MIN('P&amp;L1'!AC542,0)+MIN('P&amp;L1'!AC543,0)+MIN('P&amp;L1'!AC544,0)+MIN('P&amp;L1'!AC545,0)+MIN('P&amp;L1'!AC546,0))*AC$21</f>
        <v>0</v>
      </c>
      <c r="AE88" s="1063">
        <f>-(MIN('P&amp;L1'!AE542,0)+MIN('P&amp;L1'!AE543,0)+MIN('P&amp;L1'!AE544,0)+MIN('P&amp;L1'!AE545,0)+MIN('P&amp;L1'!AE546,0))*AE$21</f>
        <v>0</v>
      </c>
      <c r="AG88" s="1063">
        <f>-(MIN('P&amp;L1'!AG542,0)+MIN('P&amp;L1'!AG543,0)+MIN('P&amp;L1'!AG544,0)+MIN('P&amp;L1'!AG545,0)+MIN('P&amp;L1'!AG546,0))*AG$21</f>
        <v>0</v>
      </c>
      <c r="AI88" s="1063">
        <f>-(MIN('P&amp;L1'!AI542,0)+MIN('P&amp;L1'!AI543,0)+MIN('P&amp;L1'!AI544,0)+MIN('P&amp;L1'!AI545,0)+MIN('P&amp;L1'!AI546,0))*AI$21</f>
        <v>0</v>
      </c>
    </row>
    <row r="89" spans="2:35" outlineLevel="1" x14ac:dyDescent="0.2">
      <c r="B89" s="445" t="s">
        <v>681</v>
      </c>
      <c r="C89" s="445"/>
      <c r="D89" s="893" t="str">
        <f>'Line Items'!D2757</f>
        <v>Capital Expenditure (inc intangible assets and investing activities)</v>
      </c>
      <c r="E89" s="890" t="str">
        <f t="shared" si="11"/>
        <v>£000</v>
      </c>
      <c r="F89" s="890"/>
      <c r="G89" s="891">
        <f>-SUM(CF!G$27:G$28)*G$21</f>
        <v>0</v>
      </c>
      <c r="H89" s="891">
        <f>-SUM(CF!H$27:H$28)*H$21</f>
        <v>0</v>
      </c>
      <c r="I89" s="891">
        <f>-SUM(CF!I$27:I$28)*I$21</f>
        <v>0</v>
      </c>
      <c r="J89" s="891">
        <f>-SUM(CF!J$27:J$28)*J$21</f>
        <v>0</v>
      </c>
      <c r="K89" s="891">
        <f>-SUM(CF!K$27:K$28)*K$21</f>
        <v>0</v>
      </c>
      <c r="L89" s="891">
        <f>-SUM(CF!L$27:L$28)*L$21</f>
        <v>0</v>
      </c>
      <c r="M89" s="891">
        <f>-SUM(CF!M$27:M$28)*M$21</f>
        <v>0</v>
      </c>
      <c r="N89" s="891">
        <f>-SUM(CF!N$27:N$28)*N$21</f>
        <v>0</v>
      </c>
      <c r="O89" s="891">
        <f>-SUM(CF!O$27:O$28)*O$21</f>
        <v>0</v>
      </c>
      <c r="P89" s="891">
        <f>-SUM(CF!P$27:P$28)*P$21</f>
        <v>0</v>
      </c>
      <c r="Q89" s="891">
        <f>-SUM(CF!Q$27:Q$28)*Q$21</f>
        <v>0</v>
      </c>
      <c r="R89" s="891">
        <f>-SUM(CF!R$27:R$28)*R$21</f>
        <v>0</v>
      </c>
      <c r="S89" s="891">
        <f>-SUM(CF!S$27:S$28)*S$21</f>
        <v>0</v>
      </c>
      <c r="T89" s="891">
        <f>-SUM(CF!T$27:T$28)*T$21</f>
        <v>0</v>
      </c>
      <c r="U89" s="891">
        <f>-SUM(CF!U$27:U$28)*U$21</f>
        <v>0</v>
      </c>
      <c r="V89" s="891">
        <f>-SUM(CF!V$27:V$28)*V$21</f>
        <v>0</v>
      </c>
      <c r="W89" s="891">
        <f>-SUM(CF!W$27:W$28)*W$21</f>
        <v>0</v>
      </c>
      <c r="X89" s="891">
        <f>-SUM(CF!X$27:X$28)*X$21</f>
        <v>0</v>
      </c>
      <c r="Y89" s="891">
        <f>-SUM(CF!Y$27:Y$28)*Y$21</f>
        <v>0</v>
      </c>
      <c r="Z89" s="891">
        <f>-SUM(CF!Z$27:Z$28)*Z$21</f>
        <v>0</v>
      </c>
      <c r="AA89" s="891">
        <f>-SUM(CF!AA$27:AA$28)*AA$21</f>
        <v>0</v>
      </c>
      <c r="AB89" s="891">
        <f>-SUM(CF!AB$27:AB$28)*AB$21</f>
        <v>0</v>
      </c>
      <c r="AC89" s="892">
        <f>-SUM(CF!AC$27:AC$28)*AC$21</f>
        <v>0</v>
      </c>
      <c r="AE89" s="1063">
        <f>-SUM(CF!AE$27:AE$28)*AE$21</f>
        <v>0</v>
      </c>
      <c r="AG89" s="1063">
        <f>-SUM(CF!AG$27:AG$28)*AG$21</f>
        <v>0</v>
      </c>
      <c r="AI89" s="1063">
        <f>-SUM(CF!AI$27:AI$28)*AI$21</f>
        <v>0</v>
      </c>
    </row>
    <row r="90" spans="2:35" outlineLevel="1" x14ac:dyDescent="0.2">
      <c r="B90" s="445" t="s">
        <v>681</v>
      </c>
      <c r="C90" s="445"/>
      <c r="D90" s="473" t="str">
        <f>'Line Items'!D2758</f>
        <v>Exclude: Grants received for capital expenditure</v>
      </c>
      <c r="E90" s="143" t="str">
        <f t="shared" si="11"/>
        <v>£000</v>
      </c>
      <c r="F90" s="143"/>
      <c r="G90" s="283"/>
      <c r="H90" s="283"/>
      <c r="I90" s="283"/>
      <c r="J90" s="283"/>
      <c r="K90" s="283"/>
      <c r="L90" s="283"/>
      <c r="M90" s="283"/>
      <c r="N90" s="283"/>
      <c r="O90" s="283"/>
      <c r="P90" s="283"/>
      <c r="Q90" s="283"/>
      <c r="R90" s="283"/>
      <c r="S90" s="283"/>
      <c r="T90" s="283"/>
      <c r="U90" s="283"/>
      <c r="V90" s="283"/>
      <c r="W90" s="283"/>
      <c r="X90" s="283"/>
      <c r="Y90" s="283"/>
      <c r="Z90" s="283"/>
      <c r="AA90" s="283"/>
      <c r="AB90" s="283"/>
      <c r="AC90" s="284"/>
      <c r="AE90" s="1065"/>
      <c r="AG90" s="1065"/>
      <c r="AI90" s="1065"/>
    </row>
    <row r="91" spans="2:35" outlineLevel="1" x14ac:dyDescent="0.2">
      <c r="B91" s="445" t="s">
        <v>681</v>
      </c>
      <c r="C91" s="445"/>
      <c r="D91" s="473" t="str">
        <f>'Line Items'!D2759</f>
        <v>Cash lease payments in relation to on-balance sheet leased assets</v>
      </c>
      <c r="E91" s="143" t="str">
        <f t="shared" si="11"/>
        <v>£000</v>
      </c>
      <c r="F91" s="143"/>
      <c r="G91" s="283"/>
      <c r="H91" s="283"/>
      <c r="I91" s="283"/>
      <c r="J91" s="283"/>
      <c r="K91" s="283"/>
      <c r="L91" s="283"/>
      <c r="M91" s="283"/>
      <c r="N91" s="283"/>
      <c r="O91" s="283"/>
      <c r="P91" s="283"/>
      <c r="Q91" s="283"/>
      <c r="R91" s="283"/>
      <c r="S91" s="283"/>
      <c r="T91" s="283"/>
      <c r="U91" s="283"/>
      <c r="V91" s="283"/>
      <c r="W91" s="283"/>
      <c r="X91" s="283"/>
      <c r="Y91" s="283"/>
      <c r="Z91" s="283"/>
      <c r="AA91" s="283"/>
      <c r="AB91" s="283"/>
      <c r="AC91" s="284"/>
      <c r="AE91" s="805"/>
      <c r="AG91" s="805"/>
      <c r="AI91" s="805"/>
    </row>
    <row r="92" spans="2:35" outlineLevel="1" x14ac:dyDescent="0.2">
      <c r="B92" s="445" t="s">
        <v>681</v>
      </c>
      <c r="C92" s="445"/>
      <c r="D92" s="473" t="str">
        <f>'Line Items'!D2760</f>
        <v>Exclude: Interest relating to on-balance sheet leased assets</v>
      </c>
      <c r="E92" s="143" t="str">
        <f t="shared" si="11"/>
        <v>£000</v>
      </c>
      <c r="F92" s="143"/>
      <c r="G92" s="283"/>
      <c r="H92" s="283"/>
      <c r="I92" s="283"/>
      <c r="J92" s="283"/>
      <c r="K92" s="283"/>
      <c r="L92" s="283"/>
      <c r="M92" s="283"/>
      <c r="N92" s="283"/>
      <c r="O92" s="283"/>
      <c r="P92" s="283"/>
      <c r="Q92" s="283"/>
      <c r="R92" s="283"/>
      <c r="S92" s="283"/>
      <c r="T92" s="283"/>
      <c r="U92" s="283"/>
      <c r="V92" s="283"/>
      <c r="W92" s="283"/>
      <c r="X92" s="283"/>
      <c r="Y92" s="283"/>
      <c r="Z92" s="283"/>
      <c r="AA92" s="283"/>
      <c r="AB92" s="283"/>
      <c r="AC92" s="284"/>
      <c r="AE92" s="805"/>
      <c r="AG92" s="805"/>
      <c r="AI92" s="805"/>
    </row>
    <row r="93" spans="2:35" outlineLevel="1" x14ac:dyDescent="0.2">
      <c r="B93" s="445" t="s">
        <v>681</v>
      </c>
      <c r="C93" s="445"/>
      <c r="D93" s="895" t="str">
        <f>'Line Items'!D2761</f>
        <v>Exclude: Depreciation (including in relation to on-balance sheet leased assets)</v>
      </c>
      <c r="E93" s="890" t="str">
        <f t="shared" si="11"/>
        <v>£000</v>
      </c>
      <c r="F93" s="890"/>
      <c r="G93" s="891">
        <f>'P&amp;L1'!G$408*G$21</f>
        <v>0</v>
      </c>
      <c r="H93" s="891">
        <f>'P&amp;L1'!H$408*H$21</f>
        <v>0</v>
      </c>
      <c r="I93" s="891">
        <f>'P&amp;L1'!I$408*I$21</f>
        <v>0</v>
      </c>
      <c r="J93" s="891">
        <f>'P&amp;L1'!J$408*J$21</f>
        <v>0</v>
      </c>
      <c r="K93" s="891">
        <f>'P&amp;L1'!K$408*K$21</f>
        <v>0</v>
      </c>
      <c r="L93" s="891">
        <f>'P&amp;L1'!L$408*L$21</f>
        <v>0</v>
      </c>
      <c r="M93" s="891">
        <f>'P&amp;L1'!M$408*M$21</f>
        <v>0</v>
      </c>
      <c r="N93" s="891">
        <f>'P&amp;L1'!N$408*N$21</f>
        <v>0</v>
      </c>
      <c r="O93" s="891">
        <f>'P&amp;L1'!O$408*O$21</f>
        <v>0</v>
      </c>
      <c r="P93" s="891">
        <f>'P&amp;L1'!P$408*P$21</f>
        <v>0</v>
      </c>
      <c r="Q93" s="891">
        <f>'P&amp;L1'!Q$408*Q$21</f>
        <v>0</v>
      </c>
      <c r="R93" s="891">
        <f>'P&amp;L1'!R$408*R$21</f>
        <v>0</v>
      </c>
      <c r="S93" s="891">
        <f>'P&amp;L1'!S$408*S$21</f>
        <v>0</v>
      </c>
      <c r="T93" s="891">
        <f>'P&amp;L1'!T$408*T$21</f>
        <v>0</v>
      </c>
      <c r="U93" s="891">
        <f>'P&amp;L1'!U$408*U$21</f>
        <v>0</v>
      </c>
      <c r="V93" s="891">
        <f>'P&amp;L1'!V$408*V$21</f>
        <v>0</v>
      </c>
      <c r="W93" s="891">
        <f>'P&amp;L1'!W$408*W$21</f>
        <v>0</v>
      </c>
      <c r="X93" s="891">
        <f>'P&amp;L1'!X$408*X$21</f>
        <v>0</v>
      </c>
      <c r="Y93" s="891">
        <f>'P&amp;L1'!Y$408*Y$21</f>
        <v>0</v>
      </c>
      <c r="Z93" s="891">
        <f>'P&amp;L1'!Z$408*Z$21</f>
        <v>0</v>
      </c>
      <c r="AA93" s="891">
        <f>'P&amp;L1'!AA$408*AA$21</f>
        <v>0</v>
      </c>
      <c r="AB93" s="891">
        <f>'P&amp;L1'!AB$408*AB$21</f>
        <v>0</v>
      </c>
      <c r="AC93" s="892">
        <f>'P&amp;L1'!AC$408*AC$21</f>
        <v>0</v>
      </c>
      <c r="AE93" s="1063">
        <f>'P&amp;L1'!AE$408*AE$21</f>
        <v>0</v>
      </c>
      <c r="AG93" s="1063">
        <f>'P&amp;L1'!AG$408*AG$21</f>
        <v>0</v>
      </c>
      <c r="AI93" s="1063">
        <f>'P&amp;L1'!AI$408*AI$21</f>
        <v>0</v>
      </c>
    </row>
    <row r="94" spans="2:35" outlineLevel="1" x14ac:dyDescent="0.2">
      <c r="B94" s="445" t="s">
        <v>681</v>
      </c>
      <c r="C94" s="445"/>
      <c r="D94" s="895" t="str">
        <f>'Line Items'!D2762</f>
        <v>Exclude: Amortisation</v>
      </c>
      <c r="E94" s="890" t="str">
        <f t="shared" si="11"/>
        <v>£000</v>
      </c>
      <c r="F94" s="890"/>
      <c r="G94" s="891">
        <f>'P&amp;L1'!G$407*G$21</f>
        <v>0</v>
      </c>
      <c r="H94" s="891">
        <f>'P&amp;L1'!H$407*H$21</f>
        <v>0</v>
      </c>
      <c r="I94" s="891">
        <f>'P&amp;L1'!I$407*I$21</f>
        <v>0</v>
      </c>
      <c r="J94" s="891">
        <f>'P&amp;L1'!J$407*J$21</f>
        <v>0</v>
      </c>
      <c r="K94" s="891">
        <f>'P&amp;L1'!K$407*K$21</f>
        <v>0</v>
      </c>
      <c r="L94" s="891">
        <f>'P&amp;L1'!L$407*L$21</f>
        <v>0</v>
      </c>
      <c r="M94" s="891">
        <f>'P&amp;L1'!M$407*M$21</f>
        <v>0</v>
      </c>
      <c r="N94" s="891">
        <f>'P&amp;L1'!N$407*N$21</f>
        <v>0</v>
      </c>
      <c r="O94" s="891">
        <f>'P&amp;L1'!O$407*O$21</f>
        <v>0</v>
      </c>
      <c r="P94" s="891">
        <f>'P&amp;L1'!P$407*P$21</f>
        <v>0</v>
      </c>
      <c r="Q94" s="891">
        <f>'P&amp;L1'!Q$407*Q$21</f>
        <v>0</v>
      </c>
      <c r="R94" s="891">
        <f>'P&amp;L1'!R$407*R$21</f>
        <v>0</v>
      </c>
      <c r="S94" s="891">
        <f>'P&amp;L1'!S$407*S$21</f>
        <v>0</v>
      </c>
      <c r="T94" s="891">
        <f>'P&amp;L1'!T$407*T$21</f>
        <v>0</v>
      </c>
      <c r="U94" s="891">
        <f>'P&amp;L1'!U$407*U$21</f>
        <v>0</v>
      </c>
      <c r="V94" s="891">
        <f>'P&amp;L1'!V$407*V$21</f>
        <v>0</v>
      </c>
      <c r="W94" s="891">
        <f>'P&amp;L1'!W$407*W$21</f>
        <v>0</v>
      </c>
      <c r="X94" s="891">
        <f>'P&amp;L1'!X$407*X$21</f>
        <v>0</v>
      </c>
      <c r="Y94" s="891">
        <f>'P&amp;L1'!Y$407*Y$21</f>
        <v>0</v>
      </c>
      <c r="Z94" s="891">
        <f>'P&amp;L1'!Z$407*Z$21</f>
        <v>0</v>
      </c>
      <c r="AA94" s="891">
        <f>'P&amp;L1'!AA$407*AA$21</f>
        <v>0</v>
      </c>
      <c r="AB94" s="891">
        <f>'P&amp;L1'!AB$407*AB$21</f>
        <v>0</v>
      </c>
      <c r="AC94" s="892">
        <f>'P&amp;L1'!AC$407*AC$21</f>
        <v>0</v>
      </c>
      <c r="AE94" s="1063">
        <f>'P&amp;L1'!AE$407*AE$21</f>
        <v>0</v>
      </c>
      <c r="AG94" s="1063">
        <f>'P&amp;L1'!AG$407*AG$21</f>
        <v>0</v>
      </c>
      <c r="AI94" s="1063">
        <f>'P&amp;L1'!AI$407*AI$21</f>
        <v>0</v>
      </c>
    </row>
    <row r="95" spans="2:35" outlineLevel="1" x14ac:dyDescent="0.2">
      <c r="B95" s="445" t="s">
        <v>681</v>
      </c>
      <c r="C95" s="445"/>
      <c r="D95" s="895" t="str">
        <f>'Line Items'!D2763</f>
        <v>Exclude: Bad debt provisions</v>
      </c>
      <c r="E95" s="890" t="str">
        <f t="shared" si="11"/>
        <v>£000</v>
      </c>
      <c r="F95" s="890"/>
      <c r="G95" s="891">
        <f>'P&amp;L1'!G$371*G$21</f>
        <v>0</v>
      </c>
      <c r="H95" s="891">
        <f>'P&amp;L1'!H$371*H$21</f>
        <v>0</v>
      </c>
      <c r="I95" s="891">
        <f>'P&amp;L1'!I$371*I$21</f>
        <v>0</v>
      </c>
      <c r="J95" s="891">
        <f>'P&amp;L1'!J$371*J$21</f>
        <v>0</v>
      </c>
      <c r="K95" s="891">
        <f>'P&amp;L1'!K$371*K$21</f>
        <v>0</v>
      </c>
      <c r="L95" s="891">
        <f>'P&amp;L1'!L$371*L$21</f>
        <v>0</v>
      </c>
      <c r="M95" s="891">
        <f>'P&amp;L1'!M$371*M$21</f>
        <v>0</v>
      </c>
      <c r="N95" s="891">
        <f>'P&amp;L1'!N$371*N$21</f>
        <v>0</v>
      </c>
      <c r="O95" s="891">
        <f>'P&amp;L1'!O$371*O$21</f>
        <v>0</v>
      </c>
      <c r="P95" s="891">
        <f>'P&amp;L1'!P$371*P$21</f>
        <v>0</v>
      </c>
      <c r="Q95" s="891">
        <f>'P&amp;L1'!Q$371*Q$21</f>
        <v>0</v>
      </c>
      <c r="R95" s="891">
        <f>'P&amp;L1'!R$371*R$21</f>
        <v>0</v>
      </c>
      <c r="S95" s="891">
        <f>'P&amp;L1'!S$371*S$21</f>
        <v>0</v>
      </c>
      <c r="T95" s="891">
        <f>'P&amp;L1'!T$371*T$21</f>
        <v>0</v>
      </c>
      <c r="U95" s="891">
        <f>'P&amp;L1'!U$371*U$21</f>
        <v>0</v>
      </c>
      <c r="V95" s="891">
        <f>'P&amp;L1'!V$371*V$21</f>
        <v>0</v>
      </c>
      <c r="W95" s="891">
        <f>'P&amp;L1'!W$371*W$21</f>
        <v>0</v>
      </c>
      <c r="X95" s="891">
        <f>'P&amp;L1'!X$371*X$21</f>
        <v>0</v>
      </c>
      <c r="Y95" s="891">
        <f>'P&amp;L1'!Y$371*Y$21</f>
        <v>0</v>
      </c>
      <c r="Z95" s="891">
        <f>'P&amp;L1'!Z$371*Z$21</f>
        <v>0</v>
      </c>
      <c r="AA95" s="891">
        <f>'P&amp;L1'!AA$371*AA$21</f>
        <v>0</v>
      </c>
      <c r="AB95" s="891">
        <f>'P&amp;L1'!AB$371*AB$21</f>
        <v>0</v>
      </c>
      <c r="AC95" s="892">
        <f>'P&amp;L1'!AC$371*AC$21</f>
        <v>0</v>
      </c>
      <c r="AE95" s="1063">
        <f>'P&amp;L1'!AE$371*AE$21</f>
        <v>0</v>
      </c>
      <c r="AG95" s="1063">
        <f>'P&amp;L1'!AG$371*AG$21</f>
        <v>0</v>
      </c>
      <c r="AI95" s="1063">
        <f>'P&amp;L1'!AI$371*AI$21</f>
        <v>0</v>
      </c>
    </row>
    <row r="96" spans="2:35" outlineLevel="1" x14ac:dyDescent="0.2">
      <c r="B96" s="445" t="s">
        <v>681</v>
      </c>
      <c r="C96" s="445"/>
      <c r="D96" s="473" t="str">
        <f>'Line Items'!D2764</f>
        <v>Exclude: Expenditure included in Total Costs that is precluded from Actual Operating Costs</v>
      </c>
      <c r="E96" s="143" t="str">
        <f t="shared" si="11"/>
        <v>£000</v>
      </c>
      <c r="F96" s="143"/>
      <c r="G96" s="283"/>
      <c r="H96" s="283"/>
      <c r="I96" s="283"/>
      <c r="J96" s="283"/>
      <c r="K96" s="283"/>
      <c r="L96" s="283"/>
      <c r="M96" s="283"/>
      <c r="N96" s="283"/>
      <c r="O96" s="283"/>
      <c r="P96" s="283"/>
      <c r="Q96" s="283"/>
      <c r="R96" s="283"/>
      <c r="S96" s="283"/>
      <c r="T96" s="283"/>
      <c r="U96" s="283"/>
      <c r="V96" s="283"/>
      <c r="W96" s="283"/>
      <c r="X96" s="283"/>
      <c r="Y96" s="283"/>
      <c r="Z96" s="283"/>
      <c r="AA96" s="283"/>
      <c r="AB96" s="283"/>
      <c r="AC96" s="284"/>
      <c r="AE96" s="1063"/>
      <c r="AG96" s="1063"/>
      <c r="AI96" s="1063"/>
    </row>
    <row r="97" spans="2:35" outlineLevel="1" x14ac:dyDescent="0.2">
      <c r="B97" s="445" t="s">
        <v>683</v>
      </c>
      <c r="C97" s="445"/>
      <c r="D97" s="895" t="str">
        <f>'Line Items'!D2765</f>
        <v>Movement in Creditors: (Increase) / Decrease</v>
      </c>
      <c r="E97" s="890" t="str">
        <f t="shared" si="11"/>
        <v>£000</v>
      </c>
      <c r="F97" s="890"/>
      <c r="G97" s="891">
        <f xml:space="preserve">  (BS!G140 -
IF(AND(G$16,SUMPRODUCT($G$15:$AC$15,$G$21:$AC$21)=0),BS!$AE140,
IF(G$22=1,BS!$AK140,
INDEX(BS!$I140:$AC140,,MATCH(G$22,$I$22:$AC$22,0)-1))) )*G$21</f>
        <v>0</v>
      </c>
      <c r="H97" s="891">
        <f xml:space="preserve">  (BS!H140 -
IF(AND(H$16,SUMPRODUCT($G$15:$AC$15,$G$21:$AC$21)=0),BS!$AE140,
IF(H$22=1,BS!$AK140,
INDEX(BS!$I140:$AC140,,MATCH(H$22,$I$22:$AC$22,0)-1))) )*H$21</f>
        <v>0</v>
      </c>
      <c r="I97" s="891">
        <f xml:space="preserve">  (BS!I140 -
IF(AND(I$16,SUMPRODUCT($G$15:$AC$15,$G$21:$AC$21)=0),BS!$AE140,
IF(I$22=1,BS!$AK140,
INDEX(BS!$I140:$AC140,,MATCH(I$22,$I$22:$AC$22,0)-1))) )*I$21</f>
        <v>0</v>
      </c>
      <c r="J97" s="891">
        <f xml:space="preserve">  (BS!J140 -
IF(AND(J$16,SUMPRODUCT($G$15:$AC$15,$G$21:$AC$21)=0),BS!$AE140,
IF(J$22=1,BS!$AK140,
INDEX(BS!$I140:$AC140,,MATCH(J$22,$I$22:$AC$22,0)-1))) )*J$21</f>
        <v>0</v>
      </c>
      <c r="K97" s="891">
        <f xml:space="preserve">  (BS!K140 -
IF(AND(K$16,SUMPRODUCT($G$15:$AC$15,$G$21:$AC$21)=0),BS!$AE140,
IF(K$22=1,BS!$AK140,
INDEX(BS!$I140:$AC140,,MATCH(K$22,$I$22:$AC$22,0)-1))) )*K$21</f>
        <v>0</v>
      </c>
      <c r="L97" s="891">
        <f xml:space="preserve">  (BS!L140 -
IF(AND(L$16,SUMPRODUCT($G$15:$AC$15,$G$21:$AC$21)=0),BS!$AE140,
IF(L$22=1,BS!$AK140,
INDEX(BS!$I140:$AC140,,MATCH(L$22,$I$22:$AC$22,0)-1))) )*L$21</f>
        <v>0</v>
      </c>
      <c r="M97" s="891">
        <f xml:space="preserve">  (BS!M140 -
IF(AND(M$16,SUMPRODUCT($G$15:$AC$15,$G$21:$AC$21)=0),BS!$AE140,
IF(M$22=1,BS!$AK140,
INDEX(BS!$I140:$AC140,,MATCH(M$22,$I$22:$AC$22,0)-1))) )*M$21</f>
        <v>0</v>
      </c>
      <c r="N97" s="891">
        <f xml:space="preserve">  (BS!N140 -
IF(AND(N$16,SUMPRODUCT($G$15:$AC$15,$G$21:$AC$21)=0),BS!$AE140,
IF(N$22=1,BS!$AK140,
INDEX(BS!$I140:$AC140,,MATCH(N$22,$I$22:$AC$22,0)-1))) )*N$21</f>
        <v>0</v>
      </c>
      <c r="O97" s="891">
        <f xml:space="preserve">  (BS!O140 -
IF(AND(O$16,SUMPRODUCT($G$15:$AC$15,$G$21:$AC$21)=0),BS!$AE140,
IF(O$22=1,BS!$AK140,
INDEX(BS!$I140:$AC140,,MATCH(O$22,$I$22:$AC$22,0)-1))) )*O$21</f>
        <v>0</v>
      </c>
      <c r="P97" s="891">
        <f xml:space="preserve">  (BS!P140 -
IF(AND(P$16,SUMPRODUCT($G$15:$AC$15,$G$21:$AC$21)=0),BS!$AE140,
IF(P$22=1,BS!$AK140,
INDEX(BS!$I140:$AC140,,MATCH(P$22,$I$22:$AC$22,0)-1))) )*P$21</f>
        <v>0</v>
      </c>
      <c r="Q97" s="891">
        <f xml:space="preserve">  (BS!Q140 -
IF(AND(Q$16,SUMPRODUCT($G$15:$AC$15,$G$21:$AC$21)=0),BS!$AE140,
IF(Q$22=1,BS!$AK140,
INDEX(BS!$I140:$AC140,,MATCH(Q$22,$I$22:$AC$22,0)-1))) )*Q$21</f>
        <v>0</v>
      </c>
      <c r="R97" s="891">
        <f xml:space="preserve">  (BS!R140 -
IF(AND(R$16,SUMPRODUCT($G$15:$AC$15,$G$21:$AC$21)=0),BS!$AE140,
IF(R$22=1,BS!$AK140,
INDEX(BS!$I140:$AC140,,MATCH(R$22,$I$22:$AC$22,0)-1))) )*R$21</f>
        <v>0</v>
      </c>
      <c r="S97" s="891">
        <f xml:space="preserve">  (BS!S140 -
IF(AND(S$16,SUMPRODUCT($G$15:$AC$15,$G$21:$AC$21)=0),BS!$AE140,
IF(S$22=1,BS!$AK140,
INDEX(BS!$I140:$AC140,,MATCH(S$22,$I$22:$AC$22,0)-1))) )*S$21</f>
        <v>0</v>
      </c>
      <c r="T97" s="891">
        <f xml:space="preserve">  (BS!T140 -
IF(AND(T$16,SUMPRODUCT($G$15:$AC$15,$G$21:$AC$21)=0),BS!$AE140,
IF(T$22=1,BS!$AK140,
INDEX(BS!$I140:$AC140,,MATCH(T$22,$I$22:$AC$22,0)-1))) )*T$21</f>
        <v>0</v>
      </c>
      <c r="U97" s="891">
        <f xml:space="preserve">  (BS!U140 -
IF(AND(U$16,SUMPRODUCT($G$15:$AC$15,$G$21:$AC$21)=0),BS!$AE140,
IF(U$22=1,BS!$AK140,
INDEX(BS!$I140:$AC140,,MATCH(U$22,$I$22:$AC$22,0)-1))) )*U$21</f>
        <v>0</v>
      </c>
      <c r="V97" s="891">
        <f xml:space="preserve">  (BS!V140 -
IF(AND(V$16,SUMPRODUCT($G$15:$AC$15,$G$21:$AC$21)=0),BS!$AE140,
IF(V$22=1,BS!$AK140,
INDEX(BS!$I140:$AC140,,MATCH(V$22,$I$22:$AC$22,0)-1))) )*V$21</f>
        <v>0</v>
      </c>
      <c r="W97" s="891">
        <f xml:space="preserve">  (BS!W140 -
IF(AND(W$16,SUMPRODUCT($G$15:$AC$15,$G$21:$AC$21)=0),BS!$AE140,
IF(W$22=1,BS!$AK140,
INDEX(BS!$I140:$AC140,,MATCH(W$22,$I$22:$AC$22,0)-1))) )*W$21</f>
        <v>0</v>
      </c>
      <c r="X97" s="891">
        <f xml:space="preserve">  (BS!X140 -
IF(AND(X$16,SUMPRODUCT($G$15:$AC$15,$G$21:$AC$21)=0),BS!$AE140,
IF(X$22=1,BS!$AK140,
INDEX(BS!$I140:$AC140,,MATCH(X$22,$I$22:$AC$22,0)-1))) )*X$21</f>
        <v>0</v>
      </c>
      <c r="Y97" s="891">
        <f xml:space="preserve">  (BS!Y140 -
IF(AND(Y$16,SUMPRODUCT($G$15:$AC$15,$G$21:$AC$21)=0),BS!$AE140,
IF(Y$22=1,BS!$AK140,
INDEX(BS!$I140:$AC140,,MATCH(Y$22,$I$22:$AC$22,0)-1))) )*Y$21</f>
        <v>0</v>
      </c>
      <c r="Z97" s="891">
        <f xml:space="preserve">  (BS!Z140 -
IF(AND(Z$16,SUMPRODUCT($G$15:$AC$15,$G$21:$AC$21)=0),BS!$AE140,
IF(Z$22=1,BS!$AK140,
INDEX(BS!$I140:$AC140,,MATCH(Z$22,$I$22:$AC$22,0)-1))) )*Z$21</f>
        <v>0</v>
      </c>
      <c r="AA97" s="891">
        <f xml:space="preserve">  (BS!AA140 -
IF(AND(AA$16,SUMPRODUCT($G$15:$AC$15,$G$21:$AC$21)=0),BS!$AE140,
IF(AA$22=1,BS!$AK140,
INDEX(BS!$I140:$AC140,,MATCH(AA$22,$I$22:$AC$22,0)-1))) )*AA$21</f>
        <v>0</v>
      </c>
      <c r="AB97" s="891">
        <f xml:space="preserve">  (BS!AB140 -
IF(AND(AB$16,SUMPRODUCT($G$15:$AC$15,$G$21:$AC$21)=0),BS!$AE140,
IF(AB$22=1,BS!$AK140,
INDEX(BS!$I140:$AC140,,MATCH(AB$22,$I$22:$AC$22,0)-1))) )*AB$21</f>
        <v>0</v>
      </c>
      <c r="AC97" s="892">
        <f xml:space="preserve">  (BS!AC140 -
IF(AND(AC$16,SUMPRODUCT($G$15:$AC$15,$G$21:$AC$21)=0),BS!$AE140,
IF(AC$22=1,BS!$AK140,
INDEX(BS!$I140:$AC140,,MATCH(AC$22,$I$22:$AC$22,0)-1))) )*AC$21</f>
        <v>0</v>
      </c>
      <c r="AE97" s="1063">
        <f xml:space="preserve">  (BS!AE140 -
IF(AND(AE$16,SUMPRODUCT($G$15:$AC$15,$G$21:$AC$21)=0),BS!$AE140,
IF(AE$22=1,BS!$AK140,
INDEX(BS!$I140:$AC140,,MATCH(AE$22,$I$22:$AC$22,0)-1))) )*AE$21</f>
        <v>0</v>
      </c>
      <c r="AG97" s="1063">
        <f xml:space="preserve">  (BS!AG140 -
IF(AND(AG$16,SUMPRODUCT($G$15:$AC$15,$G$21:$AC$21)=0),BS!$AE140,
IF(AG$22=1,BS!$AK140,
INDEX(BS!$I140:$AC140,,MATCH(AG$22,$I$22:$AC$22,0)-1))) )*AG$21</f>
        <v>0</v>
      </c>
      <c r="AI97" s="1063">
        <f xml:space="preserve">  (BS!AI140 -
IF(AND(AI$16,SUMPRODUCT($G$15:$AC$15,$G$21:$AC$21)=0),BS!$AE140,
IF(AI$22=1,BS!$AK140,
INDEX(BS!$I140:$AC140,,MATCH(AI$22,$I$22:$AC$22,0)-1))) )*AI$21</f>
        <v>0</v>
      </c>
    </row>
    <row r="98" spans="2:35" outlineLevel="1" x14ac:dyDescent="0.2">
      <c r="B98" s="445" t="s">
        <v>683</v>
      </c>
      <c r="C98" s="445"/>
      <c r="D98" s="473" t="str">
        <f>'Line Items'!D2766</f>
        <v>Exclude: Movement in any creditors or other liabilities related to on-balance sheet leased assets</v>
      </c>
      <c r="E98" s="143" t="str">
        <f t="shared" si="11"/>
        <v>£000</v>
      </c>
      <c r="F98" s="143"/>
      <c r="G98" s="283"/>
      <c r="H98" s="283"/>
      <c r="I98" s="283"/>
      <c r="J98" s="283"/>
      <c r="K98" s="283"/>
      <c r="L98" s="283"/>
      <c r="M98" s="283"/>
      <c r="N98" s="283"/>
      <c r="O98" s="283"/>
      <c r="P98" s="283"/>
      <c r="Q98" s="283"/>
      <c r="R98" s="283"/>
      <c r="S98" s="283"/>
      <c r="T98" s="283"/>
      <c r="U98" s="283"/>
      <c r="V98" s="283"/>
      <c r="W98" s="283"/>
      <c r="X98" s="283"/>
      <c r="Y98" s="283"/>
      <c r="Z98" s="283"/>
      <c r="AA98" s="283"/>
      <c r="AB98" s="283"/>
      <c r="AC98" s="284"/>
      <c r="AE98" s="1065"/>
      <c r="AG98" s="1065"/>
      <c r="AI98" s="1065"/>
    </row>
    <row r="99" spans="2:35" outlineLevel="1" x14ac:dyDescent="0.2">
      <c r="B99" s="445" t="s">
        <v>683</v>
      </c>
      <c r="C99" s="445"/>
      <c r="D99" s="874" t="str">
        <f>'Line Items'!D2767</f>
        <v>Exclude: Movement in liabilities in relation to grants received for purchase of fixed assets</v>
      </c>
      <c r="E99" s="155" t="str">
        <f t="shared" si="11"/>
        <v>£000</v>
      </c>
      <c r="F99" s="155"/>
      <c r="G99" s="287"/>
      <c r="H99" s="287"/>
      <c r="I99" s="287"/>
      <c r="J99" s="287"/>
      <c r="K99" s="287"/>
      <c r="L99" s="287"/>
      <c r="M99" s="287"/>
      <c r="N99" s="287"/>
      <c r="O99" s="287"/>
      <c r="P99" s="287"/>
      <c r="Q99" s="287"/>
      <c r="R99" s="287"/>
      <c r="S99" s="287"/>
      <c r="T99" s="287"/>
      <c r="U99" s="287"/>
      <c r="V99" s="287"/>
      <c r="W99" s="287"/>
      <c r="X99" s="287"/>
      <c r="Y99" s="287"/>
      <c r="Z99" s="287"/>
      <c r="AA99" s="287"/>
      <c r="AB99" s="287"/>
      <c r="AC99" s="288"/>
      <c r="AE99" s="587"/>
      <c r="AG99" s="587"/>
      <c r="AH99" s="107"/>
      <c r="AI99" s="587"/>
    </row>
    <row r="100" spans="2:35" outlineLevel="1" x14ac:dyDescent="0.2">
      <c r="AE100" s="852"/>
      <c r="AG100" s="852"/>
      <c r="AI100" s="852"/>
    </row>
    <row r="101" spans="2:35" outlineLevel="1" x14ac:dyDescent="0.2">
      <c r="D101" s="896" t="s">
        <v>686</v>
      </c>
      <c r="E101" s="897" t="str">
        <f>E99</f>
        <v>£000</v>
      </c>
      <c r="F101" s="897"/>
      <c r="G101" s="898">
        <f t="shared" ref="G101:AC101" si="12">SUM(G76:G99)</f>
        <v>0</v>
      </c>
      <c r="H101" s="898">
        <f t="shared" si="12"/>
        <v>0</v>
      </c>
      <c r="I101" s="898">
        <f t="shared" si="12"/>
        <v>0</v>
      </c>
      <c r="J101" s="898">
        <f t="shared" si="12"/>
        <v>0</v>
      </c>
      <c r="K101" s="898">
        <f t="shared" si="12"/>
        <v>0</v>
      </c>
      <c r="L101" s="898">
        <f t="shared" si="12"/>
        <v>0</v>
      </c>
      <c r="M101" s="898">
        <f t="shared" si="12"/>
        <v>0</v>
      </c>
      <c r="N101" s="898">
        <f t="shared" si="12"/>
        <v>0</v>
      </c>
      <c r="O101" s="898">
        <f t="shared" si="12"/>
        <v>0</v>
      </c>
      <c r="P101" s="898">
        <f t="shared" si="12"/>
        <v>0</v>
      </c>
      <c r="Q101" s="898">
        <f t="shared" si="12"/>
        <v>0</v>
      </c>
      <c r="R101" s="898">
        <f t="shared" si="12"/>
        <v>0</v>
      </c>
      <c r="S101" s="898">
        <f t="shared" si="12"/>
        <v>0</v>
      </c>
      <c r="T101" s="898">
        <f t="shared" si="12"/>
        <v>0</v>
      </c>
      <c r="U101" s="898">
        <f t="shared" si="12"/>
        <v>0</v>
      </c>
      <c r="V101" s="898">
        <f t="shared" si="12"/>
        <v>0</v>
      </c>
      <c r="W101" s="898">
        <f t="shared" si="12"/>
        <v>0</v>
      </c>
      <c r="X101" s="898">
        <f t="shared" si="12"/>
        <v>0</v>
      </c>
      <c r="Y101" s="898">
        <f t="shared" si="12"/>
        <v>0</v>
      </c>
      <c r="Z101" s="898">
        <f t="shared" si="12"/>
        <v>0</v>
      </c>
      <c r="AA101" s="898">
        <f t="shared" si="12"/>
        <v>0</v>
      </c>
      <c r="AB101" s="898">
        <f t="shared" si="12"/>
        <v>0</v>
      </c>
      <c r="AC101" s="899">
        <f t="shared" si="12"/>
        <v>0</v>
      </c>
      <c r="AE101" s="1068">
        <f>SUM(AE76:AE99)</f>
        <v>0</v>
      </c>
      <c r="AG101" s="1068">
        <f>SUM(AG76:AG99)</f>
        <v>0</v>
      </c>
      <c r="AH101" s="107"/>
      <c r="AI101" s="1068">
        <f>SUM(AI76:AI99)</f>
        <v>0</v>
      </c>
    </row>
    <row r="102" spans="2:35" outlineLevel="1" x14ac:dyDescent="0.2"/>
    <row r="103" spans="2:35" outlineLevel="1" x14ac:dyDescent="0.2">
      <c r="D103" s="200" t="s">
        <v>687</v>
      </c>
    </row>
    <row r="104" spans="2:35" outlineLevel="1" x14ac:dyDescent="0.2">
      <c r="B104" s="445" t="s">
        <v>681</v>
      </c>
      <c r="C104" s="445"/>
      <c r="D104" s="900" t="str">
        <f t="shared" ref="D104:D127" si="13">D76</f>
        <v>Total Costs</v>
      </c>
      <c r="E104" s="316" t="str">
        <f>E101</f>
        <v>£000</v>
      </c>
      <c r="F104" s="316"/>
      <c r="G104" s="573">
        <f t="shared" ref="G104:AC115" si="14">IF(G$17=1,SUMPRODUCT($G76:$AI76,$G$28:$AI$28),IF(G$18=1,SUMPRODUCT($G76:$AI76,$G$29:$AI$29),IF(G$19=1,SUMPRODUCT($G76:$AI76,$G$30:$AI$30),G76)))</f>
        <v>0</v>
      </c>
      <c r="H104" s="317">
        <f t="shared" si="14"/>
        <v>0</v>
      </c>
      <c r="I104" s="317">
        <f t="shared" si="14"/>
        <v>0</v>
      </c>
      <c r="J104" s="317">
        <f t="shared" si="14"/>
        <v>0</v>
      </c>
      <c r="K104" s="317">
        <f t="shared" si="14"/>
        <v>0</v>
      </c>
      <c r="L104" s="317">
        <f t="shared" si="14"/>
        <v>0</v>
      </c>
      <c r="M104" s="317">
        <f t="shared" si="14"/>
        <v>0</v>
      </c>
      <c r="N104" s="317">
        <f t="shared" si="14"/>
        <v>0</v>
      </c>
      <c r="O104" s="317">
        <f t="shared" si="14"/>
        <v>0</v>
      </c>
      <c r="P104" s="317">
        <f t="shared" si="14"/>
        <v>0</v>
      </c>
      <c r="Q104" s="317">
        <f t="shared" si="14"/>
        <v>0</v>
      </c>
      <c r="R104" s="317">
        <f t="shared" si="14"/>
        <v>0</v>
      </c>
      <c r="S104" s="317">
        <f t="shared" si="14"/>
        <v>0</v>
      </c>
      <c r="T104" s="317">
        <f t="shared" si="14"/>
        <v>0</v>
      </c>
      <c r="U104" s="317">
        <f t="shared" si="14"/>
        <v>0</v>
      </c>
      <c r="V104" s="317">
        <f t="shared" si="14"/>
        <v>0</v>
      </c>
      <c r="W104" s="317">
        <f t="shared" si="14"/>
        <v>0</v>
      </c>
      <c r="X104" s="317">
        <f t="shared" si="14"/>
        <v>0</v>
      </c>
      <c r="Y104" s="317">
        <f t="shared" si="14"/>
        <v>0</v>
      </c>
      <c r="Z104" s="317">
        <f t="shared" si="14"/>
        <v>0</v>
      </c>
      <c r="AA104" s="317">
        <f t="shared" si="14"/>
        <v>0</v>
      </c>
      <c r="AB104" s="317">
        <f t="shared" si="14"/>
        <v>0</v>
      </c>
      <c r="AC104" s="358">
        <f t="shared" si="14"/>
        <v>0</v>
      </c>
      <c r="AE104" s="1073">
        <f t="shared" ref="AE104:AE127" si="15">IF(AE$17=1,SUMPRODUCT($G76:$AI76,$G$28:$AI$28),IF(AE$18=1,SUMPRODUCT($G76:$AI76,$G$29:$AI$29),IF(AE$19=1,SUMPRODUCT($G76:$AI76,$G$30:$AI$30),AE76)))</f>
        <v>0</v>
      </c>
      <c r="AG104" s="1073">
        <f t="shared" ref="AG104:AG127" si="16">IF(AG$17=1,SUMPRODUCT($G76:$AI76,$G$28:$AI$28),IF(AG$18=1,SUMPRODUCT($G76:$AI76,$G$29:$AI$29),IF(AG$19=1,SUMPRODUCT($G76:$AI76,$G$30:$AI$30),AG76)))</f>
        <v>0</v>
      </c>
      <c r="AH104" s="107"/>
      <c r="AI104" s="1073">
        <f t="shared" ref="AI104:AI127" si="17">IF(AI$17=1,SUMPRODUCT($G76:$AI76,$G$28:$AI$28),IF(AI$18=1,SUMPRODUCT($G76:$AI76,$G$29:$AI$29),IF(AI$19=1,SUMPRODUCT($G76:$AI76,$G$30:$AI$30),AI76)))</f>
        <v>0</v>
      </c>
    </row>
    <row r="105" spans="2:35" outlineLevel="1" x14ac:dyDescent="0.2">
      <c r="B105" s="445" t="s">
        <v>681</v>
      </c>
      <c r="C105" s="445"/>
      <c r="D105" s="473" t="str">
        <f t="shared" si="13"/>
        <v>Exceptional &amp; Contingency Costs</v>
      </c>
      <c r="E105" s="143" t="str">
        <f t="shared" ref="E105:E127" si="18">E104</f>
        <v>£000</v>
      </c>
      <c r="F105" s="143"/>
      <c r="G105" s="107">
        <f t="shared" si="14"/>
        <v>0</v>
      </c>
      <c r="H105" s="107">
        <f t="shared" si="14"/>
        <v>0</v>
      </c>
      <c r="I105" s="107">
        <f t="shared" si="14"/>
        <v>0</v>
      </c>
      <c r="J105" s="107">
        <f t="shared" si="14"/>
        <v>0</v>
      </c>
      <c r="K105" s="107">
        <f t="shared" si="14"/>
        <v>0</v>
      </c>
      <c r="L105" s="107">
        <f t="shared" si="14"/>
        <v>0</v>
      </c>
      <c r="M105" s="107">
        <f t="shared" si="14"/>
        <v>0</v>
      </c>
      <c r="N105" s="107">
        <f t="shared" si="14"/>
        <v>0</v>
      </c>
      <c r="O105" s="107">
        <f t="shared" si="14"/>
        <v>0</v>
      </c>
      <c r="P105" s="107">
        <f t="shared" si="14"/>
        <v>0</v>
      </c>
      <c r="Q105" s="107">
        <f t="shared" si="14"/>
        <v>0</v>
      </c>
      <c r="R105" s="107">
        <f t="shared" si="14"/>
        <v>0</v>
      </c>
      <c r="S105" s="107">
        <f t="shared" si="14"/>
        <v>0</v>
      </c>
      <c r="T105" s="107">
        <f t="shared" si="14"/>
        <v>0</v>
      </c>
      <c r="U105" s="107">
        <f t="shared" si="14"/>
        <v>0</v>
      </c>
      <c r="V105" s="107">
        <f t="shared" si="14"/>
        <v>0</v>
      </c>
      <c r="W105" s="107">
        <f t="shared" si="14"/>
        <v>0</v>
      </c>
      <c r="X105" s="107">
        <f t="shared" si="14"/>
        <v>0</v>
      </c>
      <c r="Y105" s="107">
        <f t="shared" si="14"/>
        <v>0</v>
      </c>
      <c r="Z105" s="107">
        <f>IF(Z$17=1,SUMPRODUCT($G77:$AI77,$G$28:$AI$28),IF(Z$18=1,SUMPRODUCT($G77:$AI77,$G$29:$AI$29),IF(Z$19=1,SUMPRODUCT($G77:$AI77,$G$30:$AI$30),Z77)))</f>
        <v>0</v>
      </c>
      <c r="AA105" s="107">
        <f t="shared" si="14"/>
        <v>0</v>
      </c>
      <c r="AB105" s="107">
        <f t="shared" si="14"/>
        <v>0</v>
      </c>
      <c r="AC105" s="108">
        <f t="shared" si="14"/>
        <v>0</v>
      </c>
      <c r="AE105" s="527">
        <f t="shared" si="15"/>
        <v>0</v>
      </c>
      <c r="AG105" s="527">
        <f t="shared" si="16"/>
        <v>0</v>
      </c>
      <c r="AH105" s="107"/>
      <c r="AI105" s="527">
        <f t="shared" si="17"/>
        <v>0</v>
      </c>
    </row>
    <row r="106" spans="2:35" outlineLevel="1" x14ac:dyDescent="0.2">
      <c r="B106" s="445" t="s">
        <v>681</v>
      </c>
      <c r="C106" s="445"/>
      <c r="D106" s="473" t="str">
        <f t="shared" si="13"/>
        <v xml:space="preserve">Exclude: Income from Network Rail </v>
      </c>
      <c r="E106" s="143" t="str">
        <f t="shared" si="18"/>
        <v>£000</v>
      </c>
      <c r="F106" s="143"/>
      <c r="G106" s="107">
        <f t="shared" si="14"/>
        <v>0</v>
      </c>
      <c r="H106" s="107">
        <f t="shared" si="14"/>
        <v>0</v>
      </c>
      <c r="I106" s="107">
        <f t="shared" si="14"/>
        <v>0</v>
      </c>
      <c r="J106" s="107">
        <f t="shared" si="14"/>
        <v>0</v>
      </c>
      <c r="K106" s="107">
        <f t="shared" si="14"/>
        <v>0</v>
      </c>
      <c r="L106" s="107">
        <f t="shared" si="14"/>
        <v>0</v>
      </c>
      <c r="M106" s="107">
        <f t="shared" si="14"/>
        <v>0</v>
      </c>
      <c r="N106" s="107">
        <f t="shared" si="14"/>
        <v>0</v>
      </c>
      <c r="O106" s="107">
        <f t="shared" si="14"/>
        <v>0</v>
      </c>
      <c r="P106" s="107">
        <f t="shared" si="14"/>
        <v>0</v>
      </c>
      <c r="Q106" s="107">
        <f t="shared" si="14"/>
        <v>0</v>
      </c>
      <c r="R106" s="107">
        <f t="shared" si="14"/>
        <v>0</v>
      </c>
      <c r="S106" s="107">
        <f t="shared" si="14"/>
        <v>0</v>
      </c>
      <c r="T106" s="107">
        <f t="shared" si="14"/>
        <v>0</v>
      </c>
      <c r="U106" s="107">
        <f t="shared" si="14"/>
        <v>0</v>
      </c>
      <c r="V106" s="107">
        <f t="shared" si="14"/>
        <v>0</v>
      </c>
      <c r="W106" s="107">
        <f t="shared" si="14"/>
        <v>0</v>
      </c>
      <c r="X106" s="107">
        <f t="shared" si="14"/>
        <v>0</v>
      </c>
      <c r="Y106" s="107">
        <f t="shared" si="14"/>
        <v>0</v>
      </c>
      <c r="Z106" s="107">
        <f t="shared" si="14"/>
        <v>0</v>
      </c>
      <c r="AA106" s="107">
        <f t="shared" si="14"/>
        <v>0</v>
      </c>
      <c r="AB106" s="107">
        <f t="shared" si="14"/>
        <v>0</v>
      </c>
      <c r="AC106" s="108">
        <f t="shared" si="14"/>
        <v>0</v>
      </c>
      <c r="AE106" s="527">
        <f t="shared" si="15"/>
        <v>0</v>
      </c>
      <c r="AG106" s="527">
        <f t="shared" si="16"/>
        <v>0</v>
      </c>
      <c r="AH106" s="107"/>
      <c r="AI106" s="527">
        <f t="shared" si="17"/>
        <v>0</v>
      </c>
    </row>
    <row r="107" spans="2:35" outlineLevel="1" x14ac:dyDescent="0.2">
      <c r="B107" s="445" t="s">
        <v>681</v>
      </c>
      <c r="C107" s="445"/>
      <c r="D107" s="473" t="str">
        <f t="shared" si="13"/>
        <v>Exclude: Income from Secretary of State</v>
      </c>
      <c r="E107" s="143" t="str">
        <f t="shared" si="18"/>
        <v>£000</v>
      </c>
      <c r="F107" s="143"/>
      <c r="G107" s="107">
        <f t="shared" si="14"/>
        <v>0</v>
      </c>
      <c r="H107" s="107">
        <f t="shared" si="14"/>
        <v>0</v>
      </c>
      <c r="I107" s="107">
        <f t="shared" si="14"/>
        <v>0</v>
      </c>
      <c r="J107" s="107">
        <f t="shared" si="14"/>
        <v>0</v>
      </c>
      <c r="K107" s="107">
        <f t="shared" si="14"/>
        <v>0</v>
      </c>
      <c r="L107" s="107">
        <f t="shared" si="14"/>
        <v>0</v>
      </c>
      <c r="M107" s="107">
        <f t="shared" si="14"/>
        <v>0</v>
      </c>
      <c r="N107" s="107">
        <f t="shared" si="14"/>
        <v>0</v>
      </c>
      <c r="O107" s="107">
        <f t="shared" si="14"/>
        <v>0</v>
      </c>
      <c r="P107" s="107">
        <f t="shared" si="14"/>
        <v>0</v>
      </c>
      <c r="Q107" s="107">
        <f t="shared" si="14"/>
        <v>0</v>
      </c>
      <c r="R107" s="107">
        <f t="shared" si="14"/>
        <v>0</v>
      </c>
      <c r="S107" s="107">
        <f t="shared" si="14"/>
        <v>0</v>
      </c>
      <c r="T107" s="107">
        <f t="shared" si="14"/>
        <v>0</v>
      </c>
      <c r="U107" s="107">
        <f t="shared" si="14"/>
        <v>0</v>
      </c>
      <c r="V107" s="107">
        <f t="shared" si="14"/>
        <v>0</v>
      </c>
      <c r="W107" s="107">
        <f t="shared" si="14"/>
        <v>0</v>
      </c>
      <c r="X107" s="107">
        <f t="shared" si="14"/>
        <v>0</v>
      </c>
      <c r="Y107" s="107">
        <f t="shared" si="14"/>
        <v>0</v>
      </c>
      <c r="Z107" s="107">
        <f t="shared" si="14"/>
        <v>0</v>
      </c>
      <c r="AA107" s="107">
        <f t="shared" si="14"/>
        <v>0</v>
      </c>
      <c r="AB107" s="107">
        <f t="shared" si="14"/>
        <v>0</v>
      </c>
      <c r="AC107" s="108">
        <f t="shared" si="14"/>
        <v>0</v>
      </c>
      <c r="AE107" s="527">
        <f t="shared" si="15"/>
        <v>0</v>
      </c>
      <c r="AG107" s="527">
        <f t="shared" si="16"/>
        <v>0</v>
      </c>
      <c r="AH107" s="107"/>
      <c r="AI107" s="527">
        <f t="shared" si="17"/>
        <v>0</v>
      </c>
    </row>
    <row r="108" spans="2:35" outlineLevel="1" x14ac:dyDescent="0.2">
      <c r="B108" s="445" t="s">
        <v>681</v>
      </c>
      <c r="C108" s="445"/>
      <c r="D108" s="473" t="str">
        <f t="shared" si="13"/>
        <v>Amounts Payable to the Secretary of State</v>
      </c>
      <c r="E108" s="143" t="str">
        <f t="shared" si="18"/>
        <v>£000</v>
      </c>
      <c r="F108" s="143"/>
      <c r="G108" s="107">
        <f t="shared" si="14"/>
        <v>0</v>
      </c>
      <c r="H108" s="107">
        <f>IF(H$17=1,SUMPRODUCT($G80:$AI80,$G$28:$AI$28),IF(H$18=1,SUMPRODUCT($G80:$AI80,$G$29:$AI$29),IF(H$19=1,SUMPRODUCT($G80:$AI80,$G$30:$AI$30),H80)))</f>
        <v>0</v>
      </c>
      <c r="I108" s="107">
        <f t="shared" si="14"/>
        <v>0</v>
      </c>
      <c r="J108" s="107">
        <f t="shared" si="14"/>
        <v>0</v>
      </c>
      <c r="K108" s="107">
        <f t="shared" si="14"/>
        <v>0</v>
      </c>
      <c r="L108" s="107">
        <f t="shared" si="14"/>
        <v>0</v>
      </c>
      <c r="M108" s="107">
        <f t="shared" si="14"/>
        <v>0</v>
      </c>
      <c r="N108" s="107">
        <f t="shared" si="14"/>
        <v>0</v>
      </c>
      <c r="O108" s="107">
        <f t="shared" si="14"/>
        <v>0</v>
      </c>
      <c r="P108" s="107">
        <f t="shared" si="14"/>
        <v>0</v>
      </c>
      <c r="Q108" s="107">
        <f t="shared" si="14"/>
        <v>0</v>
      </c>
      <c r="R108" s="107">
        <f t="shared" si="14"/>
        <v>0</v>
      </c>
      <c r="S108" s="107">
        <f t="shared" si="14"/>
        <v>0</v>
      </c>
      <c r="T108" s="107">
        <f t="shared" si="14"/>
        <v>0</v>
      </c>
      <c r="U108" s="107">
        <f t="shared" si="14"/>
        <v>0</v>
      </c>
      <c r="V108" s="107">
        <f t="shared" si="14"/>
        <v>0</v>
      </c>
      <c r="W108" s="107">
        <f t="shared" si="14"/>
        <v>0</v>
      </c>
      <c r="X108" s="107">
        <f t="shared" si="14"/>
        <v>0</v>
      </c>
      <c r="Y108" s="107">
        <f t="shared" si="14"/>
        <v>0</v>
      </c>
      <c r="Z108" s="107">
        <f t="shared" si="14"/>
        <v>0</v>
      </c>
      <c r="AA108" s="107">
        <f t="shared" si="14"/>
        <v>0</v>
      </c>
      <c r="AB108" s="107">
        <f t="shared" si="14"/>
        <v>0</v>
      </c>
      <c r="AC108" s="108">
        <f t="shared" si="14"/>
        <v>0</v>
      </c>
      <c r="AE108" s="527">
        <f t="shared" si="15"/>
        <v>0</v>
      </c>
      <c r="AG108" s="527">
        <f t="shared" si="16"/>
        <v>0</v>
      </c>
      <c r="AH108" s="107"/>
      <c r="AI108" s="527">
        <f t="shared" si="17"/>
        <v>0</v>
      </c>
    </row>
    <row r="109" spans="2:35" outlineLevel="1" x14ac:dyDescent="0.2">
      <c r="B109" s="445" t="s">
        <v>681</v>
      </c>
      <c r="C109" s="445"/>
      <c r="D109" s="887" t="str">
        <f t="shared" si="13"/>
        <v>Taxation</v>
      </c>
      <c r="E109" s="143" t="str">
        <f t="shared" si="18"/>
        <v>£000</v>
      </c>
      <c r="F109" s="143"/>
      <c r="G109" s="107">
        <f t="shared" si="14"/>
        <v>0</v>
      </c>
      <c r="H109" s="107">
        <f t="shared" si="14"/>
        <v>0</v>
      </c>
      <c r="I109" s="107">
        <f t="shared" si="14"/>
        <v>0</v>
      </c>
      <c r="J109" s="107">
        <f t="shared" si="14"/>
        <v>0</v>
      </c>
      <c r="K109" s="107">
        <f t="shared" si="14"/>
        <v>0</v>
      </c>
      <c r="L109" s="107">
        <f t="shared" si="14"/>
        <v>0</v>
      </c>
      <c r="M109" s="107">
        <f t="shared" si="14"/>
        <v>0</v>
      </c>
      <c r="N109" s="107">
        <f t="shared" si="14"/>
        <v>0</v>
      </c>
      <c r="O109" s="107">
        <f t="shared" si="14"/>
        <v>0</v>
      </c>
      <c r="P109" s="107">
        <f t="shared" si="14"/>
        <v>0</v>
      </c>
      <c r="Q109" s="107">
        <f t="shared" si="14"/>
        <v>0</v>
      </c>
      <c r="R109" s="107">
        <f t="shared" si="14"/>
        <v>0</v>
      </c>
      <c r="S109" s="107">
        <f t="shared" si="14"/>
        <v>0</v>
      </c>
      <c r="T109" s="107">
        <f t="shared" si="14"/>
        <v>0</v>
      </c>
      <c r="U109" s="107">
        <f t="shared" si="14"/>
        <v>0</v>
      </c>
      <c r="V109" s="107">
        <f t="shared" si="14"/>
        <v>0</v>
      </c>
      <c r="W109" s="107">
        <f t="shared" si="14"/>
        <v>0</v>
      </c>
      <c r="X109" s="107">
        <f t="shared" si="14"/>
        <v>0</v>
      </c>
      <c r="Y109" s="107">
        <f t="shared" si="14"/>
        <v>0</v>
      </c>
      <c r="Z109" s="107">
        <f t="shared" si="14"/>
        <v>0</v>
      </c>
      <c r="AA109" s="107">
        <f t="shared" si="14"/>
        <v>0</v>
      </c>
      <c r="AB109" s="107">
        <f t="shared" si="14"/>
        <v>0</v>
      </c>
      <c r="AC109" s="108">
        <f t="shared" si="14"/>
        <v>0</v>
      </c>
      <c r="AE109" s="527">
        <f t="shared" si="15"/>
        <v>0</v>
      </c>
      <c r="AG109" s="527">
        <f t="shared" si="16"/>
        <v>0</v>
      </c>
      <c r="AH109" s="107"/>
      <c r="AI109" s="527">
        <f t="shared" si="17"/>
        <v>0</v>
      </c>
    </row>
    <row r="110" spans="2:35" outlineLevel="1" x14ac:dyDescent="0.2">
      <c r="B110" s="445" t="s">
        <v>681</v>
      </c>
      <c r="C110" s="445"/>
      <c r="D110" s="887" t="str">
        <f t="shared" si="13"/>
        <v>Dividends</v>
      </c>
      <c r="E110" s="143" t="str">
        <f t="shared" si="18"/>
        <v>£000</v>
      </c>
      <c r="F110" s="143"/>
      <c r="G110" s="107">
        <f t="shared" si="14"/>
        <v>0</v>
      </c>
      <c r="H110" s="107">
        <f t="shared" si="14"/>
        <v>0</v>
      </c>
      <c r="I110" s="107">
        <f t="shared" si="14"/>
        <v>0</v>
      </c>
      <c r="J110" s="107">
        <f t="shared" si="14"/>
        <v>0</v>
      </c>
      <c r="K110" s="107">
        <f t="shared" si="14"/>
        <v>0</v>
      </c>
      <c r="L110" s="107">
        <f t="shared" si="14"/>
        <v>0</v>
      </c>
      <c r="M110" s="107">
        <f t="shared" si="14"/>
        <v>0</v>
      </c>
      <c r="N110" s="107">
        <f t="shared" si="14"/>
        <v>0</v>
      </c>
      <c r="O110" s="107">
        <f t="shared" si="14"/>
        <v>0</v>
      </c>
      <c r="P110" s="107">
        <f t="shared" si="14"/>
        <v>0</v>
      </c>
      <c r="Q110" s="107">
        <f t="shared" si="14"/>
        <v>0</v>
      </c>
      <c r="R110" s="107">
        <f t="shared" si="14"/>
        <v>0</v>
      </c>
      <c r="S110" s="107">
        <f t="shared" si="14"/>
        <v>0</v>
      </c>
      <c r="T110" s="107">
        <f t="shared" si="14"/>
        <v>0</v>
      </c>
      <c r="U110" s="107">
        <f t="shared" si="14"/>
        <v>0</v>
      </c>
      <c r="V110" s="107">
        <f t="shared" si="14"/>
        <v>0</v>
      </c>
      <c r="W110" s="107">
        <f t="shared" si="14"/>
        <v>0</v>
      </c>
      <c r="X110" s="107">
        <f t="shared" si="14"/>
        <v>0</v>
      </c>
      <c r="Y110" s="107">
        <f t="shared" si="14"/>
        <v>0</v>
      </c>
      <c r="Z110" s="107">
        <f t="shared" si="14"/>
        <v>0</v>
      </c>
      <c r="AA110" s="107">
        <f t="shared" si="14"/>
        <v>0</v>
      </c>
      <c r="AB110" s="107">
        <f t="shared" si="14"/>
        <v>0</v>
      </c>
      <c r="AC110" s="108">
        <f t="shared" si="14"/>
        <v>0</v>
      </c>
      <c r="AE110" s="527">
        <f t="shared" si="15"/>
        <v>0</v>
      </c>
      <c r="AG110" s="527">
        <f t="shared" si="16"/>
        <v>0</v>
      </c>
      <c r="AH110" s="107"/>
      <c r="AI110" s="527">
        <f t="shared" si="17"/>
        <v>0</v>
      </c>
    </row>
    <row r="111" spans="2:35" outlineLevel="1" x14ac:dyDescent="0.2">
      <c r="B111" s="445" t="s">
        <v>681</v>
      </c>
      <c r="C111" s="445"/>
      <c r="D111" s="887" t="str">
        <f t="shared" si="13"/>
        <v>Interest paid on cash balance</v>
      </c>
      <c r="E111" s="143" t="str">
        <f t="shared" si="18"/>
        <v>£000</v>
      </c>
      <c r="F111" s="143"/>
      <c r="G111" s="107">
        <f t="shared" si="14"/>
        <v>0</v>
      </c>
      <c r="H111" s="107">
        <f t="shared" si="14"/>
        <v>0</v>
      </c>
      <c r="I111" s="107">
        <f t="shared" si="14"/>
        <v>0</v>
      </c>
      <c r="J111" s="107">
        <f t="shared" si="14"/>
        <v>0</v>
      </c>
      <c r="K111" s="107">
        <f t="shared" si="14"/>
        <v>0</v>
      </c>
      <c r="L111" s="107">
        <f t="shared" si="14"/>
        <v>0</v>
      </c>
      <c r="M111" s="107">
        <f t="shared" si="14"/>
        <v>0</v>
      </c>
      <c r="N111" s="107">
        <f t="shared" si="14"/>
        <v>0</v>
      </c>
      <c r="O111" s="107">
        <f t="shared" si="14"/>
        <v>0</v>
      </c>
      <c r="P111" s="107">
        <f t="shared" si="14"/>
        <v>0</v>
      </c>
      <c r="Q111" s="107">
        <f t="shared" si="14"/>
        <v>0</v>
      </c>
      <c r="R111" s="107">
        <f t="shared" si="14"/>
        <v>0</v>
      </c>
      <c r="S111" s="107">
        <f t="shared" si="14"/>
        <v>0</v>
      </c>
      <c r="T111" s="107">
        <f t="shared" si="14"/>
        <v>0</v>
      </c>
      <c r="U111" s="107">
        <f t="shared" si="14"/>
        <v>0</v>
      </c>
      <c r="V111" s="107">
        <f t="shared" si="14"/>
        <v>0</v>
      </c>
      <c r="W111" s="107">
        <f t="shared" si="14"/>
        <v>0</v>
      </c>
      <c r="X111" s="107">
        <f t="shared" si="14"/>
        <v>0</v>
      </c>
      <c r="Y111" s="107">
        <f t="shared" si="14"/>
        <v>0</v>
      </c>
      <c r="Z111" s="107">
        <f t="shared" si="14"/>
        <v>0</v>
      </c>
      <c r="AA111" s="107">
        <f t="shared" si="14"/>
        <v>0</v>
      </c>
      <c r="AB111" s="107">
        <f t="shared" si="14"/>
        <v>0</v>
      </c>
      <c r="AC111" s="108">
        <f t="shared" si="14"/>
        <v>0</v>
      </c>
      <c r="AE111" s="527">
        <f t="shared" si="15"/>
        <v>0</v>
      </c>
      <c r="AG111" s="527">
        <f t="shared" si="16"/>
        <v>0</v>
      </c>
      <c r="AH111" s="107"/>
      <c r="AI111" s="527">
        <f t="shared" si="17"/>
        <v>0</v>
      </c>
    </row>
    <row r="112" spans="2:35" outlineLevel="1" x14ac:dyDescent="0.2">
      <c r="B112" s="445" t="s">
        <v>681</v>
      </c>
      <c r="C112" s="445"/>
      <c r="D112" s="888" t="str">
        <f t="shared" si="13"/>
        <v>Interest paid on Commercial Debt AFC</v>
      </c>
      <c r="E112" s="143" t="str">
        <f t="shared" si="18"/>
        <v>£000</v>
      </c>
      <c r="F112" s="143"/>
      <c r="G112" s="107">
        <f t="shared" si="14"/>
        <v>0</v>
      </c>
      <c r="H112" s="107">
        <f t="shared" si="14"/>
        <v>0</v>
      </c>
      <c r="I112" s="107">
        <f t="shared" si="14"/>
        <v>0</v>
      </c>
      <c r="J112" s="107">
        <f t="shared" si="14"/>
        <v>0</v>
      </c>
      <c r="K112" s="107">
        <f t="shared" si="14"/>
        <v>0</v>
      </c>
      <c r="L112" s="107">
        <f t="shared" si="14"/>
        <v>0</v>
      </c>
      <c r="M112" s="107">
        <f t="shared" si="14"/>
        <v>0</v>
      </c>
      <c r="N112" s="107">
        <f t="shared" si="14"/>
        <v>0</v>
      </c>
      <c r="O112" s="107">
        <f t="shared" si="14"/>
        <v>0</v>
      </c>
      <c r="P112" s="107">
        <f t="shared" si="14"/>
        <v>0</v>
      </c>
      <c r="Q112" s="107">
        <f t="shared" si="14"/>
        <v>0</v>
      </c>
      <c r="R112" s="107">
        <f t="shared" si="14"/>
        <v>0</v>
      </c>
      <c r="S112" s="107">
        <f t="shared" si="14"/>
        <v>0</v>
      </c>
      <c r="T112" s="107">
        <f t="shared" si="14"/>
        <v>0</v>
      </c>
      <c r="U112" s="107">
        <f t="shared" si="14"/>
        <v>0</v>
      </c>
      <c r="V112" s="107">
        <f t="shared" si="14"/>
        <v>0</v>
      </c>
      <c r="W112" s="107">
        <f t="shared" si="14"/>
        <v>0</v>
      </c>
      <c r="X112" s="107">
        <f t="shared" si="14"/>
        <v>0</v>
      </c>
      <c r="Y112" s="107">
        <f t="shared" si="14"/>
        <v>0</v>
      </c>
      <c r="Z112" s="107">
        <f t="shared" si="14"/>
        <v>0</v>
      </c>
      <c r="AA112" s="107">
        <f t="shared" si="14"/>
        <v>0</v>
      </c>
      <c r="AB112" s="107">
        <f t="shared" si="14"/>
        <v>0</v>
      </c>
      <c r="AC112" s="108">
        <f t="shared" si="14"/>
        <v>0</v>
      </c>
      <c r="AE112" s="527">
        <f t="shared" si="15"/>
        <v>0</v>
      </c>
      <c r="AG112" s="527">
        <f t="shared" si="16"/>
        <v>0</v>
      </c>
      <c r="AH112" s="107"/>
      <c r="AI112" s="527">
        <f t="shared" si="17"/>
        <v>0</v>
      </c>
    </row>
    <row r="113" spans="2:35" outlineLevel="1" x14ac:dyDescent="0.2">
      <c r="B113" s="445" t="s">
        <v>681</v>
      </c>
      <c r="C113" s="445"/>
      <c r="D113" s="888" t="str">
        <f t="shared" si="13"/>
        <v>Interest paid on Shareholder Loan AFC (excl. PCS)</v>
      </c>
      <c r="E113" s="143" t="str">
        <f t="shared" si="18"/>
        <v>£000</v>
      </c>
      <c r="F113" s="143"/>
      <c r="G113" s="107">
        <f t="shared" si="14"/>
        <v>0</v>
      </c>
      <c r="H113" s="107">
        <f t="shared" si="14"/>
        <v>0</v>
      </c>
      <c r="I113" s="107">
        <f t="shared" si="14"/>
        <v>0</v>
      </c>
      <c r="J113" s="107">
        <f t="shared" si="14"/>
        <v>0</v>
      </c>
      <c r="K113" s="107">
        <f t="shared" si="14"/>
        <v>0</v>
      </c>
      <c r="L113" s="107">
        <f t="shared" si="14"/>
        <v>0</v>
      </c>
      <c r="M113" s="107">
        <f t="shared" si="14"/>
        <v>0</v>
      </c>
      <c r="N113" s="107">
        <f t="shared" si="14"/>
        <v>0</v>
      </c>
      <c r="O113" s="107">
        <f t="shared" si="14"/>
        <v>0</v>
      </c>
      <c r="P113" s="107">
        <f t="shared" si="14"/>
        <v>0</v>
      </c>
      <c r="Q113" s="107">
        <f t="shared" si="14"/>
        <v>0</v>
      </c>
      <c r="R113" s="107">
        <f t="shared" si="14"/>
        <v>0</v>
      </c>
      <c r="S113" s="107">
        <f t="shared" si="14"/>
        <v>0</v>
      </c>
      <c r="T113" s="107">
        <f t="shared" si="14"/>
        <v>0</v>
      </c>
      <c r="U113" s="107">
        <f t="shared" si="14"/>
        <v>0</v>
      </c>
      <c r="V113" s="107">
        <f t="shared" si="14"/>
        <v>0</v>
      </c>
      <c r="W113" s="107">
        <f t="shared" si="14"/>
        <v>0</v>
      </c>
      <c r="X113" s="107">
        <f t="shared" si="14"/>
        <v>0</v>
      </c>
      <c r="Y113" s="107">
        <f t="shared" si="14"/>
        <v>0</v>
      </c>
      <c r="Z113" s="107">
        <f t="shared" si="14"/>
        <v>0</v>
      </c>
      <c r="AA113" s="107">
        <f t="shared" si="14"/>
        <v>0</v>
      </c>
      <c r="AB113" s="107">
        <f t="shared" si="14"/>
        <v>0</v>
      </c>
      <c r="AC113" s="108">
        <f t="shared" si="14"/>
        <v>0</v>
      </c>
      <c r="AE113" s="527">
        <f t="shared" si="15"/>
        <v>0</v>
      </c>
      <c r="AG113" s="527">
        <f t="shared" si="16"/>
        <v>0</v>
      </c>
      <c r="AH113" s="107"/>
      <c r="AI113" s="527">
        <f t="shared" si="17"/>
        <v>0</v>
      </c>
    </row>
    <row r="114" spans="2:35" outlineLevel="1" x14ac:dyDescent="0.2">
      <c r="B114" s="445" t="s">
        <v>681</v>
      </c>
      <c r="C114" s="445"/>
      <c r="D114" s="888" t="str">
        <f t="shared" si="13"/>
        <v>Interest paid on Parent Company Support</v>
      </c>
      <c r="E114" s="143" t="str">
        <f t="shared" si="18"/>
        <v>£000</v>
      </c>
      <c r="F114" s="143"/>
      <c r="G114" s="107">
        <f t="shared" si="14"/>
        <v>0</v>
      </c>
      <c r="H114" s="107">
        <f t="shared" si="14"/>
        <v>0</v>
      </c>
      <c r="I114" s="107">
        <f t="shared" si="14"/>
        <v>0</v>
      </c>
      <c r="J114" s="107">
        <f t="shared" si="14"/>
        <v>0</v>
      </c>
      <c r="K114" s="107">
        <f t="shared" si="14"/>
        <v>0</v>
      </c>
      <c r="L114" s="107">
        <f t="shared" si="14"/>
        <v>0</v>
      </c>
      <c r="M114" s="107">
        <f t="shared" si="14"/>
        <v>0</v>
      </c>
      <c r="N114" s="107">
        <f t="shared" si="14"/>
        <v>0</v>
      </c>
      <c r="O114" s="107">
        <f t="shared" si="14"/>
        <v>0</v>
      </c>
      <c r="P114" s="107">
        <f t="shared" si="14"/>
        <v>0</v>
      </c>
      <c r="Q114" s="107">
        <f t="shared" si="14"/>
        <v>0</v>
      </c>
      <c r="R114" s="107">
        <f t="shared" si="14"/>
        <v>0</v>
      </c>
      <c r="S114" s="107">
        <f t="shared" si="14"/>
        <v>0</v>
      </c>
      <c r="T114" s="107">
        <f t="shared" si="14"/>
        <v>0</v>
      </c>
      <c r="U114" s="107">
        <f t="shared" si="14"/>
        <v>0</v>
      </c>
      <c r="V114" s="107">
        <f t="shared" si="14"/>
        <v>0</v>
      </c>
      <c r="W114" s="107">
        <f t="shared" si="14"/>
        <v>0</v>
      </c>
      <c r="X114" s="107">
        <f t="shared" si="14"/>
        <v>0</v>
      </c>
      <c r="Y114" s="107">
        <f t="shared" si="14"/>
        <v>0</v>
      </c>
      <c r="Z114" s="107">
        <f t="shared" si="14"/>
        <v>0</v>
      </c>
      <c r="AA114" s="107">
        <f t="shared" si="14"/>
        <v>0</v>
      </c>
      <c r="AB114" s="107">
        <f t="shared" si="14"/>
        <v>0</v>
      </c>
      <c r="AC114" s="108">
        <f t="shared" si="14"/>
        <v>0</v>
      </c>
      <c r="AE114" s="527">
        <f t="shared" si="15"/>
        <v>0</v>
      </c>
      <c r="AG114" s="527">
        <f t="shared" si="16"/>
        <v>0</v>
      </c>
      <c r="AH114" s="107"/>
      <c r="AI114" s="527">
        <f t="shared" si="17"/>
        <v>0</v>
      </c>
    </row>
    <row r="115" spans="2:35" outlineLevel="1" x14ac:dyDescent="0.2">
      <c r="B115" s="445" t="s">
        <v>681</v>
      </c>
      <c r="C115" s="445"/>
      <c r="D115" s="888" t="str">
        <f t="shared" si="13"/>
        <v>Bond costs</v>
      </c>
      <c r="E115" s="143" t="str">
        <f t="shared" si="18"/>
        <v>£000</v>
      </c>
      <c r="F115" s="143"/>
      <c r="G115" s="107">
        <f t="shared" si="14"/>
        <v>0</v>
      </c>
      <c r="H115" s="107">
        <f t="shared" si="14"/>
        <v>0</v>
      </c>
      <c r="I115" s="107">
        <f t="shared" si="14"/>
        <v>0</v>
      </c>
      <c r="J115" s="107">
        <f t="shared" ref="J115:AC115" si="19">IF(J$17=1,SUMPRODUCT($G87:$AI87,$G$28:$AI$28),IF(J$18=1,SUMPRODUCT($G87:$AI87,$G$29:$AI$29),IF(J$19=1,SUMPRODUCT($G87:$AI87,$G$30:$AI$30),J87)))</f>
        <v>0</v>
      </c>
      <c r="K115" s="107">
        <f t="shared" si="19"/>
        <v>0</v>
      </c>
      <c r="L115" s="107">
        <f t="shared" si="19"/>
        <v>0</v>
      </c>
      <c r="M115" s="107">
        <f t="shared" si="19"/>
        <v>0</v>
      </c>
      <c r="N115" s="107">
        <f t="shared" si="19"/>
        <v>0</v>
      </c>
      <c r="O115" s="107">
        <f t="shared" si="19"/>
        <v>0</v>
      </c>
      <c r="P115" s="107">
        <f t="shared" si="19"/>
        <v>0</v>
      </c>
      <c r="Q115" s="107">
        <f t="shared" si="19"/>
        <v>0</v>
      </c>
      <c r="R115" s="107">
        <f t="shared" si="19"/>
        <v>0</v>
      </c>
      <c r="S115" s="107">
        <f t="shared" si="19"/>
        <v>0</v>
      </c>
      <c r="T115" s="107">
        <f t="shared" si="19"/>
        <v>0</v>
      </c>
      <c r="U115" s="107">
        <f t="shared" si="19"/>
        <v>0</v>
      </c>
      <c r="V115" s="107">
        <f t="shared" si="19"/>
        <v>0</v>
      </c>
      <c r="W115" s="107">
        <f t="shared" si="19"/>
        <v>0</v>
      </c>
      <c r="X115" s="107">
        <f t="shared" si="19"/>
        <v>0</v>
      </c>
      <c r="Y115" s="107">
        <f t="shared" si="19"/>
        <v>0</v>
      </c>
      <c r="Z115" s="107">
        <f t="shared" si="19"/>
        <v>0</v>
      </c>
      <c r="AA115" s="107">
        <f t="shared" si="19"/>
        <v>0</v>
      </c>
      <c r="AB115" s="107">
        <f t="shared" si="19"/>
        <v>0</v>
      </c>
      <c r="AC115" s="108">
        <f t="shared" si="19"/>
        <v>0</v>
      </c>
      <c r="AE115" s="527">
        <f t="shared" si="15"/>
        <v>0</v>
      </c>
      <c r="AG115" s="527">
        <f t="shared" si="16"/>
        <v>0</v>
      </c>
      <c r="AH115" s="107"/>
      <c r="AI115" s="527">
        <f t="shared" si="17"/>
        <v>0</v>
      </c>
    </row>
    <row r="116" spans="2:35" outlineLevel="1" x14ac:dyDescent="0.2">
      <c r="B116" s="445" t="s">
        <v>681</v>
      </c>
      <c r="C116" s="445"/>
      <c r="D116" s="887" t="str">
        <f t="shared" si="13"/>
        <v>[Other Finance Costs]</v>
      </c>
      <c r="E116" s="143" t="str">
        <f t="shared" si="18"/>
        <v>£000</v>
      </c>
      <c r="F116" s="143"/>
      <c r="G116" s="107">
        <f t="shared" ref="G116:AC127" si="20">IF(G$17=1,SUMPRODUCT($G88:$AI88,$G$28:$AI$28),IF(G$18=1,SUMPRODUCT($G88:$AI88,$G$29:$AI$29),IF(G$19=1,SUMPRODUCT($G88:$AI88,$G$30:$AI$30),G88)))</f>
        <v>0</v>
      </c>
      <c r="H116" s="107">
        <f t="shared" si="20"/>
        <v>0</v>
      </c>
      <c r="I116" s="107">
        <f t="shared" si="20"/>
        <v>0</v>
      </c>
      <c r="J116" s="107">
        <f t="shared" si="20"/>
        <v>0</v>
      </c>
      <c r="K116" s="107">
        <f t="shared" si="20"/>
        <v>0</v>
      </c>
      <c r="L116" s="107">
        <f t="shared" si="20"/>
        <v>0</v>
      </c>
      <c r="M116" s="107">
        <f t="shared" si="20"/>
        <v>0</v>
      </c>
      <c r="N116" s="107">
        <f t="shared" si="20"/>
        <v>0</v>
      </c>
      <c r="O116" s="107">
        <f t="shared" si="20"/>
        <v>0</v>
      </c>
      <c r="P116" s="107">
        <f t="shared" si="20"/>
        <v>0</v>
      </c>
      <c r="Q116" s="107">
        <f t="shared" si="20"/>
        <v>0</v>
      </c>
      <c r="R116" s="107">
        <f t="shared" si="20"/>
        <v>0</v>
      </c>
      <c r="S116" s="107">
        <f t="shared" si="20"/>
        <v>0</v>
      </c>
      <c r="T116" s="107">
        <f t="shared" si="20"/>
        <v>0</v>
      </c>
      <c r="U116" s="107">
        <f t="shared" si="20"/>
        <v>0</v>
      </c>
      <c r="V116" s="107">
        <f t="shared" si="20"/>
        <v>0</v>
      </c>
      <c r="W116" s="107">
        <f t="shared" si="20"/>
        <v>0</v>
      </c>
      <c r="X116" s="107">
        <f t="shared" si="20"/>
        <v>0</v>
      </c>
      <c r="Y116" s="107">
        <f t="shared" si="20"/>
        <v>0</v>
      </c>
      <c r="Z116" s="107">
        <f t="shared" si="20"/>
        <v>0</v>
      </c>
      <c r="AA116" s="107">
        <f t="shared" si="20"/>
        <v>0</v>
      </c>
      <c r="AB116" s="107">
        <f t="shared" si="20"/>
        <v>0</v>
      </c>
      <c r="AC116" s="901">
        <f t="shared" si="20"/>
        <v>0</v>
      </c>
      <c r="AE116" s="527">
        <f t="shared" si="15"/>
        <v>0</v>
      </c>
      <c r="AG116" s="527">
        <f t="shared" si="16"/>
        <v>0</v>
      </c>
      <c r="AH116" s="107"/>
      <c r="AI116" s="527">
        <f t="shared" si="17"/>
        <v>0</v>
      </c>
    </row>
    <row r="117" spans="2:35" outlineLevel="1" x14ac:dyDescent="0.2">
      <c r="B117" s="445" t="s">
        <v>681</v>
      </c>
      <c r="C117" s="445"/>
      <c r="D117" s="887" t="str">
        <f t="shared" si="13"/>
        <v>Capital Expenditure (inc intangible assets and investing activities)</v>
      </c>
      <c r="E117" s="143" t="str">
        <f t="shared" si="18"/>
        <v>£000</v>
      </c>
      <c r="F117" s="143"/>
      <c r="G117" s="107">
        <f t="shared" si="20"/>
        <v>0</v>
      </c>
      <c r="H117" s="107">
        <f t="shared" si="20"/>
        <v>0</v>
      </c>
      <c r="I117" s="107">
        <f t="shared" si="20"/>
        <v>0</v>
      </c>
      <c r="J117" s="107">
        <f t="shared" si="20"/>
        <v>0</v>
      </c>
      <c r="K117" s="107">
        <f t="shared" si="20"/>
        <v>0</v>
      </c>
      <c r="L117" s="107">
        <f t="shared" si="20"/>
        <v>0</v>
      </c>
      <c r="M117" s="107">
        <f t="shared" si="20"/>
        <v>0</v>
      </c>
      <c r="N117" s="107">
        <f t="shared" si="20"/>
        <v>0</v>
      </c>
      <c r="O117" s="107">
        <f t="shared" si="20"/>
        <v>0</v>
      </c>
      <c r="P117" s="107">
        <f t="shared" si="20"/>
        <v>0</v>
      </c>
      <c r="Q117" s="107">
        <f t="shared" si="20"/>
        <v>0</v>
      </c>
      <c r="R117" s="107">
        <f t="shared" si="20"/>
        <v>0</v>
      </c>
      <c r="S117" s="107">
        <f t="shared" si="20"/>
        <v>0</v>
      </c>
      <c r="T117" s="107">
        <f t="shared" si="20"/>
        <v>0</v>
      </c>
      <c r="U117" s="107">
        <f t="shared" si="20"/>
        <v>0</v>
      </c>
      <c r="V117" s="107">
        <f t="shared" si="20"/>
        <v>0</v>
      </c>
      <c r="W117" s="107">
        <f t="shared" si="20"/>
        <v>0</v>
      </c>
      <c r="X117" s="107">
        <f t="shared" si="20"/>
        <v>0</v>
      </c>
      <c r="Y117" s="107">
        <f t="shared" si="20"/>
        <v>0</v>
      </c>
      <c r="Z117" s="107">
        <f t="shared" si="20"/>
        <v>0</v>
      </c>
      <c r="AA117" s="107">
        <f t="shared" si="20"/>
        <v>0</v>
      </c>
      <c r="AB117" s="107">
        <f t="shared" si="20"/>
        <v>0</v>
      </c>
      <c r="AC117" s="108">
        <f t="shared" si="20"/>
        <v>0</v>
      </c>
      <c r="AE117" s="527">
        <f t="shared" si="15"/>
        <v>0</v>
      </c>
      <c r="AG117" s="527">
        <f t="shared" si="16"/>
        <v>0</v>
      </c>
      <c r="AH117" s="107"/>
      <c r="AI117" s="527">
        <f t="shared" si="17"/>
        <v>0</v>
      </c>
    </row>
    <row r="118" spans="2:35" outlineLevel="1" x14ac:dyDescent="0.2">
      <c r="B118" s="445" t="s">
        <v>681</v>
      </c>
      <c r="C118" s="445"/>
      <c r="D118" s="473" t="str">
        <f t="shared" si="13"/>
        <v>Exclude: Grants received for capital expenditure</v>
      </c>
      <c r="E118" s="143" t="str">
        <f t="shared" si="18"/>
        <v>£000</v>
      </c>
      <c r="F118" s="143"/>
      <c r="G118" s="107">
        <f t="shared" si="20"/>
        <v>0</v>
      </c>
      <c r="H118" s="107">
        <f t="shared" si="20"/>
        <v>0</v>
      </c>
      <c r="I118" s="107">
        <f t="shared" si="20"/>
        <v>0</v>
      </c>
      <c r="J118" s="107">
        <f t="shared" si="20"/>
        <v>0</v>
      </c>
      <c r="K118" s="107">
        <f t="shared" si="20"/>
        <v>0</v>
      </c>
      <c r="L118" s="107">
        <f t="shared" si="20"/>
        <v>0</v>
      </c>
      <c r="M118" s="107">
        <f t="shared" si="20"/>
        <v>0</v>
      </c>
      <c r="N118" s="107">
        <f t="shared" si="20"/>
        <v>0</v>
      </c>
      <c r="O118" s="107">
        <f t="shared" si="20"/>
        <v>0</v>
      </c>
      <c r="P118" s="107">
        <f t="shared" si="20"/>
        <v>0</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8">
        <f t="shared" si="20"/>
        <v>0</v>
      </c>
      <c r="AE118" s="527">
        <f t="shared" si="15"/>
        <v>0</v>
      </c>
      <c r="AG118" s="527">
        <f t="shared" si="16"/>
        <v>0</v>
      </c>
      <c r="AH118" s="107"/>
      <c r="AI118" s="527">
        <f t="shared" si="17"/>
        <v>0</v>
      </c>
    </row>
    <row r="119" spans="2:35" outlineLevel="1" x14ac:dyDescent="0.2">
      <c r="B119" s="445" t="s">
        <v>681</v>
      </c>
      <c r="C119" s="445"/>
      <c r="D119" s="473" t="str">
        <f t="shared" si="13"/>
        <v>Cash lease payments in relation to on-balance sheet leased assets</v>
      </c>
      <c r="E119" s="143" t="str">
        <f t="shared" si="18"/>
        <v>£000</v>
      </c>
      <c r="F119" s="143"/>
      <c r="G119" s="107">
        <f t="shared" si="20"/>
        <v>0</v>
      </c>
      <c r="H119" s="107">
        <f t="shared" si="20"/>
        <v>0</v>
      </c>
      <c r="I119" s="107">
        <f t="shared" si="20"/>
        <v>0</v>
      </c>
      <c r="J119" s="107">
        <f t="shared" si="20"/>
        <v>0</v>
      </c>
      <c r="K119" s="107">
        <f t="shared" si="20"/>
        <v>0</v>
      </c>
      <c r="L119" s="107">
        <f t="shared" si="20"/>
        <v>0</v>
      </c>
      <c r="M119" s="107">
        <f t="shared" si="20"/>
        <v>0</v>
      </c>
      <c r="N119" s="107">
        <f t="shared" si="20"/>
        <v>0</v>
      </c>
      <c r="O119" s="107">
        <f t="shared" si="20"/>
        <v>0</v>
      </c>
      <c r="P119" s="107">
        <f t="shared" si="20"/>
        <v>0</v>
      </c>
      <c r="Q119" s="107">
        <f t="shared" si="20"/>
        <v>0</v>
      </c>
      <c r="R119" s="107">
        <f t="shared" si="20"/>
        <v>0</v>
      </c>
      <c r="S119" s="107">
        <f t="shared" si="20"/>
        <v>0</v>
      </c>
      <c r="T119" s="107">
        <f t="shared" si="20"/>
        <v>0</v>
      </c>
      <c r="U119" s="107">
        <f t="shared" si="20"/>
        <v>0</v>
      </c>
      <c r="V119" s="107">
        <f t="shared" si="20"/>
        <v>0</v>
      </c>
      <c r="W119" s="107">
        <f t="shared" si="20"/>
        <v>0</v>
      </c>
      <c r="X119" s="107">
        <f t="shared" si="20"/>
        <v>0</v>
      </c>
      <c r="Y119" s="107">
        <f t="shared" si="20"/>
        <v>0</v>
      </c>
      <c r="Z119" s="107">
        <f t="shared" si="20"/>
        <v>0</v>
      </c>
      <c r="AA119" s="107">
        <f t="shared" si="20"/>
        <v>0</v>
      </c>
      <c r="AB119" s="107">
        <f t="shared" si="20"/>
        <v>0</v>
      </c>
      <c r="AC119" s="108">
        <f t="shared" si="20"/>
        <v>0</v>
      </c>
      <c r="AE119" s="527">
        <f t="shared" si="15"/>
        <v>0</v>
      </c>
      <c r="AG119" s="527">
        <f t="shared" si="16"/>
        <v>0</v>
      </c>
      <c r="AH119" s="107"/>
      <c r="AI119" s="527">
        <f t="shared" si="17"/>
        <v>0</v>
      </c>
    </row>
    <row r="120" spans="2:35" outlineLevel="1" x14ac:dyDescent="0.2">
      <c r="B120" s="445" t="s">
        <v>681</v>
      </c>
      <c r="C120" s="445"/>
      <c r="D120" s="473" t="str">
        <f t="shared" si="13"/>
        <v>Exclude: Interest relating to on-balance sheet leased assets</v>
      </c>
      <c r="E120" s="143" t="str">
        <f t="shared" si="18"/>
        <v>£000</v>
      </c>
      <c r="F120" s="143"/>
      <c r="G120" s="107">
        <f t="shared" si="20"/>
        <v>0</v>
      </c>
      <c r="H120" s="107">
        <f t="shared" si="20"/>
        <v>0</v>
      </c>
      <c r="I120" s="107">
        <f t="shared" si="20"/>
        <v>0</v>
      </c>
      <c r="J120" s="107">
        <f t="shared" si="20"/>
        <v>0</v>
      </c>
      <c r="K120" s="107">
        <f t="shared" si="20"/>
        <v>0</v>
      </c>
      <c r="L120" s="107">
        <f t="shared" si="20"/>
        <v>0</v>
      </c>
      <c r="M120" s="107">
        <f t="shared" si="20"/>
        <v>0</v>
      </c>
      <c r="N120" s="107">
        <f t="shared" si="20"/>
        <v>0</v>
      </c>
      <c r="O120" s="107">
        <f t="shared" si="20"/>
        <v>0</v>
      </c>
      <c r="P120" s="107">
        <f t="shared" si="20"/>
        <v>0</v>
      </c>
      <c r="Q120" s="107">
        <f t="shared" si="20"/>
        <v>0</v>
      </c>
      <c r="R120" s="107">
        <f t="shared" si="20"/>
        <v>0</v>
      </c>
      <c r="S120" s="107">
        <f t="shared" si="20"/>
        <v>0</v>
      </c>
      <c r="T120" s="107">
        <f t="shared" si="20"/>
        <v>0</v>
      </c>
      <c r="U120" s="107">
        <f t="shared" si="20"/>
        <v>0</v>
      </c>
      <c r="V120" s="107">
        <f t="shared" si="20"/>
        <v>0</v>
      </c>
      <c r="W120" s="107">
        <f t="shared" si="20"/>
        <v>0</v>
      </c>
      <c r="X120" s="107">
        <f t="shared" si="20"/>
        <v>0</v>
      </c>
      <c r="Y120" s="107">
        <f t="shared" si="20"/>
        <v>0</v>
      </c>
      <c r="Z120" s="107">
        <f t="shared" si="20"/>
        <v>0</v>
      </c>
      <c r="AA120" s="107">
        <f t="shared" si="20"/>
        <v>0</v>
      </c>
      <c r="AB120" s="107">
        <f t="shared" si="20"/>
        <v>0</v>
      </c>
      <c r="AC120" s="108">
        <f t="shared" si="20"/>
        <v>0</v>
      </c>
      <c r="AE120" s="527">
        <f t="shared" si="15"/>
        <v>0</v>
      </c>
      <c r="AG120" s="527">
        <f t="shared" si="16"/>
        <v>0</v>
      </c>
      <c r="AH120" s="107"/>
      <c r="AI120" s="527">
        <f t="shared" si="17"/>
        <v>0</v>
      </c>
    </row>
    <row r="121" spans="2:35" outlineLevel="1" x14ac:dyDescent="0.2">
      <c r="B121" s="445" t="s">
        <v>681</v>
      </c>
      <c r="C121" s="445"/>
      <c r="D121" s="473" t="str">
        <f t="shared" si="13"/>
        <v>Exclude: Depreciation (including in relation to on-balance sheet leased assets)</v>
      </c>
      <c r="E121" s="143" t="str">
        <f t="shared" si="18"/>
        <v>£000</v>
      </c>
      <c r="F121" s="143"/>
      <c r="G121" s="107">
        <f t="shared" si="20"/>
        <v>0</v>
      </c>
      <c r="H121" s="107">
        <f t="shared" si="20"/>
        <v>0</v>
      </c>
      <c r="I121" s="107">
        <f t="shared" si="20"/>
        <v>0</v>
      </c>
      <c r="J121" s="107">
        <f t="shared" si="20"/>
        <v>0</v>
      </c>
      <c r="K121" s="107">
        <f t="shared" si="20"/>
        <v>0</v>
      </c>
      <c r="L121" s="107">
        <f t="shared" si="20"/>
        <v>0</v>
      </c>
      <c r="M121" s="107">
        <f t="shared" si="20"/>
        <v>0</v>
      </c>
      <c r="N121" s="107">
        <f t="shared" si="20"/>
        <v>0</v>
      </c>
      <c r="O121" s="107">
        <f t="shared" si="20"/>
        <v>0</v>
      </c>
      <c r="P121" s="107">
        <f t="shared" si="20"/>
        <v>0</v>
      </c>
      <c r="Q121" s="107">
        <f t="shared" si="20"/>
        <v>0</v>
      </c>
      <c r="R121" s="107">
        <f t="shared" si="20"/>
        <v>0</v>
      </c>
      <c r="S121" s="107">
        <f t="shared" si="20"/>
        <v>0</v>
      </c>
      <c r="T121" s="107">
        <f t="shared" si="20"/>
        <v>0</v>
      </c>
      <c r="U121" s="107">
        <f t="shared" si="20"/>
        <v>0</v>
      </c>
      <c r="V121" s="107">
        <f t="shared" si="20"/>
        <v>0</v>
      </c>
      <c r="W121" s="107">
        <f t="shared" si="20"/>
        <v>0</v>
      </c>
      <c r="X121" s="107">
        <f t="shared" si="20"/>
        <v>0</v>
      </c>
      <c r="Y121" s="107">
        <f t="shared" si="20"/>
        <v>0</v>
      </c>
      <c r="Z121" s="107">
        <f t="shared" si="20"/>
        <v>0</v>
      </c>
      <c r="AA121" s="107">
        <f t="shared" si="20"/>
        <v>0</v>
      </c>
      <c r="AB121" s="107">
        <f t="shared" si="20"/>
        <v>0</v>
      </c>
      <c r="AC121" s="108">
        <f t="shared" si="20"/>
        <v>0</v>
      </c>
      <c r="AE121" s="527">
        <f t="shared" si="15"/>
        <v>0</v>
      </c>
      <c r="AG121" s="527">
        <f t="shared" si="16"/>
        <v>0</v>
      </c>
      <c r="AH121" s="107"/>
      <c r="AI121" s="527">
        <f t="shared" si="17"/>
        <v>0</v>
      </c>
    </row>
    <row r="122" spans="2:35" outlineLevel="1" x14ac:dyDescent="0.2">
      <c r="B122" s="445" t="s">
        <v>681</v>
      </c>
      <c r="C122" s="445"/>
      <c r="D122" s="473" t="str">
        <f t="shared" si="13"/>
        <v>Exclude: Amortisation</v>
      </c>
      <c r="E122" s="143" t="str">
        <f t="shared" si="18"/>
        <v>£000</v>
      </c>
      <c r="F122" s="143"/>
      <c r="G122" s="107">
        <f t="shared" si="20"/>
        <v>0</v>
      </c>
      <c r="H122" s="107">
        <f t="shared" si="20"/>
        <v>0</v>
      </c>
      <c r="I122" s="107">
        <f t="shared" si="20"/>
        <v>0</v>
      </c>
      <c r="J122" s="107">
        <f t="shared" si="20"/>
        <v>0</v>
      </c>
      <c r="K122" s="107">
        <f t="shared" si="20"/>
        <v>0</v>
      </c>
      <c r="L122" s="107">
        <f t="shared" si="20"/>
        <v>0</v>
      </c>
      <c r="M122" s="107">
        <f t="shared" si="20"/>
        <v>0</v>
      </c>
      <c r="N122" s="107">
        <f t="shared" si="20"/>
        <v>0</v>
      </c>
      <c r="O122" s="107">
        <f t="shared" si="20"/>
        <v>0</v>
      </c>
      <c r="P122" s="107">
        <f t="shared" si="20"/>
        <v>0</v>
      </c>
      <c r="Q122" s="107">
        <f t="shared" si="20"/>
        <v>0</v>
      </c>
      <c r="R122" s="107">
        <f t="shared" si="20"/>
        <v>0</v>
      </c>
      <c r="S122" s="107">
        <f t="shared" si="20"/>
        <v>0</v>
      </c>
      <c r="T122" s="107">
        <f t="shared" si="20"/>
        <v>0</v>
      </c>
      <c r="U122" s="107">
        <f t="shared" si="20"/>
        <v>0</v>
      </c>
      <c r="V122" s="107">
        <f t="shared" si="20"/>
        <v>0</v>
      </c>
      <c r="W122" s="107">
        <f t="shared" si="20"/>
        <v>0</v>
      </c>
      <c r="X122" s="107">
        <f t="shared" si="20"/>
        <v>0</v>
      </c>
      <c r="Y122" s="107">
        <f t="shared" si="20"/>
        <v>0</v>
      </c>
      <c r="Z122" s="107">
        <f t="shared" si="20"/>
        <v>0</v>
      </c>
      <c r="AA122" s="107">
        <f t="shared" si="20"/>
        <v>0</v>
      </c>
      <c r="AB122" s="107">
        <f t="shared" si="20"/>
        <v>0</v>
      </c>
      <c r="AC122" s="108">
        <f t="shared" si="20"/>
        <v>0</v>
      </c>
      <c r="AE122" s="527">
        <f t="shared" si="15"/>
        <v>0</v>
      </c>
      <c r="AG122" s="527">
        <f t="shared" si="16"/>
        <v>0</v>
      </c>
      <c r="AH122" s="107"/>
      <c r="AI122" s="527">
        <f t="shared" si="17"/>
        <v>0</v>
      </c>
    </row>
    <row r="123" spans="2:35" outlineLevel="1" x14ac:dyDescent="0.2">
      <c r="B123" s="445" t="s">
        <v>681</v>
      </c>
      <c r="C123" s="445"/>
      <c r="D123" s="473" t="str">
        <f t="shared" si="13"/>
        <v>Exclude: Bad debt provisions</v>
      </c>
      <c r="E123" s="143" t="str">
        <f t="shared" si="18"/>
        <v>£000</v>
      </c>
      <c r="F123" s="143"/>
      <c r="G123" s="107">
        <f t="shared" si="20"/>
        <v>0</v>
      </c>
      <c r="H123" s="107">
        <f t="shared" si="20"/>
        <v>0</v>
      </c>
      <c r="I123" s="107">
        <f t="shared" si="20"/>
        <v>0</v>
      </c>
      <c r="J123" s="107">
        <f t="shared" si="20"/>
        <v>0</v>
      </c>
      <c r="K123" s="107">
        <f t="shared" si="20"/>
        <v>0</v>
      </c>
      <c r="L123" s="107">
        <f t="shared" si="20"/>
        <v>0</v>
      </c>
      <c r="M123" s="107">
        <f t="shared" si="20"/>
        <v>0</v>
      </c>
      <c r="N123" s="107">
        <f t="shared" si="20"/>
        <v>0</v>
      </c>
      <c r="O123" s="107">
        <f t="shared" si="20"/>
        <v>0</v>
      </c>
      <c r="P123" s="107">
        <f t="shared" si="20"/>
        <v>0</v>
      </c>
      <c r="Q123" s="107">
        <f t="shared" si="20"/>
        <v>0</v>
      </c>
      <c r="R123" s="107">
        <f t="shared" si="20"/>
        <v>0</v>
      </c>
      <c r="S123" s="107">
        <f t="shared" si="20"/>
        <v>0</v>
      </c>
      <c r="T123" s="107">
        <f t="shared" si="20"/>
        <v>0</v>
      </c>
      <c r="U123" s="107">
        <f t="shared" si="20"/>
        <v>0</v>
      </c>
      <c r="V123" s="107">
        <f t="shared" si="20"/>
        <v>0</v>
      </c>
      <c r="W123" s="107">
        <f t="shared" si="20"/>
        <v>0</v>
      </c>
      <c r="X123" s="107">
        <f t="shared" si="20"/>
        <v>0</v>
      </c>
      <c r="Y123" s="107">
        <f t="shared" si="20"/>
        <v>0</v>
      </c>
      <c r="Z123" s="107">
        <f t="shared" si="20"/>
        <v>0</v>
      </c>
      <c r="AA123" s="107">
        <f t="shared" si="20"/>
        <v>0</v>
      </c>
      <c r="AB123" s="107">
        <f t="shared" si="20"/>
        <v>0</v>
      </c>
      <c r="AC123" s="108">
        <f t="shared" si="20"/>
        <v>0</v>
      </c>
      <c r="AE123" s="527">
        <f t="shared" si="15"/>
        <v>0</v>
      </c>
      <c r="AG123" s="527">
        <f t="shared" si="16"/>
        <v>0</v>
      </c>
      <c r="AH123" s="107"/>
      <c r="AI123" s="527">
        <f t="shared" si="17"/>
        <v>0</v>
      </c>
    </row>
    <row r="124" spans="2:35" outlineLevel="1" x14ac:dyDescent="0.2">
      <c r="B124" s="445" t="s">
        <v>681</v>
      </c>
      <c r="C124" s="445"/>
      <c r="D124" s="473" t="str">
        <f t="shared" si="13"/>
        <v>Exclude: Expenditure included in Total Costs that is precluded from Actual Operating Costs</v>
      </c>
      <c r="E124" s="143" t="str">
        <f t="shared" si="18"/>
        <v>£000</v>
      </c>
      <c r="F124" s="143"/>
      <c r="G124" s="107">
        <f t="shared" si="20"/>
        <v>0</v>
      </c>
      <c r="H124" s="107">
        <f t="shared" si="20"/>
        <v>0</v>
      </c>
      <c r="I124" s="107">
        <f t="shared" si="20"/>
        <v>0</v>
      </c>
      <c r="J124" s="107">
        <f t="shared" si="20"/>
        <v>0</v>
      </c>
      <c r="K124" s="107">
        <f t="shared" si="20"/>
        <v>0</v>
      </c>
      <c r="L124" s="107">
        <f t="shared" si="20"/>
        <v>0</v>
      </c>
      <c r="M124" s="107">
        <f t="shared" si="20"/>
        <v>0</v>
      </c>
      <c r="N124" s="107">
        <f t="shared" si="20"/>
        <v>0</v>
      </c>
      <c r="O124" s="107">
        <f t="shared" si="20"/>
        <v>0</v>
      </c>
      <c r="P124" s="107">
        <f t="shared" si="20"/>
        <v>0</v>
      </c>
      <c r="Q124" s="107">
        <f t="shared" si="20"/>
        <v>0</v>
      </c>
      <c r="R124" s="107">
        <f t="shared" si="20"/>
        <v>0</v>
      </c>
      <c r="S124" s="107">
        <f t="shared" si="20"/>
        <v>0</v>
      </c>
      <c r="T124" s="107">
        <f t="shared" si="20"/>
        <v>0</v>
      </c>
      <c r="U124" s="107">
        <f t="shared" si="20"/>
        <v>0</v>
      </c>
      <c r="V124" s="107">
        <f t="shared" si="20"/>
        <v>0</v>
      </c>
      <c r="W124" s="107">
        <f t="shared" si="20"/>
        <v>0</v>
      </c>
      <c r="X124" s="107">
        <f t="shared" si="20"/>
        <v>0</v>
      </c>
      <c r="Y124" s="107">
        <f t="shared" si="20"/>
        <v>0</v>
      </c>
      <c r="Z124" s="107">
        <f t="shared" si="20"/>
        <v>0</v>
      </c>
      <c r="AA124" s="107">
        <f t="shared" si="20"/>
        <v>0</v>
      </c>
      <c r="AB124" s="107">
        <f t="shared" si="20"/>
        <v>0</v>
      </c>
      <c r="AC124" s="108">
        <f t="shared" si="20"/>
        <v>0</v>
      </c>
      <c r="AE124" s="527">
        <f t="shared" si="15"/>
        <v>0</v>
      </c>
      <c r="AG124" s="527">
        <f t="shared" si="16"/>
        <v>0</v>
      </c>
      <c r="AH124" s="107"/>
      <c r="AI124" s="527">
        <f t="shared" si="17"/>
        <v>0</v>
      </c>
    </row>
    <row r="125" spans="2:35" outlineLevel="1" x14ac:dyDescent="0.2">
      <c r="B125" s="445" t="s">
        <v>683</v>
      </c>
      <c r="C125" s="445"/>
      <c r="D125" s="473" t="str">
        <f t="shared" si="13"/>
        <v>Movement in Creditors: (Increase) / Decrease</v>
      </c>
      <c r="E125" s="143" t="str">
        <f t="shared" si="18"/>
        <v>£000</v>
      </c>
      <c r="F125" s="143"/>
      <c r="G125" s="107">
        <f t="shared" si="20"/>
        <v>0</v>
      </c>
      <c r="H125" s="107">
        <f t="shared" si="20"/>
        <v>0</v>
      </c>
      <c r="I125" s="107">
        <f t="shared" si="20"/>
        <v>0</v>
      </c>
      <c r="J125" s="107">
        <f t="shared" si="20"/>
        <v>0</v>
      </c>
      <c r="K125" s="107">
        <f t="shared" si="20"/>
        <v>0</v>
      </c>
      <c r="L125" s="107">
        <f t="shared" si="20"/>
        <v>0</v>
      </c>
      <c r="M125" s="107">
        <f t="shared" si="20"/>
        <v>0</v>
      </c>
      <c r="N125" s="107">
        <f t="shared" si="20"/>
        <v>0</v>
      </c>
      <c r="O125" s="107">
        <f t="shared" si="20"/>
        <v>0</v>
      </c>
      <c r="P125" s="107">
        <f t="shared" si="20"/>
        <v>0</v>
      </c>
      <c r="Q125" s="107">
        <f t="shared" si="20"/>
        <v>0</v>
      </c>
      <c r="R125" s="107">
        <f t="shared" si="20"/>
        <v>0</v>
      </c>
      <c r="S125" s="107">
        <f t="shared" si="20"/>
        <v>0</v>
      </c>
      <c r="T125" s="107">
        <f t="shared" si="20"/>
        <v>0</v>
      </c>
      <c r="U125" s="107">
        <f t="shared" si="20"/>
        <v>0</v>
      </c>
      <c r="V125" s="107">
        <f t="shared" si="20"/>
        <v>0</v>
      </c>
      <c r="W125" s="107">
        <f t="shared" si="20"/>
        <v>0</v>
      </c>
      <c r="X125" s="107">
        <f t="shared" si="20"/>
        <v>0</v>
      </c>
      <c r="Y125" s="107">
        <f t="shared" si="20"/>
        <v>0</v>
      </c>
      <c r="Z125" s="107">
        <f t="shared" si="20"/>
        <v>0</v>
      </c>
      <c r="AA125" s="107">
        <f t="shared" si="20"/>
        <v>0</v>
      </c>
      <c r="AB125" s="107">
        <f t="shared" si="20"/>
        <v>0</v>
      </c>
      <c r="AC125" s="108">
        <f t="shared" si="20"/>
        <v>0</v>
      </c>
      <c r="AE125" s="527">
        <f t="shared" si="15"/>
        <v>0</v>
      </c>
      <c r="AG125" s="527">
        <f t="shared" si="16"/>
        <v>0</v>
      </c>
      <c r="AH125" s="107"/>
      <c r="AI125" s="527">
        <f t="shared" si="17"/>
        <v>0</v>
      </c>
    </row>
    <row r="126" spans="2:35" outlineLevel="1" x14ac:dyDescent="0.2">
      <c r="B126" s="445" t="s">
        <v>683</v>
      </c>
      <c r="C126" s="445"/>
      <c r="D126" s="473" t="str">
        <f t="shared" si="13"/>
        <v>Exclude: Movement in any creditors or other liabilities related to on-balance sheet leased assets</v>
      </c>
      <c r="E126" s="143" t="str">
        <f t="shared" si="18"/>
        <v>£000</v>
      </c>
      <c r="F126" s="143"/>
      <c r="G126" s="107">
        <f t="shared" si="20"/>
        <v>0</v>
      </c>
      <c r="H126" s="107">
        <f t="shared" si="20"/>
        <v>0</v>
      </c>
      <c r="I126" s="107">
        <f t="shared" si="20"/>
        <v>0</v>
      </c>
      <c r="J126" s="107">
        <f t="shared" si="20"/>
        <v>0</v>
      </c>
      <c r="K126" s="107">
        <f t="shared" si="20"/>
        <v>0</v>
      </c>
      <c r="L126" s="107">
        <f t="shared" si="20"/>
        <v>0</v>
      </c>
      <c r="M126" s="107">
        <f t="shared" si="20"/>
        <v>0</v>
      </c>
      <c r="N126" s="107">
        <f t="shared" si="20"/>
        <v>0</v>
      </c>
      <c r="O126" s="107">
        <f t="shared" si="20"/>
        <v>0</v>
      </c>
      <c r="P126" s="107">
        <f t="shared" si="20"/>
        <v>0</v>
      </c>
      <c r="Q126" s="107">
        <f t="shared" si="20"/>
        <v>0</v>
      </c>
      <c r="R126" s="107">
        <f t="shared" si="20"/>
        <v>0</v>
      </c>
      <c r="S126" s="107">
        <f t="shared" si="20"/>
        <v>0</v>
      </c>
      <c r="T126" s="107">
        <f t="shared" si="20"/>
        <v>0</v>
      </c>
      <c r="U126" s="107">
        <f t="shared" si="20"/>
        <v>0</v>
      </c>
      <c r="V126" s="107">
        <f t="shared" si="20"/>
        <v>0</v>
      </c>
      <c r="W126" s="107">
        <f t="shared" si="20"/>
        <v>0</v>
      </c>
      <c r="X126" s="107">
        <f t="shared" si="20"/>
        <v>0</v>
      </c>
      <c r="Y126" s="107">
        <f t="shared" si="20"/>
        <v>0</v>
      </c>
      <c r="Z126" s="107">
        <f t="shared" si="20"/>
        <v>0</v>
      </c>
      <c r="AA126" s="107">
        <f t="shared" si="20"/>
        <v>0</v>
      </c>
      <c r="AB126" s="107">
        <f t="shared" si="20"/>
        <v>0</v>
      </c>
      <c r="AC126" s="108">
        <f t="shared" si="20"/>
        <v>0</v>
      </c>
      <c r="AE126" s="527">
        <f t="shared" si="15"/>
        <v>0</v>
      </c>
      <c r="AG126" s="527">
        <f t="shared" si="16"/>
        <v>0</v>
      </c>
      <c r="AH126" s="107"/>
      <c r="AI126" s="527">
        <f t="shared" si="17"/>
        <v>0</v>
      </c>
    </row>
    <row r="127" spans="2:35" outlineLevel="1" x14ac:dyDescent="0.2">
      <c r="B127" s="445" t="s">
        <v>683</v>
      </c>
      <c r="C127" s="445"/>
      <c r="D127" s="874" t="str">
        <f t="shared" si="13"/>
        <v>Exclude: Movement in liabilities in relation to grants received for purchase of fixed assets</v>
      </c>
      <c r="E127" s="155" t="str">
        <f t="shared" si="18"/>
        <v>£000</v>
      </c>
      <c r="F127" s="155"/>
      <c r="G127" s="115">
        <f t="shared" si="20"/>
        <v>0</v>
      </c>
      <c r="H127" s="115">
        <f t="shared" si="20"/>
        <v>0</v>
      </c>
      <c r="I127" s="115">
        <f t="shared" ref="I127:AC127" si="21">IF(I$17=1,SUMPRODUCT($G99:$AI99,$G$28:$AI$28),IF(I$18=1,SUMPRODUCT($G99:$AI99,$G$29:$AI$29),IF(I$19=1,SUMPRODUCT($G99:$AI99,$G$30:$AI$30),I99)))</f>
        <v>0</v>
      </c>
      <c r="J127" s="115">
        <f t="shared" si="21"/>
        <v>0</v>
      </c>
      <c r="K127" s="115">
        <f t="shared" si="21"/>
        <v>0</v>
      </c>
      <c r="L127" s="115">
        <f t="shared" si="21"/>
        <v>0</v>
      </c>
      <c r="M127" s="115">
        <f t="shared" si="21"/>
        <v>0</v>
      </c>
      <c r="N127" s="115">
        <f t="shared" si="21"/>
        <v>0</v>
      </c>
      <c r="O127" s="115">
        <f t="shared" si="21"/>
        <v>0</v>
      </c>
      <c r="P127" s="115">
        <f t="shared" si="21"/>
        <v>0</v>
      </c>
      <c r="Q127" s="115">
        <f t="shared" si="21"/>
        <v>0</v>
      </c>
      <c r="R127" s="115">
        <f t="shared" si="21"/>
        <v>0</v>
      </c>
      <c r="S127" s="115">
        <f t="shared" si="21"/>
        <v>0</v>
      </c>
      <c r="T127" s="115">
        <f t="shared" si="21"/>
        <v>0</v>
      </c>
      <c r="U127" s="115">
        <f t="shared" si="21"/>
        <v>0</v>
      </c>
      <c r="V127" s="115">
        <f t="shared" si="21"/>
        <v>0</v>
      </c>
      <c r="W127" s="115">
        <f t="shared" si="21"/>
        <v>0</v>
      </c>
      <c r="X127" s="115">
        <f t="shared" si="21"/>
        <v>0</v>
      </c>
      <c r="Y127" s="115">
        <f t="shared" si="21"/>
        <v>0</v>
      </c>
      <c r="Z127" s="115">
        <f t="shared" si="21"/>
        <v>0</v>
      </c>
      <c r="AA127" s="115">
        <f t="shared" si="21"/>
        <v>0</v>
      </c>
      <c r="AB127" s="115">
        <f t="shared" si="21"/>
        <v>0</v>
      </c>
      <c r="AC127" s="116">
        <f t="shared" si="21"/>
        <v>0</v>
      </c>
      <c r="AE127" s="587">
        <f t="shared" si="15"/>
        <v>0</v>
      </c>
      <c r="AG127" s="587">
        <f t="shared" si="16"/>
        <v>0</v>
      </c>
      <c r="AH127" s="107"/>
      <c r="AI127" s="587">
        <f t="shared" si="17"/>
        <v>0</v>
      </c>
    </row>
    <row r="128" spans="2:35" outlineLevel="1" x14ac:dyDescent="0.2">
      <c r="AC128" s="852"/>
      <c r="AE128" s="852"/>
      <c r="AG128" s="852"/>
      <c r="AI128" s="852"/>
    </row>
    <row r="129" spans="2:36" outlineLevel="1" x14ac:dyDescent="0.2">
      <c r="D129" s="896" t="s">
        <v>359</v>
      </c>
      <c r="E129" s="897" t="str">
        <f>E127</f>
        <v>£000</v>
      </c>
      <c r="F129" s="897"/>
      <c r="G129" s="898">
        <f t="shared" ref="G129:AC129" si="22">SUM(G104:G127)</f>
        <v>0</v>
      </c>
      <c r="H129" s="898">
        <f t="shared" si="22"/>
        <v>0</v>
      </c>
      <c r="I129" s="898">
        <f t="shared" si="22"/>
        <v>0</v>
      </c>
      <c r="J129" s="898">
        <f t="shared" si="22"/>
        <v>0</v>
      </c>
      <c r="K129" s="898">
        <f t="shared" si="22"/>
        <v>0</v>
      </c>
      <c r="L129" s="898">
        <f t="shared" si="22"/>
        <v>0</v>
      </c>
      <c r="M129" s="898">
        <f t="shared" si="22"/>
        <v>0</v>
      </c>
      <c r="N129" s="898">
        <f t="shared" si="22"/>
        <v>0</v>
      </c>
      <c r="O129" s="898">
        <f t="shared" si="22"/>
        <v>0</v>
      </c>
      <c r="P129" s="898">
        <f t="shared" si="22"/>
        <v>0</v>
      </c>
      <c r="Q129" s="898">
        <f t="shared" si="22"/>
        <v>0</v>
      </c>
      <c r="R129" s="898">
        <f t="shared" si="22"/>
        <v>0</v>
      </c>
      <c r="S129" s="898">
        <f t="shared" si="22"/>
        <v>0</v>
      </c>
      <c r="T129" s="898">
        <f t="shared" si="22"/>
        <v>0</v>
      </c>
      <c r="U129" s="898">
        <f t="shared" si="22"/>
        <v>0</v>
      </c>
      <c r="V129" s="898">
        <f t="shared" si="22"/>
        <v>0</v>
      </c>
      <c r="W129" s="898">
        <f t="shared" si="22"/>
        <v>0</v>
      </c>
      <c r="X129" s="898">
        <f t="shared" si="22"/>
        <v>0</v>
      </c>
      <c r="Y129" s="898">
        <f t="shared" si="22"/>
        <v>0</v>
      </c>
      <c r="Z129" s="898">
        <f t="shared" si="22"/>
        <v>0</v>
      </c>
      <c r="AA129" s="898">
        <f t="shared" si="22"/>
        <v>0</v>
      </c>
      <c r="AB129" s="898">
        <f t="shared" si="22"/>
        <v>0</v>
      </c>
      <c r="AC129" s="899">
        <f t="shared" si="22"/>
        <v>0</v>
      </c>
      <c r="AE129" s="1068">
        <f>SUM(AE104:AE127)</f>
        <v>0</v>
      </c>
      <c r="AG129" s="1068">
        <f>SUM(AG104:AG127)</f>
        <v>0</v>
      </c>
      <c r="AH129" s="107"/>
      <c r="AI129" s="1068">
        <f>SUM(AI104:AI127)</f>
        <v>0</v>
      </c>
    </row>
    <row r="131" spans="2:36" ht="15" x14ac:dyDescent="0.25">
      <c r="B131" s="902"/>
      <c r="C131" s="902" t="s">
        <v>679</v>
      </c>
      <c r="D131" s="902"/>
      <c r="E131" s="902"/>
      <c r="F131" s="902"/>
      <c r="G131" s="902"/>
      <c r="H131" s="902"/>
      <c r="I131" s="902"/>
      <c r="J131" s="902"/>
      <c r="K131" s="902"/>
      <c r="L131" s="902"/>
      <c r="M131" s="902"/>
      <c r="N131" s="902"/>
      <c r="O131" s="902"/>
      <c r="P131" s="902"/>
      <c r="Q131" s="902"/>
      <c r="R131" s="902"/>
      <c r="S131" s="902"/>
      <c r="T131" s="902"/>
      <c r="U131" s="902"/>
      <c r="V131" s="902"/>
      <c r="W131" s="902"/>
      <c r="X131" s="902"/>
      <c r="Y131" s="902"/>
      <c r="Z131" s="902"/>
      <c r="AA131" s="902"/>
      <c r="AB131" s="902"/>
      <c r="AC131" s="902"/>
      <c r="AD131" s="902"/>
      <c r="AE131" s="902"/>
      <c r="AF131" s="902"/>
      <c r="AG131" s="902"/>
      <c r="AH131" s="902"/>
      <c r="AI131" s="902"/>
      <c r="AJ131" s="902"/>
    </row>
    <row r="132" spans="2:36" outlineLevel="1" x14ac:dyDescent="0.2">
      <c r="Q132" s="903"/>
      <c r="R132" s="903"/>
    </row>
    <row r="133" spans="2:36" outlineLevel="1" x14ac:dyDescent="0.2">
      <c r="D133" s="415" t="str">
        <f>D70</f>
        <v>Modified Revenue</v>
      </c>
      <c r="E133" s="316" t="str">
        <f>E70</f>
        <v>£000</v>
      </c>
      <c r="F133" s="316"/>
      <c r="G133" s="317">
        <f t="shared" ref="G133:AC133" si="23">G70</f>
        <v>0</v>
      </c>
      <c r="H133" s="317">
        <f t="shared" si="23"/>
        <v>0</v>
      </c>
      <c r="I133" s="317">
        <f t="shared" si="23"/>
        <v>0</v>
      </c>
      <c r="J133" s="317">
        <f t="shared" si="23"/>
        <v>0</v>
      </c>
      <c r="K133" s="317">
        <f t="shared" si="23"/>
        <v>0</v>
      </c>
      <c r="L133" s="317">
        <f t="shared" si="23"/>
        <v>0</v>
      </c>
      <c r="M133" s="317">
        <f t="shared" si="23"/>
        <v>0</v>
      </c>
      <c r="N133" s="317">
        <f t="shared" si="23"/>
        <v>0</v>
      </c>
      <c r="O133" s="317">
        <f t="shared" si="23"/>
        <v>0</v>
      </c>
      <c r="P133" s="317">
        <f t="shared" si="23"/>
        <v>0</v>
      </c>
      <c r="Q133" s="317">
        <f t="shared" si="23"/>
        <v>0</v>
      </c>
      <c r="R133" s="317">
        <f t="shared" si="23"/>
        <v>0</v>
      </c>
      <c r="S133" s="317">
        <f t="shared" si="23"/>
        <v>0</v>
      </c>
      <c r="T133" s="317">
        <f t="shared" si="23"/>
        <v>0</v>
      </c>
      <c r="U133" s="317">
        <f t="shared" si="23"/>
        <v>0</v>
      </c>
      <c r="V133" s="317">
        <f t="shared" si="23"/>
        <v>0</v>
      </c>
      <c r="W133" s="317">
        <f t="shared" si="23"/>
        <v>0</v>
      </c>
      <c r="X133" s="317">
        <f t="shared" si="23"/>
        <v>0</v>
      </c>
      <c r="Y133" s="317">
        <f t="shared" si="23"/>
        <v>0</v>
      </c>
      <c r="Z133" s="317">
        <f>Z70</f>
        <v>0</v>
      </c>
      <c r="AA133" s="317">
        <f t="shared" si="23"/>
        <v>0</v>
      </c>
      <c r="AB133" s="317">
        <f t="shared" si="23"/>
        <v>0</v>
      </c>
      <c r="AC133" s="317">
        <f t="shared" si="23"/>
        <v>0</v>
      </c>
      <c r="AE133" s="1073">
        <f>AE70</f>
        <v>0</v>
      </c>
      <c r="AG133" s="1073">
        <f>AG70</f>
        <v>0</v>
      </c>
      <c r="AH133" s="107"/>
      <c r="AI133" s="1073">
        <f>AI70</f>
        <v>0</v>
      </c>
    </row>
    <row r="134" spans="2:36" outlineLevel="1" x14ac:dyDescent="0.2">
      <c r="D134" s="113" t="str">
        <f>D129</f>
        <v>Actual Operating Costs</v>
      </c>
      <c r="E134" s="155" t="str">
        <f>E129</f>
        <v>£000</v>
      </c>
      <c r="F134" s="155"/>
      <c r="G134" s="115">
        <f t="shared" ref="G134:AC134" si="24">G129</f>
        <v>0</v>
      </c>
      <c r="H134" s="115">
        <f t="shared" si="24"/>
        <v>0</v>
      </c>
      <c r="I134" s="115">
        <f t="shared" si="24"/>
        <v>0</v>
      </c>
      <c r="J134" s="115">
        <f t="shared" si="24"/>
        <v>0</v>
      </c>
      <c r="K134" s="115">
        <f t="shared" si="24"/>
        <v>0</v>
      </c>
      <c r="L134" s="115">
        <f t="shared" si="24"/>
        <v>0</v>
      </c>
      <c r="M134" s="115">
        <f t="shared" si="24"/>
        <v>0</v>
      </c>
      <c r="N134" s="115">
        <f t="shared" si="24"/>
        <v>0</v>
      </c>
      <c r="O134" s="115">
        <f t="shared" si="24"/>
        <v>0</v>
      </c>
      <c r="P134" s="115">
        <f t="shared" si="24"/>
        <v>0</v>
      </c>
      <c r="Q134" s="115">
        <f t="shared" si="24"/>
        <v>0</v>
      </c>
      <c r="R134" s="115">
        <f t="shared" si="24"/>
        <v>0</v>
      </c>
      <c r="S134" s="115">
        <f t="shared" si="24"/>
        <v>0</v>
      </c>
      <c r="T134" s="115">
        <f t="shared" si="24"/>
        <v>0</v>
      </c>
      <c r="U134" s="115">
        <f t="shared" si="24"/>
        <v>0</v>
      </c>
      <c r="V134" s="115">
        <f t="shared" si="24"/>
        <v>0</v>
      </c>
      <c r="W134" s="115">
        <f t="shared" si="24"/>
        <v>0</v>
      </c>
      <c r="X134" s="115">
        <f t="shared" si="24"/>
        <v>0</v>
      </c>
      <c r="Y134" s="115">
        <f t="shared" si="24"/>
        <v>0</v>
      </c>
      <c r="Z134" s="115">
        <f t="shared" si="24"/>
        <v>0</v>
      </c>
      <c r="AA134" s="115">
        <f t="shared" si="24"/>
        <v>0</v>
      </c>
      <c r="AB134" s="115">
        <f t="shared" si="24"/>
        <v>0</v>
      </c>
      <c r="AC134" s="115">
        <f t="shared" si="24"/>
        <v>0</v>
      </c>
      <c r="AE134" s="587">
        <f>AE129</f>
        <v>0</v>
      </c>
      <c r="AG134" s="587">
        <f>AG129</f>
        <v>0</v>
      </c>
      <c r="AH134" s="107"/>
      <c r="AI134" s="587">
        <f>AI129</f>
        <v>0</v>
      </c>
    </row>
    <row r="135" spans="2:36" outlineLevel="1" x14ac:dyDescent="0.2"/>
    <row r="136" spans="2:36" ht="13.5" outlineLevel="1" thickBot="1" x14ac:dyDescent="0.25">
      <c r="D136" s="466" t="str">
        <f>C131</f>
        <v>FA Schedule 12 Financial Ratio</v>
      </c>
      <c r="E136" s="904">
        <v>1.05</v>
      </c>
      <c r="F136" s="905">
        <v>1.07</v>
      </c>
      <c r="G136" s="906">
        <f t="shared" ref="G136:AC136" si="25">IF(G134=0,0,G133/G134)</f>
        <v>0</v>
      </c>
      <c r="H136" s="906">
        <f t="shared" si="25"/>
        <v>0</v>
      </c>
      <c r="I136" s="906">
        <f t="shared" si="25"/>
        <v>0</v>
      </c>
      <c r="J136" s="906">
        <f t="shared" si="25"/>
        <v>0</v>
      </c>
      <c r="K136" s="906">
        <f t="shared" si="25"/>
        <v>0</v>
      </c>
      <c r="L136" s="906">
        <f t="shared" si="25"/>
        <v>0</v>
      </c>
      <c r="M136" s="906">
        <f t="shared" si="25"/>
        <v>0</v>
      </c>
      <c r="N136" s="906">
        <f t="shared" si="25"/>
        <v>0</v>
      </c>
      <c r="O136" s="906">
        <f t="shared" si="25"/>
        <v>0</v>
      </c>
      <c r="P136" s="906">
        <f t="shared" si="25"/>
        <v>0</v>
      </c>
      <c r="Q136" s="906">
        <f t="shared" si="25"/>
        <v>0</v>
      </c>
      <c r="R136" s="906">
        <f t="shared" si="25"/>
        <v>0</v>
      </c>
      <c r="S136" s="906">
        <f t="shared" si="25"/>
        <v>0</v>
      </c>
      <c r="T136" s="906">
        <f t="shared" si="25"/>
        <v>0</v>
      </c>
      <c r="U136" s="906">
        <f t="shared" si="25"/>
        <v>0</v>
      </c>
      <c r="V136" s="906">
        <f t="shared" si="25"/>
        <v>0</v>
      </c>
      <c r="W136" s="906">
        <f t="shared" si="25"/>
        <v>0</v>
      </c>
      <c r="X136" s="906">
        <f t="shared" si="25"/>
        <v>0</v>
      </c>
      <c r="Y136" s="906">
        <f t="shared" si="25"/>
        <v>0</v>
      </c>
      <c r="Z136" s="906">
        <f>IF(Z134=0,0,Z133/Z134)</f>
        <v>0</v>
      </c>
      <c r="AA136" s="906">
        <f t="shared" si="25"/>
        <v>0</v>
      </c>
      <c r="AB136" s="906">
        <f t="shared" si="25"/>
        <v>0</v>
      </c>
      <c r="AC136" s="906">
        <f t="shared" si="25"/>
        <v>0</v>
      </c>
      <c r="AE136" s="1064">
        <f>IF(AE134=0,0,AE133/AE134)</f>
        <v>0</v>
      </c>
      <c r="AG136" s="1064">
        <f>IF(AG134=0,0,AG133/AG134)</f>
        <v>0</v>
      </c>
      <c r="AI136" s="1064">
        <f>IF(AI134=0,0,AI133/AI134)</f>
        <v>0</v>
      </c>
    </row>
    <row r="137" spans="2:36" ht="13.5" outlineLevel="1" thickTop="1" x14ac:dyDescent="0.2">
      <c r="D137" s="907" t="s">
        <v>567</v>
      </c>
      <c r="G137" s="908" t="str">
        <f t="shared" ref="G137:AC137" si="26">IF(OR(G133=0,G134=0),"N/A",IF(ROUND(G136,3)&gt;=$F$136,"OK",IF(AND(ROUND(G136,3)&gt;=$E$136,ROUND(G136,3)&lt;$F$136),"LOCKUP","BREACH")))</f>
        <v>N/A</v>
      </c>
      <c r="H137" s="908" t="str">
        <f t="shared" si="26"/>
        <v>N/A</v>
      </c>
      <c r="I137" s="908" t="str">
        <f t="shared" si="26"/>
        <v>N/A</v>
      </c>
      <c r="J137" s="908" t="str">
        <f t="shared" si="26"/>
        <v>N/A</v>
      </c>
      <c r="K137" s="908" t="str">
        <f t="shared" si="26"/>
        <v>N/A</v>
      </c>
      <c r="L137" s="908" t="str">
        <f t="shared" si="26"/>
        <v>N/A</v>
      </c>
      <c r="M137" s="908" t="str">
        <f t="shared" si="26"/>
        <v>N/A</v>
      </c>
      <c r="N137" s="908" t="str">
        <f t="shared" si="26"/>
        <v>N/A</v>
      </c>
      <c r="O137" s="908" t="str">
        <f t="shared" si="26"/>
        <v>N/A</v>
      </c>
      <c r="P137" s="908" t="str">
        <f t="shared" si="26"/>
        <v>N/A</v>
      </c>
      <c r="Q137" s="908" t="str">
        <f t="shared" si="26"/>
        <v>N/A</v>
      </c>
      <c r="R137" s="908" t="str">
        <f t="shared" si="26"/>
        <v>N/A</v>
      </c>
      <c r="S137" s="908" t="str">
        <f t="shared" si="26"/>
        <v>N/A</v>
      </c>
      <c r="T137" s="908" t="str">
        <f t="shared" si="26"/>
        <v>N/A</v>
      </c>
      <c r="U137" s="908" t="str">
        <f t="shared" si="26"/>
        <v>N/A</v>
      </c>
      <c r="V137" s="908" t="str">
        <f t="shared" si="26"/>
        <v>N/A</v>
      </c>
      <c r="W137" s="908" t="str">
        <f t="shared" si="26"/>
        <v>N/A</v>
      </c>
      <c r="X137" s="908" t="str">
        <f t="shared" si="26"/>
        <v>N/A</v>
      </c>
      <c r="Y137" s="908" t="str">
        <f t="shared" si="26"/>
        <v>N/A</v>
      </c>
      <c r="Z137" s="908" t="str">
        <f t="shared" si="26"/>
        <v>N/A</v>
      </c>
      <c r="AA137" s="908" t="str">
        <f t="shared" si="26"/>
        <v>N/A</v>
      </c>
      <c r="AB137" s="908" t="str">
        <f t="shared" si="26"/>
        <v>N/A</v>
      </c>
      <c r="AC137" s="908" t="str">
        <f t="shared" si="26"/>
        <v>N/A</v>
      </c>
      <c r="AE137" s="908" t="str">
        <f>IF(OR(AE133=0,AE134=0),"N/A",IF(ROUND(AE136,3)&gt;=$F$136,"OK",IF(AND(ROUND(AE136,3)&gt;=$E$136,ROUND(AE136,3)&lt;$F$136),"LOCKUP","BREACH")))</f>
        <v>N/A</v>
      </c>
      <c r="AG137" s="908" t="str">
        <f>IF(OR(AG133=0,AG134=0),"N/A",IF(ROUND(AG136,3)&gt;=$F$136,"OK",IF(AND(ROUND(AG136,3)&gt;=$E$136,ROUND(AG136,3)&lt;$F$136),"LOCKUP","BREACH")))</f>
        <v>N/A</v>
      </c>
      <c r="AI137" s="908" t="str">
        <f>IF(OR(AI133=0,AI134=0),"N/A",IF(ROUND(AI136,3)&gt;=$F$136,"OK",IF(AND(ROUND(AI136,3)&gt;=$E$136,ROUND(AI136,3)&lt;$F$136),"LOCKUP","BREACH")))</f>
        <v>N/A</v>
      </c>
    </row>
    <row r="138" spans="2:36" outlineLevel="1" x14ac:dyDescent="0.2">
      <c r="D138" s="856" t="str">
        <f>"NB: In line with Franchise Agreement the ratio calculated in row "&amp;ROW(D136)&amp;" must be 1.070 or above before rounding in the bid model submitted."</f>
        <v>NB: In line with Franchise Agreement the ratio calculated in row 136 must be 1.070 or above before rounding in the bid model submitted.</v>
      </c>
    </row>
    <row r="140" spans="2:36" ht="15" x14ac:dyDescent="0.25">
      <c r="B140" s="902"/>
      <c r="C140" s="902" t="s">
        <v>672</v>
      </c>
      <c r="D140" s="902"/>
      <c r="E140" s="902"/>
      <c r="F140" s="902"/>
      <c r="G140" s="902"/>
      <c r="H140" s="902"/>
      <c r="I140" s="902"/>
      <c r="J140" s="902"/>
      <c r="K140" s="902"/>
      <c r="L140" s="909"/>
      <c r="M140" s="902"/>
      <c r="N140" s="902"/>
      <c r="O140" s="902"/>
      <c r="P140" s="902"/>
      <c r="Q140" s="902"/>
      <c r="R140" s="902"/>
      <c r="S140" s="902"/>
      <c r="T140" s="902"/>
      <c r="U140" s="902"/>
      <c r="V140" s="902"/>
      <c r="W140" s="902"/>
      <c r="X140" s="902"/>
      <c r="Y140" s="902"/>
      <c r="Z140" s="902"/>
      <c r="AA140" s="902"/>
      <c r="AB140" s="902"/>
      <c r="AC140" s="902"/>
      <c r="AD140" s="902"/>
      <c r="AE140" s="902"/>
      <c r="AF140" s="902"/>
      <c r="AG140" s="902"/>
      <c r="AH140" s="902"/>
      <c r="AI140" s="902"/>
      <c r="AJ140" s="902"/>
    </row>
    <row r="141" spans="2:36" outlineLevel="1" x14ac:dyDescent="0.2">
      <c r="G141" s="824"/>
      <c r="H141" s="824"/>
      <c r="I141" s="824"/>
      <c r="J141" s="824"/>
      <c r="K141" s="824"/>
    </row>
    <row r="142" spans="2:36" outlineLevel="1" x14ac:dyDescent="0.2">
      <c r="D142" s="76" t="s">
        <v>675</v>
      </c>
    </row>
    <row r="143" spans="2:36" ht="169.9" customHeight="1" outlineLevel="1" x14ac:dyDescent="0.2">
      <c r="D143" s="910" t="s">
        <v>688</v>
      </c>
    </row>
    <row r="144" spans="2:36" outlineLevel="1" x14ac:dyDescent="0.2"/>
    <row r="145" spans="1:38" outlineLevel="1" x14ac:dyDescent="0.2">
      <c r="D145" s="911" t="s">
        <v>332</v>
      </c>
      <c r="E145" s="912"/>
      <c r="F145" s="912"/>
      <c r="G145" s="913"/>
      <c r="H145" s="913"/>
      <c r="I145" s="913"/>
      <c r="J145" s="913"/>
      <c r="K145" s="913"/>
      <c r="L145" s="914">
        <v>0</v>
      </c>
      <c r="M145" s="912">
        <v>0</v>
      </c>
      <c r="N145" s="912">
        <v>0</v>
      </c>
      <c r="O145" s="912">
        <v>0</v>
      </c>
      <c r="P145" s="912">
        <v>0</v>
      </c>
      <c r="Q145" s="912">
        <v>0</v>
      </c>
      <c r="R145" s="912">
        <v>0</v>
      </c>
      <c r="S145" s="912">
        <v>0</v>
      </c>
      <c r="T145" s="912">
        <v>0</v>
      </c>
      <c r="U145" s="912">
        <v>0</v>
      </c>
      <c r="V145" s="912">
        <v>0</v>
      </c>
      <c r="W145" s="912">
        <v>0</v>
      </c>
      <c r="X145" s="912">
        <v>0</v>
      </c>
      <c r="Y145" s="912">
        <v>0</v>
      </c>
      <c r="Z145" s="912">
        <v>0</v>
      </c>
      <c r="AA145" s="912">
        <v>0</v>
      </c>
      <c r="AB145" s="912">
        <v>0</v>
      </c>
      <c r="AC145" s="915">
        <v>0</v>
      </c>
    </row>
    <row r="146" spans="1:38" outlineLevel="1" x14ac:dyDescent="0.2">
      <c r="D146" s="916" t="s">
        <v>689</v>
      </c>
      <c r="E146" s="170"/>
      <c r="F146" s="170"/>
      <c r="G146" s="917"/>
      <c r="H146" s="917"/>
      <c r="I146" s="917"/>
      <c r="J146" s="917"/>
      <c r="K146" s="917"/>
      <c r="L146" s="918">
        <v>0</v>
      </c>
      <c r="M146" s="170">
        <v>0</v>
      </c>
      <c r="N146" s="170">
        <v>0</v>
      </c>
      <c r="O146" s="170">
        <v>0</v>
      </c>
      <c r="P146" s="170">
        <v>0</v>
      </c>
      <c r="Q146" s="170">
        <v>0</v>
      </c>
      <c r="R146" s="170">
        <v>0</v>
      </c>
      <c r="S146" s="170">
        <v>0</v>
      </c>
      <c r="T146" s="170">
        <v>0</v>
      </c>
      <c r="U146" s="918">
        <v>0</v>
      </c>
      <c r="V146" s="170">
        <v>0</v>
      </c>
      <c r="W146" s="170">
        <v>0</v>
      </c>
      <c r="X146" s="170">
        <v>0</v>
      </c>
      <c r="Y146" s="170">
        <v>0</v>
      </c>
      <c r="Z146" s="170">
        <v>0</v>
      </c>
      <c r="AA146" s="170">
        <v>0</v>
      </c>
      <c r="AB146" s="170">
        <v>0</v>
      </c>
      <c r="AC146" s="919">
        <v>0</v>
      </c>
    </row>
    <row r="147" spans="1:38" outlineLevel="1" x14ac:dyDescent="0.2">
      <c r="D147" s="916" t="s">
        <v>690</v>
      </c>
      <c r="E147" s="170"/>
      <c r="F147" s="170"/>
      <c r="G147" s="917"/>
      <c r="H147" s="917"/>
      <c r="I147" s="917"/>
      <c r="J147" s="917"/>
      <c r="K147" s="917"/>
      <c r="L147" s="918">
        <v>0</v>
      </c>
      <c r="M147" s="170">
        <v>0</v>
      </c>
      <c r="N147" s="170">
        <v>0</v>
      </c>
      <c r="O147" s="170">
        <v>0</v>
      </c>
      <c r="P147" s="170">
        <v>0</v>
      </c>
      <c r="Q147" s="170">
        <v>0</v>
      </c>
      <c r="R147" s="170">
        <v>0</v>
      </c>
      <c r="S147" s="170">
        <v>0</v>
      </c>
      <c r="T147" s="170">
        <v>0</v>
      </c>
      <c r="U147" s="918">
        <v>0</v>
      </c>
      <c r="V147" s="170">
        <v>0</v>
      </c>
      <c r="W147" s="170">
        <v>0</v>
      </c>
      <c r="X147" s="170">
        <v>0</v>
      </c>
      <c r="Y147" s="170">
        <v>0</v>
      </c>
      <c r="Z147" s="170">
        <v>0</v>
      </c>
      <c r="AA147" s="170">
        <v>0</v>
      </c>
      <c r="AB147" s="170">
        <v>0</v>
      </c>
      <c r="AC147" s="919">
        <v>0</v>
      </c>
    </row>
    <row r="148" spans="1:38" outlineLevel="1" x14ac:dyDescent="0.2">
      <c r="D148" s="916" t="s">
        <v>343</v>
      </c>
      <c r="E148" s="170"/>
      <c r="F148" s="170"/>
      <c r="G148" s="917"/>
      <c r="H148" s="917"/>
      <c r="I148" s="917"/>
      <c r="J148" s="917"/>
      <c r="K148" s="917"/>
      <c r="L148" s="918"/>
      <c r="M148" s="170"/>
      <c r="N148" s="170"/>
      <c r="O148" s="170"/>
      <c r="P148" s="170"/>
      <c r="Q148" s="170"/>
      <c r="R148" s="170"/>
      <c r="S148" s="170"/>
      <c r="T148" s="170"/>
      <c r="U148" s="170"/>
      <c r="V148" s="918"/>
      <c r="W148" s="170"/>
      <c r="X148" s="170"/>
      <c r="Y148" s="170"/>
      <c r="Z148" s="170"/>
      <c r="AA148" s="170"/>
      <c r="AB148" s="170"/>
      <c r="AC148" s="919"/>
    </row>
    <row r="149" spans="1:38" s="212" customFormat="1" ht="15" outlineLevel="1" x14ac:dyDescent="0.25">
      <c r="D149" s="920" t="s">
        <v>691</v>
      </c>
      <c r="AC149" s="921"/>
      <c r="AE149" s="9"/>
      <c r="AF149" s="9"/>
      <c r="AG149" s="9"/>
      <c r="AH149" s="9"/>
      <c r="AI149" s="9"/>
    </row>
    <row r="150" spans="1:38" s="76" customFormat="1" outlineLevel="1" x14ac:dyDescent="0.2">
      <c r="D150" s="920" t="s">
        <v>692</v>
      </c>
      <c r="G150" s="922"/>
      <c r="H150" s="922"/>
      <c r="I150" s="922"/>
      <c r="J150" s="922"/>
      <c r="K150" s="922"/>
      <c r="L150" s="922">
        <f>IF(L145=1,Franchise_Start,Timeline!L32)</f>
        <v>43191</v>
      </c>
      <c r="M150" s="922">
        <f>IF(M145=1,Franchise_Start,Timeline!M32)</f>
        <v>43556</v>
      </c>
      <c r="N150" s="922">
        <f>IF(N145=1,Franchise_Start,Timeline!N32)</f>
        <v>43922</v>
      </c>
      <c r="O150" s="922">
        <f>IF(O145=1,Franchise_Start,Timeline!O32)</f>
        <v>44287</v>
      </c>
      <c r="P150" s="922">
        <f>IF(P145=1,Franchise_Start,Timeline!P32)</f>
        <v>44652</v>
      </c>
      <c r="Q150" s="922">
        <f>IF(Q145=1,Franchise_Start,Timeline!Q32)</f>
        <v>45017</v>
      </c>
      <c r="R150" s="922">
        <f>IF(R145=1,Franchise_Start,Timeline!R32)</f>
        <v>45383</v>
      </c>
      <c r="S150" s="922">
        <f>IF(S145=1,Franchise_Start,Timeline!S32)</f>
        <v>45748</v>
      </c>
      <c r="T150" s="922">
        <f>IF(T145=1,Franchise_Start,Timeline!T32)</f>
        <v>46113</v>
      </c>
      <c r="U150" s="922">
        <f>IF(U145=1,Franchise_Start,Timeline!U32)</f>
        <v>46478</v>
      </c>
      <c r="V150" s="922">
        <f>IF(V145=1,Franchise_Start,Timeline!V32)</f>
        <v>46844</v>
      </c>
      <c r="W150" s="922">
        <f>IF(W145=1,Franchise_Start,Timeline!W32)</f>
        <v>47209</v>
      </c>
      <c r="X150" s="922">
        <f>IF(X145=1,Franchise_Start,Timeline!X32)</f>
        <v>47574</v>
      </c>
      <c r="Y150" s="922">
        <f>IF(Y145=1,Franchise_Start,Timeline!Y32)</f>
        <v>47939</v>
      </c>
      <c r="Z150" s="922">
        <f>IF(Z145=1,Franchise_Start,Timeline!Z32)</f>
        <v>48305</v>
      </c>
      <c r="AA150" s="922">
        <f>IF(AA145=1,Franchise_Start,Timeline!AA32)</f>
        <v>48670</v>
      </c>
      <c r="AB150" s="922">
        <f>IF(AB145=1,Franchise_Start,Timeline!AB32)</f>
        <v>49035</v>
      </c>
      <c r="AC150" s="923">
        <f>IF(AC145=1,Franchise_Start,Timeline!AC32)</f>
        <v>49400</v>
      </c>
      <c r="AD150" s="922"/>
      <c r="AE150" s="9"/>
      <c r="AF150" s="9"/>
      <c r="AG150" s="9"/>
      <c r="AH150" s="9"/>
      <c r="AI150" s="9"/>
    </row>
    <row r="151" spans="1:38" s="76" customFormat="1" outlineLevel="1" x14ac:dyDescent="0.2">
      <c r="D151" s="924" t="s">
        <v>693</v>
      </c>
      <c r="E151" s="925"/>
      <c r="F151" s="925"/>
      <c r="G151" s="926"/>
      <c r="H151" s="926"/>
      <c r="I151" s="926"/>
      <c r="J151" s="926"/>
      <c r="K151" s="926"/>
      <c r="L151" s="926">
        <f>IF(L146=1,Franchise_End_1,IF(L147=1,Franchise_End_2,Timeline!L31))</f>
        <v>43555</v>
      </c>
      <c r="M151" s="926">
        <f>IF(M146=1,Franchise_End_1,IF(M147=1,Franchise_End_2,Timeline!M31))</f>
        <v>43921</v>
      </c>
      <c r="N151" s="926">
        <f>IF(N146=1,Franchise_End_1,IF(N147=1,Franchise_End_2,Timeline!N31))</f>
        <v>44286</v>
      </c>
      <c r="O151" s="926">
        <f>IF(O146=1,Franchise_End_1,IF(O147=1,Franchise_End_2,Timeline!O31))</f>
        <v>44651</v>
      </c>
      <c r="P151" s="926">
        <f>IF(P146=1,Franchise_End_1,IF(P147=1,Franchise_End_2,Timeline!P31))</f>
        <v>45016</v>
      </c>
      <c r="Q151" s="926">
        <f>IF(Q146=1,Franchise_End_1,IF(Q147=1,Franchise_End_2,Timeline!Q31))</f>
        <v>45382</v>
      </c>
      <c r="R151" s="926">
        <f>IF(R146=1,Franchise_End_1,IF(R147=1,Franchise_End_2,Timeline!R31))</f>
        <v>45747</v>
      </c>
      <c r="S151" s="926">
        <f>IF(S146=1,Franchise_End_1,IF(S147=1,Franchise_End_2,Timeline!S31))</f>
        <v>46112</v>
      </c>
      <c r="T151" s="926">
        <f>IF(T146=1,Franchise_End_1,IF(T147=1,Franchise_End_2,Timeline!T31))</f>
        <v>46477</v>
      </c>
      <c r="U151" s="926">
        <f>IF(U146=1,Franchise_End_1,IF(U147=1,Franchise_End_2,Timeline!U31))</f>
        <v>46843</v>
      </c>
      <c r="V151" s="926">
        <f>IF(V146=1,Franchise_End_1,IF(V147=1,Franchise_End_2,Timeline!V31))</f>
        <v>47208</v>
      </c>
      <c r="W151" s="926">
        <f>IF(W146=1,Franchise_End_1,IF(W147=1,Franchise_End_2,Timeline!W31))</f>
        <v>47573</v>
      </c>
      <c r="X151" s="926">
        <f>IF(X146=1,Franchise_End_1,IF(X147=1,Franchise_End_2,Timeline!X31))</f>
        <v>47938</v>
      </c>
      <c r="Y151" s="926">
        <f>IF(Y146=1,Franchise_End_1,IF(Y147=1,Franchise_End_2,Timeline!Y31))</f>
        <v>48304</v>
      </c>
      <c r="Z151" s="926">
        <f>IF(Z146=1,Franchise_End_1,IF(Z147=1,Franchise_End_2,Timeline!Z31))</f>
        <v>48669</v>
      </c>
      <c r="AA151" s="926">
        <f>IF(AA146=1,Franchise_End_1,IF(AA147=1,Franchise_End_2,Timeline!AA31))</f>
        <v>49034</v>
      </c>
      <c r="AB151" s="926">
        <f>IF(AB146=1,Franchise_End_1,IF(AB147=1,Franchise_End_2,Timeline!AB31))</f>
        <v>49399</v>
      </c>
      <c r="AC151" s="927">
        <f>IF(AC146=1,Franchise_End_1,IF(AC147=1,Franchise_End_2,Timeline!AC31))</f>
        <v>49765</v>
      </c>
      <c r="AD151" s="922"/>
      <c r="AE151" s="9"/>
      <c r="AF151" s="9"/>
      <c r="AG151" s="9"/>
      <c r="AH151" s="9"/>
      <c r="AI151" s="9"/>
    </row>
    <row r="152" spans="1:38" outlineLevel="1" x14ac:dyDescent="0.2">
      <c r="L152" s="922"/>
      <c r="M152" s="922"/>
      <c r="N152" s="922"/>
      <c r="O152" s="922"/>
      <c r="P152" s="922"/>
      <c r="Q152" s="922"/>
      <c r="R152" s="922"/>
      <c r="S152" s="922"/>
      <c r="T152" s="922"/>
      <c r="U152" s="922"/>
      <c r="V152" s="922"/>
      <c r="W152" s="922"/>
      <c r="X152" s="922"/>
      <c r="Y152" s="922"/>
      <c r="Z152" s="922"/>
      <c r="AA152" s="922"/>
      <c r="AB152" s="922"/>
      <c r="AC152" s="922"/>
      <c r="AD152" s="922"/>
    </row>
    <row r="153" spans="1:38" outlineLevel="1" x14ac:dyDescent="0.2">
      <c r="D153" s="928" t="s">
        <v>694</v>
      </c>
      <c r="E153" s="313" t="s">
        <v>428</v>
      </c>
      <c r="F153" s="316"/>
      <c r="G153" s="573"/>
      <c r="H153" s="573"/>
      <c r="I153" s="573"/>
      <c r="J153" s="573"/>
      <c r="K153" s="573"/>
      <c r="L153" s="573">
        <f t="shared" ref="L153:AC153" si="27">IF(L145=1,$AE$133,IF(L146=1,$AG$133,IF(L147=1,$AI$133,L133)))</f>
        <v>0</v>
      </c>
      <c r="M153" s="573">
        <f t="shared" si="27"/>
        <v>0</v>
      </c>
      <c r="N153" s="573">
        <f t="shared" si="27"/>
        <v>0</v>
      </c>
      <c r="O153" s="573">
        <f t="shared" si="27"/>
        <v>0</v>
      </c>
      <c r="P153" s="573">
        <f t="shared" si="27"/>
        <v>0</v>
      </c>
      <c r="Q153" s="573">
        <f t="shared" si="27"/>
        <v>0</v>
      </c>
      <c r="R153" s="573">
        <f t="shared" si="27"/>
        <v>0</v>
      </c>
      <c r="S153" s="573">
        <f t="shared" si="27"/>
        <v>0</v>
      </c>
      <c r="T153" s="573">
        <f t="shared" si="27"/>
        <v>0</v>
      </c>
      <c r="U153" s="573">
        <f t="shared" si="27"/>
        <v>0</v>
      </c>
      <c r="V153" s="573">
        <f t="shared" si="27"/>
        <v>0</v>
      </c>
      <c r="W153" s="573">
        <f t="shared" si="27"/>
        <v>0</v>
      </c>
      <c r="X153" s="573">
        <f t="shared" si="27"/>
        <v>0</v>
      </c>
      <c r="Y153" s="573">
        <f t="shared" si="27"/>
        <v>0</v>
      </c>
      <c r="Z153" s="573">
        <f t="shared" si="27"/>
        <v>0</v>
      </c>
      <c r="AA153" s="573">
        <f t="shared" si="27"/>
        <v>0</v>
      </c>
      <c r="AB153" s="573">
        <f t="shared" si="27"/>
        <v>0</v>
      </c>
      <c r="AC153" s="929">
        <f t="shared" si="27"/>
        <v>0</v>
      </c>
      <c r="AD153" s="76"/>
    </row>
    <row r="154" spans="1:38" customFormat="1" outlineLevel="1" x14ac:dyDescent="0.2">
      <c r="A154" s="9"/>
      <c r="B154" s="9"/>
      <c r="C154" s="9"/>
      <c r="D154" s="225" t="s">
        <v>695</v>
      </c>
      <c r="E154" s="780" t="s">
        <v>428</v>
      </c>
      <c r="F154" s="155"/>
      <c r="G154" s="565"/>
      <c r="H154" s="565"/>
      <c r="I154" s="565"/>
      <c r="J154" s="565"/>
      <c r="K154" s="565"/>
      <c r="L154" s="565">
        <f t="shared" ref="L154:AC154" si="28">IF(L145=1,$AE$134,IF(L146=1,$AG$134,IF(L147=1,$AI$134,L134)))</f>
        <v>0</v>
      </c>
      <c r="M154" s="565">
        <f t="shared" si="28"/>
        <v>0</v>
      </c>
      <c r="N154" s="565">
        <f t="shared" si="28"/>
        <v>0</v>
      </c>
      <c r="O154" s="565">
        <f t="shared" si="28"/>
        <v>0</v>
      </c>
      <c r="P154" s="565">
        <f t="shared" si="28"/>
        <v>0</v>
      </c>
      <c r="Q154" s="565">
        <f t="shared" si="28"/>
        <v>0</v>
      </c>
      <c r="R154" s="565">
        <f t="shared" si="28"/>
        <v>0</v>
      </c>
      <c r="S154" s="565">
        <f t="shared" si="28"/>
        <v>0</v>
      </c>
      <c r="T154" s="565">
        <f t="shared" si="28"/>
        <v>0</v>
      </c>
      <c r="U154" s="565">
        <f t="shared" si="28"/>
        <v>0</v>
      </c>
      <c r="V154" s="565">
        <f t="shared" si="28"/>
        <v>0</v>
      </c>
      <c r="W154" s="565">
        <f t="shared" si="28"/>
        <v>0</v>
      </c>
      <c r="X154" s="565">
        <f t="shared" si="28"/>
        <v>0</v>
      </c>
      <c r="Y154" s="565">
        <f t="shared" si="28"/>
        <v>0</v>
      </c>
      <c r="Z154" s="565">
        <f t="shared" si="28"/>
        <v>0</v>
      </c>
      <c r="AA154" s="565">
        <f t="shared" si="28"/>
        <v>0</v>
      </c>
      <c r="AB154" s="565">
        <f t="shared" si="28"/>
        <v>0</v>
      </c>
      <c r="AC154" s="566">
        <f t="shared" si="28"/>
        <v>0</v>
      </c>
      <c r="AD154" s="922"/>
      <c r="AE154" s="9"/>
      <c r="AF154" s="9"/>
      <c r="AG154" s="9"/>
      <c r="AH154" s="9"/>
      <c r="AI154" s="9"/>
      <c r="AJ154" s="9"/>
      <c r="AK154" s="9"/>
      <c r="AL154" s="9"/>
    </row>
    <row r="155" spans="1:38" customFormat="1" outlineLevel="1" x14ac:dyDescent="0.2">
      <c r="A155" s="9"/>
      <c r="B155" s="9"/>
      <c r="C155" s="9"/>
      <c r="D155" s="9"/>
      <c r="E155" s="9"/>
      <c r="F155" s="9"/>
      <c r="G155" s="824"/>
      <c r="H155" s="824"/>
      <c r="I155" s="824"/>
      <c r="J155" s="824"/>
      <c r="K155" s="824"/>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row>
    <row r="156" spans="1:38" customFormat="1" outlineLevel="1" x14ac:dyDescent="0.2">
      <c r="A156" s="9"/>
      <c r="B156" s="9"/>
      <c r="C156" s="9"/>
      <c r="D156" s="928" t="s">
        <v>696</v>
      </c>
      <c r="E156" s="930"/>
      <c r="F156" s="931"/>
      <c r="G156" s="932"/>
      <c r="H156" s="932"/>
      <c r="I156" s="932"/>
      <c r="J156" s="932"/>
      <c r="K156" s="932"/>
      <c r="L156" s="933">
        <f>IF(Timeline!L43,$F$136,K157)</f>
        <v>0</v>
      </c>
      <c r="M156" s="933">
        <f>IF(Timeline!M43,$F$136,L157)</f>
        <v>1.07</v>
      </c>
      <c r="N156" s="933">
        <f>IF(Timeline!N43,$F$136,M157)</f>
        <v>0</v>
      </c>
      <c r="O156" s="933">
        <f>IF(Timeline!O43,$F$136,N157)</f>
        <v>0</v>
      </c>
      <c r="P156" s="933">
        <f>IF(Timeline!P43,$F$136,O157)</f>
        <v>0</v>
      </c>
      <c r="Q156" s="933">
        <f>IF(Timeline!Q43,$F$136,P157)</f>
        <v>0</v>
      </c>
      <c r="R156" s="933">
        <f>IF(Timeline!R43,$F$136,Q157)</f>
        <v>0</v>
      </c>
      <c r="S156" s="933">
        <f>IF(Timeline!S43,$F$136,R157)</f>
        <v>0</v>
      </c>
      <c r="T156" s="933">
        <f>IF(Timeline!T43,$F$136,S157)</f>
        <v>0</v>
      </c>
      <c r="U156" s="933">
        <f>IF(Timeline!U43,$F$136,T157)</f>
        <v>0</v>
      </c>
      <c r="V156" s="933">
        <f>IF(Timeline!V43,$F$136,U157)</f>
        <v>0</v>
      </c>
      <c r="W156" s="933">
        <f>IF(Timeline!W43,$F$136,V157)</f>
        <v>0</v>
      </c>
      <c r="X156" s="933">
        <f>IF(Timeline!X43,$F$136,W157)</f>
        <v>0</v>
      </c>
      <c r="Y156" s="933">
        <f>IF(Timeline!Y43,$F$136,X157)</f>
        <v>0</v>
      </c>
      <c r="Z156" s="933">
        <f>IF(Timeline!Z43,$F$136,Y157)</f>
        <v>0</v>
      </c>
      <c r="AA156" s="933">
        <f>IF(Timeline!AA43,$F$136,Z157)</f>
        <v>0</v>
      </c>
      <c r="AB156" s="933">
        <f>IF(Timeline!AB43,$F$136,AA157)</f>
        <v>0</v>
      </c>
      <c r="AC156" s="934">
        <f>IF(Timeline!AC43,$F$136,AB157)</f>
        <v>0</v>
      </c>
      <c r="AD156" s="9"/>
      <c r="AE156" s="9"/>
      <c r="AF156" s="9"/>
      <c r="AG156" s="9"/>
      <c r="AH156" s="9"/>
      <c r="AI156" s="9"/>
      <c r="AJ156" s="9"/>
      <c r="AK156" s="9"/>
      <c r="AL156" s="9"/>
    </row>
    <row r="157" spans="1:38" customFormat="1" outlineLevel="1" x14ac:dyDescent="0.2">
      <c r="A157" s="9"/>
      <c r="B157" s="9"/>
      <c r="C157" s="9"/>
      <c r="D157" s="225" t="s">
        <v>697</v>
      </c>
      <c r="E157" s="936"/>
      <c r="F157" s="781"/>
      <c r="G157" s="757"/>
      <c r="H157" s="757"/>
      <c r="I157" s="757"/>
      <c r="J157" s="757"/>
      <c r="K157" s="757"/>
      <c r="L157" s="937">
        <f t="shared" ref="L157:AC157" si="29">IF(L154 = 0, 0, L153/L154)</f>
        <v>0</v>
      </c>
      <c r="M157" s="937">
        <f t="shared" si="29"/>
        <v>0</v>
      </c>
      <c r="N157" s="937">
        <f t="shared" si="29"/>
        <v>0</v>
      </c>
      <c r="O157" s="937">
        <f t="shared" si="29"/>
        <v>0</v>
      </c>
      <c r="P157" s="937">
        <f t="shared" si="29"/>
        <v>0</v>
      </c>
      <c r="Q157" s="937">
        <f t="shared" si="29"/>
        <v>0</v>
      </c>
      <c r="R157" s="937">
        <f t="shared" si="29"/>
        <v>0</v>
      </c>
      <c r="S157" s="937">
        <f t="shared" si="29"/>
        <v>0</v>
      </c>
      <c r="T157" s="937">
        <f t="shared" si="29"/>
        <v>0</v>
      </c>
      <c r="U157" s="937">
        <f t="shared" si="29"/>
        <v>0</v>
      </c>
      <c r="V157" s="937">
        <f t="shared" si="29"/>
        <v>0</v>
      </c>
      <c r="W157" s="937">
        <f t="shared" si="29"/>
        <v>0</v>
      </c>
      <c r="X157" s="937">
        <f t="shared" si="29"/>
        <v>0</v>
      </c>
      <c r="Y157" s="937">
        <f t="shared" si="29"/>
        <v>0</v>
      </c>
      <c r="Z157" s="937">
        <f t="shared" si="29"/>
        <v>0</v>
      </c>
      <c r="AA157" s="937">
        <f t="shared" si="29"/>
        <v>0</v>
      </c>
      <c r="AB157" s="937">
        <f t="shared" si="29"/>
        <v>0</v>
      </c>
      <c r="AC157" s="938">
        <f t="shared" si="29"/>
        <v>0</v>
      </c>
      <c r="AD157" s="9"/>
      <c r="AE157" s="9"/>
      <c r="AF157" s="9"/>
      <c r="AG157" s="9"/>
      <c r="AH157" s="9"/>
      <c r="AI157" s="9"/>
      <c r="AJ157" s="9"/>
      <c r="AK157" s="9"/>
      <c r="AL157" s="9"/>
    </row>
    <row r="158" spans="1:38" customFormat="1" outlineLevel="1" x14ac:dyDescent="0.2">
      <c r="A158" s="9"/>
      <c r="B158" s="9"/>
      <c r="C158" s="9"/>
      <c r="D158" s="9"/>
      <c r="E158" s="9"/>
      <c r="F158" s="9"/>
      <c r="G158" s="824"/>
      <c r="H158" s="824"/>
      <c r="I158" s="824"/>
      <c r="J158" s="824"/>
      <c r="K158" s="824"/>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row>
    <row r="159" spans="1:38" outlineLevel="1" x14ac:dyDescent="0.2">
      <c r="D159" s="928" t="s">
        <v>698</v>
      </c>
      <c r="E159" s="939" t="s">
        <v>428</v>
      </c>
      <c r="F159" s="940"/>
      <c r="G159" s="824" t="s">
        <v>674</v>
      </c>
      <c r="H159" s="824"/>
      <c r="I159" s="824"/>
      <c r="J159" s="824"/>
      <c r="K159" s="824"/>
    </row>
    <row r="160" spans="1:38" outlineLevel="1" x14ac:dyDescent="0.2">
      <c r="D160" s="941" t="s">
        <v>699</v>
      </c>
      <c r="G160" s="824"/>
      <c r="H160" s="824"/>
      <c r="I160" s="824"/>
      <c r="J160" s="824"/>
      <c r="K160" s="824"/>
    </row>
    <row r="161" spans="4:36" outlineLevel="1" x14ac:dyDescent="0.2">
      <c r="D161" s="225" t="s">
        <v>700</v>
      </c>
      <c r="E161" s="334"/>
      <c r="F161" s="942">
        <f>IF($D$9="nominal",MAX(0,F159-Funding!$F$40),"n/a")</f>
        <v>0</v>
      </c>
      <c r="G161" s="824"/>
      <c r="H161" s="824"/>
      <c r="I161" s="824"/>
      <c r="J161" s="824"/>
      <c r="K161" s="824"/>
    </row>
    <row r="162" spans="4:36" outlineLevel="1" x14ac:dyDescent="0.2">
      <c r="G162" s="824"/>
      <c r="H162" s="824"/>
      <c r="I162" s="824"/>
      <c r="J162" s="824"/>
      <c r="K162" s="824"/>
    </row>
    <row r="163" spans="4:36" outlineLevel="1" x14ac:dyDescent="0.2">
      <c r="D163" s="928" t="s">
        <v>701</v>
      </c>
      <c r="E163" s="939" t="s">
        <v>428</v>
      </c>
      <c r="F163" s="943">
        <v>20000</v>
      </c>
      <c r="G163" s="824"/>
      <c r="H163" s="824"/>
      <c r="I163" s="824"/>
      <c r="J163" s="824"/>
      <c r="K163" s="824"/>
    </row>
    <row r="164" spans="4:36" outlineLevel="1" x14ac:dyDescent="0.2">
      <c r="D164" s="225" t="s">
        <v>702</v>
      </c>
      <c r="E164" s="334"/>
      <c r="F164" s="944" t="b">
        <f>IF($D$9="nominal",(F161&gt;=F163),"n/a")</f>
        <v>0</v>
      </c>
      <c r="G164" s="824"/>
      <c r="H164" s="824"/>
      <c r="I164" s="824"/>
      <c r="J164" s="824"/>
      <c r="K164" s="824"/>
    </row>
    <row r="165" spans="4:36" outlineLevel="1" x14ac:dyDescent="0.2">
      <c r="G165" s="824"/>
      <c r="H165" s="824"/>
      <c r="I165" s="824"/>
      <c r="J165" s="824"/>
      <c r="K165" s="824"/>
    </row>
    <row r="166" spans="4:36" outlineLevel="1" x14ac:dyDescent="0.2">
      <c r="D166" s="928" t="s">
        <v>703</v>
      </c>
      <c r="E166" s="316"/>
      <c r="F166" s="783"/>
      <c r="G166" s="317"/>
      <c r="H166" s="317"/>
      <c r="I166" s="784"/>
      <c r="J166" s="784"/>
      <c r="K166" s="784"/>
      <c r="L166" s="784">
        <f>AND(SUM($G166:K166)=0,L$157&lt;$E$136,NOT(OR(L153=0,L154=0)),$F$164)*1</f>
        <v>0</v>
      </c>
      <c r="M166" s="784">
        <f>AND(SUM($G166:L166)=0,M$157&lt;$E$136,NOT(OR(M153=0,M154=0)),$F$164)*1</f>
        <v>0</v>
      </c>
      <c r="N166" s="784">
        <f>AND(SUM($G166:M166)=0,N$157&lt;$E$136,NOT(OR(N153=0,N154=0)),$F$164)*1</f>
        <v>0</v>
      </c>
      <c r="O166" s="784">
        <f>AND(SUM($G166:N166)=0,O$157&lt;$E$136,NOT(OR(O153=0,O154=0)),$F$164)*1</f>
        <v>0</v>
      </c>
      <c r="P166" s="784">
        <f>AND(SUM($G166:O166)=0,P$157&lt;$E$136,NOT(OR(P153=0,P154=0)),$F$164)*1</f>
        <v>0</v>
      </c>
      <c r="Q166" s="784">
        <f>AND(SUM($G166:P166)=0,Q$157&lt;$E$136,NOT(OR(Q153=0,Q154=0)),$F$164)*1</f>
        <v>0</v>
      </c>
      <c r="R166" s="784">
        <f>AND(SUM($G166:Q166)=0,R$157&lt;$E$136,NOT(OR(R153=0,R154=0)),$F$164)*1</f>
        <v>0</v>
      </c>
      <c r="S166" s="784">
        <f>AND(SUM($G166:R166)=0,S$157&lt;$E$136,NOT(OR(S153=0,S154=0)),$F$164)*1</f>
        <v>0</v>
      </c>
      <c r="T166" s="784">
        <f>AND(SUM($G166:S166)=0,T$157&lt;$E$136,NOT(OR(T153=0,T154=0)),$F$164)*1</f>
        <v>0</v>
      </c>
      <c r="U166" s="784">
        <f>AND(SUM($G166:T166)=0,U$157&lt;$E$136,NOT(OR(U153=0,U154=0)),$F$164)*1</f>
        <v>0</v>
      </c>
      <c r="V166" s="784">
        <f>AND(SUM($G166:U166)=0,V$157&lt;$E$136,NOT(OR(V153=0,V154=0)),$F$164)*1</f>
        <v>0</v>
      </c>
      <c r="W166" s="784">
        <f>AND(SUM($G166:V166)=0,W$157&lt;$E$136,NOT(OR(W153=0,W154=0)),$F$164)*1</f>
        <v>0</v>
      </c>
      <c r="X166" s="784">
        <f>AND(SUM($G166:W166)=0,X$157&lt;$E$136,NOT(OR(X153=0,X154=0)),$F$164)*1</f>
        <v>0</v>
      </c>
      <c r="Y166" s="784">
        <f>AND(SUM($G166:X166)=0,Y$157&lt;$E$136,NOT(OR(Y153=0,Y154=0)),$F$164)*1</f>
        <v>0</v>
      </c>
      <c r="Z166" s="784">
        <f>AND(SUM($G166:Y166)=0,Z$157&lt;$E$136,NOT(OR(Z153=0,Z154=0)),$F$164)*1</f>
        <v>0</v>
      </c>
      <c r="AA166" s="784">
        <f>AND(SUM($G166:Z166)=0,AA$157&lt;$E$136,NOT(OR(AA153=0,AA154=0)),$F$164)*1</f>
        <v>0</v>
      </c>
      <c r="AB166" s="784">
        <f>AND(SUM($G166:AA166)=0,AB$157&lt;$E$136,NOT(OR(AB153=0,AB154=0)),$F$164)*1</f>
        <v>0</v>
      </c>
      <c r="AC166" s="785">
        <f>AND(SUM($G166:AB166)=0,AC$157&lt;$E$136,NOT(OR(AC153=0,AC154=0)),$F$164)*1</f>
        <v>0</v>
      </c>
      <c r="AD166" s="786"/>
      <c r="AJ166" s="786"/>
    </row>
    <row r="167" spans="4:36" outlineLevel="1" x14ac:dyDescent="0.2">
      <c r="D167" s="225" t="s">
        <v>704</v>
      </c>
      <c r="E167" s="780" t="s">
        <v>76</v>
      </c>
      <c r="F167" s="781"/>
      <c r="G167" s="833"/>
      <c r="H167" s="833"/>
      <c r="I167" s="833"/>
      <c r="J167" s="833"/>
      <c r="K167" s="833"/>
      <c r="L167" s="833">
        <f t="shared" ref="L167:AC167" si="30">IF(L$166,MIN(1,(1-(L156-$E$136)/(L156-L157))),0)</f>
        <v>0</v>
      </c>
      <c r="M167" s="833">
        <f t="shared" si="30"/>
        <v>0</v>
      </c>
      <c r="N167" s="833">
        <f t="shared" si="30"/>
        <v>0</v>
      </c>
      <c r="O167" s="833">
        <f t="shared" si="30"/>
        <v>0</v>
      </c>
      <c r="P167" s="833">
        <f t="shared" si="30"/>
        <v>0</v>
      </c>
      <c r="Q167" s="833">
        <f t="shared" si="30"/>
        <v>0</v>
      </c>
      <c r="R167" s="833">
        <f t="shared" si="30"/>
        <v>0</v>
      </c>
      <c r="S167" s="833">
        <f t="shared" si="30"/>
        <v>0</v>
      </c>
      <c r="T167" s="833">
        <f t="shared" si="30"/>
        <v>0</v>
      </c>
      <c r="U167" s="833">
        <f t="shared" si="30"/>
        <v>0</v>
      </c>
      <c r="V167" s="833">
        <f t="shared" si="30"/>
        <v>0</v>
      </c>
      <c r="W167" s="833">
        <f t="shared" si="30"/>
        <v>0</v>
      </c>
      <c r="X167" s="833">
        <f t="shared" si="30"/>
        <v>0</v>
      </c>
      <c r="Y167" s="833">
        <f t="shared" si="30"/>
        <v>0</v>
      </c>
      <c r="Z167" s="833">
        <f t="shared" si="30"/>
        <v>0</v>
      </c>
      <c r="AA167" s="833">
        <f t="shared" si="30"/>
        <v>0</v>
      </c>
      <c r="AB167" s="833">
        <f t="shared" si="30"/>
        <v>0</v>
      </c>
      <c r="AC167" s="834">
        <f t="shared" si="30"/>
        <v>0</v>
      </c>
      <c r="AD167" s="832"/>
    </row>
    <row r="168" spans="4:36" outlineLevel="1" x14ac:dyDescent="0.2">
      <c r="D168" s="928" t="s">
        <v>705</v>
      </c>
      <c r="E168" s="945"/>
      <c r="F168" s="946">
        <v>46477</v>
      </c>
      <c r="G168" s="824"/>
      <c r="H168" s="824"/>
      <c r="I168" s="824"/>
      <c r="J168" s="824"/>
      <c r="K168" s="824"/>
    </row>
    <row r="169" spans="4:36" outlineLevel="1" x14ac:dyDescent="0.2">
      <c r="D169" s="225" t="s">
        <v>706</v>
      </c>
      <c r="E169" s="947"/>
      <c r="F169" s="925" t="b">
        <f>AND(SUM($K$166:$AC$166)&gt;0,SUMPRODUCT($K$166:$AC$166,$K$151:$AC$151)&lt;=$F$168)</f>
        <v>0</v>
      </c>
      <c r="G169" s="824"/>
      <c r="H169" s="824"/>
      <c r="I169" s="824"/>
      <c r="J169" s="824"/>
      <c r="K169" s="824"/>
    </row>
    <row r="170" spans="4:36" outlineLevel="1" x14ac:dyDescent="0.2">
      <c r="D170" s="75"/>
      <c r="E170" s="945"/>
      <c r="G170" s="824"/>
      <c r="H170" s="824"/>
      <c r="I170" s="824"/>
      <c r="J170" s="824"/>
      <c r="K170" s="824"/>
    </row>
    <row r="171" spans="4:36" outlineLevel="1" x14ac:dyDescent="0.2">
      <c r="D171" s="928" t="s">
        <v>707</v>
      </c>
      <c r="E171" s="313" t="s">
        <v>76</v>
      </c>
      <c r="F171" s="783"/>
      <c r="G171" s="948"/>
      <c r="H171" s="948"/>
      <c r="I171" s="948"/>
      <c r="J171" s="948"/>
      <c r="K171" s="948"/>
      <c r="L171" s="948">
        <f>(SUM($K167:L167)=0)*1+(L166*(1-L167))</f>
        <v>1</v>
      </c>
      <c r="M171" s="948">
        <f>(SUM($K167:M167)=0)*1+(M166*(1-M167))</f>
        <v>1</v>
      </c>
      <c r="N171" s="948">
        <f>(SUM($K167:N167)=0)*1+(N166*(1-N167))</f>
        <v>1</v>
      </c>
      <c r="O171" s="948">
        <f>(SUM($K167:O167)=0)*1+(O166*(1-O167))</f>
        <v>1</v>
      </c>
      <c r="P171" s="948">
        <f>(SUM($K167:P167)=0)*1+(P166*(1-P167))</f>
        <v>1</v>
      </c>
      <c r="Q171" s="948">
        <f>(SUM($K167:Q167)=0)*1+(Q166*(1-Q167))</f>
        <v>1</v>
      </c>
      <c r="R171" s="948">
        <f>(SUM($K167:R167)=0)*1+(R166*(1-R167))</f>
        <v>1</v>
      </c>
      <c r="S171" s="948">
        <f>(SUM($K167:S167)=0)*1+(S166*(1-S167))</f>
        <v>1</v>
      </c>
      <c r="T171" s="948">
        <f>(SUM($K167:T167)=0)*1+(T166*(1-T167))</f>
        <v>1</v>
      </c>
      <c r="U171" s="948">
        <f>(SUM($K167:U167)=0)*1+(U166*(1-U167))</f>
        <v>1</v>
      </c>
      <c r="V171" s="948">
        <f>(SUM($K167:V167)=0)*1+(V166*(1-V167))</f>
        <v>1</v>
      </c>
      <c r="W171" s="948">
        <f>(SUM($K167:W167)=0)*1+(W166*(1-W167))</f>
        <v>1</v>
      </c>
      <c r="X171" s="948">
        <f>(SUM($K167:X167)=0)*1+(X166*(1-X167))</f>
        <v>1</v>
      </c>
      <c r="Y171" s="948">
        <f>(SUM($K167:Y167)=0)*1+(Y166*(1-Y167))</f>
        <v>1</v>
      </c>
      <c r="Z171" s="948">
        <f>(SUM($K167:Z167)=0)*1+(Z166*(1-Z167))</f>
        <v>1</v>
      </c>
      <c r="AA171" s="948">
        <f>(SUM($K167:AA167)=0)*1+(AA166*(1-AA167))</f>
        <v>1</v>
      </c>
      <c r="AB171" s="948">
        <f>(SUM($K167:AB167)=0)*1+(AB166*(1-AB167))</f>
        <v>1</v>
      </c>
      <c r="AC171" s="949">
        <f>(SUM($K167:AC167)=0)*1+(AC166*(1-AC167))</f>
        <v>1</v>
      </c>
      <c r="AD171" s="832"/>
      <c r="AJ171" s="786"/>
    </row>
    <row r="172" spans="4:36" outlineLevel="1" x14ac:dyDescent="0.2">
      <c r="D172" s="225" t="s">
        <v>708</v>
      </c>
      <c r="E172" s="780" t="s">
        <v>76</v>
      </c>
      <c r="F172" s="781"/>
      <c r="G172" s="833"/>
      <c r="H172" s="833"/>
      <c r="I172" s="833"/>
      <c r="J172" s="833"/>
      <c r="K172" s="833"/>
      <c r="L172" s="833">
        <f t="shared" ref="L172:AC172" si="31">1-L171</f>
        <v>0</v>
      </c>
      <c r="M172" s="833">
        <f t="shared" si="31"/>
        <v>0</v>
      </c>
      <c r="N172" s="833">
        <f t="shared" si="31"/>
        <v>0</v>
      </c>
      <c r="O172" s="833">
        <f t="shared" si="31"/>
        <v>0</v>
      </c>
      <c r="P172" s="833">
        <f t="shared" si="31"/>
        <v>0</v>
      </c>
      <c r="Q172" s="833">
        <f t="shared" si="31"/>
        <v>0</v>
      </c>
      <c r="R172" s="833">
        <f t="shared" si="31"/>
        <v>0</v>
      </c>
      <c r="S172" s="833">
        <f t="shared" si="31"/>
        <v>0</v>
      </c>
      <c r="T172" s="833">
        <f t="shared" si="31"/>
        <v>0</v>
      </c>
      <c r="U172" s="833">
        <f t="shared" si="31"/>
        <v>0</v>
      </c>
      <c r="V172" s="833">
        <f t="shared" si="31"/>
        <v>0</v>
      </c>
      <c r="W172" s="833">
        <f t="shared" si="31"/>
        <v>0</v>
      </c>
      <c r="X172" s="833">
        <f t="shared" si="31"/>
        <v>0</v>
      </c>
      <c r="Y172" s="833">
        <f t="shared" si="31"/>
        <v>0</v>
      </c>
      <c r="Z172" s="833">
        <f t="shared" si="31"/>
        <v>0</v>
      </c>
      <c r="AA172" s="833">
        <f t="shared" si="31"/>
        <v>0</v>
      </c>
      <c r="AB172" s="833">
        <f t="shared" si="31"/>
        <v>0</v>
      </c>
      <c r="AC172" s="834">
        <f t="shared" si="31"/>
        <v>0</v>
      </c>
    </row>
    <row r="173" spans="4:36" outlineLevel="1" x14ac:dyDescent="0.2">
      <c r="E173" s="264"/>
    </row>
    <row r="174" spans="4:36" outlineLevel="1" x14ac:dyDescent="0.2">
      <c r="D174" s="950" t="s">
        <v>709</v>
      </c>
      <c r="E174" s="951"/>
      <c r="F174" s="935"/>
      <c r="G174" s="935"/>
      <c r="H174" s="935"/>
      <c r="I174" s="935"/>
      <c r="J174" s="935"/>
      <c r="K174" s="935"/>
      <c r="L174" s="935"/>
      <c r="M174" s="935"/>
      <c r="N174" s="935"/>
      <c r="O174" s="935"/>
      <c r="P174" s="935"/>
      <c r="Q174" s="935"/>
      <c r="R174" s="935"/>
      <c r="S174" s="935"/>
      <c r="T174" s="935"/>
      <c r="U174" s="935"/>
      <c r="V174" s="935"/>
      <c r="W174" s="935"/>
      <c r="X174" s="935"/>
      <c r="Y174" s="935"/>
      <c r="Z174" s="935"/>
      <c r="AA174" s="935"/>
      <c r="AB174" s="935"/>
      <c r="AC174" s="952"/>
      <c r="AE174" s="953"/>
      <c r="AG174" s="953"/>
      <c r="AI174" s="953"/>
    </row>
    <row r="175" spans="4:36" outlineLevel="1" x14ac:dyDescent="0.2">
      <c r="D175" s="920" t="s">
        <v>710</v>
      </c>
      <c r="E175" s="264"/>
      <c r="I175" s="922"/>
      <c r="J175" s="922"/>
      <c r="K175" s="922"/>
      <c r="L175" s="922">
        <f>Timeline!L32</f>
        <v>43191</v>
      </c>
      <c r="M175" s="922">
        <f>Timeline!M32</f>
        <v>43556</v>
      </c>
      <c r="N175" s="922">
        <f>Timeline!N32</f>
        <v>43922</v>
      </c>
      <c r="O175" s="922">
        <f>Timeline!O32</f>
        <v>44287</v>
      </c>
      <c r="P175" s="922">
        <f>Timeline!P32</f>
        <v>44652</v>
      </c>
      <c r="Q175" s="922">
        <f>Timeline!Q32</f>
        <v>45017</v>
      </c>
      <c r="R175" s="922">
        <f>Timeline!R32</f>
        <v>45383</v>
      </c>
      <c r="S175" s="922">
        <f>Timeline!S32</f>
        <v>45748</v>
      </c>
      <c r="T175" s="922">
        <f>Timeline!T32</f>
        <v>46113</v>
      </c>
      <c r="U175" s="922">
        <f>Timeline!U32</f>
        <v>46478</v>
      </c>
      <c r="V175" s="922">
        <f>Timeline!V32</f>
        <v>46844</v>
      </c>
      <c r="W175" s="922">
        <f>Timeline!W32</f>
        <v>47209</v>
      </c>
      <c r="X175" s="922">
        <f>Timeline!X32</f>
        <v>47574</v>
      </c>
      <c r="Y175" s="922">
        <f>Timeline!Y32</f>
        <v>47939</v>
      </c>
      <c r="Z175" s="922">
        <f>Timeline!Z32</f>
        <v>48305</v>
      </c>
      <c r="AA175" s="922">
        <f>Timeline!AA32</f>
        <v>48670</v>
      </c>
      <c r="AB175" s="922">
        <f>Timeline!AB32</f>
        <v>49035</v>
      </c>
      <c r="AC175" s="923">
        <f>Timeline!AC32</f>
        <v>49400</v>
      </c>
      <c r="AE175" s="954">
        <f>Timeline!AE32</f>
        <v>49400</v>
      </c>
      <c r="AG175" s="954">
        <f>Timeline!AG32</f>
        <v>49400</v>
      </c>
      <c r="AI175" s="954">
        <f>Timeline!AI32</f>
        <v>49400</v>
      </c>
    </row>
    <row r="176" spans="4:36" outlineLevel="1" x14ac:dyDescent="0.2">
      <c r="D176" s="924" t="s">
        <v>711</v>
      </c>
      <c r="E176" s="955"/>
      <c r="F176" s="334"/>
      <c r="G176" s="334"/>
      <c r="H176" s="334"/>
      <c r="I176" s="926"/>
      <c r="J176" s="926"/>
      <c r="K176" s="926"/>
      <c r="L176" s="926">
        <f>Timeline!L31</f>
        <v>43555</v>
      </c>
      <c r="M176" s="926">
        <f>Timeline!M31</f>
        <v>43921</v>
      </c>
      <c r="N176" s="926">
        <f>Timeline!N31</f>
        <v>44286</v>
      </c>
      <c r="O176" s="926">
        <f>Timeline!O31</f>
        <v>44651</v>
      </c>
      <c r="P176" s="926">
        <f>Timeline!P31</f>
        <v>45016</v>
      </c>
      <c r="Q176" s="926">
        <f>Timeline!Q31</f>
        <v>45382</v>
      </c>
      <c r="R176" s="926">
        <f>Timeline!R31</f>
        <v>45747</v>
      </c>
      <c r="S176" s="926">
        <f>Timeline!S31</f>
        <v>46112</v>
      </c>
      <c r="T176" s="926">
        <f>Timeline!T31</f>
        <v>46477</v>
      </c>
      <c r="U176" s="926">
        <f>Timeline!U31</f>
        <v>46843</v>
      </c>
      <c r="V176" s="926">
        <f>Timeline!V31</f>
        <v>47208</v>
      </c>
      <c r="W176" s="926">
        <f>Timeline!W31</f>
        <v>47573</v>
      </c>
      <c r="X176" s="926">
        <f>Timeline!X31</f>
        <v>47938</v>
      </c>
      <c r="Y176" s="926">
        <f>Timeline!Y31</f>
        <v>48304</v>
      </c>
      <c r="Z176" s="926">
        <f>Timeline!Z31</f>
        <v>48669</v>
      </c>
      <c r="AA176" s="926">
        <f>Timeline!AA31</f>
        <v>49034</v>
      </c>
      <c r="AB176" s="926">
        <f>Timeline!AB31</f>
        <v>49399</v>
      </c>
      <c r="AC176" s="927">
        <f>Timeline!AC31</f>
        <v>49765</v>
      </c>
      <c r="AE176" s="956">
        <f>Timeline!AE31</f>
        <v>49765</v>
      </c>
      <c r="AG176" s="956">
        <f>Timeline!AG31</f>
        <v>49765</v>
      </c>
      <c r="AI176" s="956">
        <f>Timeline!AI31</f>
        <v>49765</v>
      </c>
    </row>
    <row r="177" spans="1:36" outlineLevel="1" x14ac:dyDescent="0.2">
      <c r="E177" s="264"/>
    </row>
    <row r="178" spans="1:36" outlineLevel="1" x14ac:dyDescent="0.2">
      <c r="D178" s="957" t="s">
        <v>712</v>
      </c>
      <c r="E178" s="958"/>
      <c r="F178" s="959"/>
      <c r="G178" s="960"/>
      <c r="H178" s="960"/>
      <c r="I178" s="960"/>
      <c r="J178" s="960"/>
      <c r="K178" s="960"/>
      <c r="L178" s="961"/>
      <c r="M178" s="961"/>
      <c r="N178" s="960"/>
      <c r="O178" s="960"/>
      <c r="P178" s="960"/>
      <c r="Q178" s="960"/>
      <c r="R178" s="960"/>
      <c r="S178" s="960"/>
      <c r="T178" s="960"/>
      <c r="U178" s="961"/>
      <c r="V178" s="961"/>
      <c r="W178" s="960"/>
      <c r="X178" s="960"/>
      <c r="Y178" s="960"/>
      <c r="Z178" s="960"/>
      <c r="AA178" s="960"/>
      <c r="AB178" s="960"/>
      <c r="AC178" s="962"/>
      <c r="AE178" s="963"/>
      <c r="AG178" s="963"/>
      <c r="AI178" s="963"/>
    </row>
    <row r="179" spans="1:36" ht="127.5" outlineLevel="1" x14ac:dyDescent="0.2">
      <c r="D179" s="81" t="s">
        <v>713</v>
      </c>
      <c r="E179" s="264"/>
    </row>
    <row r="180" spans="1:36" outlineLevel="1" x14ac:dyDescent="0.2">
      <c r="E180" s="264"/>
    </row>
    <row r="181" spans="1:36" outlineLevel="1" x14ac:dyDescent="0.2">
      <c r="A181" s="160"/>
      <c r="D181" s="928" t="s">
        <v>714</v>
      </c>
      <c r="E181" s="313" t="s">
        <v>76</v>
      </c>
      <c r="F181" s="783"/>
      <c r="G181" s="948"/>
      <c r="H181" s="948"/>
      <c r="I181" s="948"/>
      <c r="J181" s="948"/>
      <c r="K181" s="948"/>
      <c r="L181" s="948">
        <f>IF(NPV!L$49&lt;=0,0,IF(L178&lt;&gt;0,(INDEX($L$171:$AC$171,,MATCH(L178,$L$22:$AC$22,0))),L171))</f>
        <v>0</v>
      </c>
      <c r="M181" s="948">
        <f>IF(NPV!M$49&lt;=0,0,IF(M178&lt;&gt;0,(INDEX($L$171:$AC$171,,MATCH(M178,$L$22:$AC$22,0))),M171))</f>
        <v>1</v>
      </c>
      <c r="N181" s="948">
        <f>IF(NPV!N$49&lt;=0,0,IF(N178&lt;&gt;0,(INDEX($L$171:$AC$171,,MATCH(N178,$L$22:$AC$22,0))),N171))</f>
        <v>1</v>
      </c>
      <c r="O181" s="948">
        <f>IF(NPV!O$49&lt;=0,0,IF(O178&lt;&gt;0,(INDEX($L$171:$AC$171,,MATCH(O178,$L$22:$AC$22,0))),O171))</f>
        <v>1</v>
      </c>
      <c r="P181" s="948">
        <f>IF(NPV!P$49&lt;=0,0,IF(P178&lt;&gt;0,(INDEX($L$171:$AC$171,,MATCH(P178,$L$22:$AC$22,0))),P171))</f>
        <v>1</v>
      </c>
      <c r="Q181" s="948">
        <f>IF(NPV!Q$49&lt;=0,0,IF(Q178&lt;&gt;0,(INDEX($L$171:$AC$171,,MATCH(Q178,$L$22:$AC$22,0))),Q171))</f>
        <v>1</v>
      </c>
      <c r="R181" s="948">
        <f>IF(NPV!R$49&lt;=0,0,IF(R178&lt;&gt;0,(INDEX($L$171:$AC$171,,MATCH(R178,$L$22:$AC$22,0))),R171))</f>
        <v>1</v>
      </c>
      <c r="S181" s="948">
        <f>IF(NPV!S$49&lt;=0,0,IF(S178&lt;&gt;0,(INDEX($L$171:$AC$171,,MATCH(S178,$L$22:$AC$22,0))),S171))</f>
        <v>1</v>
      </c>
      <c r="T181" s="948">
        <f>IF(NPV!T$49&lt;=0,0,IF(T178&lt;&gt;0,(INDEX($L$171:$AC$171,,MATCH(T178,$L$22:$AC$22,0))),T171))</f>
        <v>1</v>
      </c>
      <c r="U181" s="948">
        <f>IF(NPV!U$49&lt;=0,0,IF(U178&lt;&gt;0,(INDEX($L$171:$AC$171,,MATCH(U178,$L$22:$AC$22,0))),U171))</f>
        <v>0</v>
      </c>
      <c r="V181" s="948">
        <f>IF(NPV!V$49&lt;=0,0,IF(V178&lt;&gt;0,(INDEX($L$171:$AC$171,,MATCH(V178,$L$22:$AC$22,0))),V171))</f>
        <v>0</v>
      </c>
      <c r="W181" s="948">
        <f>IF(NPV!W$49&lt;=0,0,IF(W178&lt;&gt;0,(INDEX($L$171:$AC$171,,MATCH(W178,$L$22:$AC$22,0))),W171))</f>
        <v>0</v>
      </c>
      <c r="X181" s="948">
        <f>IF(NPV!X$49&lt;=0,0,IF(X178&lt;&gt;0,(INDEX($L$171:$AC$171,,MATCH(X178,$L$22:$AC$22,0))),X171))</f>
        <v>0</v>
      </c>
      <c r="Y181" s="948">
        <f>IF(NPV!Y$49&lt;=0,0,IF(Y178&lt;&gt;0,(INDEX($L$171:$AC$171,,MATCH(Y178,$L$22:$AC$22,0))),Y171))</f>
        <v>0</v>
      </c>
      <c r="Z181" s="948">
        <f>IF(NPV!Z$49&lt;=0,0,IF(Z178&lt;&gt;0,(INDEX($L$171:$AC$171,,MATCH(Z178,$L$22:$AC$22,0))),Z171))</f>
        <v>0</v>
      </c>
      <c r="AA181" s="948">
        <f>IF(NPV!AA$49&lt;=0,0,IF(AA178&lt;&gt;0,(INDEX($L$171:$AC$171,,MATCH(AA178,$L$22:$AC$22,0))),AA171))</f>
        <v>0</v>
      </c>
      <c r="AB181" s="948">
        <f>IF(NPV!AB$49&lt;=0,0,IF(AB178&lt;&gt;0,(INDEX($L$171:$AC$171,,MATCH(AB178,$L$22:$AC$22,0))),AB171))</f>
        <v>0</v>
      </c>
      <c r="AC181" s="948">
        <f>IF(NPV!AC$49&lt;=0,0,IF(AC178&lt;&gt;0,(INDEX($L$171:$AC$171,,MATCH(AC178,$L$22:$AC$22,0))),AC171))</f>
        <v>0</v>
      </c>
      <c r="AD181" s="832"/>
      <c r="AE181" s="1070">
        <f>IF(NPV!AE$49&lt;=0,0,IF(AE178&lt;&gt;0,(INDEX($L$171:$AC$171,,MATCH(AE178,$L$22:$AC$22,0))),AE171))</f>
        <v>0</v>
      </c>
      <c r="AF181" s="832"/>
      <c r="AG181" s="1070">
        <f>IF(NPV!AG$49&lt;=0,0,IF(AG178&lt;&gt;0,(INDEX($L$171:$AC$171,,MATCH(AG178,$L$22:$AC$22,0))),AG171))</f>
        <v>0</v>
      </c>
      <c r="AH181" s="1071"/>
      <c r="AI181" s="1070">
        <f>IF(NPV!AI$49&lt;=0,0,IF(AI178&lt;&gt;0,(INDEX($L$171:$AC$171,,MATCH(AI178,$L$22:$AC$22,0))),AI171))</f>
        <v>0</v>
      </c>
      <c r="AJ181" s="786"/>
    </row>
    <row r="182" spans="1:36" outlineLevel="1" x14ac:dyDescent="0.2">
      <c r="A182" s="75"/>
      <c r="D182" s="225" t="s">
        <v>715</v>
      </c>
      <c r="E182" s="780" t="s">
        <v>76</v>
      </c>
      <c r="F182" s="781"/>
      <c r="G182" s="833"/>
      <c r="H182" s="833"/>
      <c r="I182" s="833"/>
      <c r="J182" s="833"/>
      <c r="K182" s="833"/>
      <c r="L182" s="833">
        <f>IF(NPV!L$49&lt;=0,0,1-L181)</f>
        <v>0</v>
      </c>
      <c r="M182" s="833">
        <f>IF(NPV!M$49&lt;=0,0,1-M181)</f>
        <v>0</v>
      </c>
      <c r="N182" s="833">
        <f>IF(NPV!N$49&lt;=0,0,1-N181)</f>
        <v>0</v>
      </c>
      <c r="O182" s="833">
        <f>IF(NPV!O$49&lt;=0,0,1-O181)</f>
        <v>0</v>
      </c>
      <c r="P182" s="833">
        <f>IF(NPV!P$49&lt;=0,0,1-P181)</f>
        <v>0</v>
      </c>
      <c r="Q182" s="833">
        <f>IF(NPV!Q$49&lt;=0,0,1-Q181)</f>
        <v>0</v>
      </c>
      <c r="R182" s="833">
        <f>IF(NPV!R$49&lt;=0,0,1-R181)</f>
        <v>0</v>
      </c>
      <c r="S182" s="833">
        <f>IF(NPV!S$49&lt;=0,0,1-S181)</f>
        <v>0</v>
      </c>
      <c r="T182" s="833">
        <f>IF(NPV!T$49&lt;=0,0,1-T181)</f>
        <v>0</v>
      </c>
      <c r="U182" s="833">
        <f>IF(NPV!U$49&lt;=0,0,1-U181)</f>
        <v>0</v>
      </c>
      <c r="V182" s="833">
        <f>IF(NPV!V$49&lt;=0,0,1-V181)</f>
        <v>0</v>
      </c>
      <c r="W182" s="833">
        <f>IF(NPV!W$49&lt;=0,0,1-W181)</f>
        <v>0</v>
      </c>
      <c r="X182" s="833">
        <f>IF(NPV!X$49&lt;=0,0,1-X181)</f>
        <v>0</v>
      </c>
      <c r="Y182" s="833">
        <f>IF(NPV!Y$49&lt;=0,0,1-Y181)</f>
        <v>0</v>
      </c>
      <c r="Z182" s="833">
        <f>IF(NPV!Z$49&lt;=0,0,1-Z181)</f>
        <v>0</v>
      </c>
      <c r="AA182" s="833">
        <f>IF(NPV!AA$49&lt;=0,0,1-AA181)</f>
        <v>0</v>
      </c>
      <c r="AB182" s="833">
        <f>IF(NPV!AB$49&lt;=0,0,1-AB181)</f>
        <v>0</v>
      </c>
      <c r="AC182" s="833">
        <f>IF(NPV!AC$49&lt;=0,0,1-AC181)</f>
        <v>0</v>
      </c>
      <c r="AD182" s="832"/>
      <c r="AE182" s="1072">
        <f>IF(NPV!AE$49&lt;=0,0,1-AE181)</f>
        <v>0</v>
      </c>
      <c r="AF182" s="832"/>
      <c r="AG182" s="1072">
        <f>IF(NPV!AG$49&lt;=0,0,1-AG181)</f>
        <v>0</v>
      </c>
      <c r="AH182" s="1071"/>
      <c r="AI182" s="1072">
        <f>IF(NPV!AI$49&lt;=0,0,1-AI181)</f>
        <v>0</v>
      </c>
    </row>
    <row r="183" spans="1:36" outlineLevel="1" x14ac:dyDescent="0.2">
      <c r="A183" s="75"/>
      <c r="F183" s="964"/>
      <c r="G183" s="965"/>
      <c r="H183" s="965"/>
      <c r="I183" s="965"/>
      <c r="J183" s="965"/>
      <c r="K183" s="965"/>
      <c r="L183" s="965"/>
      <c r="M183" s="965"/>
      <c r="N183" s="965"/>
      <c r="O183" s="965"/>
      <c r="P183" s="965"/>
      <c r="Q183" s="965"/>
      <c r="R183" s="965"/>
      <c r="S183" s="965"/>
      <c r="T183" s="965"/>
      <c r="U183" s="965"/>
      <c r="V183" s="965"/>
      <c r="W183" s="965"/>
      <c r="X183" s="965"/>
      <c r="Y183" s="965"/>
      <c r="Z183" s="965"/>
      <c r="AA183" s="965"/>
      <c r="AB183" s="965"/>
      <c r="AC183" s="965"/>
      <c r="AD183" s="832"/>
      <c r="AE183" s="965"/>
      <c r="AF183" s="832"/>
      <c r="AG183" s="965"/>
      <c r="AH183" s="832"/>
      <c r="AI183" s="965"/>
    </row>
    <row r="184" spans="1:36" outlineLevel="1" x14ac:dyDescent="0.2">
      <c r="A184" s="75"/>
      <c r="F184" s="964"/>
      <c r="G184" s="965"/>
      <c r="H184" s="965"/>
      <c r="I184" s="965"/>
      <c r="J184" s="965"/>
      <c r="K184" s="965"/>
      <c r="L184" s="965"/>
      <c r="M184" s="965"/>
      <c r="N184" s="965"/>
      <c r="O184" s="965"/>
      <c r="P184" s="965"/>
      <c r="Q184" s="965"/>
      <c r="R184" s="965"/>
      <c r="S184" s="965"/>
      <c r="T184" s="965"/>
      <c r="U184" s="965"/>
      <c r="V184" s="965"/>
      <c r="W184" s="965"/>
      <c r="X184" s="965"/>
      <c r="Y184" s="965"/>
      <c r="Z184" s="965"/>
      <c r="AA184" s="965"/>
      <c r="AB184" s="965"/>
      <c r="AC184" s="965"/>
      <c r="AD184" s="965"/>
      <c r="AE184" s="965"/>
      <c r="AF184" s="965"/>
      <c r="AG184" s="965"/>
      <c r="AH184" s="965"/>
      <c r="AI184" s="965"/>
    </row>
    <row r="185" spans="1:36" outlineLevel="1" x14ac:dyDescent="0.2">
      <c r="A185" s="75"/>
      <c r="F185" s="964"/>
      <c r="G185" s="965"/>
      <c r="H185" s="965"/>
      <c r="I185" s="965"/>
      <c r="J185" s="965"/>
      <c r="K185" s="965"/>
      <c r="L185" s="965"/>
      <c r="M185" s="965"/>
      <c r="N185" s="965"/>
      <c r="O185" s="965"/>
      <c r="P185" s="965"/>
      <c r="Q185" s="965"/>
      <c r="R185" s="965"/>
      <c r="S185" s="965"/>
      <c r="T185" s="965"/>
      <c r="U185" s="965"/>
      <c r="V185" s="965"/>
      <c r="W185" s="965"/>
      <c r="X185" s="965"/>
      <c r="Y185" s="965"/>
      <c r="Z185" s="965"/>
      <c r="AA185" s="965"/>
      <c r="AB185" s="965"/>
      <c r="AC185" s="965"/>
      <c r="AD185" s="832"/>
      <c r="AE185" s="965"/>
      <c r="AF185" s="832"/>
      <c r="AG185" s="965"/>
      <c r="AH185" s="832"/>
      <c r="AI185" s="965"/>
    </row>
    <row r="186" spans="1:36" outlineLevel="1" x14ac:dyDescent="0.2">
      <c r="A186" s="75"/>
      <c r="F186" s="964"/>
      <c r="G186" s="965"/>
      <c r="H186" s="965"/>
      <c r="I186" s="965"/>
      <c r="J186" s="965"/>
      <c r="K186" s="965"/>
      <c r="L186" s="965"/>
      <c r="M186" s="965"/>
      <c r="N186" s="965"/>
      <c r="O186" s="965"/>
      <c r="P186" s="965"/>
      <c r="Q186" s="965"/>
      <c r="R186" s="965"/>
      <c r="S186" s="965"/>
      <c r="T186" s="965"/>
      <c r="U186" s="965"/>
      <c r="V186" s="965"/>
      <c r="W186" s="965"/>
      <c r="X186" s="965"/>
      <c r="Y186" s="965"/>
      <c r="Z186" s="965"/>
      <c r="AA186" s="965"/>
      <c r="AB186" s="965"/>
      <c r="AC186" s="965"/>
      <c r="AD186" s="832"/>
      <c r="AE186" s="965"/>
      <c r="AF186" s="832"/>
      <c r="AG186" s="965"/>
      <c r="AH186" s="832"/>
      <c r="AI186" s="965"/>
    </row>
    <row r="187" spans="1:36" outlineLevel="1" x14ac:dyDescent="0.2">
      <c r="A187" s="75"/>
      <c r="F187" s="964"/>
      <c r="G187" s="965"/>
      <c r="H187" s="965"/>
      <c r="I187" s="965"/>
      <c r="J187" s="965"/>
      <c r="K187" s="965"/>
      <c r="L187" s="965"/>
      <c r="M187" s="965"/>
      <c r="N187" s="965"/>
      <c r="O187" s="965"/>
      <c r="P187" s="965"/>
      <c r="Q187" s="965"/>
      <c r="R187" s="965"/>
      <c r="S187" s="965"/>
      <c r="T187" s="965"/>
      <c r="U187" s="965"/>
      <c r="V187" s="965"/>
      <c r="W187" s="965"/>
      <c r="X187" s="965"/>
      <c r="Y187" s="965"/>
      <c r="Z187" s="965"/>
      <c r="AA187" s="965"/>
      <c r="AB187" s="965"/>
      <c r="AC187" s="965"/>
      <c r="AD187" s="832"/>
      <c r="AE187" s="965"/>
      <c r="AF187" s="832"/>
      <c r="AG187" s="965"/>
      <c r="AH187" s="832"/>
      <c r="AI187" s="965"/>
    </row>
    <row r="188" spans="1:36" outlineLevel="1" x14ac:dyDescent="0.2">
      <c r="A188" s="75"/>
      <c r="F188" s="964"/>
      <c r="G188" s="965"/>
      <c r="H188" s="965"/>
      <c r="I188" s="965"/>
      <c r="J188" s="965"/>
      <c r="K188" s="965"/>
      <c r="L188" s="965"/>
      <c r="M188" s="965"/>
      <c r="N188" s="965"/>
      <c r="O188" s="965"/>
      <c r="P188" s="965"/>
      <c r="Q188" s="965"/>
      <c r="R188" s="965"/>
      <c r="S188" s="965"/>
      <c r="T188" s="965"/>
      <c r="U188" s="965"/>
      <c r="V188" s="965"/>
      <c r="W188" s="965"/>
      <c r="X188" s="965"/>
      <c r="Y188" s="965"/>
      <c r="Z188" s="965"/>
      <c r="AA188" s="965"/>
      <c r="AB188" s="965"/>
      <c r="AC188" s="965"/>
      <c r="AD188" s="832"/>
      <c r="AE188" s="965"/>
      <c r="AF188" s="832"/>
      <c r="AG188" s="965"/>
      <c r="AH188" s="832"/>
      <c r="AI188" s="965"/>
    </row>
    <row r="189" spans="1:36" outlineLevel="1" x14ac:dyDescent="0.2">
      <c r="A189" s="75"/>
      <c r="F189" s="964"/>
      <c r="G189" s="965"/>
      <c r="H189" s="965"/>
      <c r="I189" s="965"/>
      <c r="J189" s="965"/>
      <c r="K189" s="965"/>
      <c r="L189" s="965"/>
      <c r="M189" s="965"/>
      <c r="N189" s="965"/>
      <c r="O189" s="965"/>
      <c r="P189" s="965"/>
      <c r="Q189" s="965"/>
      <c r="R189" s="965"/>
      <c r="S189" s="965"/>
      <c r="T189" s="965"/>
      <c r="U189" s="965"/>
      <c r="V189" s="965"/>
      <c r="W189" s="965"/>
      <c r="X189" s="965"/>
      <c r="Y189" s="965"/>
      <c r="Z189" s="965"/>
      <c r="AA189" s="965"/>
      <c r="AB189" s="965"/>
      <c r="AC189" s="965"/>
      <c r="AD189" s="832"/>
      <c r="AE189" s="965"/>
      <c r="AF189" s="832"/>
      <c r="AG189" s="965"/>
      <c r="AH189" s="832"/>
      <c r="AI189" s="965"/>
    </row>
    <row r="190" spans="1:36" outlineLevel="1" x14ac:dyDescent="0.2">
      <c r="A190" s="75"/>
      <c r="F190" s="964"/>
      <c r="G190" s="965"/>
      <c r="H190" s="965"/>
      <c r="I190" s="965"/>
      <c r="J190" s="965"/>
      <c r="K190" s="965"/>
      <c r="L190" s="965"/>
      <c r="M190" s="965"/>
      <c r="N190" s="965"/>
      <c r="O190" s="965"/>
      <c r="P190" s="965"/>
      <c r="Q190" s="965"/>
      <c r="R190" s="965"/>
      <c r="S190" s="965"/>
      <c r="T190" s="965"/>
      <c r="U190" s="965"/>
      <c r="V190" s="965"/>
      <c r="W190" s="965"/>
      <c r="X190" s="965"/>
      <c r="Y190" s="965"/>
      <c r="Z190" s="965"/>
      <c r="AA190" s="965"/>
      <c r="AB190" s="965"/>
      <c r="AC190" s="965"/>
      <c r="AD190" s="832"/>
      <c r="AE190" s="965"/>
      <c r="AF190" s="832"/>
      <c r="AG190" s="965"/>
      <c r="AH190" s="832"/>
      <c r="AI190" s="965"/>
    </row>
    <row r="191" spans="1:36" outlineLevel="1" x14ac:dyDescent="0.2">
      <c r="A191" s="75"/>
      <c r="F191" s="964"/>
      <c r="G191" s="965"/>
      <c r="H191" s="965"/>
      <c r="I191" s="965"/>
      <c r="J191" s="965"/>
      <c r="K191" s="965"/>
      <c r="L191" s="965"/>
      <c r="M191" s="965"/>
      <c r="N191" s="965"/>
      <c r="O191" s="965"/>
      <c r="P191" s="965"/>
      <c r="Q191" s="965"/>
      <c r="R191" s="965"/>
      <c r="S191" s="965"/>
      <c r="T191" s="965"/>
      <c r="U191" s="965"/>
      <c r="V191" s="965"/>
      <c r="W191" s="965"/>
      <c r="X191" s="965"/>
      <c r="Y191" s="965"/>
      <c r="Z191" s="965"/>
      <c r="AA191" s="965"/>
      <c r="AB191" s="965"/>
      <c r="AC191" s="965"/>
      <c r="AD191" s="832"/>
      <c r="AE191" s="965"/>
      <c r="AF191" s="832"/>
      <c r="AG191" s="965"/>
      <c r="AH191" s="832"/>
      <c r="AI191" s="965"/>
    </row>
    <row r="192" spans="1:36" outlineLevel="1" x14ac:dyDescent="0.2">
      <c r="A192" s="75"/>
      <c r="F192" s="964"/>
      <c r="G192" s="965"/>
      <c r="H192" s="965"/>
      <c r="I192" s="965"/>
      <c r="J192" s="965"/>
      <c r="K192" s="965"/>
      <c r="L192" s="965"/>
      <c r="M192" s="965"/>
      <c r="N192" s="965"/>
      <c r="O192" s="965"/>
      <c r="P192" s="965"/>
      <c r="Q192" s="965"/>
      <c r="R192" s="965"/>
      <c r="S192" s="965"/>
      <c r="T192" s="965"/>
      <c r="U192" s="965"/>
      <c r="V192" s="965"/>
      <c r="W192" s="965"/>
      <c r="X192" s="965"/>
      <c r="Y192" s="965"/>
      <c r="Z192" s="965"/>
      <c r="AA192" s="965"/>
      <c r="AB192" s="965"/>
      <c r="AC192" s="965"/>
      <c r="AD192" s="832"/>
      <c r="AE192" s="965"/>
      <c r="AF192" s="832"/>
      <c r="AG192" s="965"/>
      <c r="AH192" s="832"/>
      <c r="AI192" s="965"/>
    </row>
    <row r="193" spans="1:36" outlineLevel="1" x14ac:dyDescent="0.2">
      <c r="A193" s="75"/>
      <c r="F193" s="964"/>
      <c r="G193" s="965"/>
      <c r="H193" s="965"/>
      <c r="I193" s="965"/>
      <c r="J193" s="965"/>
      <c r="K193" s="965"/>
      <c r="L193" s="965"/>
      <c r="M193" s="965"/>
      <c r="N193" s="965"/>
      <c r="O193" s="965"/>
      <c r="P193" s="965"/>
      <c r="Q193" s="965"/>
      <c r="R193" s="965"/>
      <c r="S193" s="965"/>
      <c r="T193" s="965"/>
      <c r="U193" s="965"/>
      <c r="V193" s="965"/>
      <c r="W193" s="965"/>
      <c r="X193" s="965"/>
      <c r="Y193" s="965"/>
      <c r="Z193" s="965"/>
      <c r="AA193" s="965"/>
      <c r="AB193" s="965"/>
      <c r="AC193" s="965"/>
      <c r="AD193" s="832"/>
      <c r="AE193" s="965"/>
      <c r="AF193" s="832"/>
      <c r="AG193" s="965"/>
      <c r="AH193" s="832"/>
      <c r="AI193" s="965"/>
    </row>
    <row r="194" spans="1:36" outlineLevel="1" x14ac:dyDescent="0.2">
      <c r="A194" s="75"/>
      <c r="F194" s="964"/>
      <c r="G194" s="965"/>
      <c r="H194" s="965"/>
      <c r="I194" s="965"/>
      <c r="J194" s="965"/>
      <c r="K194" s="965"/>
      <c r="L194" s="965"/>
      <c r="M194" s="965"/>
      <c r="N194" s="965"/>
      <c r="O194" s="965"/>
      <c r="P194" s="965"/>
      <c r="Q194" s="965"/>
      <c r="R194" s="965"/>
      <c r="S194" s="965"/>
      <c r="T194" s="965"/>
      <c r="U194" s="965"/>
      <c r="V194" s="965"/>
      <c r="W194" s="965"/>
      <c r="X194" s="965"/>
      <c r="Y194" s="965"/>
      <c r="Z194" s="965"/>
      <c r="AA194" s="965"/>
      <c r="AB194" s="965"/>
      <c r="AC194" s="965"/>
      <c r="AD194" s="832"/>
      <c r="AE194" s="965"/>
      <c r="AF194" s="832"/>
      <c r="AG194" s="965"/>
      <c r="AH194" s="832"/>
      <c r="AI194" s="965"/>
    </row>
    <row r="195" spans="1:36" outlineLevel="1" x14ac:dyDescent="0.2">
      <c r="A195" s="75"/>
      <c r="F195" s="964"/>
      <c r="G195" s="965"/>
      <c r="H195" s="965"/>
      <c r="I195" s="965"/>
      <c r="J195" s="965"/>
      <c r="K195" s="965"/>
      <c r="L195" s="965"/>
      <c r="M195" s="965"/>
      <c r="N195" s="965"/>
      <c r="O195" s="965"/>
      <c r="P195" s="965"/>
      <c r="Q195" s="965"/>
      <c r="R195" s="965"/>
      <c r="S195" s="965"/>
      <c r="T195" s="965"/>
      <c r="U195" s="965"/>
      <c r="V195" s="965"/>
      <c r="W195" s="965"/>
      <c r="X195" s="965"/>
      <c r="Y195" s="965"/>
      <c r="Z195" s="965"/>
      <c r="AA195" s="965"/>
      <c r="AB195" s="965"/>
      <c r="AC195" s="965"/>
      <c r="AD195" s="832"/>
      <c r="AE195" s="965"/>
      <c r="AF195" s="832"/>
      <c r="AG195" s="965"/>
      <c r="AH195" s="832"/>
      <c r="AI195" s="965"/>
    </row>
    <row r="196" spans="1:36" outlineLevel="1" x14ac:dyDescent="0.2">
      <c r="A196" s="75"/>
      <c r="F196" s="964"/>
      <c r="G196" s="965"/>
      <c r="H196" s="965"/>
      <c r="I196" s="965"/>
      <c r="J196" s="965"/>
      <c r="K196" s="965"/>
      <c r="L196" s="965"/>
      <c r="M196" s="965"/>
      <c r="N196" s="965"/>
      <c r="O196" s="965"/>
      <c r="P196" s="965"/>
      <c r="Q196" s="965"/>
      <c r="R196" s="965"/>
      <c r="S196" s="965"/>
      <c r="T196" s="965"/>
      <c r="U196" s="965"/>
      <c r="V196" s="965"/>
      <c r="W196" s="965"/>
      <c r="X196" s="965"/>
      <c r="Y196" s="965"/>
      <c r="Z196" s="965"/>
      <c r="AA196" s="965"/>
      <c r="AB196" s="965"/>
      <c r="AC196" s="965"/>
      <c r="AD196" s="832"/>
      <c r="AE196" s="965"/>
      <c r="AF196" s="832"/>
      <c r="AG196" s="965"/>
      <c r="AH196" s="832"/>
      <c r="AI196" s="965"/>
    </row>
    <row r="197" spans="1:36" outlineLevel="1" x14ac:dyDescent="0.2">
      <c r="E197" s="264"/>
    </row>
    <row r="199" spans="1:36" x14ac:dyDescent="0.2">
      <c r="N199" s="499"/>
      <c r="O199" s="499"/>
      <c r="P199" s="499"/>
      <c r="Q199" s="499"/>
    </row>
    <row r="200" spans="1:36" ht="16.5" x14ac:dyDescent="0.25">
      <c r="B200" s="11" t="s">
        <v>716</v>
      </c>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row>
    <row r="201" spans="1:36" outlineLevel="1" x14ac:dyDescent="0.2">
      <c r="B201" s="135"/>
    </row>
    <row r="202" spans="1:36" outlineLevel="1" x14ac:dyDescent="0.2">
      <c r="D202" s="966" t="str">
        <f>'Line Items'!D2771</f>
        <v>Season Ticket amount (STL)</v>
      </c>
      <c r="E202" s="883" t="str">
        <f>E47</f>
        <v>£000</v>
      </c>
      <c r="F202" s="883"/>
      <c r="G202" s="967"/>
      <c r="H202" s="967"/>
      <c r="I202" s="967"/>
      <c r="J202" s="967"/>
      <c r="K202" s="967"/>
      <c r="L202" s="967"/>
      <c r="M202" s="967"/>
      <c r="N202" s="967"/>
      <c r="O202" s="967"/>
      <c r="P202" s="967"/>
      <c r="Q202" s="967"/>
      <c r="R202" s="967"/>
      <c r="S202" s="967"/>
      <c r="T202" s="967"/>
      <c r="U202" s="967"/>
      <c r="V202" s="967"/>
      <c r="W202" s="967"/>
      <c r="X202" s="967"/>
      <c r="Y202" s="967"/>
      <c r="Z202" s="967"/>
      <c r="AA202" s="967"/>
      <c r="AB202" s="967"/>
      <c r="AC202" s="968"/>
      <c r="AE202" s="1073"/>
      <c r="AG202" s="1073"/>
      <c r="AH202" s="107"/>
      <c r="AI202" s="1073"/>
    </row>
    <row r="203" spans="1:36" outlineLevel="1" x14ac:dyDescent="0.2">
      <c r="D203" s="461" t="str">
        <f>'Line Items'!D2772</f>
        <v>RPI</v>
      </c>
      <c r="E203" s="774" t="s">
        <v>533</v>
      </c>
      <c r="F203" s="463"/>
      <c r="G203" s="778">
        <f>IF(G$11=Output_Price_Base,1,1+'Indices &amp; Rates'!G$17)*G$21</f>
        <v>0</v>
      </c>
      <c r="H203" s="778">
        <f>IF(H$11=Output_Price_Base,1,1+'Indices &amp; Rates'!H$17)*H$21</f>
        <v>0</v>
      </c>
      <c r="I203" s="778">
        <f>IF(I$11=Output_Price_Base,1,1+'Indices &amp; Rates'!I$17)*I$21</f>
        <v>0</v>
      </c>
      <c r="J203" s="778">
        <f>IF(J$11=Output_Price_Base,1,1+'Indices &amp; Rates'!J$17)*J$21</f>
        <v>0</v>
      </c>
      <c r="K203" s="778">
        <f>IF(K$11=Output_Price_Base,1,1+'Indices &amp; Rates'!K$17)*K$21</f>
        <v>0</v>
      </c>
      <c r="L203" s="778">
        <f>IF(L$11=Output_Price_Base,1,1+'Indices &amp; Rates'!L$17)*L$21</f>
        <v>0</v>
      </c>
      <c r="M203" s="778">
        <f>IF(M$11=Output_Price_Base,1,1+'Indices &amp; Rates'!M$17)*M$21</f>
        <v>1.0309999999999999</v>
      </c>
      <c r="N203" s="778">
        <f>IF(N$11=Output_Price_Base,1,1+'Indices &amp; Rates'!N$17)*N$21</f>
        <v>1.0309999999999999</v>
      </c>
      <c r="O203" s="778">
        <f>IF(O$11=Output_Price_Base,1,1+'Indices &amp; Rates'!O$17)*O$21</f>
        <v>1.032</v>
      </c>
      <c r="P203" s="778">
        <f>IF(P$11=Output_Price_Base,1,1+'Indices &amp; Rates'!P$17)*P$21</f>
        <v>1.0315000000000001</v>
      </c>
      <c r="Q203" s="778">
        <f>IF(Q$11=Output_Price_Base,1,1+'Indices &amp; Rates'!Q$17)*Q$21</f>
        <v>1.0309999999999999</v>
      </c>
      <c r="R203" s="778">
        <f>IF(R$11=Output_Price_Base,1,1+'Indices &amp; Rates'!R$17)*R$21</f>
        <v>1.0305</v>
      </c>
      <c r="S203" s="778">
        <f>IF(S$11=Output_Price_Base,1,1+'Indices &amp; Rates'!S$17)*S$21</f>
        <v>1.03</v>
      </c>
      <c r="T203" s="778">
        <f>IF(T$11=Output_Price_Base,1,1+'Indices &amp; Rates'!T$17)*T$21</f>
        <v>1.03</v>
      </c>
      <c r="U203" s="778">
        <f>IF(U$11=Output_Price_Base,1,1+'Indices &amp; Rates'!U$17)*U$21</f>
        <v>1.03</v>
      </c>
      <c r="V203" s="778">
        <f>IF(V$11=Output_Price_Base,1,1+'Indices &amp; Rates'!V$17)*V$21</f>
        <v>0</v>
      </c>
      <c r="W203" s="778">
        <f>IF(W$11=Output_Price_Base,1,1+'Indices &amp; Rates'!W$17)*W$21</f>
        <v>0</v>
      </c>
      <c r="X203" s="778">
        <f>IF(X$11=Output_Price_Base,1,1+'Indices &amp; Rates'!X$17)*X$21</f>
        <v>0</v>
      </c>
      <c r="Y203" s="778">
        <f>IF(Y$11=Output_Price_Base,1,1+'Indices &amp; Rates'!Y$17)*Y$21</f>
        <v>0</v>
      </c>
      <c r="Z203" s="778">
        <f>IF(Z$11=Output_Price_Base,1,1+'Indices &amp; Rates'!Z$17)*Z$21</f>
        <v>0</v>
      </c>
      <c r="AA203" s="778">
        <f>IF(AA$11=Output_Price_Base,1,1+'Indices &amp; Rates'!AA$17)*AA$21</f>
        <v>0</v>
      </c>
      <c r="AB203" s="778">
        <f>IF(AB$11=Output_Price_Base,1,1+'Indices &amp; Rates'!AB$17)*AB$21</f>
        <v>0</v>
      </c>
      <c r="AC203" s="779">
        <f>IF(AC$11=Output_Price_Base,1,1+'Indices &amp; Rates'!AC$17)*AC$21</f>
        <v>0</v>
      </c>
      <c r="AE203" s="1069">
        <f>IF(AE$11=Output_Price_Base,1,1+'Indices &amp; Rates'!AE$17)*AE$21</f>
        <v>0</v>
      </c>
      <c r="AG203" s="1069">
        <f>IF(AG$11=Output_Price_Base,1,1+'Indices &amp; Rates'!AG$17)*AG$21</f>
        <v>0</v>
      </c>
      <c r="AH203" s="123"/>
      <c r="AI203" s="1069">
        <f>IF(AI$11=Output_Price_Base,1,1+'Indices &amp; Rates'!AI$17)*AI$21</f>
        <v>0</v>
      </c>
    </row>
    <row r="204" spans="1:36" outlineLevel="1" x14ac:dyDescent="0.2">
      <c r="D204" s="461" t="str">
        <f>'Line Items'!D2773</f>
        <v>K</v>
      </c>
      <c r="E204" s="463" t="str">
        <f>E203</f>
        <v>#</v>
      </c>
      <c r="F204" s="463"/>
      <c r="G204" s="969"/>
      <c r="H204" s="969"/>
      <c r="I204" s="969">
        <v>0</v>
      </c>
      <c r="J204" s="969">
        <v>0</v>
      </c>
      <c r="K204" s="969">
        <v>0</v>
      </c>
      <c r="L204" s="969">
        <v>0</v>
      </c>
      <c r="M204" s="969">
        <v>0</v>
      </c>
      <c r="N204" s="969">
        <v>0.25</v>
      </c>
      <c r="O204" s="969">
        <v>1</v>
      </c>
      <c r="P204" s="969">
        <v>1</v>
      </c>
      <c r="Q204" s="969">
        <v>1</v>
      </c>
      <c r="R204" s="969">
        <v>1</v>
      </c>
      <c r="S204" s="969">
        <v>1</v>
      </c>
      <c r="T204" s="969">
        <v>1</v>
      </c>
      <c r="U204" s="969">
        <v>1</v>
      </c>
      <c r="V204" s="969">
        <v>1</v>
      </c>
      <c r="W204" s="969">
        <v>1</v>
      </c>
      <c r="X204" s="969">
        <v>1</v>
      </c>
      <c r="Y204" s="969">
        <v>1</v>
      </c>
      <c r="Z204" s="969">
        <v>1</v>
      </c>
      <c r="AA204" s="969">
        <v>1</v>
      </c>
      <c r="AB204" s="969">
        <v>1</v>
      </c>
      <c r="AC204" s="970">
        <v>1</v>
      </c>
      <c r="AE204" s="1069">
        <v>1</v>
      </c>
      <c r="AG204" s="1069">
        <v>1</v>
      </c>
      <c r="AH204" s="123"/>
      <c r="AI204" s="1069">
        <v>1</v>
      </c>
    </row>
    <row r="205" spans="1:36" outlineLevel="1" x14ac:dyDescent="0.2">
      <c r="D205" s="971" t="str">
        <f>'Line Items'!D2774</f>
        <v>Z</v>
      </c>
      <c r="E205" s="458" t="str">
        <f>E204</f>
        <v>#</v>
      </c>
      <c r="F205" s="458"/>
      <c r="G205" s="972"/>
      <c r="H205" s="972"/>
      <c r="I205" s="972">
        <v>1</v>
      </c>
      <c r="J205" s="972">
        <v>1</v>
      </c>
      <c r="K205" s="972">
        <v>1</v>
      </c>
      <c r="L205" s="972">
        <v>1</v>
      </c>
      <c r="M205" s="972">
        <v>1</v>
      </c>
      <c r="N205" s="972">
        <v>1</v>
      </c>
      <c r="O205" s="972">
        <v>1</v>
      </c>
      <c r="P205" s="972">
        <v>1</v>
      </c>
      <c r="Q205" s="972">
        <v>1</v>
      </c>
      <c r="R205" s="972">
        <v>1</v>
      </c>
      <c r="S205" s="972">
        <v>1</v>
      </c>
      <c r="T205" s="972">
        <v>1</v>
      </c>
      <c r="U205" s="972">
        <v>1</v>
      </c>
      <c r="V205" s="972">
        <v>1</v>
      </c>
      <c r="W205" s="972">
        <v>1</v>
      </c>
      <c r="X205" s="972">
        <v>1</v>
      </c>
      <c r="Y205" s="972">
        <v>1</v>
      </c>
      <c r="Z205" s="972">
        <v>1</v>
      </c>
      <c r="AA205" s="972">
        <v>1</v>
      </c>
      <c r="AB205" s="972">
        <v>1</v>
      </c>
      <c r="AC205" s="973">
        <v>1</v>
      </c>
      <c r="AE205" s="1066">
        <v>1</v>
      </c>
      <c r="AG205" s="1066">
        <v>1</v>
      </c>
      <c r="AH205" s="123"/>
      <c r="AI205" s="1066">
        <v>1</v>
      </c>
    </row>
    <row r="206" spans="1:36" outlineLevel="1" x14ac:dyDescent="0.2">
      <c r="AC206" s="852"/>
      <c r="AE206" s="974"/>
      <c r="AG206" s="974"/>
      <c r="AI206" s="974"/>
    </row>
    <row r="207" spans="1:36" ht="13.5" outlineLevel="1" thickBot="1" x14ac:dyDescent="0.25">
      <c r="D207" s="466" t="str">
        <f>B200</f>
        <v>FA Schedule 12 Season Ticket Bond</v>
      </c>
      <c r="E207" s="468" t="str">
        <f>E202</f>
        <v>£000</v>
      </c>
      <c r="F207" s="468"/>
      <c r="G207" s="469">
        <f t="shared" ref="G207:AB207" si="32">G202*(((G203*100)+G204)/100)*G205</f>
        <v>0</v>
      </c>
      <c r="H207" s="469">
        <f t="shared" si="32"/>
        <v>0</v>
      </c>
      <c r="I207" s="469">
        <f t="shared" si="32"/>
        <v>0</v>
      </c>
      <c r="J207" s="469">
        <f t="shared" si="32"/>
        <v>0</v>
      </c>
      <c r="K207" s="469">
        <f t="shared" si="32"/>
        <v>0</v>
      </c>
      <c r="L207" s="469">
        <f t="shared" si="32"/>
        <v>0</v>
      </c>
      <c r="M207" s="469">
        <f t="shared" si="32"/>
        <v>0</v>
      </c>
      <c r="N207" s="469">
        <f t="shared" si="32"/>
        <v>0</v>
      </c>
      <c r="O207" s="469">
        <f t="shared" si="32"/>
        <v>0</v>
      </c>
      <c r="P207" s="469">
        <f t="shared" si="32"/>
        <v>0</v>
      </c>
      <c r="Q207" s="469">
        <f t="shared" si="32"/>
        <v>0</v>
      </c>
      <c r="R207" s="469">
        <f t="shared" si="32"/>
        <v>0</v>
      </c>
      <c r="S207" s="469">
        <f t="shared" si="32"/>
        <v>0</v>
      </c>
      <c r="T207" s="469">
        <f t="shared" si="32"/>
        <v>0</v>
      </c>
      <c r="U207" s="469">
        <f t="shared" si="32"/>
        <v>0</v>
      </c>
      <c r="V207" s="469">
        <f t="shared" si="32"/>
        <v>0</v>
      </c>
      <c r="W207" s="469">
        <f t="shared" si="32"/>
        <v>0</v>
      </c>
      <c r="X207" s="469">
        <f t="shared" si="32"/>
        <v>0</v>
      </c>
      <c r="Y207" s="469">
        <f t="shared" si="32"/>
        <v>0</v>
      </c>
      <c r="Z207" s="469">
        <f t="shared" si="32"/>
        <v>0</v>
      </c>
      <c r="AA207" s="469">
        <f t="shared" si="32"/>
        <v>0</v>
      </c>
      <c r="AB207" s="469">
        <f t="shared" si="32"/>
        <v>0</v>
      </c>
      <c r="AC207" s="470">
        <f>AC202*(((AC203*100)+AC204)/100)*AC205</f>
        <v>0</v>
      </c>
      <c r="AE207" s="1068">
        <f>AE202*(((AE203*100)+AE204)/100)*AE205</f>
        <v>0</v>
      </c>
      <c r="AG207" s="1068">
        <f>AG202*(((AG203*100)+AG204)/100)*AG205</f>
        <v>0</v>
      </c>
      <c r="AI207" s="1068">
        <f>AI202*(((AI203*100)+AI204)/100)*AI205</f>
        <v>0</v>
      </c>
    </row>
    <row r="208" spans="1:36" ht="13.5" thickTop="1" x14ac:dyDescent="0.2">
      <c r="L208" s="107"/>
    </row>
    <row r="209" spans="2:36" x14ac:dyDescent="0.2">
      <c r="L209" s="107"/>
    </row>
    <row r="210" spans="2:36" ht="16.5" x14ac:dyDescent="0.25">
      <c r="B210" s="11" t="s">
        <v>25</v>
      </c>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row>
  </sheetData>
  <mergeCells count="3">
    <mergeCell ref="E9:E11"/>
    <mergeCell ref="F9:F11"/>
    <mergeCell ref="D10:D11"/>
  </mergeCells>
  <dataValidations count="2">
    <dataValidation type="list" allowBlank="1" showInputMessage="1" showErrorMessage="1" sqref="L145:AC149">
      <formula1>"0,1"</formula1>
    </dataValidation>
    <dataValidation type="list" allowBlank="1" showInputMessage="1" showErrorMessage="1" sqref="AE178 AG178 AI178">
      <formula1>$I$22:$AC$22</formula1>
    </dataValidation>
  </dataValidations>
  <pageMargins left="0.39370078740157483" right="0.39370078740157483" top="0.39370078740157483" bottom="0.39370078740157483" header="0.31496062992125984" footer="0.31496062992125984"/>
  <pageSetup paperSize="8" scale="48" fitToHeight="99" orientation="landscape" r:id="rId1"/>
  <rowBreaks count="1" manualBreakCount="1">
    <brk id="102" max="16383" man="1"/>
  </rowBreaks>
  <ignoredErrors>
    <ignoredError sqref="E35 E76 E153:E154 E159 E16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autoPageBreaks="0"/>
  </sheetPr>
  <dimension ref="B2:AJ82"/>
  <sheetViews>
    <sheetView showGridLines="0" zoomScale="70" zoomScaleNormal="70" zoomScaleSheetLayoutView="70" workbookViewId="0">
      <pane xSplit="6" ySplit="12" topLeftCell="G13" activePane="bottomRight" state="frozen"/>
      <selection pane="topRight"/>
      <selection pane="bottomLeft"/>
      <selection pane="bottomRight"/>
    </sheetView>
  </sheetViews>
  <sheetFormatPr defaultColWidth="9" defaultRowHeight="12.75" outlineLevelRow="1" outlineLevelCol="1" x14ac:dyDescent="0.2"/>
  <cols>
    <col min="1" max="1" width="2.85546875" style="9" customWidth="1"/>
    <col min="2" max="2" width="3.42578125" style="9" customWidth="1"/>
    <col min="3" max="3" width="10" style="9" customWidth="1"/>
    <col min="4" max="4" width="30.28515625" style="9" customWidth="1"/>
    <col min="5" max="5" width="19.28515625" style="9" customWidth="1"/>
    <col min="6" max="6" width="20.85546875" style="9" customWidth="1"/>
    <col min="7" max="8" width="19.7109375" style="9" customWidth="1"/>
    <col min="9" max="22" width="10.5703125" style="9" customWidth="1"/>
    <col min="23" max="29" width="10.5703125" style="9" customWidth="1" outlineLevel="1"/>
    <col min="30" max="30" width="3.85546875" style="9" customWidth="1"/>
    <col min="31" max="31" width="10.5703125" style="9" customWidth="1" outlineLevel="1"/>
    <col min="32" max="32" width="3.85546875" style="9" customWidth="1" outlineLevel="1"/>
    <col min="33" max="33" width="10.5703125" style="9" customWidth="1" outlineLevel="1"/>
    <col min="34" max="34" width="3.85546875" style="9" customWidth="1" outlineLevel="1"/>
    <col min="35" max="35" width="10.5703125" style="9" customWidth="1" outlineLevel="1"/>
    <col min="36" max="36" width="3.85546875" style="9" customWidth="1" outlineLevel="1"/>
    <col min="37" max="16384" width="9" style="9"/>
  </cols>
  <sheetData>
    <row r="2" spans="2:36" x14ac:dyDescent="0.2">
      <c r="B2" s="7" t="str">
        <f>'Template Cover'!B2</f>
        <v>Owner:</v>
      </c>
      <c r="C2" s="8"/>
      <c r="D2" s="8"/>
      <c r="E2" s="8"/>
      <c r="F2" s="8"/>
      <c r="G2" s="8" t="str">
        <f>Owner</f>
        <v>Department for Transport</v>
      </c>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2:36" x14ac:dyDescent="0.2">
      <c r="B3" s="7" t="str">
        <f>'Template Cover'!B3</f>
        <v>Project:</v>
      </c>
      <c r="C3" s="8"/>
      <c r="D3" s="8"/>
      <c r="E3" s="8"/>
      <c r="F3" s="8"/>
      <c r="G3" s="8" t="str">
        <f>Project</f>
        <v>South Eastern Franchise</v>
      </c>
      <c r="H3" s="8"/>
      <c r="I3" s="8"/>
      <c r="J3" s="8"/>
      <c r="K3" s="8"/>
      <c r="L3" s="8"/>
      <c r="M3" s="8"/>
      <c r="N3" s="8"/>
      <c r="O3" s="8"/>
      <c r="P3" s="8"/>
      <c r="Q3" s="8"/>
      <c r="R3" s="8"/>
      <c r="S3" s="8"/>
      <c r="T3" s="8"/>
      <c r="U3" s="8"/>
      <c r="V3" s="8"/>
      <c r="W3" s="8"/>
      <c r="X3" s="8"/>
      <c r="Y3" s="8"/>
      <c r="Z3" s="8"/>
      <c r="AA3" s="8"/>
      <c r="AB3" s="8"/>
      <c r="AC3" s="8"/>
      <c r="AD3" s="8"/>
      <c r="AE3" s="8"/>
      <c r="AF3" s="8"/>
      <c r="AG3" s="8"/>
      <c r="AH3" s="8"/>
      <c r="AI3" s="8"/>
      <c r="AJ3" s="8"/>
    </row>
    <row r="4" spans="2:36" x14ac:dyDescent="0.2">
      <c r="B4" s="7" t="str">
        <f>'Template Cover'!B4</f>
        <v>Sheet:</v>
      </c>
      <c r="C4" s="8"/>
      <c r="D4" s="8"/>
      <c r="E4" s="8"/>
      <c r="F4" s="8"/>
      <c r="G4" s="8" t="str">
        <f ca="1">MID(CELL("filename",$A$1),FIND("]",CELL("filename",$A$1))+1,99)</f>
        <v>Funding</v>
      </c>
      <c r="H4" s="8"/>
      <c r="I4" s="8"/>
      <c r="J4" s="8"/>
      <c r="K4" s="8"/>
      <c r="L4" s="8"/>
      <c r="M4" s="8"/>
      <c r="N4" s="8"/>
      <c r="O4" s="8"/>
      <c r="P4" s="8"/>
      <c r="Q4" s="8"/>
      <c r="R4" s="8"/>
      <c r="S4" s="8"/>
      <c r="T4" s="8"/>
      <c r="U4" s="8"/>
      <c r="V4" s="8"/>
      <c r="W4" s="8"/>
      <c r="X4" s="8"/>
      <c r="Y4" s="8"/>
      <c r="Z4" s="8"/>
      <c r="AA4" s="8"/>
      <c r="AB4" s="8"/>
      <c r="AC4" s="8"/>
      <c r="AD4" s="8"/>
      <c r="AE4" s="8"/>
      <c r="AF4" s="8"/>
      <c r="AG4" s="8"/>
      <c r="AH4" s="8"/>
      <c r="AI4" s="8"/>
      <c r="AJ4" s="8"/>
    </row>
    <row r="5" spans="2:36" x14ac:dyDescent="0.2">
      <c r="B5" s="7" t="str">
        <f>'Template Cover'!B5</f>
        <v>Version:</v>
      </c>
      <c r="C5" s="8"/>
      <c r="D5" s="8"/>
      <c r="E5" s="8"/>
      <c r="F5" s="8"/>
      <c r="G5" s="8">
        <f>Version</f>
        <v>1</v>
      </c>
      <c r="H5" s="8"/>
      <c r="I5" s="8"/>
      <c r="J5" s="8"/>
      <c r="K5" s="8"/>
      <c r="L5" s="8"/>
      <c r="M5" s="8"/>
      <c r="N5" s="8"/>
      <c r="O5" s="8"/>
      <c r="P5" s="8"/>
      <c r="Q5" s="8"/>
      <c r="R5" s="8"/>
      <c r="S5" s="8"/>
      <c r="T5" s="8"/>
      <c r="U5" s="8"/>
      <c r="V5" s="8"/>
      <c r="W5" s="8"/>
      <c r="X5" s="8"/>
      <c r="Y5" s="8"/>
      <c r="Z5" s="8"/>
      <c r="AA5" s="8"/>
      <c r="AB5" s="8"/>
      <c r="AC5" s="8"/>
      <c r="AD5" s="8"/>
      <c r="AE5" s="8"/>
      <c r="AF5" s="8"/>
      <c r="AG5" s="8"/>
      <c r="AH5" s="8"/>
      <c r="AI5" s="8"/>
      <c r="AJ5" s="8"/>
    </row>
    <row r="6" spans="2:36" x14ac:dyDescent="0.2">
      <c r="B6" s="7" t="str">
        <f>'Template Cover'!B6</f>
        <v>Date:</v>
      </c>
      <c r="C6" s="10"/>
      <c r="D6" s="10"/>
      <c r="E6" s="10"/>
      <c r="F6" s="10"/>
      <c r="G6" s="10">
        <f ca="1">TODAY()</f>
        <v>43067</v>
      </c>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row>
    <row r="7" spans="2:36" x14ac:dyDescent="0.2">
      <c r="B7" s="7" t="str">
        <f>'Template Cover'!B7</f>
        <v>Filename:</v>
      </c>
      <c r="C7" s="8"/>
      <c r="D7" s="8"/>
      <c r="E7" s="8"/>
      <c r="F7" s="8"/>
      <c r="G7" s="8" t="str">
        <f ca="1">LEFT(CELL("FILENAME",$A$1),FIND("]",CELL("FILENAME",$A$1)))</f>
        <v>G:\AFP\RailGrpAll\FRP\002 Projects\009 South Eastern\0004 Finance\10_ITT\Financial Model Template\[SEF Financial Templates v4.01.xlsx]</v>
      </c>
      <c r="H7" s="8"/>
      <c r="I7" s="8"/>
      <c r="J7" s="8"/>
      <c r="K7" s="8"/>
      <c r="L7" s="8"/>
      <c r="M7" s="8"/>
      <c r="N7" s="8"/>
      <c r="O7" s="8"/>
      <c r="P7" s="8"/>
      <c r="Q7" s="8"/>
      <c r="R7" s="8"/>
      <c r="S7" s="8"/>
      <c r="T7" s="8"/>
      <c r="U7" s="8"/>
      <c r="V7" s="8"/>
      <c r="W7" s="8"/>
      <c r="X7" s="8"/>
      <c r="Y7" s="8"/>
      <c r="Z7" s="8"/>
      <c r="AA7" s="8"/>
      <c r="AB7" s="8"/>
      <c r="AC7" s="8"/>
      <c r="AD7" s="8"/>
      <c r="AE7" s="8"/>
      <c r="AF7" s="8"/>
      <c r="AG7" s="8"/>
      <c r="AH7" s="8"/>
      <c r="AI7" s="8"/>
      <c r="AJ7" s="8"/>
    </row>
    <row r="9" spans="2:36" ht="25.5" x14ac:dyDescent="0.25">
      <c r="C9" s="1157" t="str">
        <f>RN_Switch</f>
        <v>Nominal</v>
      </c>
      <c r="D9" s="1158"/>
      <c r="E9" s="1159"/>
      <c r="F9" s="1160" t="s">
        <v>72</v>
      </c>
      <c r="G9" s="131" t="str">
        <f>Timeline!G29</f>
        <v>Blank</v>
      </c>
      <c r="H9" s="131" t="str">
        <f>Timeline!H29</f>
        <v>Blank</v>
      </c>
      <c r="I9" s="131" t="str">
        <f>Timeline!I29</f>
        <v>Year -3</v>
      </c>
      <c r="J9" s="131" t="str">
        <f>Timeline!J29</f>
        <v>Year -2</v>
      </c>
      <c r="K9" s="131" t="str">
        <f>Timeline!K29</f>
        <v>Year -1</v>
      </c>
      <c r="L9" s="131" t="str">
        <f>Timeline!L29</f>
        <v>Year 0</v>
      </c>
      <c r="M9" s="131" t="str">
        <f>Timeline!M29</f>
        <v>Year 1</v>
      </c>
      <c r="N9" s="131" t="str">
        <f>Timeline!N29</f>
        <v>Year 2</v>
      </c>
      <c r="O9" s="131" t="str">
        <f>Timeline!O29</f>
        <v>Year 3</v>
      </c>
      <c r="P9" s="131" t="str">
        <f>Timeline!P29</f>
        <v>Year 4</v>
      </c>
      <c r="Q9" s="131" t="str">
        <f>Timeline!Q29</f>
        <v>Year 5</v>
      </c>
      <c r="R9" s="131" t="str">
        <f>Timeline!R29</f>
        <v>Year 6</v>
      </c>
      <c r="S9" s="131" t="str">
        <f>Timeline!S29</f>
        <v>Year 7</v>
      </c>
      <c r="T9" s="131" t="str">
        <f>Timeline!T29</f>
        <v>Year 8</v>
      </c>
      <c r="U9" s="131" t="str">
        <f>Timeline!U29</f>
        <v>Year 9</v>
      </c>
      <c r="V9" s="131" t="str">
        <f>Timeline!V29</f>
        <v>Year 10</v>
      </c>
      <c r="W9" s="131" t="str">
        <f>Timeline!W29</f>
        <v>Year 11</v>
      </c>
      <c r="X9" s="131" t="str">
        <f>Timeline!X29</f>
        <v>Year 12</v>
      </c>
      <c r="Y9" s="131" t="str">
        <f>Timeline!Y29</f>
        <v>Year 13</v>
      </c>
      <c r="Z9" s="131" t="str">
        <f>Timeline!Z29</f>
        <v>Year 14</v>
      </c>
      <c r="AA9" s="131" t="str">
        <f>Timeline!AA29</f>
        <v>Year 15</v>
      </c>
      <c r="AB9" s="131" t="str">
        <f>Timeline!AB29</f>
        <v>Year 16</v>
      </c>
      <c r="AC9" s="131" t="str">
        <f>Timeline!AC29</f>
        <v>Year 17</v>
      </c>
      <c r="AE9" s="131" t="str">
        <f>Timeline!AE29</f>
        <v>Year 17 (Not Used)</v>
      </c>
      <c r="AG9" s="131" t="str">
        <f>Timeline!AG29</f>
        <v>Year 17 (Not Used)</v>
      </c>
      <c r="AI9" s="131" t="str">
        <f>Timeline!AI29</f>
        <v>Year 17 (Not Used)</v>
      </c>
    </row>
    <row r="10" spans="2:36" x14ac:dyDescent="0.2">
      <c r="C10" s="1161" t="str">
        <f>Option_Switch</f>
        <v>Base Model</v>
      </c>
      <c r="D10" s="1162"/>
      <c r="E10" s="1163"/>
      <c r="F10" s="1093"/>
      <c r="G10" s="131" t="str">
        <f>Timeline!G30</f>
        <v>For Bidder Use</v>
      </c>
      <c r="H10" s="131" t="str">
        <f>Timeline!H30</f>
        <v>For Bidder Use</v>
      </c>
      <c r="I10" s="131" t="str">
        <f>Timeline!I30</f>
        <v>Actual</v>
      </c>
      <c r="J10" s="131" t="str">
        <f>Timeline!J30</f>
        <v>Actual</v>
      </c>
      <c r="K10" s="131" t="str">
        <f>Timeline!K30</f>
        <v>Forecast</v>
      </c>
      <c r="L10" s="131" t="str">
        <f>Timeline!L30</f>
        <v>Forecast</v>
      </c>
      <c r="M10" s="131" t="str">
        <f>Timeline!M30</f>
        <v>Core</v>
      </c>
      <c r="N10" s="131" t="str">
        <f>Timeline!N30</f>
        <v>Core</v>
      </c>
      <c r="O10" s="131" t="str">
        <f>Timeline!O30</f>
        <v>Core</v>
      </c>
      <c r="P10" s="131" t="str">
        <f>Timeline!P30</f>
        <v>Core</v>
      </c>
      <c r="Q10" s="131" t="str">
        <f>Timeline!Q30</f>
        <v>Core</v>
      </c>
      <c r="R10" s="131" t="str">
        <f>Timeline!R30</f>
        <v>Core</v>
      </c>
      <c r="S10" s="131" t="str">
        <f>Timeline!S30</f>
        <v>Core</v>
      </c>
      <c r="T10" s="131" t="str">
        <f>Timeline!T30</f>
        <v>Core</v>
      </c>
      <c r="U10" s="131" t="str">
        <f>Timeline!U30</f>
        <v>Extension</v>
      </c>
      <c r="V10" s="131" t="str">
        <f>Timeline!V30</f>
        <v>Not Used</v>
      </c>
      <c r="W10" s="131" t="str">
        <f>Timeline!W30</f>
        <v>Not Used</v>
      </c>
      <c r="X10" s="131" t="str">
        <f>Timeline!X30</f>
        <v>Not Used</v>
      </c>
      <c r="Y10" s="131" t="str">
        <f>Timeline!Y30</f>
        <v>Not Used</v>
      </c>
      <c r="Z10" s="131" t="str">
        <f>Timeline!Z30</f>
        <v>Not Used</v>
      </c>
      <c r="AA10" s="131" t="str">
        <f>Timeline!AA30</f>
        <v>Not Used</v>
      </c>
      <c r="AB10" s="131" t="str">
        <f>Timeline!AB30</f>
        <v>Not Used</v>
      </c>
      <c r="AC10" s="131" t="str">
        <f>Timeline!AC30</f>
        <v>Not Used</v>
      </c>
      <c r="AE10" s="131" t="str">
        <f>Timeline!AE30</f>
        <v>Not used</v>
      </c>
      <c r="AG10" s="131" t="str">
        <f>Timeline!AG30</f>
        <v>Not Used</v>
      </c>
      <c r="AI10" s="131" t="str">
        <f>Timeline!AI30</f>
        <v>Not Used</v>
      </c>
    </row>
    <row r="11" spans="2:36" ht="13.7" customHeight="1" x14ac:dyDescent="0.2">
      <c r="C11" s="1164"/>
      <c r="D11" s="1165"/>
      <c r="E11" s="1166"/>
      <c r="F11" s="1094"/>
      <c r="G11" s="132" t="str">
        <f>IF(Timeline!G31="","",Timeline!G31)</f>
        <v/>
      </c>
      <c r="H11" s="132" t="str">
        <f>IF(Timeline!H31="","",Timeline!H31)</f>
        <v/>
      </c>
      <c r="I11" s="132">
        <f>IF(Timeline!I31="","",Timeline!I31)</f>
        <v>42460</v>
      </c>
      <c r="J11" s="132">
        <f>IF(Timeline!J31="","",Timeline!J31)</f>
        <v>42825</v>
      </c>
      <c r="K11" s="132">
        <f>IF(Timeline!K31="","",Timeline!K31)</f>
        <v>43190</v>
      </c>
      <c r="L11" s="132">
        <f>IF(Timeline!L31="","",Timeline!L31)</f>
        <v>43555</v>
      </c>
      <c r="M11" s="132">
        <f>IF(Timeline!M31="","",Timeline!M31)</f>
        <v>43921</v>
      </c>
      <c r="N11" s="132">
        <f>IF(Timeline!N31="","",Timeline!N31)</f>
        <v>44286</v>
      </c>
      <c r="O11" s="132">
        <f>IF(Timeline!O31="","",Timeline!O31)</f>
        <v>44651</v>
      </c>
      <c r="P11" s="132">
        <f>IF(Timeline!P31="","",Timeline!P31)</f>
        <v>45016</v>
      </c>
      <c r="Q11" s="132">
        <f>IF(Timeline!Q31="","",Timeline!Q31)</f>
        <v>45382</v>
      </c>
      <c r="R11" s="132">
        <f>IF(Timeline!R31="","",Timeline!R31)</f>
        <v>45747</v>
      </c>
      <c r="S11" s="132">
        <f>IF(Timeline!S31="","",Timeline!S31)</f>
        <v>46112</v>
      </c>
      <c r="T11" s="132">
        <f>IF(Timeline!T31="","",Timeline!T31)</f>
        <v>46477</v>
      </c>
      <c r="U11" s="132">
        <f>IF(Timeline!U31="","",Timeline!U31)</f>
        <v>46843</v>
      </c>
      <c r="V11" s="132">
        <f>IF(Timeline!V31="","",Timeline!V31)</f>
        <v>47208</v>
      </c>
      <c r="W11" s="132">
        <f>IF(Timeline!W31="","",Timeline!W31)</f>
        <v>47573</v>
      </c>
      <c r="X11" s="132">
        <f>IF(Timeline!X31="","",Timeline!X31)</f>
        <v>47938</v>
      </c>
      <c r="Y11" s="132">
        <f>IF(Timeline!Y31="","",Timeline!Y31)</f>
        <v>48304</v>
      </c>
      <c r="Z11" s="132">
        <f>IF(Timeline!Z31="","",Timeline!Z31)</f>
        <v>48669</v>
      </c>
      <c r="AA11" s="132">
        <f>IF(Timeline!AA31="","",Timeline!AA31)</f>
        <v>49034</v>
      </c>
      <c r="AB11" s="132">
        <f>IF(Timeline!AB31="","",Timeline!AB31)</f>
        <v>49399</v>
      </c>
      <c r="AC11" s="132">
        <f>IF(Timeline!AC31="","",Timeline!AC31)</f>
        <v>49765</v>
      </c>
      <c r="AE11" s="132">
        <f>IF(Timeline!AE31="","",Timeline!AE31)</f>
        <v>49765</v>
      </c>
      <c r="AG11" s="132">
        <f>IF(Timeline!AG31="","",Timeline!AG31)</f>
        <v>49765</v>
      </c>
      <c r="AI11" s="132">
        <f>IF(Timeline!AI31="","",Timeline!AI31)</f>
        <v>49765</v>
      </c>
    </row>
    <row r="13" spans="2:36" ht="16.5" x14ac:dyDescent="0.25">
      <c r="B13" s="11" t="s">
        <v>717</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row>
    <row r="14" spans="2:36" x14ac:dyDescent="0.2">
      <c r="D14" s="135"/>
    </row>
    <row r="15" spans="2:36" ht="15" x14ac:dyDescent="0.25">
      <c r="B15" s="975"/>
      <c r="C15" s="975" t="s">
        <v>718</v>
      </c>
      <c r="D15" s="975"/>
      <c r="E15" s="975"/>
      <c r="F15" s="975"/>
      <c r="G15" s="975"/>
      <c r="H15" s="975"/>
      <c r="I15" s="975"/>
      <c r="J15" s="975"/>
      <c r="K15" s="975"/>
      <c r="L15" s="975"/>
      <c r="M15" s="975"/>
      <c r="N15" s="975"/>
      <c r="O15" s="975"/>
      <c r="P15" s="975"/>
      <c r="Q15" s="975"/>
      <c r="R15" s="975"/>
      <c r="S15" s="975"/>
      <c r="T15" s="975"/>
      <c r="U15" s="975"/>
      <c r="V15" s="975"/>
      <c r="W15" s="975"/>
      <c r="X15" s="975"/>
      <c r="Y15" s="975"/>
      <c r="Z15" s="975"/>
      <c r="AA15" s="975"/>
      <c r="AB15" s="975"/>
      <c r="AC15" s="975"/>
      <c r="AD15" s="975"/>
      <c r="AE15" s="975"/>
      <c r="AF15" s="975"/>
      <c r="AG15" s="975"/>
      <c r="AH15" s="975"/>
      <c r="AI15" s="975"/>
      <c r="AJ15" s="975"/>
    </row>
    <row r="16" spans="2:36" outlineLevel="1" x14ac:dyDescent="0.2"/>
    <row r="17" spans="4:36" outlineLevel="1" x14ac:dyDescent="0.2">
      <c r="D17" s="199" t="s">
        <v>719</v>
      </c>
      <c r="E17" s="106"/>
      <c r="G17" s="497"/>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row>
    <row r="18" spans="4:36" outlineLevel="1" x14ac:dyDescent="0.2">
      <c r="D18" s="976"/>
      <c r="E18" s="106"/>
      <c r="G18" s="351"/>
      <c r="H18" s="351"/>
      <c r="I18" s="351"/>
      <c r="J18" s="351"/>
      <c r="K18" s="351"/>
      <c r="L18" s="351"/>
      <c r="M18" s="351"/>
      <c r="N18" s="351"/>
      <c r="O18" s="351"/>
      <c r="P18" s="351"/>
      <c r="Q18" s="351"/>
      <c r="R18" s="351"/>
      <c r="S18" s="351"/>
      <c r="T18" s="351"/>
      <c r="U18" s="351"/>
      <c r="V18" s="351"/>
      <c r="W18" s="351"/>
      <c r="X18" s="351"/>
      <c r="Y18" s="351"/>
      <c r="Z18" s="351"/>
      <c r="AA18" s="351"/>
      <c r="AB18" s="351"/>
      <c r="AC18" s="351"/>
      <c r="AD18" s="351"/>
      <c r="AE18" s="351"/>
      <c r="AF18" s="351"/>
      <c r="AG18" s="351"/>
      <c r="AH18" s="351"/>
      <c r="AI18" s="351"/>
      <c r="AJ18" s="351"/>
    </row>
    <row r="19" spans="4:36" outlineLevel="1" x14ac:dyDescent="0.2">
      <c r="D19" s="977" t="s">
        <v>720</v>
      </c>
      <c r="E19" s="978"/>
      <c r="F19" s="979">
        <v>0.06</v>
      </c>
      <c r="G19" s="351"/>
      <c r="H19" s="351"/>
      <c r="I19" s="351"/>
      <c r="J19" s="351"/>
      <c r="K19" s="351"/>
      <c r="L19" s="351"/>
      <c r="M19" s="351"/>
      <c r="N19" s="351"/>
      <c r="O19" s="351"/>
      <c r="P19" s="351"/>
      <c r="Q19" s="351"/>
      <c r="R19" s="351"/>
      <c r="S19" s="351"/>
      <c r="T19" s="351"/>
      <c r="U19" s="351"/>
      <c r="V19" s="351"/>
      <c r="W19" s="351"/>
      <c r="X19" s="351"/>
      <c r="Y19" s="351"/>
      <c r="Z19" s="351"/>
      <c r="AA19" s="351"/>
      <c r="AB19" s="351"/>
      <c r="AC19" s="351"/>
      <c r="AD19" s="351"/>
      <c r="AE19" s="351"/>
      <c r="AF19" s="351"/>
      <c r="AG19" s="351"/>
      <c r="AH19" s="351"/>
      <c r="AI19" s="351"/>
      <c r="AJ19" s="351"/>
    </row>
    <row r="20" spans="4:36" outlineLevel="1" x14ac:dyDescent="0.2">
      <c r="D20" s="415" t="s">
        <v>721</v>
      </c>
      <c r="E20" s="980"/>
      <c r="F20" s="981" t="s">
        <v>428</v>
      </c>
      <c r="G20" s="982"/>
      <c r="H20" s="982"/>
      <c r="I20" s="983"/>
      <c r="J20" s="983"/>
      <c r="K20" s="984"/>
      <c r="L20" s="983"/>
      <c r="M20" s="983"/>
      <c r="N20" s="983"/>
      <c r="O20" s="983"/>
      <c r="P20" s="983"/>
      <c r="Q20" s="983"/>
      <c r="R20" s="983"/>
      <c r="S20" s="983"/>
      <c r="T20" s="983"/>
      <c r="U20" s="984"/>
      <c r="V20" s="983"/>
      <c r="W20" s="983"/>
      <c r="X20" s="983"/>
      <c r="Y20" s="983"/>
      <c r="Z20" s="983"/>
      <c r="AA20" s="983"/>
      <c r="AB20" s="983"/>
      <c r="AC20" s="985"/>
      <c r="AD20" s="351"/>
      <c r="AE20" s="1073"/>
      <c r="AF20" s="351"/>
      <c r="AG20" s="1073"/>
      <c r="AH20" s="351"/>
      <c r="AI20" s="1073"/>
      <c r="AJ20" s="351"/>
    </row>
    <row r="21" spans="4:36" outlineLevel="1" x14ac:dyDescent="0.2">
      <c r="D21" s="986" t="s">
        <v>722</v>
      </c>
      <c r="E21" s="987"/>
      <c r="F21" s="981" t="s">
        <v>428</v>
      </c>
      <c r="G21" s="988"/>
      <c r="H21" s="988"/>
      <c r="I21" s="988">
        <f>IF($C$9="nominal",'P&amp;L3'!I51*Timeline!I49,"n/a")</f>
        <v>0</v>
      </c>
      <c r="J21" s="988">
        <f>IF($C$9="nominal",'P&amp;L3'!J51*Timeline!J49,"n/a")</f>
        <v>0</v>
      </c>
      <c r="K21" s="988">
        <f>IF($C$9="nominal",'P&amp;L3'!K51*Timeline!K49,"n/a")</f>
        <v>0</v>
      </c>
      <c r="L21" s="988">
        <f>IF($C$9="nominal",'P&amp;L3'!L51*Timeline!L49,"n/a")</f>
        <v>0</v>
      </c>
      <c r="M21" s="988">
        <f>IF($C$9="nominal",'P&amp;L3'!M51*Timeline!M49,"n/a")</f>
        <v>0</v>
      </c>
      <c r="N21" s="988">
        <f>IF($C$9="nominal",'P&amp;L3'!N51*Timeline!N49,"n/a")</f>
        <v>0</v>
      </c>
      <c r="O21" s="988">
        <f>IF($C$9="nominal",'P&amp;L3'!O51*Timeline!O49,"n/a")</f>
        <v>0</v>
      </c>
      <c r="P21" s="988">
        <f>IF($C$9="nominal",'P&amp;L3'!P51*Timeline!P49,"n/a")</f>
        <v>0</v>
      </c>
      <c r="Q21" s="988">
        <f>IF($C$9="nominal",'P&amp;L3'!Q51*Timeline!Q49,"n/a")</f>
        <v>0</v>
      </c>
      <c r="R21" s="988">
        <f>IF($C$9="nominal",'P&amp;L3'!R51*Timeline!R49,"n/a")</f>
        <v>0</v>
      </c>
      <c r="S21" s="988">
        <f>IF($C$9="nominal",'P&amp;L3'!S51*Timeline!S49,"n/a")</f>
        <v>0</v>
      </c>
      <c r="T21" s="988">
        <f>IF($C$9="nominal",'P&amp;L3'!T51*Timeline!T49,"n/a")</f>
        <v>0</v>
      </c>
      <c r="U21" s="988">
        <f>IF($C$9="nominal",'P&amp;L3'!U51*Timeline!U49,"n/a")</f>
        <v>0</v>
      </c>
      <c r="V21" s="988">
        <f>IF($C$9="nominal",'P&amp;L3'!V51*Timeline!V49,"n/a")</f>
        <v>0</v>
      </c>
      <c r="W21" s="988">
        <f>IF($C$9="nominal",'P&amp;L3'!W51*Timeline!W49,"n/a")</f>
        <v>0</v>
      </c>
      <c r="X21" s="988">
        <f>IF($C$9="nominal",'P&amp;L3'!X51*Timeline!X49,"n/a")</f>
        <v>0</v>
      </c>
      <c r="Y21" s="988">
        <f>IF($C$9="nominal",'P&amp;L3'!Y51*Timeline!Y49,"n/a")</f>
        <v>0</v>
      </c>
      <c r="Z21" s="988">
        <f>IF($C$9="nominal",'P&amp;L3'!Z51*Timeline!Z49,"n/a")</f>
        <v>0</v>
      </c>
      <c r="AA21" s="988">
        <f>IF($C$9="nominal",'P&amp;L3'!AA51*Timeline!AA49,"n/a")</f>
        <v>0</v>
      </c>
      <c r="AB21" s="988">
        <f>IF($C$9="nominal",'P&amp;L3'!AB51*Timeline!AB49,"n/a")</f>
        <v>0</v>
      </c>
      <c r="AC21" s="989">
        <f>IF($C$9="nominal",'P&amp;L3'!AC51*Timeline!AC49,"n/a")</f>
        <v>0</v>
      </c>
      <c r="AD21" s="351"/>
      <c r="AE21" s="1069">
        <f>IF($C$9="nominal",'P&amp;L3'!AE51*Timeline!AE49,"n/a")</f>
        <v>0</v>
      </c>
      <c r="AF21" s="351"/>
      <c r="AG21" s="1069">
        <f>IF($C$9="nominal",'P&amp;L3'!AG51*Timeline!AG49,"n/a")</f>
        <v>0</v>
      </c>
      <c r="AH21" s="351"/>
      <c r="AI21" s="1069">
        <f>IF($C$9="nominal",'P&amp;L3'!AI51*Timeline!AI49,"n/a")</f>
        <v>0</v>
      </c>
      <c r="AJ21" s="351"/>
    </row>
    <row r="22" spans="4:36" outlineLevel="1" x14ac:dyDescent="0.2">
      <c r="D22" s="113" t="s">
        <v>723</v>
      </c>
      <c r="E22" s="286"/>
      <c r="F22" s="846" t="s">
        <v>428</v>
      </c>
      <c r="G22" s="990"/>
      <c r="H22" s="990"/>
      <c r="I22" s="990">
        <f t="shared" ref="I22:AC22" si="0">IF($C$9="nominal",MAX(0,I20-I21),"n/a")</f>
        <v>0</v>
      </c>
      <c r="J22" s="990">
        <f t="shared" si="0"/>
        <v>0</v>
      </c>
      <c r="K22" s="990">
        <f t="shared" si="0"/>
        <v>0</v>
      </c>
      <c r="L22" s="990">
        <f t="shared" si="0"/>
        <v>0</v>
      </c>
      <c r="M22" s="990">
        <f t="shared" si="0"/>
        <v>0</v>
      </c>
      <c r="N22" s="990">
        <f t="shared" si="0"/>
        <v>0</v>
      </c>
      <c r="O22" s="990">
        <f t="shared" si="0"/>
        <v>0</v>
      </c>
      <c r="P22" s="990">
        <f t="shared" si="0"/>
        <v>0</v>
      </c>
      <c r="Q22" s="990">
        <f t="shared" si="0"/>
        <v>0</v>
      </c>
      <c r="R22" s="990">
        <f t="shared" si="0"/>
        <v>0</v>
      </c>
      <c r="S22" s="990">
        <f t="shared" si="0"/>
        <v>0</v>
      </c>
      <c r="T22" s="990">
        <f>IF($C$9="nominal",MAX(0,T20-T21),"n/a")</f>
        <v>0</v>
      </c>
      <c r="U22" s="990">
        <f t="shared" si="0"/>
        <v>0</v>
      </c>
      <c r="V22" s="990">
        <f t="shared" si="0"/>
        <v>0</v>
      </c>
      <c r="W22" s="990">
        <f t="shared" si="0"/>
        <v>0</v>
      </c>
      <c r="X22" s="990">
        <f t="shared" si="0"/>
        <v>0</v>
      </c>
      <c r="Y22" s="990">
        <f t="shared" si="0"/>
        <v>0</v>
      </c>
      <c r="Z22" s="990">
        <f t="shared" si="0"/>
        <v>0</v>
      </c>
      <c r="AA22" s="990">
        <f t="shared" si="0"/>
        <v>0</v>
      </c>
      <c r="AB22" s="990">
        <f t="shared" si="0"/>
        <v>0</v>
      </c>
      <c r="AC22" s="991">
        <f t="shared" si="0"/>
        <v>0</v>
      </c>
      <c r="AD22" s="351"/>
      <c r="AE22" s="1066">
        <f>IF($C$9="nominal",MAX(0,AE20-AE21),"n/a")</f>
        <v>0</v>
      </c>
      <c r="AF22" s="351"/>
      <c r="AG22" s="1066">
        <f>IF($C$9="nominal",MAX(0,AG20-AG21),"n/a")</f>
        <v>0</v>
      </c>
      <c r="AH22" s="351"/>
      <c r="AI22" s="1066">
        <f>IF($C$9="nominal",MAX(0,AI20-AI21),"n/a")</f>
        <v>0</v>
      </c>
      <c r="AJ22" s="351"/>
    </row>
    <row r="23" spans="4:36" outlineLevel="1" x14ac:dyDescent="0.2">
      <c r="D23" s="351"/>
      <c r="E23" s="106"/>
      <c r="F23" s="992"/>
      <c r="G23" s="351"/>
      <c r="H23" s="351"/>
      <c r="I23" s="351"/>
      <c r="J23" s="351"/>
      <c r="K23" s="351"/>
      <c r="L23" s="351"/>
      <c r="M23" s="351"/>
      <c r="N23" s="351"/>
      <c r="O23" s="351"/>
      <c r="P23" s="351"/>
      <c r="Q23" s="351"/>
      <c r="R23" s="351"/>
      <c r="S23" s="351"/>
      <c r="T23" s="351"/>
      <c r="U23" s="351"/>
      <c r="V23" s="351"/>
      <c r="W23" s="351"/>
      <c r="X23" s="351"/>
      <c r="Y23" s="351"/>
      <c r="Z23" s="351"/>
      <c r="AA23" s="351"/>
      <c r="AB23" s="351"/>
      <c r="AC23" s="351"/>
      <c r="AD23" s="351"/>
      <c r="AE23" s="351"/>
      <c r="AF23" s="351"/>
      <c r="AG23" s="351"/>
      <c r="AH23" s="351"/>
      <c r="AI23" s="351"/>
      <c r="AJ23" s="351"/>
    </row>
    <row r="24" spans="4:36" outlineLevel="1" x14ac:dyDescent="0.2">
      <c r="D24" s="977" t="s">
        <v>724</v>
      </c>
      <c r="E24" s="993"/>
      <c r="F24" s="994">
        <v>25000</v>
      </c>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51"/>
      <c r="AI24" s="351"/>
      <c r="AJ24" s="351"/>
    </row>
    <row r="25" spans="4:36" outlineLevel="1" x14ac:dyDescent="0.2">
      <c r="D25" s="106"/>
      <c r="E25" s="106"/>
      <c r="F25" s="995"/>
      <c r="G25" s="351"/>
      <c r="H25" s="351"/>
      <c r="I25" s="351"/>
      <c r="J25" s="351"/>
      <c r="K25" s="351"/>
      <c r="L25" s="351"/>
      <c r="M25" s="351"/>
      <c r="N25" s="351"/>
      <c r="O25" s="351"/>
      <c r="P25" s="351"/>
      <c r="Q25" s="351"/>
      <c r="R25" s="351"/>
      <c r="S25" s="351"/>
      <c r="T25" s="351"/>
      <c r="U25" s="351"/>
      <c r="V25" s="351"/>
      <c r="W25" s="351"/>
      <c r="X25" s="351"/>
      <c r="Y25" s="351"/>
      <c r="Z25" s="351"/>
      <c r="AA25" s="351"/>
      <c r="AB25" s="351"/>
      <c r="AC25" s="351"/>
      <c r="AD25" s="351"/>
      <c r="AE25" s="351"/>
      <c r="AF25" s="351"/>
      <c r="AG25" s="351"/>
      <c r="AH25" s="351"/>
      <c r="AI25" s="351"/>
      <c r="AJ25" s="351"/>
    </row>
    <row r="26" spans="4:36" outlineLevel="1" x14ac:dyDescent="0.2">
      <c r="D26" s="977" t="s">
        <v>725</v>
      </c>
      <c r="E26" s="993"/>
      <c r="F26" s="996">
        <f>IF($C$9="nominal",(SUMPRODUCT($G$22:$AI$22,NPV!$G$49:$AI$49)*$F$19+$F$24),"n/a")</f>
        <v>25000</v>
      </c>
      <c r="G26" s="351"/>
      <c r="H26" s="351"/>
      <c r="I26" s="997"/>
      <c r="J26" s="351"/>
      <c r="K26" s="351"/>
      <c r="L26" s="351"/>
      <c r="M26" s="351"/>
      <c r="N26" s="351"/>
      <c r="O26" s="351"/>
      <c r="P26" s="351"/>
      <c r="Q26" s="351"/>
      <c r="R26" s="351"/>
      <c r="S26" s="351"/>
      <c r="T26" s="351"/>
      <c r="U26" s="351"/>
      <c r="V26" s="351"/>
      <c r="W26" s="351"/>
      <c r="X26" s="351"/>
      <c r="Y26" s="351"/>
      <c r="Z26" s="351"/>
      <c r="AA26" s="351"/>
      <c r="AB26" s="351"/>
      <c r="AC26" s="351"/>
      <c r="AD26" s="351"/>
      <c r="AE26" s="351"/>
      <c r="AF26" s="351"/>
      <c r="AG26" s="351"/>
      <c r="AH26" s="351"/>
      <c r="AI26" s="351"/>
      <c r="AJ26" s="351"/>
    </row>
    <row r="27" spans="4:36" outlineLevel="1" x14ac:dyDescent="0.2">
      <c r="D27" s="351"/>
      <c r="E27" s="106"/>
      <c r="F27" s="992"/>
      <c r="G27" s="351"/>
      <c r="H27" s="351"/>
      <c r="I27" s="351"/>
      <c r="J27" s="351"/>
      <c r="K27" s="351"/>
      <c r="L27" s="351"/>
      <c r="M27" s="351"/>
      <c r="N27" s="351"/>
      <c r="O27" s="351"/>
      <c r="P27" s="351"/>
      <c r="Q27" s="351"/>
      <c r="R27" s="351"/>
      <c r="S27" s="351"/>
      <c r="T27" s="351"/>
      <c r="U27" s="351"/>
      <c r="V27" s="351"/>
      <c r="W27" s="351"/>
      <c r="X27" s="351"/>
      <c r="Y27" s="351"/>
      <c r="Z27" s="351"/>
      <c r="AA27" s="351"/>
      <c r="AB27" s="351"/>
      <c r="AC27" s="351"/>
      <c r="AD27" s="351"/>
      <c r="AE27" s="351"/>
      <c r="AF27" s="351"/>
      <c r="AG27" s="351"/>
      <c r="AH27" s="351"/>
      <c r="AI27" s="351"/>
      <c r="AJ27" s="351"/>
    </row>
    <row r="28" spans="4:36" outlineLevel="1" x14ac:dyDescent="0.2">
      <c r="D28" s="199" t="s">
        <v>726</v>
      </c>
      <c r="E28" s="106"/>
      <c r="F28" s="995"/>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row>
    <row r="29" spans="4:36" outlineLevel="1" x14ac:dyDescent="0.2">
      <c r="D29" s="106"/>
      <c r="E29" s="106"/>
      <c r="F29" s="995"/>
      <c r="G29" s="351"/>
      <c r="H29" s="351"/>
      <c r="I29" s="351"/>
      <c r="J29" s="351"/>
      <c r="K29" s="351"/>
      <c r="L29" s="351"/>
      <c r="M29" s="351"/>
      <c r="N29" s="351"/>
      <c r="O29" s="351"/>
      <c r="P29" s="351"/>
      <c r="Q29" s="351"/>
      <c r="R29" s="351"/>
      <c r="S29" s="351"/>
      <c r="T29" s="351"/>
      <c r="U29" s="351"/>
      <c r="V29" s="351"/>
      <c r="W29" s="351"/>
      <c r="X29" s="351"/>
      <c r="Y29" s="351"/>
      <c r="Z29" s="351"/>
      <c r="AA29" s="351"/>
      <c r="AB29" s="351"/>
      <c r="AC29" s="351"/>
      <c r="AD29" s="351"/>
      <c r="AE29" s="351"/>
      <c r="AF29" s="351"/>
      <c r="AG29" s="351"/>
      <c r="AH29" s="351"/>
      <c r="AI29" s="351"/>
      <c r="AJ29" s="351"/>
    </row>
    <row r="30" spans="4:36" outlineLevel="1" x14ac:dyDescent="0.2">
      <c r="D30" s="977" t="s">
        <v>727</v>
      </c>
      <c r="E30" s="993"/>
      <c r="F30" s="998"/>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107"/>
      <c r="AE30" s="351"/>
      <c r="AF30" s="107"/>
      <c r="AG30" s="351"/>
      <c r="AH30" s="107"/>
      <c r="AI30" s="351"/>
      <c r="AJ30" s="107"/>
    </row>
    <row r="31" spans="4:36" outlineLevel="1" x14ac:dyDescent="0.2">
      <c r="F31" s="264"/>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E31" s="351"/>
      <c r="AG31" s="351"/>
      <c r="AI31" s="351"/>
    </row>
    <row r="32" spans="4:36" outlineLevel="1" x14ac:dyDescent="0.2">
      <c r="D32" s="218" t="s">
        <v>728</v>
      </c>
      <c r="F32" s="264"/>
    </row>
    <row r="33" spans="2:36" outlineLevel="1" x14ac:dyDescent="0.2">
      <c r="F33" s="264"/>
    </row>
    <row r="34" spans="2:36" outlineLevel="1" x14ac:dyDescent="0.2">
      <c r="D34" s="977" t="s">
        <v>729</v>
      </c>
      <c r="E34" s="993"/>
      <c r="F34" s="979">
        <v>0.5</v>
      </c>
    </row>
    <row r="35" spans="2:36" outlineLevel="1" x14ac:dyDescent="0.2">
      <c r="D35" s="351"/>
      <c r="E35" s="106"/>
      <c r="F35" s="992"/>
      <c r="G35" s="351"/>
      <c r="H35" s="351"/>
      <c r="I35" s="351"/>
      <c r="J35" s="351"/>
      <c r="K35" s="351"/>
      <c r="L35" s="351"/>
      <c r="M35" s="351"/>
      <c r="N35" s="351"/>
      <c r="O35" s="351"/>
      <c r="P35" s="351"/>
      <c r="Q35" s="351"/>
      <c r="R35" s="351"/>
      <c r="S35" s="351"/>
      <c r="T35" s="351"/>
      <c r="U35" s="351"/>
      <c r="V35" s="351"/>
      <c r="W35" s="351"/>
      <c r="X35" s="351"/>
      <c r="Y35" s="351"/>
      <c r="Z35" s="351"/>
      <c r="AA35" s="351"/>
      <c r="AB35" s="351"/>
      <c r="AC35" s="351"/>
      <c r="AD35" s="351"/>
      <c r="AE35" s="351"/>
      <c r="AF35" s="351"/>
      <c r="AG35" s="351"/>
      <c r="AH35" s="351"/>
      <c r="AI35" s="351"/>
      <c r="AJ35" s="351"/>
    </row>
    <row r="36" spans="2:36" outlineLevel="1" x14ac:dyDescent="0.2">
      <c r="D36" s="218" t="s">
        <v>730</v>
      </c>
      <c r="G36" s="218"/>
    </row>
    <row r="37" spans="2:36" outlineLevel="1" x14ac:dyDescent="0.2">
      <c r="D37" s="999"/>
      <c r="E37" s="1000"/>
      <c r="F37" s="1001" t="s">
        <v>428</v>
      </c>
      <c r="K37" s="1002"/>
      <c r="L37" s="1002"/>
      <c r="M37" s="1002"/>
      <c r="N37" s="1002"/>
      <c r="O37" s="1002"/>
      <c r="P37" s="1002"/>
      <c r="Q37" s="1002"/>
      <c r="R37" s="1002"/>
      <c r="S37" s="1002"/>
      <c r="T37" s="1002"/>
      <c r="U37" s="1002"/>
      <c r="V37" s="1002"/>
      <c r="W37" s="1002"/>
      <c r="X37" s="1002"/>
      <c r="Y37" s="1002"/>
      <c r="Z37" s="1002"/>
    </row>
    <row r="38" spans="2:36" outlineLevel="1" x14ac:dyDescent="0.2">
      <c r="D38" s="1003" t="s">
        <v>719</v>
      </c>
      <c r="E38" s="1004"/>
      <c r="F38" s="1005">
        <f>F26</f>
        <v>25000</v>
      </c>
      <c r="K38" s="1002"/>
      <c r="L38" s="1002"/>
      <c r="M38" s="1002"/>
      <c r="N38" s="1002"/>
      <c r="O38" s="1002"/>
      <c r="P38" s="1002"/>
      <c r="Q38" s="1002"/>
      <c r="R38" s="1002"/>
      <c r="S38" s="1002"/>
      <c r="T38" s="1002"/>
      <c r="U38" s="1002"/>
      <c r="V38" s="1002"/>
      <c r="W38" s="1002"/>
      <c r="X38" s="1002"/>
      <c r="Y38" s="1002"/>
      <c r="Z38" s="1002"/>
    </row>
    <row r="39" spans="2:36" outlineLevel="1" x14ac:dyDescent="0.2">
      <c r="D39" s="1006" t="s">
        <v>726</v>
      </c>
      <c r="E39" s="1004"/>
      <c r="F39" s="1007">
        <f>IF($C$9="nominal",F30,"n/a")</f>
        <v>0</v>
      </c>
      <c r="K39" s="1008"/>
      <c r="L39" s="1008"/>
      <c r="M39" s="1008"/>
      <c r="N39" s="1008"/>
      <c r="O39" s="1008"/>
      <c r="P39" s="1008"/>
      <c r="Q39" s="1008"/>
      <c r="R39" s="1008"/>
      <c r="S39" s="1008"/>
      <c r="T39" s="1008"/>
      <c r="U39" s="1008"/>
      <c r="V39" s="1008"/>
      <c r="W39" s="1008"/>
      <c r="X39" s="1008"/>
      <c r="Y39" s="1008"/>
      <c r="Z39" s="1008"/>
    </row>
    <row r="40" spans="2:36" outlineLevel="1" x14ac:dyDescent="0.2">
      <c r="D40" s="1009" t="s">
        <v>731</v>
      </c>
      <c r="E40" s="1004"/>
      <c r="F40" s="1010">
        <f>IF($C$9="nominal",SUM(F38:F39),"n/a")</f>
        <v>25000</v>
      </c>
      <c r="K40" s="1008"/>
      <c r="L40" s="1008"/>
      <c r="M40" s="1008"/>
      <c r="N40" s="1008"/>
      <c r="O40" s="1008"/>
      <c r="P40" s="1008"/>
      <c r="Q40" s="1008"/>
      <c r="R40" s="1008"/>
      <c r="S40" s="1008"/>
      <c r="T40" s="1008"/>
      <c r="U40" s="1008"/>
      <c r="V40" s="1008"/>
      <c r="W40" s="1008"/>
      <c r="X40" s="1008"/>
      <c r="Y40" s="1008"/>
      <c r="Z40" s="1008"/>
    </row>
    <row r="41" spans="2:36" outlineLevel="1" x14ac:dyDescent="0.2">
      <c r="D41" s="1011"/>
      <c r="E41" s="1012"/>
      <c r="F41" s="1013"/>
      <c r="G41" s="218"/>
      <c r="K41" s="1008"/>
      <c r="L41" s="1008"/>
      <c r="M41" s="1008"/>
      <c r="N41" s="1008"/>
      <c r="O41" s="1008"/>
      <c r="P41" s="1008"/>
      <c r="Q41" s="1008"/>
      <c r="R41" s="1008"/>
      <c r="S41" s="1008"/>
      <c r="T41" s="1008"/>
      <c r="U41" s="1008"/>
      <c r="V41" s="1008"/>
      <c r="W41" s="1008"/>
      <c r="X41" s="1008"/>
      <c r="Y41" s="1008"/>
      <c r="Z41" s="1008"/>
    </row>
    <row r="42" spans="2:36" outlineLevel="1" x14ac:dyDescent="0.2">
      <c r="D42" s="1014" t="s">
        <v>732</v>
      </c>
      <c r="E42" s="334"/>
      <c r="F42" s="1015">
        <f>IF($C$9="nominal",F40*F34,"n/a")</f>
        <v>12500</v>
      </c>
      <c r="K42" s="1008"/>
      <c r="L42" s="1008"/>
      <c r="M42" s="1008"/>
      <c r="N42" s="1008"/>
      <c r="O42" s="1008"/>
      <c r="P42" s="1008"/>
      <c r="Q42" s="1008"/>
      <c r="R42" s="1008"/>
      <c r="S42" s="1008"/>
      <c r="T42" s="1008"/>
      <c r="U42" s="1008"/>
      <c r="V42" s="1008"/>
      <c r="W42" s="1008"/>
      <c r="X42" s="1008"/>
      <c r="Y42" s="1008"/>
      <c r="Z42" s="1008"/>
    </row>
    <row r="43" spans="2:36" outlineLevel="1" x14ac:dyDescent="0.2"/>
    <row r="44" spans="2:36" x14ac:dyDescent="0.2">
      <c r="D44" s="135"/>
    </row>
    <row r="45" spans="2:36" ht="15" x14ac:dyDescent="0.25">
      <c r="B45" s="975"/>
      <c r="C45" s="975" t="s">
        <v>733</v>
      </c>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c r="AG45" s="975"/>
      <c r="AH45" s="975"/>
      <c r="AI45" s="975"/>
      <c r="AJ45" s="975"/>
    </row>
    <row r="46" spans="2:36" outlineLevel="1" x14ac:dyDescent="0.2"/>
    <row r="47" spans="2:36" outlineLevel="1" x14ac:dyDescent="0.2">
      <c r="D47" s="1016" t="s">
        <v>734</v>
      </c>
      <c r="E47" s="312"/>
      <c r="F47" s="1017" t="s">
        <v>428</v>
      </c>
      <c r="G47" s="314"/>
      <c r="H47" s="314"/>
      <c r="I47" s="314"/>
      <c r="J47" s="314"/>
      <c r="K47" s="314"/>
      <c r="L47" s="314"/>
      <c r="M47" s="314"/>
      <c r="N47" s="314"/>
      <c r="O47" s="314"/>
      <c r="P47" s="314"/>
      <c r="Q47" s="314"/>
      <c r="R47" s="314"/>
      <c r="S47" s="314"/>
      <c r="T47" s="314"/>
      <c r="U47" s="314"/>
      <c r="V47" s="314"/>
      <c r="W47" s="314"/>
      <c r="X47" s="314"/>
      <c r="Y47" s="314"/>
      <c r="Z47" s="314"/>
      <c r="AA47" s="314"/>
      <c r="AB47" s="314"/>
      <c r="AC47" s="1018"/>
      <c r="AD47" s="107"/>
      <c r="AE47" s="1073"/>
      <c r="AF47" s="107"/>
      <c r="AG47" s="1073"/>
      <c r="AH47" s="107"/>
      <c r="AI47" s="1073"/>
      <c r="AJ47" s="107"/>
    </row>
    <row r="48" spans="2:36" outlineLevel="1" x14ac:dyDescent="0.2">
      <c r="D48" s="1019" t="s">
        <v>735</v>
      </c>
      <c r="E48" s="106"/>
      <c r="F48" s="995" t="str">
        <f>F47</f>
        <v>£000</v>
      </c>
      <c r="G48" s="283"/>
      <c r="H48" s="283"/>
      <c r="I48" s="283"/>
      <c r="J48" s="283"/>
      <c r="K48" s="283"/>
      <c r="L48" s="283"/>
      <c r="M48" s="283"/>
      <c r="N48" s="283"/>
      <c r="O48" s="283"/>
      <c r="P48" s="283"/>
      <c r="Q48" s="283"/>
      <c r="R48" s="283"/>
      <c r="S48" s="283"/>
      <c r="T48" s="283"/>
      <c r="U48" s="283"/>
      <c r="V48" s="283"/>
      <c r="W48" s="283"/>
      <c r="X48" s="283"/>
      <c r="Y48" s="283"/>
      <c r="Z48" s="283"/>
      <c r="AA48" s="283"/>
      <c r="AB48" s="283"/>
      <c r="AC48" s="1020"/>
      <c r="AD48" s="107"/>
      <c r="AE48" s="527"/>
      <c r="AF48" s="107"/>
      <c r="AG48" s="527"/>
      <c r="AH48" s="107"/>
      <c r="AI48" s="527"/>
      <c r="AJ48" s="107"/>
    </row>
    <row r="49" spans="3:36" outlineLevel="1" x14ac:dyDescent="0.2">
      <c r="D49" s="1019" t="s">
        <v>736</v>
      </c>
      <c r="E49" s="106"/>
      <c r="F49" s="995" t="str">
        <f>F48</f>
        <v>£000</v>
      </c>
      <c r="G49" s="283"/>
      <c r="H49" s="283"/>
      <c r="I49" s="283"/>
      <c r="J49" s="283"/>
      <c r="K49" s="283"/>
      <c r="L49" s="283"/>
      <c r="M49" s="283"/>
      <c r="N49" s="283"/>
      <c r="O49" s="283"/>
      <c r="P49" s="283"/>
      <c r="Q49" s="283"/>
      <c r="R49" s="283"/>
      <c r="S49" s="283"/>
      <c r="T49" s="283"/>
      <c r="U49" s="283"/>
      <c r="V49" s="283"/>
      <c r="W49" s="283"/>
      <c r="X49" s="283"/>
      <c r="Y49" s="283"/>
      <c r="Z49" s="283"/>
      <c r="AA49" s="283"/>
      <c r="AB49" s="283"/>
      <c r="AC49" s="1020"/>
      <c r="AD49" s="107"/>
      <c r="AE49" s="527"/>
      <c r="AF49" s="107"/>
      <c r="AG49" s="527"/>
      <c r="AH49" s="107"/>
      <c r="AI49" s="527"/>
      <c r="AJ49" s="107"/>
    </row>
    <row r="50" spans="3:36" outlineLevel="1" x14ac:dyDescent="0.2">
      <c r="D50" s="1021" t="s">
        <v>737</v>
      </c>
      <c r="E50" s="286"/>
      <c r="F50" s="1022" t="str">
        <f>F49</f>
        <v>£000</v>
      </c>
      <c r="G50" s="287"/>
      <c r="H50" s="287"/>
      <c r="I50" s="287"/>
      <c r="J50" s="287"/>
      <c r="K50" s="287"/>
      <c r="L50" s="287"/>
      <c r="M50" s="287"/>
      <c r="N50" s="287"/>
      <c r="O50" s="287"/>
      <c r="P50" s="287"/>
      <c r="Q50" s="287"/>
      <c r="R50" s="287"/>
      <c r="S50" s="287"/>
      <c r="T50" s="287"/>
      <c r="U50" s="287"/>
      <c r="V50" s="287"/>
      <c r="W50" s="287"/>
      <c r="X50" s="287"/>
      <c r="Y50" s="287"/>
      <c r="Z50" s="287"/>
      <c r="AA50" s="287"/>
      <c r="AB50" s="287"/>
      <c r="AC50" s="1023"/>
      <c r="AD50" s="107"/>
      <c r="AE50" s="587"/>
      <c r="AF50" s="107"/>
      <c r="AG50" s="587"/>
      <c r="AH50" s="107"/>
      <c r="AI50" s="587"/>
      <c r="AJ50" s="107"/>
    </row>
    <row r="51" spans="3:36" outlineLevel="1" x14ac:dyDescent="0.2">
      <c r="D51" s="218"/>
    </row>
    <row r="52" spans="3:36" outlineLevel="1" x14ac:dyDescent="0.2">
      <c r="D52" s="9" t="s">
        <v>738</v>
      </c>
    </row>
    <row r="53" spans="3:36" outlineLevel="1" x14ac:dyDescent="0.2">
      <c r="D53" s="9" t="s">
        <v>739</v>
      </c>
    </row>
    <row r="54" spans="3:36" outlineLevel="1" x14ac:dyDescent="0.2"/>
    <row r="55" spans="3:36" outlineLevel="1" x14ac:dyDescent="0.2">
      <c r="F55" s="76" t="s">
        <v>740</v>
      </c>
    </row>
    <row r="56" spans="3:36" ht="168.6" customHeight="1" outlineLevel="1" x14ac:dyDescent="0.2">
      <c r="C56" s="597"/>
      <c r="D56" s="1167" t="s">
        <v>582</v>
      </c>
      <c r="E56" s="1168"/>
      <c r="F56" s="1155" t="s">
        <v>590</v>
      </c>
      <c r="G56" s="1155" t="s">
        <v>741</v>
      </c>
      <c r="H56" s="1155" t="s">
        <v>742</v>
      </c>
    </row>
    <row r="57" spans="3:36" outlineLevel="1" x14ac:dyDescent="0.2">
      <c r="C57" s="602"/>
      <c r="D57" s="1024" t="s">
        <v>580</v>
      </c>
      <c r="E57" s="1024" t="s">
        <v>581</v>
      </c>
      <c r="F57" s="1156"/>
      <c r="G57" s="1155"/>
      <c r="H57" s="1156"/>
    </row>
    <row r="58" spans="3:36" outlineLevel="1" x14ac:dyDescent="0.2">
      <c r="C58" s="602" t="str">
        <f>FAA!C36</f>
        <v>Year 1</v>
      </c>
      <c r="D58" s="1025">
        <f>FAA!D36</f>
        <v>43556</v>
      </c>
      <c r="E58" s="1026">
        <f>FAA!E36</f>
        <v>43921</v>
      </c>
      <c r="F58" s="1027" t="str">
        <f>FAA!F36</f>
        <v>Year 1</v>
      </c>
      <c r="G58" s="1028">
        <f t="shared" ref="G58:G66" si="1">INDEX($G$48:$AI$48,,MATCH($C58,$G$9:$AI$9,0))</f>
        <v>0</v>
      </c>
      <c r="H58" s="1029">
        <f t="shared" ref="H58:H66" si="2">INDEX($G$49:$AI$49,,MATCH($C58,$G$9:$AI$9,0))</f>
        <v>0</v>
      </c>
    </row>
    <row r="59" spans="3:36" outlineLevel="1" x14ac:dyDescent="0.2">
      <c r="C59" s="602" t="str">
        <f>FAA!C37</f>
        <v>Year 2</v>
      </c>
      <c r="D59" s="1030">
        <f>FAA!D37</f>
        <v>43922</v>
      </c>
      <c r="E59" s="1031">
        <f>FAA!E37</f>
        <v>44286</v>
      </c>
      <c r="F59" s="1032" t="str">
        <f>FAA!F37</f>
        <v>Year 2</v>
      </c>
      <c r="G59" s="1033">
        <f t="shared" si="1"/>
        <v>0</v>
      </c>
      <c r="H59" s="1034">
        <f t="shared" si="2"/>
        <v>0</v>
      </c>
    </row>
    <row r="60" spans="3:36" outlineLevel="1" x14ac:dyDescent="0.2">
      <c r="C60" s="602" t="str">
        <f>FAA!C38</f>
        <v>Year 3</v>
      </c>
      <c r="D60" s="1030">
        <f>FAA!D38</f>
        <v>44287</v>
      </c>
      <c r="E60" s="1031">
        <f>FAA!E38</f>
        <v>44651</v>
      </c>
      <c r="F60" s="1032" t="str">
        <f>FAA!F38</f>
        <v>Year 3</v>
      </c>
      <c r="G60" s="1033">
        <f t="shared" si="1"/>
        <v>0</v>
      </c>
      <c r="H60" s="1034">
        <f t="shared" si="2"/>
        <v>0</v>
      </c>
    </row>
    <row r="61" spans="3:36" outlineLevel="1" x14ac:dyDescent="0.2">
      <c r="C61" s="602" t="str">
        <f>FAA!C39</f>
        <v>Year 4</v>
      </c>
      <c r="D61" s="1030">
        <f>FAA!D39</f>
        <v>44652</v>
      </c>
      <c r="E61" s="1031">
        <f>FAA!E39</f>
        <v>45016</v>
      </c>
      <c r="F61" s="1032" t="str">
        <f>FAA!F39</f>
        <v>Year 4</v>
      </c>
      <c r="G61" s="1033">
        <f t="shared" si="1"/>
        <v>0</v>
      </c>
      <c r="H61" s="1034">
        <f t="shared" si="2"/>
        <v>0</v>
      </c>
    </row>
    <row r="62" spans="3:36" outlineLevel="1" x14ac:dyDescent="0.2">
      <c r="C62" s="602" t="str">
        <f>FAA!C40</f>
        <v>Year 5</v>
      </c>
      <c r="D62" s="1030">
        <f>FAA!D40</f>
        <v>45017</v>
      </c>
      <c r="E62" s="1031">
        <f>FAA!E40</f>
        <v>45382</v>
      </c>
      <c r="F62" s="1032" t="str">
        <f>FAA!F40</f>
        <v>Year 5</v>
      </c>
      <c r="G62" s="1033">
        <f t="shared" si="1"/>
        <v>0</v>
      </c>
      <c r="H62" s="1034">
        <f t="shared" si="2"/>
        <v>0</v>
      </c>
    </row>
    <row r="63" spans="3:36" outlineLevel="1" x14ac:dyDescent="0.2">
      <c r="C63" s="602" t="str">
        <f>FAA!C41</f>
        <v>Year 6</v>
      </c>
      <c r="D63" s="1030">
        <f>FAA!D41</f>
        <v>45383</v>
      </c>
      <c r="E63" s="1031">
        <f>FAA!E41</f>
        <v>45747</v>
      </c>
      <c r="F63" s="1032" t="str">
        <f>FAA!F41</f>
        <v>Year 6</v>
      </c>
      <c r="G63" s="1033">
        <f t="shared" si="1"/>
        <v>0</v>
      </c>
      <c r="H63" s="1034">
        <f t="shared" si="2"/>
        <v>0</v>
      </c>
    </row>
    <row r="64" spans="3:36" outlineLevel="1" x14ac:dyDescent="0.2">
      <c r="C64" s="602" t="str">
        <f>FAA!C42</f>
        <v>Year 7</v>
      </c>
      <c r="D64" s="1030">
        <f>FAA!D42</f>
        <v>45748</v>
      </c>
      <c r="E64" s="1031">
        <f>FAA!E42</f>
        <v>46112</v>
      </c>
      <c r="F64" s="1032" t="str">
        <f>FAA!F42</f>
        <v>Year 7</v>
      </c>
      <c r="G64" s="1033">
        <f t="shared" si="1"/>
        <v>0</v>
      </c>
      <c r="H64" s="1034">
        <f t="shared" si="2"/>
        <v>0</v>
      </c>
    </row>
    <row r="65" spans="3:8" outlineLevel="1" x14ac:dyDescent="0.2">
      <c r="C65" s="602" t="str">
        <f>FAA!C43</f>
        <v>Year 8</v>
      </c>
      <c r="D65" s="1030">
        <f>FAA!D43</f>
        <v>46113</v>
      </c>
      <c r="E65" s="1031">
        <f>FAA!E43</f>
        <v>46477</v>
      </c>
      <c r="F65" s="1032" t="str">
        <f>FAA!F43</f>
        <v>Year 8</v>
      </c>
      <c r="G65" s="1033">
        <f t="shared" si="1"/>
        <v>0</v>
      </c>
      <c r="H65" s="1034">
        <f t="shared" si="2"/>
        <v>0</v>
      </c>
    </row>
    <row r="66" spans="3:8" outlineLevel="1" x14ac:dyDescent="0.2">
      <c r="C66" s="602" t="str">
        <f>FAA!C44</f>
        <v>Year 9</v>
      </c>
      <c r="D66" s="1030">
        <f>FAA!D44</f>
        <v>46478</v>
      </c>
      <c r="E66" s="1031">
        <f>FAA!E44</f>
        <v>46843</v>
      </c>
      <c r="F66" s="1032" t="str">
        <f>FAA!F44</f>
        <v>Year 9 (extension)</v>
      </c>
      <c r="G66" s="1033">
        <f t="shared" si="1"/>
        <v>0</v>
      </c>
      <c r="H66" s="1034">
        <f t="shared" si="2"/>
        <v>0</v>
      </c>
    </row>
    <row r="67" spans="3:8" outlineLevel="1" x14ac:dyDescent="0.2">
      <c r="C67" s="602" t="str">
        <f>FAA!C45</f>
        <v/>
      </c>
      <c r="D67" s="1035" t="s">
        <v>343</v>
      </c>
      <c r="E67" s="1036" t="s">
        <v>343</v>
      </c>
      <c r="F67" s="1035" t="str">
        <f>FAA!F45</f>
        <v>[not used]</v>
      </c>
      <c r="G67" s="1037"/>
      <c r="H67" s="1038"/>
    </row>
    <row r="68" spans="3:8" outlineLevel="1" x14ac:dyDescent="0.2">
      <c r="C68" s="602" t="str">
        <f>FAA!C46</f>
        <v/>
      </c>
      <c r="D68" s="1035" t="s">
        <v>343</v>
      </c>
      <c r="E68" s="1036" t="s">
        <v>343</v>
      </c>
      <c r="F68" s="1035" t="str">
        <f>FAA!F46</f>
        <v>[not used]</v>
      </c>
      <c r="G68" s="1037"/>
      <c r="H68" s="1038"/>
    </row>
    <row r="69" spans="3:8" outlineLevel="1" x14ac:dyDescent="0.2">
      <c r="C69" s="602" t="str">
        <f>FAA!C47</f>
        <v/>
      </c>
      <c r="D69" s="1035" t="s">
        <v>343</v>
      </c>
      <c r="E69" s="1036" t="s">
        <v>343</v>
      </c>
      <c r="F69" s="1035" t="s">
        <v>343</v>
      </c>
      <c r="G69" s="1037"/>
      <c r="H69" s="1038"/>
    </row>
    <row r="70" spans="3:8" outlineLevel="1" x14ac:dyDescent="0.2">
      <c r="C70" s="602" t="str">
        <f>FAA!C48</f>
        <v/>
      </c>
      <c r="D70" s="1035" t="s">
        <v>343</v>
      </c>
      <c r="E70" s="1036" t="s">
        <v>343</v>
      </c>
      <c r="F70" s="1035" t="s">
        <v>343</v>
      </c>
      <c r="G70" s="1037"/>
      <c r="H70" s="1038"/>
    </row>
    <row r="71" spans="3:8" outlineLevel="1" x14ac:dyDescent="0.2">
      <c r="C71" s="602" t="str">
        <f>FAA!C49</f>
        <v/>
      </c>
      <c r="D71" s="1035" t="s">
        <v>343</v>
      </c>
      <c r="E71" s="1036" t="s">
        <v>343</v>
      </c>
      <c r="F71" s="1035" t="s">
        <v>343</v>
      </c>
      <c r="G71" s="1037"/>
      <c r="H71" s="1038"/>
    </row>
    <row r="72" spans="3:8" outlineLevel="1" x14ac:dyDescent="0.2">
      <c r="C72" s="602" t="str">
        <f>FAA!C50</f>
        <v/>
      </c>
      <c r="D72" s="1035" t="s">
        <v>343</v>
      </c>
      <c r="E72" s="1036" t="s">
        <v>343</v>
      </c>
      <c r="F72" s="1035" t="s">
        <v>343</v>
      </c>
      <c r="G72" s="1037"/>
      <c r="H72" s="1038"/>
    </row>
    <row r="73" spans="3:8" outlineLevel="1" x14ac:dyDescent="0.2">
      <c r="C73" s="602" t="str">
        <f>FAA!C51</f>
        <v/>
      </c>
      <c r="D73" s="1035" t="s">
        <v>343</v>
      </c>
      <c r="E73" s="1036" t="s">
        <v>343</v>
      </c>
      <c r="F73" s="1035" t="s">
        <v>343</v>
      </c>
      <c r="G73" s="1037"/>
      <c r="H73" s="1038"/>
    </row>
    <row r="74" spans="3:8" outlineLevel="1" x14ac:dyDescent="0.2">
      <c r="C74" s="602" t="str">
        <f>FAA!C52</f>
        <v/>
      </c>
      <c r="D74" s="1035" t="s">
        <v>343</v>
      </c>
      <c r="E74" s="1036" t="s">
        <v>343</v>
      </c>
      <c r="F74" s="1035" t="s">
        <v>343</v>
      </c>
      <c r="G74" s="1037"/>
      <c r="H74" s="1038"/>
    </row>
    <row r="75" spans="3:8" outlineLevel="1" x14ac:dyDescent="0.2">
      <c r="C75" s="602" t="str">
        <f>FAA!C53</f>
        <v/>
      </c>
      <c r="D75" s="1035" t="s">
        <v>343</v>
      </c>
      <c r="E75" s="1036" t="s">
        <v>343</v>
      </c>
      <c r="F75" s="1035" t="s">
        <v>343</v>
      </c>
      <c r="G75" s="1037"/>
      <c r="H75" s="1038"/>
    </row>
    <row r="76" spans="3:8" outlineLevel="1" x14ac:dyDescent="0.2">
      <c r="C76" s="602" t="str">
        <f>FAA!C54</f>
        <v/>
      </c>
      <c r="D76" s="1035" t="s">
        <v>343</v>
      </c>
      <c r="E76" s="1036" t="s">
        <v>343</v>
      </c>
      <c r="F76" s="1035" t="s">
        <v>343</v>
      </c>
      <c r="G76" s="1037"/>
      <c r="H76" s="1038"/>
    </row>
    <row r="77" spans="3:8" outlineLevel="1" x14ac:dyDescent="0.2">
      <c r="C77" s="602" t="str">
        <f>FAA!C55</f>
        <v/>
      </c>
      <c r="D77" s="1035" t="s">
        <v>343</v>
      </c>
      <c r="E77" s="1036" t="s">
        <v>343</v>
      </c>
      <c r="F77" s="1035" t="s">
        <v>343</v>
      </c>
      <c r="G77" s="1037"/>
      <c r="H77" s="1038"/>
    </row>
    <row r="78" spans="3:8" outlineLevel="1" x14ac:dyDescent="0.2">
      <c r="C78" s="602" t="str">
        <f>FAA!C56</f>
        <v/>
      </c>
      <c r="D78" s="1035" t="s">
        <v>343</v>
      </c>
      <c r="E78" s="1036" t="s">
        <v>343</v>
      </c>
      <c r="F78" s="1035" t="s">
        <v>343</v>
      </c>
      <c r="G78" s="1037"/>
      <c r="H78" s="1038"/>
    </row>
    <row r="79" spans="3:8" outlineLevel="1" x14ac:dyDescent="0.2">
      <c r="C79" s="602" t="str">
        <f>FAA!C57</f>
        <v/>
      </c>
      <c r="D79" s="1039" t="s">
        <v>343</v>
      </c>
      <c r="E79" s="1040" t="s">
        <v>343</v>
      </c>
      <c r="F79" s="1039" t="s">
        <v>343</v>
      </c>
      <c r="G79" s="1041"/>
      <c r="H79" s="1042"/>
    </row>
    <row r="82" spans="2:36" ht="16.5" x14ac:dyDescent="0.25">
      <c r="B82" s="11" t="s">
        <v>25</v>
      </c>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row>
  </sheetData>
  <mergeCells count="7">
    <mergeCell ref="H56:H57"/>
    <mergeCell ref="C9:E9"/>
    <mergeCell ref="F9:F11"/>
    <mergeCell ref="C10:E11"/>
    <mergeCell ref="D56:E56"/>
    <mergeCell ref="F56:F57"/>
    <mergeCell ref="G56:G57"/>
  </mergeCells>
  <pageMargins left="0.39370078740157483" right="0.39370078740157483" top="0.39370078740157483" bottom="0.39370078740157483" header="0.31496062992125984" footer="0.31496062992125984"/>
  <pageSetup paperSize="8" scale="52" fitToHeight="99" orientation="landscape" r:id="rId1"/>
  <ignoredErrors>
    <ignoredError sqref="F37 F47 F20:F2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autoPageBreaks="0" fitToPage="1"/>
  </sheetPr>
  <dimension ref="B2:G27"/>
  <sheetViews>
    <sheetView showGridLines="0" zoomScale="70" zoomScaleNormal="70" zoomScaleSheetLayoutView="85" workbookViewId="0">
      <pane ySplit="9" topLeftCell="A10" activePane="bottomLeft" state="frozen"/>
      <selection pane="bottomLeft"/>
    </sheetView>
  </sheetViews>
  <sheetFormatPr defaultColWidth="9" defaultRowHeight="12.75" outlineLevelRow="1" x14ac:dyDescent="0.2"/>
  <cols>
    <col min="1" max="1" width="2.85546875" style="9" customWidth="1"/>
    <col min="2" max="5" width="6.7109375" style="9" customWidth="1"/>
    <col min="6" max="6" width="49.42578125" style="9" customWidth="1"/>
    <col min="7" max="7" width="70.28515625" style="9" customWidth="1"/>
    <col min="8" max="16384" width="9" style="9"/>
  </cols>
  <sheetData>
    <row r="2" spans="2:7" x14ac:dyDescent="0.2">
      <c r="B2" s="7" t="str">
        <f>'Template Cover'!B2</f>
        <v>Owner:</v>
      </c>
      <c r="C2" s="8"/>
      <c r="D2" s="8"/>
      <c r="E2" s="8"/>
      <c r="F2" s="8" t="str">
        <f>Owner</f>
        <v>Department for Transport</v>
      </c>
      <c r="G2" s="8"/>
    </row>
    <row r="3" spans="2:7" x14ac:dyDescent="0.2">
      <c r="B3" s="7" t="str">
        <f>'Template Cover'!B3</f>
        <v>Project:</v>
      </c>
      <c r="C3" s="8"/>
      <c r="D3" s="8"/>
      <c r="E3" s="8"/>
      <c r="F3" s="8" t="str">
        <f>Project</f>
        <v>South Eastern Franchise</v>
      </c>
      <c r="G3" s="8"/>
    </row>
    <row r="4" spans="2:7" x14ac:dyDescent="0.2">
      <c r="B4" s="7" t="str">
        <f>'Template Cover'!B4</f>
        <v>Sheet:</v>
      </c>
      <c r="C4" s="8"/>
      <c r="D4" s="8"/>
      <c r="E4" s="8"/>
      <c r="F4" s="8" t="str">
        <f ca="1">MID(CELL("filename",$A$1),FIND("]",CELL("filename",$A$1))+1,99)</f>
        <v>Template Control</v>
      </c>
      <c r="G4" s="8"/>
    </row>
    <row r="5" spans="2:7" x14ac:dyDescent="0.2">
      <c r="B5" s="7" t="str">
        <f>'Template Cover'!B5</f>
        <v>Version:</v>
      </c>
      <c r="C5" s="8"/>
      <c r="D5" s="8"/>
      <c r="E5" s="8"/>
      <c r="F5" s="8">
        <f>Version</f>
        <v>1</v>
      </c>
      <c r="G5" s="8"/>
    </row>
    <row r="6" spans="2:7" x14ac:dyDescent="0.2">
      <c r="B6" s="7" t="str">
        <f>'Template Cover'!B6</f>
        <v>Date:</v>
      </c>
      <c r="C6" s="10"/>
      <c r="D6" s="10"/>
      <c r="E6" s="10"/>
      <c r="F6" s="10">
        <f ca="1">TODAY()</f>
        <v>43067</v>
      </c>
      <c r="G6" s="10"/>
    </row>
    <row r="7" spans="2:7" x14ac:dyDescent="0.2">
      <c r="B7" s="7" t="str">
        <f>'Template Cover'!B7</f>
        <v>Filename:</v>
      </c>
      <c r="C7" s="8"/>
      <c r="D7" s="8"/>
      <c r="E7" s="8"/>
      <c r="F7" s="8" t="str">
        <f ca="1">LEFT(CELL("FILENAME",$A$1),FIND("]",CELL("FILENAME",$A$1)))</f>
        <v>G:\AFP\RailGrpAll\FRP\002 Projects\009 South Eastern\0004 Finance\10_ITT\Financial Model Template\[SEF Financial Templates v4.01.xlsx]</v>
      </c>
      <c r="G7" s="8"/>
    </row>
    <row r="10" spans="2:7" ht="16.5" x14ac:dyDescent="0.25">
      <c r="B10" s="11" t="s">
        <v>26</v>
      </c>
      <c r="C10" s="11"/>
      <c r="D10" s="11"/>
      <c r="E10" s="11"/>
      <c r="F10" s="11"/>
      <c r="G10" s="11"/>
    </row>
    <row r="12" spans="2:7" ht="15" x14ac:dyDescent="0.25">
      <c r="B12" s="21" t="s">
        <v>27</v>
      </c>
      <c r="C12" s="21"/>
      <c r="D12" s="21"/>
      <c r="E12" s="21"/>
      <c r="F12" s="21"/>
      <c r="G12" s="21"/>
    </row>
    <row r="13" spans="2:7" outlineLevel="1" x14ac:dyDescent="0.2"/>
    <row r="14" spans="2:7" outlineLevel="1" x14ac:dyDescent="0.2"/>
    <row r="15" spans="2:7" outlineLevel="1" x14ac:dyDescent="0.2">
      <c r="E15" s="43" t="s">
        <v>28</v>
      </c>
      <c r="F15" s="44" t="s">
        <v>748</v>
      </c>
      <c r="G15" s="9" t="s">
        <v>29</v>
      </c>
    </row>
    <row r="16" spans="2:7" outlineLevel="1" x14ac:dyDescent="0.2">
      <c r="E16" s="43"/>
    </row>
    <row r="17" spans="2:7" outlineLevel="1" x14ac:dyDescent="0.2">
      <c r="E17" s="43" t="s">
        <v>30</v>
      </c>
      <c r="F17" s="45" t="str">
        <f>IF(RN_Switch="Real",Timeline!$C$16,"n/a")</f>
        <v>n/a</v>
      </c>
    </row>
    <row r="18" spans="2:7" outlineLevel="1" x14ac:dyDescent="0.2">
      <c r="E18" s="43"/>
    </row>
    <row r="19" spans="2:7" outlineLevel="1" x14ac:dyDescent="0.2">
      <c r="E19" s="43" t="s">
        <v>31</v>
      </c>
      <c r="F19" s="46">
        <f>Version</f>
        <v>1</v>
      </c>
    </row>
    <row r="21" spans="2:7" ht="15" x14ac:dyDescent="0.25">
      <c r="B21" s="21" t="s">
        <v>32</v>
      </c>
      <c r="C21" s="21"/>
      <c r="D21" s="21"/>
      <c r="E21" s="21"/>
      <c r="F21" s="21"/>
      <c r="G21" s="21"/>
    </row>
    <row r="22" spans="2:7" outlineLevel="1" x14ac:dyDescent="0.2"/>
    <row r="23" spans="2:7" outlineLevel="1" x14ac:dyDescent="0.2"/>
    <row r="24" spans="2:7" outlineLevel="1" x14ac:dyDescent="0.2">
      <c r="E24" s="43" t="s">
        <v>33</v>
      </c>
      <c r="F24" s="47" t="s">
        <v>34</v>
      </c>
      <c r="G24" s="9" t="str">
        <f>"Bidders should specify the model option names in Line Items tab, rows "&amp;ROW('Line Items'!D2778)&amp;":"&amp;ROW('Line Items'!D2798)</f>
        <v>Bidders should specify the model option names in Line Items tab, rows 2778:2798</v>
      </c>
    </row>
    <row r="27" spans="2:7" ht="16.5" x14ac:dyDescent="0.25">
      <c r="B27" s="11" t="s">
        <v>25</v>
      </c>
      <c r="C27" s="11"/>
      <c r="D27" s="11"/>
      <c r="E27" s="11"/>
      <c r="F27" s="11"/>
      <c r="G27" s="11"/>
    </row>
  </sheetData>
  <dataValidations count="1">
    <dataValidation type="list" allowBlank="1" showInputMessage="1" showErrorMessage="1" sqref="F24">
      <formula1>Model_Option</formula1>
    </dataValidation>
  </dataValidations>
  <pageMargins left="0.39370078740157483" right="0.39370078740157483" top="0.39370078740157483" bottom="0.39370078740157483" header="0.31496062992125984" footer="0.31496062992125984"/>
  <pageSetup paperSize="8" fitToHeight="9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'Line Items'!$D$2866:$D$2867</xm:f>
          </x14:formula1>
          <xm:sqref>F15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autoPageBreaks="0" fitToPage="1"/>
  </sheetPr>
  <dimension ref="B2:L72"/>
  <sheetViews>
    <sheetView showGridLines="0" zoomScale="70" zoomScaleNormal="70" zoomScaleSheetLayoutView="85" workbookViewId="0">
      <pane ySplit="12" topLeftCell="A13" activePane="bottomLeft" state="frozen"/>
      <selection pane="bottomLeft"/>
    </sheetView>
  </sheetViews>
  <sheetFormatPr defaultColWidth="9" defaultRowHeight="12.75" x14ac:dyDescent="0.2"/>
  <cols>
    <col min="1" max="1" width="2.85546875" style="9" customWidth="1"/>
    <col min="2" max="2" width="17.85546875" style="9" customWidth="1"/>
    <col min="3" max="3" width="10.28515625" style="9" customWidth="1"/>
    <col min="4" max="4" width="12.140625" style="9" customWidth="1"/>
    <col min="5" max="5" width="10.28515625" style="9" customWidth="1"/>
    <col min="6" max="6" width="60.140625" style="9" customWidth="1"/>
    <col min="7" max="7" width="14" style="9" customWidth="1"/>
    <col min="8" max="9" width="14.42578125" style="9" customWidth="1"/>
    <col min="10" max="12" width="11.5703125" style="9" customWidth="1"/>
    <col min="13" max="16384" width="9" style="9"/>
  </cols>
  <sheetData>
    <row r="2" spans="2:12" x14ac:dyDescent="0.2">
      <c r="B2" s="7" t="str">
        <f>'Template Cover'!B2</f>
        <v>Owner:</v>
      </c>
      <c r="C2" s="8"/>
      <c r="D2" s="8"/>
      <c r="E2" s="8"/>
      <c r="F2" s="8" t="str">
        <f>Owner</f>
        <v>Department for Transport</v>
      </c>
      <c r="G2" s="8"/>
      <c r="H2" s="8"/>
      <c r="I2" s="8"/>
      <c r="J2" s="8"/>
      <c r="K2" s="8"/>
      <c r="L2" s="8"/>
    </row>
    <row r="3" spans="2:12" x14ac:dyDescent="0.2">
      <c r="B3" s="7" t="str">
        <f>'Template Cover'!B3</f>
        <v>Project:</v>
      </c>
      <c r="C3" s="8"/>
      <c r="D3" s="8"/>
      <c r="E3" s="8"/>
      <c r="F3" s="8" t="str">
        <f>Project</f>
        <v>South Eastern Franchise</v>
      </c>
      <c r="G3" s="8"/>
      <c r="H3" s="8"/>
      <c r="I3" s="8"/>
      <c r="J3" s="8"/>
      <c r="K3" s="8"/>
      <c r="L3" s="8"/>
    </row>
    <row r="4" spans="2:12" x14ac:dyDescent="0.2">
      <c r="B4" s="7" t="str">
        <f>'Template Cover'!B4</f>
        <v>Sheet:</v>
      </c>
      <c r="C4" s="8"/>
      <c r="D4" s="8"/>
      <c r="E4" s="8"/>
      <c r="F4" s="8" t="str">
        <f ca="1">MID(CELL("filename",$A$1),FIND("]",CELL("filename",$A$1))+1,99)</f>
        <v>Version Control</v>
      </c>
      <c r="G4" s="8"/>
      <c r="H4" s="8"/>
      <c r="I4" s="8"/>
      <c r="J4" s="8"/>
      <c r="K4" s="8"/>
      <c r="L4" s="8"/>
    </row>
    <row r="5" spans="2:12" x14ac:dyDescent="0.2">
      <c r="B5" s="7" t="str">
        <f>'Template Cover'!B5</f>
        <v>Version:</v>
      </c>
      <c r="C5" s="8"/>
      <c r="D5" s="8"/>
      <c r="E5" s="8"/>
      <c r="F5" s="8">
        <f>Version</f>
        <v>1</v>
      </c>
      <c r="G5" s="8"/>
      <c r="H5" s="8"/>
      <c r="I5" s="8"/>
      <c r="J5" s="8"/>
      <c r="K5" s="8"/>
      <c r="L5" s="8"/>
    </row>
    <row r="6" spans="2:12" x14ac:dyDescent="0.2">
      <c r="B6" s="7" t="str">
        <f>'Template Cover'!B6</f>
        <v>Date:</v>
      </c>
      <c r="C6" s="10"/>
      <c r="D6" s="10"/>
      <c r="E6" s="10"/>
      <c r="F6" s="10">
        <f ca="1">TODAY()</f>
        <v>43067</v>
      </c>
      <c r="G6" s="10"/>
      <c r="H6" s="10"/>
      <c r="I6" s="10"/>
      <c r="J6" s="10"/>
      <c r="K6" s="10"/>
      <c r="L6" s="10"/>
    </row>
    <row r="7" spans="2:12" x14ac:dyDescent="0.2">
      <c r="B7" s="7" t="str">
        <f>'Template Cover'!B7</f>
        <v>Filename:</v>
      </c>
      <c r="C7" s="8"/>
      <c r="D7" s="8"/>
      <c r="E7" s="8"/>
      <c r="F7" s="8" t="str">
        <f ca="1">LEFT(CELL("FILENAME",$A$1),FIND("]",CELL("FILENAME",$A$1)))</f>
        <v>G:\AFP\RailGrpAll\FRP\002 Projects\009 South Eastern\0004 Finance\10_ITT\Financial Model Template\[SEF Financial Templates v4.01.xlsx]</v>
      </c>
      <c r="G7" s="8"/>
      <c r="H7" s="8"/>
      <c r="I7" s="8"/>
      <c r="J7" s="8"/>
      <c r="K7" s="8"/>
      <c r="L7" s="8"/>
    </row>
    <row r="10" spans="2:12" ht="16.5" x14ac:dyDescent="0.25">
      <c r="B10" s="11" t="s">
        <v>35</v>
      </c>
      <c r="C10" s="11"/>
      <c r="D10" s="11"/>
      <c r="E10" s="11"/>
      <c r="F10" s="11"/>
      <c r="G10" s="11"/>
      <c r="H10" s="11"/>
      <c r="I10" s="11"/>
      <c r="J10" s="11"/>
      <c r="K10" s="11"/>
      <c r="L10" s="11"/>
    </row>
    <row r="12" spans="2:12" ht="51" x14ac:dyDescent="0.2">
      <c r="B12" s="48" t="s">
        <v>36</v>
      </c>
      <c r="C12" s="49" t="s">
        <v>37</v>
      </c>
      <c r="D12" s="49" t="s">
        <v>38</v>
      </c>
      <c r="E12" s="48" t="s">
        <v>19</v>
      </c>
      <c r="F12" s="50" t="s">
        <v>39</v>
      </c>
      <c r="G12" s="50" t="s">
        <v>39</v>
      </c>
      <c r="H12" s="48" t="s">
        <v>40</v>
      </c>
      <c r="I12" s="48" t="s">
        <v>41</v>
      </c>
      <c r="J12" s="51" t="s">
        <v>42</v>
      </c>
      <c r="K12" s="52" t="s">
        <v>43</v>
      </c>
      <c r="L12" s="51" t="s">
        <v>44</v>
      </c>
    </row>
    <row r="13" spans="2:12" x14ac:dyDescent="0.2">
      <c r="B13" s="53"/>
      <c r="C13" s="53"/>
      <c r="D13" s="53"/>
      <c r="E13" s="53"/>
      <c r="F13" s="53"/>
      <c r="G13" s="53"/>
      <c r="H13" s="53"/>
      <c r="I13" s="53"/>
      <c r="J13" s="53"/>
      <c r="K13" s="53"/>
      <c r="L13" s="53"/>
    </row>
    <row r="14" spans="2:12" x14ac:dyDescent="0.2">
      <c r="B14" s="54"/>
      <c r="C14" s="54"/>
      <c r="D14" s="54"/>
      <c r="E14" s="54"/>
      <c r="F14" s="54"/>
      <c r="G14" s="54"/>
      <c r="H14" s="54"/>
      <c r="I14" s="54"/>
      <c r="J14" s="54"/>
      <c r="K14" s="54"/>
      <c r="L14" s="54"/>
    </row>
    <row r="15" spans="2:12" x14ac:dyDescent="0.2">
      <c r="B15" s="54"/>
      <c r="C15" s="54"/>
      <c r="D15" s="54"/>
      <c r="E15" s="54"/>
      <c r="F15" s="54"/>
      <c r="G15" s="54"/>
      <c r="H15" s="54"/>
      <c r="I15" s="54"/>
      <c r="J15" s="54"/>
      <c r="K15" s="54"/>
      <c r="L15" s="54"/>
    </row>
    <row r="16" spans="2:12" x14ac:dyDescent="0.2">
      <c r="B16" s="54"/>
      <c r="C16" s="54"/>
      <c r="D16" s="54"/>
      <c r="E16" s="54"/>
      <c r="F16" s="54"/>
      <c r="G16" s="54"/>
      <c r="H16" s="54"/>
      <c r="I16" s="54"/>
      <c r="J16" s="54"/>
      <c r="K16" s="54"/>
      <c r="L16" s="54"/>
    </row>
    <row r="17" spans="2:12" x14ac:dyDescent="0.2">
      <c r="B17" s="54"/>
      <c r="C17" s="54"/>
      <c r="D17" s="54"/>
      <c r="E17" s="54"/>
      <c r="F17" s="54"/>
      <c r="G17" s="54"/>
      <c r="H17" s="54"/>
      <c r="I17" s="54"/>
      <c r="J17" s="54"/>
      <c r="K17" s="54"/>
      <c r="L17" s="54"/>
    </row>
    <row r="18" spans="2:12" x14ac:dyDescent="0.2">
      <c r="B18" s="54"/>
      <c r="C18" s="54"/>
      <c r="D18" s="54"/>
      <c r="E18" s="54"/>
      <c r="F18" s="54"/>
      <c r="G18" s="54"/>
      <c r="H18" s="54"/>
      <c r="I18" s="54"/>
      <c r="J18" s="54"/>
      <c r="K18" s="54"/>
      <c r="L18" s="54"/>
    </row>
    <row r="19" spans="2:12" x14ac:dyDescent="0.2">
      <c r="B19" s="54"/>
      <c r="C19" s="54"/>
      <c r="D19" s="54"/>
      <c r="E19" s="54"/>
      <c r="F19" s="54"/>
      <c r="G19" s="54"/>
      <c r="H19" s="54"/>
      <c r="I19" s="54"/>
      <c r="J19" s="54"/>
      <c r="K19" s="54"/>
      <c r="L19" s="54"/>
    </row>
    <row r="20" spans="2:12" x14ac:dyDescent="0.2">
      <c r="B20" s="54"/>
      <c r="C20" s="54"/>
      <c r="D20" s="54"/>
      <c r="E20" s="54"/>
      <c r="F20" s="54"/>
      <c r="G20" s="54"/>
      <c r="H20" s="54"/>
      <c r="I20" s="54"/>
      <c r="J20" s="54"/>
      <c r="K20" s="54"/>
      <c r="L20" s="54"/>
    </row>
    <row r="21" spans="2:12" x14ac:dyDescent="0.2">
      <c r="B21" s="54"/>
      <c r="C21" s="54"/>
      <c r="D21" s="54"/>
      <c r="E21" s="54"/>
      <c r="F21" s="54"/>
      <c r="G21" s="54"/>
      <c r="H21" s="54"/>
      <c r="I21" s="54"/>
      <c r="J21" s="54"/>
      <c r="K21" s="54"/>
      <c r="L21" s="54"/>
    </row>
    <row r="22" spans="2:12" x14ac:dyDescent="0.2">
      <c r="B22" s="54"/>
      <c r="C22" s="54"/>
      <c r="D22" s="54"/>
      <c r="E22" s="54"/>
      <c r="F22" s="54"/>
      <c r="G22" s="54"/>
      <c r="H22" s="54"/>
      <c r="I22" s="54"/>
      <c r="J22" s="54"/>
      <c r="K22" s="54"/>
      <c r="L22" s="54"/>
    </row>
    <row r="23" spans="2:12" x14ac:dyDescent="0.2">
      <c r="B23" s="54"/>
      <c r="C23" s="54"/>
      <c r="D23" s="54"/>
      <c r="E23" s="54"/>
      <c r="F23" s="54"/>
      <c r="G23" s="54"/>
      <c r="H23" s="54"/>
      <c r="I23" s="54"/>
      <c r="J23" s="54"/>
      <c r="K23" s="54"/>
      <c r="L23" s="54"/>
    </row>
    <row r="24" spans="2:12" x14ac:dyDescent="0.2">
      <c r="B24" s="54"/>
      <c r="C24" s="54"/>
      <c r="D24" s="54"/>
      <c r="E24" s="54"/>
      <c r="F24" s="54"/>
      <c r="G24" s="54"/>
      <c r="H24" s="54"/>
      <c r="I24" s="54"/>
      <c r="J24" s="54"/>
      <c r="K24" s="54"/>
      <c r="L24" s="54"/>
    </row>
    <row r="25" spans="2:12" x14ac:dyDescent="0.2">
      <c r="B25" s="54"/>
      <c r="C25" s="54"/>
      <c r="D25" s="54"/>
      <c r="E25" s="54"/>
      <c r="F25" s="54"/>
      <c r="G25" s="54"/>
      <c r="H25" s="54"/>
      <c r="I25" s="54"/>
      <c r="J25" s="54"/>
      <c r="K25" s="54"/>
      <c r="L25" s="54"/>
    </row>
    <row r="26" spans="2:12" x14ac:dyDescent="0.2">
      <c r="B26" s="54"/>
      <c r="C26" s="54"/>
      <c r="D26" s="54"/>
      <c r="E26" s="54"/>
      <c r="F26" s="54"/>
      <c r="G26" s="54"/>
      <c r="H26" s="54"/>
      <c r="I26" s="54"/>
      <c r="J26" s="54"/>
      <c r="K26" s="54"/>
      <c r="L26" s="54"/>
    </row>
    <row r="27" spans="2:12" x14ac:dyDescent="0.2">
      <c r="B27" s="54"/>
      <c r="C27" s="54"/>
      <c r="D27" s="54"/>
      <c r="E27" s="54"/>
      <c r="F27" s="54"/>
      <c r="G27" s="54"/>
      <c r="H27" s="54"/>
      <c r="I27" s="54"/>
      <c r="J27" s="54"/>
      <c r="K27" s="54"/>
      <c r="L27" s="54"/>
    </row>
    <row r="28" spans="2:12" x14ac:dyDescent="0.2">
      <c r="B28" s="54"/>
      <c r="C28" s="54"/>
      <c r="D28" s="54"/>
      <c r="E28" s="54"/>
      <c r="F28" s="54"/>
      <c r="G28" s="54"/>
      <c r="H28" s="54"/>
      <c r="I28" s="54"/>
      <c r="J28" s="54"/>
      <c r="K28" s="54"/>
      <c r="L28" s="54"/>
    </row>
    <row r="29" spans="2:12" x14ac:dyDescent="0.2">
      <c r="B29" s="54"/>
      <c r="C29" s="54"/>
      <c r="D29" s="54"/>
      <c r="E29" s="54"/>
      <c r="F29" s="54"/>
      <c r="G29" s="54"/>
      <c r="H29" s="54"/>
      <c r="I29" s="54"/>
      <c r="J29" s="54"/>
      <c r="K29" s="54"/>
      <c r="L29" s="54"/>
    </row>
    <row r="30" spans="2:12" x14ac:dyDescent="0.2">
      <c r="B30" s="54"/>
      <c r="C30" s="54"/>
      <c r="D30" s="54"/>
      <c r="E30" s="54"/>
      <c r="F30" s="54"/>
      <c r="G30" s="54"/>
      <c r="H30" s="54"/>
      <c r="I30" s="54"/>
      <c r="J30" s="54"/>
      <c r="K30" s="54"/>
      <c r="L30" s="54"/>
    </row>
    <row r="31" spans="2:12" x14ac:dyDescent="0.2">
      <c r="B31" s="54"/>
      <c r="C31" s="54"/>
      <c r="D31" s="54"/>
      <c r="E31" s="54"/>
      <c r="F31" s="54"/>
      <c r="G31" s="54"/>
      <c r="H31" s="54"/>
      <c r="I31" s="54"/>
      <c r="J31" s="54"/>
      <c r="K31" s="54"/>
      <c r="L31" s="54"/>
    </row>
    <row r="32" spans="2:12" x14ac:dyDescent="0.2">
      <c r="B32" s="54"/>
      <c r="C32" s="54"/>
      <c r="D32" s="54"/>
      <c r="E32" s="54"/>
      <c r="F32" s="54"/>
      <c r="G32" s="54"/>
      <c r="H32" s="54"/>
      <c r="I32" s="54"/>
      <c r="J32" s="54"/>
      <c r="K32" s="54"/>
      <c r="L32" s="54"/>
    </row>
    <row r="33" spans="2:12" x14ac:dyDescent="0.2">
      <c r="B33" s="54"/>
      <c r="C33" s="54"/>
      <c r="D33" s="54"/>
      <c r="E33" s="54"/>
      <c r="F33" s="54"/>
      <c r="G33" s="54"/>
      <c r="H33" s="54"/>
      <c r="I33" s="54"/>
      <c r="J33" s="54"/>
      <c r="K33" s="54"/>
      <c r="L33" s="54"/>
    </row>
    <row r="34" spans="2:12" x14ac:dyDescent="0.2">
      <c r="B34" s="54"/>
      <c r="C34" s="54"/>
      <c r="D34" s="54"/>
      <c r="E34" s="54"/>
      <c r="F34" s="54"/>
      <c r="G34" s="54"/>
      <c r="H34" s="54"/>
      <c r="I34" s="54"/>
      <c r="J34" s="54"/>
      <c r="K34" s="54"/>
      <c r="L34" s="54"/>
    </row>
    <row r="35" spans="2:12" x14ac:dyDescent="0.2">
      <c r="B35" s="54"/>
      <c r="C35" s="54"/>
      <c r="D35" s="54"/>
      <c r="E35" s="54"/>
      <c r="F35" s="54"/>
      <c r="G35" s="54"/>
      <c r="H35" s="54"/>
      <c r="I35" s="54"/>
      <c r="J35" s="54"/>
      <c r="K35" s="54"/>
      <c r="L35" s="54"/>
    </row>
    <row r="36" spans="2:12" x14ac:dyDescent="0.2">
      <c r="B36" s="54"/>
      <c r="C36" s="54"/>
      <c r="D36" s="54"/>
      <c r="E36" s="54"/>
      <c r="F36" s="54"/>
      <c r="G36" s="54"/>
      <c r="H36" s="54"/>
      <c r="I36" s="54"/>
      <c r="J36" s="54"/>
      <c r="K36" s="54"/>
      <c r="L36" s="54"/>
    </row>
    <row r="37" spans="2:12" x14ac:dyDescent="0.2">
      <c r="B37" s="54"/>
      <c r="C37" s="54"/>
      <c r="D37" s="54"/>
      <c r="E37" s="54"/>
      <c r="F37" s="54"/>
      <c r="G37" s="54"/>
      <c r="H37" s="54"/>
      <c r="I37" s="54"/>
      <c r="J37" s="54"/>
      <c r="K37" s="54"/>
      <c r="L37" s="54"/>
    </row>
    <row r="38" spans="2:12" x14ac:dyDescent="0.2">
      <c r="B38" s="54"/>
      <c r="C38" s="54"/>
      <c r="D38" s="54"/>
      <c r="E38" s="54"/>
      <c r="F38" s="54"/>
      <c r="G38" s="54"/>
      <c r="H38" s="54"/>
      <c r="I38" s="54"/>
      <c r="J38" s="54"/>
      <c r="K38" s="54"/>
      <c r="L38" s="54"/>
    </row>
    <row r="39" spans="2:12" x14ac:dyDescent="0.2">
      <c r="B39" s="54"/>
      <c r="C39" s="54"/>
      <c r="D39" s="54"/>
      <c r="E39" s="54"/>
      <c r="F39" s="54"/>
      <c r="G39" s="54"/>
      <c r="H39" s="54"/>
      <c r="I39" s="54"/>
      <c r="J39" s="54"/>
      <c r="K39" s="54"/>
      <c r="L39" s="54"/>
    </row>
    <row r="40" spans="2:12" x14ac:dyDescent="0.2">
      <c r="B40" s="54"/>
      <c r="C40" s="54"/>
      <c r="D40" s="54"/>
      <c r="E40" s="54"/>
      <c r="F40" s="54"/>
      <c r="G40" s="54"/>
      <c r="H40" s="54"/>
      <c r="I40" s="54"/>
      <c r="J40" s="54"/>
      <c r="K40" s="54"/>
      <c r="L40" s="54"/>
    </row>
    <row r="41" spans="2:12" x14ac:dyDescent="0.2">
      <c r="B41" s="54"/>
      <c r="C41" s="54"/>
      <c r="D41" s="54"/>
      <c r="E41" s="54"/>
      <c r="F41" s="54"/>
      <c r="G41" s="54"/>
      <c r="H41" s="54"/>
      <c r="I41" s="54"/>
      <c r="J41" s="54"/>
      <c r="K41" s="54"/>
      <c r="L41" s="54"/>
    </row>
    <row r="42" spans="2:12" x14ac:dyDescent="0.2">
      <c r="B42" s="54"/>
      <c r="C42" s="54"/>
      <c r="D42" s="54"/>
      <c r="E42" s="54"/>
      <c r="F42" s="54"/>
      <c r="G42" s="54"/>
      <c r="H42" s="54"/>
      <c r="I42" s="54"/>
      <c r="J42" s="54"/>
      <c r="K42" s="54"/>
      <c r="L42" s="54"/>
    </row>
    <row r="43" spans="2:12" x14ac:dyDescent="0.2">
      <c r="B43" s="54"/>
      <c r="C43" s="54"/>
      <c r="D43" s="54"/>
      <c r="E43" s="54"/>
      <c r="F43" s="54"/>
      <c r="G43" s="54"/>
      <c r="H43" s="54"/>
      <c r="I43" s="54"/>
      <c r="J43" s="54"/>
      <c r="K43" s="54"/>
      <c r="L43" s="54"/>
    </row>
    <row r="44" spans="2:12" x14ac:dyDescent="0.2">
      <c r="B44" s="54"/>
      <c r="C44" s="54"/>
      <c r="D44" s="54"/>
      <c r="E44" s="54"/>
      <c r="F44" s="54"/>
      <c r="G44" s="54"/>
      <c r="H44" s="54"/>
      <c r="I44" s="54"/>
      <c r="J44" s="54"/>
      <c r="K44" s="54"/>
      <c r="L44" s="54"/>
    </row>
    <row r="45" spans="2:12" x14ac:dyDescent="0.2">
      <c r="B45" s="54"/>
      <c r="C45" s="54"/>
      <c r="D45" s="54"/>
      <c r="E45" s="54"/>
      <c r="F45" s="54"/>
      <c r="G45" s="54"/>
      <c r="H45" s="54"/>
      <c r="I45" s="54"/>
      <c r="J45" s="54"/>
      <c r="K45" s="54"/>
      <c r="L45" s="54"/>
    </row>
    <row r="46" spans="2:12" x14ac:dyDescent="0.2">
      <c r="B46" s="54"/>
      <c r="C46" s="54"/>
      <c r="D46" s="54"/>
      <c r="E46" s="54"/>
      <c r="F46" s="54"/>
      <c r="G46" s="54"/>
      <c r="H46" s="54"/>
      <c r="I46" s="54"/>
      <c r="J46" s="54"/>
      <c r="K46" s="54"/>
      <c r="L46" s="54"/>
    </row>
    <row r="47" spans="2:12" x14ac:dyDescent="0.2">
      <c r="B47" s="54"/>
      <c r="C47" s="54"/>
      <c r="D47" s="54"/>
      <c r="E47" s="54"/>
      <c r="F47" s="54"/>
      <c r="G47" s="54"/>
      <c r="H47" s="54"/>
      <c r="I47" s="54"/>
      <c r="J47" s="54"/>
      <c r="K47" s="54"/>
      <c r="L47" s="54"/>
    </row>
    <row r="48" spans="2:12" x14ac:dyDescent="0.2">
      <c r="B48" s="54"/>
      <c r="C48" s="54"/>
      <c r="D48" s="54"/>
      <c r="E48" s="54"/>
      <c r="F48" s="54"/>
      <c r="G48" s="54"/>
      <c r="H48" s="54"/>
      <c r="I48" s="54"/>
      <c r="J48" s="54"/>
      <c r="K48" s="54"/>
      <c r="L48" s="54"/>
    </row>
    <row r="49" spans="2:12" x14ac:dyDescent="0.2">
      <c r="B49" s="54"/>
      <c r="C49" s="54"/>
      <c r="D49" s="54"/>
      <c r="E49" s="54"/>
      <c r="F49" s="54"/>
      <c r="G49" s="54"/>
      <c r="H49" s="54"/>
      <c r="I49" s="54"/>
      <c r="J49" s="54"/>
      <c r="K49" s="54"/>
      <c r="L49" s="54"/>
    </row>
    <row r="50" spans="2:12" x14ac:dyDescent="0.2">
      <c r="B50" s="54"/>
      <c r="C50" s="54"/>
      <c r="D50" s="54"/>
      <c r="E50" s="54"/>
      <c r="F50" s="54"/>
      <c r="G50" s="54"/>
      <c r="H50" s="54"/>
      <c r="I50" s="54"/>
      <c r="J50" s="54"/>
      <c r="K50" s="54"/>
      <c r="L50" s="54"/>
    </row>
    <row r="51" spans="2:12" x14ac:dyDescent="0.2">
      <c r="B51" s="54"/>
      <c r="C51" s="54"/>
      <c r="D51" s="54"/>
      <c r="E51" s="54"/>
      <c r="F51" s="54"/>
      <c r="G51" s="54"/>
      <c r="H51" s="54"/>
      <c r="I51" s="54"/>
      <c r="J51" s="54"/>
      <c r="K51" s="54"/>
      <c r="L51" s="54"/>
    </row>
    <row r="52" spans="2:12" x14ac:dyDescent="0.2">
      <c r="B52" s="54"/>
      <c r="C52" s="54"/>
      <c r="D52" s="54"/>
      <c r="E52" s="54"/>
      <c r="F52" s="54"/>
      <c r="G52" s="54"/>
      <c r="H52" s="54"/>
      <c r="I52" s="54"/>
      <c r="J52" s="54"/>
      <c r="K52" s="54"/>
      <c r="L52" s="54"/>
    </row>
    <row r="53" spans="2:12" x14ac:dyDescent="0.2">
      <c r="B53" s="54"/>
      <c r="C53" s="54"/>
      <c r="D53" s="54"/>
      <c r="E53" s="54"/>
      <c r="F53" s="54"/>
      <c r="G53" s="54"/>
      <c r="H53" s="54"/>
      <c r="I53" s="54"/>
      <c r="J53" s="54"/>
      <c r="K53" s="54"/>
      <c r="L53" s="54"/>
    </row>
    <row r="54" spans="2:12" x14ac:dyDescent="0.2">
      <c r="B54" s="54"/>
      <c r="C54" s="54"/>
      <c r="D54" s="54"/>
      <c r="E54" s="54"/>
      <c r="F54" s="54"/>
      <c r="G54" s="54"/>
      <c r="H54" s="54"/>
      <c r="I54" s="54"/>
      <c r="J54" s="54"/>
      <c r="K54" s="54"/>
      <c r="L54" s="54"/>
    </row>
    <row r="55" spans="2:12" x14ac:dyDescent="0.2">
      <c r="B55" s="54"/>
      <c r="C55" s="54"/>
      <c r="D55" s="54"/>
      <c r="E55" s="54"/>
      <c r="F55" s="54"/>
      <c r="G55" s="54"/>
      <c r="H55" s="54"/>
      <c r="I55" s="54"/>
      <c r="J55" s="54"/>
      <c r="K55" s="54"/>
      <c r="L55" s="54"/>
    </row>
    <row r="56" spans="2:12" x14ac:dyDescent="0.2">
      <c r="B56" s="54"/>
      <c r="C56" s="54"/>
      <c r="D56" s="54"/>
      <c r="E56" s="54"/>
      <c r="F56" s="54"/>
      <c r="G56" s="54"/>
      <c r="H56" s="54"/>
      <c r="I56" s="54"/>
      <c r="J56" s="54"/>
      <c r="K56" s="54"/>
      <c r="L56" s="54"/>
    </row>
    <row r="57" spans="2:12" x14ac:dyDescent="0.2">
      <c r="B57" s="54"/>
      <c r="C57" s="54"/>
      <c r="D57" s="54"/>
      <c r="E57" s="54"/>
      <c r="F57" s="54"/>
      <c r="G57" s="54"/>
      <c r="H57" s="54"/>
      <c r="I57" s="54"/>
      <c r="J57" s="54"/>
      <c r="K57" s="54"/>
      <c r="L57" s="54"/>
    </row>
    <row r="58" spans="2:12" x14ac:dyDescent="0.2">
      <c r="B58" s="54"/>
      <c r="C58" s="54"/>
      <c r="D58" s="54"/>
      <c r="E58" s="54"/>
      <c r="F58" s="54"/>
      <c r="G58" s="54"/>
      <c r="H58" s="54"/>
      <c r="I58" s="54"/>
      <c r="J58" s="54"/>
      <c r="K58" s="54"/>
      <c r="L58" s="54"/>
    </row>
    <row r="59" spans="2:12" x14ac:dyDescent="0.2">
      <c r="B59" s="54"/>
      <c r="C59" s="54"/>
      <c r="D59" s="54"/>
      <c r="E59" s="54"/>
      <c r="F59" s="54"/>
      <c r="G59" s="54"/>
      <c r="H59" s="54"/>
      <c r="I59" s="54"/>
      <c r="J59" s="54"/>
      <c r="K59" s="54"/>
      <c r="L59" s="54"/>
    </row>
    <row r="60" spans="2:12" x14ac:dyDescent="0.2">
      <c r="B60" s="54"/>
      <c r="C60" s="54"/>
      <c r="D60" s="54"/>
      <c r="E60" s="54"/>
      <c r="F60" s="54"/>
      <c r="G60" s="54"/>
      <c r="H60" s="54"/>
      <c r="I60" s="54"/>
      <c r="J60" s="54"/>
      <c r="K60" s="54"/>
      <c r="L60" s="54"/>
    </row>
    <row r="61" spans="2:12" x14ac:dyDescent="0.2">
      <c r="B61" s="54"/>
      <c r="C61" s="54"/>
      <c r="D61" s="54"/>
      <c r="E61" s="54"/>
      <c r="F61" s="54"/>
      <c r="G61" s="54"/>
      <c r="H61" s="54"/>
      <c r="I61" s="54"/>
      <c r="J61" s="54"/>
      <c r="K61" s="54"/>
      <c r="L61" s="54"/>
    </row>
    <row r="62" spans="2:12" x14ac:dyDescent="0.2">
      <c r="B62" s="54"/>
      <c r="C62" s="54"/>
      <c r="D62" s="54"/>
      <c r="E62" s="54"/>
      <c r="F62" s="54"/>
      <c r="G62" s="54"/>
      <c r="H62" s="54"/>
      <c r="I62" s="54"/>
      <c r="J62" s="54"/>
      <c r="K62" s="54"/>
      <c r="L62" s="54"/>
    </row>
    <row r="63" spans="2:12" x14ac:dyDescent="0.2">
      <c r="B63" s="54"/>
      <c r="C63" s="54"/>
      <c r="D63" s="54"/>
      <c r="E63" s="54"/>
      <c r="F63" s="54"/>
      <c r="G63" s="54"/>
      <c r="H63" s="54"/>
      <c r="I63" s="54"/>
      <c r="J63" s="54"/>
      <c r="K63" s="54"/>
      <c r="L63" s="54"/>
    </row>
    <row r="64" spans="2:12" x14ac:dyDescent="0.2">
      <c r="B64" s="54"/>
      <c r="C64" s="54"/>
      <c r="D64" s="54"/>
      <c r="E64" s="54"/>
      <c r="F64" s="54"/>
      <c r="G64" s="54"/>
      <c r="H64" s="54"/>
      <c r="I64" s="54"/>
      <c r="J64" s="54"/>
      <c r="K64" s="54"/>
      <c r="L64" s="54"/>
    </row>
    <row r="65" spans="2:12" x14ac:dyDescent="0.2">
      <c r="B65" s="54"/>
      <c r="C65" s="54"/>
      <c r="D65" s="54"/>
      <c r="E65" s="54"/>
      <c r="F65" s="54"/>
      <c r="G65" s="54"/>
      <c r="H65" s="54"/>
      <c r="I65" s="54"/>
      <c r="J65" s="54"/>
      <c r="K65" s="54"/>
      <c r="L65" s="54"/>
    </row>
    <row r="66" spans="2:12" x14ac:dyDescent="0.2">
      <c r="B66" s="54"/>
      <c r="C66" s="54"/>
      <c r="D66" s="54"/>
      <c r="E66" s="54"/>
      <c r="F66" s="54"/>
      <c r="G66" s="54"/>
      <c r="H66" s="54"/>
      <c r="I66" s="54"/>
      <c r="J66" s="54"/>
      <c r="K66" s="54"/>
      <c r="L66" s="54"/>
    </row>
    <row r="67" spans="2:12" x14ac:dyDescent="0.2">
      <c r="B67" s="54"/>
      <c r="C67" s="54"/>
      <c r="D67" s="54"/>
      <c r="E67" s="54"/>
      <c r="F67" s="54"/>
      <c r="G67" s="54"/>
      <c r="H67" s="54"/>
      <c r="I67" s="54"/>
      <c r="J67" s="54"/>
      <c r="K67" s="54"/>
      <c r="L67" s="54"/>
    </row>
    <row r="68" spans="2:12" x14ac:dyDescent="0.2">
      <c r="B68" s="54"/>
      <c r="C68" s="54"/>
      <c r="D68" s="54"/>
      <c r="E68" s="54"/>
      <c r="F68" s="54"/>
      <c r="G68" s="54"/>
      <c r="H68" s="54"/>
      <c r="I68" s="54"/>
      <c r="J68" s="54"/>
      <c r="K68" s="54"/>
      <c r="L68" s="54"/>
    </row>
    <row r="69" spans="2:12" x14ac:dyDescent="0.2">
      <c r="B69" s="55"/>
      <c r="C69" s="55"/>
      <c r="D69" s="55"/>
      <c r="E69" s="55"/>
      <c r="F69" s="55"/>
      <c r="G69" s="55"/>
      <c r="H69" s="55"/>
      <c r="I69" s="55"/>
      <c r="J69" s="55"/>
      <c r="K69" s="55"/>
      <c r="L69" s="55"/>
    </row>
    <row r="72" spans="2:12" ht="16.5" x14ac:dyDescent="0.25">
      <c r="B72" s="11" t="s">
        <v>25</v>
      </c>
      <c r="C72" s="11"/>
      <c r="D72" s="11"/>
      <c r="E72" s="11"/>
      <c r="F72" s="11"/>
      <c r="G72" s="11"/>
      <c r="H72" s="11"/>
      <c r="I72" s="11"/>
      <c r="J72" s="11"/>
      <c r="K72" s="11"/>
      <c r="L72" s="11"/>
    </row>
  </sheetData>
  <pageMargins left="0.39370078740157483" right="0.39370078740157483" top="0.39370078740157483" bottom="0.39370078740157483" header="0.31496062992125984" footer="0.31496062992125984"/>
  <pageSetup paperSize="8" fitToHeight="9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008080"/>
    <pageSetUpPr fitToPage="1"/>
  </sheetPr>
  <dimension ref="A1:P32"/>
  <sheetViews>
    <sheetView showGridLines="0" zoomScale="70" zoomScaleNormal="70" zoomScaleSheetLayoutView="85" workbookViewId="0"/>
  </sheetViews>
  <sheetFormatPr defaultColWidth="9" defaultRowHeight="12.75" x14ac:dyDescent="0.2"/>
  <cols>
    <col min="1" max="1" width="2.85546875" style="9" customWidth="1"/>
    <col min="2" max="2" width="7.5703125" style="9" customWidth="1"/>
    <col min="3" max="3" width="7.7109375" style="9" customWidth="1"/>
    <col min="4" max="4" width="49.85546875" style="9" customWidth="1"/>
    <col min="5" max="16384" width="9" style="9"/>
  </cols>
  <sheetData>
    <row r="1" spans="1:16" x14ac:dyDescent="0.2">
      <c r="A1" s="56"/>
    </row>
    <row r="2" spans="1:16" x14ac:dyDescent="0.2">
      <c r="B2" s="8"/>
      <c r="C2" s="8"/>
      <c r="D2" s="8"/>
      <c r="E2" s="8"/>
      <c r="F2" s="8"/>
      <c r="G2" s="8"/>
      <c r="H2" s="8"/>
      <c r="I2" s="8"/>
      <c r="J2" s="8"/>
      <c r="K2" s="8"/>
      <c r="L2" s="8"/>
      <c r="M2" s="8"/>
      <c r="N2" s="8"/>
      <c r="O2" s="8"/>
      <c r="P2" s="8"/>
    </row>
    <row r="3" spans="1:16" x14ac:dyDescent="0.2">
      <c r="B3" s="8"/>
      <c r="C3" s="8"/>
      <c r="D3" s="8"/>
      <c r="E3" s="8"/>
      <c r="F3" s="8"/>
      <c r="G3" s="8"/>
      <c r="H3" s="8"/>
      <c r="I3" s="8"/>
      <c r="J3" s="8"/>
      <c r="K3" s="8"/>
      <c r="L3" s="8"/>
      <c r="M3" s="8"/>
      <c r="N3" s="8"/>
      <c r="O3" s="8"/>
      <c r="P3" s="8"/>
    </row>
    <row r="4" spans="1:16" x14ac:dyDescent="0.2">
      <c r="B4" s="8"/>
      <c r="C4" s="8"/>
      <c r="D4" s="8"/>
      <c r="E4" s="8"/>
      <c r="F4" s="8"/>
      <c r="G4" s="8"/>
      <c r="H4" s="8"/>
      <c r="I4" s="8"/>
      <c r="J4" s="8"/>
      <c r="K4" s="8"/>
      <c r="L4" s="8"/>
      <c r="M4" s="8"/>
      <c r="N4" s="8"/>
      <c r="O4" s="8"/>
      <c r="P4" s="8"/>
    </row>
    <row r="5" spans="1:16" x14ac:dyDescent="0.2">
      <c r="B5" s="8"/>
      <c r="C5" s="8"/>
      <c r="D5" s="8"/>
      <c r="E5" s="8"/>
      <c r="F5" s="8"/>
      <c r="G5" s="8"/>
      <c r="H5" s="8"/>
      <c r="I5" s="8"/>
      <c r="J5" s="8"/>
      <c r="K5" s="8"/>
      <c r="L5" s="8"/>
      <c r="M5" s="8"/>
      <c r="N5" s="8"/>
      <c r="O5" s="8"/>
      <c r="P5" s="8"/>
    </row>
    <row r="6" spans="1:16" x14ac:dyDescent="0.2">
      <c r="B6" s="8"/>
      <c r="C6" s="8"/>
      <c r="D6" s="8"/>
      <c r="E6" s="8"/>
      <c r="F6" s="8"/>
      <c r="G6" s="8"/>
      <c r="H6" s="8"/>
      <c r="I6" s="8"/>
      <c r="J6" s="8"/>
      <c r="K6" s="8"/>
      <c r="L6" s="8"/>
      <c r="M6" s="8"/>
      <c r="N6" s="8"/>
      <c r="O6" s="8"/>
      <c r="P6" s="8"/>
    </row>
    <row r="7" spans="1:16" x14ac:dyDescent="0.2">
      <c r="B7" s="8"/>
      <c r="C7" s="8"/>
      <c r="D7" s="8"/>
      <c r="E7" s="8"/>
      <c r="F7" s="8"/>
      <c r="G7" s="8"/>
      <c r="H7" s="8"/>
      <c r="I7" s="8"/>
      <c r="J7" s="8"/>
      <c r="K7" s="8"/>
      <c r="L7" s="8"/>
      <c r="M7" s="8"/>
      <c r="N7" s="8"/>
      <c r="O7" s="8"/>
      <c r="P7" s="8"/>
    </row>
    <row r="8" spans="1:16" x14ac:dyDescent="0.2">
      <c r="B8" s="8"/>
      <c r="C8" s="8"/>
      <c r="D8" s="8"/>
      <c r="E8" s="8"/>
      <c r="F8" s="8"/>
      <c r="G8" s="8"/>
      <c r="H8" s="8"/>
      <c r="I8" s="8"/>
      <c r="J8" s="8"/>
      <c r="K8" s="8"/>
      <c r="L8" s="8"/>
      <c r="M8" s="8"/>
      <c r="N8" s="8"/>
      <c r="O8" s="8"/>
      <c r="P8" s="8"/>
    </row>
    <row r="9" spans="1:16" x14ac:dyDescent="0.2">
      <c r="B9" s="8"/>
      <c r="C9" s="8"/>
      <c r="D9" s="8"/>
      <c r="E9" s="8"/>
      <c r="F9" s="8"/>
      <c r="G9" s="8"/>
      <c r="H9" s="8"/>
      <c r="I9" s="8"/>
      <c r="J9" s="8"/>
      <c r="K9" s="8"/>
      <c r="L9" s="8"/>
      <c r="M9" s="8"/>
      <c r="N9" s="8"/>
      <c r="O9" s="8"/>
      <c r="P9" s="8"/>
    </row>
    <row r="10" spans="1:16" x14ac:dyDescent="0.2">
      <c r="B10" s="8"/>
      <c r="C10" s="8"/>
      <c r="D10" s="8"/>
      <c r="E10" s="8"/>
      <c r="F10" s="8"/>
      <c r="G10" s="8"/>
      <c r="H10" s="8"/>
      <c r="I10" s="8"/>
      <c r="J10" s="8"/>
      <c r="K10" s="8"/>
      <c r="L10" s="8"/>
      <c r="M10" s="8"/>
      <c r="N10" s="8"/>
      <c r="O10" s="8"/>
      <c r="P10" s="8"/>
    </row>
    <row r="11" spans="1:16" ht="60" x14ac:dyDescent="0.8">
      <c r="B11" s="57"/>
      <c r="C11" s="57" t="str">
        <f ca="1">MID(CELL("filename",A1),FIND("]",CELL("filename",A1))+1,99)</f>
        <v>Templated Inputs</v>
      </c>
      <c r="D11" s="57"/>
      <c r="E11" s="57"/>
      <c r="F11" s="57"/>
      <c r="G11" s="57"/>
      <c r="H11" s="57"/>
      <c r="I11" s="57"/>
      <c r="J11" s="57"/>
      <c r="K11" s="57"/>
      <c r="L11" s="57"/>
      <c r="M11" s="57"/>
      <c r="N11" s="57"/>
      <c r="O11" s="57"/>
      <c r="P11" s="57"/>
    </row>
    <row r="12" spans="1:16" x14ac:dyDescent="0.2">
      <c r="B12" s="8"/>
      <c r="C12" s="8"/>
      <c r="D12" s="8"/>
      <c r="E12" s="8"/>
      <c r="F12" s="8"/>
      <c r="G12" s="8"/>
      <c r="H12" s="8"/>
      <c r="I12" s="8"/>
      <c r="J12" s="8"/>
      <c r="K12" s="8"/>
      <c r="L12" s="8"/>
      <c r="M12" s="8"/>
      <c r="N12" s="8"/>
      <c r="O12" s="8"/>
      <c r="P12" s="8"/>
    </row>
    <row r="13" spans="1:16" x14ac:dyDescent="0.2">
      <c r="B13" s="8"/>
      <c r="C13" s="8"/>
      <c r="D13" s="8"/>
      <c r="E13" s="8"/>
      <c r="F13" s="8"/>
      <c r="G13" s="8"/>
      <c r="H13" s="8"/>
      <c r="I13" s="8"/>
      <c r="J13" s="8"/>
      <c r="K13" s="8"/>
      <c r="L13" s="8"/>
      <c r="M13" s="8"/>
      <c r="N13" s="8"/>
      <c r="O13" s="8"/>
      <c r="P13" s="8"/>
    </row>
    <row r="14" spans="1:16" x14ac:dyDescent="0.2">
      <c r="B14" s="8"/>
      <c r="C14" s="8"/>
      <c r="D14" s="8"/>
      <c r="E14" s="8"/>
      <c r="F14" s="8"/>
      <c r="G14" s="8"/>
      <c r="H14" s="8"/>
      <c r="I14" s="8"/>
      <c r="J14" s="8"/>
      <c r="K14" s="8"/>
      <c r="L14" s="8"/>
      <c r="M14" s="8"/>
      <c r="N14" s="8"/>
      <c r="O14" s="8"/>
      <c r="P14" s="8"/>
    </row>
    <row r="15" spans="1:16" x14ac:dyDescent="0.2">
      <c r="B15" s="8"/>
      <c r="C15" s="8"/>
      <c r="D15" s="8"/>
      <c r="E15" s="8"/>
      <c r="F15" s="8"/>
      <c r="G15" s="8"/>
      <c r="H15" s="8"/>
      <c r="I15" s="8"/>
      <c r="J15" s="8"/>
      <c r="K15" s="8"/>
      <c r="L15" s="8"/>
      <c r="M15" s="8"/>
      <c r="N15" s="8"/>
      <c r="O15" s="8"/>
      <c r="P15" s="8"/>
    </row>
    <row r="16" spans="1:16" x14ac:dyDescent="0.2">
      <c r="B16" s="8"/>
      <c r="C16" s="8"/>
      <c r="D16" s="8"/>
      <c r="E16" s="8"/>
      <c r="F16" s="8"/>
      <c r="G16" s="8"/>
      <c r="H16" s="8"/>
      <c r="I16" s="8"/>
      <c r="J16" s="8"/>
      <c r="K16" s="8"/>
      <c r="L16" s="8"/>
      <c r="M16" s="8"/>
      <c r="N16" s="8"/>
      <c r="O16" s="8"/>
      <c r="P16" s="8"/>
    </row>
    <row r="17" spans="2:16" x14ac:dyDescent="0.2">
      <c r="B17" s="8"/>
      <c r="C17" s="8"/>
      <c r="D17" s="8"/>
      <c r="E17" s="8"/>
      <c r="F17" s="8"/>
      <c r="G17" s="8"/>
      <c r="H17" s="8"/>
      <c r="I17" s="8"/>
      <c r="J17" s="8"/>
      <c r="K17" s="8"/>
      <c r="L17" s="8"/>
      <c r="M17" s="8"/>
      <c r="N17" s="8"/>
      <c r="O17" s="8"/>
      <c r="P17" s="8"/>
    </row>
    <row r="18" spans="2:16" x14ac:dyDescent="0.2">
      <c r="B18" s="8"/>
      <c r="C18" s="8"/>
      <c r="D18" s="8"/>
      <c r="E18" s="8"/>
      <c r="F18" s="8"/>
      <c r="G18" s="8"/>
      <c r="H18" s="8"/>
      <c r="I18" s="8"/>
      <c r="J18" s="8"/>
      <c r="K18" s="8"/>
      <c r="L18" s="8"/>
      <c r="M18" s="8"/>
      <c r="N18" s="8"/>
      <c r="O18" s="8"/>
      <c r="P18" s="8"/>
    </row>
    <row r="19" spans="2:16" x14ac:dyDescent="0.2">
      <c r="B19" s="8"/>
      <c r="C19" s="8"/>
      <c r="D19" s="8"/>
      <c r="E19" s="8"/>
      <c r="F19" s="8"/>
      <c r="G19" s="8"/>
      <c r="H19" s="8"/>
      <c r="I19" s="8"/>
      <c r="J19" s="8"/>
      <c r="K19" s="8"/>
      <c r="L19" s="8"/>
      <c r="M19" s="8"/>
      <c r="N19" s="8"/>
      <c r="O19" s="8"/>
      <c r="P19" s="8"/>
    </row>
    <row r="20" spans="2:16" x14ac:dyDescent="0.2">
      <c r="B20" s="8"/>
      <c r="C20" s="8"/>
      <c r="D20" s="8"/>
      <c r="E20" s="8"/>
      <c r="F20" s="8"/>
      <c r="G20" s="8"/>
      <c r="H20" s="8"/>
      <c r="I20" s="8"/>
      <c r="J20" s="8"/>
      <c r="K20" s="8"/>
      <c r="L20" s="8"/>
      <c r="M20" s="8"/>
      <c r="N20" s="8"/>
      <c r="O20" s="8"/>
      <c r="P20" s="8"/>
    </row>
    <row r="21" spans="2:16" x14ac:dyDescent="0.2">
      <c r="B21" s="8"/>
      <c r="C21" s="8"/>
      <c r="D21" s="8"/>
      <c r="E21" s="8"/>
      <c r="F21" s="8"/>
      <c r="G21" s="8"/>
      <c r="H21" s="8"/>
      <c r="I21" s="8"/>
      <c r="J21" s="8"/>
      <c r="K21" s="8"/>
      <c r="L21" s="8"/>
      <c r="M21" s="8"/>
      <c r="N21" s="8"/>
      <c r="O21" s="8"/>
      <c r="P21" s="8"/>
    </row>
    <row r="22" spans="2:16" x14ac:dyDescent="0.2">
      <c r="B22" s="8"/>
      <c r="C22" s="8"/>
      <c r="D22" s="8"/>
      <c r="E22" s="8"/>
      <c r="F22" s="8"/>
      <c r="G22" s="8"/>
      <c r="H22" s="8"/>
      <c r="I22" s="8"/>
      <c r="J22" s="8"/>
      <c r="K22" s="8"/>
      <c r="L22" s="8"/>
      <c r="M22" s="8"/>
      <c r="N22" s="8"/>
      <c r="O22" s="8"/>
      <c r="P22" s="8"/>
    </row>
    <row r="23" spans="2:16" x14ac:dyDescent="0.2">
      <c r="B23" s="8"/>
      <c r="C23" s="8"/>
      <c r="D23" s="8"/>
      <c r="E23" s="8"/>
      <c r="F23" s="8"/>
      <c r="G23" s="8"/>
      <c r="H23" s="8"/>
      <c r="I23" s="8"/>
      <c r="J23" s="8"/>
      <c r="K23" s="8"/>
      <c r="L23" s="8"/>
      <c r="M23" s="8"/>
      <c r="N23" s="8"/>
      <c r="O23" s="8"/>
      <c r="P23" s="8"/>
    </row>
    <row r="24" spans="2:16" x14ac:dyDescent="0.2">
      <c r="B24" s="8"/>
      <c r="C24" s="8"/>
      <c r="D24" s="8"/>
      <c r="E24" s="8"/>
      <c r="F24" s="8"/>
      <c r="G24" s="8"/>
      <c r="H24" s="8"/>
      <c r="I24" s="8"/>
      <c r="J24" s="8"/>
      <c r="K24" s="8"/>
      <c r="L24" s="8"/>
      <c r="M24" s="8"/>
      <c r="N24" s="8"/>
      <c r="O24" s="8"/>
      <c r="P24" s="8"/>
    </row>
    <row r="25" spans="2:16" x14ac:dyDescent="0.2">
      <c r="B25" s="8"/>
      <c r="C25" s="8"/>
      <c r="D25" s="8"/>
      <c r="E25" s="8"/>
      <c r="F25" s="8"/>
      <c r="G25" s="8"/>
      <c r="H25" s="8"/>
      <c r="I25" s="8"/>
      <c r="J25" s="8"/>
      <c r="K25" s="8"/>
      <c r="L25" s="8"/>
      <c r="M25" s="8"/>
      <c r="N25" s="8"/>
      <c r="O25" s="8"/>
      <c r="P25" s="8"/>
    </row>
    <row r="26" spans="2:16" x14ac:dyDescent="0.2">
      <c r="B26" s="8"/>
      <c r="C26" s="8"/>
      <c r="D26" s="8"/>
      <c r="E26" s="8"/>
      <c r="F26" s="8"/>
      <c r="G26" s="8"/>
      <c r="H26" s="8"/>
      <c r="I26" s="8"/>
      <c r="J26" s="8"/>
      <c r="K26" s="8"/>
      <c r="L26" s="8"/>
      <c r="M26" s="8"/>
      <c r="N26" s="8"/>
      <c r="O26" s="8"/>
      <c r="P26" s="8"/>
    </row>
    <row r="27" spans="2:16" x14ac:dyDescent="0.2">
      <c r="B27" s="8"/>
      <c r="C27" s="8"/>
      <c r="D27" s="8"/>
      <c r="E27" s="8"/>
      <c r="F27" s="8"/>
      <c r="G27" s="8"/>
      <c r="H27" s="8"/>
      <c r="I27" s="8"/>
      <c r="J27" s="8"/>
      <c r="K27" s="8"/>
      <c r="L27" s="8"/>
      <c r="M27" s="8"/>
      <c r="N27" s="8"/>
      <c r="O27" s="8"/>
      <c r="P27" s="8"/>
    </row>
    <row r="28" spans="2:16" x14ac:dyDescent="0.2">
      <c r="B28" s="8"/>
      <c r="C28" s="8"/>
      <c r="D28" s="8"/>
      <c r="E28" s="8"/>
      <c r="F28" s="8"/>
      <c r="G28" s="8"/>
      <c r="H28" s="8"/>
      <c r="I28" s="8"/>
      <c r="J28" s="8"/>
      <c r="K28" s="8"/>
      <c r="L28" s="8"/>
      <c r="M28" s="8"/>
      <c r="N28" s="8"/>
      <c r="O28" s="8"/>
      <c r="P28" s="8"/>
    </row>
    <row r="29" spans="2:16" x14ac:dyDescent="0.2">
      <c r="B29" s="8"/>
      <c r="C29" s="8"/>
      <c r="D29" s="8"/>
      <c r="E29" s="8"/>
      <c r="F29" s="8"/>
      <c r="G29" s="8"/>
      <c r="H29" s="8"/>
      <c r="I29" s="8"/>
      <c r="J29" s="8"/>
      <c r="K29" s="8"/>
      <c r="L29" s="8"/>
      <c r="M29" s="8"/>
      <c r="N29" s="8"/>
      <c r="O29" s="8"/>
      <c r="P29" s="8"/>
    </row>
    <row r="30" spans="2:16" x14ac:dyDescent="0.2">
      <c r="B30" s="8"/>
      <c r="C30" s="8"/>
      <c r="D30" s="8"/>
      <c r="E30" s="8"/>
      <c r="F30" s="8"/>
      <c r="G30" s="8"/>
      <c r="H30" s="8"/>
      <c r="I30" s="8"/>
      <c r="J30" s="8"/>
      <c r="K30" s="8"/>
      <c r="L30" s="8"/>
      <c r="M30" s="8"/>
      <c r="N30" s="8"/>
      <c r="O30" s="8"/>
      <c r="P30" s="8"/>
    </row>
    <row r="31" spans="2:16" x14ac:dyDescent="0.2">
      <c r="B31" s="8"/>
      <c r="C31" s="8"/>
      <c r="D31" s="8"/>
      <c r="E31" s="8"/>
      <c r="F31" s="8"/>
      <c r="G31" s="8"/>
      <c r="H31" s="8"/>
      <c r="I31" s="8"/>
      <c r="J31" s="8"/>
      <c r="K31" s="8"/>
      <c r="L31" s="8"/>
      <c r="M31" s="8"/>
      <c r="N31" s="8"/>
      <c r="O31" s="8"/>
      <c r="P31" s="8"/>
    </row>
    <row r="32" spans="2:16" x14ac:dyDescent="0.2">
      <c r="B32" s="8"/>
      <c r="C32" s="8"/>
      <c r="D32" s="8"/>
      <c r="E32" s="8"/>
      <c r="F32" s="8"/>
      <c r="G32" s="8"/>
      <c r="H32" s="8"/>
      <c r="I32" s="8"/>
      <c r="J32" s="8"/>
      <c r="K32" s="8"/>
      <c r="L32" s="8"/>
      <c r="M32" s="8"/>
      <c r="N32" s="8"/>
      <c r="O32" s="8"/>
      <c r="P32" s="8"/>
    </row>
  </sheetData>
  <pageMargins left="0.39370078740157483" right="0.39370078740157483" top="0.39370078740157483" bottom="0.39370078740157483" header="0.31496062992125984" footer="0.31496062992125984"/>
  <pageSetup paperSize="8" fitToHeight="9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autoPageBreaks="0" fitToPage="1"/>
  </sheetPr>
  <dimension ref="B2:BK58"/>
  <sheetViews>
    <sheetView showGridLines="0" zoomScale="70" zoomScaleNormal="70" zoomScaleSheetLayoutView="85" workbookViewId="0">
      <pane xSplit="6" ySplit="9" topLeftCell="G10" activePane="bottomRight" state="frozen"/>
      <selection pane="topRight"/>
      <selection pane="bottomLeft"/>
      <selection pane="bottomRight"/>
    </sheetView>
  </sheetViews>
  <sheetFormatPr defaultColWidth="9" defaultRowHeight="12.75" outlineLevelRow="1" outlineLevelCol="1" x14ac:dyDescent="0.2"/>
  <cols>
    <col min="1" max="1" width="2.85546875" style="9" customWidth="1"/>
    <col min="2" max="2" width="18.42578125" style="9" customWidth="1"/>
    <col min="3" max="6" width="14.42578125" style="9" customWidth="1"/>
    <col min="7" max="29" width="11" style="9" customWidth="1"/>
    <col min="30" max="30" width="4.42578125" style="9" customWidth="1"/>
    <col min="31" max="31" width="11" style="9" customWidth="1" outlineLevel="1"/>
    <col min="32" max="32" width="4.42578125" style="9" customWidth="1" outlineLevel="1"/>
    <col min="33" max="33" width="11" style="9" customWidth="1" outlineLevel="1"/>
    <col min="34" max="34" width="4.42578125" style="9" customWidth="1" outlineLevel="1"/>
    <col min="35" max="35" width="11" style="9" customWidth="1" outlineLevel="1"/>
    <col min="36" max="36" width="9" style="9" customWidth="1" outlineLevel="1"/>
    <col min="37" max="37" width="10.140625" style="9" customWidth="1"/>
    <col min="38" max="16384" width="9" style="9"/>
  </cols>
  <sheetData>
    <row r="2" spans="2:36" x14ac:dyDescent="0.2">
      <c r="B2" s="7" t="str">
        <f>'Template Cover'!B2</f>
        <v>Owner:</v>
      </c>
      <c r="C2" s="8"/>
      <c r="D2" s="8"/>
      <c r="E2" s="8" t="str">
        <f>Owner</f>
        <v>Department for Transport</v>
      </c>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2:36" x14ac:dyDescent="0.2">
      <c r="B3" s="7" t="str">
        <f>'Template Cover'!B3</f>
        <v>Project:</v>
      </c>
      <c r="C3" s="8"/>
      <c r="D3" s="8"/>
      <c r="E3" s="8" t="str">
        <f>Project</f>
        <v>South Eastern Franchise</v>
      </c>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row>
    <row r="4" spans="2:36" x14ac:dyDescent="0.2">
      <c r="B4" s="7" t="str">
        <f>'Template Cover'!B4</f>
        <v>Sheet:</v>
      </c>
      <c r="C4" s="8"/>
      <c r="D4" s="8"/>
      <c r="E4" s="8" t="str">
        <f ca="1">MID(CELL("filename",$A$1),FIND("]",CELL("filename",$A$1))+1,99)</f>
        <v>Timeline</v>
      </c>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row>
    <row r="5" spans="2:36" x14ac:dyDescent="0.2">
      <c r="B5" s="7" t="str">
        <f>'Template Cover'!B5</f>
        <v>Version:</v>
      </c>
      <c r="C5" s="8"/>
      <c r="D5" s="8"/>
      <c r="E5" s="8">
        <f>Version</f>
        <v>1</v>
      </c>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row>
    <row r="6" spans="2:36" x14ac:dyDescent="0.2">
      <c r="B6" s="7" t="str">
        <f>'Template Cover'!B6</f>
        <v>Date:</v>
      </c>
      <c r="C6" s="10"/>
      <c r="D6" s="10"/>
      <c r="E6" s="10">
        <f ca="1">TODAY()</f>
        <v>43067</v>
      </c>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row>
    <row r="7" spans="2:36" x14ac:dyDescent="0.2">
      <c r="B7" s="7" t="str">
        <f>'Template Cover'!B7</f>
        <v>Filename:</v>
      </c>
      <c r="C7" s="8"/>
      <c r="D7" s="8"/>
      <c r="E7" s="8" t="str">
        <f ca="1">LEFT(CELL("FILENAME",$A$1),FIND("]",CELL("FILENAME",$A$1)))</f>
        <v>G:\AFP\RailGrpAll\FRP\002 Projects\009 South Eastern\0004 Finance\10_ITT\Financial Model Template\[SEF Financial Templates v4.01.xlsx]</v>
      </c>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row>
    <row r="10" spans="2:36" ht="16.5" x14ac:dyDescent="0.25">
      <c r="B10" s="11" t="s">
        <v>45</v>
      </c>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row>
    <row r="12" spans="2:36" ht="15" x14ac:dyDescent="0.25">
      <c r="B12" s="21" t="s">
        <v>46</v>
      </c>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row>
    <row r="13" spans="2:36" outlineLevel="1" x14ac:dyDescent="0.2"/>
    <row r="14" spans="2:36" outlineLevel="1" x14ac:dyDescent="0.2">
      <c r="C14" s="58" t="s">
        <v>47</v>
      </c>
      <c r="D14" s="58" t="s">
        <v>48</v>
      </c>
      <c r="E14" s="58" t="s">
        <v>49</v>
      </c>
    </row>
    <row r="15" spans="2:36" outlineLevel="1" x14ac:dyDescent="0.2">
      <c r="B15" s="59" t="s">
        <v>50</v>
      </c>
      <c r="C15" s="60"/>
      <c r="D15" s="61"/>
      <c r="E15" s="62"/>
    </row>
    <row r="16" spans="2:36" outlineLevel="1" x14ac:dyDescent="0.2">
      <c r="B16" s="59" t="s">
        <v>51</v>
      </c>
      <c r="C16" s="63" t="s">
        <v>52</v>
      </c>
      <c r="D16" s="64">
        <v>43191</v>
      </c>
      <c r="E16" s="64">
        <v>43555</v>
      </c>
    </row>
    <row r="17" spans="2:36" outlineLevel="1" x14ac:dyDescent="0.2">
      <c r="B17" s="59" t="s">
        <v>53</v>
      </c>
      <c r="C17" s="65"/>
      <c r="D17" s="66">
        <f>Franchise_Start</f>
        <v>43556</v>
      </c>
      <c r="E17" s="67"/>
    </row>
    <row r="19" spans="2:36" ht="15" x14ac:dyDescent="0.25">
      <c r="B19" s="21" t="s">
        <v>54</v>
      </c>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row>
    <row r="20" spans="2:36" outlineLevel="1" x14ac:dyDescent="0.2"/>
    <row r="21" spans="2:36" outlineLevel="1" x14ac:dyDescent="0.2">
      <c r="B21" s="68" t="s">
        <v>55</v>
      </c>
      <c r="C21" s="69">
        <v>43556</v>
      </c>
    </row>
    <row r="22" spans="2:36" outlineLevel="1" x14ac:dyDescent="0.2">
      <c r="B22" s="70" t="s">
        <v>56</v>
      </c>
      <c r="C22" s="71">
        <v>46477</v>
      </c>
      <c r="D22" s="72"/>
    </row>
    <row r="23" spans="2:36" outlineLevel="1" x14ac:dyDescent="0.2">
      <c r="B23" s="73" t="s">
        <v>57</v>
      </c>
      <c r="C23" s="74">
        <v>46843</v>
      </c>
      <c r="D23" s="72"/>
    </row>
    <row r="24" spans="2:36" outlineLevel="1" x14ac:dyDescent="0.2">
      <c r="F24" s="72"/>
    </row>
    <row r="25" spans="2:36" outlineLevel="1" x14ac:dyDescent="0.2">
      <c r="F25" s="72"/>
    </row>
    <row r="27" spans="2:36" ht="15" collapsed="1" x14ac:dyDescent="0.25">
      <c r="B27" s="21" t="s">
        <v>58</v>
      </c>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row>
    <row r="28" spans="2:36" outlineLevel="1" x14ac:dyDescent="0.2">
      <c r="B28" s="75"/>
      <c r="C28" s="76"/>
      <c r="D28" s="76"/>
    </row>
    <row r="29" spans="2:36" ht="25.5" outlineLevel="1" x14ac:dyDescent="0.2">
      <c r="B29" s="77" t="s">
        <v>59</v>
      </c>
      <c r="C29" s="78"/>
      <c r="D29" s="78"/>
      <c r="E29" s="78"/>
      <c r="F29" s="78"/>
      <c r="G29" s="79" t="s">
        <v>60</v>
      </c>
      <c r="H29" s="79" t="s">
        <v>60</v>
      </c>
      <c r="I29" s="80" t="s">
        <v>2946</v>
      </c>
      <c r="J29" s="80" t="s">
        <v>2711</v>
      </c>
      <c r="K29" s="80" t="s">
        <v>616</v>
      </c>
      <c r="L29" s="80" t="s">
        <v>618</v>
      </c>
      <c r="M29" s="80" t="s">
        <v>620</v>
      </c>
      <c r="N29" s="80" t="s">
        <v>333</v>
      </c>
      <c r="O29" s="80" t="s">
        <v>334</v>
      </c>
      <c r="P29" s="80" t="s">
        <v>335</v>
      </c>
      <c r="Q29" s="80" t="s">
        <v>336</v>
      </c>
      <c r="R29" s="80" t="s">
        <v>337</v>
      </c>
      <c r="S29" s="80" t="s">
        <v>338</v>
      </c>
      <c r="T29" s="80" t="s">
        <v>339</v>
      </c>
      <c r="U29" s="80" t="s">
        <v>340</v>
      </c>
      <c r="V29" s="80" t="s">
        <v>342</v>
      </c>
      <c r="W29" s="80" t="s">
        <v>2712</v>
      </c>
      <c r="X29" s="80" t="s">
        <v>2713</v>
      </c>
      <c r="Y29" s="80" t="s">
        <v>2714</v>
      </c>
      <c r="Z29" s="80" t="s">
        <v>2715</v>
      </c>
      <c r="AA29" s="80" t="s">
        <v>2716</v>
      </c>
      <c r="AB29" s="80" t="s">
        <v>2717</v>
      </c>
      <c r="AC29" s="80" t="s">
        <v>2718</v>
      </c>
      <c r="AD29" s="81"/>
      <c r="AE29" s="80" t="s">
        <v>2947</v>
      </c>
      <c r="AF29" s="81"/>
      <c r="AG29" s="80" t="s">
        <v>2947</v>
      </c>
      <c r="AH29" s="81"/>
      <c r="AI29" s="80" t="s">
        <v>2947</v>
      </c>
    </row>
    <row r="30" spans="2:36" ht="46.15" customHeight="1" outlineLevel="1" x14ac:dyDescent="0.2">
      <c r="B30" s="82" t="s">
        <v>61</v>
      </c>
      <c r="C30" s="16"/>
      <c r="D30" s="16"/>
      <c r="E30" s="16"/>
      <c r="F30" s="16"/>
      <c r="G30" s="79" t="s">
        <v>62</v>
      </c>
      <c r="H30" s="79" t="s">
        <v>62</v>
      </c>
      <c r="I30" s="83" t="s">
        <v>2719</v>
      </c>
      <c r="J30" s="83" t="s">
        <v>2719</v>
      </c>
      <c r="K30" s="83" t="s">
        <v>2720</v>
      </c>
      <c r="L30" s="83" t="s">
        <v>2720</v>
      </c>
      <c r="M30" s="83" t="s">
        <v>572</v>
      </c>
      <c r="N30" s="83" t="s">
        <v>572</v>
      </c>
      <c r="O30" s="83" t="s">
        <v>572</v>
      </c>
      <c r="P30" s="83" t="s">
        <v>572</v>
      </c>
      <c r="Q30" s="83" t="s">
        <v>572</v>
      </c>
      <c r="R30" s="83" t="s">
        <v>572</v>
      </c>
      <c r="S30" s="83" t="s">
        <v>572</v>
      </c>
      <c r="T30" s="83" t="s">
        <v>572</v>
      </c>
      <c r="U30" s="83" t="s">
        <v>2781</v>
      </c>
      <c r="V30" s="83" t="s">
        <v>2721</v>
      </c>
      <c r="W30" s="83" t="s">
        <v>2721</v>
      </c>
      <c r="X30" s="83" t="s">
        <v>2721</v>
      </c>
      <c r="Y30" s="83" t="s">
        <v>2721</v>
      </c>
      <c r="Z30" s="83" t="s">
        <v>2721</v>
      </c>
      <c r="AA30" s="83" t="s">
        <v>2721</v>
      </c>
      <c r="AB30" s="83" t="s">
        <v>2721</v>
      </c>
      <c r="AC30" s="83" t="s">
        <v>2721</v>
      </c>
      <c r="AD30" s="81"/>
      <c r="AE30" s="83" t="s">
        <v>2945</v>
      </c>
      <c r="AF30" s="81"/>
      <c r="AG30" s="83" t="s">
        <v>2721</v>
      </c>
      <c r="AH30" s="81"/>
      <c r="AI30" s="83" t="s">
        <v>2721</v>
      </c>
    </row>
    <row r="31" spans="2:36" outlineLevel="1" x14ac:dyDescent="0.2">
      <c r="B31" s="82" t="s">
        <v>49</v>
      </c>
      <c r="C31" s="16"/>
      <c r="D31" s="16"/>
      <c r="E31" s="16"/>
      <c r="F31" s="16"/>
      <c r="G31" s="84"/>
      <c r="H31" s="84"/>
      <c r="I31" s="85">
        <v>42460</v>
      </c>
      <c r="J31" s="85">
        <v>42825</v>
      </c>
      <c r="K31" s="85">
        <v>43190</v>
      </c>
      <c r="L31" s="85">
        <v>43555</v>
      </c>
      <c r="M31" s="85">
        <v>43921</v>
      </c>
      <c r="N31" s="85">
        <v>44286</v>
      </c>
      <c r="O31" s="85">
        <v>44651</v>
      </c>
      <c r="P31" s="85">
        <v>45016</v>
      </c>
      <c r="Q31" s="85">
        <v>45382</v>
      </c>
      <c r="R31" s="85">
        <v>45747</v>
      </c>
      <c r="S31" s="85">
        <v>46112</v>
      </c>
      <c r="T31" s="85">
        <v>46477</v>
      </c>
      <c r="U31" s="85">
        <v>46843</v>
      </c>
      <c r="V31" s="85">
        <v>47208</v>
      </c>
      <c r="W31" s="85">
        <v>47573</v>
      </c>
      <c r="X31" s="85">
        <v>47938</v>
      </c>
      <c r="Y31" s="85">
        <v>48304</v>
      </c>
      <c r="Z31" s="85">
        <v>48669</v>
      </c>
      <c r="AA31" s="85">
        <v>49034</v>
      </c>
      <c r="AB31" s="85">
        <v>49399</v>
      </c>
      <c r="AC31" s="85">
        <v>49765</v>
      </c>
      <c r="AE31" s="86">
        <f t="array" ref="AE31">INDEX($G31:$AC31,MATCH(VALUE(MID(AE$29,6,2)),VALUE(MID($G$29:$AC$29,6,2)),0))</f>
        <v>49765</v>
      </c>
      <c r="AG31" s="85">
        <f t="array" ref="AG31">INDEX($G31:$AC31,MATCH(VALUE(MID(AG$29,6,2)),VALUE(MID($G$29:$AC$29,6,2)),0))</f>
        <v>49765</v>
      </c>
      <c r="AI31" s="85">
        <f t="array" ref="AI31">INDEX($G31:$AC31,MATCH(VALUE(MID(AI$29,6,2)),VALUE(MID($G$29:$AC$29,6,2)),0))</f>
        <v>49765</v>
      </c>
    </row>
    <row r="32" spans="2:36" outlineLevel="1" x14ac:dyDescent="0.2">
      <c r="B32" s="82" t="s">
        <v>48</v>
      </c>
      <c r="C32" s="16"/>
      <c r="D32" s="16"/>
      <c r="E32" s="16"/>
      <c r="F32" s="16"/>
      <c r="G32" s="87"/>
      <c r="H32" s="87"/>
      <c r="I32" s="85">
        <v>42095</v>
      </c>
      <c r="J32" s="85">
        <v>42461</v>
      </c>
      <c r="K32" s="85">
        <v>42826</v>
      </c>
      <c r="L32" s="85">
        <v>43191</v>
      </c>
      <c r="M32" s="85">
        <v>43556</v>
      </c>
      <c r="N32" s="85">
        <v>43922</v>
      </c>
      <c r="O32" s="85">
        <v>44287</v>
      </c>
      <c r="P32" s="85">
        <v>44652</v>
      </c>
      <c r="Q32" s="85">
        <v>45017</v>
      </c>
      <c r="R32" s="85">
        <v>45383</v>
      </c>
      <c r="S32" s="85">
        <v>45748</v>
      </c>
      <c r="T32" s="85">
        <v>46113</v>
      </c>
      <c r="U32" s="85">
        <v>46478</v>
      </c>
      <c r="V32" s="85">
        <v>46844</v>
      </c>
      <c r="W32" s="85">
        <v>47209</v>
      </c>
      <c r="X32" s="85">
        <v>47574</v>
      </c>
      <c r="Y32" s="85">
        <v>47939</v>
      </c>
      <c r="Z32" s="85">
        <v>48305</v>
      </c>
      <c r="AA32" s="85">
        <v>48670</v>
      </c>
      <c r="AB32" s="85">
        <v>49035</v>
      </c>
      <c r="AC32" s="85">
        <v>49400</v>
      </c>
      <c r="AE32" s="85">
        <f t="array" ref="AE32">INDEX($G32:$AC32,MATCH(VALUE(MID(AG$29,6,2)),VALUE(MID($G$29:$AC$29,6,2)),0))</f>
        <v>49400</v>
      </c>
      <c r="AG32" s="86">
        <f t="array" ref="AG32">INDEX($G32:$AC32,MATCH(VALUE(MID(AG$29,6,2)),VALUE(MID($G$29:$AC$29,6,2)),0))</f>
        <v>49400</v>
      </c>
      <c r="AI32" s="86">
        <f t="array" ref="AI32">INDEX($G32:$AC32,MATCH(VALUE(MID(AI$29,6,2)),VALUE(MID($G$29:$AC$29,6,2)),0))</f>
        <v>49400</v>
      </c>
    </row>
    <row r="33" spans="2:63" outlineLevel="1" x14ac:dyDescent="0.2">
      <c r="B33" s="82" t="s">
        <v>63</v>
      </c>
      <c r="C33" s="16"/>
      <c r="D33" s="16"/>
      <c r="E33" s="16"/>
      <c r="F33" s="16"/>
      <c r="G33" s="87"/>
      <c r="H33" s="87"/>
      <c r="I33" s="85">
        <f>I31</f>
        <v>42460</v>
      </c>
      <c r="J33" s="85">
        <f t="shared" ref="J33:AC33" si="0">J31</f>
        <v>42825</v>
      </c>
      <c r="K33" s="85">
        <f t="shared" si="0"/>
        <v>43190</v>
      </c>
      <c r="L33" s="85">
        <f t="shared" si="0"/>
        <v>43555</v>
      </c>
      <c r="M33" s="85">
        <f t="shared" si="0"/>
        <v>43921</v>
      </c>
      <c r="N33" s="85">
        <f t="shared" si="0"/>
        <v>44286</v>
      </c>
      <c r="O33" s="85">
        <f t="shared" si="0"/>
        <v>44651</v>
      </c>
      <c r="P33" s="85">
        <f t="shared" si="0"/>
        <v>45016</v>
      </c>
      <c r="Q33" s="85">
        <f t="shared" si="0"/>
        <v>45382</v>
      </c>
      <c r="R33" s="85">
        <f t="shared" si="0"/>
        <v>45747</v>
      </c>
      <c r="S33" s="85">
        <f t="shared" si="0"/>
        <v>46112</v>
      </c>
      <c r="T33" s="85">
        <f t="shared" si="0"/>
        <v>46477</v>
      </c>
      <c r="U33" s="85">
        <f t="shared" si="0"/>
        <v>46843</v>
      </c>
      <c r="V33" s="85">
        <f t="shared" si="0"/>
        <v>47208</v>
      </c>
      <c r="W33" s="85">
        <f t="shared" si="0"/>
        <v>47573</v>
      </c>
      <c r="X33" s="85">
        <f t="shared" si="0"/>
        <v>47938</v>
      </c>
      <c r="Y33" s="85">
        <f t="shared" si="0"/>
        <v>48304</v>
      </c>
      <c r="Z33" s="85">
        <f t="shared" si="0"/>
        <v>48669</v>
      </c>
      <c r="AA33" s="85">
        <f t="shared" si="0"/>
        <v>49034</v>
      </c>
      <c r="AB33" s="85">
        <f t="shared" si="0"/>
        <v>49399</v>
      </c>
      <c r="AC33" s="85">
        <f t="shared" si="0"/>
        <v>49765</v>
      </c>
      <c r="AE33" s="86">
        <f t="array" ref="AE33">INDEX($G33:$AC33,MATCH(VALUE(MID(AE$29,6,2)),VALUE(MID($G$29:$AC$29,6,2)),0))</f>
        <v>49765</v>
      </c>
      <c r="AG33" s="86">
        <f t="array" ref="AG33">INDEX($G33:$AC33,MATCH(VALUE(MID(AG$29,6,2)),VALUE(MID($G$29:$AC$29,6,2)),0))</f>
        <v>49765</v>
      </c>
      <c r="AI33" s="86">
        <f t="array" ref="AI33">INDEX($G33:$AC33,MATCH(VALUE(MID(AI$29,6,2)),VALUE(MID($G$29:$AC$29,6,2)),0))</f>
        <v>49765</v>
      </c>
    </row>
    <row r="34" spans="2:63" outlineLevel="1" x14ac:dyDescent="0.2">
      <c r="B34" s="82" t="s">
        <v>64</v>
      </c>
      <c r="C34" s="16"/>
      <c r="D34" s="16"/>
      <c r="E34" s="16"/>
      <c r="F34" s="16"/>
      <c r="G34" s="87"/>
      <c r="H34" s="87"/>
      <c r="I34" s="88">
        <f t="shared" ref="I34:AC34" si="1">AVERAGE(I32,I31)</f>
        <v>42277.5</v>
      </c>
      <c r="J34" s="88">
        <f t="shared" si="1"/>
        <v>42643</v>
      </c>
      <c r="K34" s="88">
        <f t="shared" si="1"/>
        <v>43008</v>
      </c>
      <c r="L34" s="88">
        <f t="shared" si="1"/>
        <v>43373</v>
      </c>
      <c r="M34" s="88">
        <f t="shared" si="1"/>
        <v>43738.5</v>
      </c>
      <c r="N34" s="88">
        <f t="shared" si="1"/>
        <v>44104</v>
      </c>
      <c r="O34" s="88">
        <f t="shared" si="1"/>
        <v>44469</v>
      </c>
      <c r="P34" s="88">
        <f t="shared" si="1"/>
        <v>44834</v>
      </c>
      <c r="Q34" s="88">
        <f t="shared" si="1"/>
        <v>45199.5</v>
      </c>
      <c r="R34" s="88">
        <f t="shared" si="1"/>
        <v>45565</v>
      </c>
      <c r="S34" s="88">
        <f t="shared" si="1"/>
        <v>45930</v>
      </c>
      <c r="T34" s="88">
        <f t="shared" si="1"/>
        <v>46295</v>
      </c>
      <c r="U34" s="88">
        <f t="shared" si="1"/>
        <v>46660.5</v>
      </c>
      <c r="V34" s="88">
        <f t="shared" si="1"/>
        <v>47026</v>
      </c>
      <c r="W34" s="88">
        <f t="shared" si="1"/>
        <v>47391</v>
      </c>
      <c r="X34" s="88">
        <f t="shared" si="1"/>
        <v>47756</v>
      </c>
      <c r="Y34" s="88">
        <f t="shared" si="1"/>
        <v>48121.5</v>
      </c>
      <c r="Z34" s="88">
        <f t="shared" si="1"/>
        <v>48487</v>
      </c>
      <c r="AA34" s="88">
        <f t="shared" si="1"/>
        <v>48852</v>
      </c>
      <c r="AB34" s="88">
        <f t="shared" si="1"/>
        <v>49217</v>
      </c>
      <c r="AC34" s="88">
        <f t="shared" si="1"/>
        <v>49582.5</v>
      </c>
      <c r="AE34" s="88">
        <f>AVERAGE(AE32,AE31)</f>
        <v>49582.5</v>
      </c>
      <c r="AG34" s="88">
        <f>AVERAGE(AG32,AG31)</f>
        <v>49582.5</v>
      </c>
      <c r="AI34" s="88">
        <f>AVERAGE(AI32,AI31)</f>
        <v>49582.5</v>
      </c>
    </row>
    <row r="35" spans="2:63" outlineLevel="1" x14ac:dyDescent="0.2">
      <c r="B35" s="82" t="s">
        <v>65</v>
      </c>
      <c r="C35" s="16"/>
      <c r="D35" s="16"/>
      <c r="E35" s="16"/>
      <c r="F35" s="89"/>
      <c r="G35" s="90"/>
      <c r="H35" s="90"/>
      <c r="I35" s="91">
        <f t="shared" ref="I35:AC35" si="2">I31-I32+1</f>
        <v>366</v>
      </c>
      <c r="J35" s="91">
        <f t="shared" si="2"/>
        <v>365</v>
      </c>
      <c r="K35" s="91">
        <f t="shared" si="2"/>
        <v>365</v>
      </c>
      <c r="L35" s="91">
        <f t="shared" si="2"/>
        <v>365</v>
      </c>
      <c r="M35" s="91">
        <f t="shared" si="2"/>
        <v>366</v>
      </c>
      <c r="N35" s="91">
        <f t="shared" si="2"/>
        <v>365</v>
      </c>
      <c r="O35" s="91">
        <f t="shared" si="2"/>
        <v>365</v>
      </c>
      <c r="P35" s="91">
        <f t="shared" si="2"/>
        <v>365</v>
      </c>
      <c r="Q35" s="91">
        <f t="shared" si="2"/>
        <v>366</v>
      </c>
      <c r="R35" s="91">
        <f t="shared" si="2"/>
        <v>365</v>
      </c>
      <c r="S35" s="91">
        <f t="shared" si="2"/>
        <v>365</v>
      </c>
      <c r="T35" s="91">
        <f t="shared" si="2"/>
        <v>365</v>
      </c>
      <c r="U35" s="91">
        <f t="shared" si="2"/>
        <v>366</v>
      </c>
      <c r="V35" s="91">
        <f t="shared" si="2"/>
        <v>365</v>
      </c>
      <c r="W35" s="91">
        <f t="shared" si="2"/>
        <v>365</v>
      </c>
      <c r="X35" s="91">
        <f t="shared" si="2"/>
        <v>365</v>
      </c>
      <c r="Y35" s="91">
        <f t="shared" si="2"/>
        <v>366</v>
      </c>
      <c r="Z35" s="91">
        <f t="shared" si="2"/>
        <v>365</v>
      </c>
      <c r="AA35" s="91">
        <f t="shared" si="2"/>
        <v>365</v>
      </c>
      <c r="AB35" s="91">
        <f t="shared" si="2"/>
        <v>365</v>
      </c>
      <c r="AC35" s="91">
        <f t="shared" si="2"/>
        <v>366</v>
      </c>
      <c r="AE35" s="91">
        <f>AE31-AE32+1</f>
        <v>366</v>
      </c>
      <c r="AG35" s="91">
        <f>AG31-AG32+1</f>
        <v>366</v>
      </c>
      <c r="AI35" s="91">
        <f>AI31-AI32+1</f>
        <v>366</v>
      </c>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row>
    <row r="36" spans="2:63" outlineLevel="1" x14ac:dyDescent="0.2">
      <c r="B36" s="93" t="s">
        <v>66</v>
      </c>
      <c r="C36" s="94"/>
      <c r="D36" s="94"/>
      <c r="E36" s="94"/>
      <c r="F36" s="95"/>
      <c r="G36" s="87"/>
      <c r="H36" s="87"/>
      <c r="I36" s="91">
        <f t="shared" ref="I36:AC36" si="3">INDEX($I$35:$AC$35,MATCH(I$33,$I$31:$AC$31,0))</f>
        <v>366</v>
      </c>
      <c r="J36" s="91">
        <f t="shared" si="3"/>
        <v>365</v>
      </c>
      <c r="K36" s="91">
        <f t="shared" si="3"/>
        <v>365</v>
      </c>
      <c r="L36" s="91">
        <f t="shared" si="3"/>
        <v>365</v>
      </c>
      <c r="M36" s="91">
        <f t="shared" si="3"/>
        <v>366</v>
      </c>
      <c r="N36" s="91">
        <f t="shared" si="3"/>
        <v>365</v>
      </c>
      <c r="O36" s="91">
        <f t="shared" si="3"/>
        <v>365</v>
      </c>
      <c r="P36" s="91">
        <f t="shared" si="3"/>
        <v>365</v>
      </c>
      <c r="Q36" s="91">
        <f t="shared" si="3"/>
        <v>366</v>
      </c>
      <c r="R36" s="91">
        <f t="shared" si="3"/>
        <v>365</v>
      </c>
      <c r="S36" s="91">
        <f t="shared" si="3"/>
        <v>365</v>
      </c>
      <c r="T36" s="91">
        <f t="shared" si="3"/>
        <v>365</v>
      </c>
      <c r="U36" s="91">
        <f t="shared" si="3"/>
        <v>366</v>
      </c>
      <c r="V36" s="91">
        <f t="shared" si="3"/>
        <v>365</v>
      </c>
      <c r="W36" s="91">
        <f t="shared" si="3"/>
        <v>365</v>
      </c>
      <c r="X36" s="91">
        <f t="shared" si="3"/>
        <v>365</v>
      </c>
      <c r="Y36" s="91">
        <f t="shared" si="3"/>
        <v>366</v>
      </c>
      <c r="Z36" s="91">
        <f t="shared" si="3"/>
        <v>365</v>
      </c>
      <c r="AA36" s="91">
        <f t="shared" si="3"/>
        <v>365</v>
      </c>
      <c r="AB36" s="91">
        <f t="shared" si="3"/>
        <v>365</v>
      </c>
      <c r="AC36" s="91">
        <f t="shared" si="3"/>
        <v>366</v>
      </c>
      <c r="AE36" s="91">
        <f>INDEX($I$35:$AC$35,MATCH(AE$33,$I$31:$AC$31,0))</f>
        <v>366</v>
      </c>
      <c r="AG36" s="91">
        <f>INDEX($I$35:$AC$35,MATCH(AG$33,$I$31:$AC$31,0))</f>
        <v>366</v>
      </c>
      <c r="AI36" s="91">
        <f>INDEX($I$35:$AC$35,MATCH(AI$33,$I$31:$AC$31,0))</f>
        <v>366</v>
      </c>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row>
    <row r="37" spans="2:63" x14ac:dyDescent="0.2">
      <c r="B37" s="96"/>
      <c r="C37" s="97"/>
      <c r="D37" s="97"/>
      <c r="E37" s="97"/>
      <c r="F37" s="97"/>
      <c r="G37" s="98"/>
      <c r="H37" s="98"/>
      <c r="I37" s="99"/>
      <c r="J37" s="99"/>
      <c r="K37" s="99"/>
      <c r="L37" s="99"/>
      <c r="M37" s="99"/>
      <c r="N37" s="99"/>
      <c r="O37" s="99"/>
      <c r="P37" s="99"/>
      <c r="Q37" s="99"/>
      <c r="R37" s="99"/>
      <c r="S37" s="99"/>
      <c r="T37" s="99"/>
      <c r="U37" s="99"/>
      <c r="V37" s="99"/>
      <c r="W37" s="99"/>
      <c r="X37" s="99"/>
      <c r="Y37" s="99"/>
      <c r="Z37" s="99"/>
      <c r="AA37" s="99"/>
      <c r="AB37" s="99"/>
      <c r="AC37" s="99"/>
      <c r="AE37" s="99"/>
      <c r="AG37" s="99"/>
      <c r="AI37" s="99"/>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row>
    <row r="38" spans="2:63" x14ac:dyDescent="0.2">
      <c r="B38" s="100"/>
      <c r="H38" s="98"/>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row>
    <row r="39" spans="2:63" ht="16.5" x14ac:dyDescent="0.25">
      <c r="B39" s="11" t="s">
        <v>67</v>
      </c>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row>
    <row r="40" spans="2:63" x14ac:dyDescent="0.2">
      <c r="H40" s="98"/>
    </row>
    <row r="41" spans="2:63" ht="15" x14ac:dyDescent="0.25">
      <c r="B41" s="21" t="s">
        <v>68</v>
      </c>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row>
    <row r="42" spans="2:63" outlineLevel="1" x14ac:dyDescent="0.2"/>
    <row r="43" spans="2:63" outlineLevel="1" x14ac:dyDescent="0.2">
      <c r="B43" s="101" t="str">
        <f>M29</f>
        <v>Year 1</v>
      </c>
      <c r="C43" s="102"/>
      <c r="D43" s="102"/>
      <c r="E43" s="102"/>
      <c r="F43" s="102"/>
      <c r="G43" s="103">
        <f t="shared" ref="G43:V47" si="4">($B43=G$29)*1</f>
        <v>0</v>
      </c>
      <c r="H43" s="103">
        <f t="shared" si="4"/>
        <v>0</v>
      </c>
      <c r="I43" s="103">
        <f t="shared" si="4"/>
        <v>0</v>
      </c>
      <c r="J43" s="103">
        <f t="shared" si="4"/>
        <v>0</v>
      </c>
      <c r="K43" s="103">
        <f t="shared" si="4"/>
        <v>0</v>
      </c>
      <c r="L43" s="103">
        <f>($B43=L$29)*1</f>
        <v>0</v>
      </c>
      <c r="M43" s="103">
        <f t="shared" si="4"/>
        <v>1</v>
      </c>
      <c r="N43" s="103">
        <f t="shared" si="4"/>
        <v>0</v>
      </c>
      <c r="O43" s="103">
        <f t="shared" si="4"/>
        <v>0</v>
      </c>
      <c r="P43" s="103">
        <f t="shared" si="4"/>
        <v>0</v>
      </c>
      <c r="Q43" s="103">
        <f t="shared" si="4"/>
        <v>0</v>
      </c>
      <c r="R43" s="103">
        <f t="shared" si="4"/>
        <v>0</v>
      </c>
      <c r="S43" s="103">
        <f t="shared" si="4"/>
        <v>0</v>
      </c>
      <c r="T43" s="103">
        <f t="shared" si="4"/>
        <v>0</v>
      </c>
      <c r="U43" s="103">
        <f t="shared" si="4"/>
        <v>0</v>
      </c>
      <c r="V43" s="103">
        <f t="shared" si="4"/>
        <v>0</v>
      </c>
      <c r="W43" s="103">
        <f t="shared" ref="W43:AC47" si="5">($B43=W$29)*1</f>
        <v>0</v>
      </c>
      <c r="X43" s="103">
        <f t="shared" si="5"/>
        <v>0</v>
      </c>
      <c r="Y43" s="103">
        <f t="shared" si="5"/>
        <v>0</v>
      </c>
      <c r="Z43" s="103">
        <f t="shared" si="5"/>
        <v>0</v>
      </c>
      <c r="AA43" s="103">
        <f t="shared" si="5"/>
        <v>0</v>
      </c>
      <c r="AB43" s="103">
        <f t="shared" si="5"/>
        <v>0</v>
      </c>
      <c r="AC43" s="104">
        <f t="shared" si="5"/>
        <v>0</v>
      </c>
      <c r="AE43" s="1073">
        <f>($B43=AE$29)*1</f>
        <v>0</v>
      </c>
      <c r="AG43" s="1073">
        <f>($B43=AG$29)*1</f>
        <v>0</v>
      </c>
      <c r="AI43" s="1073">
        <f>($B43=AI$29)*1</f>
        <v>0</v>
      </c>
    </row>
    <row r="44" spans="2:63" outlineLevel="1" x14ac:dyDescent="0.2">
      <c r="B44" s="105" t="str">
        <f>N29</f>
        <v>Year 2</v>
      </c>
      <c r="C44" s="106"/>
      <c r="D44" s="106"/>
      <c r="E44" s="106"/>
      <c r="F44" s="106"/>
      <c r="G44" s="107">
        <f t="shared" si="4"/>
        <v>0</v>
      </c>
      <c r="H44" s="107">
        <f t="shared" si="4"/>
        <v>0</v>
      </c>
      <c r="I44" s="107">
        <f t="shared" si="4"/>
        <v>0</v>
      </c>
      <c r="J44" s="107">
        <f t="shared" si="4"/>
        <v>0</v>
      </c>
      <c r="K44" s="107">
        <f t="shared" si="4"/>
        <v>0</v>
      </c>
      <c r="L44" s="107">
        <f t="shared" si="4"/>
        <v>0</v>
      </c>
      <c r="M44" s="107">
        <f t="shared" si="4"/>
        <v>0</v>
      </c>
      <c r="N44" s="107">
        <f t="shared" si="4"/>
        <v>1</v>
      </c>
      <c r="O44" s="107">
        <f t="shared" si="4"/>
        <v>0</v>
      </c>
      <c r="P44" s="107">
        <f t="shared" si="4"/>
        <v>0</v>
      </c>
      <c r="Q44" s="107">
        <f t="shared" si="4"/>
        <v>0</v>
      </c>
      <c r="R44" s="107">
        <f t="shared" si="4"/>
        <v>0</v>
      </c>
      <c r="S44" s="107">
        <f t="shared" si="4"/>
        <v>0</v>
      </c>
      <c r="T44" s="107">
        <f t="shared" si="4"/>
        <v>0</v>
      </c>
      <c r="U44" s="107">
        <f t="shared" si="4"/>
        <v>0</v>
      </c>
      <c r="V44" s="107">
        <f t="shared" si="4"/>
        <v>0</v>
      </c>
      <c r="W44" s="107">
        <f t="shared" si="5"/>
        <v>0</v>
      </c>
      <c r="X44" s="107">
        <f t="shared" si="5"/>
        <v>0</v>
      </c>
      <c r="Y44" s="107">
        <f t="shared" si="5"/>
        <v>0</v>
      </c>
      <c r="Z44" s="107">
        <f t="shared" si="5"/>
        <v>0</v>
      </c>
      <c r="AA44" s="107">
        <f t="shared" si="5"/>
        <v>0</v>
      </c>
      <c r="AB44" s="107">
        <f t="shared" si="5"/>
        <v>0</v>
      </c>
      <c r="AC44" s="108">
        <f t="shared" si="5"/>
        <v>0</v>
      </c>
      <c r="AE44" s="527">
        <f>($B44=AE$29)*1</f>
        <v>0</v>
      </c>
      <c r="AG44" s="527">
        <f>($B44=AG$29)*1</f>
        <v>0</v>
      </c>
      <c r="AI44" s="527">
        <f>($B44=AI$29)*1</f>
        <v>0</v>
      </c>
    </row>
    <row r="45" spans="2:63" outlineLevel="1" x14ac:dyDescent="0.2">
      <c r="B45" s="105" t="str">
        <f>AE29</f>
        <v>Year 17 (Not Used)</v>
      </c>
      <c r="C45" s="106"/>
      <c r="D45" s="106"/>
      <c r="E45" s="106"/>
      <c r="F45" s="106"/>
      <c r="G45" s="107">
        <f t="shared" si="4"/>
        <v>0</v>
      </c>
      <c r="H45" s="107">
        <f t="shared" si="4"/>
        <v>0</v>
      </c>
      <c r="I45" s="107">
        <f t="shared" si="4"/>
        <v>0</v>
      </c>
      <c r="J45" s="107">
        <f t="shared" si="4"/>
        <v>0</v>
      </c>
      <c r="K45" s="107">
        <f t="shared" si="4"/>
        <v>0</v>
      </c>
      <c r="L45" s="107">
        <f t="shared" si="4"/>
        <v>0</v>
      </c>
      <c r="M45" s="107">
        <f t="shared" si="4"/>
        <v>0</v>
      </c>
      <c r="N45" s="107">
        <f t="shared" si="4"/>
        <v>0</v>
      </c>
      <c r="O45" s="107">
        <f t="shared" si="4"/>
        <v>0</v>
      </c>
      <c r="P45" s="107">
        <f t="shared" si="4"/>
        <v>0</v>
      </c>
      <c r="Q45" s="107">
        <f t="shared" si="4"/>
        <v>0</v>
      </c>
      <c r="R45" s="107">
        <f t="shared" si="4"/>
        <v>0</v>
      </c>
      <c r="S45" s="107">
        <f t="shared" si="4"/>
        <v>0</v>
      </c>
      <c r="T45" s="107">
        <f t="shared" si="4"/>
        <v>0</v>
      </c>
      <c r="U45" s="107">
        <f t="shared" si="4"/>
        <v>0</v>
      </c>
      <c r="V45" s="107">
        <f t="shared" si="4"/>
        <v>0</v>
      </c>
      <c r="W45" s="107">
        <f t="shared" si="5"/>
        <v>0</v>
      </c>
      <c r="X45" s="107">
        <f t="shared" si="5"/>
        <v>0</v>
      </c>
      <c r="Y45" s="107">
        <f t="shared" si="5"/>
        <v>0</v>
      </c>
      <c r="Z45" s="107">
        <f t="shared" si="5"/>
        <v>0</v>
      </c>
      <c r="AA45" s="107">
        <f t="shared" si="5"/>
        <v>0</v>
      </c>
      <c r="AB45" s="107">
        <f t="shared" si="5"/>
        <v>0</v>
      </c>
      <c r="AC45" s="108">
        <f t="shared" si="5"/>
        <v>0</v>
      </c>
      <c r="AE45" s="527">
        <f>($B45=AE$29)*1</f>
        <v>1</v>
      </c>
      <c r="AG45" s="527">
        <f>($B45=AG$29)*1</f>
        <v>1</v>
      </c>
      <c r="AI45" s="527">
        <f>($B45=AI$29)*1</f>
        <v>1</v>
      </c>
    </row>
    <row r="46" spans="2:63" outlineLevel="1" x14ac:dyDescent="0.2">
      <c r="B46" s="105" t="str">
        <f>AG29</f>
        <v>Year 17 (Not Used)</v>
      </c>
      <c r="C46" s="106"/>
      <c r="D46" s="106"/>
      <c r="E46" s="106"/>
      <c r="F46" s="106"/>
      <c r="G46" s="107">
        <f t="shared" si="4"/>
        <v>0</v>
      </c>
      <c r="H46" s="107">
        <f t="shared" si="4"/>
        <v>0</v>
      </c>
      <c r="I46" s="107">
        <f t="shared" si="4"/>
        <v>0</v>
      </c>
      <c r="J46" s="107">
        <f t="shared" si="4"/>
        <v>0</v>
      </c>
      <c r="K46" s="107">
        <f t="shared" si="4"/>
        <v>0</v>
      </c>
      <c r="L46" s="107">
        <f t="shared" si="4"/>
        <v>0</v>
      </c>
      <c r="M46" s="107">
        <f t="shared" si="4"/>
        <v>0</v>
      </c>
      <c r="N46" s="107">
        <f t="shared" si="4"/>
        <v>0</v>
      </c>
      <c r="O46" s="107">
        <f t="shared" si="4"/>
        <v>0</v>
      </c>
      <c r="P46" s="107">
        <f t="shared" si="4"/>
        <v>0</v>
      </c>
      <c r="Q46" s="107">
        <f t="shared" si="4"/>
        <v>0</v>
      </c>
      <c r="R46" s="107">
        <f t="shared" si="4"/>
        <v>0</v>
      </c>
      <c r="S46" s="107">
        <f t="shared" si="4"/>
        <v>0</v>
      </c>
      <c r="T46" s="107">
        <f t="shared" si="4"/>
        <v>0</v>
      </c>
      <c r="U46" s="107">
        <f t="shared" si="4"/>
        <v>0</v>
      </c>
      <c r="V46" s="107">
        <f t="shared" si="4"/>
        <v>0</v>
      </c>
      <c r="W46" s="107">
        <f t="shared" si="5"/>
        <v>0</v>
      </c>
      <c r="X46" s="107">
        <f t="shared" si="5"/>
        <v>0</v>
      </c>
      <c r="Y46" s="107">
        <f t="shared" si="5"/>
        <v>0</v>
      </c>
      <c r="Z46" s="107">
        <f t="shared" si="5"/>
        <v>0</v>
      </c>
      <c r="AA46" s="107">
        <f t="shared" si="5"/>
        <v>0</v>
      </c>
      <c r="AB46" s="107">
        <f t="shared" si="5"/>
        <v>0</v>
      </c>
      <c r="AC46" s="108">
        <f t="shared" si="5"/>
        <v>0</v>
      </c>
      <c r="AE46" s="527">
        <f>($B46=AE$29)*1</f>
        <v>1</v>
      </c>
      <c r="AG46" s="527">
        <f>($B46=AG$29)*1</f>
        <v>1</v>
      </c>
      <c r="AI46" s="527">
        <f>($B46=AI$29)*1</f>
        <v>1</v>
      </c>
    </row>
    <row r="47" spans="2:63" outlineLevel="1" x14ac:dyDescent="0.2">
      <c r="B47" s="105" t="str">
        <f>AI29</f>
        <v>Year 17 (Not Used)</v>
      </c>
      <c r="C47" s="106"/>
      <c r="D47" s="106"/>
      <c r="E47" s="106"/>
      <c r="F47" s="106"/>
      <c r="G47" s="107">
        <f t="shared" si="4"/>
        <v>0</v>
      </c>
      <c r="H47" s="107">
        <f t="shared" si="4"/>
        <v>0</v>
      </c>
      <c r="I47" s="107">
        <f t="shared" si="4"/>
        <v>0</v>
      </c>
      <c r="J47" s="107">
        <f t="shared" si="4"/>
        <v>0</v>
      </c>
      <c r="K47" s="107">
        <f t="shared" si="4"/>
        <v>0</v>
      </c>
      <c r="L47" s="107">
        <f t="shared" si="4"/>
        <v>0</v>
      </c>
      <c r="M47" s="107">
        <f t="shared" si="4"/>
        <v>0</v>
      </c>
      <c r="N47" s="107">
        <f t="shared" si="4"/>
        <v>0</v>
      </c>
      <c r="O47" s="107">
        <f t="shared" si="4"/>
        <v>0</v>
      </c>
      <c r="P47" s="107">
        <f t="shared" si="4"/>
        <v>0</v>
      </c>
      <c r="Q47" s="107">
        <f t="shared" si="4"/>
        <v>0</v>
      </c>
      <c r="R47" s="107">
        <f t="shared" si="4"/>
        <v>0</v>
      </c>
      <c r="S47" s="107">
        <f t="shared" si="4"/>
        <v>0</v>
      </c>
      <c r="T47" s="107">
        <f t="shared" si="4"/>
        <v>0</v>
      </c>
      <c r="U47" s="107">
        <f t="shared" si="4"/>
        <v>0</v>
      </c>
      <c r="V47" s="107">
        <f t="shared" si="4"/>
        <v>0</v>
      </c>
      <c r="W47" s="107">
        <f t="shared" si="5"/>
        <v>0</v>
      </c>
      <c r="X47" s="107">
        <f t="shared" si="5"/>
        <v>0</v>
      </c>
      <c r="Y47" s="107">
        <f t="shared" si="5"/>
        <v>0</v>
      </c>
      <c r="Z47" s="107">
        <f t="shared" si="5"/>
        <v>0</v>
      </c>
      <c r="AA47" s="107">
        <f t="shared" si="5"/>
        <v>0</v>
      </c>
      <c r="AB47" s="107">
        <f t="shared" si="5"/>
        <v>0</v>
      </c>
      <c r="AC47" s="108">
        <f t="shared" si="5"/>
        <v>0</v>
      </c>
      <c r="AE47" s="527">
        <f>($B47=AE$29)*1</f>
        <v>1</v>
      </c>
      <c r="AG47" s="527">
        <f>($B47=AG$29)*1</f>
        <v>1</v>
      </c>
      <c r="AI47" s="527">
        <f>($B47=AI$29)*1</f>
        <v>1</v>
      </c>
    </row>
    <row r="48" spans="2:63" outlineLevel="1" x14ac:dyDescent="0.2">
      <c r="B48" s="109" t="s">
        <v>69</v>
      </c>
      <c r="C48" s="110"/>
      <c r="D48" s="110"/>
      <c r="E48" s="110"/>
      <c r="F48" s="110"/>
      <c r="G48" s="111">
        <f t="shared" ref="G48:AC48" si="6">(COLUMN()&lt;COLUMN($AD$29))*1</f>
        <v>1</v>
      </c>
      <c r="H48" s="111">
        <f t="shared" si="6"/>
        <v>1</v>
      </c>
      <c r="I48" s="111">
        <f t="shared" si="6"/>
        <v>1</v>
      </c>
      <c r="J48" s="111">
        <f t="shared" si="6"/>
        <v>1</v>
      </c>
      <c r="K48" s="111">
        <f t="shared" si="6"/>
        <v>1</v>
      </c>
      <c r="L48" s="111">
        <f t="shared" si="6"/>
        <v>1</v>
      </c>
      <c r="M48" s="111">
        <f t="shared" si="6"/>
        <v>1</v>
      </c>
      <c r="N48" s="111">
        <f t="shared" si="6"/>
        <v>1</v>
      </c>
      <c r="O48" s="111">
        <f t="shared" si="6"/>
        <v>1</v>
      </c>
      <c r="P48" s="111">
        <f t="shared" si="6"/>
        <v>1</v>
      </c>
      <c r="Q48" s="111">
        <f t="shared" si="6"/>
        <v>1</v>
      </c>
      <c r="R48" s="111">
        <f t="shared" si="6"/>
        <v>1</v>
      </c>
      <c r="S48" s="111">
        <f t="shared" si="6"/>
        <v>1</v>
      </c>
      <c r="T48" s="111">
        <f t="shared" si="6"/>
        <v>1</v>
      </c>
      <c r="U48" s="111">
        <f t="shared" si="6"/>
        <v>1</v>
      </c>
      <c r="V48" s="111">
        <f t="shared" si="6"/>
        <v>1</v>
      </c>
      <c r="W48" s="111">
        <f t="shared" si="6"/>
        <v>1</v>
      </c>
      <c r="X48" s="111">
        <f t="shared" si="6"/>
        <v>1</v>
      </c>
      <c r="Y48" s="111">
        <f t="shared" si="6"/>
        <v>1</v>
      </c>
      <c r="Z48" s="111">
        <f t="shared" si="6"/>
        <v>1</v>
      </c>
      <c r="AA48" s="111">
        <f t="shared" si="6"/>
        <v>1</v>
      </c>
      <c r="AB48" s="111">
        <f t="shared" si="6"/>
        <v>1</v>
      </c>
      <c r="AC48" s="112">
        <f t="shared" si="6"/>
        <v>1</v>
      </c>
      <c r="AE48" s="527">
        <f>(COLUMN()&lt;COLUMN($AD$29))*1</f>
        <v>0</v>
      </c>
      <c r="AG48" s="527">
        <f>(COLUMN()&lt;COLUMN($AD$29))*1</f>
        <v>0</v>
      </c>
      <c r="AI48" s="527">
        <f>(COLUMN()&lt;COLUMN($AD$29))*1</f>
        <v>0</v>
      </c>
    </row>
    <row r="49" spans="2:36" outlineLevel="1" x14ac:dyDescent="0.2">
      <c r="B49" s="113" t="s">
        <v>68</v>
      </c>
      <c r="C49" s="114"/>
      <c r="D49" s="114"/>
      <c r="E49" s="114"/>
      <c r="F49" s="114"/>
      <c r="G49" s="115">
        <f t="shared" ref="G49:AC49" si="7">AND(G32&gt;=Franchise_Start,G31&lt;=Franchise_End_2)*1</f>
        <v>0</v>
      </c>
      <c r="H49" s="115">
        <f t="shared" si="7"/>
        <v>0</v>
      </c>
      <c r="I49" s="115">
        <f t="shared" si="7"/>
        <v>0</v>
      </c>
      <c r="J49" s="115">
        <f t="shared" si="7"/>
        <v>0</v>
      </c>
      <c r="K49" s="115">
        <f t="shared" si="7"/>
        <v>0</v>
      </c>
      <c r="L49" s="115">
        <f t="shared" si="7"/>
        <v>0</v>
      </c>
      <c r="M49" s="115">
        <f t="shared" si="7"/>
        <v>1</v>
      </c>
      <c r="N49" s="115">
        <f t="shared" si="7"/>
        <v>1</v>
      </c>
      <c r="O49" s="115">
        <f t="shared" si="7"/>
        <v>1</v>
      </c>
      <c r="P49" s="115">
        <f t="shared" si="7"/>
        <v>1</v>
      </c>
      <c r="Q49" s="115">
        <f t="shared" si="7"/>
        <v>1</v>
      </c>
      <c r="R49" s="115">
        <f t="shared" si="7"/>
        <v>1</v>
      </c>
      <c r="S49" s="115">
        <f t="shared" si="7"/>
        <v>1</v>
      </c>
      <c r="T49" s="115">
        <f t="shared" si="7"/>
        <v>1</v>
      </c>
      <c r="U49" s="115">
        <f t="shared" si="7"/>
        <v>1</v>
      </c>
      <c r="V49" s="115">
        <f t="shared" si="7"/>
        <v>0</v>
      </c>
      <c r="W49" s="115">
        <f t="shared" si="7"/>
        <v>0</v>
      </c>
      <c r="X49" s="115">
        <f t="shared" si="7"/>
        <v>0</v>
      </c>
      <c r="Y49" s="115">
        <f t="shared" si="7"/>
        <v>0</v>
      </c>
      <c r="Z49" s="115">
        <f t="shared" si="7"/>
        <v>0</v>
      </c>
      <c r="AA49" s="115">
        <f t="shared" si="7"/>
        <v>0</v>
      </c>
      <c r="AB49" s="115">
        <f t="shared" si="7"/>
        <v>0</v>
      </c>
      <c r="AC49" s="116">
        <f t="shared" si="7"/>
        <v>0</v>
      </c>
      <c r="AE49" s="587">
        <f>AND(AE32&gt;=Franchise_Start,AE31&lt;=Franchise_End_2)*1</f>
        <v>0</v>
      </c>
      <c r="AG49" s="587">
        <f>AND(AG32&gt;=Franchise_Start,AG31&lt;=Franchise_End_2)*1</f>
        <v>0</v>
      </c>
      <c r="AI49" s="587">
        <f>AND(AI32&gt;=Franchise_Start,AI31&lt;=Franchise_End_2)*1</f>
        <v>0</v>
      </c>
    </row>
    <row r="50" spans="2:36" x14ac:dyDescent="0.2">
      <c r="B50" s="117"/>
    </row>
    <row r="51" spans="2:36" ht="15" x14ac:dyDescent="0.25">
      <c r="B51" s="21" t="s">
        <v>70</v>
      </c>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row>
    <row r="52" spans="2:36" x14ac:dyDescent="0.2">
      <c r="E52" s="58"/>
      <c r="F52" s="58"/>
    </row>
    <row r="53" spans="2:36" outlineLevel="1" x14ac:dyDescent="0.2">
      <c r="B53" s="118" t="str">
        <f>AE29</f>
        <v>Year 17 (Not Used)</v>
      </c>
      <c r="C53" s="119"/>
      <c r="D53" s="119"/>
      <c r="E53" s="120"/>
      <c r="F53" s="120"/>
      <c r="G53" s="121">
        <f t="shared" ref="G53:AC53" si="8">IF($B53=G$29,1,IF(AND(F$32&lt;$AE$32,F31&gt;=$AE$31),1-($AE$35/$AE$36),0))</f>
        <v>0</v>
      </c>
      <c r="H53" s="121">
        <f t="shared" si="8"/>
        <v>0</v>
      </c>
      <c r="I53" s="121">
        <f t="shared" si="8"/>
        <v>0</v>
      </c>
      <c r="J53" s="121">
        <f t="shared" si="8"/>
        <v>0</v>
      </c>
      <c r="K53" s="121">
        <f t="shared" si="8"/>
        <v>0</v>
      </c>
      <c r="L53" s="121">
        <f t="shared" si="8"/>
        <v>0</v>
      </c>
      <c r="M53" s="121">
        <f>IF($B53=M$29,1,IF(AND(L$32&lt;$AE$32,L31&gt;=$AE$31),1-($AE$35/$AE$36),0))</f>
        <v>0</v>
      </c>
      <c r="N53" s="121">
        <f t="shared" si="8"/>
        <v>0</v>
      </c>
      <c r="O53" s="121">
        <f t="shared" si="8"/>
        <v>0</v>
      </c>
      <c r="P53" s="121">
        <f t="shared" si="8"/>
        <v>0</v>
      </c>
      <c r="Q53" s="121">
        <f t="shared" si="8"/>
        <v>0</v>
      </c>
      <c r="R53" s="121">
        <f t="shared" si="8"/>
        <v>0</v>
      </c>
      <c r="S53" s="121">
        <f t="shared" si="8"/>
        <v>0</v>
      </c>
      <c r="T53" s="121">
        <f t="shared" si="8"/>
        <v>0</v>
      </c>
      <c r="U53" s="121">
        <f t="shared" si="8"/>
        <v>0</v>
      </c>
      <c r="V53" s="121">
        <f t="shared" si="8"/>
        <v>0</v>
      </c>
      <c r="W53" s="121">
        <f t="shared" si="8"/>
        <v>0</v>
      </c>
      <c r="X53" s="121">
        <f t="shared" si="8"/>
        <v>0</v>
      </c>
      <c r="Y53" s="121">
        <f t="shared" si="8"/>
        <v>0</v>
      </c>
      <c r="Z53" s="121">
        <f t="shared" si="8"/>
        <v>0</v>
      </c>
      <c r="AA53" s="121">
        <f t="shared" si="8"/>
        <v>0</v>
      </c>
      <c r="AB53" s="121">
        <f t="shared" si="8"/>
        <v>0</v>
      </c>
      <c r="AC53" s="122">
        <f t="shared" si="8"/>
        <v>0</v>
      </c>
      <c r="AD53" s="123"/>
      <c r="AE53" s="1057">
        <f>IF($B53=AE$29,1,IF(AND(AD$32&lt;$AE$32,AD31&gt;=$AE$31),1-($AE$35/$AE$36),0))</f>
        <v>1</v>
      </c>
      <c r="AF53" s="123"/>
      <c r="AG53" s="1057">
        <f>IF($B53=AG$29,1,IF(AND(AF$32&lt;$AE$32,AF31&gt;=$AE$31),1-($AE$35/$AE$36),0))</f>
        <v>1</v>
      </c>
      <c r="AH53" s="123"/>
      <c r="AI53" s="1057">
        <f>IF($B53=AI$29,1,IF(AND(AH$32&lt;$AE$32,AH31&gt;=$AE$31),1-($AE$35/$AE$36),0))</f>
        <v>1</v>
      </c>
    </row>
    <row r="54" spans="2:36" outlineLevel="1" x14ac:dyDescent="0.2">
      <c r="B54" s="124" t="str">
        <f>AG29</f>
        <v>Year 17 (Not Used)</v>
      </c>
      <c r="C54" s="125"/>
      <c r="D54" s="125"/>
      <c r="E54" s="125"/>
      <c r="F54" s="125"/>
      <c r="G54" s="126">
        <f>IF($B54=G$29,1,IF(AND(H$32&lt;=$AG$32,H$31&gt;$AG$31),1-($AG$35/$AG$36),0))</f>
        <v>0</v>
      </c>
      <c r="H54" s="126">
        <f t="shared" ref="H54:AC54" si="9">IF($B54=H$29,1,IF(AND(I$32&lt;=$AG$32,I$31&gt;$AG$31),1-($AG$35/$AG$36),0))</f>
        <v>0</v>
      </c>
      <c r="I54" s="126">
        <f>IF($B54=I$29,1,IF(AND(J$32&lt;=$AG$32,J$31&gt;$AG$31),1-($AG$35/$AG$36),0))</f>
        <v>0</v>
      </c>
      <c r="J54" s="126">
        <f t="shared" si="9"/>
        <v>0</v>
      </c>
      <c r="K54" s="126">
        <f t="shared" si="9"/>
        <v>0</v>
      </c>
      <c r="L54" s="126">
        <f t="shared" si="9"/>
        <v>0</v>
      </c>
      <c r="M54" s="126">
        <f t="shared" si="9"/>
        <v>0</v>
      </c>
      <c r="N54" s="126">
        <f t="shared" si="9"/>
        <v>0</v>
      </c>
      <c r="O54" s="126">
        <f t="shared" si="9"/>
        <v>0</v>
      </c>
      <c r="P54" s="126">
        <f t="shared" si="9"/>
        <v>0</v>
      </c>
      <c r="Q54" s="126">
        <f t="shared" si="9"/>
        <v>0</v>
      </c>
      <c r="R54" s="126">
        <f t="shared" si="9"/>
        <v>0</v>
      </c>
      <c r="S54" s="126">
        <f t="shared" si="9"/>
        <v>0</v>
      </c>
      <c r="T54" s="126">
        <f t="shared" si="9"/>
        <v>0</v>
      </c>
      <c r="U54" s="126">
        <f t="shared" si="9"/>
        <v>0</v>
      </c>
      <c r="V54" s="126">
        <f t="shared" si="9"/>
        <v>0</v>
      </c>
      <c r="W54" s="126">
        <f t="shared" si="9"/>
        <v>0</v>
      </c>
      <c r="X54" s="126">
        <f t="shared" si="9"/>
        <v>0</v>
      </c>
      <c r="Y54" s="126">
        <f t="shared" si="9"/>
        <v>0</v>
      </c>
      <c r="Z54" s="126">
        <f t="shared" si="9"/>
        <v>0</v>
      </c>
      <c r="AA54" s="126">
        <f t="shared" si="9"/>
        <v>0</v>
      </c>
      <c r="AB54" s="126">
        <f t="shared" si="9"/>
        <v>0</v>
      </c>
      <c r="AC54" s="127">
        <f t="shared" si="9"/>
        <v>0</v>
      </c>
      <c r="AD54" s="123"/>
      <c r="AE54" s="805">
        <f>IF($B54=AE$29,1,IF(AND(AF$32&lt;=$AG$32,AF$31&gt;$AG$31),1-($AG$35/$AG$36),0))</f>
        <v>1</v>
      </c>
      <c r="AF54" s="123"/>
      <c r="AG54" s="805">
        <f>IF($B54=AG$29,1,IF(AND(AH$32&lt;=$AG$32,AH$31&gt;$AG$31),1-($AG$35/$AG$36),0))</f>
        <v>1</v>
      </c>
      <c r="AH54" s="123"/>
      <c r="AI54" s="805">
        <f>IF($B54=AI$29,1,IF(AND(AJ$32&lt;=$AG$32,AJ$31&gt;$AG$31),1-($AG$35/$AG$36),0))</f>
        <v>1</v>
      </c>
    </row>
    <row r="55" spans="2:36" outlineLevel="1" x14ac:dyDescent="0.2">
      <c r="B55" s="113" t="str">
        <f>AI29</f>
        <v>Year 17 (Not Used)</v>
      </c>
      <c r="C55" s="114"/>
      <c r="D55" s="114"/>
      <c r="E55" s="114"/>
      <c r="F55" s="114"/>
      <c r="G55" s="128">
        <f t="shared" ref="G55:AC55" si="10">IF($B55=G$29,1,IF(AND(H$32&lt;=$AI$32,H$31&gt;$AI$31),1-($AI$35/$AI$36),0))</f>
        <v>0</v>
      </c>
      <c r="H55" s="128">
        <f t="shared" si="10"/>
        <v>0</v>
      </c>
      <c r="I55" s="128">
        <f t="shared" si="10"/>
        <v>0</v>
      </c>
      <c r="J55" s="128">
        <f t="shared" si="10"/>
        <v>0</v>
      </c>
      <c r="K55" s="128">
        <f t="shared" si="10"/>
        <v>0</v>
      </c>
      <c r="L55" s="128">
        <f t="shared" si="10"/>
        <v>0</v>
      </c>
      <c r="M55" s="128">
        <f t="shared" si="10"/>
        <v>0</v>
      </c>
      <c r="N55" s="128">
        <f t="shared" si="10"/>
        <v>0</v>
      </c>
      <c r="O55" s="128">
        <f t="shared" si="10"/>
        <v>0</v>
      </c>
      <c r="P55" s="128">
        <f t="shared" si="10"/>
        <v>0</v>
      </c>
      <c r="Q55" s="128">
        <f t="shared" si="10"/>
        <v>0</v>
      </c>
      <c r="R55" s="128">
        <f t="shared" si="10"/>
        <v>0</v>
      </c>
      <c r="S55" s="128">
        <f t="shared" si="10"/>
        <v>0</v>
      </c>
      <c r="T55" s="128">
        <f t="shared" si="10"/>
        <v>0</v>
      </c>
      <c r="U55" s="128">
        <f t="shared" si="10"/>
        <v>0</v>
      </c>
      <c r="V55" s="128">
        <f t="shared" si="10"/>
        <v>0</v>
      </c>
      <c r="W55" s="128">
        <f t="shared" si="10"/>
        <v>0</v>
      </c>
      <c r="X55" s="128">
        <f t="shared" si="10"/>
        <v>0</v>
      </c>
      <c r="Y55" s="128">
        <f t="shared" si="10"/>
        <v>0</v>
      </c>
      <c r="Z55" s="128">
        <f t="shared" si="10"/>
        <v>0</v>
      </c>
      <c r="AA55" s="128">
        <f t="shared" si="10"/>
        <v>0</v>
      </c>
      <c r="AB55" s="128">
        <f t="shared" si="10"/>
        <v>0</v>
      </c>
      <c r="AC55" s="129">
        <f t="shared" si="10"/>
        <v>0</v>
      </c>
      <c r="AD55" s="123"/>
      <c r="AE55" s="1058">
        <f>IF($B55=AE$29,1,IF(AND(AF$32&lt;=$AI$32,AF$31&gt;$AI$31),1-($AI$35/$AI$36),0))</f>
        <v>1</v>
      </c>
      <c r="AF55" s="123"/>
      <c r="AG55" s="1058">
        <f>IF($B55=AG$29,1,IF(AND(AH$32&lt;=$AI$32,AH$31&gt;$AI$31),1-($AI$35/$AI$36),0))</f>
        <v>1</v>
      </c>
      <c r="AI55" s="1058">
        <f>IF($B55=AI$29,1,IF(AND(AJ$32&lt;=$AI$32,AJ$31&gt;$AI$31),1-($AI$35/$AI$36),0))</f>
        <v>1</v>
      </c>
    </row>
    <row r="57" spans="2:36" ht="16.5" x14ac:dyDescent="0.25">
      <c r="B57" s="11" t="s">
        <v>25</v>
      </c>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row>
    <row r="58" spans="2:36" x14ac:dyDescent="0.2">
      <c r="G58" s="130"/>
      <c r="H58" s="130"/>
      <c r="I58" s="130"/>
      <c r="J58" s="130"/>
      <c r="K58" s="130"/>
    </row>
  </sheetData>
  <dataValidations disablePrompts="1" count="2">
    <dataValidation type="list" allowBlank="1" showInputMessage="1" showErrorMessage="1" sqref="AI30">
      <formula1>"Actual,Forecast,Not used,Core,Option,Extension"</formula1>
    </dataValidation>
    <dataValidation type="list" allowBlank="1" showInputMessage="1" showErrorMessage="1" sqref="I30:AC30 AE30 AG30">
      <formula1>"Actual,Forecast,Not used,Core,Option,Extension"</formula1>
    </dataValidation>
  </dataValidations>
  <pageMargins left="0.39370078740157483" right="0.39370078740157483" top="0.39370078740157483" bottom="0.39370078740157483" header="0.31496062992125984" footer="0.31496062992125984"/>
  <pageSetup paperSize="8" scale="54" fitToHeight="99" orientation="landscape" r:id="rId1"/>
  <ignoredErrors>
    <ignoredError sqref="AE3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autoPageBreaks="0" fitToPage="1"/>
  </sheetPr>
  <dimension ref="B2:AJ109"/>
  <sheetViews>
    <sheetView showGridLines="0" zoomScale="70" zoomScaleNormal="70" zoomScaleSheetLayoutView="85" workbookViewId="0">
      <pane xSplit="6" ySplit="14" topLeftCell="G15" activePane="bottomRight" state="frozen"/>
      <selection pane="topRight"/>
      <selection pane="bottomLeft"/>
      <selection pane="bottomRight"/>
    </sheetView>
  </sheetViews>
  <sheetFormatPr defaultColWidth="9" defaultRowHeight="12.75" outlineLevelRow="1" outlineLevelCol="1" x14ac:dyDescent="0.2"/>
  <cols>
    <col min="1" max="1" width="2.85546875" style="9" customWidth="1"/>
    <col min="2" max="3" width="5" style="9" customWidth="1"/>
    <col min="4" max="4" width="57.42578125" style="9" customWidth="1"/>
    <col min="5" max="5" width="5.28515625" style="9" customWidth="1"/>
    <col min="6" max="6" width="13.85546875" style="9" customWidth="1"/>
    <col min="7" max="22" width="11.42578125" style="9" customWidth="1"/>
    <col min="23" max="29" width="11.42578125" style="9" customWidth="1" outlineLevel="1"/>
    <col min="30" max="30" width="4.140625" style="9" customWidth="1"/>
    <col min="31" max="31" width="11.42578125" style="9" customWidth="1" outlineLevel="1"/>
    <col min="32" max="32" width="4.140625" style="9" customWidth="1" outlineLevel="1"/>
    <col min="33" max="33" width="11.42578125" style="9" customWidth="1" outlineLevel="1"/>
    <col min="34" max="34" width="4.140625" style="9" customWidth="1" outlineLevel="1"/>
    <col min="35" max="35" width="11.42578125" style="9" customWidth="1" outlineLevel="1"/>
    <col min="36" max="36" width="9" style="9" customWidth="1" outlineLevel="1"/>
    <col min="37" max="16384" width="9" style="9"/>
  </cols>
  <sheetData>
    <row r="2" spans="2:36" x14ac:dyDescent="0.2">
      <c r="B2" s="7" t="str">
        <f>'Template Cover'!B2</f>
        <v>Owner:</v>
      </c>
      <c r="C2" s="8"/>
      <c r="D2" s="8"/>
      <c r="E2" s="8"/>
      <c r="F2" s="8"/>
      <c r="G2" s="8" t="str">
        <f>Owner</f>
        <v>Department for Transport</v>
      </c>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2:36" x14ac:dyDescent="0.2">
      <c r="B3" s="7" t="str">
        <f>'Template Cover'!B3</f>
        <v>Project:</v>
      </c>
      <c r="C3" s="8"/>
      <c r="D3" s="8"/>
      <c r="E3" s="8"/>
      <c r="F3" s="8"/>
      <c r="G3" s="8" t="str">
        <f>Project</f>
        <v>South Eastern Franchise</v>
      </c>
      <c r="H3" s="8"/>
      <c r="I3" s="8"/>
      <c r="J3" s="8"/>
      <c r="K3" s="8"/>
      <c r="L3" s="8"/>
      <c r="M3" s="8"/>
      <c r="N3" s="8"/>
      <c r="O3" s="8"/>
      <c r="P3" s="8"/>
      <c r="Q3" s="8"/>
      <c r="R3" s="8"/>
      <c r="S3" s="8"/>
      <c r="T3" s="8"/>
      <c r="U3" s="8"/>
      <c r="V3" s="8"/>
      <c r="W3" s="8"/>
      <c r="X3" s="8"/>
      <c r="Y3" s="8"/>
      <c r="Z3" s="8"/>
      <c r="AA3" s="8"/>
      <c r="AB3" s="8"/>
      <c r="AC3" s="8"/>
      <c r="AD3" s="8"/>
      <c r="AE3" s="8"/>
      <c r="AF3" s="8"/>
      <c r="AG3" s="8"/>
      <c r="AH3" s="8"/>
      <c r="AI3" s="8"/>
      <c r="AJ3" s="8"/>
    </row>
    <row r="4" spans="2:36" x14ac:dyDescent="0.2">
      <c r="B4" s="7" t="str">
        <f>'Template Cover'!B4</f>
        <v>Sheet:</v>
      </c>
      <c r="C4" s="8"/>
      <c r="D4" s="8"/>
      <c r="E4" s="8"/>
      <c r="F4" s="8"/>
      <c r="G4" s="8" t="str">
        <f ca="1">MID(CELL("filename",$A$1),FIND("]",CELL("filename",$A$1))+1,99)</f>
        <v>Indices &amp; Rates</v>
      </c>
      <c r="H4" s="8"/>
      <c r="I4" s="8"/>
      <c r="J4" s="8"/>
      <c r="K4" s="8"/>
      <c r="L4" s="8"/>
      <c r="M4" s="8"/>
      <c r="N4" s="8"/>
      <c r="O4" s="8"/>
      <c r="P4" s="8"/>
      <c r="Q4" s="8"/>
      <c r="R4" s="8"/>
      <c r="S4" s="8"/>
      <c r="T4" s="8"/>
      <c r="U4" s="8"/>
      <c r="V4" s="8"/>
      <c r="W4" s="8"/>
      <c r="X4" s="8"/>
      <c r="Y4" s="8"/>
      <c r="Z4" s="8"/>
      <c r="AA4" s="8"/>
      <c r="AB4" s="8"/>
      <c r="AC4" s="8"/>
      <c r="AD4" s="8"/>
      <c r="AE4" s="8"/>
      <c r="AF4" s="8"/>
      <c r="AG4" s="8"/>
      <c r="AH4" s="8"/>
      <c r="AI4" s="8"/>
      <c r="AJ4" s="8"/>
    </row>
    <row r="5" spans="2:36" x14ac:dyDescent="0.2">
      <c r="B5" s="7" t="str">
        <f>'Template Cover'!B5</f>
        <v>Version:</v>
      </c>
      <c r="C5" s="8"/>
      <c r="D5" s="8"/>
      <c r="E5" s="8"/>
      <c r="F5" s="8"/>
      <c r="G5" s="8">
        <f>Version</f>
        <v>1</v>
      </c>
      <c r="H5" s="8"/>
      <c r="I5" s="8"/>
      <c r="J5" s="8"/>
      <c r="K5" s="8"/>
      <c r="L5" s="8"/>
      <c r="M5" s="8"/>
      <c r="N5" s="8"/>
      <c r="O5" s="8"/>
      <c r="P5" s="8"/>
      <c r="Q5" s="8"/>
      <c r="R5" s="8"/>
      <c r="S5" s="8"/>
      <c r="T5" s="8"/>
      <c r="U5" s="8"/>
      <c r="V5" s="8"/>
      <c r="W5" s="8"/>
      <c r="X5" s="8"/>
      <c r="Y5" s="8"/>
      <c r="Z5" s="8"/>
      <c r="AA5" s="8"/>
      <c r="AB5" s="8"/>
      <c r="AC5" s="8"/>
      <c r="AD5" s="8"/>
      <c r="AE5" s="8"/>
      <c r="AF5" s="8"/>
      <c r="AG5" s="8"/>
      <c r="AH5" s="8"/>
      <c r="AI5" s="8"/>
      <c r="AJ5" s="8"/>
    </row>
    <row r="6" spans="2:36" x14ac:dyDescent="0.2">
      <c r="B6" s="7" t="str">
        <f>'Template Cover'!B6</f>
        <v>Date:</v>
      </c>
      <c r="C6" s="10"/>
      <c r="D6" s="10"/>
      <c r="E6" s="10"/>
      <c r="F6" s="10"/>
      <c r="G6" s="10">
        <f ca="1">TODAY()</f>
        <v>43067</v>
      </c>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row>
    <row r="7" spans="2:36" x14ac:dyDescent="0.2">
      <c r="B7" s="7" t="str">
        <f>'Template Cover'!B7</f>
        <v>Filename:</v>
      </c>
      <c r="C7" s="8"/>
      <c r="D7" s="8"/>
      <c r="E7" s="8"/>
      <c r="F7" s="8"/>
      <c r="G7" s="8" t="str">
        <f ca="1">LEFT(CELL("FILENAME",$A$1),FIND("]",CELL("FILENAME",$A$1)))</f>
        <v>G:\AFP\RailGrpAll\FRP\002 Projects\009 South Eastern\0004 Finance\10_ITT\Financial Model Template\[SEF Financial Templates v4.01.xlsx]</v>
      </c>
      <c r="H7" s="8"/>
      <c r="I7" s="8"/>
      <c r="J7" s="8"/>
      <c r="K7" s="8"/>
      <c r="L7" s="8"/>
      <c r="M7" s="8"/>
      <c r="N7" s="8"/>
      <c r="O7" s="8"/>
      <c r="P7" s="8"/>
      <c r="Q7" s="8"/>
      <c r="R7" s="8"/>
      <c r="S7" s="8"/>
      <c r="T7" s="8"/>
      <c r="U7" s="8"/>
      <c r="V7" s="8"/>
      <c r="W7" s="8"/>
      <c r="X7" s="8"/>
      <c r="Y7" s="8"/>
      <c r="Z7" s="8"/>
      <c r="AA7" s="8"/>
      <c r="AB7" s="8"/>
      <c r="AC7" s="8"/>
      <c r="AD7" s="8"/>
      <c r="AE7" s="8"/>
      <c r="AF7" s="8"/>
      <c r="AG7" s="8"/>
      <c r="AH7" s="8"/>
      <c r="AI7" s="8"/>
      <c r="AJ7" s="8"/>
    </row>
    <row r="9" spans="2:36" ht="25.5" x14ac:dyDescent="0.2">
      <c r="D9" s="1084" t="s">
        <v>71</v>
      </c>
      <c r="E9" s="1087" t="s">
        <v>72</v>
      </c>
      <c r="F9" s="1087" t="s">
        <v>73</v>
      </c>
      <c r="G9" s="131" t="str">
        <f>Timeline!G29</f>
        <v>Blank</v>
      </c>
      <c r="H9" s="131" t="str">
        <f>Timeline!H29</f>
        <v>Blank</v>
      </c>
      <c r="I9" s="131" t="str">
        <f>Timeline!I29</f>
        <v>Year -3</v>
      </c>
      <c r="J9" s="131" t="str">
        <f>Timeline!J29</f>
        <v>Year -2</v>
      </c>
      <c r="K9" s="131" t="str">
        <f>Timeline!K29</f>
        <v>Year -1</v>
      </c>
      <c r="L9" s="131" t="str">
        <f>Timeline!L29</f>
        <v>Year 0</v>
      </c>
      <c r="M9" s="131" t="str">
        <f>Timeline!M29</f>
        <v>Year 1</v>
      </c>
      <c r="N9" s="131" t="str">
        <f>Timeline!N29</f>
        <v>Year 2</v>
      </c>
      <c r="O9" s="131" t="str">
        <f>Timeline!O29</f>
        <v>Year 3</v>
      </c>
      <c r="P9" s="131" t="str">
        <f>Timeline!P29</f>
        <v>Year 4</v>
      </c>
      <c r="Q9" s="131" t="str">
        <f>Timeline!Q29</f>
        <v>Year 5</v>
      </c>
      <c r="R9" s="131" t="str">
        <f>Timeline!R29</f>
        <v>Year 6</v>
      </c>
      <c r="S9" s="131" t="str">
        <f>Timeline!S29</f>
        <v>Year 7</v>
      </c>
      <c r="T9" s="131" t="str">
        <f>Timeline!T29</f>
        <v>Year 8</v>
      </c>
      <c r="U9" s="131" t="str">
        <f>Timeline!U29</f>
        <v>Year 9</v>
      </c>
      <c r="V9" s="131" t="str">
        <f>Timeline!V29</f>
        <v>Year 10</v>
      </c>
      <c r="W9" s="131" t="str">
        <f>Timeline!W29</f>
        <v>Year 11</v>
      </c>
      <c r="X9" s="131" t="str">
        <f>Timeline!X29</f>
        <v>Year 12</v>
      </c>
      <c r="Y9" s="131" t="str">
        <f>Timeline!Y29</f>
        <v>Year 13</v>
      </c>
      <c r="Z9" s="131" t="str">
        <f>Timeline!Z29</f>
        <v>Year 14</v>
      </c>
      <c r="AA9" s="131" t="str">
        <f>Timeline!AA29</f>
        <v>Year 15</v>
      </c>
      <c r="AB9" s="131" t="str">
        <f>Timeline!AB29</f>
        <v>Year 16</v>
      </c>
      <c r="AC9" s="131" t="str">
        <f>Timeline!AC29</f>
        <v>Year 17</v>
      </c>
      <c r="AE9" s="131" t="str">
        <f>Timeline!AE29</f>
        <v>Year 17 (Not Used)</v>
      </c>
      <c r="AG9" s="131" t="str">
        <f>Timeline!AG29</f>
        <v>Year 17 (Not Used)</v>
      </c>
      <c r="AI9" s="131" t="str">
        <f>Timeline!AI29</f>
        <v>Year 17 (Not Used)</v>
      </c>
    </row>
    <row r="10" spans="2:36" ht="25.5" x14ac:dyDescent="0.2">
      <c r="D10" s="1085"/>
      <c r="E10" s="1088"/>
      <c r="F10" s="1088"/>
      <c r="G10" s="131" t="str">
        <f>Timeline!G30</f>
        <v>For Bidder Use</v>
      </c>
      <c r="H10" s="131" t="str">
        <f>Timeline!H30</f>
        <v>For Bidder Use</v>
      </c>
      <c r="I10" s="131" t="str">
        <f>Timeline!I30</f>
        <v>Actual</v>
      </c>
      <c r="J10" s="131" t="str">
        <f>Timeline!J30</f>
        <v>Actual</v>
      </c>
      <c r="K10" s="131" t="str">
        <f>Timeline!K30</f>
        <v>Forecast</v>
      </c>
      <c r="L10" s="131" t="str">
        <f>Timeline!L30</f>
        <v>Forecast</v>
      </c>
      <c r="M10" s="131" t="str">
        <f>Timeline!M30</f>
        <v>Core</v>
      </c>
      <c r="N10" s="131" t="str">
        <f>Timeline!N30</f>
        <v>Core</v>
      </c>
      <c r="O10" s="131" t="str">
        <f>Timeline!O30</f>
        <v>Core</v>
      </c>
      <c r="P10" s="131" t="str">
        <f>Timeline!P30</f>
        <v>Core</v>
      </c>
      <c r="Q10" s="131" t="str">
        <f>Timeline!Q30</f>
        <v>Core</v>
      </c>
      <c r="R10" s="131" t="str">
        <f>Timeline!R30</f>
        <v>Core</v>
      </c>
      <c r="S10" s="131" t="str">
        <f>Timeline!S30</f>
        <v>Core</v>
      </c>
      <c r="T10" s="131" t="str">
        <f>Timeline!T30</f>
        <v>Core</v>
      </c>
      <c r="U10" s="131" t="str">
        <f>Timeline!U30</f>
        <v>Extension</v>
      </c>
      <c r="V10" s="131" t="str">
        <f>Timeline!V30</f>
        <v>Not Used</v>
      </c>
      <c r="W10" s="131" t="str">
        <f>Timeline!W30</f>
        <v>Not Used</v>
      </c>
      <c r="X10" s="131" t="str">
        <f>Timeline!X30</f>
        <v>Not Used</v>
      </c>
      <c r="Y10" s="131" t="str">
        <f>Timeline!Y30</f>
        <v>Not Used</v>
      </c>
      <c r="Z10" s="131" t="str">
        <f>Timeline!Z30</f>
        <v>Not Used</v>
      </c>
      <c r="AA10" s="131" t="str">
        <f>Timeline!AA30</f>
        <v>Not Used</v>
      </c>
      <c r="AB10" s="131" t="str">
        <f>Timeline!AB30</f>
        <v>Not Used</v>
      </c>
      <c r="AC10" s="131" t="str">
        <f>Timeline!AC30</f>
        <v>Not Used</v>
      </c>
      <c r="AE10" s="131" t="str">
        <f>Timeline!AE30</f>
        <v>Not used</v>
      </c>
      <c r="AG10" s="131" t="str">
        <f>Timeline!AG30</f>
        <v>Not Used</v>
      </c>
      <c r="AI10" s="131" t="str">
        <f>Timeline!AI30</f>
        <v>Not Used</v>
      </c>
    </row>
    <row r="11" spans="2:36" x14ac:dyDescent="0.2">
      <c r="D11" s="1086"/>
      <c r="E11" s="1089"/>
      <c r="F11" s="1089"/>
      <c r="G11" s="132" t="str">
        <f>IF(Timeline!G31="","",Timeline!G31)</f>
        <v/>
      </c>
      <c r="H11" s="132" t="str">
        <f>IF(Timeline!H31="","",Timeline!H31)</f>
        <v/>
      </c>
      <c r="I11" s="132">
        <f>IF(Timeline!I31="","",Timeline!I31)</f>
        <v>42460</v>
      </c>
      <c r="J11" s="132">
        <f>IF(Timeline!J31="","",Timeline!J31)</f>
        <v>42825</v>
      </c>
      <c r="K11" s="132">
        <f>IF(Timeline!K31="","",Timeline!K31)</f>
        <v>43190</v>
      </c>
      <c r="L11" s="132">
        <f>IF(Timeline!L31="","",Timeline!L31)</f>
        <v>43555</v>
      </c>
      <c r="M11" s="132">
        <f>IF(Timeline!M31="","",Timeline!M31)</f>
        <v>43921</v>
      </c>
      <c r="N11" s="132">
        <f>IF(Timeline!N31="","",Timeline!N31)</f>
        <v>44286</v>
      </c>
      <c r="O11" s="132">
        <f>IF(Timeline!O31="","",Timeline!O31)</f>
        <v>44651</v>
      </c>
      <c r="P11" s="132">
        <f>IF(Timeline!P31="","",Timeline!P31)</f>
        <v>45016</v>
      </c>
      <c r="Q11" s="132">
        <f>IF(Timeline!Q31="","",Timeline!Q31)</f>
        <v>45382</v>
      </c>
      <c r="R11" s="132">
        <f>IF(Timeline!R31="","",Timeline!R31)</f>
        <v>45747</v>
      </c>
      <c r="S11" s="132">
        <f>IF(Timeline!S31="","",Timeline!S31)</f>
        <v>46112</v>
      </c>
      <c r="T11" s="132">
        <f>IF(Timeline!T31="","",Timeline!T31)</f>
        <v>46477</v>
      </c>
      <c r="U11" s="132">
        <f>IF(Timeline!U31="","",Timeline!U31)</f>
        <v>46843</v>
      </c>
      <c r="V11" s="132">
        <f>IF(Timeline!V31="","",Timeline!V31)</f>
        <v>47208</v>
      </c>
      <c r="W11" s="132">
        <f>IF(Timeline!W31="","",Timeline!W31)</f>
        <v>47573</v>
      </c>
      <c r="X11" s="132">
        <f>IF(Timeline!X31="","",Timeline!X31)</f>
        <v>47938</v>
      </c>
      <c r="Y11" s="132">
        <f>IF(Timeline!Y31="","",Timeline!Y31)</f>
        <v>48304</v>
      </c>
      <c r="Z11" s="132">
        <f>IF(Timeline!Z31="","",Timeline!Z31)</f>
        <v>48669</v>
      </c>
      <c r="AA11" s="132">
        <f>IF(Timeline!AA31="","",Timeline!AA31)</f>
        <v>49034</v>
      </c>
      <c r="AB11" s="132">
        <f>IF(Timeline!AB31="","",Timeline!AB31)</f>
        <v>49399</v>
      </c>
      <c r="AC11" s="132">
        <f>IF(Timeline!AC31="","",Timeline!AC31)</f>
        <v>49765</v>
      </c>
      <c r="AE11" s="132">
        <f>IF(Timeline!AE31="","",Timeline!AE31)</f>
        <v>49765</v>
      </c>
      <c r="AG11" s="132">
        <f>IF(Timeline!AG31="","",Timeline!AG31)</f>
        <v>49765</v>
      </c>
      <c r="AI11" s="132">
        <f>IF(Timeline!AI31="","",Timeline!AI31)</f>
        <v>49765</v>
      </c>
    </row>
    <row r="12" spans="2:36" x14ac:dyDescent="0.2">
      <c r="L12" s="72"/>
      <c r="M12" s="72"/>
    </row>
    <row r="13" spans="2:36" ht="16.5" x14ac:dyDescent="0.25">
      <c r="B13" s="11" t="s">
        <v>74</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row>
    <row r="15" spans="2:36" ht="15" x14ac:dyDescent="0.25">
      <c r="B15" s="21" t="s">
        <v>75</v>
      </c>
      <c r="C15" s="21"/>
      <c r="D15" s="21"/>
      <c r="E15" s="21"/>
      <c r="F15" s="21"/>
      <c r="G15" s="21"/>
      <c r="H15" s="21"/>
      <c r="I15" s="21"/>
      <c r="J15" s="21"/>
      <c r="K15" s="21"/>
      <c r="L15" s="21"/>
      <c r="M15" s="21"/>
      <c r="N15" s="21"/>
      <c r="O15" s="133"/>
      <c r="P15" s="21"/>
      <c r="Q15" s="21"/>
      <c r="R15" s="21"/>
      <c r="S15" s="21"/>
      <c r="T15" s="21"/>
      <c r="U15" s="21"/>
      <c r="V15" s="21"/>
      <c r="W15" s="21"/>
      <c r="X15" s="21"/>
      <c r="Y15" s="21"/>
      <c r="Z15" s="21"/>
      <c r="AA15" s="21"/>
      <c r="AB15" s="21"/>
      <c r="AC15" s="21"/>
      <c r="AD15" s="21"/>
      <c r="AE15" s="134"/>
      <c r="AF15" s="21"/>
      <c r="AG15" s="134"/>
      <c r="AH15" s="21"/>
      <c r="AI15" s="21"/>
      <c r="AJ15" s="21"/>
    </row>
    <row r="16" spans="2:36" outlineLevel="1" x14ac:dyDescent="0.2">
      <c r="D16" s="135"/>
    </row>
    <row r="17" spans="4:35" outlineLevel="1" x14ac:dyDescent="0.2">
      <c r="D17" s="136" t="str">
        <f>'Line Items'!D2802</f>
        <v>RPI</v>
      </c>
      <c r="E17" s="137" t="s">
        <v>76</v>
      </c>
      <c r="F17" s="138"/>
      <c r="G17" s="139"/>
      <c r="H17" s="139"/>
      <c r="I17" s="139"/>
      <c r="J17" s="139"/>
      <c r="K17" s="139"/>
      <c r="L17" s="139"/>
      <c r="M17" s="140">
        <v>3.1E-2</v>
      </c>
      <c r="N17" s="140">
        <v>3.1E-2</v>
      </c>
      <c r="O17" s="140">
        <v>3.2000000000000001E-2</v>
      </c>
      <c r="P17" s="140">
        <v>3.15E-2</v>
      </c>
      <c r="Q17" s="140">
        <v>3.1000000000000007E-2</v>
      </c>
      <c r="R17" s="140">
        <v>3.0500000000000006E-2</v>
      </c>
      <c r="S17" s="140">
        <v>0.03</v>
      </c>
      <c r="T17" s="140">
        <v>0.03</v>
      </c>
      <c r="U17" s="140">
        <v>0.03</v>
      </c>
      <c r="V17" s="140">
        <v>0.03</v>
      </c>
      <c r="W17" s="140">
        <v>0.03</v>
      </c>
      <c r="X17" s="140">
        <v>0.03</v>
      </c>
      <c r="Y17" s="140">
        <v>0.03</v>
      </c>
      <c r="Z17" s="140">
        <v>0.03</v>
      </c>
      <c r="AA17" s="140">
        <v>0.03</v>
      </c>
      <c r="AB17" s="140">
        <v>0.03</v>
      </c>
      <c r="AC17" s="141">
        <v>0.03</v>
      </c>
      <c r="AE17" s="1059">
        <f t="array" ref="AE17">INDEX($G17:$AC17,MATCH(VALUE(MID(AE$9,6,2)),VALUE(MID($G$9:$AC$9,6,2)),0))</f>
        <v>0.03</v>
      </c>
      <c r="AG17" s="1059">
        <f t="array" ref="AG17">INDEX($G17:$AC17,MATCH(VALUE(MID(AG$9,6,2)),VALUE(MID($G$9:$AC$9,6,2)),0))</f>
        <v>0.03</v>
      </c>
      <c r="AI17" s="1059">
        <f t="array" ref="AI17">INDEX($G17:$AC17,MATCH(VALUE(MID(AI$9,6,2)),VALUE(MID($G$9:$AC$9,6,2)),0))</f>
        <v>0.03</v>
      </c>
    </row>
    <row r="18" spans="4:35" outlineLevel="1" x14ac:dyDescent="0.2">
      <c r="D18" s="142" t="str">
        <f>'Line Items'!D2803</f>
        <v>AWE</v>
      </c>
      <c r="E18" s="143" t="str">
        <f t="shared" ref="E18:E49" si="0">E17</f>
        <v>%</v>
      </c>
      <c r="F18" s="144"/>
      <c r="G18" s="145"/>
      <c r="H18" s="145"/>
      <c r="I18" s="145"/>
      <c r="J18" s="145"/>
      <c r="K18" s="145"/>
      <c r="L18" s="145"/>
      <c r="M18" s="146">
        <v>3.0204718808429617E-2</v>
      </c>
      <c r="N18" s="146">
        <v>3.5016543161608384E-2</v>
      </c>
      <c r="O18" s="146">
        <v>3.663145344767358E-2</v>
      </c>
      <c r="P18" s="146">
        <v>3.8223590085755182E-2</v>
      </c>
      <c r="Q18" s="146">
        <v>3.9815726723836792E-2</v>
      </c>
      <c r="R18" s="146">
        <v>4.1407863361918401E-2</v>
      </c>
      <c r="S18" s="146">
        <v>4.2999999999999997E-2</v>
      </c>
      <c r="T18" s="146">
        <v>4.2999999999999997E-2</v>
      </c>
      <c r="U18" s="146">
        <v>4.2999999999999997E-2</v>
      </c>
      <c r="V18" s="146">
        <v>4.2999999999999997E-2</v>
      </c>
      <c r="W18" s="146">
        <v>4.2999999999999997E-2</v>
      </c>
      <c r="X18" s="146">
        <v>4.2999999999999997E-2</v>
      </c>
      <c r="Y18" s="146">
        <v>4.2999999999999997E-2</v>
      </c>
      <c r="Z18" s="146">
        <v>4.2999999999999997E-2</v>
      </c>
      <c r="AA18" s="146">
        <v>4.2999999999999997E-2</v>
      </c>
      <c r="AB18" s="146">
        <v>4.2999999999999997E-2</v>
      </c>
      <c r="AC18" s="147">
        <v>4.2999999999999997E-2</v>
      </c>
      <c r="AE18" s="1060">
        <f t="array" ref="AE18">INDEX($G18:$AC18,MATCH(VALUE(MID(AE$9,6,2)),VALUE(MID($G$9:$AC$9,6,2)),0))</f>
        <v>4.2999999999999997E-2</v>
      </c>
      <c r="AG18" s="1060">
        <f t="array" ref="AG18">INDEX($G18:$AC18,MATCH(VALUE(MID(AG$9,6,2)),VALUE(MID($G$9:$AC$9,6,2)),0))</f>
        <v>4.2999999999999997E-2</v>
      </c>
      <c r="AI18" s="1060">
        <f t="array" ref="AI18">INDEX($G18:$AC18,MATCH(VALUE(MID(AI$9,6,2)),VALUE(MID($G$9:$AC$9,6,2)),0))</f>
        <v>4.2999999999999997E-2</v>
      </c>
    </row>
    <row r="19" spans="4:35" outlineLevel="1" x14ac:dyDescent="0.2">
      <c r="D19" s="142" t="str">
        <f>'Line Items'!D2804</f>
        <v>Real Discount Rate</v>
      </c>
      <c r="E19" s="143" t="str">
        <f t="shared" si="0"/>
        <v>%</v>
      </c>
      <c r="F19" s="144">
        <v>3.5000000000000003E-2</v>
      </c>
      <c r="G19" s="148"/>
      <c r="H19" s="148"/>
      <c r="I19" s="148">
        <f t="shared" ref="I19:AC19" si="1">$F$19</f>
        <v>3.5000000000000003E-2</v>
      </c>
      <c r="J19" s="148">
        <f t="shared" si="1"/>
        <v>3.5000000000000003E-2</v>
      </c>
      <c r="K19" s="148">
        <f>$F$19</f>
        <v>3.5000000000000003E-2</v>
      </c>
      <c r="L19" s="148">
        <f>$F$19</f>
        <v>3.5000000000000003E-2</v>
      </c>
      <c r="M19" s="149">
        <f t="shared" si="1"/>
        <v>3.5000000000000003E-2</v>
      </c>
      <c r="N19" s="149">
        <f t="shared" si="1"/>
        <v>3.5000000000000003E-2</v>
      </c>
      <c r="O19" s="149">
        <f t="shared" si="1"/>
        <v>3.5000000000000003E-2</v>
      </c>
      <c r="P19" s="149">
        <f t="shared" si="1"/>
        <v>3.5000000000000003E-2</v>
      </c>
      <c r="Q19" s="149">
        <f t="shared" si="1"/>
        <v>3.5000000000000003E-2</v>
      </c>
      <c r="R19" s="149">
        <f t="shared" si="1"/>
        <v>3.5000000000000003E-2</v>
      </c>
      <c r="S19" s="149">
        <f t="shared" si="1"/>
        <v>3.5000000000000003E-2</v>
      </c>
      <c r="T19" s="149">
        <f t="shared" si="1"/>
        <v>3.5000000000000003E-2</v>
      </c>
      <c r="U19" s="149">
        <f t="shared" si="1"/>
        <v>3.5000000000000003E-2</v>
      </c>
      <c r="V19" s="149">
        <f t="shared" si="1"/>
        <v>3.5000000000000003E-2</v>
      </c>
      <c r="W19" s="149">
        <f t="shared" si="1"/>
        <v>3.5000000000000003E-2</v>
      </c>
      <c r="X19" s="149">
        <f t="shared" si="1"/>
        <v>3.5000000000000003E-2</v>
      </c>
      <c r="Y19" s="149">
        <f t="shared" si="1"/>
        <v>3.5000000000000003E-2</v>
      </c>
      <c r="Z19" s="149">
        <f t="shared" si="1"/>
        <v>3.5000000000000003E-2</v>
      </c>
      <c r="AA19" s="149">
        <f t="shared" si="1"/>
        <v>3.5000000000000003E-2</v>
      </c>
      <c r="AB19" s="149">
        <f t="shared" si="1"/>
        <v>3.5000000000000003E-2</v>
      </c>
      <c r="AC19" s="150">
        <f t="shared" si="1"/>
        <v>3.5000000000000003E-2</v>
      </c>
      <c r="AE19" s="1060">
        <f>$F$19</f>
        <v>3.5000000000000003E-2</v>
      </c>
      <c r="AG19" s="1060">
        <f>$F$19</f>
        <v>3.5000000000000003E-2</v>
      </c>
      <c r="AI19" s="1060">
        <f>$F$19</f>
        <v>3.5000000000000003E-2</v>
      </c>
    </row>
    <row r="20" spans="4:35" outlineLevel="1" x14ac:dyDescent="0.2">
      <c r="D20" s="142" t="str">
        <f>'Line Items'!D2805</f>
        <v>[Indices and Rates - Inflation &amp; Discounting Line 4]</v>
      </c>
      <c r="E20" s="143" t="str">
        <f t="shared" si="0"/>
        <v>%</v>
      </c>
      <c r="F20" s="144"/>
      <c r="G20" s="151"/>
      <c r="H20" s="145"/>
      <c r="I20" s="145"/>
      <c r="J20" s="145"/>
      <c r="K20" s="145"/>
      <c r="L20" s="145"/>
      <c r="M20" s="145"/>
      <c r="N20" s="145"/>
      <c r="O20" s="145"/>
      <c r="P20" s="145"/>
      <c r="Q20" s="145"/>
      <c r="R20" s="145"/>
      <c r="S20" s="145"/>
      <c r="T20" s="145"/>
      <c r="U20" s="145"/>
      <c r="V20" s="145"/>
      <c r="W20" s="145"/>
      <c r="X20" s="145"/>
      <c r="Y20" s="145"/>
      <c r="Z20" s="145"/>
      <c r="AA20" s="145"/>
      <c r="AB20" s="145"/>
      <c r="AC20" s="152"/>
      <c r="AE20" s="1060"/>
      <c r="AG20" s="1060"/>
      <c r="AI20" s="1060"/>
    </row>
    <row r="21" spans="4:35" outlineLevel="1" x14ac:dyDescent="0.2">
      <c r="D21" s="142" t="str">
        <f>'Line Items'!D2806</f>
        <v>[Indices and Rates - Inflation &amp; Discounting Line 5]</v>
      </c>
      <c r="E21" s="143" t="str">
        <f t="shared" si="0"/>
        <v>%</v>
      </c>
      <c r="F21" s="144"/>
      <c r="G21" s="151"/>
      <c r="H21" s="145"/>
      <c r="I21" s="145"/>
      <c r="J21" s="145"/>
      <c r="K21" s="145"/>
      <c r="L21" s="145"/>
      <c r="M21" s="145"/>
      <c r="N21" s="145"/>
      <c r="O21" s="145"/>
      <c r="P21" s="145"/>
      <c r="Q21" s="145"/>
      <c r="R21" s="145"/>
      <c r="S21" s="145"/>
      <c r="T21" s="145"/>
      <c r="U21" s="145"/>
      <c r="V21" s="145"/>
      <c r="W21" s="145"/>
      <c r="X21" s="145"/>
      <c r="Y21" s="145"/>
      <c r="Z21" s="145"/>
      <c r="AA21" s="145"/>
      <c r="AB21" s="145"/>
      <c r="AC21" s="152"/>
      <c r="AE21" s="1060"/>
      <c r="AG21" s="1060"/>
      <c r="AI21" s="1060"/>
    </row>
    <row r="22" spans="4:35" outlineLevel="1" x14ac:dyDescent="0.2">
      <c r="D22" s="142" t="str">
        <f>'Line Items'!D2807</f>
        <v>[Indices and Rates - Inflation &amp; Discounting Line 6]</v>
      </c>
      <c r="E22" s="143" t="str">
        <f t="shared" si="0"/>
        <v>%</v>
      </c>
      <c r="F22" s="144"/>
      <c r="G22" s="151"/>
      <c r="H22" s="145"/>
      <c r="I22" s="145"/>
      <c r="J22" s="145"/>
      <c r="K22" s="145"/>
      <c r="L22" s="153"/>
      <c r="M22" s="153"/>
      <c r="N22" s="153"/>
      <c r="O22" s="153"/>
      <c r="P22" s="153"/>
      <c r="Q22" s="153"/>
      <c r="R22" s="153"/>
      <c r="S22" s="153"/>
      <c r="T22" s="153"/>
      <c r="U22" s="153"/>
      <c r="V22" s="153"/>
      <c r="W22" s="153"/>
      <c r="X22" s="153"/>
      <c r="Y22" s="153"/>
      <c r="Z22" s="153"/>
      <c r="AA22" s="153"/>
      <c r="AB22" s="153"/>
      <c r="AC22" s="154"/>
      <c r="AE22" s="1060"/>
      <c r="AG22" s="1060"/>
      <c r="AI22" s="1060"/>
    </row>
    <row r="23" spans="4:35" outlineLevel="1" x14ac:dyDescent="0.2">
      <c r="D23" s="142" t="str">
        <f>'Line Items'!D2808</f>
        <v>[Indices and Rates - Inflation &amp; Discounting Line 7]</v>
      </c>
      <c r="E23" s="143" t="str">
        <f t="shared" si="0"/>
        <v>%</v>
      </c>
      <c r="F23" s="144"/>
      <c r="G23" s="151"/>
      <c r="H23" s="145"/>
      <c r="I23" s="145"/>
      <c r="J23" s="145"/>
      <c r="K23" s="145"/>
      <c r="L23" s="153"/>
      <c r="M23" s="153"/>
      <c r="N23" s="153"/>
      <c r="O23" s="153"/>
      <c r="P23" s="153"/>
      <c r="Q23" s="153"/>
      <c r="R23" s="153"/>
      <c r="S23" s="153"/>
      <c r="T23" s="153"/>
      <c r="U23" s="153"/>
      <c r="V23" s="153"/>
      <c r="W23" s="153"/>
      <c r="X23" s="153"/>
      <c r="Y23" s="153"/>
      <c r="Z23" s="153"/>
      <c r="AA23" s="153"/>
      <c r="AB23" s="153"/>
      <c r="AC23" s="154"/>
      <c r="AE23" s="1060"/>
      <c r="AG23" s="1060"/>
      <c r="AI23" s="1060"/>
    </row>
    <row r="24" spans="4:35" outlineLevel="1" x14ac:dyDescent="0.2">
      <c r="D24" s="142" t="str">
        <f>'Line Items'!D2809</f>
        <v>[Indices and Rates - Inflation &amp; Discounting Line 8]</v>
      </c>
      <c r="E24" s="143" t="str">
        <f t="shared" si="0"/>
        <v>%</v>
      </c>
      <c r="F24" s="144"/>
      <c r="G24" s="151"/>
      <c r="H24" s="145"/>
      <c r="I24" s="145"/>
      <c r="J24" s="145"/>
      <c r="K24" s="145"/>
      <c r="L24" s="145"/>
      <c r="M24" s="145"/>
      <c r="N24" s="145"/>
      <c r="O24" s="145"/>
      <c r="P24" s="145"/>
      <c r="Q24" s="145"/>
      <c r="R24" s="145"/>
      <c r="S24" s="145"/>
      <c r="T24" s="145"/>
      <c r="U24" s="145"/>
      <c r="V24" s="145"/>
      <c r="W24" s="145"/>
      <c r="X24" s="145"/>
      <c r="Y24" s="145"/>
      <c r="Z24" s="145"/>
      <c r="AA24" s="145"/>
      <c r="AB24" s="145"/>
      <c r="AC24" s="152"/>
      <c r="AE24" s="1060"/>
      <c r="AG24" s="1060"/>
      <c r="AI24" s="1060"/>
    </row>
    <row r="25" spans="4:35" outlineLevel="1" x14ac:dyDescent="0.2">
      <c r="D25" s="142" t="str">
        <f>'Line Items'!D2810</f>
        <v>[Indices and Rates - Inflation &amp; Discounting Line 9]</v>
      </c>
      <c r="E25" s="143" t="str">
        <f t="shared" si="0"/>
        <v>%</v>
      </c>
      <c r="F25" s="144"/>
      <c r="G25" s="151"/>
      <c r="H25" s="145"/>
      <c r="I25" s="145"/>
      <c r="J25" s="145"/>
      <c r="K25" s="145"/>
      <c r="L25" s="145"/>
      <c r="M25" s="145"/>
      <c r="N25" s="145"/>
      <c r="O25" s="145"/>
      <c r="P25" s="145"/>
      <c r="Q25" s="145"/>
      <c r="R25" s="145"/>
      <c r="S25" s="145"/>
      <c r="T25" s="145"/>
      <c r="U25" s="145"/>
      <c r="V25" s="145"/>
      <c r="W25" s="145"/>
      <c r="X25" s="145"/>
      <c r="Y25" s="145"/>
      <c r="Z25" s="145"/>
      <c r="AA25" s="145"/>
      <c r="AB25" s="145"/>
      <c r="AC25" s="152"/>
      <c r="AE25" s="1060"/>
      <c r="AG25" s="1060"/>
      <c r="AI25" s="1060"/>
    </row>
    <row r="26" spans="4:35" outlineLevel="1" x14ac:dyDescent="0.2">
      <c r="D26" s="142" t="str">
        <f>'Line Items'!D2811</f>
        <v>[Indices and Rates - Inflation &amp; Discounting Line 10]</v>
      </c>
      <c r="E26" s="143" t="str">
        <f t="shared" si="0"/>
        <v>%</v>
      </c>
      <c r="F26" s="144"/>
      <c r="G26" s="151"/>
      <c r="H26" s="145"/>
      <c r="I26" s="145"/>
      <c r="J26" s="145"/>
      <c r="K26" s="145"/>
      <c r="L26" s="145"/>
      <c r="M26" s="145"/>
      <c r="N26" s="145"/>
      <c r="O26" s="145"/>
      <c r="P26" s="145"/>
      <c r="Q26" s="145"/>
      <c r="R26" s="145"/>
      <c r="S26" s="145"/>
      <c r="T26" s="145"/>
      <c r="U26" s="145"/>
      <c r="V26" s="145"/>
      <c r="W26" s="145"/>
      <c r="X26" s="145"/>
      <c r="Y26" s="145"/>
      <c r="Z26" s="145"/>
      <c r="AA26" s="145"/>
      <c r="AB26" s="145"/>
      <c r="AC26" s="152"/>
      <c r="AE26" s="1060"/>
      <c r="AG26" s="1060"/>
      <c r="AI26" s="1060"/>
    </row>
    <row r="27" spans="4:35" outlineLevel="1" x14ac:dyDescent="0.2">
      <c r="D27" s="142" t="str">
        <f>'Line Items'!D2812</f>
        <v>[Indices and Rates - Inflation &amp; Discounting Line 11]</v>
      </c>
      <c r="E27" s="143" t="str">
        <f t="shared" si="0"/>
        <v>%</v>
      </c>
      <c r="F27" s="144"/>
      <c r="G27" s="151"/>
      <c r="H27" s="145"/>
      <c r="I27" s="145"/>
      <c r="J27" s="145"/>
      <c r="K27" s="145"/>
      <c r="L27" s="145"/>
      <c r="M27" s="145"/>
      <c r="N27" s="145"/>
      <c r="O27" s="145"/>
      <c r="P27" s="145"/>
      <c r="Q27" s="145"/>
      <c r="R27" s="145"/>
      <c r="S27" s="145"/>
      <c r="T27" s="145"/>
      <c r="U27" s="145"/>
      <c r="V27" s="145"/>
      <c r="W27" s="145"/>
      <c r="X27" s="145"/>
      <c r="Y27" s="145"/>
      <c r="Z27" s="145"/>
      <c r="AA27" s="145"/>
      <c r="AB27" s="145"/>
      <c r="AC27" s="152"/>
      <c r="AE27" s="1060"/>
      <c r="AG27" s="1060"/>
      <c r="AI27" s="1060"/>
    </row>
    <row r="28" spans="4:35" outlineLevel="1" x14ac:dyDescent="0.2">
      <c r="D28" s="142" t="str">
        <f>'Line Items'!D2813</f>
        <v>[Indices and Rates - Inflation &amp; Discounting Line 12]</v>
      </c>
      <c r="E28" s="143" t="str">
        <f t="shared" si="0"/>
        <v>%</v>
      </c>
      <c r="F28" s="144"/>
      <c r="G28" s="151"/>
      <c r="H28" s="145"/>
      <c r="I28" s="145"/>
      <c r="J28" s="145"/>
      <c r="K28" s="145"/>
      <c r="L28" s="145"/>
      <c r="M28" s="145"/>
      <c r="N28" s="145"/>
      <c r="O28" s="145"/>
      <c r="P28" s="145"/>
      <c r="Q28" s="145"/>
      <c r="R28" s="145"/>
      <c r="S28" s="145"/>
      <c r="T28" s="145"/>
      <c r="U28" s="145"/>
      <c r="V28" s="145"/>
      <c r="W28" s="145"/>
      <c r="X28" s="145"/>
      <c r="Y28" s="145"/>
      <c r="Z28" s="145"/>
      <c r="AA28" s="145"/>
      <c r="AB28" s="145"/>
      <c r="AC28" s="152"/>
      <c r="AE28" s="1060"/>
      <c r="AG28" s="1060"/>
      <c r="AI28" s="1060"/>
    </row>
    <row r="29" spans="4:35" outlineLevel="1" x14ac:dyDescent="0.2">
      <c r="D29" s="142" t="str">
        <f>'Line Items'!D2814</f>
        <v>[Indices and Rates - Inflation &amp; Discounting Line 13]</v>
      </c>
      <c r="E29" s="143" t="str">
        <f t="shared" si="0"/>
        <v>%</v>
      </c>
      <c r="F29" s="144"/>
      <c r="G29" s="151"/>
      <c r="H29" s="145"/>
      <c r="I29" s="145"/>
      <c r="J29" s="145"/>
      <c r="K29" s="145"/>
      <c r="L29" s="145"/>
      <c r="M29" s="145"/>
      <c r="N29" s="145"/>
      <c r="O29" s="145"/>
      <c r="P29" s="145"/>
      <c r="Q29" s="145"/>
      <c r="R29" s="145"/>
      <c r="S29" s="145"/>
      <c r="T29" s="145"/>
      <c r="U29" s="145"/>
      <c r="V29" s="145"/>
      <c r="W29" s="145"/>
      <c r="X29" s="145"/>
      <c r="Y29" s="145"/>
      <c r="Z29" s="145"/>
      <c r="AA29" s="145"/>
      <c r="AB29" s="145"/>
      <c r="AC29" s="152"/>
      <c r="AE29" s="1060"/>
      <c r="AG29" s="1060"/>
      <c r="AI29" s="1060"/>
    </row>
    <row r="30" spans="4:35" outlineLevel="1" x14ac:dyDescent="0.2">
      <c r="D30" s="142" t="str">
        <f>'Line Items'!D2815</f>
        <v>[Indices and Rates - Inflation &amp; Discounting Line 14]</v>
      </c>
      <c r="E30" s="143" t="str">
        <f t="shared" si="0"/>
        <v>%</v>
      </c>
      <c r="F30" s="144"/>
      <c r="G30" s="151"/>
      <c r="H30" s="145"/>
      <c r="I30" s="145"/>
      <c r="J30" s="145"/>
      <c r="K30" s="145"/>
      <c r="L30" s="145"/>
      <c r="M30" s="145"/>
      <c r="N30" s="145"/>
      <c r="O30" s="145"/>
      <c r="P30" s="145"/>
      <c r="Q30" s="145"/>
      <c r="R30" s="145"/>
      <c r="S30" s="145"/>
      <c r="T30" s="145"/>
      <c r="U30" s="145"/>
      <c r="V30" s="145"/>
      <c r="W30" s="145"/>
      <c r="X30" s="145"/>
      <c r="Y30" s="145"/>
      <c r="Z30" s="145"/>
      <c r="AA30" s="145"/>
      <c r="AB30" s="145"/>
      <c r="AC30" s="152"/>
      <c r="AE30" s="1060"/>
      <c r="AG30" s="1060"/>
      <c r="AI30" s="1060"/>
    </row>
    <row r="31" spans="4:35" outlineLevel="1" x14ac:dyDescent="0.2">
      <c r="D31" s="142" t="str">
        <f>'Line Items'!D2816</f>
        <v>[Indices and Rates - Inflation &amp; Discounting Line 15]</v>
      </c>
      <c r="E31" s="143" t="str">
        <f t="shared" si="0"/>
        <v>%</v>
      </c>
      <c r="F31" s="144"/>
      <c r="G31" s="151"/>
      <c r="H31" s="145"/>
      <c r="I31" s="145"/>
      <c r="J31" s="145"/>
      <c r="K31" s="145"/>
      <c r="L31" s="145"/>
      <c r="M31" s="145"/>
      <c r="N31" s="145"/>
      <c r="O31" s="145"/>
      <c r="P31" s="145"/>
      <c r="Q31" s="145"/>
      <c r="R31" s="145"/>
      <c r="S31" s="145"/>
      <c r="T31" s="145"/>
      <c r="U31" s="145"/>
      <c r="V31" s="145"/>
      <c r="W31" s="145"/>
      <c r="X31" s="145"/>
      <c r="Y31" s="145"/>
      <c r="Z31" s="145"/>
      <c r="AA31" s="145"/>
      <c r="AB31" s="145"/>
      <c r="AC31" s="152"/>
      <c r="AE31" s="1060"/>
      <c r="AG31" s="1060"/>
      <c r="AI31" s="1060"/>
    </row>
    <row r="32" spans="4:35" outlineLevel="1" x14ac:dyDescent="0.2">
      <c r="D32" s="142" t="str">
        <f>'Line Items'!D2817</f>
        <v>[Indices and Rates - Inflation &amp; Discounting Line 16]</v>
      </c>
      <c r="E32" s="143" t="str">
        <f t="shared" si="0"/>
        <v>%</v>
      </c>
      <c r="F32" s="144"/>
      <c r="G32" s="151"/>
      <c r="H32" s="145"/>
      <c r="I32" s="145"/>
      <c r="J32" s="145"/>
      <c r="K32" s="145"/>
      <c r="L32" s="145"/>
      <c r="M32" s="145"/>
      <c r="N32" s="145"/>
      <c r="O32" s="145"/>
      <c r="P32" s="145"/>
      <c r="Q32" s="145"/>
      <c r="R32" s="145"/>
      <c r="S32" s="145"/>
      <c r="T32" s="145"/>
      <c r="U32" s="145"/>
      <c r="V32" s="145"/>
      <c r="W32" s="145"/>
      <c r="X32" s="145"/>
      <c r="Y32" s="145"/>
      <c r="Z32" s="145"/>
      <c r="AA32" s="145"/>
      <c r="AB32" s="145"/>
      <c r="AC32" s="152"/>
      <c r="AE32" s="1060"/>
      <c r="AG32" s="1060"/>
      <c r="AI32" s="1060"/>
    </row>
    <row r="33" spans="4:35" outlineLevel="1" x14ac:dyDescent="0.2">
      <c r="D33" s="142" t="str">
        <f>'Line Items'!D2818</f>
        <v>[Indices and Rates - Inflation &amp; Discounting Line 17]</v>
      </c>
      <c r="E33" s="143" t="str">
        <f t="shared" si="0"/>
        <v>%</v>
      </c>
      <c r="F33" s="144"/>
      <c r="G33" s="151"/>
      <c r="H33" s="145"/>
      <c r="I33" s="145"/>
      <c r="J33" s="145"/>
      <c r="K33" s="145"/>
      <c r="L33" s="145"/>
      <c r="M33" s="145"/>
      <c r="N33" s="145"/>
      <c r="O33" s="145"/>
      <c r="P33" s="145"/>
      <c r="Q33" s="145"/>
      <c r="R33" s="145"/>
      <c r="S33" s="145"/>
      <c r="T33" s="145"/>
      <c r="U33" s="145"/>
      <c r="V33" s="145"/>
      <c r="W33" s="145"/>
      <c r="X33" s="145"/>
      <c r="Y33" s="145"/>
      <c r="Z33" s="145"/>
      <c r="AA33" s="145"/>
      <c r="AB33" s="145"/>
      <c r="AC33" s="152"/>
      <c r="AE33" s="1060"/>
      <c r="AG33" s="1060"/>
      <c r="AI33" s="1060"/>
    </row>
    <row r="34" spans="4:35" outlineLevel="1" x14ac:dyDescent="0.2">
      <c r="D34" s="142" t="str">
        <f>'Line Items'!D2819</f>
        <v>[Indices and Rates - Inflation &amp; Discounting Line 18]</v>
      </c>
      <c r="E34" s="143" t="str">
        <f t="shared" si="0"/>
        <v>%</v>
      </c>
      <c r="F34" s="144"/>
      <c r="G34" s="151"/>
      <c r="H34" s="145"/>
      <c r="I34" s="145"/>
      <c r="J34" s="145"/>
      <c r="K34" s="145"/>
      <c r="L34" s="145"/>
      <c r="M34" s="145"/>
      <c r="N34" s="145"/>
      <c r="O34" s="145"/>
      <c r="P34" s="145"/>
      <c r="Q34" s="145"/>
      <c r="R34" s="145"/>
      <c r="S34" s="145"/>
      <c r="T34" s="145"/>
      <c r="U34" s="145"/>
      <c r="V34" s="145"/>
      <c r="W34" s="145"/>
      <c r="X34" s="145"/>
      <c r="Y34" s="145"/>
      <c r="Z34" s="145"/>
      <c r="AA34" s="145"/>
      <c r="AB34" s="145"/>
      <c r="AC34" s="152"/>
      <c r="AE34" s="1060"/>
      <c r="AG34" s="1060"/>
      <c r="AI34" s="1060"/>
    </row>
    <row r="35" spans="4:35" outlineLevel="1" x14ac:dyDescent="0.2">
      <c r="D35" s="142" t="str">
        <f>'Line Items'!D2820</f>
        <v>[Indices and Rates - Inflation &amp; Discounting Line 19]</v>
      </c>
      <c r="E35" s="143" t="str">
        <f t="shared" si="0"/>
        <v>%</v>
      </c>
      <c r="F35" s="144"/>
      <c r="G35" s="151"/>
      <c r="H35" s="145"/>
      <c r="I35" s="145"/>
      <c r="J35" s="145"/>
      <c r="K35" s="145"/>
      <c r="L35" s="145"/>
      <c r="M35" s="145"/>
      <c r="N35" s="145"/>
      <c r="O35" s="145"/>
      <c r="P35" s="145"/>
      <c r="Q35" s="145"/>
      <c r="R35" s="145"/>
      <c r="S35" s="145"/>
      <c r="T35" s="145"/>
      <c r="U35" s="145"/>
      <c r="V35" s="145"/>
      <c r="W35" s="145"/>
      <c r="X35" s="145"/>
      <c r="Y35" s="145"/>
      <c r="Z35" s="145"/>
      <c r="AA35" s="145"/>
      <c r="AB35" s="145"/>
      <c r="AC35" s="152"/>
      <c r="AE35" s="1060"/>
      <c r="AG35" s="1060"/>
      <c r="AI35" s="1060"/>
    </row>
    <row r="36" spans="4:35" outlineLevel="1" x14ac:dyDescent="0.2">
      <c r="D36" s="142" t="str">
        <f>'Line Items'!D2821</f>
        <v>[Indices and Rates - Inflation &amp; Discounting Line 20]</v>
      </c>
      <c r="E36" s="143" t="str">
        <f t="shared" si="0"/>
        <v>%</v>
      </c>
      <c r="F36" s="144"/>
      <c r="G36" s="151"/>
      <c r="H36" s="145"/>
      <c r="I36" s="145"/>
      <c r="J36" s="145"/>
      <c r="K36" s="145"/>
      <c r="L36" s="145"/>
      <c r="M36" s="145"/>
      <c r="N36" s="145"/>
      <c r="O36" s="145"/>
      <c r="P36" s="145"/>
      <c r="Q36" s="145"/>
      <c r="R36" s="145"/>
      <c r="S36" s="145"/>
      <c r="T36" s="145"/>
      <c r="U36" s="145"/>
      <c r="V36" s="145"/>
      <c r="W36" s="145"/>
      <c r="X36" s="145"/>
      <c r="Y36" s="145"/>
      <c r="Z36" s="145"/>
      <c r="AA36" s="145"/>
      <c r="AB36" s="145"/>
      <c r="AC36" s="152"/>
      <c r="AE36" s="1060"/>
      <c r="AG36" s="1060"/>
      <c r="AI36" s="1060"/>
    </row>
    <row r="37" spans="4:35" outlineLevel="1" x14ac:dyDescent="0.2">
      <c r="D37" s="142" t="str">
        <f>'Line Items'!D2822</f>
        <v>[Indices and Rates - Inflation &amp; Discounting Line 21]</v>
      </c>
      <c r="E37" s="143" t="str">
        <f t="shared" si="0"/>
        <v>%</v>
      </c>
      <c r="F37" s="144"/>
      <c r="G37" s="151"/>
      <c r="H37" s="145"/>
      <c r="I37" s="145"/>
      <c r="J37" s="145"/>
      <c r="K37" s="145"/>
      <c r="L37" s="145"/>
      <c r="M37" s="145"/>
      <c r="N37" s="145"/>
      <c r="O37" s="145"/>
      <c r="P37" s="145"/>
      <c r="Q37" s="145"/>
      <c r="R37" s="145"/>
      <c r="S37" s="145"/>
      <c r="T37" s="145"/>
      <c r="U37" s="145"/>
      <c r="V37" s="145"/>
      <c r="W37" s="145"/>
      <c r="X37" s="145"/>
      <c r="Y37" s="145"/>
      <c r="Z37" s="145"/>
      <c r="AA37" s="145"/>
      <c r="AB37" s="145"/>
      <c r="AC37" s="152"/>
      <c r="AE37" s="1060"/>
      <c r="AG37" s="1060"/>
      <c r="AI37" s="1060"/>
    </row>
    <row r="38" spans="4:35" outlineLevel="1" x14ac:dyDescent="0.2">
      <c r="D38" s="142" t="str">
        <f>'Line Items'!D2823</f>
        <v>[Indices and Rates - Inflation &amp; Discounting Line 22]</v>
      </c>
      <c r="E38" s="143" t="str">
        <f t="shared" si="0"/>
        <v>%</v>
      </c>
      <c r="F38" s="144"/>
      <c r="G38" s="151"/>
      <c r="H38" s="145"/>
      <c r="I38" s="145"/>
      <c r="J38" s="145"/>
      <c r="K38" s="145"/>
      <c r="L38" s="145"/>
      <c r="M38" s="145"/>
      <c r="N38" s="145"/>
      <c r="O38" s="145"/>
      <c r="P38" s="145"/>
      <c r="Q38" s="145"/>
      <c r="R38" s="145"/>
      <c r="S38" s="145"/>
      <c r="T38" s="145"/>
      <c r="U38" s="145"/>
      <c r="V38" s="145"/>
      <c r="W38" s="145"/>
      <c r="X38" s="145"/>
      <c r="Y38" s="145"/>
      <c r="Z38" s="145"/>
      <c r="AA38" s="145"/>
      <c r="AB38" s="145"/>
      <c r="AC38" s="152"/>
      <c r="AE38" s="1060"/>
      <c r="AG38" s="1060"/>
      <c r="AI38" s="1060"/>
    </row>
    <row r="39" spans="4:35" outlineLevel="1" x14ac:dyDescent="0.2">
      <c r="D39" s="142" t="str">
        <f>'Line Items'!D2824</f>
        <v>[Indices and Rates - Inflation &amp; Discounting Line 23]</v>
      </c>
      <c r="E39" s="143" t="str">
        <f t="shared" si="0"/>
        <v>%</v>
      </c>
      <c r="F39" s="144"/>
      <c r="G39" s="151"/>
      <c r="H39" s="145"/>
      <c r="I39" s="145"/>
      <c r="J39" s="145"/>
      <c r="K39" s="145"/>
      <c r="L39" s="145"/>
      <c r="M39" s="145"/>
      <c r="N39" s="145"/>
      <c r="O39" s="145"/>
      <c r="P39" s="145"/>
      <c r="Q39" s="145"/>
      <c r="R39" s="145"/>
      <c r="S39" s="145"/>
      <c r="T39" s="145"/>
      <c r="U39" s="145"/>
      <c r="V39" s="145"/>
      <c r="W39" s="145"/>
      <c r="X39" s="145"/>
      <c r="Y39" s="145"/>
      <c r="Z39" s="145"/>
      <c r="AA39" s="145"/>
      <c r="AB39" s="145"/>
      <c r="AC39" s="152"/>
      <c r="AE39" s="1060"/>
      <c r="AG39" s="1060"/>
      <c r="AI39" s="1060"/>
    </row>
    <row r="40" spans="4:35" outlineLevel="1" x14ac:dyDescent="0.2">
      <c r="D40" s="142" t="str">
        <f>'Line Items'!D2825</f>
        <v>[Indices and Rates - Inflation &amp; Discounting Line 24]</v>
      </c>
      <c r="E40" s="143" t="str">
        <f t="shared" si="0"/>
        <v>%</v>
      </c>
      <c r="F40" s="144"/>
      <c r="G40" s="151"/>
      <c r="H40" s="145"/>
      <c r="I40" s="145"/>
      <c r="J40" s="145"/>
      <c r="K40" s="145"/>
      <c r="L40" s="145"/>
      <c r="M40" s="145"/>
      <c r="N40" s="145"/>
      <c r="O40" s="145"/>
      <c r="P40" s="145"/>
      <c r="Q40" s="145"/>
      <c r="R40" s="145"/>
      <c r="S40" s="145"/>
      <c r="T40" s="145"/>
      <c r="U40" s="145"/>
      <c r="V40" s="145"/>
      <c r="W40" s="145"/>
      <c r="X40" s="145"/>
      <c r="Y40" s="145"/>
      <c r="Z40" s="145"/>
      <c r="AA40" s="145"/>
      <c r="AB40" s="145"/>
      <c r="AC40" s="152"/>
      <c r="AE40" s="1060"/>
      <c r="AG40" s="1060"/>
      <c r="AI40" s="1060"/>
    </row>
    <row r="41" spans="4:35" outlineLevel="1" x14ac:dyDescent="0.2">
      <c r="D41" s="142" t="str">
        <f>'Line Items'!D2826</f>
        <v>[Indices and Rates - Inflation &amp; Discounting Line 25]</v>
      </c>
      <c r="E41" s="143" t="str">
        <f t="shared" si="0"/>
        <v>%</v>
      </c>
      <c r="F41" s="144"/>
      <c r="G41" s="151"/>
      <c r="H41" s="145"/>
      <c r="I41" s="145"/>
      <c r="J41" s="145"/>
      <c r="K41" s="145"/>
      <c r="L41" s="145"/>
      <c r="M41" s="145"/>
      <c r="N41" s="145"/>
      <c r="O41" s="145"/>
      <c r="P41" s="145"/>
      <c r="Q41" s="145"/>
      <c r="R41" s="145"/>
      <c r="S41" s="145"/>
      <c r="T41" s="145"/>
      <c r="U41" s="145"/>
      <c r="V41" s="145"/>
      <c r="W41" s="145"/>
      <c r="X41" s="145"/>
      <c r="Y41" s="145"/>
      <c r="Z41" s="145"/>
      <c r="AA41" s="145"/>
      <c r="AB41" s="145"/>
      <c r="AC41" s="152"/>
      <c r="AE41" s="1060"/>
      <c r="AG41" s="1060"/>
      <c r="AI41" s="1060"/>
    </row>
    <row r="42" spans="4:35" outlineLevel="1" x14ac:dyDescent="0.2">
      <c r="D42" s="142" t="str">
        <f>'Line Items'!D2827</f>
        <v>[Indices and Rates - Inflation &amp; Discounting Line 26]</v>
      </c>
      <c r="E42" s="143" t="str">
        <f t="shared" si="0"/>
        <v>%</v>
      </c>
      <c r="F42" s="144"/>
      <c r="G42" s="151"/>
      <c r="H42" s="145"/>
      <c r="I42" s="145"/>
      <c r="J42" s="145"/>
      <c r="K42" s="145"/>
      <c r="L42" s="145"/>
      <c r="M42" s="145"/>
      <c r="N42" s="145"/>
      <c r="O42" s="145"/>
      <c r="P42" s="145"/>
      <c r="Q42" s="145"/>
      <c r="R42" s="145"/>
      <c r="S42" s="145"/>
      <c r="T42" s="145"/>
      <c r="U42" s="145"/>
      <c r="V42" s="145"/>
      <c r="W42" s="145"/>
      <c r="X42" s="145"/>
      <c r="Y42" s="145"/>
      <c r="Z42" s="145"/>
      <c r="AA42" s="145"/>
      <c r="AB42" s="145"/>
      <c r="AC42" s="152"/>
      <c r="AE42" s="1060"/>
      <c r="AG42" s="1060"/>
      <c r="AI42" s="1060"/>
    </row>
    <row r="43" spans="4:35" outlineLevel="1" x14ac:dyDescent="0.2">
      <c r="D43" s="142" t="str">
        <f>'Line Items'!D2828</f>
        <v>[Indices and Rates - Inflation &amp; Discounting Line 27]</v>
      </c>
      <c r="E43" s="143" t="str">
        <f t="shared" si="0"/>
        <v>%</v>
      </c>
      <c r="F43" s="144"/>
      <c r="G43" s="151"/>
      <c r="H43" s="145"/>
      <c r="I43" s="145"/>
      <c r="J43" s="145"/>
      <c r="K43" s="145"/>
      <c r="L43" s="145"/>
      <c r="M43" s="145"/>
      <c r="N43" s="145"/>
      <c r="O43" s="145"/>
      <c r="P43" s="145"/>
      <c r="Q43" s="145"/>
      <c r="R43" s="145"/>
      <c r="S43" s="145"/>
      <c r="T43" s="145"/>
      <c r="U43" s="145"/>
      <c r="V43" s="145"/>
      <c r="W43" s="145"/>
      <c r="X43" s="145"/>
      <c r="Y43" s="145"/>
      <c r="Z43" s="145"/>
      <c r="AA43" s="145"/>
      <c r="AB43" s="145"/>
      <c r="AC43" s="152"/>
      <c r="AE43" s="1060"/>
      <c r="AG43" s="1060"/>
      <c r="AI43" s="1060"/>
    </row>
    <row r="44" spans="4:35" outlineLevel="1" x14ac:dyDescent="0.2">
      <c r="D44" s="142" t="str">
        <f>'Line Items'!D2829</f>
        <v>[Indices and Rates - Inflation &amp; Discounting Line 28]</v>
      </c>
      <c r="E44" s="143" t="str">
        <f t="shared" si="0"/>
        <v>%</v>
      </c>
      <c r="F44" s="144"/>
      <c r="G44" s="151"/>
      <c r="H44" s="145"/>
      <c r="I44" s="145"/>
      <c r="J44" s="145"/>
      <c r="K44" s="145"/>
      <c r="L44" s="145"/>
      <c r="M44" s="145"/>
      <c r="N44" s="145"/>
      <c r="O44" s="145"/>
      <c r="P44" s="145"/>
      <c r="Q44" s="145"/>
      <c r="R44" s="145"/>
      <c r="S44" s="145"/>
      <c r="T44" s="145"/>
      <c r="U44" s="145"/>
      <c r="V44" s="145"/>
      <c r="W44" s="145"/>
      <c r="X44" s="145"/>
      <c r="Y44" s="145"/>
      <c r="Z44" s="145"/>
      <c r="AA44" s="145"/>
      <c r="AB44" s="145"/>
      <c r="AC44" s="152"/>
      <c r="AE44" s="1060"/>
      <c r="AG44" s="1060"/>
      <c r="AI44" s="1060"/>
    </row>
    <row r="45" spans="4:35" outlineLevel="1" x14ac:dyDescent="0.2">
      <c r="D45" s="142" t="str">
        <f>'Line Items'!D2830</f>
        <v>[Indices and Rates - Inflation &amp; Discounting Line 29]</v>
      </c>
      <c r="E45" s="143" t="str">
        <f t="shared" si="0"/>
        <v>%</v>
      </c>
      <c r="F45" s="144"/>
      <c r="G45" s="151"/>
      <c r="H45" s="145"/>
      <c r="I45" s="145"/>
      <c r="J45" s="145"/>
      <c r="K45" s="145"/>
      <c r="L45" s="145"/>
      <c r="M45" s="145"/>
      <c r="N45" s="145"/>
      <c r="O45" s="145"/>
      <c r="P45" s="145"/>
      <c r="Q45" s="145"/>
      <c r="R45" s="145"/>
      <c r="S45" s="145"/>
      <c r="T45" s="145"/>
      <c r="U45" s="145"/>
      <c r="V45" s="145"/>
      <c r="W45" s="145"/>
      <c r="X45" s="145"/>
      <c r="Y45" s="145"/>
      <c r="Z45" s="145"/>
      <c r="AA45" s="145"/>
      <c r="AB45" s="145"/>
      <c r="AC45" s="152"/>
      <c r="AE45" s="1060"/>
      <c r="AG45" s="1060"/>
      <c r="AI45" s="1060"/>
    </row>
    <row r="46" spans="4:35" outlineLevel="1" x14ac:dyDescent="0.2">
      <c r="D46" s="142" t="str">
        <f>'Line Items'!D2831</f>
        <v>[Indices and Rates - Inflation &amp; Discounting Line 30]</v>
      </c>
      <c r="E46" s="143" t="str">
        <f t="shared" si="0"/>
        <v>%</v>
      </c>
      <c r="F46" s="144"/>
      <c r="G46" s="151"/>
      <c r="H46" s="145"/>
      <c r="I46" s="145"/>
      <c r="J46" s="145"/>
      <c r="K46" s="145"/>
      <c r="L46" s="145"/>
      <c r="M46" s="145"/>
      <c r="N46" s="145"/>
      <c r="O46" s="145"/>
      <c r="P46" s="145"/>
      <c r="Q46" s="145"/>
      <c r="R46" s="145"/>
      <c r="S46" s="145"/>
      <c r="T46" s="145"/>
      <c r="U46" s="145"/>
      <c r="V46" s="145"/>
      <c r="W46" s="145"/>
      <c r="X46" s="145"/>
      <c r="Y46" s="145"/>
      <c r="Z46" s="145"/>
      <c r="AA46" s="145"/>
      <c r="AB46" s="145"/>
      <c r="AC46" s="152"/>
      <c r="AE46" s="1060"/>
      <c r="AG46" s="1060"/>
      <c r="AI46" s="1060"/>
    </row>
    <row r="47" spans="4:35" outlineLevel="1" x14ac:dyDescent="0.2">
      <c r="D47" s="142" t="str">
        <f>'Line Items'!D2832</f>
        <v>[Indices and Rates - Inflation &amp; Discounting Line 31]</v>
      </c>
      <c r="E47" s="143" t="str">
        <f t="shared" si="0"/>
        <v>%</v>
      </c>
      <c r="F47" s="144"/>
      <c r="G47" s="151"/>
      <c r="H47" s="145"/>
      <c r="I47" s="145"/>
      <c r="J47" s="145"/>
      <c r="K47" s="145"/>
      <c r="L47" s="145"/>
      <c r="M47" s="145"/>
      <c r="N47" s="145"/>
      <c r="O47" s="145"/>
      <c r="P47" s="145"/>
      <c r="Q47" s="145"/>
      <c r="R47" s="145"/>
      <c r="S47" s="145"/>
      <c r="T47" s="145"/>
      <c r="U47" s="145"/>
      <c r="V47" s="145"/>
      <c r="W47" s="145"/>
      <c r="X47" s="145"/>
      <c r="Y47" s="145"/>
      <c r="Z47" s="145"/>
      <c r="AA47" s="145"/>
      <c r="AB47" s="145"/>
      <c r="AC47" s="152"/>
      <c r="AE47" s="1060"/>
      <c r="AG47" s="1060"/>
      <c r="AI47" s="1060"/>
    </row>
    <row r="48" spans="4:35" outlineLevel="1" x14ac:dyDescent="0.2">
      <c r="D48" s="142" t="str">
        <f>'Line Items'!D2833</f>
        <v>[Indices and Rates - Inflation &amp; Discounting Line 32]</v>
      </c>
      <c r="E48" s="143" t="str">
        <f t="shared" si="0"/>
        <v>%</v>
      </c>
      <c r="F48" s="144"/>
      <c r="G48" s="151"/>
      <c r="H48" s="145"/>
      <c r="I48" s="145"/>
      <c r="J48" s="145"/>
      <c r="K48" s="145"/>
      <c r="L48" s="145"/>
      <c r="M48" s="145"/>
      <c r="N48" s="145"/>
      <c r="O48" s="145"/>
      <c r="P48" s="145"/>
      <c r="Q48" s="145"/>
      <c r="R48" s="145"/>
      <c r="S48" s="145"/>
      <c r="T48" s="145"/>
      <c r="U48" s="145"/>
      <c r="V48" s="145"/>
      <c r="W48" s="145"/>
      <c r="X48" s="145"/>
      <c r="Y48" s="145"/>
      <c r="Z48" s="145"/>
      <c r="AA48" s="145"/>
      <c r="AB48" s="145"/>
      <c r="AC48" s="152"/>
      <c r="AE48" s="1060"/>
      <c r="AG48" s="1060"/>
      <c r="AI48" s="1060"/>
    </row>
    <row r="49" spans="2:36" outlineLevel="1" x14ac:dyDescent="0.2">
      <c r="D49" s="113" t="str">
        <f>'Line Items'!D2834</f>
        <v>[Indices and Rates - Inflation &amp; Discounting Line 33]</v>
      </c>
      <c r="E49" s="155" t="str">
        <f t="shared" si="0"/>
        <v>%</v>
      </c>
      <c r="F49" s="156"/>
      <c r="G49" s="157"/>
      <c r="H49" s="158"/>
      <c r="I49" s="158"/>
      <c r="J49" s="158"/>
      <c r="K49" s="158"/>
      <c r="L49" s="158"/>
      <c r="M49" s="158"/>
      <c r="N49" s="158"/>
      <c r="O49" s="158"/>
      <c r="P49" s="158"/>
      <c r="Q49" s="158"/>
      <c r="R49" s="158"/>
      <c r="S49" s="158"/>
      <c r="T49" s="158"/>
      <c r="U49" s="158"/>
      <c r="V49" s="158"/>
      <c r="W49" s="158"/>
      <c r="X49" s="158"/>
      <c r="Y49" s="158"/>
      <c r="Z49" s="158"/>
      <c r="AA49" s="158"/>
      <c r="AB49" s="158"/>
      <c r="AC49" s="159"/>
      <c r="AE49" s="1061"/>
      <c r="AG49" s="1061"/>
      <c r="AI49" s="1061"/>
    </row>
    <row r="50" spans="2:36" outlineLevel="1" x14ac:dyDescent="0.2"/>
    <row r="51" spans="2:36" outlineLevel="1" x14ac:dyDescent="0.2">
      <c r="D51" s="81"/>
      <c r="K51" s="160"/>
    </row>
    <row r="52" spans="2:36" outlineLevel="1" x14ac:dyDescent="0.2">
      <c r="H52" s="161" t="s">
        <v>77</v>
      </c>
      <c r="I52" s="162"/>
      <c r="J52" s="161" t="s">
        <v>78</v>
      </c>
      <c r="K52" s="163"/>
      <c r="L52" s="163"/>
      <c r="M52" s="163"/>
      <c r="N52" s="164"/>
      <c r="O52" s="161" t="s">
        <v>79</v>
      </c>
      <c r="P52" s="163"/>
      <c r="Q52" s="165"/>
      <c r="R52" s="165"/>
      <c r="S52" s="166"/>
    </row>
    <row r="53" spans="2:36" outlineLevel="1" x14ac:dyDescent="0.2">
      <c r="H53" s="167" t="s">
        <v>80</v>
      </c>
      <c r="I53" s="168"/>
      <c r="J53" s="169" t="s">
        <v>81</v>
      </c>
      <c r="K53" s="170"/>
      <c r="L53" s="170"/>
      <c r="M53" s="170"/>
      <c r="N53" s="171"/>
      <c r="O53" s="169" t="s">
        <v>81</v>
      </c>
      <c r="P53" s="170"/>
      <c r="Q53" s="170"/>
      <c r="R53" s="170"/>
      <c r="S53" s="168"/>
    </row>
    <row r="54" spans="2:36" outlineLevel="1" x14ac:dyDescent="0.2">
      <c r="H54" s="172" t="s">
        <v>82</v>
      </c>
      <c r="I54" s="173"/>
      <c r="J54" s="172" t="s">
        <v>83</v>
      </c>
      <c r="K54" s="174"/>
      <c r="L54" s="174"/>
      <c r="M54" s="174"/>
      <c r="N54" s="175"/>
      <c r="O54" s="172" t="s">
        <v>83</v>
      </c>
      <c r="P54" s="174"/>
      <c r="Q54" s="174"/>
      <c r="R54" s="174"/>
      <c r="S54" s="173"/>
    </row>
    <row r="55" spans="2:36" outlineLevel="1" x14ac:dyDescent="0.2">
      <c r="D55" s="81"/>
    </row>
    <row r="57" spans="2:36" ht="15" x14ac:dyDescent="0.25">
      <c r="B57" s="21" t="s">
        <v>84</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134"/>
      <c r="AF57" s="21"/>
      <c r="AG57" s="134"/>
      <c r="AH57" s="21"/>
      <c r="AI57" s="134"/>
      <c r="AJ57" s="134"/>
    </row>
    <row r="58" spans="2:36" outlineLevel="1" x14ac:dyDescent="0.2"/>
    <row r="59" spans="2:36" outlineLevel="1" x14ac:dyDescent="0.2">
      <c r="D59" s="136" t="str">
        <f>'Line Items'!D2838</f>
        <v>Pensions employer contribution as % of basic pay</v>
      </c>
      <c r="E59" s="137" t="s">
        <v>76</v>
      </c>
      <c r="F59" s="176"/>
      <c r="G59" s="177"/>
      <c r="H59" s="139"/>
      <c r="I59" s="139"/>
      <c r="J59" s="139"/>
      <c r="K59" s="139"/>
      <c r="L59" s="139"/>
      <c r="M59" s="139"/>
      <c r="N59" s="139"/>
      <c r="O59" s="139"/>
      <c r="P59" s="139"/>
      <c r="Q59" s="139"/>
      <c r="R59" s="139"/>
      <c r="S59" s="139"/>
      <c r="T59" s="139"/>
      <c r="U59" s="139"/>
      <c r="V59" s="139"/>
      <c r="W59" s="139"/>
      <c r="X59" s="139"/>
      <c r="Y59" s="139"/>
      <c r="Z59" s="139"/>
      <c r="AA59" s="139"/>
      <c r="AB59" s="139"/>
      <c r="AC59" s="178"/>
      <c r="AE59" s="1059"/>
      <c r="AG59" s="1059"/>
      <c r="AI59" s="1059"/>
    </row>
    <row r="60" spans="2:36" outlineLevel="1" x14ac:dyDescent="0.2">
      <c r="D60" s="142" t="str">
        <f>'Line Items'!D2839</f>
        <v>NI employer contribution - as % of basic pay</v>
      </c>
      <c r="E60" s="143" t="str">
        <f t="shared" ref="E60:E78" si="2">E59</f>
        <v>%</v>
      </c>
      <c r="F60" s="144"/>
      <c r="G60" s="151"/>
      <c r="H60" s="145"/>
      <c r="I60" s="145"/>
      <c r="J60" s="145"/>
      <c r="K60" s="145"/>
      <c r="L60" s="145"/>
      <c r="M60" s="145"/>
      <c r="N60" s="145"/>
      <c r="O60" s="145"/>
      <c r="P60" s="145"/>
      <c r="Q60" s="145"/>
      <c r="R60" s="145"/>
      <c r="S60" s="145"/>
      <c r="T60" s="145"/>
      <c r="U60" s="145"/>
      <c r="V60" s="145"/>
      <c r="W60" s="145"/>
      <c r="X60" s="145"/>
      <c r="Y60" s="145"/>
      <c r="Z60" s="145"/>
      <c r="AA60" s="145"/>
      <c r="AB60" s="145"/>
      <c r="AC60" s="152"/>
      <c r="AE60" s="1060"/>
      <c r="AG60" s="1060"/>
      <c r="AI60" s="1060"/>
    </row>
    <row r="61" spans="2:36" outlineLevel="1" x14ac:dyDescent="0.2">
      <c r="D61" s="142" t="str">
        <f>'Line Items'!D2840</f>
        <v>General Tax disallowance in each year</v>
      </c>
      <c r="E61" s="143" t="str">
        <f t="shared" si="2"/>
        <v>%</v>
      </c>
      <c r="F61" s="179"/>
      <c r="G61" s="151"/>
      <c r="H61" s="145"/>
      <c r="I61" s="145"/>
      <c r="J61" s="145"/>
      <c r="K61" s="145"/>
      <c r="L61" s="145"/>
      <c r="M61" s="145"/>
      <c r="N61" s="145"/>
      <c r="O61" s="145"/>
      <c r="P61" s="145"/>
      <c r="Q61" s="145"/>
      <c r="R61" s="145"/>
      <c r="S61" s="145"/>
      <c r="T61" s="145"/>
      <c r="U61" s="145"/>
      <c r="V61" s="145"/>
      <c r="W61" s="145"/>
      <c r="X61" s="145"/>
      <c r="Y61" s="145"/>
      <c r="Z61" s="145"/>
      <c r="AA61" s="145"/>
      <c r="AB61" s="145"/>
      <c r="AC61" s="152"/>
      <c r="AE61" s="1060"/>
      <c r="AG61" s="1060"/>
      <c r="AI61" s="1060"/>
    </row>
    <row r="62" spans="2:36" outlineLevel="1" x14ac:dyDescent="0.2">
      <c r="D62" s="142" t="str">
        <f>'Line Items'!D2841</f>
        <v>LIBOR</v>
      </c>
      <c r="E62" s="143" t="str">
        <f t="shared" si="2"/>
        <v>%</v>
      </c>
      <c r="F62" s="179"/>
      <c r="G62" s="151"/>
      <c r="H62" s="145"/>
      <c r="I62" s="145"/>
      <c r="J62" s="145"/>
      <c r="K62" s="145"/>
      <c r="L62" s="145"/>
      <c r="M62" s="145"/>
      <c r="N62" s="145"/>
      <c r="O62" s="145"/>
      <c r="P62" s="145"/>
      <c r="Q62" s="145"/>
      <c r="R62" s="145"/>
      <c r="S62" s="145"/>
      <c r="T62" s="145"/>
      <c r="U62" s="145"/>
      <c r="V62" s="145"/>
      <c r="W62" s="145"/>
      <c r="X62" s="145"/>
      <c r="Y62" s="145"/>
      <c r="Z62" s="145"/>
      <c r="AA62" s="145"/>
      <c r="AB62" s="145"/>
      <c r="AC62" s="152"/>
      <c r="AE62" s="1060"/>
      <c r="AG62" s="1060"/>
      <c r="AI62" s="1060"/>
    </row>
    <row r="63" spans="2:36" outlineLevel="1" x14ac:dyDescent="0.2">
      <c r="D63" s="142" t="str">
        <f>'Line Items'!D2842</f>
        <v>Interest paid on debt - relative to LIBOR</v>
      </c>
      <c r="E63" s="143" t="str">
        <f t="shared" si="2"/>
        <v>%</v>
      </c>
      <c r="F63" s="179"/>
      <c r="G63" s="151"/>
      <c r="H63" s="145"/>
      <c r="I63" s="145"/>
      <c r="J63" s="145"/>
      <c r="K63" s="145"/>
      <c r="L63" s="145"/>
      <c r="M63" s="145"/>
      <c r="N63" s="145"/>
      <c r="O63" s="145"/>
      <c r="P63" s="145"/>
      <c r="Q63" s="145"/>
      <c r="R63" s="145"/>
      <c r="S63" s="145"/>
      <c r="T63" s="145"/>
      <c r="U63" s="145"/>
      <c r="V63" s="145"/>
      <c r="W63" s="145"/>
      <c r="X63" s="145"/>
      <c r="Y63" s="145"/>
      <c r="Z63" s="145"/>
      <c r="AA63" s="145"/>
      <c r="AB63" s="145"/>
      <c r="AC63" s="152"/>
      <c r="AE63" s="1060"/>
      <c r="AG63" s="1060"/>
      <c r="AI63" s="1060"/>
    </row>
    <row r="64" spans="2:36" outlineLevel="1" x14ac:dyDescent="0.2">
      <c r="D64" s="142" t="str">
        <f>'Line Items'!D2843</f>
        <v>Interest received on cash balances - relative to LIBOR</v>
      </c>
      <c r="E64" s="143" t="str">
        <f t="shared" si="2"/>
        <v>%</v>
      </c>
      <c r="F64" s="179"/>
      <c r="G64" s="151"/>
      <c r="H64" s="145"/>
      <c r="I64" s="145"/>
      <c r="J64" s="145"/>
      <c r="K64" s="145"/>
      <c r="L64" s="145"/>
      <c r="M64" s="145"/>
      <c r="N64" s="145"/>
      <c r="O64" s="145"/>
      <c r="P64" s="145"/>
      <c r="Q64" s="145"/>
      <c r="R64" s="145"/>
      <c r="S64" s="145"/>
      <c r="T64" s="145"/>
      <c r="U64" s="145"/>
      <c r="V64" s="145"/>
      <c r="W64" s="145"/>
      <c r="X64" s="145"/>
      <c r="Y64" s="145"/>
      <c r="Z64" s="145"/>
      <c r="AA64" s="145"/>
      <c r="AB64" s="145"/>
      <c r="AC64" s="152"/>
      <c r="AE64" s="1060"/>
      <c r="AG64" s="1060"/>
      <c r="AI64" s="1060"/>
    </row>
    <row r="65" spans="2:36" outlineLevel="1" x14ac:dyDescent="0.2">
      <c r="D65" s="142" t="str">
        <f>'Line Items'!D2844</f>
        <v>UK corporation tax rate</v>
      </c>
      <c r="E65" s="143" t="str">
        <f t="shared" si="2"/>
        <v>%</v>
      </c>
      <c r="F65" s="179"/>
      <c r="G65" s="151"/>
      <c r="H65" s="145"/>
      <c r="I65" s="145"/>
      <c r="J65" s="145"/>
      <c r="K65" s="145"/>
      <c r="L65" s="145"/>
      <c r="M65" s="145"/>
      <c r="N65" s="145"/>
      <c r="O65" s="145"/>
      <c r="P65" s="145"/>
      <c r="Q65" s="145"/>
      <c r="R65" s="145"/>
      <c r="S65" s="145"/>
      <c r="T65" s="145"/>
      <c r="U65" s="145"/>
      <c r="V65" s="145"/>
      <c r="W65" s="145"/>
      <c r="X65" s="145"/>
      <c r="Y65" s="145"/>
      <c r="Z65" s="145"/>
      <c r="AA65" s="145"/>
      <c r="AB65" s="145"/>
      <c r="AC65" s="152"/>
      <c r="AE65" s="1060"/>
      <c r="AG65" s="1060"/>
      <c r="AI65" s="1060"/>
    </row>
    <row r="66" spans="2:36" outlineLevel="1" x14ac:dyDescent="0.2">
      <c r="D66" s="142" t="str">
        <f>'Line Items'!D2845</f>
        <v>% of tax paid in year</v>
      </c>
      <c r="E66" s="143" t="str">
        <f t="shared" si="2"/>
        <v>%</v>
      </c>
      <c r="F66" s="179"/>
      <c r="G66" s="151"/>
      <c r="H66" s="145"/>
      <c r="I66" s="145"/>
      <c r="J66" s="145"/>
      <c r="K66" s="145"/>
      <c r="L66" s="145"/>
      <c r="M66" s="145"/>
      <c r="N66" s="145"/>
      <c r="O66" s="145"/>
      <c r="P66" s="145"/>
      <c r="Q66" s="145"/>
      <c r="R66" s="145"/>
      <c r="S66" s="145"/>
      <c r="T66" s="145"/>
      <c r="U66" s="145"/>
      <c r="V66" s="145"/>
      <c r="W66" s="145"/>
      <c r="X66" s="145"/>
      <c r="Y66" s="145"/>
      <c r="Z66" s="145"/>
      <c r="AA66" s="145"/>
      <c r="AB66" s="145"/>
      <c r="AC66" s="152"/>
      <c r="AE66" s="1060"/>
      <c r="AG66" s="1060"/>
      <c r="AI66" s="1060"/>
    </row>
    <row r="67" spans="2:36" outlineLevel="1" x14ac:dyDescent="0.2">
      <c r="D67" s="142" t="str">
        <f>'Line Items'!D2846</f>
        <v>PBT margin as % of revenues as defined in TFA</v>
      </c>
      <c r="E67" s="143" t="str">
        <f t="shared" si="2"/>
        <v>%</v>
      </c>
      <c r="F67" s="179"/>
      <c r="G67" s="151"/>
      <c r="H67" s="145"/>
      <c r="I67" s="145"/>
      <c r="J67" s="145"/>
      <c r="K67" s="145"/>
      <c r="L67" s="145"/>
      <c r="M67" s="145"/>
      <c r="N67" s="145"/>
      <c r="O67" s="145"/>
      <c r="P67" s="145"/>
      <c r="Q67" s="145"/>
      <c r="R67" s="145"/>
      <c r="S67" s="145"/>
      <c r="T67" s="145"/>
      <c r="U67" s="145"/>
      <c r="V67" s="145"/>
      <c r="W67" s="145"/>
      <c r="X67" s="145"/>
      <c r="Y67" s="145"/>
      <c r="Z67" s="145"/>
      <c r="AA67" s="145"/>
      <c r="AB67" s="145"/>
      <c r="AC67" s="152"/>
      <c r="AE67" s="1060"/>
      <c r="AG67" s="1060"/>
      <c r="AI67" s="1060"/>
    </row>
    <row r="68" spans="2:36" outlineLevel="1" x14ac:dyDescent="0.2">
      <c r="D68" s="142" t="str">
        <f>'Line Items'!D2847</f>
        <v>Annual Cost of Performance Bond (as % of value)</v>
      </c>
      <c r="E68" s="143" t="str">
        <f t="shared" si="2"/>
        <v>%</v>
      </c>
      <c r="F68" s="179"/>
      <c r="G68" s="151"/>
      <c r="H68" s="145"/>
      <c r="I68" s="145"/>
      <c r="J68" s="145"/>
      <c r="K68" s="145"/>
      <c r="L68" s="145"/>
      <c r="M68" s="145"/>
      <c r="N68" s="145"/>
      <c r="O68" s="145"/>
      <c r="P68" s="145"/>
      <c r="Q68" s="145"/>
      <c r="R68" s="145"/>
      <c r="S68" s="145"/>
      <c r="T68" s="145"/>
      <c r="U68" s="145"/>
      <c r="V68" s="145"/>
      <c r="W68" s="145"/>
      <c r="X68" s="145"/>
      <c r="Y68" s="145"/>
      <c r="Z68" s="145"/>
      <c r="AA68" s="145"/>
      <c r="AB68" s="145"/>
      <c r="AC68" s="152"/>
      <c r="AE68" s="1060"/>
      <c r="AG68" s="1060"/>
      <c r="AI68" s="1060"/>
    </row>
    <row r="69" spans="2:36" outlineLevel="1" x14ac:dyDescent="0.2">
      <c r="D69" s="142" t="str">
        <f>'Line Items'!D2848</f>
        <v>Annual Cost of Season Ticket Bond (as % of value)</v>
      </c>
      <c r="E69" s="143" t="str">
        <f t="shared" si="2"/>
        <v>%</v>
      </c>
      <c r="F69" s="179"/>
      <c r="G69" s="151"/>
      <c r="H69" s="145"/>
      <c r="I69" s="145"/>
      <c r="J69" s="145"/>
      <c r="K69" s="145"/>
      <c r="L69" s="145"/>
      <c r="M69" s="145"/>
      <c r="N69" s="145"/>
      <c r="O69" s="145"/>
      <c r="P69" s="145"/>
      <c r="Q69" s="145"/>
      <c r="R69" s="145"/>
      <c r="S69" s="145"/>
      <c r="T69" s="145"/>
      <c r="U69" s="145"/>
      <c r="V69" s="145"/>
      <c r="W69" s="145"/>
      <c r="X69" s="145"/>
      <c r="Y69" s="145"/>
      <c r="Z69" s="145"/>
      <c r="AA69" s="145"/>
      <c r="AB69" s="145"/>
      <c r="AC69" s="152"/>
      <c r="AE69" s="1060"/>
      <c r="AG69" s="1060"/>
      <c r="AI69" s="1060"/>
    </row>
    <row r="70" spans="2:36" outlineLevel="1" x14ac:dyDescent="0.2">
      <c r="D70" s="142" t="str">
        <f>'Line Items'!D2849</f>
        <v>Annual Cost of PCS Bond (as % of value)</v>
      </c>
      <c r="E70" s="143" t="str">
        <f t="shared" si="2"/>
        <v>%</v>
      </c>
      <c r="F70" s="179"/>
      <c r="G70" s="151"/>
      <c r="H70" s="145"/>
      <c r="I70" s="145"/>
      <c r="J70" s="145"/>
      <c r="K70" s="145"/>
      <c r="L70" s="145"/>
      <c r="M70" s="145"/>
      <c r="N70" s="145"/>
      <c r="O70" s="145"/>
      <c r="P70" s="145"/>
      <c r="Q70" s="145"/>
      <c r="R70" s="145"/>
      <c r="S70" s="145"/>
      <c r="T70" s="145"/>
      <c r="U70" s="145"/>
      <c r="V70" s="145"/>
      <c r="W70" s="145"/>
      <c r="X70" s="145"/>
      <c r="Y70" s="145"/>
      <c r="Z70" s="145"/>
      <c r="AA70" s="145"/>
      <c r="AB70" s="145"/>
      <c r="AC70" s="152"/>
      <c r="AE70" s="1060"/>
      <c r="AG70" s="1060"/>
      <c r="AI70" s="1060"/>
    </row>
    <row r="71" spans="2:36" outlineLevel="1" x14ac:dyDescent="0.2">
      <c r="D71" s="142" t="str">
        <f>'Line Items'!D2850</f>
        <v>VAT Rate</v>
      </c>
      <c r="E71" s="143" t="str">
        <f t="shared" si="2"/>
        <v>%</v>
      </c>
      <c r="F71" s="179"/>
      <c r="G71" s="151"/>
      <c r="H71" s="145"/>
      <c r="I71" s="145"/>
      <c r="J71" s="145"/>
      <c r="K71" s="145"/>
      <c r="L71" s="145"/>
      <c r="M71" s="145"/>
      <c r="N71" s="145"/>
      <c r="O71" s="145"/>
      <c r="P71" s="145"/>
      <c r="Q71" s="145"/>
      <c r="R71" s="145"/>
      <c r="S71" s="145"/>
      <c r="T71" s="145"/>
      <c r="U71" s="145"/>
      <c r="V71" s="145"/>
      <c r="W71" s="145"/>
      <c r="X71" s="145"/>
      <c r="Y71" s="145"/>
      <c r="Z71" s="145"/>
      <c r="AA71" s="145"/>
      <c r="AB71" s="145"/>
      <c r="AC71" s="152"/>
      <c r="AE71" s="1060"/>
      <c r="AG71" s="1060"/>
      <c r="AI71" s="1060"/>
    </row>
    <row r="72" spans="2:36" outlineLevel="1" x14ac:dyDescent="0.2">
      <c r="D72" s="142" t="str">
        <f>'Line Items'!D2851</f>
        <v>[Indices and Rates - Other Rates Line 14]</v>
      </c>
      <c r="E72" s="143" t="str">
        <f t="shared" si="2"/>
        <v>%</v>
      </c>
      <c r="F72" s="179"/>
      <c r="G72" s="151"/>
      <c r="H72" s="145"/>
      <c r="I72" s="145"/>
      <c r="J72" s="145"/>
      <c r="K72" s="145"/>
      <c r="L72" s="145"/>
      <c r="M72" s="145"/>
      <c r="N72" s="145"/>
      <c r="O72" s="145"/>
      <c r="P72" s="145"/>
      <c r="Q72" s="145"/>
      <c r="R72" s="145"/>
      <c r="S72" s="145"/>
      <c r="T72" s="145"/>
      <c r="U72" s="145"/>
      <c r="V72" s="145"/>
      <c r="W72" s="145"/>
      <c r="X72" s="145"/>
      <c r="Y72" s="145"/>
      <c r="Z72" s="145"/>
      <c r="AA72" s="145"/>
      <c r="AB72" s="145"/>
      <c r="AC72" s="152"/>
      <c r="AE72" s="1060"/>
      <c r="AG72" s="1060"/>
      <c r="AI72" s="1060"/>
    </row>
    <row r="73" spans="2:36" outlineLevel="1" x14ac:dyDescent="0.2">
      <c r="D73" s="142" t="str">
        <f>'Line Items'!D2852</f>
        <v>[Indices and Rates - Other Rates Line 15]</v>
      </c>
      <c r="E73" s="143" t="str">
        <f t="shared" si="2"/>
        <v>%</v>
      </c>
      <c r="F73" s="144"/>
      <c r="G73" s="151"/>
      <c r="H73" s="145"/>
      <c r="I73" s="145"/>
      <c r="J73" s="145"/>
      <c r="K73" s="145"/>
      <c r="L73" s="145"/>
      <c r="M73" s="145"/>
      <c r="N73" s="145"/>
      <c r="O73" s="145"/>
      <c r="P73" s="145"/>
      <c r="Q73" s="145"/>
      <c r="R73" s="145"/>
      <c r="S73" s="145"/>
      <c r="T73" s="145"/>
      <c r="U73" s="145"/>
      <c r="V73" s="145"/>
      <c r="W73" s="145"/>
      <c r="X73" s="145"/>
      <c r="Y73" s="145"/>
      <c r="Z73" s="145"/>
      <c r="AA73" s="145"/>
      <c r="AB73" s="145"/>
      <c r="AC73" s="152"/>
      <c r="AE73" s="1060"/>
      <c r="AG73" s="1060"/>
      <c r="AI73" s="1060"/>
    </row>
    <row r="74" spans="2:36" outlineLevel="1" x14ac:dyDescent="0.2">
      <c r="D74" s="142" t="str">
        <f>'Line Items'!D2853</f>
        <v>[Indices and Rates - Other Rates Line 16]</v>
      </c>
      <c r="E74" s="143" t="str">
        <f t="shared" si="2"/>
        <v>%</v>
      </c>
      <c r="F74" s="144"/>
      <c r="G74" s="151"/>
      <c r="H74" s="145"/>
      <c r="I74" s="145"/>
      <c r="J74" s="145"/>
      <c r="K74" s="145"/>
      <c r="L74" s="145"/>
      <c r="M74" s="145"/>
      <c r="N74" s="145"/>
      <c r="O74" s="145"/>
      <c r="P74" s="145"/>
      <c r="Q74" s="145"/>
      <c r="R74" s="145"/>
      <c r="S74" s="145"/>
      <c r="T74" s="145"/>
      <c r="U74" s="145"/>
      <c r="V74" s="145"/>
      <c r="W74" s="145"/>
      <c r="X74" s="145"/>
      <c r="Y74" s="145"/>
      <c r="Z74" s="145"/>
      <c r="AA74" s="145"/>
      <c r="AB74" s="145"/>
      <c r="AC74" s="152"/>
      <c r="AE74" s="1060"/>
      <c r="AG74" s="1060"/>
      <c r="AI74" s="1060"/>
    </row>
    <row r="75" spans="2:36" outlineLevel="1" x14ac:dyDescent="0.2">
      <c r="D75" s="142" t="str">
        <f>'Line Items'!D2854</f>
        <v>[Indices and Rates - Other Rates Line 17]</v>
      </c>
      <c r="E75" s="143" t="str">
        <f t="shared" si="2"/>
        <v>%</v>
      </c>
      <c r="F75" s="144"/>
      <c r="G75" s="151"/>
      <c r="H75" s="145"/>
      <c r="I75" s="145"/>
      <c r="J75" s="145"/>
      <c r="K75" s="145"/>
      <c r="L75" s="145"/>
      <c r="M75" s="145"/>
      <c r="N75" s="145"/>
      <c r="O75" s="145"/>
      <c r="P75" s="145"/>
      <c r="Q75" s="145"/>
      <c r="R75" s="145"/>
      <c r="S75" s="145"/>
      <c r="T75" s="145"/>
      <c r="U75" s="145"/>
      <c r="V75" s="145"/>
      <c r="W75" s="145"/>
      <c r="X75" s="145"/>
      <c r="Y75" s="145"/>
      <c r="Z75" s="145"/>
      <c r="AA75" s="145"/>
      <c r="AB75" s="145"/>
      <c r="AC75" s="152"/>
      <c r="AE75" s="1060"/>
      <c r="AG75" s="1060"/>
      <c r="AI75" s="1060"/>
    </row>
    <row r="76" spans="2:36" outlineLevel="1" x14ac:dyDescent="0.2">
      <c r="D76" s="142" t="str">
        <f>'Line Items'!D2855</f>
        <v>[Indices and Rates - Other Rates Line 18]</v>
      </c>
      <c r="E76" s="143" t="str">
        <f t="shared" si="2"/>
        <v>%</v>
      </c>
      <c r="F76" s="144"/>
      <c r="G76" s="151"/>
      <c r="H76" s="145"/>
      <c r="I76" s="145"/>
      <c r="J76" s="145"/>
      <c r="K76" s="145"/>
      <c r="L76" s="145"/>
      <c r="M76" s="145"/>
      <c r="N76" s="145"/>
      <c r="O76" s="145"/>
      <c r="P76" s="145"/>
      <c r="Q76" s="145"/>
      <c r="R76" s="145"/>
      <c r="S76" s="145"/>
      <c r="T76" s="145"/>
      <c r="U76" s="145"/>
      <c r="V76" s="145"/>
      <c r="W76" s="145"/>
      <c r="X76" s="145"/>
      <c r="Y76" s="145"/>
      <c r="Z76" s="145"/>
      <c r="AA76" s="145"/>
      <c r="AB76" s="145"/>
      <c r="AC76" s="152"/>
      <c r="AE76" s="1060"/>
      <c r="AG76" s="1060"/>
      <c r="AI76" s="1060"/>
    </row>
    <row r="77" spans="2:36" outlineLevel="1" x14ac:dyDescent="0.2">
      <c r="D77" s="142" t="str">
        <f>'Line Items'!D2856</f>
        <v>[Indices and Rates - Other Rates Line 19]</v>
      </c>
      <c r="E77" s="143" t="str">
        <f t="shared" si="2"/>
        <v>%</v>
      </c>
      <c r="F77" s="144"/>
      <c r="G77" s="151"/>
      <c r="H77" s="145"/>
      <c r="I77" s="145"/>
      <c r="J77" s="145"/>
      <c r="K77" s="145"/>
      <c r="L77" s="145"/>
      <c r="M77" s="145"/>
      <c r="N77" s="145"/>
      <c r="O77" s="145"/>
      <c r="P77" s="145"/>
      <c r="Q77" s="145"/>
      <c r="R77" s="145"/>
      <c r="S77" s="145"/>
      <c r="T77" s="145"/>
      <c r="U77" s="145"/>
      <c r="V77" s="145"/>
      <c r="W77" s="145"/>
      <c r="X77" s="145"/>
      <c r="Y77" s="145"/>
      <c r="Z77" s="145"/>
      <c r="AA77" s="145"/>
      <c r="AB77" s="145"/>
      <c r="AC77" s="152"/>
      <c r="AE77" s="1060"/>
      <c r="AG77" s="1060"/>
      <c r="AI77" s="1060"/>
    </row>
    <row r="78" spans="2:36" outlineLevel="1" x14ac:dyDescent="0.2">
      <c r="D78" s="113" t="str">
        <f>'Line Items'!D2857</f>
        <v>[Indices and Rates - Other Rates Line 20]</v>
      </c>
      <c r="E78" s="155" t="str">
        <f t="shared" si="2"/>
        <v>%</v>
      </c>
      <c r="F78" s="156"/>
      <c r="G78" s="157"/>
      <c r="H78" s="158"/>
      <c r="I78" s="158"/>
      <c r="J78" s="158"/>
      <c r="K78" s="158"/>
      <c r="L78" s="158"/>
      <c r="M78" s="158"/>
      <c r="N78" s="158"/>
      <c r="O78" s="158"/>
      <c r="P78" s="158"/>
      <c r="Q78" s="158"/>
      <c r="R78" s="158"/>
      <c r="S78" s="158"/>
      <c r="T78" s="158"/>
      <c r="U78" s="158"/>
      <c r="V78" s="158"/>
      <c r="W78" s="158"/>
      <c r="X78" s="158"/>
      <c r="Y78" s="158"/>
      <c r="Z78" s="158"/>
      <c r="AA78" s="158"/>
      <c r="AB78" s="158"/>
      <c r="AC78" s="159"/>
      <c r="AE78" s="1061"/>
      <c r="AG78" s="1061"/>
      <c r="AI78" s="1061"/>
    </row>
    <row r="80" spans="2:36" ht="15" x14ac:dyDescent="0.25">
      <c r="B80" s="21" t="s">
        <v>85</v>
      </c>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row>
    <row r="81" spans="4:35" outlineLevel="1" x14ac:dyDescent="0.2"/>
    <row r="82" spans="4:35" outlineLevel="1" x14ac:dyDescent="0.2">
      <c r="D82" s="180" t="s">
        <v>2773</v>
      </c>
      <c r="E82" s="181"/>
      <c r="F82" s="182"/>
      <c r="G82" s="149"/>
      <c r="H82" s="148"/>
      <c r="I82" s="148"/>
      <c r="J82" s="148"/>
      <c r="K82" s="148"/>
      <c r="L82" s="148"/>
      <c r="M82" s="148"/>
      <c r="N82" s="148"/>
      <c r="O82" s="148"/>
      <c r="P82" s="148"/>
      <c r="Q82" s="148"/>
      <c r="R82" s="148"/>
      <c r="S82" s="148"/>
      <c r="T82" s="148"/>
      <c r="U82" s="148"/>
      <c r="V82" s="148"/>
      <c r="W82" s="148"/>
      <c r="X82" s="148"/>
      <c r="Y82" s="148"/>
      <c r="Z82" s="148"/>
      <c r="AA82" s="148"/>
      <c r="AB82" s="148"/>
      <c r="AC82" s="148"/>
      <c r="AE82" s="148"/>
      <c r="AG82" s="148"/>
      <c r="AI82" s="148"/>
    </row>
    <row r="83" spans="4:35" outlineLevel="1" x14ac:dyDescent="0.2">
      <c r="D83" s="183" t="s">
        <v>86</v>
      </c>
      <c r="E83" s="184" t="s">
        <v>76</v>
      </c>
      <c r="F83" s="185">
        <v>7.4999999999999997E-2</v>
      </c>
      <c r="G83" s="149"/>
      <c r="H83" s="148"/>
      <c r="I83" s="149"/>
      <c r="J83" s="149"/>
      <c r="K83" s="149"/>
      <c r="L83" s="149"/>
      <c r="M83" s="149"/>
      <c r="N83" s="149"/>
      <c r="O83" s="149"/>
      <c r="P83" s="148"/>
      <c r="Q83" s="148"/>
      <c r="R83" s="149"/>
      <c r="S83" s="149"/>
      <c r="T83" s="149"/>
      <c r="U83" s="149"/>
      <c r="V83" s="149"/>
      <c r="W83" s="149"/>
      <c r="X83" s="149"/>
      <c r="Y83" s="149"/>
      <c r="Z83" s="149"/>
      <c r="AA83" s="149"/>
      <c r="AB83" s="149"/>
      <c r="AC83" s="149"/>
      <c r="AD83" s="149"/>
      <c r="AE83" s="149"/>
      <c r="AF83" s="149"/>
      <c r="AG83" s="149"/>
      <c r="AH83" s="149"/>
      <c r="AI83" s="149"/>
    </row>
    <row r="84" spans="4:35" outlineLevel="1" x14ac:dyDescent="0.2">
      <c r="D84" s="186" t="s">
        <v>87</v>
      </c>
      <c r="E84" s="187" t="s">
        <v>76</v>
      </c>
      <c r="F84" s="188">
        <v>0.09</v>
      </c>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49"/>
      <c r="AI84" s="149"/>
    </row>
    <row r="85" spans="4:35" outlineLevel="1" x14ac:dyDescent="0.2">
      <c r="D85" s="189" t="s">
        <v>88</v>
      </c>
      <c r="E85" s="190" t="s">
        <v>76</v>
      </c>
      <c r="F85" s="191">
        <v>0.13</v>
      </c>
      <c r="G85" s="149"/>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c r="AG85" s="149"/>
      <c r="AH85" s="149"/>
      <c r="AI85" s="149"/>
    </row>
    <row r="86" spans="4:35" outlineLevel="1" x14ac:dyDescent="0.2">
      <c r="D86" s="192"/>
      <c r="E86" s="192"/>
      <c r="F86" s="192"/>
      <c r="G86" s="149"/>
      <c r="H86" s="149"/>
      <c r="I86" s="149"/>
      <c r="J86" s="149"/>
      <c r="K86" s="149"/>
      <c r="L86" s="149"/>
      <c r="M86" s="149"/>
      <c r="N86" s="149"/>
      <c r="O86" s="149"/>
      <c r="P86" s="149"/>
      <c r="Q86" s="149"/>
      <c r="R86" s="149"/>
      <c r="S86" s="149"/>
      <c r="T86" s="149"/>
      <c r="U86" s="149"/>
      <c r="V86" s="149"/>
      <c r="W86" s="149"/>
      <c r="X86" s="149"/>
      <c r="Y86" s="149"/>
      <c r="Z86" s="149"/>
      <c r="AA86" s="149"/>
      <c r="AB86" s="149"/>
      <c r="AC86" s="149"/>
      <c r="AD86" s="149"/>
      <c r="AE86" s="149"/>
      <c r="AF86" s="149"/>
      <c r="AG86" s="149"/>
      <c r="AH86" s="149"/>
      <c r="AI86" s="149"/>
    </row>
    <row r="87" spans="4:35" outlineLevel="1" x14ac:dyDescent="0.2">
      <c r="D87" s="180" t="s">
        <v>2782</v>
      </c>
      <c r="E87" s="181"/>
      <c r="F87" s="182"/>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c r="AG87" s="149"/>
      <c r="AH87" s="149"/>
      <c r="AI87" s="149"/>
    </row>
    <row r="88" spans="4:35" outlineLevel="1" x14ac:dyDescent="0.2">
      <c r="D88" s="183" t="s">
        <v>89</v>
      </c>
      <c r="E88" s="184" t="s">
        <v>76</v>
      </c>
      <c r="F88" s="193">
        <v>0.2</v>
      </c>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row>
    <row r="89" spans="4:35" outlineLevel="1" x14ac:dyDescent="0.2">
      <c r="D89" s="186" t="s">
        <v>90</v>
      </c>
      <c r="E89" s="187" t="s">
        <v>76</v>
      </c>
      <c r="F89" s="194">
        <v>0.6</v>
      </c>
      <c r="G89" s="149"/>
      <c r="H89" s="149"/>
      <c r="I89" s="149"/>
      <c r="J89" s="149"/>
      <c r="K89" s="149"/>
      <c r="L89" s="149"/>
      <c r="M89" s="149"/>
      <c r="N89" s="149"/>
      <c r="O89" s="149"/>
      <c r="P89" s="149"/>
      <c r="Q89" s="149"/>
      <c r="R89" s="149"/>
      <c r="S89" s="149"/>
      <c r="T89" s="149"/>
      <c r="U89" s="149"/>
      <c r="V89" s="149"/>
      <c r="W89" s="149"/>
      <c r="X89" s="149"/>
      <c r="Y89" s="149"/>
      <c r="Z89" s="149"/>
      <c r="AA89" s="149"/>
      <c r="AB89" s="149"/>
      <c r="AC89" s="149"/>
      <c r="AD89" s="149"/>
      <c r="AE89" s="149"/>
      <c r="AF89" s="149"/>
      <c r="AG89" s="149"/>
      <c r="AH89" s="149"/>
      <c r="AI89" s="149"/>
    </row>
    <row r="90" spans="4:35" outlineLevel="1" x14ac:dyDescent="0.2">
      <c r="D90" s="189" t="s">
        <v>91</v>
      </c>
      <c r="E90" s="190" t="s">
        <v>76</v>
      </c>
      <c r="F90" s="195">
        <v>1</v>
      </c>
      <c r="G90" s="149"/>
      <c r="H90" s="149"/>
      <c r="I90" s="149"/>
      <c r="J90" s="149"/>
      <c r="K90" s="149"/>
      <c r="L90" s="149"/>
      <c r="M90" s="149"/>
      <c r="N90" s="149"/>
      <c r="O90" s="149"/>
      <c r="P90" s="149"/>
      <c r="Q90" s="149"/>
      <c r="R90" s="149"/>
      <c r="S90" s="149"/>
      <c r="T90" s="149"/>
      <c r="U90" s="149"/>
      <c r="V90" s="149"/>
      <c r="W90" s="149"/>
      <c r="X90" s="149"/>
      <c r="Y90" s="149"/>
      <c r="Z90" s="149"/>
      <c r="AA90" s="149"/>
      <c r="AB90" s="149"/>
      <c r="AC90" s="149"/>
      <c r="AD90" s="149"/>
      <c r="AE90" s="149"/>
      <c r="AF90" s="149"/>
      <c r="AG90" s="149"/>
      <c r="AH90" s="149"/>
      <c r="AI90" s="149"/>
    </row>
    <row r="91" spans="4:35" outlineLevel="1" x14ac:dyDescent="0.2">
      <c r="D91" s="196"/>
      <c r="E91" s="192"/>
      <c r="F91" s="192"/>
    </row>
    <row r="92" spans="4:35" outlineLevel="1" x14ac:dyDescent="0.2">
      <c r="D92" s="180" t="s">
        <v>2772</v>
      </c>
      <c r="E92" s="181"/>
      <c r="F92" s="182"/>
    </row>
    <row r="93" spans="4:35" outlineLevel="1" x14ac:dyDescent="0.2">
      <c r="D93" s="183" t="s">
        <v>86</v>
      </c>
      <c r="E93" s="184" t="s">
        <v>76</v>
      </c>
      <c r="F93" s="193">
        <v>1.4999999999999999E-2</v>
      </c>
    </row>
    <row r="94" spans="4:35" outlineLevel="1" x14ac:dyDescent="0.2">
      <c r="D94" s="186" t="s">
        <v>87</v>
      </c>
      <c r="E94" s="187" t="s">
        <v>76</v>
      </c>
      <c r="F94" s="194">
        <v>2.5000000000000001E-2</v>
      </c>
    </row>
    <row r="95" spans="4:35" outlineLevel="1" x14ac:dyDescent="0.2">
      <c r="D95" s="189" t="s">
        <v>88</v>
      </c>
      <c r="E95" s="190" t="s">
        <v>76</v>
      </c>
      <c r="F95" s="195">
        <v>0.05</v>
      </c>
    </row>
    <row r="96" spans="4:35" outlineLevel="1" x14ac:dyDescent="0.2">
      <c r="D96" s="192"/>
      <c r="E96" s="192"/>
      <c r="F96" s="192"/>
    </row>
    <row r="97" spans="2:36" outlineLevel="1" x14ac:dyDescent="0.2">
      <c r="D97" s="180" t="s">
        <v>2783</v>
      </c>
      <c r="E97" s="181"/>
      <c r="F97" s="182"/>
    </row>
    <row r="98" spans="2:36" outlineLevel="1" x14ac:dyDescent="0.2">
      <c r="D98" s="183" t="s">
        <v>89</v>
      </c>
      <c r="E98" s="184" t="s">
        <v>76</v>
      </c>
      <c r="F98" s="193">
        <v>0.2</v>
      </c>
    </row>
    <row r="99" spans="2:36" outlineLevel="1" x14ac:dyDescent="0.2">
      <c r="D99" s="186" t="s">
        <v>90</v>
      </c>
      <c r="E99" s="187" t="s">
        <v>76</v>
      </c>
      <c r="F99" s="194">
        <v>0.6</v>
      </c>
    </row>
    <row r="100" spans="2:36" outlineLevel="1" x14ac:dyDescent="0.2">
      <c r="D100" s="189" t="s">
        <v>91</v>
      </c>
      <c r="E100" s="190" t="s">
        <v>76</v>
      </c>
      <c r="F100" s="195">
        <v>1</v>
      </c>
    </row>
    <row r="101" spans="2:36" outlineLevel="1" x14ac:dyDescent="0.2">
      <c r="D101" s="75"/>
    </row>
    <row r="102" spans="2:36" outlineLevel="1" x14ac:dyDescent="0.2">
      <c r="D102" s="75"/>
    </row>
    <row r="103" spans="2:36" outlineLevel="1" x14ac:dyDescent="0.2">
      <c r="D103" s="75"/>
    </row>
    <row r="104" spans="2:36" outlineLevel="1" x14ac:dyDescent="0.2">
      <c r="D104" s="106" t="s">
        <v>92</v>
      </c>
      <c r="E104" s="143"/>
      <c r="F104" s="197"/>
      <c r="G104" s="149"/>
      <c r="H104" s="149"/>
      <c r="I104" s="149"/>
      <c r="J104" s="149"/>
      <c r="K104" s="149"/>
      <c r="L104" s="149"/>
      <c r="M104" s="149"/>
      <c r="N104" s="149"/>
      <c r="O104" s="149"/>
    </row>
    <row r="105" spans="2:36" outlineLevel="1" x14ac:dyDescent="0.2">
      <c r="D105" s="106" t="s">
        <v>93</v>
      </c>
      <c r="E105" s="143"/>
      <c r="F105" s="197"/>
      <c r="G105" s="149"/>
      <c r="H105" s="149"/>
      <c r="I105" s="149"/>
      <c r="J105" s="149"/>
      <c r="K105" s="149"/>
      <c r="L105" s="149"/>
      <c r="M105" s="149"/>
      <c r="N105" s="149"/>
      <c r="O105" s="149"/>
    </row>
    <row r="106" spans="2:36" outlineLevel="1" x14ac:dyDescent="0.2">
      <c r="D106" s="198" t="s">
        <v>94</v>
      </c>
      <c r="E106" s="143"/>
      <c r="F106" s="197"/>
      <c r="G106" s="149"/>
      <c r="H106" s="149"/>
      <c r="I106" s="149"/>
      <c r="J106" s="149"/>
      <c r="K106" s="149"/>
      <c r="L106" s="149"/>
      <c r="M106" s="149"/>
      <c r="N106" s="149"/>
      <c r="O106" s="149"/>
    </row>
    <row r="107" spans="2:36" ht="15" x14ac:dyDescent="0.25">
      <c r="D107" s="199"/>
      <c r="E107" s="200"/>
      <c r="F107" s="200"/>
      <c r="G107" s="200"/>
      <c r="H107" s="200"/>
      <c r="I107" s="200"/>
      <c r="J107" s="200"/>
      <c r="K107" s="200"/>
      <c r="L107" s="200"/>
      <c r="M107" s="200"/>
      <c r="N107" s="201"/>
      <c r="O107" s="201"/>
    </row>
    <row r="109" spans="2:36" ht="16.5" x14ac:dyDescent="0.25">
      <c r="B109" s="11" t="s">
        <v>25</v>
      </c>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row>
  </sheetData>
  <mergeCells count="3">
    <mergeCell ref="D9:D11"/>
    <mergeCell ref="E9:E11"/>
    <mergeCell ref="F9:F11"/>
  </mergeCells>
  <pageMargins left="0.39370078740157483" right="0.39370078740157483" top="0.39370078740157483" bottom="0.39370078740157483" header="0.31496062992125984" footer="0.31496062992125984"/>
  <pageSetup paperSize="8" scale="64" fitToHeight="9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autoPageBreaks="0"/>
  </sheetPr>
  <dimension ref="B2:H2870"/>
  <sheetViews>
    <sheetView showGridLines="0" zoomScale="70" zoomScaleNormal="70" zoomScaleSheetLayoutView="70" workbookViewId="0">
      <pane ySplit="9" topLeftCell="A10" activePane="bottomLeft" state="frozen"/>
      <selection pane="bottomLeft"/>
    </sheetView>
  </sheetViews>
  <sheetFormatPr defaultColWidth="9" defaultRowHeight="12.75" outlineLevelRow="2" x14ac:dyDescent="0.2"/>
  <cols>
    <col min="1" max="1" width="2.85546875" style="9" customWidth="1"/>
    <col min="2" max="2" width="5" style="9" customWidth="1"/>
    <col min="3" max="3" width="6" style="9" customWidth="1"/>
    <col min="4" max="4" width="32.7109375" style="9" customWidth="1"/>
    <col min="5" max="5" width="42.85546875" style="9" customWidth="1"/>
    <col min="6" max="6" width="31.7109375" style="9" customWidth="1"/>
    <col min="7" max="7" width="9" style="9" customWidth="1"/>
    <col min="8" max="8" width="30.42578125" style="9" customWidth="1"/>
    <col min="9" max="16384" width="9" style="9"/>
  </cols>
  <sheetData>
    <row r="2" spans="2:8" x14ac:dyDescent="0.2">
      <c r="B2" s="7" t="str">
        <f>'Template Cover'!B2</f>
        <v>Owner:</v>
      </c>
      <c r="C2" s="8"/>
      <c r="D2" s="8" t="str">
        <f>Owner</f>
        <v>Department for Transport</v>
      </c>
      <c r="E2" s="8"/>
      <c r="F2" s="8"/>
      <c r="G2" s="8"/>
      <c r="H2" s="8"/>
    </row>
    <row r="3" spans="2:8" x14ac:dyDescent="0.2">
      <c r="B3" s="7" t="str">
        <f>'Template Cover'!B3</f>
        <v>Project:</v>
      </c>
      <c r="C3" s="8"/>
      <c r="D3" s="8" t="str">
        <f>Project</f>
        <v>South Eastern Franchise</v>
      </c>
      <c r="E3" s="8"/>
      <c r="F3" s="8"/>
      <c r="G3" s="8"/>
      <c r="H3" s="8"/>
    </row>
    <row r="4" spans="2:8" x14ac:dyDescent="0.2">
      <c r="B4" s="7" t="str">
        <f>'Template Cover'!B4</f>
        <v>Sheet:</v>
      </c>
      <c r="C4" s="8"/>
      <c r="D4" s="8" t="str">
        <f ca="1">MID(CELL("filename",$A$1),FIND("]",CELL("filename",$A$1))+1,99)</f>
        <v>Line Items</v>
      </c>
      <c r="E4" s="8"/>
      <c r="F4" s="8"/>
      <c r="G4" s="8"/>
      <c r="H4" s="8"/>
    </row>
    <row r="5" spans="2:8" x14ac:dyDescent="0.2">
      <c r="B5" s="7" t="str">
        <f>'Template Cover'!B5</f>
        <v>Version:</v>
      </c>
      <c r="C5" s="8"/>
      <c r="D5" s="8">
        <f>Version</f>
        <v>1</v>
      </c>
      <c r="E5" s="8"/>
      <c r="F5" s="8"/>
      <c r="G5" s="8"/>
      <c r="H5" s="8"/>
    </row>
    <row r="6" spans="2:8" x14ac:dyDescent="0.2">
      <c r="B6" s="7" t="str">
        <f>'Template Cover'!B6</f>
        <v>Date:</v>
      </c>
      <c r="C6" s="10"/>
      <c r="D6" s="10">
        <f ca="1">TODAY()</f>
        <v>43067</v>
      </c>
      <c r="E6" s="10"/>
      <c r="F6" s="10"/>
      <c r="G6" s="10"/>
      <c r="H6" s="10"/>
    </row>
    <row r="7" spans="2:8" x14ac:dyDescent="0.2">
      <c r="B7" s="7" t="str">
        <f>'Template Cover'!B7</f>
        <v>Filename:</v>
      </c>
      <c r="C7" s="8"/>
      <c r="D7" s="8" t="str">
        <f ca="1">LEFT(CELL("FILENAME",$A$1),FIND("]",CELL("FILENAME",$A$1)))</f>
        <v>G:\AFP\RailGrpAll\FRP\002 Projects\009 South Eastern\0004 Finance\10_ITT\Financial Model Template\[SEF Financial Templates v4.01.xlsx]</v>
      </c>
      <c r="E7" s="8"/>
      <c r="F7" s="8"/>
      <c r="G7" s="8"/>
      <c r="H7" s="8"/>
    </row>
    <row r="8" spans="2:8" x14ac:dyDescent="0.2">
      <c r="B8" s="135"/>
    </row>
    <row r="10" spans="2:8" ht="16.5" x14ac:dyDescent="0.25">
      <c r="B10" s="11" t="s">
        <v>95</v>
      </c>
      <c r="C10" s="11"/>
      <c r="D10" s="11"/>
      <c r="E10" s="11"/>
      <c r="F10" s="11"/>
      <c r="G10" s="11"/>
      <c r="H10" s="11"/>
    </row>
    <row r="12" spans="2:8" ht="15" x14ac:dyDescent="0.25">
      <c r="B12" s="21" t="s">
        <v>96</v>
      </c>
      <c r="C12" s="21"/>
      <c r="D12" s="21"/>
      <c r="E12" s="21"/>
      <c r="F12" s="21"/>
      <c r="G12" s="21"/>
      <c r="H12" s="21"/>
    </row>
    <row r="13" spans="2:8" outlineLevel="1" x14ac:dyDescent="0.2"/>
    <row r="14" spans="2:8" outlineLevel="1" x14ac:dyDescent="0.2">
      <c r="D14" s="202" t="s">
        <v>749</v>
      </c>
      <c r="E14" s="203"/>
    </row>
    <row r="15" spans="2:8" outlineLevel="1" x14ac:dyDescent="0.2">
      <c r="D15" s="204" t="s">
        <v>750</v>
      </c>
      <c r="E15" s="89"/>
    </row>
    <row r="16" spans="2:8" outlineLevel="1" x14ac:dyDescent="0.2">
      <c r="D16" s="204" t="s">
        <v>751</v>
      </c>
      <c r="E16" s="89"/>
    </row>
    <row r="17" spans="4:5" outlineLevel="1" x14ac:dyDescent="0.2">
      <c r="D17" s="204" t="s">
        <v>752</v>
      </c>
      <c r="E17" s="89"/>
    </row>
    <row r="18" spans="4:5" outlineLevel="1" x14ac:dyDescent="0.2">
      <c r="D18" s="205" t="s">
        <v>753</v>
      </c>
      <c r="E18" s="206"/>
    </row>
    <row r="19" spans="4:5" outlineLevel="1" x14ac:dyDescent="0.2">
      <c r="D19" s="205" t="s">
        <v>754</v>
      </c>
      <c r="E19" s="206"/>
    </row>
    <row r="20" spans="4:5" outlineLevel="1" x14ac:dyDescent="0.2">
      <c r="D20" s="205" t="s">
        <v>755</v>
      </c>
      <c r="E20" s="206"/>
    </row>
    <row r="21" spans="4:5" outlineLevel="1" x14ac:dyDescent="0.2">
      <c r="D21" s="205" t="s">
        <v>756</v>
      </c>
      <c r="E21" s="206"/>
    </row>
    <row r="22" spans="4:5" outlineLevel="1" x14ac:dyDescent="0.2">
      <c r="D22" s="205" t="s">
        <v>757</v>
      </c>
      <c r="E22" s="206"/>
    </row>
    <row r="23" spans="4:5" outlineLevel="1" x14ac:dyDescent="0.2">
      <c r="D23" s="205" t="s">
        <v>758</v>
      </c>
      <c r="E23" s="206"/>
    </row>
    <row r="24" spans="4:5" outlineLevel="1" x14ac:dyDescent="0.2">
      <c r="D24" s="205" t="s">
        <v>759</v>
      </c>
      <c r="E24" s="206"/>
    </row>
    <row r="25" spans="4:5" outlineLevel="1" x14ac:dyDescent="0.2">
      <c r="D25" s="205" t="s">
        <v>760</v>
      </c>
      <c r="E25" s="206"/>
    </row>
    <row r="26" spans="4:5" outlineLevel="1" x14ac:dyDescent="0.2">
      <c r="D26" s="205" t="s">
        <v>761</v>
      </c>
      <c r="E26" s="206"/>
    </row>
    <row r="27" spans="4:5" outlineLevel="1" x14ac:dyDescent="0.2">
      <c r="D27" s="205" t="s">
        <v>762</v>
      </c>
      <c r="E27" s="206"/>
    </row>
    <row r="28" spans="4:5" outlineLevel="1" x14ac:dyDescent="0.2">
      <c r="D28" s="205" t="s">
        <v>763</v>
      </c>
      <c r="E28" s="206"/>
    </row>
    <row r="29" spans="4:5" outlineLevel="1" x14ac:dyDescent="0.2">
      <c r="D29" s="205" t="s">
        <v>764</v>
      </c>
      <c r="E29" s="206"/>
    </row>
    <row r="30" spans="4:5" outlineLevel="1" x14ac:dyDescent="0.2">
      <c r="D30" s="205" t="s">
        <v>765</v>
      </c>
      <c r="E30" s="206"/>
    </row>
    <row r="31" spans="4:5" outlineLevel="1" x14ac:dyDescent="0.2">
      <c r="D31" s="205" t="s">
        <v>766</v>
      </c>
      <c r="E31" s="206"/>
    </row>
    <row r="32" spans="4:5" outlineLevel="1" x14ac:dyDescent="0.2">
      <c r="D32" s="205" t="s">
        <v>767</v>
      </c>
      <c r="E32" s="206"/>
    </row>
    <row r="33" spans="2:8" outlineLevel="1" x14ac:dyDescent="0.2">
      <c r="D33" s="207" t="s">
        <v>768</v>
      </c>
      <c r="E33" s="208"/>
    </row>
    <row r="35" spans="2:8" ht="15" x14ac:dyDescent="0.25">
      <c r="B35" s="21" t="s">
        <v>97</v>
      </c>
      <c r="C35" s="21"/>
      <c r="D35" s="21"/>
      <c r="E35" s="21"/>
      <c r="F35" s="21"/>
      <c r="G35" s="21"/>
      <c r="H35" s="21"/>
    </row>
    <row r="36" spans="2:8" outlineLevel="1" x14ac:dyDescent="0.2"/>
    <row r="37" spans="2:8" outlineLevel="1" x14ac:dyDescent="0.2">
      <c r="D37" s="202" t="s">
        <v>769</v>
      </c>
      <c r="E37" s="203"/>
    </row>
    <row r="38" spans="2:8" outlineLevel="1" x14ac:dyDescent="0.2">
      <c r="D38" s="209" t="s">
        <v>770</v>
      </c>
      <c r="E38" s="89"/>
    </row>
    <row r="39" spans="2:8" outlineLevel="1" x14ac:dyDescent="0.2">
      <c r="D39" s="209" t="s">
        <v>771</v>
      </c>
      <c r="E39" s="89"/>
    </row>
    <row r="40" spans="2:8" outlineLevel="1" x14ac:dyDescent="0.2">
      <c r="D40" s="209" t="s">
        <v>772</v>
      </c>
      <c r="E40" s="89"/>
    </row>
    <row r="41" spans="2:8" outlineLevel="1" x14ac:dyDescent="0.2">
      <c r="D41" s="209" t="s">
        <v>773</v>
      </c>
      <c r="E41" s="89"/>
    </row>
    <row r="42" spans="2:8" outlineLevel="1" x14ac:dyDescent="0.2">
      <c r="D42" s="209" t="s">
        <v>774</v>
      </c>
      <c r="E42" s="89"/>
    </row>
    <row r="43" spans="2:8" outlineLevel="1" x14ac:dyDescent="0.2">
      <c r="D43" s="209" t="s">
        <v>775</v>
      </c>
      <c r="E43" s="89"/>
    </row>
    <row r="44" spans="2:8" outlineLevel="1" x14ac:dyDescent="0.2">
      <c r="D44" s="209" t="s">
        <v>776</v>
      </c>
      <c r="E44" s="89"/>
    </row>
    <row r="45" spans="2:8" outlineLevel="1" x14ac:dyDescent="0.2">
      <c r="D45" s="209" t="s">
        <v>777</v>
      </c>
      <c r="E45" s="89"/>
    </row>
    <row r="46" spans="2:8" outlineLevel="1" x14ac:dyDescent="0.2">
      <c r="D46" s="209" t="s">
        <v>778</v>
      </c>
      <c r="E46" s="89"/>
    </row>
    <row r="47" spans="2:8" outlineLevel="1" x14ac:dyDescent="0.2">
      <c r="D47" s="209" t="s">
        <v>779</v>
      </c>
      <c r="E47" s="89"/>
    </row>
    <row r="48" spans="2:8" outlineLevel="1" x14ac:dyDescent="0.2">
      <c r="D48" s="209" t="s">
        <v>780</v>
      </c>
      <c r="E48" s="89"/>
    </row>
    <row r="49" spans="4:5" outlineLevel="1" x14ac:dyDescent="0.2">
      <c r="D49" s="209" t="s">
        <v>781</v>
      </c>
      <c r="E49" s="89"/>
    </row>
    <row r="50" spans="4:5" outlineLevel="1" x14ac:dyDescent="0.2">
      <c r="D50" s="209" t="s">
        <v>782</v>
      </c>
      <c r="E50" s="89"/>
    </row>
    <row r="51" spans="4:5" outlineLevel="1" x14ac:dyDescent="0.2">
      <c r="D51" s="209" t="s">
        <v>783</v>
      </c>
      <c r="E51" s="89"/>
    </row>
    <row r="52" spans="4:5" outlineLevel="1" x14ac:dyDescent="0.2">
      <c r="D52" s="209" t="s">
        <v>784</v>
      </c>
      <c r="E52" s="89"/>
    </row>
    <row r="53" spans="4:5" outlineLevel="1" x14ac:dyDescent="0.2">
      <c r="D53" s="209" t="s">
        <v>785</v>
      </c>
      <c r="E53" s="89"/>
    </row>
    <row r="54" spans="4:5" outlineLevel="1" x14ac:dyDescent="0.2">
      <c r="D54" s="209" t="s">
        <v>786</v>
      </c>
      <c r="E54" s="89"/>
    </row>
    <row r="55" spans="4:5" outlineLevel="1" x14ac:dyDescent="0.2">
      <c r="D55" s="209" t="s">
        <v>787</v>
      </c>
      <c r="E55" s="89"/>
    </row>
    <row r="56" spans="4:5" outlineLevel="1" x14ac:dyDescent="0.2">
      <c r="D56" s="205" t="s">
        <v>788</v>
      </c>
      <c r="E56" s="206"/>
    </row>
    <row r="57" spans="4:5" outlineLevel="1" x14ac:dyDescent="0.2">
      <c r="D57" s="205" t="s">
        <v>789</v>
      </c>
      <c r="E57" s="206"/>
    </row>
    <row r="58" spans="4:5" outlineLevel="1" x14ac:dyDescent="0.2">
      <c r="D58" s="205" t="s">
        <v>790</v>
      </c>
      <c r="E58" s="206"/>
    </row>
    <row r="59" spans="4:5" outlineLevel="1" x14ac:dyDescent="0.2">
      <c r="D59" s="205" t="s">
        <v>791</v>
      </c>
      <c r="E59" s="206"/>
    </row>
    <row r="60" spans="4:5" outlineLevel="1" x14ac:dyDescent="0.2">
      <c r="D60" s="205" t="s">
        <v>792</v>
      </c>
      <c r="E60" s="206"/>
    </row>
    <row r="61" spans="4:5" outlineLevel="1" x14ac:dyDescent="0.2">
      <c r="D61" s="205" t="s">
        <v>793</v>
      </c>
      <c r="E61" s="206"/>
    </row>
    <row r="62" spans="4:5" outlineLevel="1" x14ac:dyDescent="0.2">
      <c r="D62" s="205" t="s">
        <v>794</v>
      </c>
      <c r="E62" s="206"/>
    </row>
    <row r="63" spans="4:5" outlineLevel="1" x14ac:dyDescent="0.2">
      <c r="D63" s="205" t="s">
        <v>795</v>
      </c>
      <c r="E63" s="206"/>
    </row>
    <row r="64" spans="4:5" outlineLevel="1" x14ac:dyDescent="0.2">
      <c r="D64" s="205" t="s">
        <v>796</v>
      </c>
      <c r="E64" s="206"/>
    </row>
    <row r="65" spans="2:8" outlineLevel="1" x14ac:dyDescent="0.2">
      <c r="D65" s="205" t="s">
        <v>797</v>
      </c>
      <c r="E65" s="206"/>
    </row>
    <row r="66" spans="2:8" outlineLevel="1" x14ac:dyDescent="0.2">
      <c r="D66" s="210" t="s">
        <v>798</v>
      </c>
      <c r="E66" s="208"/>
    </row>
    <row r="68" spans="2:8" ht="15" x14ac:dyDescent="0.25">
      <c r="B68" s="21" t="s">
        <v>2775</v>
      </c>
      <c r="C68" s="21"/>
      <c r="D68" s="21"/>
      <c r="E68" s="21"/>
      <c r="F68" s="21"/>
      <c r="G68" s="21"/>
      <c r="H68" s="21"/>
    </row>
    <row r="69" spans="2:8" outlineLevel="1" x14ac:dyDescent="0.2"/>
    <row r="70" spans="2:8" outlineLevel="1" x14ac:dyDescent="0.2">
      <c r="D70" s="59" t="s">
        <v>2775</v>
      </c>
      <c r="E70" s="211"/>
    </row>
    <row r="72" spans="2:8" ht="15" x14ac:dyDescent="0.25">
      <c r="B72" s="21" t="s">
        <v>98</v>
      </c>
      <c r="C72" s="21"/>
      <c r="D72" s="21"/>
      <c r="E72" s="21"/>
      <c r="F72" s="21"/>
      <c r="G72" s="21"/>
      <c r="H72" s="21"/>
    </row>
    <row r="73" spans="2:8" outlineLevel="1" x14ac:dyDescent="0.2"/>
    <row r="74" spans="2:8" outlineLevel="1" x14ac:dyDescent="0.2">
      <c r="D74" s="59" t="s">
        <v>98</v>
      </c>
      <c r="E74" s="211"/>
    </row>
    <row r="77" spans="2:8" ht="16.5" x14ac:dyDescent="0.25">
      <c r="B77" s="11" t="s">
        <v>99</v>
      </c>
      <c r="C77" s="11"/>
      <c r="D77" s="11"/>
      <c r="E77" s="11"/>
      <c r="F77" s="11"/>
      <c r="G77" s="11"/>
      <c r="H77" s="11"/>
    </row>
    <row r="79" spans="2:8" ht="15" x14ac:dyDescent="0.25">
      <c r="B79" s="21" t="s">
        <v>100</v>
      </c>
      <c r="C79" s="21"/>
      <c r="D79" s="21"/>
      <c r="E79" s="21"/>
      <c r="F79" s="21"/>
      <c r="G79" s="21"/>
      <c r="H79" s="21"/>
    </row>
    <row r="80" spans="2:8" outlineLevel="1" x14ac:dyDescent="0.2"/>
    <row r="81" spans="4:5" outlineLevel="1" x14ac:dyDescent="0.2">
      <c r="D81" s="202" t="s">
        <v>799</v>
      </c>
      <c r="E81" s="203"/>
    </row>
    <row r="82" spans="4:5" outlineLevel="1" x14ac:dyDescent="0.2">
      <c r="D82" s="209" t="s">
        <v>800</v>
      </c>
      <c r="E82" s="89"/>
    </row>
    <row r="83" spans="4:5" outlineLevel="1" x14ac:dyDescent="0.2">
      <c r="D83" s="209" t="s">
        <v>801</v>
      </c>
      <c r="E83" s="89"/>
    </row>
    <row r="84" spans="4:5" outlineLevel="1" x14ac:dyDescent="0.2">
      <c r="D84" s="209" t="s">
        <v>802</v>
      </c>
      <c r="E84" s="89"/>
    </row>
    <row r="85" spans="4:5" outlineLevel="1" x14ac:dyDescent="0.2">
      <c r="D85" s="209" t="s">
        <v>803</v>
      </c>
      <c r="E85" s="89"/>
    </row>
    <row r="86" spans="4:5" outlineLevel="1" x14ac:dyDescent="0.2">
      <c r="D86" s="209" t="s">
        <v>804</v>
      </c>
      <c r="E86" s="89"/>
    </row>
    <row r="87" spans="4:5" outlineLevel="1" x14ac:dyDescent="0.2">
      <c r="D87" s="209" t="s">
        <v>805</v>
      </c>
      <c r="E87" s="89"/>
    </row>
    <row r="88" spans="4:5" outlineLevel="1" x14ac:dyDescent="0.2">
      <c r="D88" s="209" t="s">
        <v>806</v>
      </c>
      <c r="E88" s="89"/>
    </row>
    <row r="89" spans="4:5" outlineLevel="1" x14ac:dyDescent="0.2">
      <c r="D89" s="209" t="s">
        <v>807</v>
      </c>
      <c r="E89" s="89"/>
    </row>
    <row r="90" spans="4:5" outlineLevel="1" x14ac:dyDescent="0.2">
      <c r="D90" s="209" t="s">
        <v>2777</v>
      </c>
      <c r="E90" s="89"/>
    </row>
    <row r="91" spans="4:5" outlineLevel="1" x14ac:dyDescent="0.2">
      <c r="D91" s="205" t="s">
        <v>808</v>
      </c>
      <c r="E91" s="206"/>
    </row>
    <row r="92" spans="4:5" outlineLevel="1" x14ac:dyDescent="0.2">
      <c r="D92" s="205" t="s">
        <v>809</v>
      </c>
      <c r="E92" s="206"/>
    </row>
    <row r="93" spans="4:5" outlineLevel="1" x14ac:dyDescent="0.2">
      <c r="D93" s="205" t="s">
        <v>810</v>
      </c>
      <c r="E93" s="206"/>
    </row>
    <row r="94" spans="4:5" outlineLevel="1" x14ac:dyDescent="0.2">
      <c r="D94" s="205" t="s">
        <v>811</v>
      </c>
      <c r="E94" s="206"/>
    </row>
    <row r="95" spans="4:5" outlineLevel="1" x14ac:dyDescent="0.2">
      <c r="D95" s="205" t="s">
        <v>812</v>
      </c>
      <c r="E95" s="206"/>
    </row>
    <row r="96" spans="4:5" outlineLevel="1" x14ac:dyDescent="0.2">
      <c r="D96" s="205" t="s">
        <v>813</v>
      </c>
      <c r="E96" s="206"/>
    </row>
    <row r="97" spans="2:8" outlineLevel="1" x14ac:dyDescent="0.2">
      <c r="D97" s="205" t="s">
        <v>814</v>
      </c>
      <c r="E97" s="206"/>
    </row>
    <row r="98" spans="2:8" outlineLevel="1" x14ac:dyDescent="0.2">
      <c r="D98" s="205" t="s">
        <v>815</v>
      </c>
      <c r="E98" s="206"/>
    </row>
    <row r="99" spans="2:8" outlineLevel="1" x14ac:dyDescent="0.2">
      <c r="D99" s="205" t="s">
        <v>816</v>
      </c>
      <c r="E99" s="206"/>
    </row>
    <row r="100" spans="2:8" outlineLevel="1" x14ac:dyDescent="0.2">
      <c r="D100" s="205" t="s">
        <v>817</v>
      </c>
      <c r="E100" s="206"/>
    </row>
    <row r="101" spans="2:8" outlineLevel="1" x14ac:dyDescent="0.2">
      <c r="D101" s="205" t="s">
        <v>818</v>
      </c>
      <c r="E101" s="206"/>
    </row>
    <row r="102" spans="2:8" outlineLevel="1" x14ac:dyDescent="0.2">
      <c r="D102" s="205" t="s">
        <v>819</v>
      </c>
      <c r="E102" s="206"/>
    </row>
    <row r="103" spans="2:8" outlineLevel="1" x14ac:dyDescent="0.2">
      <c r="D103" s="205" t="s">
        <v>820</v>
      </c>
      <c r="E103" s="206"/>
    </row>
    <row r="104" spans="2:8" outlineLevel="1" x14ac:dyDescent="0.2">
      <c r="D104" s="205" t="s">
        <v>821</v>
      </c>
      <c r="E104" s="206"/>
    </row>
    <row r="105" spans="2:8" outlineLevel="1" x14ac:dyDescent="0.2">
      <c r="D105" s="210" t="s">
        <v>822</v>
      </c>
      <c r="E105" s="208"/>
    </row>
    <row r="107" spans="2:8" ht="15" x14ac:dyDescent="0.25">
      <c r="B107" s="21" t="s">
        <v>101</v>
      </c>
      <c r="C107" s="21"/>
      <c r="D107" s="21"/>
      <c r="E107" s="21"/>
      <c r="F107" s="21"/>
      <c r="G107" s="21"/>
      <c r="H107" s="21"/>
    </row>
    <row r="108" spans="2:8" s="212" customFormat="1" ht="15" outlineLevel="1" x14ac:dyDescent="0.25"/>
    <row r="109" spans="2:8" outlineLevel="1" x14ac:dyDescent="0.2">
      <c r="C109" s="76" t="s">
        <v>102</v>
      </c>
    </row>
    <row r="110" spans="2:8" outlineLevel="2" x14ac:dyDescent="0.2">
      <c r="D110" s="202" t="s">
        <v>823</v>
      </c>
      <c r="E110" s="203"/>
    </row>
    <row r="111" spans="2:8" outlineLevel="2" x14ac:dyDescent="0.2">
      <c r="D111" s="209" t="s">
        <v>824</v>
      </c>
      <c r="E111" s="89"/>
    </row>
    <row r="112" spans="2:8" outlineLevel="2" x14ac:dyDescent="0.2">
      <c r="D112" s="209" t="s">
        <v>825</v>
      </c>
      <c r="E112" s="89"/>
    </row>
    <row r="113" spans="4:5" outlineLevel="2" x14ac:dyDescent="0.2">
      <c r="D113" s="209" t="s">
        <v>826</v>
      </c>
      <c r="E113" s="89"/>
    </row>
    <row r="114" spans="4:5" outlineLevel="2" x14ac:dyDescent="0.2">
      <c r="D114" s="209" t="s">
        <v>827</v>
      </c>
      <c r="E114" s="89"/>
    </row>
    <row r="115" spans="4:5" outlineLevel="2" x14ac:dyDescent="0.2">
      <c r="D115" s="209" t="s">
        <v>828</v>
      </c>
      <c r="E115" s="89"/>
    </row>
    <row r="116" spans="4:5" outlineLevel="2" x14ac:dyDescent="0.2">
      <c r="D116" s="209" t="s">
        <v>829</v>
      </c>
      <c r="E116" s="89"/>
    </row>
    <row r="117" spans="4:5" outlineLevel="2" x14ac:dyDescent="0.2">
      <c r="D117" s="209" t="s">
        <v>830</v>
      </c>
      <c r="E117" s="89"/>
    </row>
    <row r="118" spans="4:5" outlineLevel="2" x14ac:dyDescent="0.2">
      <c r="D118" s="209" t="s">
        <v>831</v>
      </c>
      <c r="E118" s="89"/>
    </row>
    <row r="119" spans="4:5" outlineLevel="2" x14ac:dyDescent="0.2">
      <c r="D119" s="204" t="s">
        <v>832</v>
      </c>
      <c r="E119" s="89"/>
    </row>
    <row r="120" spans="4:5" outlineLevel="2" x14ac:dyDescent="0.2">
      <c r="D120" s="209" t="s">
        <v>833</v>
      </c>
      <c r="E120" s="89"/>
    </row>
    <row r="121" spans="4:5" outlineLevel="2" x14ac:dyDescent="0.2">
      <c r="D121" s="209" t="s">
        <v>834</v>
      </c>
      <c r="E121" s="89"/>
    </row>
    <row r="122" spans="4:5" outlineLevel="2" x14ac:dyDescent="0.2">
      <c r="D122" s="209" t="s">
        <v>835</v>
      </c>
      <c r="E122" s="89"/>
    </row>
    <row r="123" spans="4:5" outlineLevel="2" x14ac:dyDescent="0.2">
      <c r="D123" s="209" t="s">
        <v>836</v>
      </c>
      <c r="E123" s="89"/>
    </row>
    <row r="124" spans="4:5" outlineLevel="2" x14ac:dyDescent="0.2">
      <c r="D124" s="209" t="s">
        <v>837</v>
      </c>
      <c r="E124" s="89"/>
    </row>
    <row r="125" spans="4:5" outlineLevel="2" x14ac:dyDescent="0.2">
      <c r="D125" s="209" t="s">
        <v>838</v>
      </c>
      <c r="E125" s="89"/>
    </row>
    <row r="126" spans="4:5" outlineLevel="2" x14ac:dyDescent="0.2">
      <c r="D126" s="209" t="s">
        <v>839</v>
      </c>
      <c r="E126" s="89"/>
    </row>
    <row r="127" spans="4:5" outlineLevel="2" x14ac:dyDescent="0.2">
      <c r="D127" s="209" t="s">
        <v>840</v>
      </c>
      <c r="E127" s="89"/>
    </row>
    <row r="128" spans="4:5" outlineLevel="2" x14ac:dyDescent="0.2">
      <c r="D128" s="209" t="s">
        <v>841</v>
      </c>
      <c r="E128" s="89"/>
    </row>
    <row r="129" spans="4:5" outlineLevel="2" x14ac:dyDescent="0.2">
      <c r="D129" s="209" t="s">
        <v>842</v>
      </c>
      <c r="E129" s="89"/>
    </row>
    <row r="130" spans="4:5" outlineLevel="2" x14ac:dyDescent="0.2">
      <c r="D130" s="209" t="s">
        <v>843</v>
      </c>
      <c r="E130" s="89"/>
    </row>
    <row r="131" spans="4:5" outlineLevel="2" x14ac:dyDescent="0.2">
      <c r="D131" s="209" t="s">
        <v>844</v>
      </c>
      <c r="E131" s="89"/>
    </row>
    <row r="132" spans="4:5" outlineLevel="2" x14ac:dyDescent="0.2">
      <c r="D132" s="209" t="s">
        <v>845</v>
      </c>
      <c r="E132" s="89"/>
    </row>
    <row r="133" spans="4:5" outlineLevel="2" x14ac:dyDescent="0.2">
      <c r="D133" s="209" t="s">
        <v>846</v>
      </c>
      <c r="E133" s="89"/>
    </row>
    <row r="134" spans="4:5" outlineLevel="2" x14ac:dyDescent="0.2">
      <c r="D134" s="209" t="s">
        <v>847</v>
      </c>
      <c r="E134" s="89"/>
    </row>
    <row r="135" spans="4:5" outlineLevel="2" x14ac:dyDescent="0.2">
      <c r="D135" s="209" t="s">
        <v>848</v>
      </c>
      <c r="E135" s="89"/>
    </row>
    <row r="136" spans="4:5" outlineLevel="2" x14ac:dyDescent="0.2">
      <c r="D136" s="209" t="s">
        <v>849</v>
      </c>
      <c r="E136" s="89"/>
    </row>
    <row r="137" spans="4:5" outlineLevel="2" x14ac:dyDescent="0.2">
      <c r="D137" s="209" t="s">
        <v>850</v>
      </c>
      <c r="E137" s="89"/>
    </row>
    <row r="138" spans="4:5" outlineLevel="2" x14ac:dyDescent="0.2">
      <c r="D138" s="209" t="s">
        <v>851</v>
      </c>
      <c r="E138" s="89"/>
    </row>
    <row r="139" spans="4:5" outlineLevel="2" x14ac:dyDescent="0.2">
      <c r="D139" s="209" t="s">
        <v>852</v>
      </c>
      <c r="E139" s="89"/>
    </row>
    <row r="140" spans="4:5" outlineLevel="2" x14ac:dyDescent="0.2">
      <c r="D140" s="209" t="s">
        <v>853</v>
      </c>
      <c r="E140" s="89"/>
    </row>
    <row r="141" spans="4:5" outlineLevel="2" x14ac:dyDescent="0.2">
      <c r="D141" s="209" t="s">
        <v>854</v>
      </c>
      <c r="E141" s="89"/>
    </row>
    <row r="142" spans="4:5" outlineLevel="2" x14ac:dyDescent="0.2">
      <c r="D142" s="209" t="s">
        <v>855</v>
      </c>
      <c r="E142" s="89"/>
    </row>
    <row r="143" spans="4:5" outlineLevel="2" x14ac:dyDescent="0.2">
      <c r="D143" s="209" t="s">
        <v>856</v>
      </c>
      <c r="E143" s="89"/>
    </row>
    <row r="144" spans="4:5" outlineLevel="2" x14ac:dyDescent="0.2">
      <c r="D144" s="209" t="s">
        <v>857</v>
      </c>
      <c r="E144" s="89"/>
    </row>
    <row r="145" spans="4:5" outlineLevel="2" x14ac:dyDescent="0.2">
      <c r="D145" s="209" t="s">
        <v>858</v>
      </c>
      <c r="E145" s="89"/>
    </row>
    <row r="146" spans="4:5" outlineLevel="2" x14ac:dyDescent="0.2">
      <c r="D146" s="209" t="s">
        <v>859</v>
      </c>
      <c r="E146" s="89"/>
    </row>
    <row r="147" spans="4:5" outlineLevel="2" x14ac:dyDescent="0.2">
      <c r="D147" s="209" t="s">
        <v>860</v>
      </c>
      <c r="E147" s="89"/>
    </row>
    <row r="148" spans="4:5" outlineLevel="2" x14ac:dyDescent="0.2">
      <c r="D148" s="209" t="s">
        <v>861</v>
      </c>
      <c r="E148" s="89"/>
    </row>
    <row r="149" spans="4:5" outlineLevel="2" x14ac:dyDescent="0.2">
      <c r="D149" s="209" t="s">
        <v>862</v>
      </c>
      <c r="E149" s="89"/>
    </row>
    <row r="150" spans="4:5" outlineLevel="2" x14ac:dyDescent="0.2">
      <c r="D150" s="209" t="s">
        <v>863</v>
      </c>
      <c r="E150" s="89"/>
    </row>
    <row r="151" spans="4:5" outlineLevel="2" x14ac:dyDescent="0.2">
      <c r="D151" s="209" t="s">
        <v>864</v>
      </c>
      <c r="E151" s="89"/>
    </row>
    <row r="152" spans="4:5" outlineLevel="2" x14ac:dyDescent="0.2">
      <c r="D152" s="209" t="s">
        <v>865</v>
      </c>
      <c r="E152" s="89"/>
    </row>
    <row r="153" spans="4:5" outlineLevel="2" x14ac:dyDescent="0.2">
      <c r="D153" s="209" t="s">
        <v>866</v>
      </c>
      <c r="E153" s="89"/>
    </row>
    <row r="154" spans="4:5" outlineLevel="2" x14ac:dyDescent="0.2">
      <c r="D154" s="209" t="s">
        <v>867</v>
      </c>
      <c r="E154" s="89"/>
    </row>
    <row r="155" spans="4:5" outlineLevel="2" x14ac:dyDescent="0.2">
      <c r="D155" s="209" t="s">
        <v>868</v>
      </c>
      <c r="E155" s="89"/>
    </row>
    <row r="156" spans="4:5" outlineLevel="2" x14ac:dyDescent="0.2">
      <c r="D156" s="209" t="s">
        <v>869</v>
      </c>
      <c r="E156" s="89"/>
    </row>
    <row r="157" spans="4:5" outlineLevel="2" x14ac:dyDescent="0.2">
      <c r="D157" s="209" t="s">
        <v>870</v>
      </c>
      <c r="E157" s="89"/>
    </row>
    <row r="158" spans="4:5" outlineLevel="2" x14ac:dyDescent="0.2">
      <c r="D158" s="209" t="s">
        <v>871</v>
      </c>
      <c r="E158" s="89"/>
    </row>
    <row r="159" spans="4:5" outlineLevel="2" x14ac:dyDescent="0.2">
      <c r="D159" s="209" t="s">
        <v>872</v>
      </c>
      <c r="E159" s="89"/>
    </row>
    <row r="160" spans="4:5" outlineLevel="2" x14ac:dyDescent="0.2">
      <c r="D160" s="209" t="s">
        <v>873</v>
      </c>
      <c r="E160" s="89"/>
    </row>
    <row r="161" spans="4:5" outlineLevel="2" x14ac:dyDescent="0.2">
      <c r="D161" s="209" t="s">
        <v>874</v>
      </c>
      <c r="E161" s="89"/>
    </row>
    <row r="162" spans="4:5" outlineLevel="2" x14ac:dyDescent="0.2">
      <c r="D162" s="209" t="s">
        <v>875</v>
      </c>
      <c r="E162" s="89"/>
    </row>
    <row r="163" spans="4:5" outlineLevel="2" x14ac:dyDescent="0.2">
      <c r="D163" s="209" t="s">
        <v>876</v>
      </c>
      <c r="E163" s="89"/>
    </row>
    <row r="164" spans="4:5" outlineLevel="2" x14ac:dyDescent="0.2">
      <c r="D164" s="209" t="s">
        <v>877</v>
      </c>
      <c r="E164" s="89"/>
    </row>
    <row r="165" spans="4:5" outlineLevel="2" x14ac:dyDescent="0.2">
      <c r="D165" s="209" t="s">
        <v>878</v>
      </c>
      <c r="E165" s="89"/>
    </row>
    <row r="166" spans="4:5" outlineLevel="2" x14ac:dyDescent="0.2">
      <c r="D166" s="209" t="s">
        <v>879</v>
      </c>
      <c r="E166" s="89"/>
    </row>
    <row r="167" spans="4:5" outlineLevel="2" x14ac:dyDescent="0.2">
      <c r="D167" s="209" t="s">
        <v>880</v>
      </c>
      <c r="E167" s="89"/>
    </row>
    <row r="168" spans="4:5" outlineLevel="2" x14ac:dyDescent="0.2">
      <c r="D168" s="209" t="s">
        <v>881</v>
      </c>
      <c r="E168" s="89"/>
    </row>
    <row r="169" spans="4:5" outlineLevel="2" x14ac:dyDescent="0.2">
      <c r="D169" s="209" t="s">
        <v>882</v>
      </c>
      <c r="E169" s="89"/>
    </row>
    <row r="170" spans="4:5" outlineLevel="2" x14ac:dyDescent="0.2">
      <c r="D170" s="209" t="s">
        <v>883</v>
      </c>
      <c r="E170" s="89"/>
    </row>
    <row r="171" spans="4:5" outlineLevel="2" x14ac:dyDescent="0.2">
      <c r="D171" s="209" t="s">
        <v>884</v>
      </c>
      <c r="E171" s="89"/>
    </row>
    <row r="172" spans="4:5" outlineLevel="2" x14ac:dyDescent="0.2">
      <c r="D172" s="209" t="s">
        <v>885</v>
      </c>
      <c r="E172" s="89"/>
    </row>
    <row r="173" spans="4:5" outlineLevel="2" x14ac:dyDescent="0.2">
      <c r="D173" s="209" t="s">
        <v>886</v>
      </c>
      <c r="E173" s="89"/>
    </row>
    <row r="174" spans="4:5" outlineLevel="2" x14ac:dyDescent="0.2">
      <c r="D174" s="209" t="s">
        <v>887</v>
      </c>
      <c r="E174" s="89"/>
    </row>
    <row r="175" spans="4:5" outlineLevel="2" x14ac:dyDescent="0.2">
      <c r="D175" s="209" t="s">
        <v>888</v>
      </c>
      <c r="E175" s="89"/>
    </row>
    <row r="176" spans="4:5" outlineLevel="2" x14ac:dyDescent="0.2">
      <c r="D176" s="209" t="s">
        <v>889</v>
      </c>
      <c r="E176" s="89"/>
    </row>
    <row r="177" spans="4:5" outlineLevel="2" x14ac:dyDescent="0.2">
      <c r="D177" s="209" t="s">
        <v>890</v>
      </c>
      <c r="E177" s="89"/>
    </row>
    <row r="178" spans="4:5" outlineLevel="2" x14ac:dyDescent="0.2">
      <c r="D178" s="209" t="s">
        <v>891</v>
      </c>
      <c r="E178" s="89"/>
    </row>
    <row r="179" spans="4:5" outlineLevel="2" x14ac:dyDescent="0.2">
      <c r="D179" s="209" t="s">
        <v>892</v>
      </c>
      <c r="E179" s="89"/>
    </row>
    <row r="180" spans="4:5" outlineLevel="2" x14ac:dyDescent="0.2">
      <c r="D180" s="209" t="s">
        <v>893</v>
      </c>
      <c r="E180" s="89"/>
    </row>
    <row r="181" spans="4:5" outlineLevel="2" x14ac:dyDescent="0.2">
      <c r="D181" s="209" t="s">
        <v>894</v>
      </c>
      <c r="E181" s="89"/>
    </row>
    <row r="182" spans="4:5" outlineLevel="2" x14ac:dyDescent="0.2">
      <c r="D182" s="209" t="s">
        <v>895</v>
      </c>
      <c r="E182" s="89"/>
    </row>
    <row r="183" spans="4:5" outlineLevel="2" x14ac:dyDescent="0.2">
      <c r="D183" s="209" t="s">
        <v>896</v>
      </c>
      <c r="E183" s="89"/>
    </row>
    <row r="184" spans="4:5" outlineLevel="2" x14ac:dyDescent="0.2">
      <c r="D184" s="209" t="s">
        <v>897</v>
      </c>
      <c r="E184" s="89"/>
    </row>
    <row r="185" spans="4:5" outlineLevel="2" x14ac:dyDescent="0.2">
      <c r="D185" s="209" t="s">
        <v>898</v>
      </c>
      <c r="E185" s="89"/>
    </row>
    <row r="186" spans="4:5" outlineLevel="2" x14ac:dyDescent="0.2">
      <c r="D186" s="209" t="s">
        <v>899</v>
      </c>
      <c r="E186" s="89"/>
    </row>
    <row r="187" spans="4:5" outlineLevel="2" x14ac:dyDescent="0.2">
      <c r="D187" s="209" t="s">
        <v>900</v>
      </c>
      <c r="E187" s="89"/>
    </row>
    <row r="188" spans="4:5" outlineLevel="2" x14ac:dyDescent="0.2">
      <c r="D188" s="209" t="s">
        <v>901</v>
      </c>
      <c r="E188" s="89"/>
    </row>
    <row r="189" spans="4:5" outlineLevel="2" x14ac:dyDescent="0.2">
      <c r="D189" s="209" t="s">
        <v>902</v>
      </c>
      <c r="E189" s="89"/>
    </row>
    <row r="190" spans="4:5" outlineLevel="2" x14ac:dyDescent="0.2">
      <c r="D190" s="209" t="s">
        <v>903</v>
      </c>
      <c r="E190" s="89"/>
    </row>
    <row r="191" spans="4:5" outlineLevel="2" x14ac:dyDescent="0.2">
      <c r="D191" s="209" t="s">
        <v>904</v>
      </c>
      <c r="E191" s="89"/>
    </row>
    <row r="192" spans="4:5" outlineLevel="2" x14ac:dyDescent="0.2">
      <c r="D192" s="209" t="s">
        <v>905</v>
      </c>
      <c r="E192" s="89"/>
    </row>
    <row r="193" spans="4:5" outlineLevel="2" x14ac:dyDescent="0.2">
      <c r="D193" s="209" t="s">
        <v>906</v>
      </c>
      <c r="E193" s="89"/>
    </row>
    <row r="194" spans="4:5" outlineLevel="2" x14ac:dyDescent="0.2">
      <c r="D194" s="209" t="s">
        <v>907</v>
      </c>
      <c r="E194" s="89"/>
    </row>
    <row r="195" spans="4:5" outlineLevel="2" x14ac:dyDescent="0.2">
      <c r="D195" s="209" t="s">
        <v>908</v>
      </c>
      <c r="E195" s="89"/>
    </row>
    <row r="196" spans="4:5" outlineLevel="2" x14ac:dyDescent="0.2">
      <c r="D196" s="209" t="s">
        <v>909</v>
      </c>
      <c r="E196" s="89"/>
    </row>
    <row r="197" spans="4:5" outlineLevel="2" x14ac:dyDescent="0.2">
      <c r="D197" s="209" t="s">
        <v>910</v>
      </c>
      <c r="E197" s="89"/>
    </row>
    <row r="198" spans="4:5" outlineLevel="2" x14ac:dyDescent="0.2">
      <c r="D198" s="209" t="s">
        <v>911</v>
      </c>
      <c r="E198" s="89"/>
    </row>
    <row r="199" spans="4:5" outlineLevel="2" x14ac:dyDescent="0.2">
      <c r="D199" s="209" t="s">
        <v>912</v>
      </c>
      <c r="E199" s="89"/>
    </row>
    <row r="200" spans="4:5" outlineLevel="2" x14ac:dyDescent="0.2">
      <c r="D200" s="209" t="s">
        <v>913</v>
      </c>
      <c r="E200" s="89"/>
    </row>
    <row r="201" spans="4:5" outlineLevel="2" x14ac:dyDescent="0.2">
      <c r="D201" s="209" t="s">
        <v>914</v>
      </c>
      <c r="E201" s="89"/>
    </row>
    <row r="202" spans="4:5" outlineLevel="2" x14ac:dyDescent="0.2">
      <c r="D202" s="209" t="s">
        <v>915</v>
      </c>
      <c r="E202" s="89"/>
    </row>
    <row r="203" spans="4:5" outlineLevel="2" x14ac:dyDescent="0.2">
      <c r="D203" s="209" t="s">
        <v>916</v>
      </c>
      <c r="E203" s="89"/>
    </row>
    <row r="204" spans="4:5" outlineLevel="2" x14ac:dyDescent="0.2">
      <c r="D204" s="209" t="s">
        <v>917</v>
      </c>
      <c r="E204" s="89"/>
    </row>
    <row r="205" spans="4:5" outlineLevel="2" x14ac:dyDescent="0.2">
      <c r="D205" s="209" t="s">
        <v>918</v>
      </c>
      <c r="E205" s="89"/>
    </row>
    <row r="206" spans="4:5" outlineLevel="2" x14ac:dyDescent="0.2">
      <c r="D206" s="209" t="s">
        <v>919</v>
      </c>
      <c r="E206" s="89"/>
    </row>
    <row r="207" spans="4:5" outlineLevel="2" x14ac:dyDescent="0.2">
      <c r="D207" s="209" t="s">
        <v>920</v>
      </c>
      <c r="E207" s="89"/>
    </row>
    <row r="208" spans="4:5" outlineLevel="2" x14ac:dyDescent="0.2">
      <c r="D208" s="209" t="s">
        <v>921</v>
      </c>
      <c r="E208" s="89"/>
    </row>
    <row r="209" spans="4:5" outlineLevel="2" x14ac:dyDescent="0.2">
      <c r="D209" s="209" t="s">
        <v>922</v>
      </c>
      <c r="E209" s="89"/>
    </row>
    <row r="210" spans="4:5" outlineLevel="2" x14ac:dyDescent="0.2">
      <c r="D210" s="209" t="s">
        <v>923</v>
      </c>
      <c r="E210" s="89"/>
    </row>
    <row r="211" spans="4:5" outlineLevel="2" x14ac:dyDescent="0.2">
      <c r="D211" s="209" t="s">
        <v>924</v>
      </c>
      <c r="E211" s="89"/>
    </row>
    <row r="212" spans="4:5" outlineLevel="2" x14ac:dyDescent="0.2">
      <c r="D212" s="209" t="s">
        <v>925</v>
      </c>
      <c r="E212" s="89"/>
    </row>
    <row r="213" spans="4:5" outlineLevel="2" x14ac:dyDescent="0.2">
      <c r="D213" s="209" t="s">
        <v>926</v>
      </c>
      <c r="E213" s="89"/>
    </row>
    <row r="214" spans="4:5" outlineLevel="2" x14ac:dyDescent="0.2">
      <c r="D214" s="209" t="s">
        <v>927</v>
      </c>
      <c r="E214" s="89"/>
    </row>
    <row r="215" spans="4:5" outlineLevel="2" x14ac:dyDescent="0.2">
      <c r="D215" s="209" t="s">
        <v>928</v>
      </c>
      <c r="E215" s="89"/>
    </row>
    <row r="216" spans="4:5" outlineLevel="2" x14ac:dyDescent="0.2">
      <c r="D216" s="209" t="s">
        <v>929</v>
      </c>
      <c r="E216" s="89"/>
    </row>
    <row r="217" spans="4:5" outlineLevel="2" x14ac:dyDescent="0.2">
      <c r="D217" s="209" t="s">
        <v>930</v>
      </c>
      <c r="E217" s="89"/>
    </row>
    <row r="218" spans="4:5" outlineLevel="2" x14ac:dyDescent="0.2">
      <c r="D218" s="209" t="s">
        <v>931</v>
      </c>
      <c r="E218" s="89"/>
    </row>
    <row r="219" spans="4:5" outlineLevel="2" x14ac:dyDescent="0.2">
      <c r="D219" s="209" t="s">
        <v>932</v>
      </c>
      <c r="E219" s="89"/>
    </row>
    <row r="220" spans="4:5" outlineLevel="2" x14ac:dyDescent="0.2">
      <c r="D220" s="209" t="s">
        <v>933</v>
      </c>
      <c r="E220" s="89"/>
    </row>
    <row r="221" spans="4:5" outlineLevel="2" x14ac:dyDescent="0.2">
      <c r="D221" s="209" t="s">
        <v>934</v>
      </c>
      <c r="E221" s="89"/>
    </row>
    <row r="222" spans="4:5" outlineLevel="2" x14ac:dyDescent="0.2">
      <c r="D222" s="209" t="s">
        <v>935</v>
      </c>
      <c r="E222" s="89"/>
    </row>
    <row r="223" spans="4:5" outlineLevel="2" x14ac:dyDescent="0.2">
      <c r="D223" s="209" t="s">
        <v>936</v>
      </c>
      <c r="E223" s="89"/>
    </row>
    <row r="224" spans="4:5" outlineLevel="2" x14ac:dyDescent="0.2">
      <c r="D224" s="209" t="s">
        <v>937</v>
      </c>
      <c r="E224" s="89"/>
    </row>
    <row r="225" spans="4:5" outlineLevel="2" x14ac:dyDescent="0.2">
      <c r="D225" s="209" t="s">
        <v>938</v>
      </c>
      <c r="E225" s="89"/>
    </row>
    <row r="226" spans="4:5" outlineLevel="2" x14ac:dyDescent="0.2">
      <c r="D226" s="209" t="s">
        <v>939</v>
      </c>
      <c r="E226" s="89"/>
    </row>
    <row r="227" spans="4:5" outlineLevel="2" x14ac:dyDescent="0.2">
      <c r="D227" s="209" t="s">
        <v>940</v>
      </c>
      <c r="E227" s="89"/>
    </row>
    <row r="228" spans="4:5" outlineLevel="2" x14ac:dyDescent="0.2">
      <c r="D228" s="209" t="s">
        <v>941</v>
      </c>
      <c r="E228" s="89"/>
    </row>
    <row r="229" spans="4:5" outlineLevel="2" x14ac:dyDescent="0.2">
      <c r="D229" s="209" t="s">
        <v>942</v>
      </c>
      <c r="E229" s="89"/>
    </row>
    <row r="230" spans="4:5" outlineLevel="2" x14ac:dyDescent="0.2">
      <c r="D230" s="209" t="s">
        <v>943</v>
      </c>
      <c r="E230" s="89"/>
    </row>
    <row r="231" spans="4:5" outlineLevel="2" x14ac:dyDescent="0.2">
      <c r="D231" s="209" t="s">
        <v>944</v>
      </c>
      <c r="E231" s="89"/>
    </row>
    <row r="232" spans="4:5" outlineLevel="2" x14ac:dyDescent="0.2">
      <c r="D232" s="209" t="s">
        <v>945</v>
      </c>
      <c r="E232" s="89"/>
    </row>
    <row r="233" spans="4:5" outlineLevel="2" x14ac:dyDescent="0.2">
      <c r="D233" s="209" t="s">
        <v>946</v>
      </c>
      <c r="E233" s="89"/>
    </row>
    <row r="234" spans="4:5" outlineLevel="2" x14ac:dyDescent="0.2">
      <c r="D234" s="209" t="s">
        <v>947</v>
      </c>
      <c r="E234" s="89"/>
    </row>
    <row r="235" spans="4:5" outlineLevel="2" x14ac:dyDescent="0.2">
      <c r="D235" s="209" t="s">
        <v>948</v>
      </c>
      <c r="E235" s="89"/>
    </row>
    <row r="236" spans="4:5" outlineLevel="2" x14ac:dyDescent="0.2">
      <c r="D236" s="209" t="s">
        <v>949</v>
      </c>
      <c r="E236" s="89"/>
    </row>
    <row r="237" spans="4:5" outlineLevel="2" x14ac:dyDescent="0.2">
      <c r="D237" s="209" t="s">
        <v>950</v>
      </c>
      <c r="E237" s="89"/>
    </row>
    <row r="238" spans="4:5" outlineLevel="2" x14ac:dyDescent="0.2">
      <c r="D238" s="209" t="s">
        <v>951</v>
      </c>
      <c r="E238" s="89"/>
    </row>
    <row r="239" spans="4:5" outlineLevel="2" x14ac:dyDescent="0.2">
      <c r="D239" s="209" t="s">
        <v>952</v>
      </c>
      <c r="E239" s="89"/>
    </row>
    <row r="240" spans="4:5" outlineLevel="2" x14ac:dyDescent="0.2">
      <c r="D240" s="209" t="s">
        <v>953</v>
      </c>
      <c r="E240" s="89"/>
    </row>
    <row r="241" spans="4:5" outlineLevel="2" x14ac:dyDescent="0.2">
      <c r="D241" s="209" t="s">
        <v>954</v>
      </c>
      <c r="E241" s="89"/>
    </row>
    <row r="242" spans="4:5" outlineLevel="2" x14ac:dyDescent="0.2">
      <c r="D242" s="209" t="s">
        <v>955</v>
      </c>
      <c r="E242" s="89"/>
    </row>
    <row r="243" spans="4:5" outlineLevel="2" x14ac:dyDescent="0.2">
      <c r="D243" s="209" t="s">
        <v>956</v>
      </c>
      <c r="E243" s="89"/>
    </row>
    <row r="244" spans="4:5" outlineLevel="2" x14ac:dyDescent="0.2">
      <c r="D244" s="209" t="s">
        <v>957</v>
      </c>
      <c r="E244" s="89"/>
    </row>
    <row r="245" spans="4:5" outlineLevel="2" x14ac:dyDescent="0.2">
      <c r="D245" s="209" t="s">
        <v>958</v>
      </c>
      <c r="E245" s="89"/>
    </row>
    <row r="246" spans="4:5" outlineLevel="2" x14ac:dyDescent="0.2">
      <c r="D246" s="209" t="s">
        <v>959</v>
      </c>
      <c r="E246" s="89"/>
    </row>
    <row r="247" spans="4:5" outlineLevel="2" x14ac:dyDescent="0.2">
      <c r="D247" s="209" t="s">
        <v>960</v>
      </c>
      <c r="E247" s="89"/>
    </row>
    <row r="248" spans="4:5" outlineLevel="2" x14ac:dyDescent="0.2">
      <c r="D248" s="209" t="s">
        <v>961</v>
      </c>
      <c r="E248" s="89"/>
    </row>
    <row r="249" spans="4:5" outlineLevel="2" x14ac:dyDescent="0.2">
      <c r="D249" s="209" t="s">
        <v>962</v>
      </c>
      <c r="E249" s="89"/>
    </row>
    <row r="250" spans="4:5" outlineLevel="2" x14ac:dyDescent="0.2">
      <c r="D250" s="209" t="s">
        <v>963</v>
      </c>
      <c r="E250" s="89"/>
    </row>
    <row r="251" spans="4:5" outlineLevel="2" x14ac:dyDescent="0.2">
      <c r="D251" s="209" t="s">
        <v>964</v>
      </c>
      <c r="E251" s="89"/>
    </row>
    <row r="252" spans="4:5" outlineLevel="2" x14ac:dyDescent="0.2">
      <c r="D252" s="209" t="s">
        <v>965</v>
      </c>
      <c r="E252" s="89"/>
    </row>
    <row r="253" spans="4:5" outlineLevel="2" x14ac:dyDescent="0.2">
      <c r="D253" s="209" t="s">
        <v>966</v>
      </c>
      <c r="E253" s="89"/>
    </row>
    <row r="254" spans="4:5" outlineLevel="2" x14ac:dyDescent="0.2">
      <c r="D254" s="209" t="s">
        <v>967</v>
      </c>
      <c r="E254" s="89"/>
    </row>
    <row r="255" spans="4:5" outlineLevel="2" x14ac:dyDescent="0.2">
      <c r="D255" s="209" t="s">
        <v>968</v>
      </c>
      <c r="E255" s="89"/>
    </row>
    <row r="256" spans="4:5" outlineLevel="2" x14ac:dyDescent="0.2">
      <c r="D256" s="209" t="s">
        <v>969</v>
      </c>
      <c r="E256" s="89"/>
    </row>
    <row r="257" spans="4:5" outlineLevel="2" x14ac:dyDescent="0.2">
      <c r="D257" s="209" t="s">
        <v>970</v>
      </c>
      <c r="E257" s="89"/>
    </row>
    <row r="258" spans="4:5" outlineLevel="2" x14ac:dyDescent="0.2">
      <c r="D258" s="209" t="s">
        <v>971</v>
      </c>
      <c r="E258" s="89"/>
    </row>
    <row r="259" spans="4:5" outlineLevel="2" x14ac:dyDescent="0.2">
      <c r="D259" s="209" t="s">
        <v>972</v>
      </c>
      <c r="E259" s="89"/>
    </row>
    <row r="260" spans="4:5" outlineLevel="2" x14ac:dyDescent="0.2">
      <c r="D260" s="209" t="s">
        <v>973</v>
      </c>
      <c r="E260" s="89"/>
    </row>
    <row r="261" spans="4:5" outlineLevel="2" x14ac:dyDescent="0.2">
      <c r="D261" s="209" t="s">
        <v>974</v>
      </c>
      <c r="E261" s="89"/>
    </row>
    <row r="262" spans="4:5" outlineLevel="2" x14ac:dyDescent="0.2">
      <c r="D262" s="209" t="s">
        <v>975</v>
      </c>
      <c r="E262" s="89"/>
    </row>
    <row r="263" spans="4:5" outlineLevel="2" x14ac:dyDescent="0.2">
      <c r="D263" s="209" t="s">
        <v>976</v>
      </c>
      <c r="E263" s="89"/>
    </row>
    <row r="264" spans="4:5" outlineLevel="2" x14ac:dyDescent="0.2">
      <c r="D264" s="209" t="s">
        <v>977</v>
      </c>
      <c r="E264" s="89"/>
    </row>
    <row r="265" spans="4:5" outlineLevel="2" x14ac:dyDescent="0.2">
      <c r="D265" s="209" t="s">
        <v>978</v>
      </c>
      <c r="E265" s="89"/>
    </row>
    <row r="266" spans="4:5" outlineLevel="2" x14ac:dyDescent="0.2">
      <c r="D266" s="209" t="s">
        <v>979</v>
      </c>
      <c r="E266" s="89"/>
    </row>
    <row r="267" spans="4:5" outlineLevel="2" x14ac:dyDescent="0.2">
      <c r="D267" s="209" t="s">
        <v>980</v>
      </c>
      <c r="E267" s="89"/>
    </row>
    <row r="268" spans="4:5" outlineLevel="2" x14ac:dyDescent="0.2">
      <c r="D268" s="209" t="s">
        <v>981</v>
      </c>
      <c r="E268" s="89"/>
    </row>
    <row r="269" spans="4:5" outlineLevel="2" x14ac:dyDescent="0.2">
      <c r="D269" s="209" t="s">
        <v>982</v>
      </c>
      <c r="E269" s="89"/>
    </row>
    <row r="270" spans="4:5" outlineLevel="2" x14ac:dyDescent="0.2">
      <c r="D270" s="209" t="s">
        <v>983</v>
      </c>
      <c r="E270" s="89"/>
    </row>
    <row r="271" spans="4:5" outlineLevel="2" x14ac:dyDescent="0.2">
      <c r="D271" s="209" t="s">
        <v>984</v>
      </c>
      <c r="E271" s="89"/>
    </row>
    <row r="272" spans="4:5" outlineLevel="2" x14ac:dyDescent="0.2">
      <c r="D272" s="209" t="s">
        <v>985</v>
      </c>
      <c r="E272" s="89"/>
    </row>
    <row r="273" spans="4:5" outlineLevel="2" x14ac:dyDescent="0.2">
      <c r="D273" s="209" t="s">
        <v>986</v>
      </c>
      <c r="E273" s="89"/>
    </row>
    <row r="274" spans="4:5" outlineLevel="2" x14ac:dyDescent="0.2">
      <c r="D274" s="209" t="s">
        <v>987</v>
      </c>
      <c r="E274" s="89"/>
    </row>
    <row r="275" spans="4:5" outlineLevel="2" x14ac:dyDescent="0.2">
      <c r="D275" s="205" t="s">
        <v>988</v>
      </c>
      <c r="E275" s="206"/>
    </row>
    <row r="276" spans="4:5" outlineLevel="2" x14ac:dyDescent="0.2">
      <c r="D276" s="205" t="s">
        <v>989</v>
      </c>
      <c r="E276" s="206"/>
    </row>
    <row r="277" spans="4:5" outlineLevel="2" x14ac:dyDescent="0.2">
      <c r="D277" s="205" t="s">
        <v>990</v>
      </c>
      <c r="E277" s="206"/>
    </row>
    <row r="278" spans="4:5" outlineLevel="2" x14ac:dyDescent="0.2">
      <c r="D278" s="205" t="s">
        <v>991</v>
      </c>
      <c r="E278" s="206"/>
    </row>
    <row r="279" spans="4:5" outlineLevel="2" x14ac:dyDescent="0.2">
      <c r="D279" s="205" t="s">
        <v>992</v>
      </c>
      <c r="E279" s="206"/>
    </row>
    <row r="280" spans="4:5" outlineLevel="2" x14ac:dyDescent="0.2">
      <c r="D280" s="205" t="s">
        <v>993</v>
      </c>
      <c r="E280" s="206"/>
    </row>
    <row r="281" spans="4:5" outlineLevel="2" x14ac:dyDescent="0.2">
      <c r="D281" s="205" t="s">
        <v>994</v>
      </c>
      <c r="E281" s="206"/>
    </row>
    <row r="282" spans="4:5" outlineLevel="2" x14ac:dyDescent="0.2">
      <c r="D282" s="205" t="s">
        <v>995</v>
      </c>
      <c r="E282" s="206"/>
    </row>
    <row r="283" spans="4:5" outlineLevel="2" x14ac:dyDescent="0.2">
      <c r="D283" s="205" t="s">
        <v>996</v>
      </c>
      <c r="E283" s="206"/>
    </row>
    <row r="284" spans="4:5" outlineLevel="2" x14ac:dyDescent="0.2">
      <c r="D284" s="205" t="s">
        <v>997</v>
      </c>
      <c r="E284" s="206"/>
    </row>
    <row r="285" spans="4:5" outlineLevel="2" x14ac:dyDescent="0.2">
      <c r="D285" s="205" t="s">
        <v>998</v>
      </c>
      <c r="E285" s="206"/>
    </row>
    <row r="286" spans="4:5" outlineLevel="2" x14ac:dyDescent="0.2">
      <c r="D286" s="205" t="s">
        <v>999</v>
      </c>
      <c r="E286" s="206"/>
    </row>
    <row r="287" spans="4:5" outlineLevel="2" x14ac:dyDescent="0.2">
      <c r="D287" s="205" t="s">
        <v>1000</v>
      </c>
      <c r="E287" s="206"/>
    </row>
    <row r="288" spans="4:5" outlineLevel="2" x14ac:dyDescent="0.2">
      <c r="D288" s="205" t="s">
        <v>1001</v>
      </c>
      <c r="E288" s="206"/>
    </row>
    <row r="289" spans="4:5" outlineLevel="2" x14ac:dyDescent="0.2">
      <c r="D289" s="205" t="s">
        <v>1002</v>
      </c>
      <c r="E289" s="206"/>
    </row>
    <row r="290" spans="4:5" outlineLevel="2" x14ac:dyDescent="0.2">
      <c r="D290" s="205" t="s">
        <v>1003</v>
      </c>
      <c r="E290" s="206"/>
    </row>
    <row r="291" spans="4:5" outlineLevel="2" x14ac:dyDescent="0.2">
      <c r="D291" s="205" t="s">
        <v>1004</v>
      </c>
      <c r="E291" s="206"/>
    </row>
    <row r="292" spans="4:5" outlineLevel="2" x14ac:dyDescent="0.2">
      <c r="D292" s="205" t="s">
        <v>1005</v>
      </c>
      <c r="E292" s="206"/>
    </row>
    <row r="293" spans="4:5" outlineLevel="2" x14ac:dyDescent="0.2">
      <c r="D293" s="205" t="s">
        <v>1006</v>
      </c>
      <c r="E293" s="206"/>
    </row>
    <row r="294" spans="4:5" outlineLevel="2" x14ac:dyDescent="0.2">
      <c r="D294" s="205" t="s">
        <v>1007</v>
      </c>
      <c r="E294" s="206"/>
    </row>
    <row r="295" spans="4:5" outlineLevel="2" x14ac:dyDescent="0.2">
      <c r="D295" s="205" t="s">
        <v>1008</v>
      </c>
      <c r="E295" s="206"/>
    </row>
    <row r="296" spans="4:5" outlineLevel="2" x14ac:dyDescent="0.2">
      <c r="D296" s="205" t="s">
        <v>1009</v>
      </c>
      <c r="E296" s="206"/>
    </row>
    <row r="297" spans="4:5" outlineLevel="2" x14ac:dyDescent="0.2">
      <c r="D297" s="205" t="s">
        <v>1010</v>
      </c>
      <c r="E297" s="206"/>
    </row>
    <row r="298" spans="4:5" outlineLevel="2" x14ac:dyDescent="0.2">
      <c r="D298" s="205" t="s">
        <v>1011</v>
      </c>
      <c r="E298" s="206"/>
    </row>
    <row r="299" spans="4:5" outlineLevel="2" x14ac:dyDescent="0.2">
      <c r="D299" s="205" t="s">
        <v>1012</v>
      </c>
      <c r="E299" s="206"/>
    </row>
    <row r="300" spans="4:5" outlineLevel="2" x14ac:dyDescent="0.2">
      <c r="D300" s="205" t="s">
        <v>1013</v>
      </c>
      <c r="E300" s="206"/>
    </row>
    <row r="301" spans="4:5" outlineLevel="2" x14ac:dyDescent="0.2">
      <c r="D301" s="205" t="s">
        <v>1014</v>
      </c>
      <c r="E301" s="206"/>
    </row>
    <row r="302" spans="4:5" outlineLevel="2" x14ac:dyDescent="0.2">
      <c r="D302" s="205" t="s">
        <v>1015</v>
      </c>
      <c r="E302" s="206"/>
    </row>
    <row r="303" spans="4:5" outlineLevel="2" x14ac:dyDescent="0.2">
      <c r="D303" s="205" t="s">
        <v>1016</v>
      </c>
      <c r="E303" s="206"/>
    </row>
    <row r="304" spans="4:5" outlineLevel="2" x14ac:dyDescent="0.2">
      <c r="D304" s="205" t="s">
        <v>1017</v>
      </c>
      <c r="E304" s="206"/>
    </row>
    <row r="305" spans="4:5" outlineLevel="2" x14ac:dyDescent="0.2">
      <c r="D305" s="205" t="s">
        <v>1018</v>
      </c>
      <c r="E305" s="206"/>
    </row>
    <row r="306" spans="4:5" outlineLevel="2" x14ac:dyDescent="0.2">
      <c r="D306" s="205" t="s">
        <v>1019</v>
      </c>
      <c r="E306" s="206"/>
    </row>
    <row r="307" spans="4:5" outlineLevel="2" x14ac:dyDescent="0.2">
      <c r="D307" s="205" t="s">
        <v>1020</v>
      </c>
      <c r="E307" s="206"/>
    </row>
    <row r="308" spans="4:5" outlineLevel="2" x14ac:dyDescent="0.2">
      <c r="D308" s="205" t="s">
        <v>1021</v>
      </c>
      <c r="E308" s="206"/>
    </row>
    <row r="309" spans="4:5" outlineLevel="2" x14ac:dyDescent="0.2">
      <c r="D309" s="205" t="s">
        <v>1022</v>
      </c>
      <c r="E309" s="206"/>
    </row>
    <row r="310" spans="4:5" outlineLevel="2" x14ac:dyDescent="0.2">
      <c r="D310" s="205" t="s">
        <v>1023</v>
      </c>
      <c r="E310" s="206"/>
    </row>
    <row r="311" spans="4:5" outlineLevel="2" x14ac:dyDescent="0.2">
      <c r="D311" s="205" t="s">
        <v>1024</v>
      </c>
      <c r="E311" s="206"/>
    </row>
    <row r="312" spans="4:5" outlineLevel="2" x14ac:dyDescent="0.2">
      <c r="D312" s="205" t="s">
        <v>1025</v>
      </c>
      <c r="E312" s="206"/>
    </row>
    <row r="313" spans="4:5" outlineLevel="2" x14ac:dyDescent="0.2">
      <c r="D313" s="205" t="s">
        <v>1026</v>
      </c>
      <c r="E313" s="206"/>
    </row>
    <row r="314" spans="4:5" outlineLevel="2" x14ac:dyDescent="0.2">
      <c r="D314" s="205" t="s">
        <v>1027</v>
      </c>
      <c r="E314" s="206"/>
    </row>
    <row r="315" spans="4:5" outlineLevel="2" x14ac:dyDescent="0.2">
      <c r="D315" s="205" t="s">
        <v>1028</v>
      </c>
      <c r="E315" s="206"/>
    </row>
    <row r="316" spans="4:5" outlineLevel="2" x14ac:dyDescent="0.2">
      <c r="D316" s="205" t="s">
        <v>1029</v>
      </c>
      <c r="E316" s="206"/>
    </row>
    <row r="317" spans="4:5" outlineLevel="2" x14ac:dyDescent="0.2">
      <c r="D317" s="205" t="s">
        <v>1030</v>
      </c>
      <c r="E317" s="206"/>
    </row>
    <row r="318" spans="4:5" outlineLevel="2" x14ac:dyDescent="0.2">
      <c r="D318" s="205" t="s">
        <v>1031</v>
      </c>
      <c r="E318" s="206"/>
    </row>
    <row r="319" spans="4:5" outlineLevel="2" x14ac:dyDescent="0.2">
      <c r="D319" s="205" t="s">
        <v>1032</v>
      </c>
      <c r="E319" s="206"/>
    </row>
    <row r="320" spans="4:5" outlineLevel="2" x14ac:dyDescent="0.2">
      <c r="D320" s="205" t="s">
        <v>1033</v>
      </c>
      <c r="E320" s="206"/>
    </row>
    <row r="321" spans="4:5" outlineLevel="2" x14ac:dyDescent="0.2">
      <c r="D321" s="205" t="s">
        <v>1034</v>
      </c>
      <c r="E321" s="206"/>
    </row>
    <row r="322" spans="4:5" outlineLevel="2" x14ac:dyDescent="0.2">
      <c r="D322" s="205" t="s">
        <v>1035</v>
      </c>
      <c r="E322" s="206"/>
    </row>
    <row r="323" spans="4:5" outlineLevel="2" x14ac:dyDescent="0.2">
      <c r="D323" s="205" t="s">
        <v>1036</v>
      </c>
      <c r="E323" s="206"/>
    </row>
    <row r="324" spans="4:5" outlineLevel="2" x14ac:dyDescent="0.2">
      <c r="D324" s="205" t="s">
        <v>1037</v>
      </c>
      <c r="E324" s="206"/>
    </row>
    <row r="325" spans="4:5" outlineLevel="2" x14ac:dyDescent="0.2">
      <c r="D325" s="205" t="s">
        <v>1038</v>
      </c>
      <c r="E325" s="206"/>
    </row>
    <row r="326" spans="4:5" outlineLevel="2" x14ac:dyDescent="0.2">
      <c r="D326" s="205" t="s">
        <v>1039</v>
      </c>
      <c r="E326" s="206"/>
    </row>
    <row r="327" spans="4:5" outlineLevel="2" x14ac:dyDescent="0.2">
      <c r="D327" s="205" t="s">
        <v>1040</v>
      </c>
      <c r="E327" s="206"/>
    </row>
    <row r="328" spans="4:5" outlineLevel="2" x14ac:dyDescent="0.2">
      <c r="D328" s="205" t="s">
        <v>1041</v>
      </c>
      <c r="E328" s="206"/>
    </row>
    <row r="329" spans="4:5" outlineLevel="2" x14ac:dyDescent="0.2">
      <c r="D329" s="205" t="s">
        <v>1042</v>
      </c>
      <c r="E329" s="206"/>
    </row>
    <row r="330" spans="4:5" outlineLevel="2" x14ac:dyDescent="0.2">
      <c r="D330" s="205" t="s">
        <v>1043</v>
      </c>
      <c r="E330" s="206"/>
    </row>
    <row r="331" spans="4:5" outlineLevel="2" x14ac:dyDescent="0.2">
      <c r="D331" s="205" t="s">
        <v>1044</v>
      </c>
      <c r="E331" s="206"/>
    </row>
    <row r="332" spans="4:5" outlineLevel="2" x14ac:dyDescent="0.2">
      <c r="D332" s="205" t="s">
        <v>1045</v>
      </c>
      <c r="E332" s="206"/>
    </row>
    <row r="333" spans="4:5" outlineLevel="2" x14ac:dyDescent="0.2">
      <c r="D333" s="205" t="s">
        <v>1046</v>
      </c>
      <c r="E333" s="206"/>
    </row>
    <row r="334" spans="4:5" outlineLevel="2" x14ac:dyDescent="0.2">
      <c r="D334" s="205" t="s">
        <v>1047</v>
      </c>
      <c r="E334" s="206"/>
    </row>
    <row r="335" spans="4:5" outlineLevel="2" x14ac:dyDescent="0.2">
      <c r="D335" s="205" t="s">
        <v>1048</v>
      </c>
      <c r="E335" s="206"/>
    </row>
    <row r="336" spans="4:5" outlineLevel="2" x14ac:dyDescent="0.2">
      <c r="D336" s="205" t="s">
        <v>1049</v>
      </c>
      <c r="E336" s="206"/>
    </row>
    <row r="337" spans="4:5" outlineLevel="2" x14ac:dyDescent="0.2">
      <c r="D337" s="205" t="s">
        <v>1050</v>
      </c>
      <c r="E337" s="206"/>
    </row>
    <row r="338" spans="4:5" outlineLevel="2" x14ac:dyDescent="0.2">
      <c r="D338" s="205" t="s">
        <v>1051</v>
      </c>
      <c r="E338" s="206"/>
    </row>
    <row r="339" spans="4:5" outlineLevel="2" x14ac:dyDescent="0.2">
      <c r="D339" s="205" t="s">
        <v>1052</v>
      </c>
      <c r="E339" s="206"/>
    </row>
    <row r="340" spans="4:5" outlineLevel="2" x14ac:dyDescent="0.2">
      <c r="D340" s="205" t="s">
        <v>1053</v>
      </c>
      <c r="E340" s="206"/>
    </row>
    <row r="341" spans="4:5" outlineLevel="2" x14ac:dyDescent="0.2">
      <c r="D341" s="205" t="s">
        <v>1054</v>
      </c>
      <c r="E341" s="206"/>
    </row>
    <row r="342" spans="4:5" outlineLevel="2" x14ac:dyDescent="0.2">
      <c r="D342" s="205" t="s">
        <v>1055</v>
      </c>
      <c r="E342" s="206"/>
    </row>
    <row r="343" spans="4:5" outlineLevel="2" x14ac:dyDescent="0.2">
      <c r="D343" s="205" t="s">
        <v>1056</v>
      </c>
      <c r="E343" s="206"/>
    </row>
    <row r="344" spans="4:5" outlineLevel="2" x14ac:dyDescent="0.2">
      <c r="D344" s="205" t="s">
        <v>1057</v>
      </c>
      <c r="E344" s="206"/>
    </row>
    <row r="345" spans="4:5" outlineLevel="2" x14ac:dyDescent="0.2">
      <c r="D345" s="205" t="s">
        <v>1058</v>
      </c>
      <c r="E345" s="206"/>
    </row>
    <row r="346" spans="4:5" outlineLevel="2" x14ac:dyDescent="0.2">
      <c r="D346" s="205" t="s">
        <v>1059</v>
      </c>
      <c r="E346" s="206"/>
    </row>
    <row r="347" spans="4:5" outlineLevel="2" x14ac:dyDescent="0.2">
      <c r="D347" s="205" t="s">
        <v>1060</v>
      </c>
      <c r="E347" s="206"/>
    </row>
    <row r="348" spans="4:5" outlineLevel="2" x14ac:dyDescent="0.2">
      <c r="D348" s="205" t="s">
        <v>1061</v>
      </c>
      <c r="E348" s="206"/>
    </row>
    <row r="349" spans="4:5" outlineLevel="2" x14ac:dyDescent="0.2">
      <c r="D349" s="205" t="s">
        <v>1062</v>
      </c>
      <c r="E349" s="206"/>
    </row>
    <row r="350" spans="4:5" outlineLevel="2" x14ac:dyDescent="0.2">
      <c r="D350" s="205" t="s">
        <v>1063</v>
      </c>
      <c r="E350" s="206"/>
    </row>
    <row r="351" spans="4:5" outlineLevel="2" x14ac:dyDescent="0.2">
      <c r="D351" s="205" t="s">
        <v>1064</v>
      </c>
      <c r="E351" s="206"/>
    </row>
    <row r="352" spans="4:5" outlineLevel="2" x14ac:dyDescent="0.2">
      <c r="D352" s="205" t="s">
        <v>1065</v>
      </c>
      <c r="E352" s="206"/>
    </row>
    <row r="353" spans="3:5" outlineLevel="2" x14ac:dyDescent="0.2">
      <c r="D353" s="205" t="s">
        <v>1066</v>
      </c>
      <c r="E353" s="206"/>
    </row>
    <row r="354" spans="3:5" outlineLevel="2" x14ac:dyDescent="0.2">
      <c r="D354" s="205" t="s">
        <v>1067</v>
      </c>
      <c r="E354" s="206"/>
    </row>
    <row r="355" spans="3:5" outlineLevel="2" x14ac:dyDescent="0.2">
      <c r="D355" s="205" t="s">
        <v>1068</v>
      </c>
      <c r="E355" s="206"/>
    </row>
    <row r="356" spans="3:5" outlineLevel="2" x14ac:dyDescent="0.2">
      <c r="D356" s="205" t="s">
        <v>1069</v>
      </c>
      <c r="E356" s="206"/>
    </row>
    <row r="357" spans="3:5" outlineLevel="2" x14ac:dyDescent="0.2">
      <c r="D357" s="205" t="s">
        <v>1070</v>
      </c>
      <c r="E357" s="206"/>
    </row>
    <row r="358" spans="3:5" outlineLevel="2" x14ac:dyDescent="0.2">
      <c r="D358" s="205" t="s">
        <v>743</v>
      </c>
      <c r="E358" s="206"/>
    </row>
    <row r="359" spans="3:5" outlineLevel="2" x14ac:dyDescent="0.2">
      <c r="D359" s="210" t="s">
        <v>744</v>
      </c>
      <c r="E359" s="208"/>
    </row>
    <row r="360" spans="3:5" outlineLevel="1" x14ac:dyDescent="0.2"/>
    <row r="361" spans="3:5" outlineLevel="1" x14ac:dyDescent="0.2">
      <c r="C361" s="76" t="s">
        <v>103</v>
      </c>
    </row>
    <row r="362" spans="3:5" outlineLevel="2" x14ac:dyDescent="0.2">
      <c r="D362" s="202" t="s">
        <v>1071</v>
      </c>
      <c r="E362" s="203"/>
    </row>
    <row r="363" spans="3:5" outlineLevel="2" x14ac:dyDescent="0.2">
      <c r="D363" s="209" t="s">
        <v>1072</v>
      </c>
      <c r="E363" s="89"/>
    </row>
    <row r="364" spans="3:5" outlineLevel="2" x14ac:dyDescent="0.2">
      <c r="D364" s="209" t="s">
        <v>1073</v>
      </c>
      <c r="E364" s="89"/>
    </row>
    <row r="365" spans="3:5" outlineLevel="2" x14ac:dyDescent="0.2">
      <c r="D365" s="209" t="s">
        <v>1074</v>
      </c>
      <c r="E365" s="89"/>
    </row>
    <row r="366" spans="3:5" outlineLevel="2" x14ac:dyDescent="0.2">
      <c r="D366" s="209" t="s">
        <v>1075</v>
      </c>
      <c r="E366" s="89"/>
    </row>
    <row r="367" spans="3:5" outlineLevel="2" x14ac:dyDescent="0.2">
      <c r="D367" s="209" t="s">
        <v>1076</v>
      </c>
      <c r="E367" s="89"/>
    </row>
    <row r="368" spans="3:5" outlineLevel="2" x14ac:dyDescent="0.2">
      <c r="D368" s="209" t="s">
        <v>1077</v>
      </c>
      <c r="E368" s="89"/>
    </row>
    <row r="369" spans="4:5" outlineLevel="2" x14ac:dyDescent="0.2">
      <c r="D369" s="209" t="s">
        <v>1078</v>
      </c>
      <c r="E369" s="89"/>
    </row>
    <row r="370" spans="4:5" outlineLevel="2" x14ac:dyDescent="0.2">
      <c r="D370" s="209" t="s">
        <v>1079</v>
      </c>
      <c r="E370" s="89"/>
    </row>
    <row r="371" spans="4:5" outlineLevel="2" x14ac:dyDescent="0.2">
      <c r="D371" s="209" t="s">
        <v>1080</v>
      </c>
      <c r="E371" s="89"/>
    </row>
    <row r="372" spans="4:5" outlineLevel="2" x14ac:dyDescent="0.2">
      <c r="D372" s="209" t="s">
        <v>1081</v>
      </c>
      <c r="E372" s="89"/>
    </row>
    <row r="373" spans="4:5" outlineLevel="2" x14ac:dyDescent="0.2">
      <c r="D373" s="209" t="s">
        <v>1082</v>
      </c>
      <c r="E373" s="89"/>
    </row>
    <row r="374" spans="4:5" outlineLevel="2" x14ac:dyDescent="0.2">
      <c r="D374" s="209" t="s">
        <v>1083</v>
      </c>
      <c r="E374" s="89"/>
    </row>
    <row r="375" spans="4:5" outlineLevel="2" x14ac:dyDescent="0.2">
      <c r="D375" s="209" t="s">
        <v>1084</v>
      </c>
      <c r="E375" s="89"/>
    </row>
    <row r="376" spans="4:5" outlineLevel="2" x14ac:dyDescent="0.2">
      <c r="D376" s="209" t="s">
        <v>1085</v>
      </c>
      <c r="E376" s="89"/>
    </row>
    <row r="377" spans="4:5" outlineLevel="2" x14ac:dyDescent="0.2">
      <c r="D377" s="209" t="s">
        <v>1086</v>
      </c>
      <c r="E377" s="89"/>
    </row>
    <row r="378" spans="4:5" outlineLevel="2" x14ac:dyDescent="0.2">
      <c r="D378" s="209" t="s">
        <v>1087</v>
      </c>
      <c r="E378" s="89"/>
    </row>
    <row r="379" spans="4:5" outlineLevel="2" x14ac:dyDescent="0.2">
      <c r="D379" s="209" t="s">
        <v>1088</v>
      </c>
      <c r="E379" s="89"/>
    </row>
    <row r="380" spans="4:5" outlineLevel="2" x14ac:dyDescent="0.2">
      <c r="D380" s="209" t="s">
        <v>1089</v>
      </c>
      <c r="E380" s="89"/>
    </row>
    <row r="381" spans="4:5" outlineLevel="2" x14ac:dyDescent="0.2">
      <c r="D381" s="209" t="s">
        <v>1090</v>
      </c>
      <c r="E381" s="89"/>
    </row>
    <row r="382" spans="4:5" outlineLevel="2" x14ac:dyDescent="0.2">
      <c r="D382" s="209" t="s">
        <v>1091</v>
      </c>
      <c r="E382" s="89"/>
    </row>
    <row r="383" spans="4:5" outlineLevel="2" x14ac:dyDescent="0.2">
      <c r="D383" s="209" t="s">
        <v>1092</v>
      </c>
      <c r="E383" s="89"/>
    </row>
    <row r="384" spans="4:5" outlineLevel="2" x14ac:dyDescent="0.2">
      <c r="D384" s="209" t="s">
        <v>1093</v>
      </c>
      <c r="E384" s="89"/>
    </row>
    <row r="385" spans="4:5" outlineLevel="2" x14ac:dyDescent="0.2">
      <c r="D385" s="209" t="s">
        <v>1094</v>
      </c>
      <c r="E385" s="89"/>
    </row>
    <row r="386" spans="4:5" outlineLevel="2" x14ac:dyDescent="0.2">
      <c r="D386" s="209" t="s">
        <v>1095</v>
      </c>
      <c r="E386" s="89"/>
    </row>
    <row r="387" spans="4:5" outlineLevel="2" x14ac:dyDescent="0.2">
      <c r="D387" s="209" t="s">
        <v>1096</v>
      </c>
      <c r="E387" s="89"/>
    </row>
    <row r="388" spans="4:5" outlineLevel="2" x14ac:dyDescent="0.2">
      <c r="D388" s="209" t="s">
        <v>1097</v>
      </c>
      <c r="E388" s="89"/>
    </row>
    <row r="389" spans="4:5" outlineLevel="2" x14ac:dyDescent="0.2">
      <c r="D389" s="209" t="s">
        <v>1098</v>
      </c>
      <c r="E389" s="89"/>
    </row>
    <row r="390" spans="4:5" outlineLevel="2" x14ac:dyDescent="0.2">
      <c r="D390" s="209" t="s">
        <v>1099</v>
      </c>
      <c r="E390" s="89"/>
    </row>
    <row r="391" spans="4:5" outlineLevel="2" x14ac:dyDescent="0.2">
      <c r="D391" s="209" t="s">
        <v>1100</v>
      </c>
      <c r="E391" s="89"/>
    </row>
    <row r="392" spans="4:5" outlineLevel="2" x14ac:dyDescent="0.2">
      <c r="D392" s="209" t="s">
        <v>1101</v>
      </c>
      <c r="E392" s="89"/>
    </row>
    <row r="393" spans="4:5" outlineLevel="2" x14ac:dyDescent="0.2">
      <c r="D393" s="209" t="s">
        <v>1102</v>
      </c>
      <c r="E393" s="89"/>
    </row>
    <row r="394" spans="4:5" outlineLevel="2" x14ac:dyDescent="0.2">
      <c r="D394" s="209" t="s">
        <v>1103</v>
      </c>
      <c r="E394" s="89"/>
    </row>
    <row r="395" spans="4:5" outlineLevel="2" x14ac:dyDescent="0.2">
      <c r="D395" s="209" t="s">
        <v>1104</v>
      </c>
      <c r="E395" s="89"/>
    </row>
    <row r="396" spans="4:5" outlineLevel="2" x14ac:dyDescent="0.2">
      <c r="D396" s="209" t="s">
        <v>1105</v>
      </c>
      <c r="E396" s="89"/>
    </row>
    <row r="397" spans="4:5" outlineLevel="2" x14ac:dyDescent="0.2">
      <c r="D397" s="209" t="s">
        <v>1106</v>
      </c>
      <c r="E397" s="89"/>
    </row>
    <row r="398" spans="4:5" outlineLevel="2" x14ac:dyDescent="0.2">
      <c r="D398" s="209" t="s">
        <v>1107</v>
      </c>
      <c r="E398" s="89"/>
    </row>
    <row r="399" spans="4:5" outlineLevel="2" x14ac:dyDescent="0.2">
      <c r="D399" s="209" t="s">
        <v>1108</v>
      </c>
      <c r="E399" s="89"/>
    </row>
    <row r="400" spans="4:5" outlineLevel="2" x14ac:dyDescent="0.2">
      <c r="D400" s="209" t="s">
        <v>1109</v>
      </c>
      <c r="E400" s="89"/>
    </row>
    <row r="401" spans="4:5" outlineLevel="2" x14ac:dyDescent="0.2">
      <c r="D401" s="209" t="s">
        <v>1110</v>
      </c>
      <c r="E401" s="89"/>
    </row>
    <row r="402" spans="4:5" outlineLevel="2" x14ac:dyDescent="0.2">
      <c r="D402" s="209" t="s">
        <v>1111</v>
      </c>
      <c r="E402" s="89"/>
    </row>
    <row r="403" spans="4:5" outlineLevel="2" x14ac:dyDescent="0.2">
      <c r="D403" s="209" t="s">
        <v>1112</v>
      </c>
      <c r="E403" s="89"/>
    </row>
    <row r="404" spans="4:5" outlineLevel="2" x14ac:dyDescent="0.2">
      <c r="D404" s="209" t="s">
        <v>1113</v>
      </c>
      <c r="E404" s="89"/>
    </row>
    <row r="405" spans="4:5" outlineLevel="2" x14ac:dyDescent="0.2">
      <c r="D405" s="209" t="s">
        <v>1114</v>
      </c>
      <c r="E405" s="89"/>
    </row>
    <row r="406" spans="4:5" outlineLevel="2" x14ac:dyDescent="0.2">
      <c r="D406" s="209" t="s">
        <v>1115</v>
      </c>
      <c r="E406" s="89"/>
    </row>
    <row r="407" spans="4:5" outlineLevel="2" x14ac:dyDescent="0.2">
      <c r="D407" s="209" t="s">
        <v>1116</v>
      </c>
      <c r="E407" s="89"/>
    </row>
    <row r="408" spans="4:5" outlineLevel="2" x14ac:dyDescent="0.2">
      <c r="D408" s="209" t="s">
        <v>1117</v>
      </c>
      <c r="E408" s="89"/>
    </row>
    <row r="409" spans="4:5" outlineLevel="2" x14ac:dyDescent="0.2">
      <c r="D409" s="209" t="s">
        <v>1118</v>
      </c>
      <c r="E409" s="89"/>
    </row>
    <row r="410" spans="4:5" outlineLevel="2" x14ac:dyDescent="0.2">
      <c r="D410" s="209" t="s">
        <v>1119</v>
      </c>
      <c r="E410" s="89"/>
    </row>
    <row r="411" spans="4:5" outlineLevel="2" x14ac:dyDescent="0.2">
      <c r="D411" s="209" t="s">
        <v>1120</v>
      </c>
      <c r="E411" s="89"/>
    </row>
    <row r="412" spans="4:5" outlineLevel="2" x14ac:dyDescent="0.2">
      <c r="D412" s="209" t="s">
        <v>1121</v>
      </c>
      <c r="E412" s="89"/>
    </row>
    <row r="413" spans="4:5" outlineLevel="2" x14ac:dyDescent="0.2">
      <c r="D413" s="209" t="s">
        <v>1122</v>
      </c>
      <c r="E413" s="89"/>
    </row>
    <row r="414" spans="4:5" outlineLevel="2" x14ac:dyDescent="0.2">
      <c r="D414" s="209" t="s">
        <v>1123</v>
      </c>
      <c r="E414" s="89"/>
    </row>
    <row r="415" spans="4:5" outlineLevel="2" x14ac:dyDescent="0.2">
      <c r="D415" s="209" t="s">
        <v>1124</v>
      </c>
      <c r="E415" s="89"/>
    </row>
    <row r="416" spans="4:5" outlineLevel="2" x14ac:dyDescent="0.2">
      <c r="D416" s="209" t="s">
        <v>1125</v>
      </c>
      <c r="E416" s="89"/>
    </row>
    <row r="417" spans="4:5" outlineLevel="2" x14ac:dyDescent="0.2">
      <c r="D417" s="209" t="s">
        <v>1126</v>
      </c>
      <c r="E417" s="89"/>
    </row>
    <row r="418" spans="4:5" outlineLevel="2" x14ac:dyDescent="0.2">
      <c r="D418" s="209" t="s">
        <v>1127</v>
      </c>
      <c r="E418" s="89"/>
    </row>
    <row r="419" spans="4:5" outlineLevel="2" x14ac:dyDescent="0.2">
      <c r="D419" s="209" t="s">
        <v>1128</v>
      </c>
      <c r="E419" s="89"/>
    </row>
    <row r="420" spans="4:5" outlineLevel="2" x14ac:dyDescent="0.2">
      <c r="D420" s="209" t="s">
        <v>1129</v>
      </c>
      <c r="E420" s="89"/>
    </row>
    <row r="421" spans="4:5" outlineLevel="2" x14ac:dyDescent="0.2">
      <c r="D421" s="209" t="s">
        <v>1130</v>
      </c>
      <c r="E421" s="89"/>
    </row>
    <row r="422" spans="4:5" outlineLevel="2" x14ac:dyDescent="0.2">
      <c r="D422" s="209" t="s">
        <v>1131</v>
      </c>
      <c r="E422" s="89"/>
    </row>
    <row r="423" spans="4:5" outlineLevel="2" x14ac:dyDescent="0.2">
      <c r="D423" s="209" t="s">
        <v>1132</v>
      </c>
      <c r="E423" s="89"/>
    </row>
    <row r="424" spans="4:5" outlineLevel="2" x14ac:dyDescent="0.2">
      <c r="D424" s="209" t="s">
        <v>1133</v>
      </c>
      <c r="E424" s="89"/>
    </row>
    <row r="425" spans="4:5" outlineLevel="2" x14ac:dyDescent="0.2">
      <c r="D425" s="209" t="s">
        <v>1134</v>
      </c>
      <c r="E425" s="89"/>
    </row>
    <row r="426" spans="4:5" outlineLevel="2" x14ac:dyDescent="0.2">
      <c r="D426" s="209" t="s">
        <v>1135</v>
      </c>
      <c r="E426" s="89"/>
    </row>
    <row r="427" spans="4:5" outlineLevel="2" x14ac:dyDescent="0.2">
      <c r="D427" s="209" t="s">
        <v>1136</v>
      </c>
      <c r="E427" s="89"/>
    </row>
    <row r="428" spans="4:5" outlineLevel="2" x14ac:dyDescent="0.2">
      <c r="D428" s="209" t="s">
        <v>1137</v>
      </c>
      <c r="E428" s="89"/>
    </row>
    <row r="429" spans="4:5" outlineLevel="2" x14ac:dyDescent="0.2">
      <c r="D429" s="209" t="s">
        <v>1138</v>
      </c>
      <c r="E429" s="89"/>
    </row>
    <row r="430" spans="4:5" outlineLevel="2" x14ac:dyDescent="0.2">
      <c r="D430" s="209" t="s">
        <v>1139</v>
      </c>
      <c r="E430" s="89"/>
    </row>
    <row r="431" spans="4:5" outlineLevel="2" x14ac:dyDescent="0.2">
      <c r="D431" s="209" t="s">
        <v>1140</v>
      </c>
      <c r="E431" s="89"/>
    </row>
    <row r="432" spans="4:5" outlineLevel="2" x14ac:dyDescent="0.2">
      <c r="D432" s="209" t="s">
        <v>1141</v>
      </c>
      <c r="E432" s="89"/>
    </row>
    <row r="433" spans="4:5" outlineLevel="2" x14ac:dyDescent="0.2">
      <c r="D433" s="209" t="s">
        <v>1142</v>
      </c>
      <c r="E433" s="89"/>
    </row>
    <row r="434" spans="4:5" outlineLevel="2" x14ac:dyDescent="0.2">
      <c r="D434" s="209" t="s">
        <v>1143</v>
      </c>
      <c r="E434" s="89"/>
    </row>
    <row r="435" spans="4:5" outlineLevel="2" x14ac:dyDescent="0.2">
      <c r="D435" s="209" t="s">
        <v>1144</v>
      </c>
      <c r="E435" s="89"/>
    </row>
    <row r="436" spans="4:5" outlineLevel="2" x14ac:dyDescent="0.2">
      <c r="D436" s="209" t="s">
        <v>1145</v>
      </c>
      <c r="E436" s="89"/>
    </row>
    <row r="437" spans="4:5" outlineLevel="2" x14ac:dyDescent="0.2">
      <c r="D437" s="209" t="s">
        <v>1146</v>
      </c>
      <c r="E437" s="89"/>
    </row>
    <row r="438" spans="4:5" outlineLevel="2" x14ac:dyDescent="0.2">
      <c r="D438" s="209" t="s">
        <v>1147</v>
      </c>
      <c r="E438" s="89"/>
    </row>
    <row r="439" spans="4:5" outlineLevel="2" x14ac:dyDescent="0.2">
      <c r="D439" s="209" t="s">
        <v>1148</v>
      </c>
      <c r="E439" s="89"/>
    </row>
    <row r="440" spans="4:5" outlineLevel="2" x14ac:dyDescent="0.2">
      <c r="D440" s="209" t="s">
        <v>1149</v>
      </c>
      <c r="E440" s="89"/>
    </row>
    <row r="441" spans="4:5" outlineLevel="2" x14ac:dyDescent="0.2">
      <c r="D441" s="209" t="s">
        <v>1150</v>
      </c>
      <c r="E441" s="89"/>
    </row>
    <row r="442" spans="4:5" outlineLevel="2" x14ac:dyDescent="0.2">
      <c r="D442" s="209" t="s">
        <v>1151</v>
      </c>
      <c r="E442" s="89"/>
    </row>
    <row r="443" spans="4:5" outlineLevel="2" x14ac:dyDescent="0.2">
      <c r="D443" s="209" t="s">
        <v>1152</v>
      </c>
      <c r="E443" s="89"/>
    </row>
    <row r="444" spans="4:5" outlineLevel="2" x14ac:dyDescent="0.2">
      <c r="D444" s="209" t="s">
        <v>1153</v>
      </c>
      <c r="E444" s="89"/>
    </row>
    <row r="445" spans="4:5" outlineLevel="2" x14ac:dyDescent="0.2">
      <c r="D445" s="209" t="s">
        <v>1154</v>
      </c>
      <c r="E445" s="89"/>
    </row>
    <row r="446" spans="4:5" outlineLevel="2" x14ac:dyDescent="0.2">
      <c r="D446" s="209" t="s">
        <v>1155</v>
      </c>
      <c r="E446" s="89"/>
    </row>
    <row r="447" spans="4:5" outlineLevel="2" x14ac:dyDescent="0.2">
      <c r="D447" s="209" t="s">
        <v>1156</v>
      </c>
      <c r="E447" s="89"/>
    </row>
    <row r="448" spans="4:5" outlineLevel="2" x14ac:dyDescent="0.2">
      <c r="D448" s="209" t="s">
        <v>1157</v>
      </c>
      <c r="E448" s="89"/>
    </row>
    <row r="449" spans="4:5" outlineLevel="2" x14ac:dyDescent="0.2">
      <c r="D449" s="209" t="s">
        <v>1158</v>
      </c>
      <c r="E449" s="89"/>
    </row>
    <row r="450" spans="4:5" outlineLevel="2" x14ac:dyDescent="0.2">
      <c r="D450" s="209" t="s">
        <v>1159</v>
      </c>
      <c r="E450" s="89"/>
    </row>
    <row r="451" spans="4:5" outlineLevel="2" x14ac:dyDescent="0.2">
      <c r="D451" s="209" t="s">
        <v>1160</v>
      </c>
      <c r="E451" s="89"/>
    </row>
    <row r="452" spans="4:5" outlineLevel="2" x14ac:dyDescent="0.2">
      <c r="D452" s="209" t="s">
        <v>1161</v>
      </c>
      <c r="E452" s="89"/>
    </row>
    <row r="453" spans="4:5" outlineLevel="2" x14ac:dyDescent="0.2">
      <c r="D453" s="209" t="s">
        <v>1162</v>
      </c>
      <c r="E453" s="89"/>
    </row>
    <row r="454" spans="4:5" outlineLevel="2" x14ac:dyDescent="0.2">
      <c r="D454" s="209" t="s">
        <v>1163</v>
      </c>
      <c r="E454" s="89"/>
    </row>
    <row r="455" spans="4:5" outlineLevel="2" x14ac:dyDescent="0.2">
      <c r="D455" s="209" t="s">
        <v>1164</v>
      </c>
      <c r="E455" s="89"/>
    </row>
    <row r="456" spans="4:5" outlineLevel="2" x14ac:dyDescent="0.2">
      <c r="D456" s="209" t="s">
        <v>1165</v>
      </c>
      <c r="E456" s="89"/>
    </row>
    <row r="457" spans="4:5" outlineLevel="2" x14ac:dyDescent="0.2">
      <c r="D457" s="209" t="s">
        <v>1166</v>
      </c>
      <c r="E457" s="89"/>
    </row>
    <row r="458" spans="4:5" outlineLevel="2" x14ac:dyDescent="0.2">
      <c r="D458" s="209" t="s">
        <v>1167</v>
      </c>
      <c r="E458" s="89"/>
    </row>
    <row r="459" spans="4:5" outlineLevel="2" x14ac:dyDescent="0.2">
      <c r="D459" s="209" t="s">
        <v>1168</v>
      </c>
      <c r="E459" s="89"/>
    </row>
    <row r="460" spans="4:5" outlineLevel="2" x14ac:dyDescent="0.2">
      <c r="D460" s="209" t="s">
        <v>1169</v>
      </c>
      <c r="E460" s="89"/>
    </row>
    <row r="461" spans="4:5" outlineLevel="2" x14ac:dyDescent="0.2">
      <c r="D461" s="209" t="s">
        <v>1170</v>
      </c>
      <c r="E461" s="89"/>
    </row>
    <row r="462" spans="4:5" outlineLevel="2" x14ac:dyDescent="0.2">
      <c r="D462" s="209" t="s">
        <v>1171</v>
      </c>
      <c r="E462" s="89"/>
    </row>
    <row r="463" spans="4:5" outlineLevel="2" x14ac:dyDescent="0.2">
      <c r="D463" s="209" t="s">
        <v>1172</v>
      </c>
      <c r="E463" s="89"/>
    </row>
    <row r="464" spans="4:5" outlineLevel="2" x14ac:dyDescent="0.2">
      <c r="D464" s="209" t="s">
        <v>1173</v>
      </c>
      <c r="E464" s="89"/>
    </row>
    <row r="465" spans="4:5" outlineLevel="2" x14ac:dyDescent="0.2">
      <c r="D465" s="209" t="s">
        <v>1174</v>
      </c>
      <c r="E465" s="89"/>
    </row>
    <row r="466" spans="4:5" outlineLevel="2" x14ac:dyDescent="0.2">
      <c r="D466" s="209" t="s">
        <v>1175</v>
      </c>
      <c r="E466" s="89"/>
    </row>
    <row r="467" spans="4:5" outlineLevel="2" x14ac:dyDescent="0.2">
      <c r="D467" s="209" t="s">
        <v>1176</v>
      </c>
      <c r="E467" s="89"/>
    </row>
    <row r="468" spans="4:5" outlineLevel="2" x14ac:dyDescent="0.2">
      <c r="D468" s="209" t="s">
        <v>1177</v>
      </c>
      <c r="E468" s="89"/>
    </row>
    <row r="469" spans="4:5" outlineLevel="2" x14ac:dyDescent="0.2">
      <c r="D469" s="209" t="s">
        <v>1178</v>
      </c>
      <c r="E469" s="89"/>
    </row>
    <row r="470" spans="4:5" outlineLevel="2" x14ac:dyDescent="0.2">
      <c r="D470" s="209" t="s">
        <v>1179</v>
      </c>
      <c r="E470" s="89"/>
    </row>
    <row r="471" spans="4:5" outlineLevel="2" x14ac:dyDescent="0.2">
      <c r="D471" s="209" t="s">
        <v>1180</v>
      </c>
      <c r="E471" s="89"/>
    </row>
    <row r="472" spans="4:5" outlineLevel="2" x14ac:dyDescent="0.2">
      <c r="D472" s="209" t="s">
        <v>1181</v>
      </c>
      <c r="E472" s="89"/>
    </row>
    <row r="473" spans="4:5" outlineLevel="2" x14ac:dyDescent="0.2">
      <c r="D473" s="209" t="s">
        <v>1182</v>
      </c>
      <c r="E473" s="89"/>
    </row>
    <row r="474" spans="4:5" outlineLevel="2" x14ac:dyDescent="0.2">
      <c r="D474" s="209" t="s">
        <v>1183</v>
      </c>
      <c r="E474" s="89"/>
    </row>
    <row r="475" spans="4:5" outlineLevel="2" x14ac:dyDescent="0.2">
      <c r="D475" s="209" t="s">
        <v>1184</v>
      </c>
      <c r="E475" s="89"/>
    </row>
    <row r="476" spans="4:5" outlineLevel="2" x14ac:dyDescent="0.2">
      <c r="D476" s="209" t="s">
        <v>1185</v>
      </c>
      <c r="E476" s="89"/>
    </row>
    <row r="477" spans="4:5" outlineLevel="2" x14ac:dyDescent="0.2">
      <c r="D477" s="209" t="s">
        <v>1186</v>
      </c>
      <c r="E477" s="89"/>
    </row>
    <row r="478" spans="4:5" outlineLevel="2" x14ac:dyDescent="0.2">
      <c r="D478" s="209" t="s">
        <v>1187</v>
      </c>
      <c r="E478" s="89"/>
    </row>
    <row r="479" spans="4:5" outlineLevel="2" x14ac:dyDescent="0.2">
      <c r="D479" s="209" t="s">
        <v>1188</v>
      </c>
      <c r="E479" s="89"/>
    </row>
    <row r="480" spans="4:5" outlineLevel="2" x14ac:dyDescent="0.2">
      <c r="D480" s="209" t="s">
        <v>1189</v>
      </c>
      <c r="E480" s="89"/>
    </row>
    <row r="481" spans="4:5" outlineLevel="2" x14ac:dyDescent="0.2">
      <c r="D481" s="209" t="s">
        <v>1190</v>
      </c>
      <c r="E481" s="89"/>
    </row>
    <row r="482" spans="4:5" outlineLevel="2" x14ac:dyDescent="0.2">
      <c r="D482" s="209" t="s">
        <v>1191</v>
      </c>
      <c r="E482" s="89"/>
    </row>
    <row r="483" spans="4:5" outlineLevel="2" x14ac:dyDescent="0.2">
      <c r="D483" s="209" t="s">
        <v>1192</v>
      </c>
      <c r="E483" s="89"/>
    </row>
    <row r="484" spans="4:5" outlineLevel="2" x14ac:dyDescent="0.2">
      <c r="D484" s="209" t="s">
        <v>1193</v>
      </c>
      <c r="E484" s="89"/>
    </row>
    <row r="485" spans="4:5" outlineLevel="2" x14ac:dyDescent="0.2">
      <c r="D485" s="209" t="s">
        <v>1194</v>
      </c>
      <c r="E485" s="89"/>
    </row>
    <row r="486" spans="4:5" outlineLevel="2" x14ac:dyDescent="0.2">
      <c r="D486" s="209" t="s">
        <v>1195</v>
      </c>
      <c r="E486" s="89"/>
    </row>
    <row r="487" spans="4:5" outlineLevel="2" x14ac:dyDescent="0.2">
      <c r="D487" s="209" t="s">
        <v>1196</v>
      </c>
      <c r="E487" s="89"/>
    </row>
    <row r="488" spans="4:5" outlineLevel="2" x14ac:dyDescent="0.2">
      <c r="D488" s="209" t="s">
        <v>1197</v>
      </c>
      <c r="E488" s="89"/>
    </row>
    <row r="489" spans="4:5" outlineLevel="2" x14ac:dyDescent="0.2">
      <c r="D489" s="209" t="s">
        <v>1198</v>
      </c>
      <c r="E489" s="89"/>
    </row>
    <row r="490" spans="4:5" outlineLevel="2" x14ac:dyDescent="0.2">
      <c r="D490" s="209" t="s">
        <v>1199</v>
      </c>
      <c r="E490" s="89"/>
    </row>
    <row r="491" spans="4:5" outlineLevel="2" x14ac:dyDescent="0.2">
      <c r="D491" s="209" t="s">
        <v>1200</v>
      </c>
      <c r="E491" s="89"/>
    </row>
    <row r="492" spans="4:5" outlineLevel="2" x14ac:dyDescent="0.2">
      <c r="D492" s="209" t="s">
        <v>1201</v>
      </c>
      <c r="E492" s="89"/>
    </row>
    <row r="493" spans="4:5" outlineLevel="2" x14ac:dyDescent="0.2">
      <c r="D493" s="209" t="s">
        <v>1202</v>
      </c>
      <c r="E493" s="89"/>
    </row>
    <row r="494" spans="4:5" outlineLevel="2" x14ac:dyDescent="0.2">
      <c r="D494" s="209" t="s">
        <v>1203</v>
      </c>
      <c r="E494" s="89"/>
    </row>
    <row r="495" spans="4:5" outlineLevel="2" x14ac:dyDescent="0.2">
      <c r="D495" s="209" t="s">
        <v>1204</v>
      </c>
      <c r="E495" s="89"/>
    </row>
    <row r="496" spans="4:5" outlineLevel="2" x14ac:dyDescent="0.2">
      <c r="D496" s="209" t="s">
        <v>1205</v>
      </c>
      <c r="E496" s="89"/>
    </row>
    <row r="497" spans="4:5" outlineLevel="2" x14ac:dyDescent="0.2">
      <c r="D497" s="209" t="s">
        <v>1206</v>
      </c>
      <c r="E497" s="89"/>
    </row>
    <row r="498" spans="4:5" outlineLevel="2" x14ac:dyDescent="0.2">
      <c r="D498" s="209" t="s">
        <v>1207</v>
      </c>
      <c r="E498" s="89"/>
    </row>
    <row r="499" spans="4:5" outlineLevel="2" x14ac:dyDescent="0.2">
      <c r="D499" s="209" t="s">
        <v>1208</v>
      </c>
      <c r="E499" s="89"/>
    </row>
    <row r="500" spans="4:5" outlineLevel="2" x14ac:dyDescent="0.2">
      <c r="D500" s="209" t="s">
        <v>1209</v>
      </c>
      <c r="E500" s="89"/>
    </row>
    <row r="501" spans="4:5" outlineLevel="2" x14ac:dyDescent="0.2">
      <c r="D501" s="209" t="s">
        <v>1210</v>
      </c>
      <c r="E501" s="89"/>
    </row>
    <row r="502" spans="4:5" outlineLevel="2" x14ac:dyDescent="0.2">
      <c r="D502" s="209" t="s">
        <v>1211</v>
      </c>
      <c r="E502" s="89"/>
    </row>
    <row r="503" spans="4:5" outlineLevel="2" x14ac:dyDescent="0.2">
      <c r="D503" s="209" t="s">
        <v>1212</v>
      </c>
      <c r="E503" s="89"/>
    </row>
    <row r="504" spans="4:5" outlineLevel="2" x14ac:dyDescent="0.2">
      <c r="D504" s="209" t="s">
        <v>1213</v>
      </c>
      <c r="E504" s="89"/>
    </row>
    <row r="505" spans="4:5" outlineLevel="2" x14ac:dyDescent="0.2">
      <c r="D505" s="209" t="s">
        <v>1214</v>
      </c>
      <c r="E505" s="89"/>
    </row>
    <row r="506" spans="4:5" outlineLevel="2" x14ac:dyDescent="0.2">
      <c r="D506" s="209" t="s">
        <v>1215</v>
      </c>
      <c r="E506" s="89"/>
    </row>
    <row r="507" spans="4:5" outlineLevel="2" x14ac:dyDescent="0.2">
      <c r="D507" s="209" t="s">
        <v>1216</v>
      </c>
      <c r="E507" s="89"/>
    </row>
    <row r="508" spans="4:5" outlineLevel="2" x14ac:dyDescent="0.2">
      <c r="D508" s="209" t="s">
        <v>1217</v>
      </c>
      <c r="E508" s="89"/>
    </row>
    <row r="509" spans="4:5" outlineLevel="2" x14ac:dyDescent="0.2">
      <c r="D509" s="209" t="s">
        <v>1218</v>
      </c>
      <c r="E509" s="89"/>
    </row>
    <row r="510" spans="4:5" outlineLevel="2" x14ac:dyDescent="0.2">
      <c r="D510" s="209" t="s">
        <v>1219</v>
      </c>
      <c r="E510" s="89"/>
    </row>
    <row r="511" spans="4:5" outlineLevel="2" x14ac:dyDescent="0.2">
      <c r="D511" s="209" t="s">
        <v>1220</v>
      </c>
      <c r="E511" s="89"/>
    </row>
    <row r="512" spans="4:5" outlineLevel="2" x14ac:dyDescent="0.2">
      <c r="D512" s="209" t="s">
        <v>1221</v>
      </c>
      <c r="E512" s="89"/>
    </row>
    <row r="513" spans="4:5" outlineLevel="2" x14ac:dyDescent="0.2">
      <c r="D513" s="209" t="s">
        <v>1222</v>
      </c>
      <c r="E513" s="89"/>
    </row>
    <row r="514" spans="4:5" outlineLevel="2" x14ac:dyDescent="0.2">
      <c r="D514" s="209" t="s">
        <v>1223</v>
      </c>
      <c r="E514" s="89"/>
    </row>
    <row r="515" spans="4:5" outlineLevel="2" x14ac:dyDescent="0.2">
      <c r="D515" s="209" t="s">
        <v>1224</v>
      </c>
      <c r="E515" s="89"/>
    </row>
    <row r="516" spans="4:5" outlineLevel="2" x14ac:dyDescent="0.2">
      <c r="D516" s="209" t="s">
        <v>1225</v>
      </c>
      <c r="E516" s="89"/>
    </row>
    <row r="517" spans="4:5" outlineLevel="2" x14ac:dyDescent="0.2">
      <c r="D517" s="209" t="s">
        <v>1226</v>
      </c>
      <c r="E517" s="89"/>
    </row>
    <row r="518" spans="4:5" outlineLevel="2" x14ac:dyDescent="0.2">
      <c r="D518" s="209" t="s">
        <v>1227</v>
      </c>
      <c r="E518" s="89"/>
    </row>
    <row r="519" spans="4:5" outlineLevel="2" x14ac:dyDescent="0.2">
      <c r="D519" s="209" t="s">
        <v>1228</v>
      </c>
      <c r="E519" s="89"/>
    </row>
    <row r="520" spans="4:5" outlineLevel="2" x14ac:dyDescent="0.2">
      <c r="D520" s="209" t="s">
        <v>1229</v>
      </c>
      <c r="E520" s="89"/>
    </row>
    <row r="521" spans="4:5" outlineLevel="2" x14ac:dyDescent="0.2">
      <c r="D521" s="209" t="s">
        <v>1230</v>
      </c>
      <c r="E521" s="89"/>
    </row>
    <row r="522" spans="4:5" outlineLevel="2" x14ac:dyDescent="0.2">
      <c r="D522" s="209" t="s">
        <v>1231</v>
      </c>
      <c r="E522" s="89"/>
    </row>
    <row r="523" spans="4:5" outlineLevel="2" x14ac:dyDescent="0.2">
      <c r="D523" s="209" t="s">
        <v>1232</v>
      </c>
      <c r="E523" s="89"/>
    </row>
    <row r="524" spans="4:5" outlineLevel="2" x14ac:dyDescent="0.2">
      <c r="D524" s="209" t="s">
        <v>1233</v>
      </c>
      <c r="E524" s="89"/>
    </row>
    <row r="525" spans="4:5" outlineLevel="2" x14ac:dyDescent="0.2">
      <c r="D525" s="209" t="s">
        <v>1234</v>
      </c>
      <c r="E525" s="89"/>
    </row>
    <row r="526" spans="4:5" outlineLevel="2" x14ac:dyDescent="0.2">
      <c r="D526" s="209" t="s">
        <v>1235</v>
      </c>
      <c r="E526" s="89"/>
    </row>
    <row r="527" spans="4:5" outlineLevel="2" x14ac:dyDescent="0.2">
      <c r="D527" s="205" t="s">
        <v>1236</v>
      </c>
      <c r="E527" s="206"/>
    </row>
    <row r="528" spans="4:5" outlineLevel="2" x14ac:dyDescent="0.2">
      <c r="D528" s="205" t="s">
        <v>1237</v>
      </c>
      <c r="E528" s="206"/>
    </row>
    <row r="529" spans="4:5" outlineLevel="2" x14ac:dyDescent="0.2">
      <c r="D529" s="205" t="s">
        <v>1238</v>
      </c>
      <c r="E529" s="206"/>
    </row>
    <row r="530" spans="4:5" outlineLevel="2" x14ac:dyDescent="0.2">
      <c r="D530" s="205" t="s">
        <v>1239</v>
      </c>
      <c r="E530" s="206"/>
    </row>
    <row r="531" spans="4:5" outlineLevel="2" x14ac:dyDescent="0.2">
      <c r="D531" s="205" t="s">
        <v>1240</v>
      </c>
      <c r="E531" s="206"/>
    </row>
    <row r="532" spans="4:5" outlineLevel="2" x14ac:dyDescent="0.2">
      <c r="D532" s="205" t="s">
        <v>1241</v>
      </c>
      <c r="E532" s="206"/>
    </row>
    <row r="533" spans="4:5" outlineLevel="2" x14ac:dyDescent="0.2">
      <c r="D533" s="205" t="s">
        <v>1242</v>
      </c>
      <c r="E533" s="206"/>
    </row>
    <row r="534" spans="4:5" outlineLevel="2" x14ac:dyDescent="0.2">
      <c r="D534" s="205" t="s">
        <v>1243</v>
      </c>
      <c r="E534" s="206"/>
    </row>
    <row r="535" spans="4:5" outlineLevel="2" x14ac:dyDescent="0.2">
      <c r="D535" s="205" t="s">
        <v>1244</v>
      </c>
      <c r="E535" s="206"/>
    </row>
    <row r="536" spans="4:5" outlineLevel="2" x14ac:dyDescent="0.2">
      <c r="D536" s="205" t="s">
        <v>1245</v>
      </c>
      <c r="E536" s="206"/>
    </row>
    <row r="537" spans="4:5" outlineLevel="2" x14ac:dyDescent="0.2">
      <c r="D537" s="205" t="s">
        <v>1246</v>
      </c>
      <c r="E537" s="206"/>
    </row>
    <row r="538" spans="4:5" outlineLevel="2" x14ac:dyDescent="0.2">
      <c r="D538" s="205" t="s">
        <v>1247</v>
      </c>
      <c r="E538" s="206"/>
    </row>
    <row r="539" spans="4:5" outlineLevel="2" x14ac:dyDescent="0.2">
      <c r="D539" s="205" t="s">
        <v>1248</v>
      </c>
      <c r="E539" s="206"/>
    </row>
    <row r="540" spans="4:5" outlineLevel="2" x14ac:dyDescent="0.2">
      <c r="D540" s="205" t="s">
        <v>1249</v>
      </c>
      <c r="E540" s="206"/>
    </row>
    <row r="541" spans="4:5" outlineLevel="2" x14ac:dyDescent="0.2">
      <c r="D541" s="205" t="s">
        <v>1250</v>
      </c>
      <c r="E541" s="206"/>
    </row>
    <row r="542" spans="4:5" outlineLevel="2" x14ac:dyDescent="0.2">
      <c r="D542" s="205" t="s">
        <v>1251</v>
      </c>
      <c r="E542" s="206"/>
    </row>
    <row r="543" spans="4:5" outlineLevel="2" x14ac:dyDescent="0.2">
      <c r="D543" s="205" t="s">
        <v>1252</v>
      </c>
      <c r="E543" s="206"/>
    </row>
    <row r="544" spans="4:5" outlineLevel="2" x14ac:dyDescent="0.2">
      <c r="D544" s="205" t="s">
        <v>1253</v>
      </c>
      <c r="E544" s="206"/>
    </row>
    <row r="545" spans="4:5" outlineLevel="2" x14ac:dyDescent="0.2">
      <c r="D545" s="205" t="s">
        <v>1254</v>
      </c>
      <c r="E545" s="206"/>
    </row>
    <row r="546" spans="4:5" outlineLevel="2" x14ac:dyDescent="0.2">
      <c r="D546" s="205" t="s">
        <v>1255</v>
      </c>
      <c r="E546" s="206"/>
    </row>
    <row r="547" spans="4:5" outlineLevel="2" x14ac:dyDescent="0.2">
      <c r="D547" s="205" t="s">
        <v>1256</v>
      </c>
      <c r="E547" s="206"/>
    </row>
    <row r="548" spans="4:5" outlineLevel="2" x14ac:dyDescent="0.2">
      <c r="D548" s="205" t="s">
        <v>1257</v>
      </c>
      <c r="E548" s="206"/>
    </row>
    <row r="549" spans="4:5" outlineLevel="2" x14ac:dyDescent="0.2">
      <c r="D549" s="205" t="s">
        <v>1258</v>
      </c>
      <c r="E549" s="206"/>
    </row>
    <row r="550" spans="4:5" outlineLevel="2" x14ac:dyDescent="0.2">
      <c r="D550" s="205" t="s">
        <v>1259</v>
      </c>
      <c r="E550" s="206"/>
    </row>
    <row r="551" spans="4:5" outlineLevel="2" x14ac:dyDescent="0.2">
      <c r="D551" s="205" t="s">
        <v>1260</v>
      </c>
      <c r="E551" s="206"/>
    </row>
    <row r="552" spans="4:5" outlineLevel="2" x14ac:dyDescent="0.2">
      <c r="D552" s="205" t="s">
        <v>1261</v>
      </c>
      <c r="E552" s="206"/>
    </row>
    <row r="553" spans="4:5" outlineLevel="2" x14ac:dyDescent="0.2">
      <c r="D553" s="205" t="s">
        <v>1262</v>
      </c>
      <c r="E553" s="206"/>
    </row>
    <row r="554" spans="4:5" outlineLevel="2" x14ac:dyDescent="0.2">
      <c r="D554" s="205" t="s">
        <v>1263</v>
      </c>
      <c r="E554" s="206"/>
    </row>
    <row r="555" spans="4:5" outlineLevel="2" x14ac:dyDescent="0.2">
      <c r="D555" s="205" t="s">
        <v>1264</v>
      </c>
      <c r="E555" s="206"/>
    </row>
    <row r="556" spans="4:5" outlineLevel="2" x14ac:dyDescent="0.2">
      <c r="D556" s="205" t="s">
        <v>1265</v>
      </c>
      <c r="E556" s="206"/>
    </row>
    <row r="557" spans="4:5" outlineLevel="2" x14ac:dyDescent="0.2">
      <c r="D557" s="205" t="s">
        <v>1266</v>
      </c>
      <c r="E557" s="206"/>
    </row>
    <row r="558" spans="4:5" outlineLevel="2" x14ac:dyDescent="0.2">
      <c r="D558" s="205" t="s">
        <v>1267</v>
      </c>
      <c r="E558" s="206"/>
    </row>
    <row r="559" spans="4:5" outlineLevel="2" x14ac:dyDescent="0.2">
      <c r="D559" s="205" t="s">
        <v>1268</v>
      </c>
      <c r="E559" s="206"/>
    </row>
    <row r="560" spans="4:5" outlineLevel="2" x14ac:dyDescent="0.2">
      <c r="D560" s="205" t="s">
        <v>1269</v>
      </c>
      <c r="E560" s="206"/>
    </row>
    <row r="561" spans="4:5" outlineLevel="2" x14ac:dyDescent="0.2">
      <c r="D561" s="205" t="s">
        <v>1270</v>
      </c>
      <c r="E561" s="206"/>
    </row>
    <row r="562" spans="4:5" outlineLevel="2" x14ac:dyDescent="0.2">
      <c r="D562" s="205" t="s">
        <v>1271</v>
      </c>
      <c r="E562" s="206"/>
    </row>
    <row r="563" spans="4:5" outlineLevel="2" x14ac:dyDescent="0.2">
      <c r="D563" s="205" t="s">
        <v>1272</v>
      </c>
      <c r="E563" s="206"/>
    </row>
    <row r="564" spans="4:5" outlineLevel="2" x14ac:dyDescent="0.2">
      <c r="D564" s="205" t="s">
        <v>1273</v>
      </c>
      <c r="E564" s="206"/>
    </row>
    <row r="565" spans="4:5" outlineLevel="2" x14ac:dyDescent="0.2">
      <c r="D565" s="205" t="s">
        <v>1274</v>
      </c>
      <c r="E565" s="206"/>
    </row>
    <row r="566" spans="4:5" outlineLevel="2" x14ac:dyDescent="0.2">
      <c r="D566" s="205" t="s">
        <v>1275</v>
      </c>
      <c r="E566" s="206"/>
    </row>
    <row r="567" spans="4:5" outlineLevel="2" x14ac:dyDescent="0.2">
      <c r="D567" s="205" t="s">
        <v>1276</v>
      </c>
      <c r="E567" s="206"/>
    </row>
    <row r="568" spans="4:5" outlineLevel="2" x14ac:dyDescent="0.2">
      <c r="D568" s="205" t="s">
        <v>1277</v>
      </c>
      <c r="E568" s="206"/>
    </row>
    <row r="569" spans="4:5" outlineLevel="2" x14ac:dyDescent="0.2">
      <c r="D569" s="205" t="s">
        <v>1278</v>
      </c>
      <c r="E569" s="206"/>
    </row>
    <row r="570" spans="4:5" outlineLevel="2" x14ac:dyDescent="0.2">
      <c r="D570" s="205" t="s">
        <v>1279</v>
      </c>
      <c r="E570" s="206"/>
    </row>
    <row r="571" spans="4:5" outlineLevel="2" x14ac:dyDescent="0.2">
      <c r="D571" s="205" t="s">
        <v>1280</v>
      </c>
      <c r="E571" s="206"/>
    </row>
    <row r="572" spans="4:5" outlineLevel="2" x14ac:dyDescent="0.2">
      <c r="D572" s="205" t="s">
        <v>1281</v>
      </c>
      <c r="E572" s="206"/>
    </row>
    <row r="573" spans="4:5" outlineLevel="2" x14ac:dyDescent="0.2">
      <c r="D573" s="205" t="s">
        <v>1282</v>
      </c>
      <c r="E573" s="206"/>
    </row>
    <row r="574" spans="4:5" outlineLevel="2" x14ac:dyDescent="0.2">
      <c r="D574" s="205" t="s">
        <v>1283</v>
      </c>
      <c r="E574" s="206"/>
    </row>
    <row r="575" spans="4:5" outlineLevel="2" x14ac:dyDescent="0.2">
      <c r="D575" s="205" t="s">
        <v>1284</v>
      </c>
      <c r="E575" s="206"/>
    </row>
    <row r="576" spans="4:5" outlineLevel="2" x14ac:dyDescent="0.2">
      <c r="D576" s="205" t="s">
        <v>1285</v>
      </c>
      <c r="E576" s="206"/>
    </row>
    <row r="577" spans="4:5" outlineLevel="2" x14ac:dyDescent="0.2">
      <c r="D577" s="205" t="s">
        <v>1286</v>
      </c>
      <c r="E577" s="206"/>
    </row>
    <row r="578" spans="4:5" outlineLevel="2" x14ac:dyDescent="0.2">
      <c r="D578" s="205" t="s">
        <v>1287</v>
      </c>
      <c r="E578" s="206"/>
    </row>
    <row r="579" spans="4:5" outlineLevel="2" x14ac:dyDescent="0.2">
      <c r="D579" s="205" t="s">
        <v>1288</v>
      </c>
      <c r="E579" s="206"/>
    </row>
    <row r="580" spans="4:5" outlineLevel="2" x14ac:dyDescent="0.2">
      <c r="D580" s="205" t="s">
        <v>1289</v>
      </c>
      <c r="E580" s="206"/>
    </row>
    <row r="581" spans="4:5" outlineLevel="2" x14ac:dyDescent="0.2">
      <c r="D581" s="205" t="s">
        <v>1290</v>
      </c>
      <c r="E581" s="206"/>
    </row>
    <row r="582" spans="4:5" outlineLevel="2" x14ac:dyDescent="0.2">
      <c r="D582" s="205" t="s">
        <v>1291</v>
      </c>
      <c r="E582" s="206"/>
    </row>
    <row r="583" spans="4:5" outlineLevel="2" x14ac:dyDescent="0.2">
      <c r="D583" s="205" t="s">
        <v>1292</v>
      </c>
      <c r="E583" s="206"/>
    </row>
    <row r="584" spans="4:5" outlineLevel="2" x14ac:dyDescent="0.2">
      <c r="D584" s="205" t="s">
        <v>1293</v>
      </c>
      <c r="E584" s="206"/>
    </row>
    <row r="585" spans="4:5" outlineLevel="2" x14ac:dyDescent="0.2">
      <c r="D585" s="205" t="s">
        <v>1294</v>
      </c>
      <c r="E585" s="206"/>
    </row>
    <row r="586" spans="4:5" outlineLevel="2" x14ac:dyDescent="0.2">
      <c r="D586" s="205" t="s">
        <v>1295</v>
      </c>
      <c r="E586" s="206"/>
    </row>
    <row r="587" spans="4:5" outlineLevel="2" x14ac:dyDescent="0.2">
      <c r="D587" s="205" t="s">
        <v>1296</v>
      </c>
      <c r="E587" s="206"/>
    </row>
    <row r="588" spans="4:5" outlineLevel="2" x14ac:dyDescent="0.2">
      <c r="D588" s="205" t="s">
        <v>1297</v>
      </c>
      <c r="E588" s="206"/>
    </row>
    <row r="589" spans="4:5" outlineLevel="2" x14ac:dyDescent="0.2">
      <c r="D589" s="205" t="s">
        <v>1298</v>
      </c>
      <c r="E589" s="206"/>
    </row>
    <row r="590" spans="4:5" outlineLevel="2" x14ac:dyDescent="0.2">
      <c r="D590" s="205" t="s">
        <v>1299</v>
      </c>
      <c r="E590" s="206"/>
    </row>
    <row r="591" spans="4:5" outlineLevel="2" x14ac:dyDescent="0.2">
      <c r="D591" s="205" t="s">
        <v>1300</v>
      </c>
      <c r="E591" s="206"/>
    </row>
    <row r="592" spans="4:5" outlineLevel="2" x14ac:dyDescent="0.2">
      <c r="D592" s="205" t="s">
        <v>1301</v>
      </c>
      <c r="E592" s="206"/>
    </row>
    <row r="593" spans="4:5" outlineLevel="2" x14ac:dyDescent="0.2">
      <c r="D593" s="205" t="s">
        <v>1302</v>
      </c>
      <c r="E593" s="206"/>
    </row>
    <row r="594" spans="4:5" outlineLevel="2" x14ac:dyDescent="0.2">
      <c r="D594" s="205" t="s">
        <v>1303</v>
      </c>
      <c r="E594" s="206"/>
    </row>
    <row r="595" spans="4:5" outlineLevel="2" x14ac:dyDescent="0.2">
      <c r="D595" s="205" t="s">
        <v>1304</v>
      </c>
      <c r="E595" s="206"/>
    </row>
    <row r="596" spans="4:5" outlineLevel="2" x14ac:dyDescent="0.2">
      <c r="D596" s="205" t="s">
        <v>1305</v>
      </c>
      <c r="E596" s="206"/>
    </row>
    <row r="597" spans="4:5" outlineLevel="2" x14ac:dyDescent="0.2">
      <c r="D597" s="205" t="s">
        <v>1306</v>
      </c>
      <c r="E597" s="206"/>
    </row>
    <row r="598" spans="4:5" outlineLevel="2" x14ac:dyDescent="0.2">
      <c r="D598" s="205" t="s">
        <v>1307</v>
      </c>
      <c r="E598" s="206"/>
    </row>
    <row r="599" spans="4:5" outlineLevel="2" x14ac:dyDescent="0.2">
      <c r="D599" s="205" t="s">
        <v>1308</v>
      </c>
      <c r="E599" s="206"/>
    </row>
    <row r="600" spans="4:5" outlineLevel="2" x14ac:dyDescent="0.2">
      <c r="D600" s="205" t="s">
        <v>1309</v>
      </c>
      <c r="E600" s="206"/>
    </row>
    <row r="601" spans="4:5" outlineLevel="2" x14ac:dyDescent="0.2">
      <c r="D601" s="205" t="s">
        <v>1310</v>
      </c>
      <c r="E601" s="206"/>
    </row>
    <row r="602" spans="4:5" outlineLevel="2" x14ac:dyDescent="0.2">
      <c r="D602" s="205" t="s">
        <v>1311</v>
      </c>
      <c r="E602" s="206"/>
    </row>
    <row r="603" spans="4:5" outlineLevel="2" x14ac:dyDescent="0.2">
      <c r="D603" s="205" t="s">
        <v>1312</v>
      </c>
      <c r="E603" s="206"/>
    </row>
    <row r="604" spans="4:5" outlineLevel="2" x14ac:dyDescent="0.2">
      <c r="D604" s="205" t="s">
        <v>1313</v>
      </c>
      <c r="E604" s="206"/>
    </row>
    <row r="605" spans="4:5" outlineLevel="2" x14ac:dyDescent="0.2">
      <c r="D605" s="205" t="s">
        <v>1314</v>
      </c>
      <c r="E605" s="206"/>
    </row>
    <row r="606" spans="4:5" outlineLevel="2" x14ac:dyDescent="0.2">
      <c r="D606" s="205" t="s">
        <v>1315</v>
      </c>
      <c r="E606" s="206"/>
    </row>
    <row r="607" spans="4:5" outlineLevel="2" x14ac:dyDescent="0.2">
      <c r="D607" s="205" t="s">
        <v>1316</v>
      </c>
      <c r="E607" s="206"/>
    </row>
    <row r="608" spans="4:5" outlineLevel="2" x14ac:dyDescent="0.2">
      <c r="D608" s="205" t="s">
        <v>1317</v>
      </c>
      <c r="E608" s="206"/>
    </row>
    <row r="609" spans="2:8" outlineLevel="2" x14ac:dyDescent="0.2">
      <c r="D609" s="205" t="s">
        <v>1318</v>
      </c>
      <c r="E609" s="206"/>
    </row>
    <row r="610" spans="2:8" outlineLevel="2" x14ac:dyDescent="0.2">
      <c r="D610" s="205" t="s">
        <v>745</v>
      </c>
      <c r="E610" s="206"/>
    </row>
    <row r="611" spans="2:8" outlineLevel="2" x14ac:dyDescent="0.2">
      <c r="D611" s="210" t="s">
        <v>746</v>
      </c>
      <c r="E611" s="208"/>
    </row>
    <row r="612" spans="2:8" outlineLevel="1" x14ac:dyDescent="0.2"/>
    <row r="614" spans="2:8" ht="15" x14ac:dyDescent="0.25">
      <c r="B614" s="21" t="s">
        <v>104</v>
      </c>
      <c r="C614" s="21"/>
      <c r="D614" s="21"/>
      <c r="E614" s="21"/>
      <c r="F614" s="21"/>
      <c r="G614" s="21"/>
      <c r="H614" s="21"/>
    </row>
    <row r="615" spans="2:8" outlineLevel="1" x14ac:dyDescent="0.2"/>
    <row r="616" spans="2:8" outlineLevel="1" x14ac:dyDescent="0.2">
      <c r="D616" s="202" t="s">
        <v>1319</v>
      </c>
      <c r="E616" s="203"/>
    </row>
    <row r="617" spans="2:8" outlineLevel="1" x14ac:dyDescent="0.2">
      <c r="D617" s="209" t="s">
        <v>1320</v>
      </c>
      <c r="E617" s="89"/>
    </row>
    <row r="618" spans="2:8" outlineLevel="1" x14ac:dyDescent="0.2">
      <c r="D618" s="209" t="s">
        <v>1321</v>
      </c>
      <c r="E618" s="89"/>
    </row>
    <row r="619" spans="2:8" outlineLevel="1" x14ac:dyDescent="0.2">
      <c r="D619" s="209" t="s">
        <v>1322</v>
      </c>
      <c r="E619" s="89"/>
    </row>
    <row r="620" spans="2:8" outlineLevel="1" x14ac:dyDescent="0.2">
      <c r="D620" s="209" t="s">
        <v>1323</v>
      </c>
      <c r="E620" s="89"/>
    </row>
    <row r="621" spans="2:8" outlineLevel="1" x14ac:dyDescent="0.2">
      <c r="D621" s="209" t="s">
        <v>1324</v>
      </c>
      <c r="E621" s="89"/>
    </row>
    <row r="622" spans="2:8" outlineLevel="1" x14ac:dyDescent="0.2">
      <c r="D622" s="209" t="s">
        <v>1325</v>
      </c>
      <c r="E622" s="89"/>
    </row>
    <row r="623" spans="2:8" outlineLevel="1" x14ac:dyDescent="0.2">
      <c r="D623" s="209" t="s">
        <v>1326</v>
      </c>
      <c r="E623" s="89"/>
    </row>
    <row r="624" spans="2:8" outlineLevel="1" x14ac:dyDescent="0.2">
      <c r="D624" s="209" t="s">
        <v>1327</v>
      </c>
      <c r="E624" s="89"/>
    </row>
    <row r="625" spans="4:5" outlineLevel="1" x14ac:dyDescent="0.2">
      <c r="D625" s="209" t="s">
        <v>1328</v>
      </c>
      <c r="E625" s="89"/>
    </row>
    <row r="626" spans="4:5" outlineLevel="1" x14ac:dyDescent="0.2">
      <c r="D626" s="209" t="s">
        <v>1329</v>
      </c>
      <c r="E626" s="89"/>
    </row>
    <row r="627" spans="4:5" outlineLevel="1" x14ac:dyDescent="0.2">
      <c r="D627" s="209" t="s">
        <v>1330</v>
      </c>
      <c r="E627" s="89"/>
    </row>
    <row r="628" spans="4:5" outlineLevel="1" x14ac:dyDescent="0.2">
      <c r="D628" s="209" t="s">
        <v>1331</v>
      </c>
      <c r="E628" s="89"/>
    </row>
    <row r="629" spans="4:5" outlineLevel="1" x14ac:dyDescent="0.2">
      <c r="D629" s="209" t="s">
        <v>1332</v>
      </c>
      <c r="E629" s="89"/>
    </row>
    <row r="630" spans="4:5" outlineLevel="1" x14ac:dyDescent="0.2">
      <c r="D630" s="209" t="s">
        <v>1333</v>
      </c>
      <c r="E630" s="89"/>
    </row>
    <row r="631" spans="4:5" outlineLevel="1" x14ac:dyDescent="0.2">
      <c r="D631" s="209" t="s">
        <v>1334</v>
      </c>
      <c r="E631" s="89"/>
    </row>
    <row r="632" spans="4:5" outlineLevel="1" x14ac:dyDescent="0.2">
      <c r="D632" s="209" t="s">
        <v>1335</v>
      </c>
      <c r="E632" s="89"/>
    </row>
    <row r="633" spans="4:5" outlineLevel="1" x14ac:dyDescent="0.2">
      <c r="D633" s="209" t="s">
        <v>1336</v>
      </c>
      <c r="E633" s="89"/>
    </row>
    <row r="634" spans="4:5" outlineLevel="1" x14ac:dyDescent="0.2">
      <c r="D634" s="209" t="s">
        <v>1337</v>
      </c>
      <c r="E634" s="89"/>
    </row>
    <row r="635" spans="4:5" outlineLevel="1" x14ac:dyDescent="0.2">
      <c r="D635" s="209" t="s">
        <v>2778</v>
      </c>
      <c r="E635" s="89"/>
    </row>
    <row r="636" spans="4:5" outlineLevel="1" x14ac:dyDescent="0.2">
      <c r="D636" s="209" t="s">
        <v>2932</v>
      </c>
      <c r="E636" s="89"/>
    </row>
    <row r="637" spans="4:5" outlineLevel="1" x14ac:dyDescent="0.2">
      <c r="D637" s="213" t="s">
        <v>1338</v>
      </c>
      <c r="E637" s="214"/>
    </row>
    <row r="638" spans="4:5" outlineLevel="1" x14ac:dyDescent="0.2">
      <c r="D638" s="213" t="s">
        <v>1339</v>
      </c>
      <c r="E638" s="214"/>
    </row>
    <row r="639" spans="4:5" outlineLevel="1" x14ac:dyDescent="0.2">
      <c r="D639" s="213" t="s">
        <v>1340</v>
      </c>
      <c r="E639" s="214"/>
    </row>
    <row r="640" spans="4:5" outlineLevel="1" x14ac:dyDescent="0.2">
      <c r="D640" s="213" t="s">
        <v>1341</v>
      </c>
      <c r="E640" s="214"/>
    </row>
    <row r="641" spans="2:8" outlineLevel="1" x14ac:dyDescent="0.2">
      <c r="D641" s="213" t="s">
        <v>1342</v>
      </c>
      <c r="E641" s="214"/>
    </row>
    <row r="642" spans="2:8" outlineLevel="1" x14ac:dyDescent="0.2">
      <c r="D642" s="213" t="s">
        <v>1343</v>
      </c>
      <c r="E642" s="214"/>
    </row>
    <row r="643" spans="2:8" outlineLevel="1" x14ac:dyDescent="0.2">
      <c r="D643" s="213" t="s">
        <v>1344</v>
      </c>
      <c r="E643" s="214"/>
    </row>
    <row r="644" spans="2:8" outlineLevel="1" x14ac:dyDescent="0.2">
      <c r="D644" s="213" t="s">
        <v>1345</v>
      </c>
      <c r="E644" s="214"/>
    </row>
    <row r="645" spans="2:8" outlineLevel="1" x14ac:dyDescent="0.2">
      <c r="D645" s="207" t="s">
        <v>1346</v>
      </c>
      <c r="E645" s="215"/>
    </row>
    <row r="648" spans="2:8" ht="16.5" x14ac:dyDescent="0.25">
      <c r="B648" s="11" t="s">
        <v>105</v>
      </c>
      <c r="C648" s="11"/>
      <c r="D648" s="11"/>
      <c r="E648" s="11"/>
      <c r="F648" s="11"/>
      <c r="G648" s="11"/>
      <c r="H648" s="11"/>
    </row>
    <row r="650" spans="2:8" ht="15" x14ac:dyDescent="0.25">
      <c r="B650" s="21" t="s">
        <v>106</v>
      </c>
      <c r="C650" s="21"/>
      <c r="D650" s="21"/>
      <c r="E650" s="21"/>
      <c r="F650" s="21"/>
      <c r="G650" s="21"/>
      <c r="H650" s="21"/>
    </row>
    <row r="651" spans="2:8" outlineLevel="1" x14ac:dyDescent="0.2"/>
    <row r="652" spans="2:8" outlineLevel="1" x14ac:dyDescent="0.2">
      <c r="D652" s="216" t="s">
        <v>107</v>
      </c>
      <c r="E652" s="216"/>
      <c r="F652" s="217" t="s">
        <v>108</v>
      </c>
      <c r="H652" s="218" t="s">
        <v>109</v>
      </c>
    </row>
    <row r="653" spans="2:8" outlineLevel="1" x14ac:dyDescent="0.2">
      <c r="D653" s="202" t="s">
        <v>1347</v>
      </c>
      <c r="E653" s="203"/>
      <c r="F653" s="1051" t="s">
        <v>110</v>
      </c>
      <c r="H653" s="68" t="s">
        <v>111</v>
      </c>
    </row>
    <row r="654" spans="2:8" outlineLevel="1" x14ac:dyDescent="0.2">
      <c r="D654" s="209" t="s">
        <v>1348</v>
      </c>
      <c r="E654" s="89"/>
      <c r="F654" s="1047" t="s">
        <v>110</v>
      </c>
      <c r="H654" s="70" t="s">
        <v>110</v>
      </c>
    </row>
    <row r="655" spans="2:8" outlineLevel="1" x14ac:dyDescent="0.2">
      <c r="D655" s="209" t="s">
        <v>1349</v>
      </c>
      <c r="E655" s="89"/>
      <c r="F655" s="1047" t="s">
        <v>110</v>
      </c>
      <c r="H655" s="219" t="s">
        <v>112</v>
      </c>
    </row>
    <row r="656" spans="2:8" outlineLevel="1" x14ac:dyDescent="0.2">
      <c r="D656" s="209" t="s">
        <v>1350</v>
      </c>
      <c r="E656" s="89"/>
      <c r="F656" s="1047" t="s">
        <v>111</v>
      </c>
      <c r="H656" s="219" t="s">
        <v>113</v>
      </c>
    </row>
    <row r="657" spans="4:8" outlineLevel="1" x14ac:dyDescent="0.2">
      <c r="D657" s="209" t="s">
        <v>1351</v>
      </c>
      <c r="E657" s="89"/>
      <c r="F657" s="1047" t="s">
        <v>114</v>
      </c>
      <c r="H657" s="220" t="s">
        <v>114</v>
      </c>
    </row>
    <row r="658" spans="4:8" outlineLevel="1" x14ac:dyDescent="0.2">
      <c r="D658" s="209" t="s">
        <v>1352</v>
      </c>
      <c r="E658" s="89"/>
      <c r="F658" s="1047" t="s">
        <v>114</v>
      </c>
    </row>
    <row r="659" spans="4:8" outlineLevel="1" x14ac:dyDescent="0.2">
      <c r="D659" s="209" t="s">
        <v>1353</v>
      </c>
      <c r="E659" s="89"/>
      <c r="F659" s="1047" t="s">
        <v>111</v>
      </c>
    </row>
    <row r="660" spans="4:8" outlineLevel="1" x14ac:dyDescent="0.2">
      <c r="D660" s="209" t="s">
        <v>1354</v>
      </c>
      <c r="E660" s="89"/>
      <c r="F660" s="1047" t="s">
        <v>113</v>
      </c>
    </row>
    <row r="661" spans="4:8" outlineLevel="1" x14ac:dyDescent="0.2">
      <c r="D661" s="209" t="s">
        <v>1355</v>
      </c>
      <c r="E661" s="89"/>
      <c r="F661" s="1047" t="s">
        <v>111</v>
      </c>
    </row>
    <row r="662" spans="4:8" outlineLevel="1" x14ac:dyDescent="0.2">
      <c r="D662" s="209" t="s">
        <v>1356</v>
      </c>
      <c r="E662" s="89"/>
      <c r="F662" s="1047" t="s">
        <v>111</v>
      </c>
    </row>
    <row r="663" spans="4:8" outlineLevel="1" x14ac:dyDescent="0.2">
      <c r="D663" s="209" t="s">
        <v>1357</v>
      </c>
      <c r="E663" s="89"/>
      <c r="F663" s="1047" t="s">
        <v>111</v>
      </c>
    </row>
    <row r="664" spans="4:8" outlineLevel="1" x14ac:dyDescent="0.2">
      <c r="D664" s="209" t="s">
        <v>1358</v>
      </c>
      <c r="E664" s="89"/>
      <c r="F664" s="1047" t="s">
        <v>111</v>
      </c>
    </row>
    <row r="665" spans="4:8" outlineLevel="1" x14ac:dyDescent="0.2">
      <c r="D665" s="209" t="s">
        <v>1359</v>
      </c>
      <c r="E665" s="89"/>
      <c r="F665" s="1047" t="s">
        <v>112</v>
      </c>
    </row>
    <row r="666" spans="4:8" outlineLevel="1" x14ac:dyDescent="0.2">
      <c r="D666" s="209" t="s">
        <v>1360</v>
      </c>
      <c r="E666" s="89"/>
      <c r="F666" s="1047" t="s">
        <v>112</v>
      </c>
    </row>
    <row r="667" spans="4:8" outlineLevel="1" x14ac:dyDescent="0.2">
      <c r="D667" s="209" t="s">
        <v>1361</v>
      </c>
      <c r="E667" s="89"/>
      <c r="F667" s="1047" t="s">
        <v>112</v>
      </c>
    </row>
    <row r="668" spans="4:8" outlineLevel="1" x14ac:dyDescent="0.2">
      <c r="D668" s="209" t="s">
        <v>1362</v>
      </c>
      <c r="E668" s="89"/>
      <c r="F668" s="1047" t="s">
        <v>112</v>
      </c>
    </row>
    <row r="669" spans="4:8" outlineLevel="1" x14ac:dyDescent="0.2">
      <c r="D669" s="209" t="s">
        <v>1363</v>
      </c>
      <c r="E669" s="89"/>
      <c r="F669" s="1047" t="s">
        <v>113</v>
      </c>
    </row>
    <row r="670" spans="4:8" outlineLevel="1" x14ac:dyDescent="0.2">
      <c r="D670" s="209" t="s">
        <v>1364</v>
      </c>
      <c r="E670" s="89"/>
      <c r="F670" s="1047" t="s">
        <v>113</v>
      </c>
    </row>
    <row r="671" spans="4:8" outlineLevel="1" x14ac:dyDescent="0.2">
      <c r="D671" s="209" t="s">
        <v>1365</v>
      </c>
      <c r="E671" s="89"/>
      <c r="F671" s="1047" t="s">
        <v>110</v>
      </c>
    </row>
    <row r="672" spans="4:8" outlineLevel="1" x14ac:dyDescent="0.2">
      <c r="D672" s="209" t="s">
        <v>1366</v>
      </c>
      <c r="E672" s="89"/>
      <c r="F672" s="1047" t="s">
        <v>113</v>
      </c>
    </row>
    <row r="673" spans="4:6" outlineLevel="1" x14ac:dyDescent="0.2">
      <c r="D673" s="209" t="s">
        <v>115</v>
      </c>
      <c r="E673" s="89"/>
      <c r="F673" s="1047" t="s">
        <v>113</v>
      </c>
    </row>
    <row r="674" spans="4:6" outlineLevel="1" x14ac:dyDescent="0.2">
      <c r="D674" s="205" t="s">
        <v>1367</v>
      </c>
      <c r="E674" s="206"/>
      <c r="F674" s="1047" t="s">
        <v>114</v>
      </c>
    </row>
    <row r="675" spans="4:6" outlineLevel="1" x14ac:dyDescent="0.2">
      <c r="D675" s="205" t="s">
        <v>1368</v>
      </c>
      <c r="E675" s="206"/>
      <c r="F675" s="1047" t="s">
        <v>114</v>
      </c>
    </row>
    <row r="676" spans="4:6" outlineLevel="1" x14ac:dyDescent="0.2">
      <c r="D676" s="205" t="s">
        <v>1369</v>
      </c>
      <c r="E676" s="206"/>
      <c r="F676" s="1047" t="s">
        <v>114</v>
      </c>
    </row>
    <row r="677" spans="4:6" outlineLevel="1" x14ac:dyDescent="0.2">
      <c r="D677" s="205" t="s">
        <v>1370</v>
      </c>
      <c r="E677" s="206"/>
      <c r="F677" s="1047" t="s">
        <v>114</v>
      </c>
    </row>
    <row r="678" spans="4:6" outlineLevel="1" x14ac:dyDescent="0.2">
      <c r="D678" s="205" t="s">
        <v>1371</v>
      </c>
      <c r="E678" s="206"/>
      <c r="F678" s="1047" t="s">
        <v>114</v>
      </c>
    </row>
    <row r="679" spans="4:6" outlineLevel="1" x14ac:dyDescent="0.2">
      <c r="D679" s="205" t="s">
        <v>1372</v>
      </c>
      <c r="E679" s="206"/>
      <c r="F679" s="1047" t="s">
        <v>114</v>
      </c>
    </row>
    <row r="680" spans="4:6" outlineLevel="1" x14ac:dyDescent="0.2">
      <c r="D680" s="205" t="s">
        <v>1373</v>
      </c>
      <c r="E680" s="206"/>
      <c r="F680" s="1047" t="s">
        <v>114</v>
      </c>
    </row>
    <row r="681" spans="4:6" outlineLevel="1" x14ac:dyDescent="0.2">
      <c r="D681" s="205" t="s">
        <v>1374</v>
      </c>
      <c r="E681" s="206"/>
      <c r="F681" s="1047" t="s">
        <v>114</v>
      </c>
    </row>
    <row r="682" spans="4:6" outlineLevel="1" x14ac:dyDescent="0.2">
      <c r="D682" s="205" t="s">
        <v>1375</v>
      </c>
      <c r="E682" s="206"/>
      <c r="F682" s="1047" t="s">
        <v>114</v>
      </c>
    </row>
    <row r="683" spans="4:6" outlineLevel="1" x14ac:dyDescent="0.2">
      <c r="D683" s="205" t="s">
        <v>1376</v>
      </c>
      <c r="E683" s="206"/>
      <c r="F683" s="1047" t="s">
        <v>114</v>
      </c>
    </row>
    <row r="684" spans="4:6" outlineLevel="1" x14ac:dyDescent="0.2">
      <c r="D684" s="205" t="s">
        <v>1377</v>
      </c>
      <c r="E684" s="206"/>
      <c r="F684" s="1047" t="s">
        <v>114</v>
      </c>
    </row>
    <row r="685" spans="4:6" outlineLevel="1" x14ac:dyDescent="0.2">
      <c r="D685" s="205" t="s">
        <v>1378</v>
      </c>
      <c r="E685" s="206"/>
      <c r="F685" s="1047" t="s">
        <v>114</v>
      </c>
    </row>
    <row r="686" spans="4:6" outlineLevel="1" x14ac:dyDescent="0.2">
      <c r="D686" s="205" t="s">
        <v>1379</v>
      </c>
      <c r="E686" s="206"/>
      <c r="F686" s="1047" t="s">
        <v>114</v>
      </c>
    </row>
    <row r="687" spans="4:6" outlineLevel="1" x14ac:dyDescent="0.2">
      <c r="D687" s="205" t="s">
        <v>1380</v>
      </c>
      <c r="E687" s="206"/>
      <c r="F687" s="1047" t="s">
        <v>114</v>
      </c>
    </row>
    <row r="688" spans="4:6" outlineLevel="1" x14ac:dyDescent="0.2">
      <c r="D688" s="205" t="s">
        <v>1381</v>
      </c>
      <c r="E688" s="206"/>
      <c r="F688" s="1047" t="s">
        <v>114</v>
      </c>
    </row>
    <row r="689" spans="2:8" outlineLevel="1" x14ac:dyDescent="0.2">
      <c r="D689" s="205" t="s">
        <v>1382</v>
      </c>
      <c r="E689" s="206"/>
      <c r="F689" s="1047" t="s">
        <v>114</v>
      </c>
    </row>
    <row r="690" spans="2:8" outlineLevel="1" x14ac:dyDescent="0.2">
      <c r="D690" s="205" t="s">
        <v>1383</v>
      </c>
      <c r="E690" s="206"/>
      <c r="F690" s="1047" t="s">
        <v>114</v>
      </c>
    </row>
    <row r="691" spans="2:8" outlineLevel="1" x14ac:dyDescent="0.2">
      <c r="D691" s="205" t="s">
        <v>1384</v>
      </c>
      <c r="E691" s="206"/>
      <c r="F691" s="1047" t="s">
        <v>114</v>
      </c>
    </row>
    <row r="692" spans="2:8" outlineLevel="1" x14ac:dyDescent="0.2">
      <c r="D692" s="210" t="s">
        <v>2705</v>
      </c>
      <c r="E692" s="208"/>
      <c r="F692" s="1052" t="s">
        <v>114</v>
      </c>
    </row>
    <row r="694" spans="2:8" ht="15" x14ac:dyDescent="0.25">
      <c r="B694" s="21" t="s">
        <v>116</v>
      </c>
      <c r="C694" s="21"/>
      <c r="D694" s="21"/>
      <c r="E694" s="21"/>
      <c r="F694" s="21"/>
      <c r="G694" s="21"/>
      <c r="H694" s="21"/>
    </row>
    <row r="696" spans="2:8" outlineLevel="1" x14ac:dyDescent="0.2">
      <c r="D696" s="221" t="s">
        <v>116</v>
      </c>
      <c r="E696" s="211"/>
      <c r="F696" s="1048" t="s">
        <v>114</v>
      </c>
    </row>
    <row r="698" spans="2:8" ht="16.5" x14ac:dyDescent="0.25">
      <c r="B698" s="11" t="s">
        <v>117</v>
      </c>
      <c r="C698" s="11"/>
      <c r="D698" s="11"/>
      <c r="E698" s="11"/>
      <c r="F698" s="11"/>
      <c r="G698" s="11"/>
      <c r="H698" s="11"/>
    </row>
    <row r="700" spans="2:8" ht="15" x14ac:dyDescent="0.25">
      <c r="B700" s="21" t="s">
        <v>118</v>
      </c>
      <c r="C700" s="21"/>
      <c r="D700" s="21"/>
      <c r="E700" s="21"/>
      <c r="F700" s="21"/>
      <c r="G700" s="21"/>
      <c r="H700" s="21"/>
    </row>
    <row r="701" spans="2:8" outlineLevel="1" x14ac:dyDescent="0.2"/>
    <row r="702" spans="2:8" outlineLevel="1" x14ac:dyDescent="0.2">
      <c r="D702" s="202" t="s">
        <v>1385</v>
      </c>
      <c r="E702" s="222"/>
    </row>
    <row r="703" spans="2:8" outlineLevel="1" x14ac:dyDescent="0.2">
      <c r="D703" s="209" t="s">
        <v>1386</v>
      </c>
      <c r="E703" s="89"/>
    </row>
    <row r="704" spans="2:8" outlineLevel="1" x14ac:dyDescent="0.2">
      <c r="D704" s="209" t="s">
        <v>1387</v>
      </c>
      <c r="E704" s="89"/>
    </row>
    <row r="705" spans="4:5" outlineLevel="1" x14ac:dyDescent="0.2">
      <c r="D705" s="209" t="s">
        <v>1388</v>
      </c>
      <c r="E705" s="89"/>
    </row>
    <row r="706" spans="4:5" outlineLevel="1" x14ac:dyDescent="0.2">
      <c r="D706" s="209" t="s">
        <v>1389</v>
      </c>
      <c r="E706" s="89"/>
    </row>
    <row r="707" spans="4:5" outlineLevel="1" x14ac:dyDescent="0.2">
      <c r="D707" s="209" t="s">
        <v>1390</v>
      </c>
      <c r="E707" s="89"/>
    </row>
    <row r="708" spans="4:5" outlineLevel="1" x14ac:dyDescent="0.2">
      <c r="D708" s="209" t="s">
        <v>1391</v>
      </c>
      <c r="E708" s="89"/>
    </row>
    <row r="709" spans="4:5" outlineLevel="1" x14ac:dyDescent="0.2">
      <c r="D709" s="209" t="s">
        <v>1392</v>
      </c>
      <c r="E709" s="89"/>
    </row>
    <row r="710" spans="4:5" outlineLevel="1" x14ac:dyDescent="0.2">
      <c r="D710" s="209" t="s">
        <v>1393</v>
      </c>
      <c r="E710" s="89"/>
    </row>
    <row r="711" spans="4:5" outlineLevel="1" x14ac:dyDescent="0.2">
      <c r="D711" s="209" t="s">
        <v>1394</v>
      </c>
      <c r="E711" s="89"/>
    </row>
    <row r="712" spans="4:5" outlineLevel="1" x14ac:dyDescent="0.2">
      <c r="D712" s="209" t="s">
        <v>1395</v>
      </c>
      <c r="E712" s="89"/>
    </row>
    <row r="713" spans="4:5" outlineLevel="1" x14ac:dyDescent="0.2">
      <c r="D713" s="209" t="s">
        <v>1396</v>
      </c>
      <c r="E713" s="89"/>
    </row>
    <row r="714" spans="4:5" outlineLevel="1" x14ac:dyDescent="0.2">
      <c r="D714" s="209" t="s">
        <v>1397</v>
      </c>
      <c r="E714" s="89"/>
    </row>
    <row r="715" spans="4:5" outlineLevel="1" x14ac:dyDescent="0.2">
      <c r="D715" s="209" t="s">
        <v>1398</v>
      </c>
      <c r="E715" s="89"/>
    </row>
    <row r="716" spans="4:5" outlineLevel="1" x14ac:dyDescent="0.2">
      <c r="D716" s="209" t="s">
        <v>1399</v>
      </c>
      <c r="E716" s="89"/>
    </row>
    <row r="717" spans="4:5" outlineLevel="1" x14ac:dyDescent="0.2">
      <c r="D717" s="209" t="s">
        <v>1400</v>
      </c>
      <c r="E717" s="89"/>
    </row>
    <row r="718" spans="4:5" outlineLevel="1" x14ac:dyDescent="0.2">
      <c r="D718" s="209" t="s">
        <v>1401</v>
      </c>
      <c r="E718" s="89"/>
    </row>
    <row r="719" spans="4:5" outlineLevel="1" x14ac:dyDescent="0.2">
      <c r="D719" s="209" t="s">
        <v>1402</v>
      </c>
      <c r="E719" s="89"/>
    </row>
    <row r="720" spans="4:5" outlineLevel="1" x14ac:dyDescent="0.2">
      <c r="D720" s="209" t="s">
        <v>1403</v>
      </c>
      <c r="E720" s="89"/>
    </row>
    <row r="721" spans="4:5" outlineLevel="1" x14ac:dyDescent="0.2">
      <c r="D721" s="209" t="s">
        <v>1404</v>
      </c>
      <c r="E721" s="89"/>
    </row>
    <row r="722" spans="4:5" outlineLevel="1" x14ac:dyDescent="0.2">
      <c r="D722" s="209" t="s">
        <v>1405</v>
      </c>
      <c r="E722" s="89"/>
    </row>
    <row r="723" spans="4:5" outlineLevel="1" x14ac:dyDescent="0.2">
      <c r="D723" s="209" t="s">
        <v>1406</v>
      </c>
      <c r="E723" s="89"/>
    </row>
    <row r="724" spans="4:5" outlineLevel="1" x14ac:dyDescent="0.2">
      <c r="D724" s="209" t="s">
        <v>1407</v>
      </c>
      <c r="E724" s="89"/>
    </row>
    <row r="725" spans="4:5" outlineLevel="1" x14ac:dyDescent="0.2">
      <c r="D725" s="209" t="s">
        <v>1408</v>
      </c>
      <c r="E725" s="89"/>
    </row>
    <row r="726" spans="4:5" outlineLevel="1" x14ac:dyDescent="0.2">
      <c r="D726" s="209" t="s">
        <v>1409</v>
      </c>
      <c r="E726" s="89"/>
    </row>
    <row r="727" spans="4:5" outlineLevel="1" x14ac:dyDescent="0.2">
      <c r="D727" s="209" t="s">
        <v>1410</v>
      </c>
      <c r="E727" s="89"/>
    </row>
    <row r="728" spans="4:5" outlineLevel="1" x14ac:dyDescent="0.2">
      <c r="D728" s="209" t="s">
        <v>1411</v>
      </c>
      <c r="E728" s="89"/>
    </row>
    <row r="729" spans="4:5" outlineLevel="1" x14ac:dyDescent="0.2">
      <c r="D729" s="209" t="s">
        <v>1412</v>
      </c>
      <c r="E729" s="89"/>
    </row>
    <row r="730" spans="4:5" outlineLevel="1" x14ac:dyDescent="0.2">
      <c r="D730" s="209" t="s">
        <v>1413</v>
      </c>
      <c r="E730" s="89"/>
    </row>
    <row r="731" spans="4:5" outlineLevel="1" x14ac:dyDescent="0.2">
      <c r="D731" s="209" t="s">
        <v>1414</v>
      </c>
      <c r="E731" s="89"/>
    </row>
    <row r="732" spans="4:5" outlineLevel="1" x14ac:dyDescent="0.2">
      <c r="D732" s="209" t="s">
        <v>1415</v>
      </c>
      <c r="E732" s="89"/>
    </row>
    <row r="733" spans="4:5" outlineLevel="1" x14ac:dyDescent="0.2">
      <c r="D733" s="209" t="s">
        <v>1416</v>
      </c>
      <c r="E733" s="89"/>
    </row>
    <row r="734" spans="4:5" outlineLevel="1" x14ac:dyDescent="0.2">
      <c r="D734" s="209" t="s">
        <v>1417</v>
      </c>
      <c r="E734" s="89"/>
    </row>
    <row r="735" spans="4:5" outlineLevel="1" x14ac:dyDescent="0.2">
      <c r="D735" s="209" t="s">
        <v>1418</v>
      </c>
      <c r="E735" s="89"/>
    </row>
    <row r="736" spans="4:5" outlineLevel="1" x14ac:dyDescent="0.2">
      <c r="D736" s="209" t="s">
        <v>1419</v>
      </c>
      <c r="E736" s="89"/>
    </row>
    <row r="737" spans="2:8" outlineLevel="1" x14ac:dyDescent="0.2">
      <c r="D737" s="209" t="s">
        <v>1420</v>
      </c>
      <c r="E737" s="89"/>
    </row>
    <row r="738" spans="2:8" outlineLevel="1" x14ac:dyDescent="0.2">
      <c r="D738" s="209" t="s">
        <v>1421</v>
      </c>
      <c r="E738" s="89"/>
    </row>
    <row r="739" spans="2:8" outlineLevel="1" x14ac:dyDescent="0.2">
      <c r="D739" s="209" t="s">
        <v>2779</v>
      </c>
      <c r="E739" s="89"/>
    </row>
    <row r="740" spans="2:8" outlineLevel="1" x14ac:dyDescent="0.2">
      <c r="D740" s="213" t="s">
        <v>1422</v>
      </c>
      <c r="E740" s="214"/>
    </row>
    <row r="741" spans="2:8" outlineLevel="1" x14ac:dyDescent="0.2">
      <c r="D741" s="213" t="s">
        <v>1423</v>
      </c>
      <c r="E741" s="214"/>
    </row>
    <row r="742" spans="2:8" outlineLevel="1" x14ac:dyDescent="0.2">
      <c r="D742" s="213" t="s">
        <v>1424</v>
      </c>
      <c r="E742" s="214"/>
    </row>
    <row r="743" spans="2:8" outlineLevel="1" x14ac:dyDescent="0.2">
      <c r="D743" s="213" t="s">
        <v>1425</v>
      </c>
      <c r="E743" s="214"/>
    </row>
    <row r="744" spans="2:8" outlineLevel="1" x14ac:dyDescent="0.2">
      <c r="D744" s="213" t="s">
        <v>1426</v>
      </c>
      <c r="E744" s="214"/>
    </row>
    <row r="745" spans="2:8" outlineLevel="1" x14ac:dyDescent="0.2">
      <c r="D745" s="213" t="s">
        <v>1427</v>
      </c>
      <c r="E745" s="214"/>
    </row>
    <row r="746" spans="2:8" outlineLevel="1" x14ac:dyDescent="0.2">
      <c r="D746" s="207" t="s">
        <v>1428</v>
      </c>
      <c r="E746" s="215"/>
    </row>
    <row r="748" spans="2:8" ht="15" x14ac:dyDescent="0.25">
      <c r="B748" s="21" t="s">
        <v>119</v>
      </c>
      <c r="C748" s="21"/>
      <c r="D748" s="21"/>
      <c r="E748" s="21"/>
      <c r="F748" s="21"/>
      <c r="G748" s="21"/>
      <c r="H748" s="21"/>
    </row>
    <row r="749" spans="2:8" outlineLevel="1" x14ac:dyDescent="0.2"/>
    <row r="750" spans="2:8" outlineLevel="1" x14ac:dyDescent="0.2">
      <c r="D750" s="223" t="s">
        <v>1429</v>
      </c>
      <c r="E750" s="222"/>
    </row>
    <row r="751" spans="2:8" outlineLevel="1" x14ac:dyDescent="0.2">
      <c r="D751" s="209" t="s">
        <v>1430</v>
      </c>
      <c r="E751" s="89"/>
    </row>
    <row r="752" spans="2:8" outlineLevel="1" x14ac:dyDescent="0.2">
      <c r="D752" s="209" t="s">
        <v>1431</v>
      </c>
      <c r="E752" s="89"/>
    </row>
    <row r="753" spans="4:5" outlineLevel="1" x14ac:dyDescent="0.2">
      <c r="D753" s="209" t="s">
        <v>1432</v>
      </c>
      <c r="E753" s="89"/>
    </row>
    <row r="754" spans="4:5" outlineLevel="1" x14ac:dyDescent="0.2">
      <c r="D754" s="209" t="s">
        <v>1433</v>
      </c>
      <c r="E754" s="89"/>
    </row>
    <row r="755" spans="4:5" outlineLevel="1" x14ac:dyDescent="0.2">
      <c r="D755" s="209" t="s">
        <v>1434</v>
      </c>
      <c r="E755" s="89"/>
    </row>
    <row r="756" spans="4:5" outlineLevel="1" x14ac:dyDescent="0.2">
      <c r="D756" s="209" t="s">
        <v>1435</v>
      </c>
      <c r="E756" s="89"/>
    </row>
    <row r="757" spans="4:5" outlineLevel="1" x14ac:dyDescent="0.2">
      <c r="D757" s="209" t="s">
        <v>1436</v>
      </c>
      <c r="E757" s="89"/>
    </row>
    <row r="758" spans="4:5" outlineLevel="1" x14ac:dyDescent="0.2">
      <c r="D758" s="209" t="s">
        <v>1437</v>
      </c>
      <c r="E758" s="89"/>
    </row>
    <row r="759" spans="4:5" outlineLevel="1" x14ac:dyDescent="0.2">
      <c r="D759" s="209" t="s">
        <v>1438</v>
      </c>
      <c r="E759" s="89"/>
    </row>
    <row r="760" spans="4:5" outlineLevel="1" x14ac:dyDescent="0.2">
      <c r="D760" s="209" t="s">
        <v>1439</v>
      </c>
      <c r="E760" s="89"/>
    </row>
    <row r="761" spans="4:5" outlineLevel="1" x14ac:dyDescent="0.2">
      <c r="D761" s="209" t="s">
        <v>1440</v>
      </c>
      <c r="E761" s="89"/>
    </row>
    <row r="762" spans="4:5" outlineLevel="1" x14ac:dyDescent="0.2">
      <c r="D762" s="209" t="s">
        <v>1441</v>
      </c>
      <c r="E762" s="89"/>
    </row>
    <row r="763" spans="4:5" outlineLevel="1" x14ac:dyDescent="0.2">
      <c r="D763" s="209" t="s">
        <v>1442</v>
      </c>
      <c r="E763" s="89"/>
    </row>
    <row r="764" spans="4:5" outlineLevel="1" x14ac:dyDescent="0.2">
      <c r="D764" s="209" t="s">
        <v>1443</v>
      </c>
      <c r="E764" s="89"/>
    </row>
    <row r="765" spans="4:5" outlineLevel="1" x14ac:dyDescent="0.2">
      <c r="D765" s="209" t="s">
        <v>1444</v>
      </c>
      <c r="E765" s="89"/>
    </row>
    <row r="766" spans="4:5" outlineLevel="1" x14ac:dyDescent="0.2">
      <c r="D766" s="209" t="s">
        <v>1445</v>
      </c>
      <c r="E766" s="89"/>
    </row>
    <row r="767" spans="4:5" outlineLevel="1" x14ac:dyDescent="0.2">
      <c r="D767" s="209" t="s">
        <v>1446</v>
      </c>
      <c r="E767" s="89"/>
    </row>
    <row r="768" spans="4:5" outlineLevel="1" x14ac:dyDescent="0.2">
      <c r="D768" s="209" t="s">
        <v>1447</v>
      </c>
      <c r="E768" s="89"/>
    </row>
    <row r="769" spans="4:5" outlineLevel="1" x14ac:dyDescent="0.2">
      <c r="D769" s="209" t="s">
        <v>1448</v>
      </c>
      <c r="E769" s="89"/>
    </row>
    <row r="770" spans="4:5" outlineLevel="1" x14ac:dyDescent="0.2">
      <c r="D770" s="209" t="s">
        <v>1449</v>
      </c>
      <c r="E770" s="89"/>
    </row>
    <row r="771" spans="4:5" outlineLevel="1" x14ac:dyDescent="0.2">
      <c r="D771" s="209" t="s">
        <v>1450</v>
      </c>
      <c r="E771" s="89"/>
    </row>
    <row r="772" spans="4:5" outlineLevel="1" x14ac:dyDescent="0.2">
      <c r="D772" s="209" t="s">
        <v>1451</v>
      </c>
      <c r="E772" s="89"/>
    </row>
    <row r="773" spans="4:5" outlineLevel="1" x14ac:dyDescent="0.2">
      <c r="D773" s="209" t="s">
        <v>1452</v>
      </c>
      <c r="E773" s="89"/>
    </row>
    <row r="774" spans="4:5" outlineLevel="1" x14ac:dyDescent="0.2">
      <c r="D774" s="209" t="s">
        <v>1453</v>
      </c>
      <c r="E774" s="89"/>
    </row>
    <row r="775" spans="4:5" outlineLevel="1" x14ac:dyDescent="0.2">
      <c r="D775" s="209" t="s">
        <v>1454</v>
      </c>
      <c r="E775" s="89"/>
    </row>
    <row r="776" spans="4:5" outlineLevel="1" x14ac:dyDescent="0.2">
      <c r="D776" s="209" t="s">
        <v>1455</v>
      </c>
      <c r="E776" s="89"/>
    </row>
    <row r="777" spans="4:5" outlineLevel="1" x14ac:dyDescent="0.2">
      <c r="D777" s="209" t="s">
        <v>1456</v>
      </c>
      <c r="E777" s="89"/>
    </row>
    <row r="778" spans="4:5" outlineLevel="1" x14ac:dyDescent="0.2">
      <c r="D778" s="209" t="s">
        <v>1457</v>
      </c>
      <c r="E778" s="89"/>
    </row>
    <row r="779" spans="4:5" outlineLevel="1" x14ac:dyDescent="0.2">
      <c r="D779" s="209" t="s">
        <v>1458</v>
      </c>
      <c r="E779" s="89"/>
    </row>
    <row r="780" spans="4:5" outlineLevel="1" x14ac:dyDescent="0.2">
      <c r="D780" s="209" t="s">
        <v>1459</v>
      </c>
      <c r="E780" s="89"/>
    </row>
    <row r="781" spans="4:5" outlineLevel="1" x14ac:dyDescent="0.2">
      <c r="D781" s="209" t="s">
        <v>1460</v>
      </c>
      <c r="E781" s="89"/>
    </row>
    <row r="782" spans="4:5" outlineLevel="1" x14ac:dyDescent="0.2">
      <c r="D782" s="209" t="s">
        <v>1478</v>
      </c>
      <c r="E782" s="89"/>
    </row>
    <row r="783" spans="4:5" outlineLevel="1" x14ac:dyDescent="0.2">
      <c r="D783" s="209" t="s">
        <v>1461</v>
      </c>
      <c r="E783" s="89"/>
    </row>
    <row r="784" spans="4:5" outlineLevel="1" x14ac:dyDescent="0.2">
      <c r="D784" s="209" t="s">
        <v>1462</v>
      </c>
      <c r="E784" s="89"/>
    </row>
    <row r="785" spans="4:6" outlineLevel="1" x14ac:dyDescent="0.2">
      <c r="D785" s="209" t="s">
        <v>1463</v>
      </c>
      <c r="E785" s="89"/>
    </row>
    <row r="786" spans="4:6" outlineLevel="1" x14ac:dyDescent="0.2">
      <c r="D786" s="209" t="s">
        <v>1464</v>
      </c>
      <c r="E786" s="89"/>
    </row>
    <row r="787" spans="4:6" outlineLevel="1" x14ac:dyDescent="0.2">
      <c r="D787" s="209" t="s">
        <v>1465</v>
      </c>
      <c r="E787" s="89"/>
    </row>
    <row r="788" spans="4:6" outlineLevel="1" x14ac:dyDescent="0.2">
      <c r="D788" s="209" t="s">
        <v>1466</v>
      </c>
      <c r="E788" s="89"/>
    </row>
    <row r="789" spans="4:6" outlineLevel="1" x14ac:dyDescent="0.2">
      <c r="D789" s="209" t="s">
        <v>1467</v>
      </c>
      <c r="E789" s="89"/>
    </row>
    <row r="790" spans="4:6" outlineLevel="1" x14ac:dyDescent="0.2">
      <c r="D790" s="209" t="s">
        <v>1468</v>
      </c>
      <c r="E790" s="89"/>
    </row>
    <row r="791" spans="4:6" outlineLevel="1" x14ac:dyDescent="0.2">
      <c r="D791" s="209" t="s">
        <v>1469</v>
      </c>
      <c r="E791" s="89"/>
    </row>
    <row r="792" spans="4:6" outlineLevel="1" x14ac:dyDescent="0.2">
      <c r="D792" s="209" t="s">
        <v>1470</v>
      </c>
      <c r="E792" s="89"/>
    </row>
    <row r="793" spans="4:6" outlineLevel="1" x14ac:dyDescent="0.2">
      <c r="D793" s="209" t="s">
        <v>1471</v>
      </c>
      <c r="E793" s="89"/>
    </row>
    <row r="794" spans="4:6" outlineLevel="1" x14ac:dyDescent="0.2">
      <c r="D794" s="209" t="s">
        <v>1472</v>
      </c>
      <c r="E794" s="89"/>
    </row>
    <row r="795" spans="4:6" outlineLevel="1" x14ac:dyDescent="0.2">
      <c r="D795" s="209" t="s">
        <v>1473</v>
      </c>
      <c r="E795" s="89"/>
    </row>
    <row r="796" spans="4:6" outlineLevel="1" x14ac:dyDescent="0.2">
      <c r="D796" s="209" t="s">
        <v>1474</v>
      </c>
      <c r="E796" s="89"/>
    </row>
    <row r="797" spans="4:6" outlineLevel="1" x14ac:dyDescent="0.2">
      <c r="D797" s="209" t="s">
        <v>1475</v>
      </c>
      <c r="E797" s="89"/>
    </row>
    <row r="798" spans="4:6" ht="14.25" outlineLevel="1" x14ac:dyDescent="0.2">
      <c r="D798" s="209" t="s">
        <v>1476</v>
      </c>
      <c r="E798" s="89"/>
      <c r="F798" s="224"/>
    </row>
    <row r="799" spans="4:6" outlineLevel="1" x14ac:dyDescent="0.2">
      <c r="D799" s="209" t="s">
        <v>1477</v>
      </c>
      <c r="E799" s="89"/>
    </row>
    <row r="800" spans="4:6" outlineLevel="1" x14ac:dyDescent="0.2">
      <c r="D800" s="209" t="s">
        <v>1479</v>
      </c>
      <c r="E800" s="89"/>
    </row>
    <row r="801" spans="4:5" outlineLevel="1" x14ac:dyDescent="0.2">
      <c r="D801" s="209" t="s">
        <v>1543</v>
      </c>
      <c r="E801" s="89"/>
    </row>
    <row r="802" spans="4:5" outlineLevel="1" x14ac:dyDescent="0.2">
      <c r="D802" s="209" t="s">
        <v>1544</v>
      </c>
      <c r="E802" s="89"/>
    </row>
    <row r="803" spans="4:5" outlineLevel="1" x14ac:dyDescent="0.2">
      <c r="D803" s="209" t="s">
        <v>1545</v>
      </c>
      <c r="E803" s="89"/>
    </row>
    <row r="804" spans="4:5" outlineLevel="1" x14ac:dyDescent="0.2">
      <c r="D804" s="209" t="s">
        <v>1546</v>
      </c>
      <c r="E804" s="89"/>
    </row>
    <row r="805" spans="4:5" outlineLevel="1" x14ac:dyDescent="0.2">
      <c r="D805" s="209" t="s">
        <v>1547</v>
      </c>
      <c r="E805" s="89"/>
    </row>
    <row r="806" spans="4:5" outlineLevel="1" x14ac:dyDescent="0.2">
      <c r="D806" s="209" t="s">
        <v>1548</v>
      </c>
      <c r="E806" s="89"/>
    </row>
    <row r="807" spans="4:5" outlineLevel="1" x14ac:dyDescent="0.2">
      <c r="D807" s="213" t="s">
        <v>1480</v>
      </c>
      <c r="E807" s="214"/>
    </row>
    <row r="808" spans="4:5" outlineLevel="1" x14ac:dyDescent="0.2">
      <c r="D808" s="213" t="s">
        <v>1481</v>
      </c>
      <c r="E808" s="214"/>
    </row>
    <row r="809" spans="4:5" outlineLevel="1" x14ac:dyDescent="0.2">
      <c r="D809" s="213" t="s">
        <v>1482</v>
      </c>
      <c r="E809" s="214"/>
    </row>
    <row r="810" spans="4:5" outlineLevel="1" x14ac:dyDescent="0.2">
      <c r="D810" s="213" t="s">
        <v>2819</v>
      </c>
      <c r="E810" s="214"/>
    </row>
    <row r="811" spans="4:5" outlineLevel="1" x14ac:dyDescent="0.2">
      <c r="D811" s="213" t="s">
        <v>2820</v>
      </c>
      <c r="E811" s="214"/>
    </row>
    <row r="812" spans="4:5" outlineLevel="1" x14ac:dyDescent="0.2">
      <c r="D812" s="213" t="s">
        <v>2821</v>
      </c>
      <c r="E812" s="214"/>
    </row>
    <row r="813" spans="4:5" outlineLevel="1" x14ac:dyDescent="0.2">
      <c r="D813" s="213" t="s">
        <v>2822</v>
      </c>
      <c r="E813" s="214"/>
    </row>
    <row r="814" spans="4:5" outlineLevel="1" x14ac:dyDescent="0.2">
      <c r="D814" s="213" t="s">
        <v>2823</v>
      </c>
      <c r="E814" s="214"/>
    </row>
    <row r="815" spans="4:5" outlineLevel="1" x14ac:dyDescent="0.2">
      <c r="D815" s="213" t="s">
        <v>2824</v>
      </c>
      <c r="E815" s="214"/>
    </row>
    <row r="816" spans="4:5" outlineLevel="1" x14ac:dyDescent="0.2">
      <c r="D816" s="213" t="s">
        <v>2825</v>
      </c>
      <c r="E816" s="214"/>
    </row>
    <row r="817" spans="2:8" outlineLevel="1" x14ac:dyDescent="0.2">
      <c r="D817" s="213" t="s">
        <v>2826</v>
      </c>
      <c r="E817" s="214"/>
    </row>
    <row r="818" spans="2:8" outlineLevel="1" x14ac:dyDescent="0.2">
      <c r="D818" s="213" t="s">
        <v>2827</v>
      </c>
      <c r="E818" s="214"/>
    </row>
    <row r="819" spans="2:8" outlineLevel="1" x14ac:dyDescent="0.2">
      <c r="D819" s="207" t="s">
        <v>2828</v>
      </c>
      <c r="E819" s="215"/>
    </row>
    <row r="821" spans="2:8" ht="15" x14ac:dyDescent="0.25">
      <c r="B821" s="21" t="s">
        <v>120</v>
      </c>
      <c r="C821" s="21"/>
      <c r="D821" s="21"/>
      <c r="E821" s="21"/>
      <c r="F821" s="21"/>
      <c r="G821" s="21"/>
      <c r="H821" s="21"/>
    </row>
    <row r="822" spans="2:8" outlineLevel="1" x14ac:dyDescent="0.2"/>
    <row r="823" spans="2:8" outlineLevel="1" x14ac:dyDescent="0.2">
      <c r="D823" s="202" t="s">
        <v>1483</v>
      </c>
      <c r="E823" s="203"/>
    </row>
    <row r="824" spans="2:8" outlineLevel="1" x14ac:dyDescent="0.2">
      <c r="D824" s="209" t="s">
        <v>1484</v>
      </c>
      <c r="E824" s="89"/>
    </row>
    <row r="825" spans="2:8" outlineLevel="1" x14ac:dyDescent="0.2">
      <c r="D825" s="209" t="s">
        <v>1485</v>
      </c>
      <c r="E825" s="89"/>
    </row>
    <row r="826" spans="2:8" outlineLevel="1" x14ac:dyDescent="0.2">
      <c r="D826" s="209" t="s">
        <v>1486</v>
      </c>
      <c r="E826" s="89"/>
    </row>
    <row r="827" spans="2:8" outlineLevel="1" x14ac:dyDescent="0.2">
      <c r="D827" s="209" t="s">
        <v>1487</v>
      </c>
      <c r="E827" s="89"/>
    </row>
    <row r="828" spans="2:8" outlineLevel="1" x14ac:dyDescent="0.2">
      <c r="D828" s="209" t="s">
        <v>1488</v>
      </c>
      <c r="E828" s="89"/>
    </row>
    <row r="829" spans="2:8" outlineLevel="1" x14ac:dyDescent="0.2">
      <c r="D829" s="209" t="s">
        <v>1489</v>
      </c>
      <c r="E829" s="89"/>
    </row>
    <row r="830" spans="2:8" outlineLevel="1" x14ac:dyDescent="0.2">
      <c r="D830" s="209" t="s">
        <v>1490</v>
      </c>
      <c r="E830" s="89"/>
    </row>
    <row r="831" spans="2:8" outlineLevel="1" x14ac:dyDescent="0.2">
      <c r="D831" s="209" t="s">
        <v>1491</v>
      </c>
      <c r="E831" s="89"/>
    </row>
    <row r="832" spans="2:8" outlineLevel="1" x14ac:dyDescent="0.2">
      <c r="D832" s="209" t="s">
        <v>1492</v>
      </c>
      <c r="E832" s="89"/>
    </row>
    <row r="833" spans="4:5" outlineLevel="1" x14ac:dyDescent="0.2">
      <c r="D833" s="209" t="s">
        <v>1493</v>
      </c>
      <c r="E833" s="89"/>
    </row>
    <row r="834" spans="4:5" outlineLevel="1" x14ac:dyDescent="0.2">
      <c r="D834" s="209" t="s">
        <v>1494</v>
      </c>
      <c r="E834" s="89"/>
    </row>
    <row r="835" spans="4:5" outlineLevel="1" x14ac:dyDescent="0.2">
      <c r="D835" s="209" t="s">
        <v>1495</v>
      </c>
      <c r="E835" s="89"/>
    </row>
    <row r="836" spans="4:5" outlineLevel="1" x14ac:dyDescent="0.2">
      <c r="D836" s="209" t="s">
        <v>1496</v>
      </c>
      <c r="E836" s="89"/>
    </row>
    <row r="837" spans="4:5" outlineLevel="1" x14ac:dyDescent="0.2">
      <c r="D837" s="209" t="s">
        <v>1497</v>
      </c>
      <c r="E837" s="89"/>
    </row>
    <row r="838" spans="4:5" outlineLevel="1" x14ac:dyDescent="0.2">
      <c r="D838" s="209" t="s">
        <v>1498</v>
      </c>
      <c r="E838" s="89"/>
    </row>
    <row r="839" spans="4:5" outlineLevel="1" x14ac:dyDescent="0.2">
      <c r="D839" s="209" t="s">
        <v>1499</v>
      </c>
      <c r="E839" s="89"/>
    </row>
    <row r="840" spans="4:5" outlineLevel="1" x14ac:dyDescent="0.2">
      <c r="D840" s="209" t="s">
        <v>1500</v>
      </c>
      <c r="E840" s="89"/>
    </row>
    <row r="841" spans="4:5" outlineLevel="1" x14ac:dyDescent="0.2">
      <c r="D841" s="209" t="s">
        <v>1501</v>
      </c>
      <c r="E841" s="89"/>
    </row>
    <row r="842" spans="4:5" outlineLevel="1" x14ac:dyDescent="0.2">
      <c r="D842" s="209" t="s">
        <v>1502</v>
      </c>
      <c r="E842" s="89"/>
    </row>
    <row r="843" spans="4:5" outlineLevel="1" x14ac:dyDescent="0.2">
      <c r="D843" s="209" t="s">
        <v>1503</v>
      </c>
      <c r="E843" s="89"/>
    </row>
    <row r="844" spans="4:5" outlineLevel="1" x14ac:dyDescent="0.2">
      <c r="D844" s="209" t="s">
        <v>1504</v>
      </c>
      <c r="E844" s="89"/>
    </row>
    <row r="845" spans="4:5" outlineLevel="1" x14ac:dyDescent="0.2">
      <c r="D845" s="209" t="s">
        <v>1505</v>
      </c>
      <c r="E845" s="89"/>
    </row>
    <row r="846" spans="4:5" outlineLevel="1" x14ac:dyDescent="0.2">
      <c r="D846" s="209" t="s">
        <v>1506</v>
      </c>
      <c r="E846" s="89"/>
    </row>
    <row r="847" spans="4:5" outlineLevel="1" x14ac:dyDescent="0.2">
      <c r="D847" s="209" t="s">
        <v>1507</v>
      </c>
      <c r="E847" s="89"/>
    </row>
    <row r="848" spans="4:5" outlineLevel="1" x14ac:dyDescent="0.2">
      <c r="D848" s="209" t="s">
        <v>1508</v>
      </c>
      <c r="E848" s="89"/>
    </row>
    <row r="849" spans="4:5" outlineLevel="1" x14ac:dyDescent="0.2">
      <c r="D849" s="209" t="s">
        <v>1509</v>
      </c>
      <c r="E849" s="89"/>
    </row>
    <row r="850" spans="4:5" outlineLevel="1" x14ac:dyDescent="0.2">
      <c r="D850" s="209" t="s">
        <v>1510</v>
      </c>
      <c r="E850" s="89"/>
    </row>
    <row r="851" spans="4:5" outlineLevel="1" x14ac:dyDescent="0.2">
      <c r="D851" s="209" t="s">
        <v>1511</v>
      </c>
      <c r="E851" s="89"/>
    </row>
    <row r="852" spans="4:5" outlineLevel="1" x14ac:dyDescent="0.2">
      <c r="D852" s="209" t="s">
        <v>1512</v>
      </c>
      <c r="E852" s="89"/>
    </row>
    <row r="853" spans="4:5" outlineLevel="1" x14ac:dyDescent="0.2">
      <c r="D853" s="209" t="s">
        <v>1513</v>
      </c>
      <c r="E853" s="89"/>
    </row>
    <row r="854" spans="4:5" outlineLevel="1" x14ac:dyDescent="0.2">
      <c r="D854" s="209" t="s">
        <v>1514</v>
      </c>
      <c r="E854" s="89"/>
    </row>
    <row r="855" spans="4:5" outlineLevel="1" x14ac:dyDescent="0.2">
      <c r="D855" s="209" t="s">
        <v>1515</v>
      </c>
      <c r="E855" s="89"/>
    </row>
    <row r="856" spans="4:5" outlineLevel="1" x14ac:dyDescent="0.2">
      <c r="D856" s="209" t="s">
        <v>1516</v>
      </c>
      <c r="E856" s="89"/>
    </row>
    <row r="857" spans="4:5" outlineLevel="1" x14ac:dyDescent="0.2">
      <c r="D857" s="209" t="s">
        <v>1517</v>
      </c>
      <c r="E857" s="89"/>
    </row>
    <row r="858" spans="4:5" outlineLevel="1" x14ac:dyDescent="0.2">
      <c r="D858" s="209" t="s">
        <v>1518</v>
      </c>
      <c r="E858" s="89"/>
    </row>
    <row r="859" spans="4:5" outlineLevel="1" x14ac:dyDescent="0.2">
      <c r="D859" s="209" t="s">
        <v>1519</v>
      </c>
      <c r="E859" s="89"/>
    </row>
    <row r="860" spans="4:5" outlineLevel="1" x14ac:dyDescent="0.2">
      <c r="D860" s="209" t="s">
        <v>1520</v>
      </c>
      <c r="E860" s="89"/>
    </row>
    <row r="861" spans="4:5" outlineLevel="1" x14ac:dyDescent="0.2">
      <c r="D861" s="213" t="s">
        <v>2723</v>
      </c>
      <c r="E861" s="214"/>
    </row>
    <row r="862" spans="4:5" outlineLevel="1" x14ac:dyDescent="0.2">
      <c r="D862" s="213" t="s">
        <v>2724</v>
      </c>
      <c r="E862" s="214"/>
    </row>
    <row r="863" spans="4:5" outlineLevel="1" x14ac:dyDescent="0.2">
      <c r="D863" s="213" t="s">
        <v>2725</v>
      </c>
      <c r="E863" s="214"/>
    </row>
    <row r="864" spans="4:5" outlineLevel="1" x14ac:dyDescent="0.2">
      <c r="D864" s="213" t="s">
        <v>2726</v>
      </c>
      <c r="E864" s="214"/>
    </row>
    <row r="865" spans="2:8" outlineLevel="1" x14ac:dyDescent="0.2">
      <c r="D865" s="213" t="s">
        <v>2727</v>
      </c>
      <c r="E865" s="214"/>
    </row>
    <row r="866" spans="2:8" outlineLevel="1" x14ac:dyDescent="0.2">
      <c r="D866" s="213" t="s">
        <v>1521</v>
      </c>
      <c r="E866" s="214"/>
    </row>
    <row r="867" spans="2:8" outlineLevel="1" x14ac:dyDescent="0.2">
      <c r="D867" s="213" t="s">
        <v>1522</v>
      </c>
      <c r="E867" s="214"/>
    </row>
    <row r="868" spans="2:8" outlineLevel="1" x14ac:dyDescent="0.2">
      <c r="D868" s="213" t="s">
        <v>2803</v>
      </c>
      <c r="E868" s="214"/>
    </row>
    <row r="869" spans="2:8" outlineLevel="1" x14ac:dyDescent="0.2">
      <c r="D869" s="213" t="s">
        <v>2804</v>
      </c>
      <c r="E869" s="214"/>
    </row>
    <row r="870" spans="2:8" outlineLevel="1" x14ac:dyDescent="0.2">
      <c r="D870" s="213" t="s">
        <v>2805</v>
      </c>
      <c r="E870" s="214"/>
    </row>
    <row r="871" spans="2:8" outlineLevel="1" x14ac:dyDescent="0.2">
      <c r="D871" s="213" t="s">
        <v>2806</v>
      </c>
      <c r="E871" s="214"/>
    </row>
    <row r="872" spans="2:8" outlineLevel="1" x14ac:dyDescent="0.2">
      <c r="D872" s="213" t="s">
        <v>2807</v>
      </c>
      <c r="E872" s="214"/>
    </row>
    <row r="873" spans="2:8" outlineLevel="1" x14ac:dyDescent="0.2">
      <c r="D873" s="213" t="s">
        <v>2808</v>
      </c>
      <c r="E873" s="214"/>
    </row>
    <row r="874" spans="2:8" outlineLevel="1" x14ac:dyDescent="0.2">
      <c r="D874" s="213" t="s">
        <v>2809</v>
      </c>
      <c r="E874" s="214"/>
    </row>
    <row r="875" spans="2:8" outlineLevel="1" x14ac:dyDescent="0.2">
      <c r="D875" s="213" t="s">
        <v>2810</v>
      </c>
      <c r="E875" s="214"/>
    </row>
    <row r="876" spans="2:8" outlineLevel="1" x14ac:dyDescent="0.2">
      <c r="D876" s="213" t="s">
        <v>2811</v>
      </c>
      <c r="E876" s="214"/>
    </row>
    <row r="877" spans="2:8" outlineLevel="1" x14ac:dyDescent="0.2">
      <c r="D877" s="207" t="s">
        <v>2812</v>
      </c>
      <c r="E877" s="215"/>
    </row>
    <row r="879" spans="2:8" ht="15" x14ac:dyDescent="0.25">
      <c r="B879" s="21" t="s">
        <v>121</v>
      </c>
      <c r="C879" s="21"/>
      <c r="D879" s="21"/>
      <c r="E879" s="21"/>
      <c r="F879" s="21"/>
      <c r="G879" s="21"/>
      <c r="H879" s="21"/>
    </row>
    <row r="880" spans="2:8" outlineLevel="1" x14ac:dyDescent="0.2"/>
    <row r="881" spans="4:5" outlineLevel="1" x14ac:dyDescent="0.2">
      <c r="D881" s="202" t="s">
        <v>1523</v>
      </c>
      <c r="E881" s="203"/>
    </row>
    <row r="882" spans="4:5" outlineLevel="1" x14ac:dyDescent="0.2">
      <c r="D882" s="209" t="s">
        <v>1524</v>
      </c>
      <c r="E882" s="89"/>
    </row>
    <row r="883" spans="4:5" outlineLevel="1" x14ac:dyDescent="0.2">
      <c r="D883" s="209" t="s">
        <v>1525</v>
      </c>
      <c r="E883" s="89"/>
    </row>
    <row r="884" spans="4:5" outlineLevel="1" x14ac:dyDescent="0.2">
      <c r="D884" s="209" t="s">
        <v>1526</v>
      </c>
      <c r="E884" s="89"/>
    </row>
    <row r="885" spans="4:5" outlineLevel="1" x14ac:dyDescent="0.2">
      <c r="D885" s="209" t="s">
        <v>1527</v>
      </c>
      <c r="E885" s="89"/>
    </row>
    <row r="886" spans="4:5" outlineLevel="1" x14ac:dyDescent="0.2">
      <c r="D886" s="209" t="s">
        <v>1528</v>
      </c>
      <c r="E886" s="89"/>
    </row>
    <row r="887" spans="4:5" outlineLevel="1" x14ac:dyDescent="0.2">
      <c r="D887" s="209" t="s">
        <v>115</v>
      </c>
      <c r="E887" s="89"/>
    </row>
    <row r="888" spans="4:5" outlineLevel="1" x14ac:dyDescent="0.2">
      <c r="D888" s="209" t="s">
        <v>1529</v>
      </c>
      <c r="E888" s="89"/>
    </row>
    <row r="889" spans="4:5" outlineLevel="1" x14ac:dyDescent="0.2">
      <c r="D889" s="209" t="s">
        <v>1530</v>
      </c>
      <c r="E889" s="89"/>
    </row>
    <row r="890" spans="4:5" outlineLevel="1" x14ac:dyDescent="0.2">
      <c r="D890" s="209" t="s">
        <v>1531</v>
      </c>
      <c r="E890" s="89"/>
    </row>
    <row r="891" spans="4:5" outlineLevel="1" x14ac:dyDescent="0.2">
      <c r="D891" s="209" t="s">
        <v>1532</v>
      </c>
      <c r="E891" s="89"/>
    </row>
    <row r="892" spans="4:5" outlineLevel="1" x14ac:dyDescent="0.2">
      <c r="D892" s="209" t="s">
        <v>1533</v>
      </c>
      <c r="E892" s="89"/>
    </row>
    <row r="893" spans="4:5" outlineLevel="1" x14ac:dyDescent="0.2">
      <c r="D893" s="209" t="s">
        <v>1534</v>
      </c>
      <c r="E893" s="89"/>
    </row>
    <row r="894" spans="4:5" outlineLevel="1" x14ac:dyDescent="0.2">
      <c r="D894" s="209" t="s">
        <v>1535</v>
      </c>
      <c r="E894" s="89"/>
    </row>
    <row r="895" spans="4:5" outlineLevel="1" x14ac:dyDescent="0.2">
      <c r="D895" s="209" t="s">
        <v>1536</v>
      </c>
      <c r="E895" s="89"/>
    </row>
    <row r="896" spans="4:5" outlineLevel="1" x14ac:dyDescent="0.2">
      <c r="D896" s="209" t="s">
        <v>1537</v>
      </c>
      <c r="E896" s="89"/>
    </row>
    <row r="897" spans="4:5" outlineLevel="1" x14ac:dyDescent="0.2">
      <c r="D897" s="209" t="s">
        <v>1538</v>
      </c>
      <c r="E897" s="89"/>
    </row>
    <row r="898" spans="4:5" outlineLevel="1" x14ac:dyDescent="0.2">
      <c r="D898" s="209" t="s">
        <v>1539</v>
      </c>
      <c r="E898" s="89"/>
    </row>
    <row r="899" spans="4:5" outlineLevel="1" x14ac:dyDescent="0.2">
      <c r="D899" s="209" t="s">
        <v>1540</v>
      </c>
      <c r="E899" s="89"/>
    </row>
    <row r="900" spans="4:5" outlineLevel="1" x14ac:dyDescent="0.2">
      <c r="D900" s="209" t="s">
        <v>1541</v>
      </c>
      <c r="E900" s="89"/>
    </row>
    <row r="901" spans="4:5" outlineLevel="1" x14ac:dyDescent="0.2">
      <c r="D901" s="209" t="s">
        <v>1542</v>
      </c>
      <c r="E901" s="89"/>
    </row>
    <row r="902" spans="4:5" outlineLevel="1" x14ac:dyDescent="0.2">
      <c r="D902" s="209" t="s">
        <v>1549</v>
      </c>
      <c r="E902" s="89"/>
    </row>
    <row r="903" spans="4:5" outlineLevel="1" x14ac:dyDescent="0.2">
      <c r="D903" s="209" t="s">
        <v>1550</v>
      </c>
      <c r="E903" s="89"/>
    </row>
    <row r="904" spans="4:5" outlineLevel="1" x14ac:dyDescent="0.2">
      <c r="D904" s="209" t="s">
        <v>1551</v>
      </c>
      <c r="E904" s="89"/>
    </row>
    <row r="905" spans="4:5" outlineLevel="1" x14ac:dyDescent="0.2">
      <c r="D905" s="209" t="s">
        <v>1552</v>
      </c>
      <c r="E905" s="89"/>
    </row>
    <row r="906" spans="4:5" outlineLevel="1" x14ac:dyDescent="0.2">
      <c r="D906" s="213" t="s">
        <v>2818</v>
      </c>
      <c r="E906" s="214"/>
    </row>
    <row r="907" spans="4:5" outlineLevel="1" x14ac:dyDescent="0.2">
      <c r="D907" s="213" t="s">
        <v>2817</v>
      </c>
      <c r="E907" s="214"/>
    </row>
    <row r="908" spans="4:5" outlineLevel="1" x14ac:dyDescent="0.2">
      <c r="D908" s="213" t="s">
        <v>2816</v>
      </c>
      <c r="E908" s="214"/>
    </row>
    <row r="909" spans="4:5" outlineLevel="1" x14ac:dyDescent="0.2">
      <c r="D909" s="213" t="s">
        <v>2815</v>
      </c>
      <c r="E909" s="214"/>
    </row>
    <row r="910" spans="4:5" outlineLevel="1" x14ac:dyDescent="0.2">
      <c r="D910" s="213" t="s">
        <v>2814</v>
      </c>
      <c r="E910" s="214"/>
    </row>
    <row r="911" spans="4:5" outlineLevel="1" x14ac:dyDescent="0.2">
      <c r="D911" s="213" t="s">
        <v>2813</v>
      </c>
      <c r="E911" s="214"/>
    </row>
    <row r="912" spans="4:5" outlineLevel="1" x14ac:dyDescent="0.2">
      <c r="D912" s="213" t="s">
        <v>1553</v>
      </c>
      <c r="E912" s="214"/>
    </row>
    <row r="913" spans="2:8" outlineLevel="1" x14ac:dyDescent="0.2">
      <c r="D913" s="213" t="s">
        <v>1554</v>
      </c>
      <c r="E913" s="214"/>
    </row>
    <row r="914" spans="2:8" outlineLevel="1" x14ac:dyDescent="0.2">
      <c r="D914" s="213" t="s">
        <v>1555</v>
      </c>
      <c r="E914" s="214"/>
    </row>
    <row r="915" spans="2:8" outlineLevel="1" x14ac:dyDescent="0.2">
      <c r="D915" s="213" t="s">
        <v>1556</v>
      </c>
      <c r="E915" s="214"/>
    </row>
    <row r="916" spans="2:8" outlineLevel="1" x14ac:dyDescent="0.2">
      <c r="D916" s="213" t="s">
        <v>1557</v>
      </c>
      <c r="E916" s="214"/>
    </row>
    <row r="917" spans="2:8" outlineLevel="1" x14ac:dyDescent="0.2">
      <c r="D917" s="213" t="s">
        <v>1558</v>
      </c>
      <c r="E917" s="214"/>
    </row>
    <row r="918" spans="2:8" outlineLevel="1" x14ac:dyDescent="0.2">
      <c r="D918" s="213" t="s">
        <v>1559</v>
      </c>
      <c r="E918" s="214"/>
    </row>
    <row r="919" spans="2:8" outlineLevel="1" x14ac:dyDescent="0.2">
      <c r="D919" s="213" t="s">
        <v>1560</v>
      </c>
      <c r="E919" s="214"/>
    </row>
    <row r="920" spans="2:8" outlineLevel="1" x14ac:dyDescent="0.2">
      <c r="D920" s="213" t="s">
        <v>1561</v>
      </c>
      <c r="E920" s="214"/>
    </row>
    <row r="921" spans="2:8" outlineLevel="1" x14ac:dyDescent="0.2">
      <c r="D921" s="213" t="s">
        <v>1562</v>
      </c>
      <c r="E921" s="214"/>
    </row>
    <row r="922" spans="2:8" outlineLevel="1" x14ac:dyDescent="0.2">
      <c r="D922" s="213" t="s">
        <v>1563</v>
      </c>
      <c r="E922" s="214"/>
    </row>
    <row r="923" spans="2:8" outlineLevel="1" x14ac:dyDescent="0.2">
      <c r="D923" s="213" t="s">
        <v>1564</v>
      </c>
      <c r="E923" s="214"/>
    </row>
    <row r="924" spans="2:8" outlineLevel="1" x14ac:dyDescent="0.2">
      <c r="D924" s="213" t="s">
        <v>1565</v>
      </c>
      <c r="E924" s="214"/>
    </row>
    <row r="925" spans="2:8" outlineLevel="1" x14ac:dyDescent="0.2">
      <c r="D925" s="207" t="s">
        <v>1566</v>
      </c>
      <c r="E925" s="215"/>
    </row>
    <row r="927" spans="2:8" ht="15" x14ac:dyDescent="0.25">
      <c r="B927" s="21" t="s">
        <v>122</v>
      </c>
      <c r="C927" s="21"/>
      <c r="D927" s="21"/>
      <c r="E927" s="21"/>
      <c r="F927" s="21"/>
      <c r="G927" s="21"/>
      <c r="H927" s="21"/>
    </row>
    <row r="928" spans="2:8" outlineLevel="1" x14ac:dyDescent="0.2"/>
    <row r="929" spans="4:5" outlineLevel="1" x14ac:dyDescent="0.2">
      <c r="D929" s="202" t="s">
        <v>1567</v>
      </c>
      <c r="E929" s="203"/>
    </row>
    <row r="930" spans="4:5" outlineLevel="1" x14ac:dyDescent="0.2">
      <c r="D930" s="209" t="s">
        <v>1568</v>
      </c>
      <c r="E930" s="89"/>
    </row>
    <row r="931" spans="4:5" outlineLevel="1" x14ac:dyDescent="0.2">
      <c r="D931" s="209" t="s">
        <v>1569</v>
      </c>
      <c r="E931" s="89"/>
    </row>
    <row r="932" spans="4:5" outlineLevel="1" x14ac:dyDescent="0.2">
      <c r="D932" s="209" t="s">
        <v>1570</v>
      </c>
      <c r="E932" s="89"/>
    </row>
    <row r="933" spans="4:5" outlineLevel="1" x14ac:dyDescent="0.2">
      <c r="D933" s="209" t="s">
        <v>1571</v>
      </c>
      <c r="E933" s="89"/>
    </row>
    <row r="934" spans="4:5" outlineLevel="1" x14ac:dyDescent="0.2">
      <c r="D934" s="209" t="s">
        <v>1572</v>
      </c>
      <c r="E934" s="89"/>
    </row>
    <row r="935" spans="4:5" outlineLevel="1" x14ac:dyDescent="0.2">
      <c r="D935" s="209" t="s">
        <v>1573</v>
      </c>
      <c r="E935" s="89"/>
    </row>
    <row r="936" spans="4:5" outlineLevel="1" x14ac:dyDescent="0.2">
      <c r="D936" s="209" t="s">
        <v>1574</v>
      </c>
      <c r="E936" s="89"/>
    </row>
    <row r="937" spans="4:5" outlineLevel="1" x14ac:dyDescent="0.2">
      <c r="D937" s="209" t="s">
        <v>1575</v>
      </c>
      <c r="E937" s="89"/>
    </row>
    <row r="938" spans="4:5" outlineLevel="1" x14ac:dyDescent="0.2">
      <c r="D938" s="209" t="s">
        <v>1576</v>
      </c>
      <c r="E938" s="89"/>
    </row>
    <row r="939" spans="4:5" outlineLevel="1" x14ac:dyDescent="0.2">
      <c r="D939" s="209" t="s">
        <v>1577</v>
      </c>
      <c r="E939" s="89"/>
    </row>
    <row r="940" spans="4:5" outlineLevel="1" x14ac:dyDescent="0.2">
      <c r="D940" s="209" t="s">
        <v>1578</v>
      </c>
      <c r="E940" s="89"/>
    </row>
    <row r="941" spans="4:5" outlineLevel="1" x14ac:dyDescent="0.2">
      <c r="D941" s="209" t="s">
        <v>1579</v>
      </c>
      <c r="E941" s="89"/>
    </row>
    <row r="942" spans="4:5" outlineLevel="1" x14ac:dyDescent="0.2">
      <c r="D942" s="209" t="s">
        <v>1580</v>
      </c>
      <c r="E942" s="89"/>
    </row>
    <row r="943" spans="4:5" outlineLevel="1" x14ac:dyDescent="0.2">
      <c r="D943" s="209" t="s">
        <v>1581</v>
      </c>
      <c r="E943" s="89"/>
    </row>
    <row r="944" spans="4:5" outlineLevel="1" x14ac:dyDescent="0.2">
      <c r="D944" s="209" t="s">
        <v>1582</v>
      </c>
      <c r="E944" s="89"/>
    </row>
    <row r="945" spans="4:5" outlineLevel="1" x14ac:dyDescent="0.2">
      <c r="D945" s="209" t="s">
        <v>1583</v>
      </c>
      <c r="E945" s="89"/>
    </row>
    <row r="946" spans="4:5" outlineLevel="1" x14ac:dyDescent="0.2">
      <c r="D946" s="209" t="s">
        <v>1584</v>
      </c>
      <c r="E946" s="89"/>
    </row>
    <row r="947" spans="4:5" outlineLevel="1" x14ac:dyDescent="0.2">
      <c r="D947" s="209" t="s">
        <v>1585</v>
      </c>
      <c r="E947" s="89"/>
    </row>
    <row r="948" spans="4:5" outlineLevel="1" x14ac:dyDescent="0.2">
      <c r="D948" s="209" t="s">
        <v>1586</v>
      </c>
      <c r="E948" s="89"/>
    </row>
    <row r="949" spans="4:5" outlineLevel="1" x14ac:dyDescent="0.2">
      <c r="D949" s="209" t="s">
        <v>1587</v>
      </c>
      <c r="E949" s="89"/>
    </row>
    <row r="950" spans="4:5" outlineLevel="1" x14ac:dyDescent="0.2">
      <c r="D950" s="209" t="s">
        <v>1588</v>
      </c>
      <c r="E950" s="89"/>
    </row>
    <row r="951" spans="4:5" outlineLevel="1" x14ac:dyDescent="0.2">
      <c r="D951" s="209" t="s">
        <v>1589</v>
      </c>
      <c r="E951" s="89"/>
    </row>
    <row r="952" spans="4:5" outlineLevel="1" x14ac:dyDescent="0.2">
      <c r="D952" s="209" t="s">
        <v>1590</v>
      </c>
      <c r="E952" s="89"/>
    </row>
    <row r="953" spans="4:5" outlineLevel="1" x14ac:dyDescent="0.2">
      <c r="D953" s="209" t="s">
        <v>1591</v>
      </c>
      <c r="E953" s="89"/>
    </row>
    <row r="954" spans="4:5" outlineLevel="1" x14ac:dyDescent="0.2">
      <c r="D954" s="209" t="s">
        <v>1592</v>
      </c>
      <c r="E954" s="89"/>
    </row>
    <row r="955" spans="4:5" outlineLevel="1" x14ac:dyDescent="0.2">
      <c r="D955" s="209" t="s">
        <v>1593</v>
      </c>
      <c r="E955" s="89"/>
    </row>
    <row r="956" spans="4:5" outlineLevel="1" x14ac:dyDescent="0.2">
      <c r="D956" s="209" t="s">
        <v>1594</v>
      </c>
      <c r="E956" s="89"/>
    </row>
    <row r="957" spans="4:5" outlineLevel="1" x14ac:dyDescent="0.2">
      <c r="D957" s="209" t="s">
        <v>1595</v>
      </c>
      <c r="E957" s="89"/>
    </row>
    <row r="958" spans="4:5" outlineLevel="1" x14ac:dyDescent="0.2">
      <c r="D958" s="209" t="s">
        <v>1596</v>
      </c>
      <c r="E958" s="89"/>
    </row>
    <row r="959" spans="4:5" outlineLevel="1" x14ac:dyDescent="0.2">
      <c r="D959" s="209" t="s">
        <v>1597</v>
      </c>
      <c r="E959" s="89"/>
    </row>
    <row r="960" spans="4:5" outlineLevel="1" x14ac:dyDescent="0.2">
      <c r="D960" s="209" t="s">
        <v>1598</v>
      </c>
      <c r="E960" s="89"/>
    </row>
    <row r="961" spans="4:5" outlineLevel="1" x14ac:dyDescent="0.2">
      <c r="D961" s="209" t="s">
        <v>1599</v>
      </c>
      <c r="E961" s="89"/>
    </row>
    <row r="962" spans="4:5" outlineLevel="1" x14ac:dyDescent="0.2">
      <c r="D962" s="209" t="s">
        <v>1600</v>
      </c>
      <c r="E962" s="89"/>
    </row>
    <row r="963" spans="4:5" outlineLevel="1" x14ac:dyDescent="0.2">
      <c r="D963" s="209" t="s">
        <v>1601</v>
      </c>
      <c r="E963" s="89"/>
    </row>
    <row r="964" spans="4:5" outlineLevel="1" x14ac:dyDescent="0.2">
      <c r="D964" s="209" t="s">
        <v>1602</v>
      </c>
      <c r="E964" s="89"/>
    </row>
    <row r="965" spans="4:5" outlineLevel="1" x14ac:dyDescent="0.2">
      <c r="D965" s="209" t="s">
        <v>1603</v>
      </c>
      <c r="E965" s="89"/>
    </row>
    <row r="966" spans="4:5" outlineLevel="1" x14ac:dyDescent="0.2">
      <c r="D966" s="209" t="s">
        <v>1604</v>
      </c>
      <c r="E966" s="89"/>
    </row>
    <row r="967" spans="4:5" outlineLevel="1" x14ac:dyDescent="0.2">
      <c r="D967" s="209" t="s">
        <v>1605</v>
      </c>
      <c r="E967" s="89"/>
    </row>
    <row r="968" spans="4:5" outlineLevel="1" x14ac:dyDescent="0.2">
      <c r="D968" s="209" t="s">
        <v>1606</v>
      </c>
      <c r="E968" s="89"/>
    </row>
    <row r="969" spans="4:5" outlineLevel="1" x14ac:dyDescent="0.2">
      <c r="D969" s="209" t="s">
        <v>1607</v>
      </c>
      <c r="E969" s="89"/>
    </row>
    <row r="970" spans="4:5" outlineLevel="1" x14ac:dyDescent="0.2">
      <c r="D970" s="209" t="s">
        <v>1608</v>
      </c>
      <c r="E970" s="89"/>
    </row>
    <row r="971" spans="4:5" outlineLevel="1" x14ac:dyDescent="0.2">
      <c r="D971" s="209" t="s">
        <v>1609</v>
      </c>
      <c r="E971" s="89"/>
    </row>
    <row r="972" spans="4:5" outlineLevel="1" x14ac:dyDescent="0.2">
      <c r="D972" s="209" t="s">
        <v>1610</v>
      </c>
      <c r="E972" s="89"/>
    </row>
    <row r="973" spans="4:5" outlineLevel="1" x14ac:dyDescent="0.2">
      <c r="D973" s="209" t="s">
        <v>1611</v>
      </c>
      <c r="E973" s="89"/>
    </row>
    <row r="974" spans="4:5" outlineLevel="1" x14ac:dyDescent="0.2">
      <c r="D974" s="209" t="s">
        <v>1612</v>
      </c>
      <c r="E974" s="89"/>
    </row>
    <row r="975" spans="4:5" outlineLevel="1" x14ac:dyDescent="0.2">
      <c r="D975" s="213" t="s">
        <v>2728</v>
      </c>
      <c r="E975" s="214"/>
    </row>
    <row r="976" spans="4:5" outlineLevel="1" x14ac:dyDescent="0.2">
      <c r="D976" s="213" t="s">
        <v>1613</v>
      </c>
      <c r="E976" s="214"/>
    </row>
    <row r="977" spans="2:8" outlineLevel="1" x14ac:dyDescent="0.2">
      <c r="D977" s="213" t="s">
        <v>1614</v>
      </c>
      <c r="E977" s="214"/>
    </row>
    <row r="978" spans="2:8" outlineLevel="1" x14ac:dyDescent="0.2">
      <c r="D978" s="213" t="s">
        <v>123</v>
      </c>
      <c r="E978" s="214"/>
    </row>
    <row r="979" spans="2:8" outlineLevel="1" x14ac:dyDescent="0.2">
      <c r="D979" s="213" t="s">
        <v>124</v>
      </c>
      <c r="E979" s="214"/>
    </row>
    <row r="980" spans="2:8" outlineLevel="1" x14ac:dyDescent="0.2">
      <c r="D980" s="213" t="s">
        <v>125</v>
      </c>
      <c r="E980" s="214"/>
    </row>
    <row r="981" spans="2:8" outlineLevel="1" x14ac:dyDescent="0.2">
      <c r="D981" s="213" t="s">
        <v>126</v>
      </c>
      <c r="E981" s="214"/>
    </row>
    <row r="982" spans="2:8" outlineLevel="1" x14ac:dyDescent="0.2">
      <c r="D982" s="207" t="s">
        <v>127</v>
      </c>
      <c r="E982" s="215"/>
    </row>
    <row r="984" spans="2:8" ht="15" x14ac:dyDescent="0.25">
      <c r="B984" s="21" t="s">
        <v>128</v>
      </c>
      <c r="C984" s="21"/>
      <c r="D984" s="21"/>
      <c r="E984" s="21"/>
      <c r="F984" s="21"/>
      <c r="G984" s="21"/>
      <c r="H984" s="21"/>
    </row>
    <row r="985" spans="2:8" outlineLevel="1" x14ac:dyDescent="0.2"/>
    <row r="986" spans="2:8" outlineLevel="1" x14ac:dyDescent="0.2">
      <c r="D986" s="1077" t="s">
        <v>1615</v>
      </c>
      <c r="E986" s="1078"/>
    </row>
    <row r="987" spans="2:8" outlineLevel="1" x14ac:dyDescent="0.2">
      <c r="D987" s="236" t="s">
        <v>1616</v>
      </c>
      <c r="E987" s="1079"/>
    </row>
    <row r="990" spans="2:8" ht="16.5" x14ac:dyDescent="0.25">
      <c r="B990" s="11" t="s">
        <v>129</v>
      </c>
      <c r="C990" s="11"/>
      <c r="D990" s="11"/>
      <c r="E990" s="11"/>
      <c r="F990" s="11"/>
      <c r="G990" s="11"/>
      <c r="H990" s="11"/>
    </row>
    <row r="992" spans="2:8" ht="15" x14ac:dyDescent="0.25">
      <c r="B992" s="21" t="s">
        <v>2931</v>
      </c>
      <c r="C992" s="21"/>
      <c r="D992" s="21"/>
      <c r="E992" s="21"/>
      <c r="F992" s="21"/>
      <c r="G992" s="21"/>
      <c r="H992" s="21"/>
    </row>
    <row r="993" spans="4:5" outlineLevel="1" x14ac:dyDescent="0.2"/>
    <row r="994" spans="4:5" outlineLevel="1" x14ac:dyDescent="0.2">
      <c r="D994" s="202" t="s">
        <v>1617</v>
      </c>
      <c r="E994" s="203"/>
    </row>
    <row r="995" spans="4:5" outlineLevel="1" x14ac:dyDescent="0.2">
      <c r="D995" s="209" t="s">
        <v>1618</v>
      </c>
      <c r="E995" s="89"/>
    </row>
    <row r="996" spans="4:5" outlineLevel="1" x14ac:dyDescent="0.2">
      <c r="D996" s="209" t="s">
        <v>1619</v>
      </c>
      <c r="E996" s="89"/>
    </row>
    <row r="997" spans="4:5" outlineLevel="1" x14ac:dyDescent="0.2">
      <c r="D997" s="209" t="s">
        <v>1620</v>
      </c>
      <c r="E997" s="89"/>
    </row>
    <row r="998" spans="4:5" outlineLevel="1" x14ac:dyDescent="0.2">
      <c r="D998" s="209" t="s">
        <v>1621</v>
      </c>
      <c r="E998" s="89"/>
    </row>
    <row r="999" spans="4:5" outlineLevel="1" x14ac:dyDescent="0.2">
      <c r="D999" s="209" t="s">
        <v>1622</v>
      </c>
      <c r="E999" s="89"/>
    </row>
    <row r="1000" spans="4:5" outlineLevel="1" x14ac:dyDescent="0.2">
      <c r="D1000" s="209" t="s">
        <v>1623</v>
      </c>
      <c r="E1000" s="89"/>
    </row>
    <row r="1001" spans="4:5" outlineLevel="1" x14ac:dyDescent="0.2">
      <c r="D1001" s="209" t="s">
        <v>1624</v>
      </c>
      <c r="E1001" s="89"/>
    </row>
    <row r="1002" spans="4:5" outlineLevel="1" x14ac:dyDescent="0.2">
      <c r="D1002" s="209" t="s">
        <v>1625</v>
      </c>
      <c r="E1002" s="89"/>
    </row>
    <row r="1003" spans="4:5" outlineLevel="1" x14ac:dyDescent="0.2">
      <c r="D1003" s="209" t="s">
        <v>1626</v>
      </c>
      <c r="E1003" s="89"/>
    </row>
    <row r="1004" spans="4:5" outlineLevel="1" x14ac:dyDescent="0.2">
      <c r="D1004" s="209" t="s">
        <v>1627</v>
      </c>
      <c r="E1004" s="89"/>
    </row>
    <row r="1005" spans="4:5" outlineLevel="1" x14ac:dyDescent="0.2">
      <c r="D1005" s="209" t="s">
        <v>1628</v>
      </c>
      <c r="E1005" s="89"/>
    </row>
    <row r="1006" spans="4:5" outlineLevel="1" x14ac:dyDescent="0.2">
      <c r="D1006" s="209" t="s">
        <v>1629</v>
      </c>
      <c r="E1006" s="89"/>
    </row>
    <row r="1007" spans="4:5" outlineLevel="1" x14ac:dyDescent="0.2">
      <c r="D1007" s="209" t="s">
        <v>1630</v>
      </c>
      <c r="E1007" s="89"/>
    </row>
    <row r="1008" spans="4:5" outlineLevel="1" x14ac:dyDescent="0.2">
      <c r="D1008" s="209" t="s">
        <v>1631</v>
      </c>
      <c r="E1008" s="89"/>
    </row>
    <row r="1009" spans="4:5" outlineLevel="1" x14ac:dyDescent="0.2">
      <c r="D1009" s="209" t="s">
        <v>1632</v>
      </c>
      <c r="E1009" s="89"/>
    </row>
    <row r="1010" spans="4:5" outlineLevel="1" x14ac:dyDescent="0.2">
      <c r="D1010" s="209" t="s">
        <v>1633</v>
      </c>
      <c r="E1010" s="89"/>
    </row>
    <row r="1011" spans="4:5" outlineLevel="1" x14ac:dyDescent="0.2">
      <c r="D1011" s="209" t="s">
        <v>1634</v>
      </c>
      <c r="E1011" s="89"/>
    </row>
    <row r="1012" spans="4:5" outlineLevel="1" x14ac:dyDescent="0.2">
      <c r="D1012" s="209" t="s">
        <v>1635</v>
      </c>
      <c r="E1012" s="89"/>
    </row>
    <row r="1013" spans="4:5" outlineLevel="1" x14ac:dyDescent="0.2">
      <c r="D1013" s="209" t="s">
        <v>1636</v>
      </c>
      <c r="E1013" s="89"/>
    </row>
    <row r="1014" spans="4:5" outlineLevel="1" x14ac:dyDescent="0.2">
      <c r="D1014" s="209" t="s">
        <v>1637</v>
      </c>
      <c r="E1014" s="89"/>
    </row>
    <row r="1015" spans="4:5" outlineLevel="1" x14ac:dyDescent="0.2">
      <c r="D1015" s="209" t="s">
        <v>1638</v>
      </c>
      <c r="E1015" s="89"/>
    </row>
    <row r="1016" spans="4:5" outlineLevel="1" x14ac:dyDescent="0.2">
      <c r="D1016" s="209" t="s">
        <v>2855</v>
      </c>
      <c r="E1016" s="89"/>
    </row>
    <row r="1017" spans="4:5" outlineLevel="1" x14ac:dyDescent="0.2">
      <c r="D1017" s="209" t="s">
        <v>2856</v>
      </c>
      <c r="E1017" s="89"/>
    </row>
    <row r="1018" spans="4:5" outlineLevel="1" x14ac:dyDescent="0.2">
      <c r="D1018" s="209" t="s">
        <v>2857</v>
      </c>
      <c r="E1018" s="89"/>
    </row>
    <row r="1019" spans="4:5" outlineLevel="1" x14ac:dyDescent="0.2">
      <c r="D1019" s="209" t="s">
        <v>2858</v>
      </c>
      <c r="E1019" s="89"/>
    </row>
    <row r="1020" spans="4:5" outlineLevel="1" x14ac:dyDescent="0.2">
      <c r="D1020" s="209" t="s">
        <v>1639</v>
      </c>
      <c r="E1020" s="89"/>
    </row>
    <row r="1021" spans="4:5" outlineLevel="1" x14ac:dyDescent="0.2">
      <c r="D1021" s="209" t="s">
        <v>1640</v>
      </c>
      <c r="E1021" s="89"/>
    </row>
    <row r="1022" spans="4:5" outlineLevel="1" x14ac:dyDescent="0.2">
      <c r="D1022" s="209" t="s">
        <v>1641</v>
      </c>
      <c r="E1022" s="89"/>
    </row>
    <row r="1023" spans="4:5" outlineLevel="1" x14ac:dyDescent="0.2">
      <c r="D1023" s="209" t="s">
        <v>1642</v>
      </c>
      <c r="E1023" s="89"/>
    </row>
    <row r="1024" spans="4:5" outlineLevel="1" x14ac:dyDescent="0.2">
      <c r="D1024" s="213" t="s">
        <v>2729</v>
      </c>
      <c r="E1024" s="214"/>
    </row>
    <row r="1025" spans="4:5" outlineLevel="1" x14ac:dyDescent="0.2">
      <c r="D1025" s="213" t="s">
        <v>2730</v>
      </c>
      <c r="E1025" s="214"/>
    </row>
    <row r="1026" spans="4:5" outlineLevel="1" x14ac:dyDescent="0.2">
      <c r="D1026" s="213" t="s">
        <v>2731</v>
      </c>
      <c r="E1026" s="214"/>
    </row>
    <row r="1027" spans="4:5" outlineLevel="1" x14ac:dyDescent="0.2">
      <c r="D1027" s="213" t="s">
        <v>2732</v>
      </c>
      <c r="E1027" s="214"/>
    </row>
    <row r="1028" spans="4:5" outlineLevel="1" x14ac:dyDescent="0.2">
      <c r="D1028" s="213" t="s">
        <v>2733</v>
      </c>
      <c r="E1028" s="214"/>
    </row>
    <row r="1029" spans="4:5" outlineLevel="1" x14ac:dyDescent="0.2">
      <c r="D1029" s="213" t="s">
        <v>2734</v>
      </c>
      <c r="E1029" s="214"/>
    </row>
    <row r="1030" spans="4:5" outlineLevel="1" x14ac:dyDescent="0.2">
      <c r="D1030" s="213" t="s">
        <v>2735</v>
      </c>
      <c r="E1030" s="214"/>
    </row>
    <row r="1031" spans="4:5" outlineLevel="1" x14ac:dyDescent="0.2">
      <c r="D1031" s="213" t="s">
        <v>2736</v>
      </c>
      <c r="E1031" s="214"/>
    </row>
    <row r="1032" spans="4:5" outlineLevel="1" x14ac:dyDescent="0.2">
      <c r="D1032" s="213" t="s">
        <v>2737</v>
      </c>
      <c r="E1032" s="214"/>
    </row>
    <row r="1033" spans="4:5" outlineLevel="1" x14ac:dyDescent="0.2">
      <c r="D1033" s="213" t="s">
        <v>2738</v>
      </c>
      <c r="E1033" s="214"/>
    </row>
    <row r="1034" spans="4:5" outlineLevel="1" x14ac:dyDescent="0.2">
      <c r="D1034" s="213" t="s">
        <v>2739</v>
      </c>
      <c r="E1034" s="214"/>
    </row>
    <row r="1035" spans="4:5" outlineLevel="1" x14ac:dyDescent="0.2">
      <c r="D1035" s="213" t="s">
        <v>2740</v>
      </c>
      <c r="E1035" s="214"/>
    </row>
    <row r="1036" spans="4:5" outlineLevel="1" x14ac:dyDescent="0.2">
      <c r="D1036" s="213" t="s">
        <v>1643</v>
      </c>
      <c r="E1036" s="214"/>
    </row>
    <row r="1037" spans="4:5" outlineLevel="1" x14ac:dyDescent="0.2">
      <c r="D1037" s="213" t="s">
        <v>1644</v>
      </c>
      <c r="E1037" s="214"/>
    </row>
    <row r="1038" spans="4:5" outlineLevel="1" x14ac:dyDescent="0.2">
      <c r="D1038" s="213" t="s">
        <v>1645</v>
      </c>
      <c r="E1038" s="214"/>
    </row>
    <row r="1039" spans="4:5" outlineLevel="1" x14ac:dyDescent="0.2">
      <c r="D1039" s="213" t="s">
        <v>1646</v>
      </c>
      <c r="E1039" s="214"/>
    </row>
    <row r="1040" spans="4:5" outlineLevel="1" x14ac:dyDescent="0.2">
      <c r="D1040" s="213" t="s">
        <v>1647</v>
      </c>
      <c r="E1040" s="214"/>
    </row>
    <row r="1041" spans="2:8" outlineLevel="1" x14ac:dyDescent="0.2">
      <c r="D1041" s="213" t="s">
        <v>1648</v>
      </c>
      <c r="E1041" s="214"/>
    </row>
    <row r="1042" spans="2:8" outlineLevel="1" x14ac:dyDescent="0.2">
      <c r="D1042" s="213" t="s">
        <v>1649</v>
      </c>
      <c r="E1042" s="214"/>
    </row>
    <row r="1043" spans="2:8" outlineLevel="1" x14ac:dyDescent="0.2">
      <c r="D1043" s="213" t="s">
        <v>1650</v>
      </c>
      <c r="E1043" s="214"/>
    </row>
    <row r="1044" spans="2:8" outlineLevel="1" x14ac:dyDescent="0.2">
      <c r="D1044" s="213" t="s">
        <v>1651</v>
      </c>
      <c r="E1044" s="214"/>
    </row>
    <row r="1045" spans="2:8" outlineLevel="1" x14ac:dyDescent="0.2">
      <c r="D1045" s="213" t="s">
        <v>1652</v>
      </c>
      <c r="E1045" s="214"/>
    </row>
    <row r="1046" spans="2:8" outlineLevel="1" x14ac:dyDescent="0.2">
      <c r="D1046" s="213" t="s">
        <v>1653</v>
      </c>
      <c r="E1046" s="214"/>
    </row>
    <row r="1047" spans="2:8" outlineLevel="1" x14ac:dyDescent="0.2">
      <c r="D1047" s="213" t="s">
        <v>1654</v>
      </c>
      <c r="E1047" s="214"/>
    </row>
    <row r="1048" spans="2:8" outlineLevel="1" x14ac:dyDescent="0.2">
      <c r="D1048" s="213" t="s">
        <v>1655</v>
      </c>
      <c r="E1048" s="214"/>
    </row>
    <row r="1049" spans="2:8" outlineLevel="1" x14ac:dyDescent="0.2">
      <c r="D1049" s="213" t="s">
        <v>1656</v>
      </c>
      <c r="E1049" s="214"/>
    </row>
    <row r="1050" spans="2:8" outlineLevel="1" x14ac:dyDescent="0.2">
      <c r="D1050" s="213" t="s">
        <v>1657</v>
      </c>
      <c r="E1050" s="214"/>
    </row>
    <row r="1051" spans="2:8" outlineLevel="1" x14ac:dyDescent="0.2">
      <c r="D1051" s="213" t="s">
        <v>1658</v>
      </c>
      <c r="E1051" s="214"/>
    </row>
    <row r="1052" spans="2:8" outlineLevel="1" x14ac:dyDescent="0.2">
      <c r="D1052" s="213" t="s">
        <v>1659</v>
      </c>
      <c r="E1052" s="214"/>
    </row>
    <row r="1053" spans="2:8" outlineLevel="1" x14ac:dyDescent="0.2">
      <c r="D1053" s="207" t="s">
        <v>2706</v>
      </c>
      <c r="E1053" s="215"/>
    </row>
    <row r="1055" spans="2:8" ht="15" x14ac:dyDescent="0.25">
      <c r="B1055" s="21" t="s">
        <v>2925</v>
      </c>
      <c r="C1055" s="21"/>
      <c r="D1055" s="21"/>
      <c r="E1055" s="21"/>
      <c r="F1055" s="21"/>
      <c r="G1055" s="21"/>
      <c r="H1055" s="21"/>
    </row>
    <row r="1056" spans="2:8" outlineLevel="1" x14ac:dyDescent="0.2"/>
    <row r="1057" spans="4:5" outlineLevel="1" x14ac:dyDescent="0.2">
      <c r="D1057" s="202" t="s">
        <v>1660</v>
      </c>
      <c r="E1057" s="203"/>
    </row>
    <row r="1058" spans="4:5" outlineLevel="1" x14ac:dyDescent="0.2">
      <c r="D1058" s="209" t="s">
        <v>1661</v>
      </c>
      <c r="E1058" s="89"/>
    </row>
    <row r="1059" spans="4:5" outlineLevel="1" x14ac:dyDescent="0.2">
      <c r="D1059" s="209" t="s">
        <v>1662</v>
      </c>
      <c r="E1059" s="89"/>
    </row>
    <row r="1060" spans="4:5" outlineLevel="1" x14ac:dyDescent="0.2">
      <c r="D1060" s="209" t="s">
        <v>1663</v>
      </c>
      <c r="E1060" s="89"/>
    </row>
    <row r="1061" spans="4:5" outlineLevel="1" x14ac:dyDescent="0.2">
      <c r="D1061" s="209" t="s">
        <v>1664</v>
      </c>
      <c r="E1061" s="89"/>
    </row>
    <row r="1062" spans="4:5" outlineLevel="1" x14ac:dyDescent="0.2">
      <c r="D1062" s="209" t="s">
        <v>1665</v>
      </c>
      <c r="E1062" s="89"/>
    </row>
    <row r="1063" spans="4:5" outlineLevel="1" x14ac:dyDescent="0.2">
      <c r="D1063" s="209" t="s">
        <v>1666</v>
      </c>
      <c r="E1063" s="89"/>
    </row>
    <row r="1064" spans="4:5" outlineLevel="1" x14ac:dyDescent="0.2">
      <c r="D1064" s="209" t="s">
        <v>1667</v>
      </c>
      <c r="E1064" s="89"/>
    </row>
    <row r="1065" spans="4:5" outlineLevel="1" x14ac:dyDescent="0.2">
      <c r="D1065" s="209" t="s">
        <v>1668</v>
      </c>
      <c r="E1065" s="89"/>
    </row>
    <row r="1066" spans="4:5" outlineLevel="1" x14ac:dyDescent="0.2">
      <c r="D1066" s="209" t="s">
        <v>1669</v>
      </c>
      <c r="E1066" s="89"/>
    </row>
    <row r="1067" spans="4:5" outlineLevel="1" x14ac:dyDescent="0.2">
      <c r="D1067" s="209" t="s">
        <v>1670</v>
      </c>
      <c r="E1067" s="89"/>
    </row>
    <row r="1068" spans="4:5" outlineLevel="1" x14ac:dyDescent="0.2">
      <c r="D1068" s="209" t="s">
        <v>1671</v>
      </c>
      <c r="E1068" s="89"/>
    </row>
    <row r="1069" spans="4:5" outlineLevel="1" x14ac:dyDescent="0.2">
      <c r="D1069" s="209" t="s">
        <v>1672</v>
      </c>
      <c r="E1069" s="89"/>
    </row>
    <row r="1070" spans="4:5" outlineLevel="1" x14ac:dyDescent="0.2">
      <c r="D1070" s="209" t="s">
        <v>1673</v>
      </c>
      <c r="E1070" s="89"/>
    </row>
    <row r="1071" spans="4:5" outlineLevel="1" x14ac:dyDescent="0.2">
      <c r="D1071" s="205" t="s">
        <v>2859</v>
      </c>
      <c r="E1071" s="206"/>
    </row>
    <row r="1072" spans="4:5" outlineLevel="1" x14ac:dyDescent="0.2">
      <c r="D1072" s="205" t="s">
        <v>2860</v>
      </c>
      <c r="E1072" s="206"/>
    </row>
    <row r="1073" spans="4:5" outlineLevel="1" x14ac:dyDescent="0.2">
      <c r="D1073" s="205" t="s">
        <v>2861</v>
      </c>
      <c r="E1073" s="206"/>
    </row>
    <row r="1074" spans="4:5" outlineLevel="1" x14ac:dyDescent="0.2">
      <c r="D1074" s="205" t="s">
        <v>2862</v>
      </c>
      <c r="E1074" s="206"/>
    </row>
    <row r="1075" spans="4:5" outlineLevel="1" x14ac:dyDescent="0.2">
      <c r="D1075" s="205" t="s">
        <v>2863</v>
      </c>
      <c r="E1075" s="206"/>
    </row>
    <row r="1076" spans="4:5" outlineLevel="1" x14ac:dyDescent="0.2">
      <c r="D1076" s="205" t="s">
        <v>2864</v>
      </c>
      <c r="E1076" s="206"/>
    </row>
    <row r="1077" spans="4:5" outlineLevel="1" x14ac:dyDescent="0.2">
      <c r="D1077" s="205" t="s">
        <v>2865</v>
      </c>
      <c r="E1077" s="206"/>
    </row>
    <row r="1078" spans="4:5" outlineLevel="1" x14ac:dyDescent="0.2">
      <c r="D1078" s="205" t="s">
        <v>2866</v>
      </c>
      <c r="E1078" s="206"/>
    </row>
    <row r="1079" spans="4:5" outlineLevel="1" x14ac:dyDescent="0.2">
      <c r="D1079" s="205" t="s">
        <v>2867</v>
      </c>
      <c r="E1079" s="206"/>
    </row>
    <row r="1080" spans="4:5" outlineLevel="1" x14ac:dyDescent="0.2">
      <c r="D1080" s="205" t="s">
        <v>2868</v>
      </c>
      <c r="E1080" s="206"/>
    </row>
    <row r="1081" spans="4:5" outlineLevel="1" x14ac:dyDescent="0.2">
      <c r="D1081" s="205" t="s">
        <v>2869</v>
      </c>
      <c r="E1081" s="206"/>
    </row>
    <row r="1082" spans="4:5" outlineLevel="1" x14ac:dyDescent="0.2">
      <c r="D1082" s="205" t="s">
        <v>2870</v>
      </c>
      <c r="E1082" s="206"/>
    </row>
    <row r="1083" spans="4:5" outlineLevel="1" x14ac:dyDescent="0.2">
      <c r="D1083" s="205" t="s">
        <v>2871</v>
      </c>
      <c r="E1083" s="206"/>
    </row>
    <row r="1084" spans="4:5" outlineLevel="1" x14ac:dyDescent="0.2">
      <c r="D1084" s="205" t="s">
        <v>2872</v>
      </c>
      <c r="E1084" s="206"/>
    </row>
    <row r="1085" spans="4:5" outlineLevel="1" x14ac:dyDescent="0.2">
      <c r="D1085" s="205" t="s">
        <v>2873</v>
      </c>
      <c r="E1085" s="206"/>
    </row>
    <row r="1086" spans="4:5" outlineLevel="1" x14ac:dyDescent="0.2">
      <c r="D1086" s="205" t="s">
        <v>2874</v>
      </c>
      <c r="E1086" s="206"/>
    </row>
    <row r="1087" spans="4:5" outlineLevel="1" x14ac:dyDescent="0.2">
      <c r="D1087" s="205" t="s">
        <v>2875</v>
      </c>
      <c r="E1087" s="206"/>
    </row>
    <row r="1088" spans="4:5" outlineLevel="1" x14ac:dyDescent="0.2">
      <c r="D1088" s="205" t="s">
        <v>2876</v>
      </c>
      <c r="E1088" s="206"/>
    </row>
    <row r="1089" spans="4:5" outlineLevel="1" x14ac:dyDescent="0.2">
      <c r="D1089" s="205" t="s">
        <v>2877</v>
      </c>
      <c r="E1089" s="206"/>
    </row>
    <row r="1090" spans="4:5" outlineLevel="1" x14ac:dyDescent="0.2">
      <c r="D1090" s="205" t="s">
        <v>2878</v>
      </c>
      <c r="E1090" s="206"/>
    </row>
    <row r="1091" spans="4:5" outlineLevel="1" x14ac:dyDescent="0.2">
      <c r="D1091" s="205" t="s">
        <v>2879</v>
      </c>
      <c r="E1091" s="206"/>
    </row>
    <row r="1092" spans="4:5" outlineLevel="1" x14ac:dyDescent="0.2">
      <c r="D1092" s="205" t="s">
        <v>2880</v>
      </c>
      <c r="E1092" s="206"/>
    </row>
    <row r="1093" spans="4:5" outlineLevel="1" x14ac:dyDescent="0.2">
      <c r="D1093" s="205" t="s">
        <v>2881</v>
      </c>
      <c r="E1093" s="206"/>
    </row>
    <row r="1094" spans="4:5" outlineLevel="1" x14ac:dyDescent="0.2">
      <c r="D1094" s="205" t="s">
        <v>2882</v>
      </c>
      <c r="E1094" s="206"/>
    </row>
    <row r="1095" spans="4:5" outlineLevel="1" x14ac:dyDescent="0.2">
      <c r="D1095" s="205" t="s">
        <v>2883</v>
      </c>
      <c r="E1095" s="206"/>
    </row>
    <row r="1096" spans="4:5" outlineLevel="1" x14ac:dyDescent="0.2">
      <c r="D1096" s="205" t="s">
        <v>2884</v>
      </c>
      <c r="E1096" s="206"/>
    </row>
    <row r="1097" spans="4:5" outlineLevel="1" x14ac:dyDescent="0.2">
      <c r="D1097" s="205" t="s">
        <v>2885</v>
      </c>
      <c r="E1097" s="206"/>
    </row>
    <row r="1098" spans="4:5" outlineLevel="1" x14ac:dyDescent="0.2">
      <c r="D1098" s="205" t="s">
        <v>2886</v>
      </c>
      <c r="E1098" s="206"/>
    </row>
    <row r="1099" spans="4:5" outlineLevel="1" x14ac:dyDescent="0.2">
      <c r="D1099" s="205" t="s">
        <v>2887</v>
      </c>
      <c r="E1099" s="206"/>
    </row>
    <row r="1100" spans="4:5" outlineLevel="1" x14ac:dyDescent="0.2">
      <c r="D1100" s="205" t="s">
        <v>2888</v>
      </c>
      <c r="E1100" s="206"/>
    </row>
    <row r="1101" spans="4:5" outlineLevel="1" x14ac:dyDescent="0.2">
      <c r="D1101" s="205" t="s">
        <v>2889</v>
      </c>
      <c r="E1101" s="206"/>
    </row>
    <row r="1102" spans="4:5" outlineLevel="1" x14ac:dyDescent="0.2">
      <c r="D1102" s="205" t="s">
        <v>2890</v>
      </c>
      <c r="E1102" s="206"/>
    </row>
    <row r="1103" spans="4:5" outlineLevel="1" x14ac:dyDescent="0.2">
      <c r="D1103" s="205" t="s">
        <v>2891</v>
      </c>
      <c r="E1103" s="206"/>
    </row>
    <row r="1104" spans="4:5" outlineLevel="1" x14ac:dyDescent="0.2">
      <c r="D1104" s="205" t="s">
        <v>2892</v>
      </c>
      <c r="E1104" s="206"/>
    </row>
    <row r="1105" spans="2:8" outlineLevel="1" x14ac:dyDescent="0.2">
      <c r="D1105" s="205" t="s">
        <v>2893</v>
      </c>
      <c r="E1105" s="206"/>
    </row>
    <row r="1106" spans="2:8" outlineLevel="1" x14ac:dyDescent="0.2">
      <c r="D1106" s="205" t="s">
        <v>2894</v>
      </c>
      <c r="E1106" s="206"/>
    </row>
    <row r="1107" spans="2:8" outlineLevel="1" x14ac:dyDescent="0.2">
      <c r="D1107" s="205" t="s">
        <v>2895</v>
      </c>
      <c r="E1107" s="206"/>
    </row>
    <row r="1108" spans="2:8" outlineLevel="1" x14ac:dyDescent="0.2">
      <c r="D1108" s="205" t="s">
        <v>2896</v>
      </c>
      <c r="E1108" s="206"/>
    </row>
    <row r="1109" spans="2:8" outlineLevel="1" x14ac:dyDescent="0.2">
      <c r="D1109" s="205" t="s">
        <v>2897</v>
      </c>
      <c r="E1109" s="206"/>
    </row>
    <row r="1110" spans="2:8" outlineLevel="1" x14ac:dyDescent="0.2">
      <c r="D1110" s="205" t="s">
        <v>2898</v>
      </c>
      <c r="E1110" s="206"/>
    </row>
    <row r="1111" spans="2:8" outlineLevel="1" x14ac:dyDescent="0.2">
      <c r="D1111" s="205" t="s">
        <v>2899</v>
      </c>
      <c r="E1111" s="206"/>
    </row>
    <row r="1112" spans="2:8" outlineLevel="1" x14ac:dyDescent="0.2">
      <c r="D1112" s="205" t="s">
        <v>2900</v>
      </c>
      <c r="E1112" s="206"/>
    </row>
    <row r="1113" spans="2:8" outlineLevel="1" x14ac:dyDescent="0.2">
      <c r="D1113" s="205" t="s">
        <v>2901</v>
      </c>
      <c r="E1113" s="206"/>
    </row>
    <row r="1114" spans="2:8" outlineLevel="1" x14ac:dyDescent="0.2">
      <c r="D1114" s="205" t="s">
        <v>2902</v>
      </c>
      <c r="E1114" s="206"/>
    </row>
    <row r="1115" spans="2:8" outlineLevel="1" x14ac:dyDescent="0.2">
      <c r="D1115" s="205" t="s">
        <v>2903</v>
      </c>
      <c r="E1115" s="206"/>
    </row>
    <row r="1116" spans="2:8" outlineLevel="1" x14ac:dyDescent="0.2">
      <c r="D1116" s="210" t="s">
        <v>2904</v>
      </c>
      <c r="E1116" s="208"/>
    </row>
    <row r="1118" spans="2:8" ht="15" x14ac:dyDescent="0.25">
      <c r="B1118" s="21" t="s">
        <v>2926</v>
      </c>
      <c r="C1118" s="21"/>
      <c r="D1118" s="21"/>
      <c r="E1118" s="21"/>
      <c r="F1118" s="21"/>
      <c r="G1118" s="21"/>
      <c r="H1118" s="21"/>
    </row>
    <row r="1120" spans="2:8" outlineLevel="1" x14ac:dyDescent="0.2">
      <c r="D1120" s="202" t="s">
        <v>1660</v>
      </c>
      <c r="E1120" s="203"/>
    </row>
    <row r="1121" spans="4:5" outlineLevel="1" x14ac:dyDescent="0.2">
      <c r="D1121" s="209" t="s">
        <v>1661</v>
      </c>
      <c r="E1121" s="89"/>
    </row>
    <row r="1122" spans="4:5" outlineLevel="1" x14ac:dyDescent="0.2">
      <c r="D1122" s="209" t="s">
        <v>1662</v>
      </c>
      <c r="E1122" s="89"/>
    </row>
    <row r="1123" spans="4:5" outlineLevel="1" x14ac:dyDescent="0.2">
      <c r="D1123" s="209" t="s">
        <v>1663</v>
      </c>
      <c r="E1123" s="89"/>
    </row>
    <row r="1124" spans="4:5" outlineLevel="1" x14ac:dyDescent="0.2">
      <c r="D1124" s="209" t="s">
        <v>1664</v>
      </c>
      <c r="E1124" s="89"/>
    </row>
    <row r="1125" spans="4:5" outlineLevel="1" x14ac:dyDescent="0.2">
      <c r="D1125" s="209" t="s">
        <v>1665</v>
      </c>
      <c r="E1125" s="89"/>
    </row>
    <row r="1126" spans="4:5" outlineLevel="1" x14ac:dyDescent="0.2">
      <c r="D1126" s="209" t="s">
        <v>1666</v>
      </c>
      <c r="E1126" s="89"/>
    </row>
    <row r="1127" spans="4:5" outlineLevel="1" x14ac:dyDescent="0.2">
      <c r="D1127" s="209" t="s">
        <v>1667</v>
      </c>
      <c r="E1127" s="89"/>
    </row>
    <row r="1128" spans="4:5" outlineLevel="1" x14ac:dyDescent="0.2">
      <c r="D1128" s="209" t="s">
        <v>1668</v>
      </c>
      <c r="E1128" s="89"/>
    </row>
    <row r="1129" spans="4:5" outlineLevel="1" x14ac:dyDescent="0.2">
      <c r="D1129" s="209" t="s">
        <v>1669</v>
      </c>
      <c r="E1129" s="89"/>
    </row>
    <row r="1130" spans="4:5" outlineLevel="1" x14ac:dyDescent="0.2">
      <c r="D1130" s="209" t="s">
        <v>1670</v>
      </c>
      <c r="E1130" s="89"/>
    </row>
    <row r="1131" spans="4:5" outlineLevel="1" x14ac:dyDescent="0.2">
      <c r="D1131" s="209" t="s">
        <v>2923</v>
      </c>
      <c r="E1131" s="89"/>
    </row>
    <row r="1132" spans="4:5" outlineLevel="1" x14ac:dyDescent="0.2">
      <c r="D1132" s="209" t="s">
        <v>2924</v>
      </c>
      <c r="E1132" s="89"/>
    </row>
    <row r="1133" spans="4:5" outlineLevel="1" x14ac:dyDescent="0.2">
      <c r="D1133" s="209" t="s">
        <v>1672</v>
      </c>
      <c r="E1133" s="89"/>
    </row>
    <row r="1134" spans="4:5" outlineLevel="1" x14ac:dyDescent="0.2">
      <c r="D1134" s="209" t="s">
        <v>1673</v>
      </c>
      <c r="E1134" s="89"/>
    </row>
    <row r="1135" spans="4:5" outlineLevel="1" x14ac:dyDescent="0.2">
      <c r="D1135" s="205" t="s">
        <v>2860</v>
      </c>
      <c r="E1135" s="206"/>
    </row>
    <row r="1136" spans="4:5" outlineLevel="1" x14ac:dyDescent="0.2">
      <c r="D1136" s="205" t="s">
        <v>2861</v>
      </c>
      <c r="E1136" s="206"/>
    </row>
    <row r="1137" spans="4:5" outlineLevel="1" x14ac:dyDescent="0.2">
      <c r="D1137" s="205" t="s">
        <v>2862</v>
      </c>
      <c r="E1137" s="206"/>
    </row>
    <row r="1138" spans="4:5" outlineLevel="1" x14ac:dyDescent="0.2">
      <c r="D1138" s="205" t="s">
        <v>2863</v>
      </c>
      <c r="E1138" s="206"/>
    </row>
    <row r="1139" spans="4:5" outlineLevel="1" x14ac:dyDescent="0.2">
      <c r="D1139" s="205" t="s">
        <v>2864</v>
      </c>
      <c r="E1139" s="206"/>
    </row>
    <row r="1140" spans="4:5" outlineLevel="1" x14ac:dyDescent="0.2">
      <c r="D1140" s="205" t="s">
        <v>2865</v>
      </c>
      <c r="E1140" s="206"/>
    </row>
    <row r="1141" spans="4:5" outlineLevel="1" x14ac:dyDescent="0.2">
      <c r="D1141" s="205" t="s">
        <v>2866</v>
      </c>
      <c r="E1141" s="206"/>
    </row>
    <row r="1142" spans="4:5" outlineLevel="1" x14ac:dyDescent="0.2">
      <c r="D1142" s="205" t="s">
        <v>2867</v>
      </c>
      <c r="E1142" s="206"/>
    </row>
    <row r="1143" spans="4:5" outlineLevel="1" x14ac:dyDescent="0.2">
      <c r="D1143" s="205" t="s">
        <v>2868</v>
      </c>
      <c r="E1143" s="206"/>
    </row>
    <row r="1144" spans="4:5" outlineLevel="1" x14ac:dyDescent="0.2">
      <c r="D1144" s="205" t="s">
        <v>2869</v>
      </c>
      <c r="E1144" s="206"/>
    </row>
    <row r="1145" spans="4:5" outlineLevel="1" x14ac:dyDescent="0.2">
      <c r="D1145" s="205" t="s">
        <v>2870</v>
      </c>
      <c r="E1145" s="206"/>
    </row>
    <row r="1146" spans="4:5" outlineLevel="1" x14ac:dyDescent="0.2">
      <c r="D1146" s="205" t="s">
        <v>2871</v>
      </c>
      <c r="E1146" s="206"/>
    </row>
    <row r="1147" spans="4:5" outlineLevel="1" x14ac:dyDescent="0.2">
      <c r="D1147" s="205" t="s">
        <v>2872</v>
      </c>
      <c r="E1147" s="206"/>
    </row>
    <row r="1148" spans="4:5" outlineLevel="1" x14ac:dyDescent="0.2">
      <c r="D1148" s="205" t="s">
        <v>2873</v>
      </c>
      <c r="E1148" s="206"/>
    </row>
    <row r="1149" spans="4:5" outlineLevel="1" x14ac:dyDescent="0.2">
      <c r="D1149" s="205" t="s">
        <v>2874</v>
      </c>
      <c r="E1149" s="206"/>
    </row>
    <row r="1150" spans="4:5" outlineLevel="1" x14ac:dyDescent="0.2">
      <c r="D1150" s="205" t="s">
        <v>2875</v>
      </c>
      <c r="E1150" s="206"/>
    </row>
    <row r="1151" spans="4:5" outlineLevel="1" x14ac:dyDescent="0.2">
      <c r="D1151" s="205" t="s">
        <v>2876</v>
      </c>
      <c r="E1151" s="206"/>
    </row>
    <row r="1152" spans="4:5" outlineLevel="1" x14ac:dyDescent="0.2">
      <c r="D1152" s="205" t="s">
        <v>2877</v>
      </c>
      <c r="E1152" s="206"/>
    </row>
    <row r="1153" spans="4:5" outlineLevel="1" x14ac:dyDescent="0.2">
      <c r="D1153" s="205" t="s">
        <v>2878</v>
      </c>
      <c r="E1153" s="206"/>
    </row>
    <row r="1154" spans="4:5" outlineLevel="1" x14ac:dyDescent="0.2">
      <c r="D1154" s="205" t="s">
        <v>2879</v>
      </c>
      <c r="E1154" s="206"/>
    </row>
    <row r="1155" spans="4:5" outlineLevel="1" x14ac:dyDescent="0.2">
      <c r="D1155" s="205" t="s">
        <v>2880</v>
      </c>
      <c r="E1155" s="206"/>
    </row>
    <row r="1156" spans="4:5" outlineLevel="1" x14ac:dyDescent="0.2">
      <c r="D1156" s="205" t="s">
        <v>2881</v>
      </c>
      <c r="E1156" s="206"/>
    </row>
    <row r="1157" spans="4:5" outlineLevel="1" x14ac:dyDescent="0.2">
      <c r="D1157" s="205" t="s">
        <v>2882</v>
      </c>
      <c r="E1157" s="206"/>
    </row>
    <row r="1158" spans="4:5" outlineLevel="1" x14ac:dyDescent="0.2">
      <c r="D1158" s="205" t="s">
        <v>2883</v>
      </c>
      <c r="E1158" s="206"/>
    </row>
    <row r="1159" spans="4:5" outlineLevel="1" x14ac:dyDescent="0.2">
      <c r="D1159" s="205" t="s">
        <v>2884</v>
      </c>
      <c r="E1159" s="206"/>
    </row>
    <row r="1160" spans="4:5" outlineLevel="1" x14ac:dyDescent="0.2">
      <c r="D1160" s="205" t="s">
        <v>2885</v>
      </c>
      <c r="E1160" s="206"/>
    </row>
    <row r="1161" spans="4:5" outlineLevel="1" x14ac:dyDescent="0.2">
      <c r="D1161" s="205" t="s">
        <v>2886</v>
      </c>
      <c r="E1161" s="206"/>
    </row>
    <row r="1162" spans="4:5" outlineLevel="1" x14ac:dyDescent="0.2">
      <c r="D1162" s="205" t="s">
        <v>2887</v>
      </c>
      <c r="E1162" s="206"/>
    </row>
    <row r="1163" spans="4:5" outlineLevel="1" x14ac:dyDescent="0.2">
      <c r="D1163" s="205" t="s">
        <v>2888</v>
      </c>
      <c r="E1163" s="206"/>
    </row>
    <row r="1164" spans="4:5" outlineLevel="1" x14ac:dyDescent="0.2">
      <c r="D1164" s="205" t="s">
        <v>2889</v>
      </c>
      <c r="E1164" s="206"/>
    </row>
    <row r="1165" spans="4:5" outlineLevel="1" x14ac:dyDescent="0.2">
      <c r="D1165" s="205" t="s">
        <v>2890</v>
      </c>
      <c r="E1165" s="206"/>
    </row>
    <row r="1166" spans="4:5" outlineLevel="1" x14ac:dyDescent="0.2">
      <c r="D1166" s="205" t="s">
        <v>2891</v>
      </c>
      <c r="E1166" s="206"/>
    </row>
    <row r="1167" spans="4:5" outlineLevel="1" x14ac:dyDescent="0.2">
      <c r="D1167" s="205" t="s">
        <v>2892</v>
      </c>
      <c r="E1167" s="206"/>
    </row>
    <row r="1168" spans="4:5" outlineLevel="1" x14ac:dyDescent="0.2">
      <c r="D1168" s="205" t="s">
        <v>2893</v>
      </c>
      <c r="E1168" s="206"/>
    </row>
    <row r="1169" spans="2:8" outlineLevel="1" x14ac:dyDescent="0.2">
      <c r="D1169" s="205" t="s">
        <v>2894</v>
      </c>
      <c r="E1169" s="206"/>
    </row>
    <row r="1170" spans="2:8" outlineLevel="1" x14ac:dyDescent="0.2">
      <c r="D1170" s="205" t="s">
        <v>2895</v>
      </c>
      <c r="E1170" s="206"/>
    </row>
    <row r="1171" spans="2:8" outlineLevel="1" x14ac:dyDescent="0.2">
      <c r="D1171" s="205" t="s">
        <v>2896</v>
      </c>
      <c r="E1171" s="206"/>
    </row>
    <row r="1172" spans="2:8" outlineLevel="1" x14ac:dyDescent="0.2">
      <c r="D1172" s="205" t="s">
        <v>2897</v>
      </c>
      <c r="E1172" s="206"/>
    </row>
    <row r="1173" spans="2:8" outlineLevel="1" x14ac:dyDescent="0.2">
      <c r="D1173" s="205" t="s">
        <v>2898</v>
      </c>
      <c r="E1173" s="206"/>
    </row>
    <row r="1174" spans="2:8" outlineLevel="1" x14ac:dyDescent="0.2">
      <c r="D1174" s="205" t="s">
        <v>2899</v>
      </c>
      <c r="E1174" s="206"/>
    </row>
    <row r="1175" spans="2:8" outlineLevel="1" x14ac:dyDescent="0.2">
      <c r="D1175" s="205" t="s">
        <v>2900</v>
      </c>
      <c r="E1175" s="206"/>
    </row>
    <row r="1176" spans="2:8" outlineLevel="1" x14ac:dyDescent="0.2">
      <c r="D1176" s="205" t="s">
        <v>2901</v>
      </c>
      <c r="E1176" s="206"/>
    </row>
    <row r="1177" spans="2:8" outlineLevel="1" x14ac:dyDescent="0.2">
      <c r="D1177" s="205" t="s">
        <v>2902</v>
      </c>
      <c r="E1177" s="206"/>
    </row>
    <row r="1178" spans="2:8" outlineLevel="1" x14ac:dyDescent="0.2">
      <c r="D1178" s="205" t="s">
        <v>2903</v>
      </c>
      <c r="E1178" s="206"/>
    </row>
    <row r="1179" spans="2:8" outlineLevel="1" x14ac:dyDescent="0.2">
      <c r="D1179" s="210" t="s">
        <v>2904</v>
      </c>
      <c r="E1179" s="208"/>
    </row>
    <row r="1181" spans="2:8" ht="16.5" x14ac:dyDescent="0.25">
      <c r="B1181" s="11" t="s">
        <v>130</v>
      </c>
      <c r="C1181" s="11"/>
      <c r="D1181" s="11"/>
      <c r="E1181" s="11"/>
      <c r="F1181" s="11"/>
      <c r="G1181" s="11"/>
      <c r="H1181" s="11"/>
    </row>
    <row r="1183" spans="2:8" ht="15" x14ac:dyDescent="0.25">
      <c r="B1183" s="226" t="s">
        <v>131</v>
      </c>
      <c r="C1183" s="21"/>
      <c r="D1183" s="21"/>
      <c r="E1183" s="21"/>
      <c r="F1183" s="21"/>
      <c r="G1183" s="21"/>
      <c r="H1183" s="21"/>
    </row>
    <row r="1184" spans="2:8" outlineLevel="1" x14ac:dyDescent="0.2"/>
    <row r="1185" spans="3:5" outlineLevel="1" x14ac:dyDescent="0.2">
      <c r="C1185" s="76" t="s">
        <v>132</v>
      </c>
    </row>
    <row r="1186" spans="3:5" outlineLevel="2" x14ac:dyDescent="0.2">
      <c r="D1186" s="202" t="s">
        <v>1674</v>
      </c>
      <c r="E1186" s="227"/>
    </row>
    <row r="1187" spans="3:5" outlineLevel="2" x14ac:dyDescent="0.2">
      <c r="D1187" s="209" t="s">
        <v>1675</v>
      </c>
      <c r="E1187" s="228"/>
    </row>
    <row r="1188" spans="3:5" outlineLevel="2" x14ac:dyDescent="0.2">
      <c r="D1188" s="209" t="s">
        <v>1676</v>
      </c>
      <c r="E1188" s="228"/>
    </row>
    <row r="1189" spans="3:5" outlineLevel="2" x14ac:dyDescent="0.2">
      <c r="D1189" s="209" t="s">
        <v>1677</v>
      </c>
      <c r="E1189" s="228"/>
    </row>
    <row r="1190" spans="3:5" outlineLevel="2" x14ac:dyDescent="0.2">
      <c r="D1190" s="209" t="s">
        <v>1678</v>
      </c>
      <c r="E1190" s="228"/>
    </row>
    <row r="1191" spans="3:5" outlineLevel="2" x14ac:dyDescent="0.2">
      <c r="D1191" s="209" t="s">
        <v>1679</v>
      </c>
      <c r="E1191" s="228"/>
    </row>
    <row r="1192" spans="3:5" outlineLevel="2" x14ac:dyDescent="0.2">
      <c r="D1192" s="209" t="s">
        <v>1680</v>
      </c>
      <c r="E1192" s="228"/>
    </row>
    <row r="1193" spans="3:5" outlineLevel="2" x14ac:dyDescent="0.2">
      <c r="D1193" s="209" t="s">
        <v>1681</v>
      </c>
      <c r="E1193" s="228"/>
    </row>
    <row r="1194" spans="3:5" outlineLevel="2" x14ac:dyDescent="0.2">
      <c r="D1194" s="209" t="s">
        <v>1682</v>
      </c>
      <c r="E1194" s="228"/>
    </row>
    <row r="1195" spans="3:5" outlineLevel="2" x14ac:dyDescent="0.2">
      <c r="D1195" s="209" t="s">
        <v>1683</v>
      </c>
      <c r="E1195" s="228"/>
    </row>
    <row r="1196" spans="3:5" outlineLevel="2" x14ac:dyDescent="0.2">
      <c r="D1196" s="213" t="s">
        <v>2796</v>
      </c>
      <c r="E1196" s="214"/>
    </row>
    <row r="1197" spans="3:5" outlineLevel="2" x14ac:dyDescent="0.2">
      <c r="D1197" s="213" t="s">
        <v>2795</v>
      </c>
      <c r="E1197" s="214"/>
    </row>
    <row r="1198" spans="3:5" outlineLevel="2" x14ac:dyDescent="0.2">
      <c r="D1198" s="213" t="s">
        <v>2794</v>
      </c>
      <c r="E1198" s="214"/>
    </row>
    <row r="1199" spans="3:5" outlineLevel="2" x14ac:dyDescent="0.2">
      <c r="D1199" s="213" t="s">
        <v>1687</v>
      </c>
      <c r="E1199" s="214"/>
    </row>
    <row r="1200" spans="3:5" outlineLevel="2" x14ac:dyDescent="0.2">
      <c r="D1200" s="213" t="s">
        <v>1688</v>
      </c>
      <c r="E1200" s="214"/>
    </row>
    <row r="1201" spans="4:5" outlineLevel="2" x14ac:dyDescent="0.2">
      <c r="D1201" s="213" t="s">
        <v>1689</v>
      </c>
      <c r="E1201" s="214"/>
    </row>
    <row r="1202" spans="4:5" outlineLevel="2" x14ac:dyDescent="0.2">
      <c r="D1202" s="213" t="s">
        <v>1690</v>
      </c>
      <c r="E1202" s="214"/>
    </row>
    <row r="1203" spans="4:5" outlineLevel="2" x14ac:dyDescent="0.2">
      <c r="D1203" s="213" t="s">
        <v>1691</v>
      </c>
      <c r="E1203" s="214"/>
    </row>
    <row r="1204" spans="4:5" outlineLevel="2" x14ac:dyDescent="0.2">
      <c r="D1204" s="213" t="s">
        <v>1692</v>
      </c>
      <c r="E1204" s="214"/>
    </row>
    <row r="1205" spans="4:5" outlineLevel="2" x14ac:dyDescent="0.2">
      <c r="D1205" s="213" t="s">
        <v>1693</v>
      </c>
      <c r="E1205" s="214"/>
    </row>
    <row r="1206" spans="4:5" outlineLevel="2" x14ac:dyDescent="0.2">
      <c r="D1206" s="213" t="s">
        <v>1694</v>
      </c>
      <c r="E1206" s="214"/>
    </row>
    <row r="1207" spans="4:5" outlineLevel="2" x14ac:dyDescent="0.2">
      <c r="D1207" s="213" t="s">
        <v>1695</v>
      </c>
      <c r="E1207" s="214"/>
    </row>
    <row r="1208" spans="4:5" outlineLevel="2" x14ac:dyDescent="0.2">
      <c r="D1208" s="213" t="s">
        <v>1696</v>
      </c>
      <c r="E1208" s="214"/>
    </row>
    <row r="1209" spans="4:5" outlineLevel="2" x14ac:dyDescent="0.2">
      <c r="D1209" s="213" t="s">
        <v>1697</v>
      </c>
      <c r="E1209" s="214"/>
    </row>
    <row r="1210" spans="4:5" outlineLevel="2" x14ac:dyDescent="0.2">
      <c r="D1210" s="213" t="s">
        <v>1698</v>
      </c>
      <c r="E1210" s="214"/>
    </row>
    <row r="1211" spans="4:5" outlineLevel="2" x14ac:dyDescent="0.2">
      <c r="D1211" s="213" t="s">
        <v>1699</v>
      </c>
      <c r="E1211" s="214"/>
    </row>
    <row r="1212" spans="4:5" outlineLevel="2" x14ac:dyDescent="0.2">
      <c r="D1212" s="213" t="s">
        <v>1700</v>
      </c>
      <c r="E1212" s="214"/>
    </row>
    <row r="1213" spans="4:5" outlineLevel="2" x14ac:dyDescent="0.2">
      <c r="D1213" s="213" t="s">
        <v>1701</v>
      </c>
      <c r="E1213" s="214"/>
    </row>
    <row r="1214" spans="4:5" outlineLevel="2" x14ac:dyDescent="0.2">
      <c r="D1214" s="213" t="s">
        <v>1702</v>
      </c>
      <c r="E1214" s="214"/>
    </row>
    <row r="1215" spans="4:5" outlineLevel="2" x14ac:dyDescent="0.2">
      <c r="D1215" s="213" t="s">
        <v>1703</v>
      </c>
      <c r="E1215" s="214"/>
    </row>
    <row r="1216" spans="4:5" outlineLevel="2" x14ac:dyDescent="0.2">
      <c r="D1216" s="213" t="s">
        <v>1704</v>
      </c>
      <c r="E1216" s="214"/>
    </row>
    <row r="1217" spans="4:5" outlineLevel="2" x14ac:dyDescent="0.2">
      <c r="D1217" s="213" t="s">
        <v>1705</v>
      </c>
      <c r="E1217" s="214"/>
    </row>
    <row r="1218" spans="4:5" outlineLevel="2" x14ac:dyDescent="0.2">
      <c r="D1218" s="213" t="s">
        <v>1706</v>
      </c>
      <c r="E1218" s="214"/>
    </row>
    <row r="1219" spans="4:5" outlineLevel="2" x14ac:dyDescent="0.2">
      <c r="D1219" s="213" t="s">
        <v>1707</v>
      </c>
      <c r="E1219" s="214"/>
    </row>
    <row r="1220" spans="4:5" outlineLevel="2" x14ac:dyDescent="0.2">
      <c r="D1220" s="213" t="s">
        <v>1708</v>
      </c>
      <c r="E1220" s="214"/>
    </row>
    <row r="1221" spans="4:5" outlineLevel="2" x14ac:dyDescent="0.2">
      <c r="D1221" s="213" t="s">
        <v>1709</v>
      </c>
      <c r="E1221" s="214"/>
    </row>
    <row r="1222" spans="4:5" outlineLevel="2" x14ac:dyDescent="0.2">
      <c r="D1222" s="213" t="s">
        <v>1710</v>
      </c>
      <c r="E1222" s="214"/>
    </row>
    <row r="1223" spans="4:5" outlineLevel="2" x14ac:dyDescent="0.2">
      <c r="D1223" s="213" t="s">
        <v>1711</v>
      </c>
      <c r="E1223" s="214"/>
    </row>
    <row r="1224" spans="4:5" outlineLevel="2" x14ac:dyDescent="0.2">
      <c r="D1224" s="213" t="s">
        <v>1712</v>
      </c>
      <c r="E1224" s="214"/>
    </row>
    <row r="1225" spans="4:5" outlineLevel="2" x14ac:dyDescent="0.2">
      <c r="D1225" s="213" t="s">
        <v>1713</v>
      </c>
      <c r="E1225" s="214"/>
    </row>
    <row r="1226" spans="4:5" outlineLevel="2" x14ac:dyDescent="0.2">
      <c r="D1226" s="213" t="s">
        <v>1714</v>
      </c>
      <c r="E1226" s="214"/>
    </row>
    <row r="1227" spans="4:5" outlineLevel="2" x14ac:dyDescent="0.2">
      <c r="D1227" s="213" t="s">
        <v>1715</v>
      </c>
      <c r="E1227" s="214"/>
    </row>
    <row r="1228" spans="4:5" outlineLevel="2" x14ac:dyDescent="0.2">
      <c r="D1228" s="213" t="s">
        <v>1716</v>
      </c>
      <c r="E1228" s="214"/>
    </row>
    <row r="1229" spans="4:5" outlineLevel="2" x14ac:dyDescent="0.2">
      <c r="D1229" s="213" t="s">
        <v>1717</v>
      </c>
      <c r="E1229" s="214"/>
    </row>
    <row r="1230" spans="4:5" outlineLevel="2" x14ac:dyDescent="0.2">
      <c r="D1230" s="213" t="s">
        <v>1718</v>
      </c>
      <c r="E1230" s="214"/>
    </row>
    <row r="1231" spans="4:5" outlineLevel="2" x14ac:dyDescent="0.2">
      <c r="D1231" s="213" t="s">
        <v>1719</v>
      </c>
      <c r="E1231" s="214"/>
    </row>
    <row r="1232" spans="4:5" outlineLevel="2" x14ac:dyDescent="0.2">
      <c r="D1232" s="213" t="s">
        <v>1720</v>
      </c>
      <c r="E1232" s="214"/>
    </row>
    <row r="1233" spans="4:5" outlineLevel="2" x14ac:dyDescent="0.2">
      <c r="D1233" s="213" t="s">
        <v>1721</v>
      </c>
      <c r="E1233" s="214"/>
    </row>
    <row r="1234" spans="4:5" outlineLevel="2" x14ac:dyDescent="0.2">
      <c r="D1234" s="213" t="s">
        <v>1722</v>
      </c>
      <c r="E1234" s="214"/>
    </row>
    <row r="1235" spans="4:5" outlineLevel="2" x14ac:dyDescent="0.2">
      <c r="D1235" s="213" t="s">
        <v>1723</v>
      </c>
      <c r="E1235" s="214"/>
    </row>
    <row r="1236" spans="4:5" outlineLevel="2" x14ac:dyDescent="0.2">
      <c r="D1236" s="213" t="s">
        <v>1724</v>
      </c>
      <c r="E1236" s="214"/>
    </row>
    <row r="1237" spans="4:5" outlineLevel="2" x14ac:dyDescent="0.2">
      <c r="D1237" s="213" t="s">
        <v>1725</v>
      </c>
      <c r="E1237" s="214"/>
    </row>
    <row r="1238" spans="4:5" outlineLevel="2" x14ac:dyDescent="0.2">
      <c r="D1238" s="213" t="s">
        <v>1726</v>
      </c>
      <c r="E1238" s="214"/>
    </row>
    <row r="1239" spans="4:5" outlineLevel="2" x14ac:dyDescent="0.2">
      <c r="D1239" s="213" t="s">
        <v>1727</v>
      </c>
      <c r="E1239" s="214"/>
    </row>
    <row r="1240" spans="4:5" outlineLevel="2" x14ac:dyDescent="0.2">
      <c r="D1240" s="213" t="s">
        <v>1728</v>
      </c>
      <c r="E1240" s="214"/>
    </row>
    <row r="1241" spans="4:5" outlineLevel="2" x14ac:dyDescent="0.2">
      <c r="D1241" s="213" t="s">
        <v>1729</v>
      </c>
      <c r="E1241" s="214"/>
    </row>
    <row r="1242" spans="4:5" outlineLevel="2" x14ac:dyDescent="0.2">
      <c r="D1242" s="213" t="s">
        <v>1730</v>
      </c>
      <c r="E1242" s="214"/>
    </row>
    <row r="1243" spans="4:5" outlineLevel="2" x14ac:dyDescent="0.2">
      <c r="D1243" s="213" t="s">
        <v>1731</v>
      </c>
      <c r="E1243" s="214"/>
    </row>
    <row r="1244" spans="4:5" outlineLevel="2" x14ac:dyDescent="0.2">
      <c r="D1244" s="213" t="s">
        <v>1732</v>
      </c>
      <c r="E1244" s="214"/>
    </row>
    <row r="1245" spans="4:5" outlineLevel="2" x14ac:dyDescent="0.2">
      <c r="D1245" s="213" t="s">
        <v>1733</v>
      </c>
      <c r="E1245" s="214"/>
    </row>
    <row r="1246" spans="4:5" outlineLevel="2" x14ac:dyDescent="0.2">
      <c r="D1246" s="213" t="s">
        <v>1734</v>
      </c>
      <c r="E1246" s="214"/>
    </row>
    <row r="1247" spans="4:5" outlineLevel="2" x14ac:dyDescent="0.2">
      <c r="D1247" s="213" t="s">
        <v>1735</v>
      </c>
      <c r="E1247" s="214"/>
    </row>
    <row r="1248" spans="4:5" outlineLevel="2" x14ac:dyDescent="0.2">
      <c r="D1248" s="213" t="s">
        <v>1736</v>
      </c>
      <c r="E1248" s="214"/>
    </row>
    <row r="1249" spans="4:5" outlineLevel="2" x14ac:dyDescent="0.2">
      <c r="D1249" s="213" t="s">
        <v>1737</v>
      </c>
      <c r="E1249" s="214"/>
    </row>
    <row r="1250" spans="4:5" outlineLevel="2" x14ac:dyDescent="0.2">
      <c r="D1250" s="213" t="s">
        <v>1738</v>
      </c>
      <c r="E1250" s="214"/>
    </row>
    <row r="1251" spans="4:5" outlineLevel="2" x14ac:dyDescent="0.2">
      <c r="D1251" s="213" t="s">
        <v>1739</v>
      </c>
      <c r="E1251" s="214"/>
    </row>
    <row r="1252" spans="4:5" outlineLevel="2" x14ac:dyDescent="0.2">
      <c r="D1252" s="213" t="s">
        <v>1740</v>
      </c>
      <c r="E1252" s="214"/>
    </row>
    <row r="1253" spans="4:5" outlineLevel="2" x14ac:dyDescent="0.2">
      <c r="D1253" s="213" t="s">
        <v>1741</v>
      </c>
      <c r="E1253" s="214"/>
    </row>
    <row r="1254" spans="4:5" outlineLevel="2" x14ac:dyDescent="0.2">
      <c r="D1254" s="213" t="s">
        <v>1742</v>
      </c>
      <c r="E1254" s="214"/>
    </row>
    <row r="1255" spans="4:5" outlineLevel="2" x14ac:dyDescent="0.2">
      <c r="D1255" s="213" t="s">
        <v>1743</v>
      </c>
      <c r="E1255" s="214"/>
    </row>
    <row r="1256" spans="4:5" outlineLevel="2" x14ac:dyDescent="0.2">
      <c r="D1256" s="213" t="s">
        <v>1744</v>
      </c>
      <c r="E1256" s="214"/>
    </row>
    <row r="1257" spans="4:5" outlineLevel="2" x14ac:dyDescent="0.2">
      <c r="D1257" s="213" t="s">
        <v>1745</v>
      </c>
      <c r="E1257" s="214"/>
    </row>
    <row r="1258" spans="4:5" outlineLevel="2" x14ac:dyDescent="0.2">
      <c r="D1258" s="213" t="s">
        <v>1746</v>
      </c>
      <c r="E1258" s="214"/>
    </row>
    <row r="1259" spans="4:5" outlineLevel="2" x14ac:dyDescent="0.2">
      <c r="D1259" s="213" t="s">
        <v>1747</v>
      </c>
      <c r="E1259" s="214"/>
    </row>
    <row r="1260" spans="4:5" outlineLevel="2" x14ac:dyDescent="0.2">
      <c r="D1260" s="213" t="s">
        <v>1748</v>
      </c>
      <c r="E1260" s="214"/>
    </row>
    <row r="1261" spans="4:5" outlineLevel="2" x14ac:dyDescent="0.2">
      <c r="D1261" s="213" t="s">
        <v>1749</v>
      </c>
      <c r="E1261" s="214"/>
    </row>
    <row r="1262" spans="4:5" outlineLevel="2" x14ac:dyDescent="0.2">
      <c r="D1262" s="213" t="s">
        <v>1750</v>
      </c>
      <c r="E1262" s="214"/>
    </row>
    <row r="1263" spans="4:5" outlineLevel="2" x14ac:dyDescent="0.2">
      <c r="D1263" s="213" t="s">
        <v>1751</v>
      </c>
      <c r="E1263" s="214"/>
    </row>
    <row r="1264" spans="4:5" outlineLevel="2" x14ac:dyDescent="0.2">
      <c r="D1264" s="213" t="s">
        <v>1752</v>
      </c>
      <c r="E1264" s="214"/>
    </row>
    <row r="1265" spans="4:5" outlineLevel="2" x14ac:dyDescent="0.2">
      <c r="D1265" s="213" t="s">
        <v>1753</v>
      </c>
      <c r="E1265" s="214"/>
    </row>
    <row r="1266" spans="4:5" outlineLevel="2" x14ac:dyDescent="0.2">
      <c r="D1266" s="213" t="s">
        <v>1754</v>
      </c>
      <c r="E1266" s="214"/>
    </row>
    <row r="1267" spans="4:5" outlineLevel="2" x14ac:dyDescent="0.2">
      <c r="D1267" s="213" t="s">
        <v>1755</v>
      </c>
      <c r="E1267" s="214"/>
    </row>
    <row r="1268" spans="4:5" outlineLevel="2" x14ac:dyDescent="0.2">
      <c r="D1268" s="213" t="s">
        <v>1756</v>
      </c>
      <c r="E1268" s="214"/>
    </row>
    <row r="1269" spans="4:5" outlineLevel="2" x14ac:dyDescent="0.2">
      <c r="D1269" s="213" t="s">
        <v>1757</v>
      </c>
      <c r="E1269" s="214"/>
    </row>
    <row r="1270" spans="4:5" outlineLevel="2" x14ac:dyDescent="0.2">
      <c r="D1270" s="213" t="s">
        <v>1758</v>
      </c>
      <c r="E1270" s="214"/>
    </row>
    <row r="1271" spans="4:5" outlineLevel="2" x14ac:dyDescent="0.2">
      <c r="D1271" s="213" t="s">
        <v>1759</v>
      </c>
      <c r="E1271" s="214"/>
    </row>
    <row r="1272" spans="4:5" outlineLevel="2" x14ac:dyDescent="0.2">
      <c r="D1272" s="213" t="s">
        <v>1760</v>
      </c>
      <c r="E1272" s="214"/>
    </row>
    <row r="1273" spans="4:5" outlineLevel="2" x14ac:dyDescent="0.2">
      <c r="D1273" s="213" t="s">
        <v>1761</v>
      </c>
      <c r="E1273" s="214"/>
    </row>
    <row r="1274" spans="4:5" outlineLevel="2" x14ac:dyDescent="0.2">
      <c r="D1274" s="213" t="s">
        <v>1762</v>
      </c>
      <c r="E1274" s="214"/>
    </row>
    <row r="1275" spans="4:5" outlineLevel="2" x14ac:dyDescent="0.2">
      <c r="D1275" s="213" t="s">
        <v>1763</v>
      </c>
      <c r="E1275" s="214"/>
    </row>
    <row r="1276" spans="4:5" outlineLevel="2" x14ac:dyDescent="0.2">
      <c r="D1276" s="213" t="s">
        <v>1764</v>
      </c>
      <c r="E1276" s="214"/>
    </row>
    <row r="1277" spans="4:5" outlineLevel="2" x14ac:dyDescent="0.2">
      <c r="D1277" s="213" t="s">
        <v>1765</v>
      </c>
      <c r="E1277" s="214"/>
    </row>
    <row r="1278" spans="4:5" outlineLevel="2" x14ac:dyDescent="0.2">
      <c r="D1278" s="213" t="s">
        <v>1766</v>
      </c>
      <c r="E1278" s="214"/>
    </row>
    <row r="1279" spans="4:5" outlineLevel="2" x14ac:dyDescent="0.2">
      <c r="D1279" s="213" t="s">
        <v>1767</v>
      </c>
      <c r="E1279" s="214"/>
    </row>
    <row r="1280" spans="4:5" outlineLevel="2" x14ac:dyDescent="0.2">
      <c r="D1280" s="213" t="s">
        <v>1768</v>
      </c>
      <c r="E1280" s="214"/>
    </row>
    <row r="1281" spans="4:5" outlineLevel="2" x14ac:dyDescent="0.2">
      <c r="D1281" s="213" t="s">
        <v>1769</v>
      </c>
      <c r="E1281" s="214"/>
    </row>
    <row r="1282" spans="4:5" outlineLevel="2" x14ac:dyDescent="0.2">
      <c r="D1282" s="213" t="s">
        <v>1770</v>
      </c>
      <c r="E1282" s="214"/>
    </row>
    <row r="1283" spans="4:5" outlineLevel="2" x14ac:dyDescent="0.2">
      <c r="D1283" s="213" t="s">
        <v>1771</v>
      </c>
      <c r="E1283" s="214"/>
    </row>
    <row r="1284" spans="4:5" outlineLevel="2" x14ac:dyDescent="0.2">
      <c r="D1284" s="213" t="s">
        <v>1772</v>
      </c>
      <c r="E1284" s="214"/>
    </row>
    <row r="1285" spans="4:5" outlineLevel="2" x14ac:dyDescent="0.2">
      <c r="D1285" s="213" t="s">
        <v>1773</v>
      </c>
      <c r="E1285" s="214"/>
    </row>
    <row r="1286" spans="4:5" outlineLevel="2" x14ac:dyDescent="0.2">
      <c r="D1286" s="213" t="s">
        <v>1774</v>
      </c>
      <c r="E1286" s="214"/>
    </row>
    <row r="1287" spans="4:5" outlineLevel="2" x14ac:dyDescent="0.2">
      <c r="D1287" s="213" t="s">
        <v>1775</v>
      </c>
      <c r="E1287" s="214"/>
    </row>
    <row r="1288" spans="4:5" outlineLevel="2" x14ac:dyDescent="0.2">
      <c r="D1288" s="213" t="s">
        <v>1776</v>
      </c>
      <c r="E1288" s="214"/>
    </row>
    <row r="1289" spans="4:5" outlineLevel="2" x14ac:dyDescent="0.2">
      <c r="D1289" s="213" t="s">
        <v>1777</v>
      </c>
      <c r="E1289" s="214"/>
    </row>
    <row r="1290" spans="4:5" outlineLevel="2" x14ac:dyDescent="0.2">
      <c r="D1290" s="213" t="s">
        <v>1778</v>
      </c>
      <c r="E1290" s="214"/>
    </row>
    <row r="1291" spans="4:5" outlineLevel="2" x14ac:dyDescent="0.2">
      <c r="D1291" s="213" t="s">
        <v>1779</v>
      </c>
      <c r="E1291" s="214"/>
    </row>
    <row r="1292" spans="4:5" outlineLevel="2" x14ac:dyDescent="0.2">
      <c r="D1292" s="213" t="s">
        <v>1780</v>
      </c>
      <c r="E1292" s="214"/>
    </row>
    <row r="1293" spans="4:5" outlineLevel="2" x14ac:dyDescent="0.2">
      <c r="D1293" s="213" t="s">
        <v>1781</v>
      </c>
      <c r="E1293" s="214"/>
    </row>
    <row r="1294" spans="4:5" outlineLevel="2" x14ac:dyDescent="0.2">
      <c r="D1294" s="213" t="s">
        <v>1782</v>
      </c>
      <c r="E1294" s="214"/>
    </row>
    <row r="1295" spans="4:5" outlineLevel="2" x14ac:dyDescent="0.2">
      <c r="D1295" s="213" t="s">
        <v>1783</v>
      </c>
      <c r="E1295" s="214"/>
    </row>
    <row r="1296" spans="4:5" outlineLevel="2" x14ac:dyDescent="0.2">
      <c r="D1296" s="213" t="s">
        <v>1784</v>
      </c>
      <c r="E1296" s="214"/>
    </row>
    <row r="1297" spans="4:5" outlineLevel="2" x14ac:dyDescent="0.2">
      <c r="D1297" s="213" t="s">
        <v>1785</v>
      </c>
      <c r="E1297" s="214"/>
    </row>
    <row r="1298" spans="4:5" outlineLevel="2" x14ac:dyDescent="0.2">
      <c r="D1298" s="213" t="s">
        <v>1786</v>
      </c>
      <c r="E1298" s="214"/>
    </row>
    <row r="1299" spans="4:5" outlineLevel="2" x14ac:dyDescent="0.2">
      <c r="D1299" s="213" t="s">
        <v>1787</v>
      </c>
      <c r="E1299" s="214"/>
    </row>
    <row r="1300" spans="4:5" outlineLevel="2" x14ac:dyDescent="0.2">
      <c r="D1300" s="213" t="s">
        <v>1788</v>
      </c>
      <c r="E1300" s="214"/>
    </row>
    <row r="1301" spans="4:5" outlineLevel="2" x14ac:dyDescent="0.2">
      <c r="D1301" s="213" t="s">
        <v>1789</v>
      </c>
      <c r="E1301" s="214"/>
    </row>
    <row r="1302" spans="4:5" outlineLevel="2" x14ac:dyDescent="0.2">
      <c r="D1302" s="213" t="s">
        <v>1790</v>
      </c>
      <c r="E1302" s="214"/>
    </row>
    <row r="1303" spans="4:5" outlineLevel="2" x14ac:dyDescent="0.2">
      <c r="D1303" s="213" t="s">
        <v>1791</v>
      </c>
      <c r="E1303" s="214"/>
    </row>
    <row r="1304" spans="4:5" outlineLevel="2" x14ac:dyDescent="0.2">
      <c r="D1304" s="213" t="s">
        <v>1792</v>
      </c>
      <c r="E1304" s="214"/>
    </row>
    <row r="1305" spans="4:5" outlineLevel="2" x14ac:dyDescent="0.2">
      <c r="D1305" s="213" t="s">
        <v>1793</v>
      </c>
      <c r="E1305" s="214"/>
    </row>
    <row r="1306" spans="4:5" outlineLevel="2" x14ac:dyDescent="0.2">
      <c r="D1306" s="213" t="s">
        <v>1794</v>
      </c>
      <c r="E1306" s="214"/>
    </row>
    <row r="1307" spans="4:5" outlineLevel="2" x14ac:dyDescent="0.2">
      <c r="D1307" s="213" t="s">
        <v>1795</v>
      </c>
      <c r="E1307" s="214"/>
    </row>
    <row r="1308" spans="4:5" outlineLevel="2" x14ac:dyDescent="0.2">
      <c r="D1308" s="213" t="s">
        <v>1796</v>
      </c>
      <c r="E1308" s="214"/>
    </row>
    <row r="1309" spans="4:5" outlineLevel="2" x14ac:dyDescent="0.2">
      <c r="D1309" s="213" t="s">
        <v>1797</v>
      </c>
      <c r="E1309" s="214"/>
    </row>
    <row r="1310" spans="4:5" outlineLevel="2" x14ac:dyDescent="0.2">
      <c r="D1310" s="213" t="s">
        <v>1798</v>
      </c>
      <c r="E1310" s="214"/>
    </row>
    <row r="1311" spans="4:5" outlineLevel="2" x14ac:dyDescent="0.2">
      <c r="D1311" s="213" t="s">
        <v>1799</v>
      </c>
      <c r="E1311" s="214"/>
    </row>
    <row r="1312" spans="4:5" outlineLevel="2" x14ac:dyDescent="0.2">
      <c r="D1312" s="213" t="s">
        <v>1800</v>
      </c>
      <c r="E1312" s="214"/>
    </row>
    <row r="1313" spans="4:5" outlineLevel="2" x14ac:dyDescent="0.2">
      <c r="D1313" s="213" t="s">
        <v>1801</v>
      </c>
      <c r="E1313" s="214"/>
    </row>
    <row r="1314" spans="4:5" outlineLevel="2" x14ac:dyDescent="0.2">
      <c r="D1314" s="213" t="s">
        <v>1802</v>
      </c>
      <c r="E1314" s="214"/>
    </row>
    <row r="1315" spans="4:5" outlineLevel="2" x14ac:dyDescent="0.2">
      <c r="D1315" s="213" t="s">
        <v>1803</v>
      </c>
      <c r="E1315" s="214"/>
    </row>
    <row r="1316" spans="4:5" outlineLevel="2" x14ac:dyDescent="0.2">
      <c r="D1316" s="213" t="s">
        <v>1804</v>
      </c>
      <c r="E1316" s="214"/>
    </row>
    <row r="1317" spans="4:5" outlineLevel="2" x14ac:dyDescent="0.2">
      <c r="D1317" s="213" t="s">
        <v>1805</v>
      </c>
      <c r="E1317" s="214"/>
    </row>
    <row r="1318" spans="4:5" outlineLevel="2" x14ac:dyDescent="0.2">
      <c r="D1318" s="213" t="s">
        <v>1806</v>
      </c>
      <c r="E1318" s="214"/>
    </row>
    <row r="1319" spans="4:5" outlineLevel="2" x14ac:dyDescent="0.2">
      <c r="D1319" s="213" t="s">
        <v>1807</v>
      </c>
      <c r="E1319" s="214"/>
    </row>
    <row r="1320" spans="4:5" outlineLevel="2" x14ac:dyDescent="0.2">
      <c r="D1320" s="213" t="s">
        <v>1808</v>
      </c>
      <c r="E1320" s="214"/>
    </row>
    <row r="1321" spans="4:5" outlineLevel="2" x14ac:dyDescent="0.2">
      <c r="D1321" s="213" t="s">
        <v>1809</v>
      </c>
      <c r="E1321" s="214"/>
    </row>
    <row r="1322" spans="4:5" outlineLevel="2" x14ac:dyDescent="0.2">
      <c r="D1322" s="213" t="s">
        <v>1810</v>
      </c>
      <c r="E1322" s="214"/>
    </row>
    <row r="1323" spans="4:5" outlineLevel="2" x14ac:dyDescent="0.2">
      <c r="D1323" s="213" t="s">
        <v>1811</v>
      </c>
      <c r="E1323" s="214"/>
    </row>
    <row r="1324" spans="4:5" outlineLevel="2" x14ac:dyDescent="0.2">
      <c r="D1324" s="213" t="s">
        <v>1812</v>
      </c>
      <c r="E1324" s="214"/>
    </row>
    <row r="1325" spans="4:5" outlineLevel="2" x14ac:dyDescent="0.2">
      <c r="D1325" s="213" t="s">
        <v>1813</v>
      </c>
      <c r="E1325" s="214"/>
    </row>
    <row r="1326" spans="4:5" outlineLevel="2" x14ac:dyDescent="0.2">
      <c r="D1326" s="213" t="s">
        <v>1814</v>
      </c>
      <c r="E1326" s="214"/>
    </row>
    <row r="1327" spans="4:5" outlineLevel="2" x14ac:dyDescent="0.2">
      <c r="D1327" s="213" t="s">
        <v>1815</v>
      </c>
      <c r="E1327" s="214"/>
    </row>
    <row r="1328" spans="4:5" outlineLevel="2" x14ac:dyDescent="0.2">
      <c r="D1328" s="213" t="s">
        <v>1816</v>
      </c>
      <c r="E1328" s="214"/>
    </row>
    <row r="1329" spans="3:5" outlineLevel="2" x14ac:dyDescent="0.2">
      <c r="D1329" s="213" t="s">
        <v>1817</v>
      </c>
      <c r="E1329" s="214"/>
    </row>
    <row r="1330" spans="3:5" outlineLevel="2" x14ac:dyDescent="0.2">
      <c r="D1330" s="213" t="s">
        <v>1818</v>
      </c>
      <c r="E1330" s="214"/>
    </row>
    <row r="1331" spans="3:5" outlineLevel="2" x14ac:dyDescent="0.2">
      <c r="D1331" s="213" t="s">
        <v>1819</v>
      </c>
      <c r="E1331" s="214"/>
    </row>
    <row r="1332" spans="3:5" outlineLevel="2" x14ac:dyDescent="0.2">
      <c r="D1332" s="213" t="s">
        <v>1820</v>
      </c>
      <c r="E1332" s="214"/>
    </row>
    <row r="1333" spans="3:5" outlineLevel="2" x14ac:dyDescent="0.2">
      <c r="D1333" s="213" t="s">
        <v>1821</v>
      </c>
      <c r="E1333" s="214"/>
    </row>
    <row r="1334" spans="3:5" outlineLevel="2" x14ac:dyDescent="0.2">
      <c r="D1334" s="213" t="s">
        <v>2707</v>
      </c>
      <c r="E1334" s="214"/>
    </row>
    <row r="1335" spans="3:5" outlineLevel="2" x14ac:dyDescent="0.2">
      <c r="D1335" s="207" t="s">
        <v>2708</v>
      </c>
      <c r="E1335" s="215"/>
    </row>
    <row r="1336" spans="3:5" outlineLevel="1" x14ac:dyDescent="0.2"/>
    <row r="1337" spans="3:5" outlineLevel="1" x14ac:dyDescent="0.2">
      <c r="C1337" s="76" t="s">
        <v>133</v>
      </c>
    </row>
    <row r="1338" spans="3:5" outlineLevel="2" x14ac:dyDescent="0.2">
      <c r="D1338" s="202" t="s">
        <v>1822</v>
      </c>
      <c r="E1338" s="227"/>
    </row>
    <row r="1339" spans="3:5" outlineLevel="2" x14ac:dyDescent="0.2">
      <c r="D1339" s="209" t="s">
        <v>1823</v>
      </c>
      <c r="E1339" s="228"/>
    </row>
    <row r="1340" spans="3:5" outlineLevel="2" x14ac:dyDescent="0.2">
      <c r="D1340" s="209" t="s">
        <v>1824</v>
      </c>
      <c r="E1340" s="228"/>
    </row>
    <row r="1341" spans="3:5" outlineLevel="2" x14ac:dyDescent="0.2">
      <c r="D1341" s="209" t="s">
        <v>1825</v>
      </c>
      <c r="E1341" s="228"/>
    </row>
    <row r="1342" spans="3:5" outlineLevel="2" x14ac:dyDescent="0.2">
      <c r="D1342" s="209" t="s">
        <v>1826</v>
      </c>
      <c r="E1342" s="228"/>
    </row>
    <row r="1343" spans="3:5" outlineLevel="2" x14ac:dyDescent="0.2">
      <c r="D1343" s="209" t="s">
        <v>1827</v>
      </c>
      <c r="E1343" s="228"/>
    </row>
    <row r="1344" spans="3:5" outlineLevel="2" x14ac:dyDescent="0.2">
      <c r="D1344" s="209" t="s">
        <v>1828</v>
      </c>
      <c r="E1344" s="228"/>
    </row>
    <row r="1345" spans="4:5" outlineLevel="2" x14ac:dyDescent="0.2">
      <c r="D1345" s="209" t="s">
        <v>1829</v>
      </c>
      <c r="E1345" s="228"/>
    </row>
    <row r="1346" spans="4:5" outlineLevel="2" x14ac:dyDescent="0.2">
      <c r="D1346" s="209" t="s">
        <v>1830</v>
      </c>
      <c r="E1346" s="228"/>
    </row>
    <row r="1347" spans="4:5" outlineLevel="2" x14ac:dyDescent="0.2">
      <c r="D1347" s="209" t="s">
        <v>1831</v>
      </c>
      <c r="E1347" s="228"/>
    </row>
    <row r="1348" spans="4:5" outlineLevel="2" x14ac:dyDescent="0.2">
      <c r="D1348" s="213" t="s">
        <v>2799</v>
      </c>
      <c r="E1348" s="214"/>
    </row>
    <row r="1349" spans="4:5" outlineLevel="2" x14ac:dyDescent="0.2">
      <c r="D1349" s="213" t="s">
        <v>2798</v>
      </c>
      <c r="E1349" s="214"/>
    </row>
    <row r="1350" spans="4:5" outlineLevel="2" x14ac:dyDescent="0.2">
      <c r="D1350" s="213" t="s">
        <v>2797</v>
      </c>
      <c r="E1350" s="214"/>
    </row>
    <row r="1351" spans="4:5" outlineLevel="2" x14ac:dyDescent="0.2">
      <c r="D1351" s="213" t="s">
        <v>1835</v>
      </c>
      <c r="E1351" s="214"/>
    </row>
    <row r="1352" spans="4:5" outlineLevel="2" x14ac:dyDescent="0.2">
      <c r="D1352" s="213" t="s">
        <v>1836</v>
      </c>
      <c r="E1352" s="214"/>
    </row>
    <row r="1353" spans="4:5" outlineLevel="2" x14ac:dyDescent="0.2">
      <c r="D1353" s="213" t="s">
        <v>1837</v>
      </c>
      <c r="E1353" s="214"/>
    </row>
    <row r="1354" spans="4:5" outlineLevel="2" x14ac:dyDescent="0.2">
      <c r="D1354" s="213" t="s">
        <v>1838</v>
      </c>
      <c r="E1354" s="214"/>
    </row>
    <row r="1355" spans="4:5" outlineLevel="2" x14ac:dyDescent="0.2">
      <c r="D1355" s="213" t="s">
        <v>1839</v>
      </c>
      <c r="E1355" s="214"/>
    </row>
    <row r="1356" spans="4:5" outlineLevel="2" x14ac:dyDescent="0.2">
      <c r="D1356" s="213" t="s">
        <v>1840</v>
      </c>
      <c r="E1356" s="214"/>
    </row>
    <row r="1357" spans="4:5" outlineLevel="2" x14ac:dyDescent="0.2">
      <c r="D1357" s="213" t="s">
        <v>1841</v>
      </c>
      <c r="E1357" s="214"/>
    </row>
    <row r="1358" spans="4:5" outlineLevel="2" x14ac:dyDescent="0.2">
      <c r="D1358" s="213" t="s">
        <v>1842</v>
      </c>
      <c r="E1358" s="214"/>
    </row>
    <row r="1359" spans="4:5" outlineLevel="2" x14ac:dyDescent="0.2">
      <c r="D1359" s="213" t="s">
        <v>1843</v>
      </c>
      <c r="E1359" s="214"/>
    </row>
    <row r="1360" spans="4:5" outlineLevel="2" x14ac:dyDescent="0.2">
      <c r="D1360" s="213" t="s">
        <v>1844</v>
      </c>
      <c r="E1360" s="214"/>
    </row>
    <row r="1361" spans="4:5" outlineLevel="2" x14ac:dyDescent="0.2">
      <c r="D1361" s="213" t="s">
        <v>1845</v>
      </c>
      <c r="E1361" s="214"/>
    </row>
    <row r="1362" spans="4:5" outlineLevel="2" x14ac:dyDescent="0.2">
      <c r="D1362" s="213" t="s">
        <v>1846</v>
      </c>
      <c r="E1362" s="214"/>
    </row>
    <row r="1363" spans="4:5" outlineLevel="2" x14ac:dyDescent="0.2">
      <c r="D1363" s="213" t="s">
        <v>1847</v>
      </c>
      <c r="E1363" s="214"/>
    </row>
    <row r="1364" spans="4:5" outlineLevel="2" x14ac:dyDescent="0.2">
      <c r="D1364" s="213" t="s">
        <v>1848</v>
      </c>
      <c r="E1364" s="214"/>
    </row>
    <row r="1365" spans="4:5" outlineLevel="2" x14ac:dyDescent="0.2">
      <c r="D1365" s="213" t="s">
        <v>1849</v>
      </c>
      <c r="E1365" s="214"/>
    </row>
    <row r="1366" spans="4:5" outlineLevel="2" x14ac:dyDescent="0.2">
      <c r="D1366" s="213" t="s">
        <v>1850</v>
      </c>
      <c r="E1366" s="214"/>
    </row>
    <row r="1367" spans="4:5" outlineLevel="2" x14ac:dyDescent="0.2">
      <c r="D1367" s="213" t="s">
        <v>1851</v>
      </c>
      <c r="E1367" s="214"/>
    </row>
    <row r="1368" spans="4:5" outlineLevel="2" x14ac:dyDescent="0.2">
      <c r="D1368" s="213" t="s">
        <v>1852</v>
      </c>
      <c r="E1368" s="214"/>
    </row>
    <row r="1369" spans="4:5" outlineLevel="2" x14ac:dyDescent="0.2">
      <c r="D1369" s="213" t="s">
        <v>1853</v>
      </c>
      <c r="E1369" s="214"/>
    </row>
    <row r="1370" spans="4:5" outlineLevel="2" x14ac:dyDescent="0.2">
      <c r="D1370" s="213" t="s">
        <v>1854</v>
      </c>
      <c r="E1370" s="214"/>
    </row>
    <row r="1371" spans="4:5" outlineLevel="2" x14ac:dyDescent="0.2">
      <c r="D1371" s="213" t="s">
        <v>1855</v>
      </c>
      <c r="E1371" s="214"/>
    </row>
    <row r="1372" spans="4:5" outlineLevel="2" x14ac:dyDescent="0.2">
      <c r="D1372" s="213" t="s">
        <v>1856</v>
      </c>
      <c r="E1372" s="214"/>
    </row>
    <row r="1373" spans="4:5" outlineLevel="2" x14ac:dyDescent="0.2">
      <c r="D1373" s="213" t="s">
        <v>1857</v>
      </c>
      <c r="E1373" s="214"/>
    </row>
    <row r="1374" spans="4:5" outlineLevel="2" x14ac:dyDescent="0.2">
      <c r="D1374" s="213" t="s">
        <v>1858</v>
      </c>
      <c r="E1374" s="214"/>
    </row>
    <row r="1375" spans="4:5" outlineLevel="2" x14ac:dyDescent="0.2">
      <c r="D1375" s="213" t="s">
        <v>1859</v>
      </c>
      <c r="E1375" s="214"/>
    </row>
    <row r="1376" spans="4:5" outlineLevel="2" x14ac:dyDescent="0.2">
      <c r="D1376" s="213" t="s">
        <v>1860</v>
      </c>
      <c r="E1376" s="214"/>
    </row>
    <row r="1377" spans="4:5" outlineLevel="2" x14ac:dyDescent="0.2">
      <c r="D1377" s="213" t="s">
        <v>1861</v>
      </c>
      <c r="E1377" s="214"/>
    </row>
    <row r="1378" spans="4:5" outlineLevel="2" x14ac:dyDescent="0.2">
      <c r="D1378" s="213" t="s">
        <v>1862</v>
      </c>
      <c r="E1378" s="214"/>
    </row>
    <row r="1379" spans="4:5" outlineLevel="2" x14ac:dyDescent="0.2">
      <c r="D1379" s="213" t="s">
        <v>1863</v>
      </c>
      <c r="E1379" s="214"/>
    </row>
    <row r="1380" spans="4:5" outlineLevel="2" x14ac:dyDescent="0.2">
      <c r="D1380" s="213" t="s">
        <v>1864</v>
      </c>
      <c r="E1380" s="214"/>
    </row>
    <row r="1381" spans="4:5" outlineLevel="2" x14ac:dyDescent="0.2">
      <c r="D1381" s="213" t="s">
        <v>1865</v>
      </c>
      <c r="E1381" s="214"/>
    </row>
    <row r="1382" spans="4:5" outlineLevel="2" x14ac:dyDescent="0.2">
      <c r="D1382" s="213" t="s">
        <v>1866</v>
      </c>
      <c r="E1382" s="214"/>
    </row>
    <row r="1383" spans="4:5" outlineLevel="2" x14ac:dyDescent="0.2">
      <c r="D1383" s="213" t="s">
        <v>1867</v>
      </c>
      <c r="E1383" s="214"/>
    </row>
    <row r="1384" spans="4:5" outlineLevel="2" x14ac:dyDescent="0.2">
      <c r="D1384" s="213" t="s">
        <v>1868</v>
      </c>
      <c r="E1384" s="214"/>
    </row>
    <row r="1385" spans="4:5" outlineLevel="2" x14ac:dyDescent="0.2">
      <c r="D1385" s="213" t="s">
        <v>1869</v>
      </c>
      <c r="E1385" s="214"/>
    </row>
    <row r="1386" spans="4:5" outlineLevel="2" x14ac:dyDescent="0.2">
      <c r="D1386" s="213" t="s">
        <v>1870</v>
      </c>
      <c r="E1386" s="214"/>
    </row>
    <row r="1387" spans="4:5" outlineLevel="2" x14ac:dyDescent="0.2">
      <c r="D1387" s="213" t="s">
        <v>1871</v>
      </c>
      <c r="E1387" s="214"/>
    </row>
    <row r="1388" spans="4:5" outlineLevel="2" x14ac:dyDescent="0.2">
      <c r="D1388" s="213" t="s">
        <v>1872</v>
      </c>
      <c r="E1388" s="214"/>
    </row>
    <row r="1389" spans="4:5" outlineLevel="2" x14ac:dyDescent="0.2">
      <c r="D1389" s="213" t="s">
        <v>1873</v>
      </c>
      <c r="E1389" s="214"/>
    </row>
    <row r="1390" spans="4:5" outlineLevel="2" x14ac:dyDescent="0.2">
      <c r="D1390" s="213" t="s">
        <v>1874</v>
      </c>
      <c r="E1390" s="214"/>
    </row>
    <row r="1391" spans="4:5" outlineLevel="2" x14ac:dyDescent="0.2">
      <c r="D1391" s="213" t="s">
        <v>1875</v>
      </c>
      <c r="E1391" s="214"/>
    </row>
    <row r="1392" spans="4:5" outlineLevel="2" x14ac:dyDescent="0.2">
      <c r="D1392" s="213" t="s">
        <v>1876</v>
      </c>
      <c r="E1392" s="214"/>
    </row>
    <row r="1393" spans="4:5" outlineLevel="2" x14ac:dyDescent="0.2">
      <c r="D1393" s="213" t="s">
        <v>1877</v>
      </c>
      <c r="E1393" s="214"/>
    </row>
    <row r="1394" spans="4:5" outlineLevel="2" x14ac:dyDescent="0.2">
      <c r="D1394" s="213" t="s">
        <v>1878</v>
      </c>
      <c r="E1394" s="214"/>
    </row>
    <row r="1395" spans="4:5" outlineLevel="2" x14ac:dyDescent="0.2">
      <c r="D1395" s="213" t="s">
        <v>1879</v>
      </c>
      <c r="E1395" s="214"/>
    </row>
    <row r="1396" spans="4:5" outlineLevel="2" x14ac:dyDescent="0.2">
      <c r="D1396" s="213" t="s">
        <v>1880</v>
      </c>
      <c r="E1396" s="214"/>
    </row>
    <row r="1397" spans="4:5" outlineLevel="2" x14ac:dyDescent="0.2">
      <c r="D1397" s="213" t="s">
        <v>1881</v>
      </c>
      <c r="E1397" s="214"/>
    </row>
    <row r="1398" spans="4:5" outlineLevel="2" x14ac:dyDescent="0.2">
      <c r="D1398" s="213" t="s">
        <v>1882</v>
      </c>
      <c r="E1398" s="214"/>
    </row>
    <row r="1399" spans="4:5" outlineLevel="2" x14ac:dyDescent="0.2">
      <c r="D1399" s="213" t="s">
        <v>1883</v>
      </c>
      <c r="E1399" s="214"/>
    </row>
    <row r="1400" spans="4:5" outlineLevel="2" x14ac:dyDescent="0.2">
      <c r="D1400" s="213" t="s">
        <v>1884</v>
      </c>
      <c r="E1400" s="214"/>
    </row>
    <row r="1401" spans="4:5" outlineLevel="2" x14ac:dyDescent="0.2">
      <c r="D1401" s="213" t="s">
        <v>1885</v>
      </c>
      <c r="E1401" s="214"/>
    </row>
    <row r="1402" spans="4:5" outlineLevel="2" x14ac:dyDescent="0.2">
      <c r="D1402" s="213" t="s">
        <v>1886</v>
      </c>
      <c r="E1402" s="214"/>
    </row>
    <row r="1403" spans="4:5" outlineLevel="2" x14ac:dyDescent="0.2">
      <c r="D1403" s="213" t="s">
        <v>1887</v>
      </c>
      <c r="E1403" s="214"/>
    </row>
    <row r="1404" spans="4:5" outlineLevel="2" x14ac:dyDescent="0.2">
      <c r="D1404" s="213" t="s">
        <v>1888</v>
      </c>
      <c r="E1404" s="214"/>
    </row>
    <row r="1405" spans="4:5" outlineLevel="2" x14ac:dyDescent="0.2">
      <c r="D1405" s="213" t="s">
        <v>1889</v>
      </c>
      <c r="E1405" s="214"/>
    </row>
    <row r="1406" spans="4:5" outlineLevel="2" x14ac:dyDescent="0.2">
      <c r="D1406" s="213" t="s">
        <v>1890</v>
      </c>
      <c r="E1406" s="214"/>
    </row>
    <row r="1407" spans="4:5" outlineLevel="2" x14ac:dyDescent="0.2">
      <c r="D1407" s="213" t="s">
        <v>1891</v>
      </c>
      <c r="E1407" s="214"/>
    </row>
    <row r="1408" spans="4:5" outlineLevel="2" x14ac:dyDescent="0.2">
      <c r="D1408" s="213" t="s">
        <v>1892</v>
      </c>
      <c r="E1408" s="214"/>
    </row>
    <row r="1409" spans="4:5" outlineLevel="2" x14ac:dyDescent="0.2">
      <c r="D1409" s="213" t="s">
        <v>1893</v>
      </c>
      <c r="E1409" s="214"/>
    </row>
    <row r="1410" spans="4:5" outlineLevel="2" x14ac:dyDescent="0.2">
      <c r="D1410" s="213" t="s">
        <v>1894</v>
      </c>
      <c r="E1410" s="214"/>
    </row>
    <row r="1411" spans="4:5" outlineLevel="2" x14ac:dyDescent="0.2">
      <c r="D1411" s="213" t="s">
        <v>1895</v>
      </c>
      <c r="E1411" s="214"/>
    </row>
    <row r="1412" spans="4:5" outlineLevel="2" x14ac:dyDescent="0.2">
      <c r="D1412" s="213" t="s">
        <v>1896</v>
      </c>
      <c r="E1412" s="214"/>
    </row>
    <row r="1413" spans="4:5" outlineLevel="2" x14ac:dyDescent="0.2">
      <c r="D1413" s="213" t="s">
        <v>1897</v>
      </c>
      <c r="E1413" s="214"/>
    </row>
    <row r="1414" spans="4:5" outlineLevel="2" x14ac:dyDescent="0.2">
      <c r="D1414" s="213" t="s">
        <v>1898</v>
      </c>
      <c r="E1414" s="214"/>
    </row>
    <row r="1415" spans="4:5" outlineLevel="2" x14ac:dyDescent="0.2">
      <c r="D1415" s="213" t="s">
        <v>1899</v>
      </c>
      <c r="E1415" s="214"/>
    </row>
    <row r="1416" spans="4:5" outlineLevel="2" x14ac:dyDescent="0.2">
      <c r="D1416" s="213" t="s">
        <v>1900</v>
      </c>
      <c r="E1416" s="214"/>
    </row>
    <row r="1417" spans="4:5" outlineLevel="2" x14ac:dyDescent="0.2">
      <c r="D1417" s="213" t="s">
        <v>1901</v>
      </c>
      <c r="E1417" s="214"/>
    </row>
    <row r="1418" spans="4:5" outlineLevel="2" x14ac:dyDescent="0.2">
      <c r="D1418" s="213" t="s">
        <v>1902</v>
      </c>
      <c r="E1418" s="214"/>
    </row>
    <row r="1419" spans="4:5" outlineLevel="2" x14ac:dyDescent="0.2">
      <c r="D1419" s="213" t="s">
        <v>1903</v>
      </c>
      <c r="E1419" s="214"/>
    </row>
    <row r="1420" spans="4:5" outlineLevel="2" x14ac:dyDescent="0.2">
      <c r="D1420" s="213" t="s">
        <v>1904</v>
      </c>
      <c r="E1420" s="214"/>
    </row>
    <row r="1421" spans="4:5" outlineLevel="2" x14ac:dyDescent="0.2">
      <c r="D1421" s="213" t="s">
        <v>1905</v>
      </c>
      <c r="E1421" s="214"/>
    </row>
    <row r="1422" spans="4:5" outlineLevel="2" x14ac:dyDescent="0.2">
      <c r="D1422" s="213" t="s">
        <v>1906</v>
      </c>
      <c r="E1422" s="214"/>
    </row>
    <row r="1423" spans="4:5" outlineLevel="2" x14ac:dyDescent="0.2">
      <c r="D1423" s="213" t="s">
        <v>1907</v>
      </c>
      <c r="E1423" s="214"/>
    </row>
    <row r="1424" spans="4:5" outlineLevel="2" x14ac:dyDescent="0.2">
      <c r="D1424" s="213" t="s">
        <v>1908</v>
      </c>
      <c r="E1424" s="214"/>
    </row>
    <row r="1425" spans="4:5" outlineLevel="2" x14ac:dyDescent="0.2">
      <c r="D1425" s="213" t="s">
        <v>1909</v>
      </c>
      <c r="E1425" s="214"/>
    </row>
    <row r="1426" spans="4:5" outlineLevel="2" x14ac:dyDescent="0.2">
      <c r="D1426" s="213" t="s">
        <v>1910</v>
      </c>
      <c r="E1426" s="214"/>
    </row>
    <row r="1427" spans="4:5" outlineLevel="2" x14ac:dyDescent="0.2">
      <c r="D1427" s="213" t="s">
        <v>1911</v>
      </c>
      <c r="E1427" s="214"/>
    </row>
    <row r="1428" spans="4:5" outlineLevel="2" x14ac:dyDescent="0.2">
      <c r="D1428" s="213" t="s">
        <v>1912</v>
      </c>
      <c r="E1428" s="214"/>
    </row>
    <row r="1429" spans="4:5" outlineLevel="2" x14ac:dyDescent="0.2">
      <c r="D1429" s="213" t="s">
        <v>1913</v>
      </c>
      <c r="E1429" s="214"/>
    </row>
    <row r="1430" spans="4:5" outlineLevel="2" x14ac:dyDescent="0.2">
      <c r="D1430" s="213" t="s">
        <v>1914</v>
      </c>
      <c r="E1430" s="214"/>
    </row>
    <row r="1431" spans="4:5" outlineLevel="2" x14ac:dyDescent="0.2">
      <c r="D1431" s="213" t="s">
        <v>1915</v>
      </c>
      <c r="E1431" s="214"/>
    </row>
    <row r="1432" spans="4:5" outlineLevel="2" x14ac:dyDescent="0.2">
      <c r="D1432" s="213" t="s">
        <v>1916</v>
      </c>
      <c r="E1432" s="214"/>
    </row>
    <row r="1433" spans="4:5" outlineLevel="2" x14ac:dyDescent="0.2">
      <c r="D1433" s="213" t="s">
        <v>1917</v>
      </c>
      <c r="E1433" s="214"/>
    </row>
    <row r="1434" spans="4:5" outlineLevel="2" x14ac:dyDescent="0.2">
      <c r="D1434" s="213" t="s">
        <v>1918</v>
      </c>
      <c r="E1434" s="214"/>
    </row>
    <row r="1435" spans="4:5" outlineLevel="2" x14ac:dyDescent="0.2">
      <c r="D1435" s="213" t="s">
        <v>1919</v>
      </c>
      <c r="E1435" s="214"/>
    </row>
    <row r="1436" spans="4:5" outlineLevel="2" x14ac:dyDescent="0.2">
      <c r="D1436" s="213" t="s">
        <v>1920</v>
      </c>
      <c r="E1436" s="214"/>
    </row>
    <row r="1437" spans="4:5" outlineLevel="2" x14ac:dyDescent="0.2">
      <c r="D1437" s="213" t="s">
        <v>1921</v>
      </c>
      <c r="E1437" s="214"/>
    </row>
    <row r="1438" spans="4:5" outlineLevel="2" x14ac:dyDescent="0.2">
      <c r="D1438" s="213" t="s">
        <v>1922</v>
      </c>
      <c r="E1438" s="214"/>
    </row>
    <row r="1439" spans="4:5" outlineLevel="2" x14ac:dyDescent="0.2">
      <c r="D1439" s="213" t="s">
        <v>1923</v>
      </c>
      <c r="E1439" s="214"/>
    </row>
    <row r="1440" spans="4:5" outlineLevel="2" x14ac:dyDescent="0.2">
      <c r="D1440" s="213" t="s">
        <v>1924</v>
      </c>
      <c r="E1440" s="214"/>
    </row>
    <row r="1441" spans="4:5" outlineLevel="2" x14ac:dyDescent="0.2">
      <c r="D1441" s="213" t="s">
        <v>1925</v>
      </c>
      <c r="E1441" s="214"/>
    </row>
    <row r="1442" spans="4:5" outlineLevel="2" x14ac:dyDescent="0.2">
      <c r="D1442" s="213" t="s">
        <v>1926</v>
      </c>
      <c r="E1442" s="214"/>
    </row>
    <row r="1443" spans="4:5" outlineLevel="2" x14ac:dyDescent="0.2">
      <c r="D1443" s="213" t="s">
        <v>1927</v>
      </c>
      <c r="E1443" s="214"/>
    </row>
    <row r="1444" spans="4:5" outlineLevel="2" x14ac:dyDescent="0.2">
      <c r="D1444" s="213" t="s">
        <v>1928</v>
      </c>
      <c r="E1444" s="214"/>
    </row>
    <row r="1445" spans="4:5" outlineLevel="2" x14ac:dyDescent="0.2">
      <c r="D1445" s="213" t="s">
        <v>1929</v>
      </c>
      <c r="E1445" s="214"/>
    </row>
    <row r="1446" spans="4:5" outlineLevel="2" x14ac:dyDescent="0.2">
      <c r="D1446" s="213" t="s">
        <v>1930</v>
      </c>
      <c r="E1446" s="214"/>
    </row>
    <row r="1447" spans="4:5" outlineLevel="2" x14ac:dyDescent="0.2">
      <c r="D1447" s="213" t="s">
        <v>1931</v>
      </c>
      <c r="E1447" s="214"/>
    </row>
    <row r="1448" spans="4:5" outlineLevel="2" x14ac:dyDescent="0.2">
      <c r="D1448" s="213" t="s">
        <v>1932</v>
      </c>
      <c r="E1448" s="214"/>
    </row>
    <row r="1449" spans="4:5" outlineLevel="2" x14ac:dyDescent="0.2">
      <c r="D1449" s="213" t="s">
        <v>1933</v>
      </c>
      <c r="E1449" s="214"/>
    </row>
    <row r="1450" spans="4:5" outlineLevel="2" x14ac:dyDescent="0.2">
      <c r="D1450" s="213" t="s">
        <v>1934</v>
      </c>
      <c r="E1450" s="214"/>
    </row>
    <row r="1451" spans="4:5" outlineLevel="2" x14ac:dyDescent="0.2">
      <c r="D1451" s="213" t="s">
        <v>1935</v>
      </c>
      <c r="E1451" s="214"/>
    </row>
    <row r="1452" spans="4:5" outlineLevel="2" x14ac:dyDescent="0.2">
      <c r="D1452" s="213" t="s">
        <v>1936</v>
      </c>
      <c r="E1452" s="214"/>
    </row>
    <row r="1453" spans="4:5" outlineLevel="2" x14ac:dyDescent="0.2">
      <c r="D1453" s="213" t="s">
        <v>1937</v>
      </c>
      <c r="E1453" s="214"/>
    </row>
    <row r="1454" spans="4:5" outlineLevel="2" x14ac:dyDescent="0.2">
      <c r="D1454" s="213" t="s">
        <v>1938</v>
      </c>
      <c r="E1454" s="214"/>
    </row>
    <row r="1455" spans="4:5" outlineLevel="2" x14ac:dyDescent="0.2">
      <c r="D1455" s="213" t="s">
        <v>1939</v>
      </c>
      <c r="E1455" s="214"/>
    </row>
    <row r="1456" spans="4:5" outlineLevel="2" x14ac:dyDescent="0.2">
      <c r="D1456" s="213" t="s">
        <v>1940</v>
      </c>
      <c r="E1456" s="214"/>
    </row>
    <row r="1457" spans="4:5" outlineLevel="2" x14ac:dyDescent="0.2">
      <c r="D1457" s="213" t="s">
        <v>1941</v>
      </c>
      <c r="E1457" s="214"/>
    </row>
    <row r="1458" spans="4:5" outlineLevel="2" x14ac:dyDescent="0.2">
      <c r="D1458" s="213" t="s">
        <v>1942</v>
      </c>
      <c r="E1458" s="214"/>
    </row>
    <row r="1459" spans="4:5" outlineLevel="2" x14ac:dyDescent="0.2">
      <c r="D1459" s="213" t="s">
        <v>1943</v>
      </c>
      <c r="E1459" s="214"/>
    </row>
    <row r="1460" spans="4:5" outlineLevel="2" x14ac:dyDescent="0.2">
      <c r="D1460" s="213" t="s">
        <v>1944</v>
      </c>
      <c r="E1460" s="214"/>
    </row>
    <row r="1461" spans="4:5" outlineLevel="2" x14ac:dyDescent="0.2">
      <c r="D1461" s="213" t="s">
        <v>1945</v>
      </c>
      <c r="E1461" s="214"/>
    </row>
    <row r="1462" spans="4:5" outlineLevel="2" x14ac:dyDescent="0.2">
      <c r="D1462" s="213" t="s">
        <v>1946</v>
      </c>
      <c r="E1462" s="214"/>
    </row>
    <row r="1463" spans="4:5" outlineLevel="2" x14ac:dyDescent="0.2">
      <c r="D1463" s="213" t="s">
        <v>1947</v>
      </c>
      <c r="E1463" s="214"/>
    </row>
    <row r="1464" spans="4:5" outlineLevel="2" x14ac:dyDescent="0.2">
      <c r="D1464" s="213" t="s">
        <v>1948</v>
      </c>
      <c r="E1464" s="214"/>
    </row>
    <row r="1465" spans="4:5" outlineLevel="2" x14ac:dyDescent="0.2">
      <c r="D1465" s="213" t="s">
        <v>1949</v>
      </c>
      <c r="E1465" s="214"/>
    </row>
    <row r="1466" spans="4:5" outlineLevel="2" x14ac:dyDescent="0.2">
      <c r="D1466" s="213" t="s">
        <v>1950</v>
      </c>
      <c r="E1466" s="214"/>
    </row>
    <row r="1467" spans="4:5" outlineLevel="2" x14ac:dyDescent="0.2">
      <c r="D1467" s="213" t="s">
        <v>1951</v>
      </c>
      <c r="E1467" s="214"/>
    </row>
    <row r="1468" spans="4:5" outlineLevel="2" x14ac:dyDescent="0.2">
      <c r="D1468" s="213" t="s">
        <v>1952</v>
      </c>
      <c r="E1468" s="214"/>
    </row>
    <row r="1469" spans="4:5" outlineLevel="2" x14ac:dyDescent="0.2">
      <c r="D1469" s="213" t="s">
        <v>1953</v>
      </c>
      <c r="E1469" s="214"/>
    </row>
    <row r="1470" spans="4:5" outlineLevel="2" x14ac:dyDescent="0.2">
      <c r="D1470" s="213" t="s">
        <v>1954</v>
      </c>
      <c r="E1470" s="214"/>
    </row>
    <row r="1471" spans="4:5" outlineLevel="2" x14ac:dyDescent="0.2">
      <c r="D1471" s="213" t="s">
        <v>1955</v>
      </c>
      <c r="E1471" s="214"/>
    </row>
    <row r="1472" spans="4:5" outlineLevel="2" x14ac:dyDescent="0.2">
      <c r="D1472" s="213" t="s">
        <v>1956</v>
      </c>
      <c r="E1472" s="214"/>
    </row>
    <row r="1473" spans="4:5" outlineLevel="2" x14ac:dyDescent="0.2">
      <c r="D1473" s="213" t="s">
        <v>1957</v>
      </c>
      <c r="E1473" s="214"/>
    </row>
    <row r="1474" spans="4:5" outlineLevel="2" x14ac:dyDescent="0.2">
      <c r="D1474" s="213" t="s">
        <v>1958</v>
      </c>
      <c r="E1474" s="214"/>
    </row>
    <row r="1475" spans="4:5" outlineLevel="2" x14ac:dyDescent="0.2">
      <c r="D1475" s="213" t="s">
        <v>1959</v>
      </c>
      <c r="E1475" s="214"/>
    </row>
    <row r="1476" spans="4:5" outlineLevel="2" x14ac:dyDescent="0.2">
      <c r="D1476" s="213" t="s">
        <v>1960</v>
      </c>
      <c r="E1476" s="214"/>
    </row>
    <row r="1477" spans="4:5" outlineLevel="2" x14ac:dyDescent="0.2">
      <c r="D1477" s="213" t="s">
        <v>1961</v>
      </c>
      <c r="E1477" s="214"/>
    </row>
    <row r="1478" spans="4:5" outlineLevel="2" x14ac:dyDescent="0.2">
      <c r="D1478" s="213" t="s">
        <v>1962</v>
      </c>
      <c r="E1478" s="214"/>
    </row>
    <row r="1479" spans="4:5" outlineLevel="2" x14ac:dyDescent="0.2">
      <c r="D1479" s="213" t="s">
        <v>1963</v>
      </c>
      <c r="E1479" s="214"/>
    </row>
    <row r="1480" spans="4:5" outlineLevel="2" x14ac:dyDescent="0.2">
      <c r="D1480" s="213" t="s">
        <v>1964</v>
      </c>
      <c r="E1480" s="214"/>
    </row>
    <row r="1481" spans="4:5" outlineLevel="2" x14ac:dyDescent="0.2">
      <c r="D1481" s="213" t="s">
        <v>1965</v>
      </c>
      <c r="E1481" s="214"/>
    </row>
    <row r="1482" spans="4:5" outlineLevel="2" x14ac:dyDescent="0.2">
      <c r="D1482" s="213" t="s">
        <v>1966</v>
      </c>
      <c r="E1482" s="214"/>
    </row>
    <row r="1483" spans="4:5" outlineLevel="2" x14ac:dyDescent="0.2">
      <c r="D1483" s="213" t="s">
        <v>1967</v>
      </c>
      <c r="E1483" s="214"/>
    </row>
    <row r="1484" spans="4:5" outlineLevel="2" x14ac:dyDescent="0.2">
      <c r="D1484" s="213" t="s">
        <v>1968</v>
      </c>
      <c r="E1484" s="214"/>
    </row>
    <row r="1485" spans="4:5" outlineLevel="2" x14ac:dyDescent="0.2">
      <c r="D1485" s="213" t="s">
        <v>1969</v>
      </c>
      <c r="E1485" s="214"/>
    </row>
    <row r="1486" spans="4:5" outlineLevel="2" x14ac:dyDescent="0.2">
      <c r="D1486" s="213" t="s">
        <v>2709</v>
      </c>
      <c r="E1486" s="214"/>
    </row>
    <row r="1487" spans="4:5" outlineLevel="2" x14ac:dyDescent="0.2">
      <c r="D1487" s="207" t="s">
        <v>2710</v>
      </c>
      <c r="E1487" s="215"/>
    </row>
    <row r="1488" spans="4:5" outlineLevel="1" x14ac:dyDescent="0.2"/>
    <row r="1489" spans="2:8" s="212" customFormat="1" ht="15" x14ac:dyDescent="0.25"/>
    <row r="1490" spans="2:8" ht="15" x14ac:dyDescent="0.25">
      <c r="B1490" s="21" t="s">
        <v>134</v>
      </c>
      <c r="C1490" s="21"/>
      <c r="D1490" s="21"/>
      <c r="E1490" s="21"/>
      <c r="F1490" s="21"/>
      <c r="G1490" s="21"/>
      <c r="H1490" s="21"/>
    </row>
    <row r="1491" spans="2:8" outlineLevel="1" x14ac:dyDescent="0.2"/>
    <row r="1492" spans="2:8" outlineLevel="1" x14ac:dyDescent="0.2">
      <c r="D1492" s="202" t="s">
        <v>134</v>
      </c>
      <c r="E1492" s="203"/>
    </row>
    <row r="1493" spans="2:8" outlineLevel="1" x14ac:dyDescent="0.2">
      <c r="D1493" s="205" t="s">
        <v>1970</v>
      </c>
      <c r="E1493" s="206"/>
    </row>
    <row r="1494" spans="2:8" outlineLevel="1" x14ac:dyDescent="0.2">
      <c r="D1494" s="210" t="s">
        <v>1971</v>
      </c>
      <c r="E1494" s="208"/>
    </row>
    <row r="1496" spans="2:8" ht="15" x14ac:dyDescent="0.25">
      <c r="B1496" s="21" t="s">
        <v>135</v>
      </c>
      <c r="C1496" s="21"/>
      <c r="D1496" s="21"/>
      <c r="E1496" s="21"/>
      <c r="F1496" s="21"/>
      <c r="G1496" s="21"/>
      <c r="H1496" s="21"/>
    </row>
    <row r="1497" spans="2:8" outlineLevel="1" x14ac:dyDescent="0.2"/>
    <row r="1498" spans="2:8" outlineLevel="1" x14ac:dyDescent="0.2">
      <c r="C1498" s="76" t="s">
        <v>136</v>
      </c>
    </row>
    <row r="1499" spans="2:8" outlineLevel="1" x14ac:dyDescent="0.2">
      <c r="D1499" s="229" t="str">
        <f>D994&amp;" "&amp;$C$1498</f>
        <v>Class 375/3 Eversholt Rail - Motor VUC</v>
      </c>
      <c r="E1499" s="230"/>
    </row>
    <row r="1500" spans="2:8" outlineLevel="1" x14ac:dyDescent="0.2">
      <c r="D1500" s="142" t="str">
        <f t="shared" ref="D1500:D1558" si="0">D995&amp;" "&amp;$C$1498</f>
        <v>Class 375/3 Eversholt Rail - Trailer VUC</v>
      </c>
      <c r="E1500" s="231"/>
    </row>
    <row r="1501" spans="2:8" outlineLevel="1" x14ac:dyDescent="0.2">
      <c r="D1501" s="142" t="str">
        <f t="shared" si="0"/>
        <v>Class 375/6 Eversholt Rail - Motor VUC</v>
      </c>
      <c r="E1501" s="231"/>
    </row>
    <row r="1502" spans="2:8" outlineLevel="1" x14ac:dyDescent="0.2">
      <c r="D1502" s="142" t="str">
        <f t="shared" si="0"/>
        <v>Class 375/6 Eversholt Rail - Trailer VUC</v>
      </c>
      <c r="E1502" s="231"/>
    </row>
    <row r="1503" spans="2:8" outlineLevel="1" x14ac:dyDescent="0.2">
      <c r="D1503" s="142" t="str">
        <f t="shared" si="0"/>
        <v>Class 375/7 Eversholt Rail - Motor VUC</v>
      </c>
      <c r="E1503" s="231"/>
    </row>
    <row r="1504" spans="2:8" outlineLevel="1" x14ac:dyDescent="0.2">
      <c r="D1504" s="142" t="str">
        <f t="shared" si="0"/>
        <v>Class 375/7 Eversholt Rail - Trailer VUC</v>
      </c>
      <c r="E1504" s="231"/>
    </row>
    <row r="1505" spans="4:5" outlineLevel="1" x14ac:dyDescent="0.2">
      <c r="D1505" s="142" t="str">
        <f t="shared" si="0"/>
        <v>Class 375/8 Eversholt Rail - Motor VUC</v>
      </c>
      <c r="E1505" s="231"/>
    </row>
    <row r="1506" spans="4:5" outlineLevel="1" x14ac:dyDescent="0.2">
      <c r="D1506" s="142" t="str">
        <f t="shared" si="0"/>
        <v>Class 375/8 Eversholt Rail - Trailer VUC</v>
      </c>
      <c r="E1506" s="231"/>
    </row>
    <row r="1507" spans="4:5" outlineLevel="1" x14ac:dyDescent="0.2">
      <c r="D1507" s="142" t="str">
        <f t="shared" si="0"/>
        <v>Class 375/9 Eversholt Rail - Motor VUC</v>
      </c>
      <c r="E1507" s="231"/>
    </row>
    <row r="1508" spans="4:5" outlineLevel="1" x14ac:dyDescent="0.2">
      <c r="D1508" s="142" t="str">
        <f t="shared" si="0"/>
        <v>Class 375/9 Eversholt Rail - Trailer VUC</v>
      </c>
      <c r="E1508" s="231"/>
    </row>
    <row r="1509" spans="4:5" outlineLevel="1" x14ac:dyDescent="0.2">
      <c r="D1509" s="142" t="str">
        <f t="shared" si="0"/>
        <v>Class 376/0 Eversholt Rail - Motor VUC</v>
      </c>
      <c r="E1509" s="231"/>
    </row>
    <row r="1510" spans="4:5" outlineLevel="1" x14ac:dyDescent="0.2">
      <c r="D1510" s="142" t="str">
        <f t="shared" si="0"/>
        <v>Class 376/0 Eversholt Rail - Trailer VUC</v>
      </c>
      <c r="E1510" s="231"/>
    </row>
    <row r="1511" spans="4:5" outlineLevel="1" x14ac:dyDescent="0.2">
      <c r="D1511" s="142" t="str">
        <f t="shared" si="0"/>
        <v>Class 465/0 Eversholt Rail - Motor VUC</v>
      </c>
      <c r="E1511" s="231"/>
    </row>
    <row r="1512" spans="4:5" outlineLevel="1" x14ac:dyDescent="0.2">
      <c r="D1512" s="142" t="str">
        <f t="shared" si="0"/>
        <v>Class 465/0 Eversholt Rail - Trailer VUC</v>
      </c>
      <c r="E1512" s="231"/>
    </row>
    <row r="1513" spans="4:5" outlineLevel="1" x14ac:dyDescent="0.2">
      <c r="D1513" s="142" t="str">
        <f t="shared" si="0"/>
        <v>Class 465/1 Eversholt Rail - Motor VUC</v>
      </c>
      <c r="E1513" s="231"/>
    </row>
    <row r="1514" spans="4:5" outlineLevel="1" x14ac:dyDescent="0.2">
      <c r="D1514" s="142" t="str">
        <f t="shared" si="0"/>
        <v>Class 465/1 Eversholt Rail - Trailer VUC</v>
      </c>
      <c r="E1514" s="231"/>
    </row>
    <row r="1515" spans="4:5" outlineLevel="1" x14ac:dyDescent="0.2">
      <c r="D1515" s="142" t="str">
        <f t="shared" si="0"/>
        <v>Class 465/2 Angel - Motor VUC</v>
      </c>
      <c r="E1515" s="231"/>
    </row>
    <row r="1516" spans="4:5" outlineLevel="1" x14ac:dyDescent="0.2">
      <c r="D1516" s="142" t="str">
        <f t="shared" si="0"/>
        <v>Class 465/2 Angel - Trailer VUC</v>
      </c>
      <c r="E1516" s="231"/>
    </row>
    <row r="1517" spans="4:5" outlineLevel="1" x14ac:dyDescent="0.2">
      <c r="D1517" s="142" t="str">
        <f t="shared" si="0"/>
        <v>Class 465/9 Angel - Motor VUC</v>
      </c>
      <c r="E1517" s="231"/>
    </row>
    <row r="1518" spans="4:5" outlineLevel="1" x14ac:dyDescent="0.2">
      <c r="D1518" s="142" t="str">
        <f t="shared" si="0"/>
        <v>Class 465/9 Angel - Trailer VUC</v>
      </c>
      <c r="E1518" s="231"/>
    </row>
    <row r="1519" spans="4:5" outlineLevel="1" x14ac:dyDescent="0.2">
      <c r="D1519" s="142" t="str">
        <f t="shared" si="0"/>
        <v>Class 466 Angel - Motor VUC</v>
      </c>
      <c r="E1519" s="231"/>
    </row>
    <row r="1520" spans="4:5" outlineLevel="1" x14ac:dyDescent="0.2">
      <c r="D1520" s="142" t="str">
        <f t="shared" si="0"/>
        <v>Class 466 Angel - Trailer VUC</v>
      </c>
      <c r="E1520" s="231"/>
    </row>
    <row r="1521" spans="4:5" outlineLevel="1" x14ac:dyDescent="0.2">
      <c r="D1521" s="142" t="str">
        <f t="shared" si="0"/>
        <v>Class 395 Eversholt Rail - Motor (High Speed) VUC</v>
      </c>
      <c r="E1521" s="231"/>
    </row>
    <row r="1522" spans="4:5" outlineLevel="1" x14ac:dyDescent="0.2">
      <c r="D1522" s="142" t="str">
        <f t="shared" si="0"/>
        <v>Class 395 Eversholt Rail - Motor (Conventional) VUC</v>
      </c>
      <c r="E1522" s="231"/>
    </row>
    <row r="1523" spans="4:5" outlineLevel="1" x14ac:dyDescent="0.2">
      <c r="D1523" s="142" t="str">
        <f t="shared" si="0"/>
        <v>Class 395 Eversholt Rail - Trailer (High Speed) VUC</v>
      </c>
      <c r="E1523" s="231"/>
    </row>
    <row r="1524" spans="4:5" outlineLevel="1" x14ac:dyDescent="0.2">
      <c r="D1524" s="142" t="str">
        <f t="shared" si="0"/>
        <v>Class 395 Eversholt Rail - Trailer (Conventional) VUC</v>
      </c>
      <c r="E1524" s="231"/>
    </row>
    <row r="1525" spans="4:5" outlineLevel="1" x14ac:dyDescent="0.2">
      <c r="D1525" s="142" t="str">
        <f t="shared" si="0"/>
        <v>Class 377 Sub Leased from GTR - Motor VUC</v>
      </c>
      <c r="E1525" s="231"/>
    </row>
    <row r="1526" spans="4:5" outlineLevel="1" x14ac:dyDescent="0.2">
      <c r="D1526" s="142" t="str">
        <f t="shared" si="0"/>
        <v>Class 377 Sub Leased from GTR - Trailer VUC</v>
      </c>
      <c r="E1526" s="231"/>
    </row>
    <row r="1527" spans="4:5" outlineLevel="1" x14ac:dyDescent="0.2">
      <c r="D1527" s="142" t="str">
        <f t="shared" si="0"/>
        <v>Class 319 Sub Leased to GTR - Motor VUC</v>
      </c>
      <c r="E1527" s="231"/>
    </row>
    <row r="1528" spans="4:5" outlineLevel="1" x14ac:dyDescent="0.2">
      <c r="D1528" s="142" t="str">
        <f t="shared" si="0"/>
        <v>Class 319 Sub Leased to GTR - Trailer VUC</v>
      </c>
      <c r="E1528" s="231"/>
    </row>
    <row r="1529" spans="4:5" outlineLevel="1" x14ac:dyDescent="0.2">
      <c r="D1529" s="142" t="str">
        <f t="shared" si="0"/>
        <v>[Rolling Stock Vehicle Line 31] VUC</v>
      </c>
      <c r="E1529" s="231"/>
    </row>
    <row r="1530" spans="4:5" outlineLevel="1" x14ac:dyDescent="0.2">
      <c r="D1530" s="142" t="str">
        <f t="shared" si="0"/>
        <v>[Rolling Stock Vehicle Line 32] VUC</v>
      </c>
      <c r="E1530" s="231"/>
    </row>
    <row r="1531" spans="4:5" outlineLevel="1" x14ac:dyDescent="0.2">
      <c r="D1531" s="142" t="str">
        <f t="shared" si="0"/>
        <v>[Rolling Stock Vehicle Line 33] VUC</v>
      </c>
      <c r="E1531" s="231"/>
    </row>
    <row r="1532" spans="4:5" outlineLevel="1" x14ac:dyDescent="0.2">
      <c r="D1532" s="142" t="str">
        <f t="shared" si="0"/>
        <v>[Rolling Stock Vehicle Line 34] VUC</v>
      </c>
      <c r="E1532" s="231"/>
    </row>
    <row r="1533" spans="4:5" outlineLevel="1" x14ac:dyDescent="0.2">
      <c r="D1533" s="142" t="str">
        <f t="shared" si="0"/>
        <v>[Rolling Stock Vehicle Line 35] VUC</v>
      </c>
      <c r="E1533" s="231"/>
    </row>
    <row r="1534" spans="4:5" outlineLevel="1" x14ac:dyDescent="0.2">
      <c r="D1534" s="142" t="str">
        <f t="shared" si="0"/>
        <v>[Rolling Stock Vehicle Line 36] VUC</v>
      </c>
      <c r="E1534" s="231"/>
    </row>
    <row r="1535" spans="4:5" outlineLevel="1" x14ac:dyDescent="0.2">
      <c r="D1535" s="142" t="str">
        <f t="shared" si="0"/>
        <v>[Rolling Stock Vehicle Line 37] VUC</v>
      </c>
      <c r="E1535" s="231"/>
    </row>
    <row r="1536" spans="4:5" outlineLevel="1" x14ac:dyDescent="0.2">
      <c r="D1536" s="142" t="str">
        <f t="shared" si="0"/>
        <v>[Rolling Stock Vehicle Line 38] VUC</v>
      </c>
      <c r="E1536" s="231"/>
    </row>
    <row r="1537" spans="4:5" outlineLevel="1" x14ac:dyDescent="0.2">
      <c r="D1537" s="142" t="str">
        <f t="shared" si="0"/>
        <v>[Rolling Stock Vehicle Line 39] VUC</v>
      </c>
      <c r="E1537" s="231"/>
    </row>
    <row r="1538" spans="4:5" outlineLevel="1" x14ac:dyDescent="0.2">
      <c r="D1538" s="142" t="str">
        <f t="shared" si="0"/>
        <v>[Rolling Stock Vehicle Line 40] VUC</v>
      </c>
      <c r="E1538" s="231"/>
    </row>
    <row r="1539" spans="4:5" outlineLevel="1" x14ac:dyDescent="0.2">
      <c r="D1539" s="142" t="str">
        <f t="shared" si="0"/>
        <v>[Rolling Stock Vehicle Line 41] VUC</v>
      </c>
      <c r="E1539" s="231"/>
    </row>
    <row r="1540" spans="4:5" outlineLevel="1" x14ac:dyDescent="0.2">
      <c r="D1540" s="142" t="str">
        <f t="shared" si="0"/>
        <v>[Rolling Stock Vehicle Line 42] VUC</v>
      </c>
      <c r="E1540" s="231"/>
    </row>
    <row r="1541" spans="4:5" outlineLevel="1" x14ac:dyDescent="0.2">
      <c r="D1541" s="142" t="str">
        <f t="shared" si="0"/>
        <v>[Rolling Stock Vehicle Line 43] VUC</v>
      </c>
      <c r="E1541" s="231"/>
    </row>
    <row r="1542" spans="4:5" outlineLevel="1" x14ac:dyDescent="0.2">
      <c r="D1542" s="142" t="str">
        <f t="shared" si="0"/>
        <v>[Rolling Stock Vehicle Line 44] VUC</v>
      </c>
      <c r="E1542" s="231"/>
    </row>
    <row r="1543" spans="4:5" outlineLevel="1" x14ac:dyDescent="0.2">
      <c r="D1543" s="142" t="str">
        <f t="shared" si="0"/>
        <v>[Rolling Stock Vehicle Line 45] VUC</v>
      </c>
      <c r="E1543" s="231"/>
    </row>
    <row r="1544" spans="4:5" outlineLevel="1" x14ac:dyDescent="0.2">
      <c r="D1544" s="142" t="str">
        <f t="shared" si="0"/>
        <v>[Rolling Stock Vehicle Line 46] VUC</v>
      </c>
      <c r="E1544" s="231"/>
    </row>
    <row r="1545" spans="4:5" outlineLevel="1" x14ac:dyDescent="0.2">
      <c r="D1545" s="142" t="str">
        <f t="shared" si="0"/>
        <v>[Rolling Stock Vehicle Line 47] VUC</v>
      </c>
      <c r="E1545" s="231"/>
    </row>
    <row r="1546" spans="4:5" outlineLevel="1" x14ac:dyDescent="0.2">
      <c r="D1546" s="142" t="str">
        <f t="shared" si="0"/>
        <v>[Rolling Stock Vehicle Line 48] VUC</v>
      </c>
      <c r="E1546" s="231"/>
    </row>
    <row r="1547" spans="4:5" outlineLevel="1" x14ac:dyDescent="0.2">
      <c r="D1547" s="142" t="str">
        <f t="shared" si="0"/>
        <v>[Rolling Stock Vehicle Line 49] VUC</v>
      </c>
      <c r="E1547" s="231"/>
    </row>
    <row r="1548" spans="4:5" outlineLevel="1" x14ac:dyDescent="0.2">
      <c r="D1548" s="142" t="str">
        <f t="shared" si="0"/>
        <v>[Rolling Stock Vehicle Line 50] VUC</v>
      </c>
      <c r="E1548" s="231"/>
    </row>
    <row r="1549" spans="4:5" outlineLevel="1" x14ac:dyDescent="0.2">
      <c r="D1549" s="142" t="str">
        <f t="shared" si="0"/>
        <v>[Rolling Stock Vehicle Line 51] VUC</v>
      </c>
      <c r="E1549" s="231"/>
    </row>
    <row r="1550" spans="4:5" outlineLevel="1" x14ac:dyDescent="0.2">
      <c r="D1550" s="142" t="str">
        <f t="shared" si="0"/>
        <v>[Rolling Stock Vehicle Line 52] VUC</v>
      </c>
      <c r="E1550" s="231"/>
    </row>
    <row r="1551" spans="4:5" outlineLevel="1" x14ac:dyDescent="0.2">
      <c r="D1551" s="142" t="str">
        <f t="shared" si="0"/>
        <v>[Rolling Stock Vehicle Line 53] VUC</v>
      </c>
      <c r="E1551" s="231"/>
    </row>
    <row r="1552" spans="4:5" outlineLevel="1" x14ac:dyDescent="0.2">
      <c r="D1552" s="142" t="str">
        <f t="shared" si="0"/>
        <v>[Rolling Stock Vehicle Line 54] VUC</v>
      </c>
      <c r="E1552" s="231"/>
    </row>
    <row r="1553" spans="2:8" outlineLevel="1" x14ac:dyDescent="0.2">
      <c r="D1553" s="142" t="str">
        <f t="shared" si="0"/>
        <v>[Rolling Stock Vehicle Line 55] VUC</v>
      </c>
      <c r="E1553" s="231"/>
    </row>
    <row r="1554" spans="2:8" outlineLevel="1" x14ac:dyDescent="0.2">
      <c r="D1554" s="142" t="str">
        <f t="shared" si="0"/>
        <v>[Rolling Stock Vehicle Line 56] VUC</v>
      </c>
      <c r="E1554" s="231"/>
    </row>
    <row r="1555" spans="2:8" outlineLevel="1" x14ac:dyDescent="0.2">
      <c r="D1555" s="142" t="str">
        <f t="shared" si="0"/>
        <v>[Rolling Stock Vehicle Line 57] VUC</v>
      </c>
      <c r="E1555" s="231"/>
    </row>
    <row r="1556" spans="2:8" outlineLevel="1" x14ac:dyDescent="0.2">
      <c r="D1556" s="142" t="str">
        <f t="shared" si="0"/>
        <v>[Rolling Stock Vehicle Line 58] VUC</v>
      </c>
      <c r="E1556" s="231"/>
    </row>
    <row r="1557" spans="2:8" outlineLevel="1" x14ac:dyDescent="0.2">
      <c r="D1557" s="142" t="str">
        <f t="shared" si="0"/>
        <v>[Rolling Stock Vehicle Line 59] VUC</v>
      </c>
      <c r="E1557" s="231"/>
    </row>
    <row r="1558" spans="2:8" outlineLevel="1" x14ac:dyDescent="0.2">
      <c r="D1558" s="113" t="str">
        <f t="shared" si="0"/>
        <v>[Rolling Stock Vehicle Line 60] VUC</v>
      </c>
      <c r="E1558" s="232"/>
    </row>
    <row r="1560" spans="2:8" ht="15" x14ac:dyDescent="0.25">
      <c r="B1560" s="21" t="s">
        <v>137</v>
      </c>
      <c r="C1560" s="21"/>
      <c r="D1560" s="21"/>
      <c r="E1560" s="21"/>
      <c r="F1560" s="21"/>
      <c r="G1560" s="21"/>
      <c r="H1560" s="21"/>
    </row>
    <row r="1561" spans="2:8" outlineLevel="1" x14ac:dyDescent="0.2"/>
    <row r="1562" spans="2:8" outlineLevel="1" x14ac:dyDescent="0.2">
      <c r="D1562" s="233" t="s">
        <v>1972</v>
      </c>
      <c r="E1562" s="234"/>
    </row>
    <row r="1564" spans="2:8" ht="15" x14ac:dyDescent="0.25">
      <c r="B1564" s="21" t="s">
        <v>138</v>
      </c>
      <c r="C1564" s="21"/>
      <c r="D1564" s="21"/>
      <c r="E1564" s="21"/>
      <c r="F1564" s="21"/>
      <c r="G1564" s="21"/>
      <c r="H1564" s="21"/>
    </row>
    <row r="1565" spans="2:8" outlineLevel="1" x14ac:dyDescent="0.2"/>
    <row r="1566" spans="2:8" outlineLevel="1" x14ac:dyDescent="0.2">
      <c r="D1566" s="235" t="s">
        <v>1973</v>
      </c>
      <c r="E1566" s="222"/>
    </row>
    <row r="1567" spans="2:8" outlineLevel="1" x14ac:dyDescent="0.2">
      <c r="D1567" s="236" t="s">
        <v>1974</v>
      </c>
      <c r="E1567" s="237"/>
    </row>
    <row r="1569" spans="2:8" ht="15" x14ac:dyDescent="0.25">
      <c r="B1569" s="21" t="s">
        <v>139</v>
      </c>
      <c r="C1569" s="21"/>
      <c r="D1569" s="21"/>
      <c r="E1569" s="21"/>
      <c r="F1569" s="21"/>
      <c r="G1569" s="21"/>
      <c r="H1569" s="21"/>
    </row>
    <row r="1570" spans="2:8" outlineLevel="1" x14ac:dyDescent="0.2"/>
    <row r="1571" spans="2:8" outlineLevel="1" x14ac:dyDescent="0.2">
      <c r="C1571" s="76" t="s">
        <v>140</v>
      </c>
    </row>
    <row r="1572" spans="2:8" outlineLevel="1" x14ac:dyDescent="0.2">
      <c r="D1572" s="223" t="s">
        <v>1975</v>
      </c>
      <c r="E1572" s="222"/>
    </row>
    <row r="1573" spans="2:8" outlineLevel="1" x14ac:dyDescent="0.2">
      <c r="D1573" s="209" t="s">
        <v>1976</v>
      </c>
      <c r="E1573" s="89"/>
    </row>
    <row r="1574" spans="2:8" outlineLevel="1" x14ac:dyDescent="0.2">
      <c r="D1574" s="209" t="s">
        <v>1977</v>
      </c>
      <c r="E1574" s="89"/>
    </row>
    <row r="1575" spans="2:8" outlineLevel="1" x14ac:dyDescent="0.2">
      <c r="D1575" s="209" t="s">
        <v>1978</v>
      </c>
      <c r="E1575" s="89"/>
    </row>
    <row r="1576" spans="2:8" outlineLevel="1" x14ac:dyDescent="0.2">
      <c r="D1576" s="209" t="s">
        <v>1979</v>
      </c>
      <c r="E1576" s="89"/>
    </row>
    <row r="1577" spans="2:8" outlineLevel="1" x14ac:dyDescent="0.2">
      <c r="D1577" s="209" t="s">
        <v>1980</v>
      </c>
      <c r="E1577" s="89"/>
    </row>
    <row r="1578" spans="2:8" outlineLevel="1" x14ac:dyDescent="0.2">
      <c r="D1578" s="209" t="s">
        <v>1981</v>
      </c>
      <c r="E1578" s="89"/>
    </row>
    <row r="1579" spans="2:8" outlineLevel="1" x14ac:dyDescent="0.2">
      <c r="D1579" s="209" t="s">
        <v>1982</v>
      </c>
      <c r="E1579" s="89"/>
    </row>
    <row r="1580" spans="2:8" outlineLevel="1" x14ac:dyDescent="0.2">
      <c r="D1580" s="209" t="s">
        <v>1983</v>
      </c>
      <c r="E1580" s="89"/>
    </row>
    <row r="1581" spans="2:8" outlineLevel="1" x14ac:dyDescent="0.2">
      <c r="D1581" s="209" t="s">
        <v>1984</v>
      </c>
      <c r="E1581" s="89"/>
    </row>
    <row r="1582" spans="2:8" outlineLevel="1" x14ac:dyDescent="0.2">
      <c r="D1582" s="209" t="s">
        <v>1985</v>
      </c>
      <c r="E1582" s="89"/>
    </row>
    <row r="1583" spans="2:8" outlineLevel="1" x14ac:dyDescent="0.2">
      <c r="D1583" s="209" t="s">
        <v>1986</v>
      </c>
      <c r="E1583" s="89"/>
    </row>
    <row r="1584" spans="2:8" outlineLevel="1" x14ac:dyDescent="0.2">
      <c r="D1584" s="209" t="s">
        <v>1987</v>
      </c>
      <c r="E1584" s="89"/>
    </row>
    <row r="1585" spans="4:5" outlineLevel="1" x14ac:dyDescent="0.2">
      <c r="D1585" s="209" t="s">
        <v>1988</v>
      </c>
      <c r="E1585" s="89"/>
    </row>
    <row r="1586" spans="4:5" outlineLevel="1" x14ac:dyDescent="0.2">
      <c r="D1586" s="209" t="s">
        <v>1989</v>
      </c>
      <c r="E1586" s="89"/>
    </row>
    <row r="1587" spans="4:5" outlineLevel="1" x14ac:dyDescent="0.2">
      <c r="D1587" s="209" t="s">
        <v>1990</v>
      </c>
      <c r="E1587" s="89"/>
    </row>
    <row r="1588" spans="4:5" outlineLevel="1" x14ac:dyDescent="0.2">
      <c r="D1588" s="209" t="s">
        <v>1991</v>
      </c>
      <c r="E1588" s="89"/>
    </row>
    <row r="1589" spans="4:5" outlineLevel="1" x14ac:dyDescent="0.2">
      <c r="D1589" s="209" t="s">
        <v>1992</v>
      </c>
      <c r="E1589" s="89"/>
    </row>
    <row r="1590" spans="4:5" outlineLevel="1" x14ac:dyDescent="0.2">
      <c r="D1590" s="209" t="s">
        <v>1993</v>
      </c>
      <c r="E1590" s="89"/>
    </row>
    <row r="1591" spans="4:5" outlineLevel="1" x14ac:dyDescent="0.2">
      <c r="D1591" s="209" t="s">
        <v>1994</v>
      </c>
      <c r="E1591" s="89"/>
    </row>
    <row r="1592" spans="4:5" outlineLevel="1" x14ac:dyDescent="0.2">
      <c r="D1592" s="209" t="s">
        <v>1995</v>
      </c>
      <c r="E1592" s="89"/>
    </row>
    <row r="1593" spans="4:5" outlineLevel="1" x14ac:dyDescent="0.2">
      <c r="D1593" s="209" t="s">
        <v>1996</v>
      </c>
      <c r="E1593" s="89"/>
    </row>
    <row r="1594" spans="4:5" outlineLevel="1" x14ac:dyDescent="0.2">
      <c r="D1594" s="209" t="s">
        <v>1997</v>
      </c>
      <c r="E1594" s="89"/>
    </row>
    <row r="1595" spans="4:5" outlineLevel="1" x14ac:dyDescent="0.2">
      <c r="D1595" s="209" t="s">
        <v>1998</v>
      </c>
      <c r="E1595" s="89"/>
    </row>
    <row r="1596" spans="4:5" outlineLevel="1" x14ac:dyDescent="0.2">
      <c r="D1596" s="209" t="s">
        <v>1999</v>
      </c>
      <c r="E1596" s="89"/>
    </row>
    <row r="1597" spans="4:5" outlineLevel="1" x14ac:dyDescent="0.2">
      <c r="D1597" s="209" t="s">
        <v>2000</v>
      </c>
      <c r="E1597" s="89"/>
    </row>
    <row r="1598" spans="4:5" outlineLevel="1" x14ac:dyDescent="0.2">
      <c r="D1598" s="209" t="s">
        <v>2001</v>
      </c>
      <c r="E1598" s="89"/>
    </row>
    <row r="1599" spans="4:5" outlineLevel="1" x14ac:dyDescent="0.2">
      <c r="D1599" s="209" t="s">
        <v>2002</v>
      </c>
      <c r="E1599" s="89"/>
    </row>
    <row r="1600" spans="4:5" outlineLevel="1" x14ac:dyDescent="0.2">
      <c r="D1600" s="209" t="s">
        <v>2003</v>
      </c>
      <c r="E1600" s="89"/>
    </row>
    <row r="1601" spans="4:5" outlineLevel="1" x14ac:dyDescent="0.2">
      <c r="D1601" s="209" t="s">
        <v>2004</v>
      </c>
      <c r="E1601" s="89"/>
    </row>
    <row r="1602" spans="4:5" outlineLevel="1" x14ac:dyDescent="0.2">
      <c r="D1602" s="209" t="s">
        <v>2005</v>
      </c>
      <c r="E1602" s="89"/>
    </row>
    <row r="1603" spans="4:5" outlineLevel="1" x14ac:dyDescent="0.2">
      <c r="D1603" s="209" t="s">
        <v>2006</v>
      </c>
      <c r="E1603" s="89"/>
    </row>
    <row r="1604" spans="4:5" outlineLevel="1" x14ac:dyDescent="0.2">
      <c r="D1604" s="209" t="s">
        <v>2007</v>
      </c>
      <c r="E1604" s="89"/>
    </row>
    <row r="1605" spans="4:5" outlineLevel="1" x14ac:dyDescent="0.2">
      <c r="D1605" s="209" t="s">
        <v>2008</v>
      </c>
      <c r="E1605" s="89"/>
    </row>
    <row r="1606" spans="4:5" outlineLevel="1" x14ac:dyDescent="0.2">
      <c r="D1606" s="209" t="s">
        <v>2009</v>
      </c>
      <c r="E1606" s="89"/>
    </row>
    <row r="1607" spans="4:5" outlineLevel="1" x14ac:dyDescent="0.2">
      <c r="D1607" s="209" t="s">
        <v>2010</v>
      </c>
      <c r="E1607" s="89"/>
    </row>
    <row r="1608" spans="4:5" outlineLevel="1" x14ac:dyDescent="0.2">
      <c r="D1608" s="209" t="s">
        <v>2011</v>
      </c>
      <c r="E1608" s="89"/>
    </row>
    <row r="1609" spans="4:5" outlineLevel="1" x14ac:dyDescent="0.2">
      <c r="D1609" s="205" t="s">
        <v>2012</v>
      </c>
      <c r="E1609" s="206"/>
    </row>
    <row r="1610" spans="4:5" outlineLevel="1" x14ac:dyDescent="0.2">
      <c r="D1610" s="205" t="s">
        <v>2013</v>
      </c>
      <c r="E1610" s="206"/>
    </row>
    <row r="1611" spans="4:5" outlineLevel="1" x14ac:dyDescent="0.2">
      <c r="D1611" s="205" t="s">
        <v>2014</v>
      </c>
      <c r="E1611" s="206"/>
    </row>
    <row r="1612" spans="4:5" outlineLevel="1" x14ac:dyDescent="0.2">
      <c r="D1612" s="205" t="s">
        <v>2015</v>
      </c>
      <c r="E1612" s="206"/>
    </row>
    <row r="1613" spans="4:5" outlineLevel="1" x14ac:dyDescent="0.2">
      <c r="D1613" s="205" t="s">
        <v>2016</v>
      </c>
      <c r="E1613" s="206"/>
    </row>
    <row r="1614" spans="4:5" outlineLevel="1" x14ac:dyDescent="0.2">
      <c r="D1614" s="205" t="s">
        <v>2017</v>
      </c>
      <c r="E1614" s="206"/>
    </row>
    <row r="1615" spans="4:5" outlineLevel="1" x14ac:dyDescent="0.2">
      <c r="D1615" s="205" t="s">
        <v>2018</v>
      </c>
      <c r="E1615" s="206"/>
    </row>
    <row r="1616" spans="4:5" outlineLevel="1" x14ac:dyDescent="0.2">
      <c r="D1616" s="205" t="s">
        <v>2019</v>
      </c>
      <c r="E1616" s="206"/>
    </row>
    <row r="1617" spans="2:8" outlineLevel="1" x14ac:dyDescent="0.2">
      <c r="D1617" s="205" t="s">
        <v>2020</v>
      </c>
      <c r="E1617" s="206"/>
    </row>
    <row r="1618" spans="2:8" outlineLevel="1" x14ac:dyDescent="0.2">
      <c r="D1618" s="205" t="s">
        <v>2021</v>
      </c>
      <c r="E1618" s="206"/>
    </row>
    <row r="1619" spans="2:8" outlineLevel="1" x14ac:dyDescent="0.2">
      <c r="D1619" s="205" t="s">
        <v>2022</v>
      </c>
      <c r="E1619" s="206"/>
    </row>
    <row r="1620" spans="2:8" outlineLevel="1" x14ac:dyDescent="0.2">
      <c r="D1620" s="205" t="s">
        <v>2023</v>
      </c>
      <c r="E1620" s="206"/>
    </row>
    <row r="1621" spans="2:8" outlineLevel="1" x14ac:dyDescent="0.2">
      <c r="D1621" s="205" t="s">
        <v>2741</v>
      </c>
      <c r="E1621" s="208"/>
    </row>
    <row r="1622" spans="2:8" outlineLevel="1" x14ac:dyDescent="0.2"/>
    <row r="1623" spans="2:8" outlineLevel="1" x14ac:dyDescent="0.2">
      <c r="D1623" s="233" t="s">
        <v>2024</v>
      </c>
      <c r="E1623" s="234"/>
    </row>
    <row r="1625" spans="2:8" ht="15" x14ac:dyDescent="0.25">
      <c r="B1625" s="21" t="s">
        <v>141</v>
      </c>
      <c r="C1625" s="21"/>
      <c r="D1625" s="21"/>
      <c r="E1625" s="21"/>
      <c r="F1625" s="21"/>
      <c r="G1625" s="21"/>
      <c r="H1625" s="21"/>
    </row>
    <row r="1626" spans="2:8" outlineLevel="1" x14ac:dyDescent="0.2"/>
    <row r="1627" spans="2:8" outlineLevel="1" x14ac:dyDescent="0.2">
      <c r="C1627" s="217" t="s">
        <v>142</v>
      </c>
    </row>
    <row r="1628" spans="2:8" outlineLevel="1" x14ac:dyDescent="0.2">
      <c r="D1628" s="202" t="s">
        <v>2025</v>
      </c>
      <c r="E1628" s="227"/>
    </row>
    <row r="1629" spans="2:8" outlineLevel="1" x14ac:dyDescent="0.2">
      <c r="D1629" s="209" t="s">
        <v>2026</v>
      </c>
      <c r="E1629" s="228"/>
    </row>
    <row r="1630" spans="2:8" outlineLevel="1" x14ac:dyDescent="0.2">
      <c r="D1630" s="225" t="s">
        <v>2027</v>
      </c>
      <c r="E1630" s="238"/>
    </row>
    <row r="1631" spans="2:8" outlineLevel="1" x14ac:dyDescent="0.2"/>
    <row r="1632" spans="2:8" outlineLevel="1" x14ac:dyDescent="0.2">
      <c r="C1632" s="76" t="s">
        <v>143</v>
      </c>
    </row>
    <row r="1633" spans="4:5" outlineLevel="2" x14ac:dyDescent="0.2">
      <c r="D1633" s="202" t="s">
        <v>2028</v>
      </c>
      <c r="E1633" s="203"/>
    </row>
    <row r="1634" spans="4:5" outlineLevel="2" x14ac:dyDescent="0.2">
      <c r="D1634" s="209" t="s">
        <v>2029</v>
      </c>
      <c r="E1634" s="89"/>
    </row>
    <row r="1635" spans="4:5" outlineLevel="2" x14ac:dyDescent="0.2">
      <c r="D1635" s="209" t="s">
        <v>2030</v>
      </c>
      <c r="E1635" s="89"/>
    </row>
    <row r="1636" spans="4:5" outlineLevel="2" x14ac:dyDescent="0.2">
      <c r="D1636" s="209" t="s">
        <v>2031</v>
      </c>
      <c r="E1636" s="89"/>
    </row>
    <row r="1637" spans="4:5" outlineLevel="2" x14ac:dyDescent="0.2">
      <c r="D1637" s="209" t="s">
        <v>2032</v>
      </c>
      <c r="E1637" s="89"/>
    </row>
    <row r="1638" spans="4:5" outlineLevel="2" x14ac:dyDescent="0.2">
      <c r="D1638" s="209" t="s">
        <v>2033</v>
      </c>
      <c r="E1638" s="89"/>
    </row>
    <row r="1639" spans="4:5" outlineLevel="2" x14ac:dyDescent="0.2">
      <c r="D1639" s="209" t="s">
        <v>2034</v>
      </c>
      <c r="E1639" s="89"/>
    </row>
    <row r="1640" spans="4:5" outlineLevel="2" x14ac:dyDescent="0.2">
      <c r="D1640" s="209" t="s">
        <v>2035</v>
      </c>
      <c r="E1640" s="89"/>
    </row>
    <row r="1641" spans="4:5" outlineLevel="2" x14ac:dyDescent="0.2">
      <c r="D1641" s="209" t="s">
        <v>2036</v>
      </c>
      <c r="E1641" s="89"/>
    </row>
    <row r="1642" spans="4:5" outlineLevel="2" x14ac:dyDescent="0.2">
      <c r="D1642" s="209" t="s">
        <v>2037</v>
      </c>
      <c r="E1642" s="89"/>
    </row>
    <row r="1643" spans="4:5" outlineLevel="2" x14ac:dyDescent="0.2">
      <c r="D1643" s="209" t="s">
        <v>2038</v>
      </c>
      <c r="E1643" s="89"/>
    </row>
    <row r="1644" spans="4:5" outlineLevel="2" x14ac:dyDescent="0.2">
      <c r="D1644" s="209" t="s">
        <v>2039</v>
      </c>
      <c r="E1644" s="89"/>
    </row>
    <row r="1645" spans="4:5" outlineLevel="2" x14ac:dyDescent="0.2">
      <c r="D1645" s="209" t="s">
        <v>2040</v>
      </c>
      <c r="E1645" s="89"/>
    </row>
    <row r="1646" spans="4:5" outlineLevel="2" x14ac:dyDescent="0.2">
      <c r="D1646" s="209" t="s">
        <v>2041</v>
      </c>
      <c r="E1646" s="89"/>
    </row>
    <row r="1647" spans="4:5" outlineLevel="2" x14ac:dyDescent="0.2">
      <c r="D1647" s="209" t="s">
        <v>2042</v>
      </c>
      <c r="E1647" s="89"/>
    </row>
    <row r="1648" spans="4:5" outlineLevel="2" x14ac:dyDescent="0.2">
      <c r="D1648" s="209" t="s">
        <v>2043</v>
      </c>
      <c r="E1648" s="89"/>
    </row>
    <row r="1649" spans="4:5" outlineLevel="2" x14ac:dyDescent="0.2">
      <c r="D1649" s="209" t="s">
        <v>2044</v>
      </c>
      <c r="E1649" s="89"/>
    </row>
    <row r="1650" spans="4:5" outlineLevel="2" x14ac:dyDescent="0.2">
      <c r="D1650" s="209" t="s">
        <v>2045</v>
      </c>
      <c r="E1650" s="89"/>
    </row>
    <row r="1651" spans="4:5" outlineLevel="2" x14ac:dyDescent="0.2">
      <c r="D1651" s="209" t="s">
        <v>2046</v>
      </c>
      <c r="E1651" s="89"/>
    </row>
    <row r="1652" spans="4:5" outlineLevel="2" x14ac:dyDescent="0.2">
      <c r="D1652" s="209" t="s">
        <v>2047</v>
      </c>
      <c r="E1652" s="89"/>
    </row>
    <row r="1653" spans="4:5" outlineLevel="2" x14ac:dyDescent="0.2">
      <c r="D1653" s="209" t="s">
        <v>2048</v>
      </c>
      <c r="E1653" s="89"/>
    </row>
    <row r="1654" spans="4:5" outlineLevel="2" x14ac:dyDescent="0.2">
      <c r="D1654" s="209" t="s">
        <v>2049</v>
      </c>
      <c r="E1654" s="89"/>
    </row>
    <row r="1655" spans="4:5" outlineLevel="2" x14ac:dyDescent="0.2">
      <c r="D1655" s="209" t="s">
        <v>2050</v>
      </c>
      <c r="E1655" s="89"/>
    </row>
    <row r="1656" spans="4:5" outlineLevel="2" x14ac:dyDescent="0.2">
      <c r="D1656" s="209" t="s">
        <v>2051</v>
      </c>
      <c r="E1656" s="89"/>
    </row>
    <row r="1657" spans="4:5" outlineLevel="2" x14ac:dyDescent="0.2">
      <c r="D1657" s="209" t="s">
        <v>2052</v>
      </c>
      <c r="E1657" s="89"/>
    </row>
    <row r="1658" spans="4:5" outlineLevel="2" x14ac:dyDescent="0.2">
      <c r="D1658" s="209" t="s">
        <v>2053</v>
      </c>
      <c r="E1658" s="89"/>
    </row>
    <row r="1659" spans="4:5" outlineLevel="2" x14ac:dyDescent="0.2">
      <c r="D1659" s="209" t="s">
        <v>2054</v>
      </c>
      <c r="E1659" s="89"/>
    </row>
    <row r="1660" spans="4:5" outlineLevel="2" x14ac:dyDescent="0.2">
      <c r="D1660" s="209" t="s">
        <v>2055</v>
      </c>
      <c r="E1660" s="89"/>
    </row>
    <row r="1661" spans="4:5" outlineLevel="2" x14ac:dyDescent="0.2">
      <c r="D1661" s="209" t="s">
        <v>2056</v>
      </c>
      <c r="E1661" s="89"/>
    </row>
    <row r="1662" spans="4:5" outlineLevel="2" x14ac:dyDescent="0.2">
      <c r="D1662" s="209" t="s">
        <v>2057</v>
      </c>
      <c r="E1662" s="89"/>
    </row>
    <row r="1663" spans="4:5" outlineLevel="2" x14ac:dyDescent="0.2">
      <c r="D1663" s="209" t="s">
        <v>2058</v>
      </c>
      <c r="E1663" s="89"/>
    </row>
    <row r="1664" spans="4:5" outlineLevel="2" x14ac:dyDescent="0.2">
      <c r="D1664" s="209" t="s">
        <v>2059</v>
      </c>
      <c r="E1664" s="89"/>
    </row>
    <row r="1665" spans="4:5" outlineLevel="2" x14ac:dyDescent="0.2">
      <c r="D1665" s="209" t="s">
        <v>2060</v>
      </c>
      <c r="E1665" s="89"/>
    </row>
    <row r="1666" spans="4:5" outlineLevel="2" x14ac:dyDescent="0.2">
      <c r="D1666" s="209" t="s">
        <v>2061</v>
      </c>
      <c r="E1666" s="89"/>
    </row>
    <row r="1667" spans="4:5" outlineLevel="2" x14ac:dyDescent="0.2">
      <c r="D1667" s="209" t="s">
        <v>2062</v>
      </c>
      <c r="E1667" s="89"/>
    </row>
    <row r="1668" spans="4:5" outlineLevel="2" x14ac:dyDescent="0.2">
      <c r="D1668" s="209" t="s">
        <v>2063</v>
      </c>
      <c r="E1668" s="89"/>
    </row>
    <row r="1669" spans="4:5" outlineLevel="2" x14ac:dyDescent="0.2">
      <c r="D1669" s="209" t="s">
        <v>2064</v>
      </c>
      <c r="E1669" s="89"/>
    </row>
    <row r="1670" spans="4:5" outlineLevel="2" x14ac:dyDescent="0.2">
      <c r="D1670" s="209" t="s">
        <v>2065</v>
      </c>
      <c r="E1670" s="89"/>
    </row>
    <row r="1671" spans="4:5" outlineLevel="2" x14ac:dyDescent="0.2">
      <c r="D1671" s="209" t="s">
        <v>2066</v>
      </c>
      <c r="E1671" s="89"/>
    </row>
    <row r="1672" spans="4:5" outlineLevel="2" x14ac:dyDescent="0.2">
      <c r="D1672" s="209" t="s">
        <v>2067</v>
      </c>
      <c r="E1672" s="89"/>
    </row>
    <row r="1673" spans="4:5" outlineLevel="2" x14ac:dyDescent="0.2">
      <c r="D1673" s="209" t="s">
        <v>2068</v>
      </c>
      <c r="E1673" s="89"/>
    </row>
    <row r="1674" spans="4:5" outlineLevel="2" x14ac:dyDescent="0.2">
      <c r="D1674" s="209" t="s">
        <v>2069</v>
      </c>
      <c r="E1674" s="89"/>
    </row>
    <row r="1675" spans="4:5" outlineLevel="2" x14ac:dyDescent="0.2">
      <c r="D1675" s="209" t="s">
        <v>2070</v>
      </c>
      <c r="E1675" s="89"/>
    </row>
    <row r="1676" spans="4:5" outlineLevel="2" x14ac:dyDescent="0.2">
      <c r="D1676" s="209" t="s">
        <v>2071</v>
      </c>
      <c r="E1676" s="89"/>
    </row>
    <row r="1677" spans="4:5" outlineLevel="2" x14ac:dyDescent="0.2">
      <c r="D1677" s="209" t="s">
        <v>2072</v>
      </c>
      <c r="E1677" s="89"/>
    </row>
    <row r="1678" spans="4:5" outlineLevel="2" x14ac:dyDescent="0.2">
      <c r="D1678" s="209" t="s">
        <v>2073</v>
      </c>
      <c r="E1678" s="89"/>
    </row>
    <row r="1679" spans="4:5" outlineLevel="2" x14ac:dyDescent="0.2">
      <c r="D1679" s="209" t="s">
        <v>2074</v>
      </c>
      <c r="E1679" s="89"/>
    </row>
    <row r="1680" spans="4:5" outlineLevel="2" x14ac:dyDescent="0.2">
      <c r="D1680" s="209" t="s">
        <v>2075</v>
      </c>
      <c r="E1680" s="89"/>
    </row>
    <row r="1681" spans="4:5" outlineLevel="2" x14ac:dyDescent="0.2">
      <c r="D1681" s="209" t="s">
        <v>2076</v>
      </c>
      <c r="E1681" s="89"/>
    </row>
    <row r="1682" spans="4:5" outlineLevel="2" x14ac:dyDescent="0.2">
      <c r="D1682" s="209" t="s">
        <v>2077</v>
      </c>
      <c r="E1682" s="89"/>
    </row>
    <row r="1683" spans="4:5" outlineLevel="2" x14ac:dyDescent="0.2">
      <c r="D1683" s="209" t="s">
        <v>2078</v>
      </c>
      <c r="E1683" s="89"/>
    </row>
    <row r="1684" spans="4:5" outlineLevel="2" x14ac:dyDescent="0.2">
      <c r="D1684" s="209" t="s">
        <v>2079</v>
      </c>
      <c r="E1684" s="89"/>
    </row>
    <row r="1685" spans="4:5" outlineLevel="2" x14ac:dyDescent="0.2">
      <c r="D1685" s="209" t="s">
        <v>2080</v>
      </c>
      <c r="E1685" s="89"/>
    </row>
    <row r="1686" spans="4:5" outlineLevel="2" x14ac:dyDescent="0.2">
      <c r="D1686" s="209" t="s">
        <v>2081</v>
      </c>
      <c r="E1686" s="89"/>
    </row>
    <row r="1687" spans="4:5" outlineLevel="2" x14ac:dyDescent="0.2">
      <c r="D1687" s="209" t="s">
        <v>2082</v>
      </c>
      <c r="E1687" s="89"/>
    </row>
    <row r="1688" spans="4:5" outlineLevel="2" x14ac:dyDescent="0.2">
      <c r="D1688" s="209" t="s">
        <v>2083</v>
      </c>
      <c r="E1688" s="89"/>
    </row>
    <row r="1689" spans="4:5" outlineLevel="2" x14ac:dyDescent="0.2">
      <c r="D1689" s="209" t="s">
        <v>2084</v>
      </c>
      <c r="E1689" s="89"/>
    </row>
    <row r="1690" spans="4:5" outlineLevel="2" x14ac:dyDescent="0.2">
      <c r="D1690" s="209" t="s">
        <v>2085</v>
      </c>
      <c r="E1690" s="89"/>
    </row>
    <row r="1691" spans="4:5" outlineLevel="2" x14ac:dyDescent="0.2">
      <c r="D1691" s="209" t="s">
        <v>2086</v>
      </c>
      <c r="E1691" s="89"/>
    </row>
    <row r="1692" spans="4:5" outlineLevel="2" x14ac:dyDescent="0.2">
      <c r="D1692" s="209" t="s">
        <v>2087</v>
      </c>
      <c r="E1692" s="89"/>
    </row>
    <row r="1693" spans="4:5" outlineLevel="2" x14ac:dyDescent="0.2">
      <c r="D1693" s="209" t="s">
        <v>2088</v>
      </c>
      <c r="E1693" s="89"/>
    </row>
    <row r="1694" spans="4:5" outlineLevel="2" x14ac:dyDescent="0.2">
      <c r="D1694" s="209" t="s">
        <v>2089</v>
      </c>
      <c r="E1694" s="89"/>
    </row>
    <row r="1695" spans="4:5" outlineLevel="2" x14ac:dyDescent="0.2">
      <c r="D1695" s="209" t="s">
        <v>2090</v>
      </c>
      <c r="E1695" s="89"/>
    </row>
    <row r="1696" spans="4:5" outlineLevel="2" x14ac:dyDescent="0.2">
      <c r="D1696" s="209" t="s">
        <v>2091</v>
      </c>
      <c r="E1696" s="89"/>
    </row>
    <row r="1697" spans="4:5" outlineLevel="2" x14ac:dyDescent="0.2">
      <c r="D1697" s="209" t="s">
        <v>2092</v>
      </c>
      <c r="E1697" s="89"/>
    </row>
    <row r="1698" spans="4:5" outlineLevel="2" x14ac:dyDescent="0.2">
      <c r="D1698" s="209" t="s">
        <v>2093</v>
      </c>
      <c r="E1698" s="89"/>
    </row>
    <row r="1699" spans="4:5" outlineLevel="2" x14ac:dyDescent="0.2">
      <c r="D1699" s="209" t="s">
        <v>2094</v>
      </c>
      <c r="E1699" s="89"/>
    </row>
    <row r="1700" spans="4:5" outlineLevel="2" x14ac:dyDescent="0.2">
      <c r="D1700" s="209" t="s">
        <v>2095</v>
      </c>
      <c r="E1700" s="89"/>
    </row>
    <row r="1701" spans="4:5" outlineLevel="2" x14ac:dyDescent="0.2">
      <c r="D1701" s="209" t="s">
        <v>2096</v>
      </c>
      <c r="E1701" s="89"/>
    </row>
    <row r="1702" spans="4:5" outlineLevel="2" x14ac:dyDescent="0.2">
      <c r="D1702" s="209" t="s">
        <v>2097</v>
      </c>
      <c r="E1702" s="89"/>
    </row>
    <row r="1703" spans="4:5" outlineLevel="2" x14ac:dyDescent="0.2">
      <c r="D1703" s="209" t="s">
        <v>2098</v>
      </c>
      <c r="E1703" s="89"/>
    </row>
    <row r="1704" spans="4:5" outlineLevel="2" x14ac:dyDescent="0.2">
      <c r="D1704" s="209" t="s">
        <v>2099</v>
      </c>
      <c r="E1704" s="89"/>
    </row>
    <row r="1705" spans="4:5" outlineLevel="2" x14ac:dyDescent="0.2">
      <c r="D1705" s="209" t="s">
        <v>2100</v>
      </c>
      <c r="E1705" s="89"/>
    </row>
    <row r="1706" spans="4:5" outlineLevel="2" x14ac:dyDescent="0.2">
      <c r="D1706" s="209" t="s">
        <v>2101</v>
      </c>
      <c r="E1706" s="89"/>
    </row>
    <row r="1707" spans="4:5" outlineLevel="2" x14ac:dyDescent="0.2">
      <c r="D1707" s="209" t="s">
        <v>2102</v>
      </c>
      <c r="E1707" s="89"/>
    </row>
    <row r="1708" spans="4:5" outlineLevel="2" x14ac:dyDescent="0.2">
      <c r="D1708" s="209" t="s">
        <v>2103</v>
      </c>
      <c r="E1708" s="89"/>
    </row>
    <row r="1709" spans="4:5" outlineLevel="2" x14ac:dyDescent="0.2">
      <c r="D1709" s="209" t="s">
        <v>2104</v>
      </c>
      <c r="E1709" s="89"/>
    </row>
    <row r="1710" spans="4:5" outlineLevel="2" x14ac:dyDescent="0.2">
      <c r="D1710" s="209" t="s">
        <v>2105</v>
      </c>
      <c r="E1710" s="89"/>
    </row>
    <row r="1711" spans="4:5" outlineLevel="2" x14ac:dyDescent="0.2">
      <c r="D1711" s="209" t="s">
        <v>2106</v>
      </c>
      <c r="E1711" s="89"/>
    </row>
    <row r="1712" spans="4:5" outlineLevel="2" x14ac:dyDescent="0.2">
      <c r="D1712" s="209" t="s">
        <v>2107</v>
      </c>
      <c r="E1712" s="89"/>
    </row>
    <row r="1713" spans="4:5" outlineLevel="2" x14ac:dyDescent="0.2">
      <c r="D1713" s="209" t="s">
        <v>2108</v>
      </c>
      <c r="E1713" s="89"/>
    </row>
    <row r="1714" spans="4:5" outlineLevel="2" x14ac:dyDescent="0.2">
      <c r="D1714" s="209" t="s">
        <v>2109</v>
      </c>
      <c r="E1714" s="89"/>
    </row>
    <row r="1715" spans="4:5" outlineLevel="2" x14ac:dyDescent="0.2">
      <c r="D1715" s="209" t="s">
        <v>2110</v>
      </c>
      <c r="E1715" s="89"/>
    </row>
    <row r="1716" spans="4:5" outlineLevel="2" x14ac:dyDescent="0.2">
      <c r="D1716" s="209" t="s">
        <v>2111</v>
      </c>
      <c r="E1716" s="89"/>
    </row>
    <row r="1717" spans="4:5" outlineLevel="2" x14ac:dyDescent="0.2">
      <c r="D1717" s="209" t="s">
        <v>2112</v>
      </c>
      <c r="E1717" s="89"/>
    </row>
    <row r="1718" spans="4:5" outlineLevel="2" x14ac:dyDescent="0.2">
      <c r="D1718" s="209" t="s">
        <v>2113</v>
      </c>
      <c r="E1718" s="89"/>
    </row>
    <row r="1719" spans="4:5" outlineLevel="2" x14ac:dyDescent="0.2">
      <c r="D1719" s="209" t="s">
        <v>2114</v>
      </c>
      <c r="E1719" s="89"/>
    </row>
    <row r="1720" spans="4:5" outlineLevel="2" x14ac:dyDescent="0.2">
      <c r="D1720" s="209" t="s">
        <v>2115</v>
      </c>
      <c r="E1720" s="89"/>
    </row>
    <row r="1721" spans="4:5" outlineLevel="2" x14ac:dyDescent="0.2">
      <c r="D1721" s="209" t="s">
        <v>2116</v>
      </c>
      <c r="E1721" s="89"/>
    </row>
    <row r="1722" spans="4:5" outlineLevel="2" x14ac:dyDescent="0.2">
      <c r="D1722" s="209" t="s">
        <v>2117</v>
      </c>
      <c r="E1722" s="89"/>
    </row>
    <row r="1723" spans="4:5" outlineLevel="2" x14ac:dyDescent="0.2">
      <c r="D1723" s="209" t="s">
        <v>2118</v>
      </c>
      <c r="E1723" s="89"/>
    </row>
    <row r="1724" spans="4:5" outlineLevel="2" x14ac:dyDescent="0.2">
      <c r="D1724" s="209" t="s">
        <v>2119</v>
      </c>
      <c r="E1724" s="89"/>
    </row>
    <row r="1725" spans="4:5" outlineLevel="2" x14ac:dyDescent="0.2">
      <c r="D1725" s="209" t="s">
        <v>2120</v>
      </c>
      <c r="E1725" s="89"/>
    </row>
    <row r="1726" spans="4:5" outlineLevel="2" x14ac:dyDescent="0.2">
      <c r="D1726" s="209" t="s">
        <v>2121</v>
      </c>
      <c r="E1726" s="89"/>
    </row>
    <row r="1727" spans="4:5" outlineLevel="2" x14ac:dyDescent="0.2">
      <c r="D1727" s="209" t="s">
        <v>2122</v>
      </c>
      <c r="E1727" s="89"/>
    </row>
    <row r="1728" spans="4:5" outlineLevel="2" x14ac:dyDescent="0.2">
      <c r="D1728" s="209" t="s">
        <v>2123</v>
      </c>
      <c r="E1728" s="89"/>
    </row>
    <row r="1729" spans="4:5" outlineLevel="2" x14ac:dyDescent="0.2">
      <c r="D1729" s="209" t="s">
        <v>2124</v>
      </c>
      <c r="E1729" s="89"/>
    </row>
    <row r="1730" spans="4:5" outlineLevel="2" x14ac:dyDescent="0.2">
      <c r="D1730" s="209" t="s">
        <v>2125</v>
      </c>
      <c r="E1730" s="89"/>
    </row>
    <row r="1731" spans="4:5" outlineLevel="2" x14ac:dyDescent="0.2">
      <c r="D1731" s="209" t="s">
        <v>2126</v>
      </c>
      <c r="E1731" s="89"/>
    </row>
    <row r="1732" spans="4:5" outlineLevel="2" x14ac:dyDescent="0.2">
      <c r="D1732" s="209" t="s">
        <v>2127</v>
      </c>
      <c r="E1732" s="89"/>
    </row>
    <row r="1733" spans="4:5" outlineLevel="2" x14ac:dyDescent="0.2">
      <c r="D1733" s="209" t="s">
        <v>2128</v>
      </c>
      <c r="E1733" s="89"/>
    </row>
    <row r="1734" spans="4:5" outlineLevel="2" x14ac:dyDescent="0.2">
      <c r="D1734" s="209" t="s">
        <v>2129</v>
      </c>
      <c r="E1734" s="89"/>
    </row>
    <row r="1735" spans="4:5" outlineLevel="2" x14ac:dyDescent="0.2">
      <c r="D1735" s="209" t="s">
        <v>2130</v>
      </c>
      <c r="E1735" s="89"/>
    </row>
    <row r="1736" spans="4:5" outlineLevel="2" x14ac:dyDescent="0.2">
      <c r="D1736" s="209" t="s">
        <v>2131</v>
      </c>
      <c r="E1736" s="89"/>
    </row>
    <row r="1737" spans="4:5" outlineLevel="2" x14ac:dyDescent="0.2">
      <c r="D1737" s="209" t="s">
        <v>2132</v>
      </c>
      <c r="E1737" s="89"/>
    </row>
    <row r="1738" spans="4:5" outlineLevel="2" x14ac:dyDescent="0.2">
      <c r="D1738" s="209" t="s">
        <v>2133</v>
      </c>
      <c r="E1738" s="89"/>
    </row>
    <row r="1739" spans="4:5" outlineLevel="2" x14ac:dyDescent="0.2">
      <c r="D1739" s="209" t="s">
        <v>2134</v>
      </c>
      <c r="E1739" s="89"/>
    </row>
    <row r="1740" spans="4:5" outlineLevel="2" x14ac:dyDescent="0.2">
      <c r="D1740" s="209" t="s">
        <v>2135</v>
      </c>
      <c r="E1740" s="89"/>
    </row>
    <row r="1741" spans="4:5" outlineLevel="2" x14ac:dyDescent="0.2">
      <c r="D1741" s="209" t="s">
        <v>2136</v>
      </c>
      <c r="E1741" s="89"/>
    </row>
    <row r="1742" spans="4:5" outlineLevel="2" x14ac:dyDescent="0.2">
      <c r="D1742" s="209" t="s">
        <v>2137</v>
      </c>
      <c r="E1742" s="89"/>
    </row>
    <row r="1743" spans="4:5" outlineLevel="2" x14ac:dyDescent="0.2">
      <c r="D1743" s="209" t="s">
        <v>2138</v>
      </c>
      <c r="E1743" s="89"/>
    </row>
    <row r="1744" spans="4:5" outlineLevel="2" x14ac:dyDescent="0.2">
      <c r="D1744" s="209" t="s">
        <v>2139</v>
      </c>
      <c r="E1744" s="89"/>
    </row>
    <row r="1745" spans="4:5" outlineLevel="2" x14ac:dyDescent="0.2">
      <c r="D1745" s="209" t="s">
        <v>2140</v>
      </c>
      <c r="E1745" s="89"/>
    </row>
    <row r="1746" spans="4:5" outlineLevel="2" x14ac:dyDescent="0.2">
      <c r="D1746" s="209" t="s">
        <v>2141</v>
      </c>
      <c r="E1746" s="89"/>
    </row>
    <row r="1747" spans="4:5" outlineLevel="2" x14ac:dyDescent="0.2">
      <c r="D1747" s="209" t="s">
        <v>2142</v>
      </c>
      <c r="E1747" s="89"/>
    </row>
    <row r="1748" spans="4:5" outlineLevel="2" x14ac:dyDescent="0.2">
      <c r="D1748" s="209" t="s">
        <v>2143</v>
      </c>
      <c r="E1748" s="89"/>
    </row>
    <row r="1749" spans="4:5" outlineLevel="2" x14ac:dyDescent="0.2">
      <c r="D1749" s="209" t="s">
        <v>2144</v>
      </c>
      <c r="E1749" s="89"/>
    </row>
    <row r="1750" spans="4:5" outlineLevel="2" x14ac:dyDescent="0.2">
      <c r="D1750" s="209" t="s">
        <v>2145</v>
      </c>
      <c r="E1750" s="89"/>
    </row>
    <row r="1751" spans="4:5" outlineLevel="2" x14ac:dyDescent="0.2">
      <c r="D1751" s="209" t="s">
        <v>2146</v>
      </c>
      <c r="E1751" s="89"/>
    </row>
    <row r="1752" spans="4:5" outlineLevel="2" x14ac:dyDescent="0.2">
      <c r="D1752" s="209" t="s">
        <v>2147</v>
      </c>
      <c r="E1752" s="89"/>
    </row>
    <row r="1753" spans="4:5" outlineLevel="2" x14ac:dyDescent="0.2">
      <c r="D1753" s="209" t="s">
        <v>2148</v>
      </c>
      <c r="E1753" s="89"/>
    </row>
    <row r="1754" spans="4:5" outlineLevel="2" x14ac:dyDescent="0.2">
      <c r="D1754" s="209" t="s">
        <v>2149</v>
      </c>
      <c r="E1754" s="89"/>
    </row>
    <row r="1755" spans="4:5" outlineLevel="2" x14ac:dyDescent="0.2">
      <c r="D1755" s="209" t="s">
        <v>2150</v>
      </c>
      <c r="E1755" s="89"/>
    </row>
    <row r="1756" spans="4:5" outlineLevel="2" x14ac:dyDescent="0.2">
      <c r="D1756" s="209" t="s">
        <v>2151</v>
      </c>
      <c r="E1756" s="89"/>
    </row>
    <row r="1757" spans="4:5" outlineLevel="2" x14ac:dyDescent="0.2">
      <c r="D1757" s="209" t="s">
        <v>2152</v>
      </c>
      <c r="E1757" s="89"/>
    </row>
    <row r="1758" spans="4:5" outlineLevel="2" x14ac:dyDescent="0.2">
      <c r="D1758" s="209" t="s">
        <v>2153</v>
      </c>
      <c r="E1758" s="89"/>
    </row>
    <row r="1759" spans="4:5" outlineLevel="2" x14ac:dyDescent="0.2">
      <c r="D1759" s="209" t="s">
        <v>2154</v>
      </c>
      <c r="E1759" s="89"/>
    </row>
    <row r="1760" spans="4:5" outlineLevel="2" x14ac:dyDescent="0.2">
      <c r="D1760" s="209" t="s">
        <v>2155</v>
      </c>
      <c r="E1760" s="89"/>
    </row>
    <row r="1761" spans="4:5" outlineLevel="2" x14ac:dyDescent="0.2">
      <c r="D1761" s="209" t="s">
        <v>2156</v>
      </c>
      <c r="E1761" s="89"/>
    </row>
    <row r="1762" spans="4:5" outlineLevel="2" x14ac:dyDescent="0.2">
      <c r="D1762" s="209" t="s">
        <v>2157</v>
      </c>
      <c r="E1762" s="89"/>
    </row>
    <row r="1763" spans="4:5" outlineLevel="2" x14ac:dyDescent="0.2">
      <c r="D1763" s="209" t="s">
        <v>2158</v>
      </c>
      <c r="E1763" s="89"/>
    </row>
    <row r="1764" spans="4:5" outlineLevel="2" x14ac:dyDescent="0.2">
      <c r="D1764" s="209" t="s">
        <v>2159</v>
      </c>
      <c r="E1764" s="89"/>
    </row>
    <row r="1765" spans="4:5" outlineLevel="2" x14ac:dyDescent="0.2">
      <c r="D1765" s="209" t="s">
        <v>2160</v>
      </c>
      <c r="E1765" s="89"/>
    </row>
    <row r="1766" spans="4:5" outlineLevel="2" x14ac:dyDescent="0.2">
      <c r="D1766" s="209" t="s">
        <v>2161</v>
      </c>
      <c r="E1766" s="89"/>
    </row>
    <row r="1767" spans="4:5" outlineLevel="2" x14ac:dyDescent="0.2">
      <c r="D1767" s="209" t="s">
        <v>2162</v>
      </c>
      <c r="E1767" s="89"/>
    </row>
    <row r="1768" spans="4:5" outlineLevel="2" x14ac:dyDescent="0.2">
      <c r="D1768" s="209" t="s">
        <v>2163</v>
      </c>
      <c r="E1768" s="89"/>
    </row>
    <row r="1769" spans="4:5" outlineLevel="2" x14ac:dyDescent="0.2">
      <c r="D1769" s="209" t="s">
        <v>2164</v>
      </c>
      <c r="E1769" s="89"/>
    </row>
    <row r="1770" spans="4:5" outlineLevel="2" x14ac:dyDescent="0.2">
      <c r="D1770" s="209" t="s">
        <v>2165</v>
      </c>
      <c r="E1770" s="89"/>
    </row>
    <row r="1771" spans="4:5" outlineLevel="2" x14ac:dyDescent="0.2">
      <c r="D1771" s="209" t="s">
        <v>2166</v>
      </c>
      <c r="E1771" s="89"/>
    </row>
    <row r="1772" spans="4:5" outlineLevel="2" x14ac:dyDescent="0.2">
      <c r="D1772" s="209" t="s">
        <v>2167</v>
      </c>
      <c r="E1772" s="89"/>
    </row>
    <row r="1773" spans="4:5" outlineLevel="2" x14ac:dyDescent="0.2">
      <c r="D1773" s="209" t="s">
        <v>2168</v>
      </c>
      <c r="E1773" s="89"/>
    </row>
    <row r="1774" spans="4:5" outlineLevel="2" x14ac:dyDescent="0.2">
      <c r="D1774" s="209" t="s">
        <v>2169</v>
      </c>
      <c r="E1774" s="89"/>
    </row>
    <row r="1775" spans="4:5" outlineLevel="2" x14ac:dyDescent="0.2">
      <c r="D1775" s="209" t="s">
        <v>2170</v>
      </c>
      <c r="E1775" s="89"/>
    </row>
    <row r="1776" spans="4:5" outlineLevel="2" x14ac:dyDescent="0.2">
      <c r="D1776" s="209" t="s">
        <v>2171</v>
      </c>
      <c r="E1776" s="89"/>
    </row>
    <row r="1777" spans="4:5" outlineLevel="2" x14ac:dyDescent="0.2">
      <c r="D1777" s="209" t="s">
        <v>2172</v>
      </c>
      <c r="E1777" s="89"/>
    </row>
    <row r="1778" spans="4:5" outlineLevel="2" x14ac:dyDescent="0.2">
      <c r="D1778" s="209" t="s">
        <v>2173</v>
      </c>
      <c r="E1778" s="89"/>
    </row>
    <row r="1779" spans="4:5" outlineLevel="2" x14ac:dyDescent="0.2">
      <c r="D1779" s="209" t="s">
        <v>2174</v>
      </c>
      <c r="E1779" s="89"/>
    </row>
    <row r="1780" spans="4:5" outlineLevel="2" x14ac:dyDescent="0.2">
      <c r="D1780" s="209" t="s">
        <v>2175</v>
      </c>
      <c r="E1780" s="89"/>
    </row>
    <row r="1781" spans="4:5" outlineLevel="2" x14ac:dyDescent="0.2">
      <c r="D1781" s="209" t="s">
        <v>2176</v>
      </c>
      <c r="E1781" s="89"/>
    </row>
    <row r="1782" spans="4:5" outlineLevel="2" x14ac:dyDescent="0.2">
      <c r="D1782" s="209" t="s">
        <v>2177</v>
      </c>
      <c r="E1782" s="89"/>
    </row>
    <row r="1783" spans="4:5" outlineLevel="2" x14ac:dyDescent="0.2">
      <c r="D1783" s="209" t="s">
        <v>2178</v>
      </c>
      <c r="E1783" s="89"/>
    </row>
    <row r="1784" spans="4:5" outlineLevel="2" x14ac:dyDescent="0.2">
      <c r="D1784" s="209" t="s">
        <v>2179</v>
      </c>
      <c r="E1784" s="89"/>
    </row>
    <row r="1785" spans="4:5" outlineLevel="2" x14ac:dyDescent="0.2">
      <c r="D1785" s="209" t="s">
        <v>2180</v>
      </c>
      <c r="E1785" s="89"/>
    </row>
    <row r="1786" spans="4:5" outlineLevel="2" x14ac:dyDescent="0.2">
      <c r="D1786" s="209" t="s">
        <v>2181</v>
      </c>
      <c r="E1786" s="89"/>
    </row>
    <row r="1787" spans="4:5" outlineLevel="2" x14ac:dyDescent="0.2">
      <c r="D1787" s="209" t="s">
        <v>2182</v>
      </c>
      <c r="E1787" s="89"/>
    </row>
    <row r="1788" spans="4:5" outlineLevel="2" x14ac:dyDescent="0.2">
      <c r="D1788" s="209" t="s">
        <v>2183</v>
      </c>
      <c r="E1788" s="89"/>
    </row>
    <row r="1789" spans="4:5" outlineLevel="2" x14ac:dyDescent="0.2">
      <c r="D1789" s="209" t="s">
        <v>2184</v>
      </c>
      <c r="E1789" s="89"/>
    </row>
    <row r="1790" spans="4:5" outlineLevel="2" x14ac:dyDescent="0.2">
      <c r="D1790" s="209" t="s">
        <v>2185</v>
      </c>
      <c r="E1790" s="89"/>
    </row>
    <row r="1791" spans="4:5" outlineLevel="2" x14ac:dyDescent="0.2">
      <c r="D1791" s="209" t="s">
        <v>2186</v>
      </c>
      <c r="E1791" s="89"/>
    </row>
    <row r="1792" spans="4:5" outlineLevel="2" x14ac:dyDescent="0.2">
      <c r="D1792" s="209" t="s">
        <v>2187</v>
      </c>
      <c r="E1792" s="89"/>
    </row>
    <row r="1793" spans="4:5" outlineLevel="2" x14ac:dyDescent="0.2">
      <c r="D1793" s="209" t="s">
        <v>2188</v>
      </c>
      <c r="E1793" s="89"/>
    </row>
    <row r="1794" spans="4:5" outlineLevel="2" x14ac:dyDescent="0.2">
      <c r="D1794" s="209" t="s">
        <v>2189</v>
      </c>
      <c r="E1794" s="89"/>
    </row>
    <row r="1795" spans="4:5" outlineLevel="2" x14ac:dyDescent="0.2">
      <c r="D1795" s="209" t="s">
        <v>2190</v>
      </c>
      <c r="E1795" s="89"/>
    </row>
    <row r="1796" spans="4:5" outlineLevel="2" x14ac:dyDescent="0.2">
      <c r="D1796" s="209" t="s">
        <v>2191</v>
      </c>
      <c r="E1796" s="89"/>
    </row>
    <row r="1797" spans="4:5" outlineLevel="2" x14ac:dyDescent="0.2">
      <c r="D1797" s="209" t="s">
        <v>2192</v>
      </c>
      <c r="E1797" s="89"/>
    </row>
    <row r="1798" spans="4:5" outlineLevel="2" x14ac:dyDescent="0.2">
      <c r="D1798" s="213" t="s">
        <v>2193</v>
      </c>
      <c r="E1798" s="214"/>
    </row>
    <row r="1799" spans="4:5" outlineLevel="2" x14ac:dyDescent="0.2">
      <c r="D1799" s="213" t="s">
        <v>2194</v>
      </c>
      <c r="E1799" s="214"/>
    </row>
    <row r="1800" spans="4:5" outlineLevel="2" x14ac:dyDescent="0.2">
      <c r="D1800" s="213" t="s">
        <v>2195</v>
      </c>
      <c r="E1800" s="214"/>
    </row>
    <row r="1801" spans="4:5" outlineLevel="2" x14ac:dyDescent="0.2">
      <c r="D1801" s="213" t="s">
        <v>2196</v>
      </c>
      <c r="E1801" s="214"/>
    </row>
    <row r="1802" spans="4:5" outlineLevel="2" x14ac:dyDescent="0.2">
      <c r="D1802" s="213" t="s">
        <v>2197</v>
      </c>
      <c r="E1802" s="214"/>
    </row>
    <row r="1803" spans="4:5" outlineLevel="2" x14ac:dyDescent="0.2">
      <c r="D1803" s="213" t="s">
        <v>2198</v>
      </c>
      <c r="E1803" s="214"/>
    </row>
    <row r="1804" spans="4:5" outlineLevel="2" x14ac:dyDescent="0.2">
      <c r="D1804" s="213" t="s">
        <v>2199</v>
      </c>
      <c r="E1804" s="214"/>
    </row>
    <row r="1805" spans="4:5" outlineLevel="2" x14ac:dyDescent="0.2">
      <c r="D1805" s="213" t="s">
        <v>2200</v>
      </c>
      <c r="E1805" s="214"/>
    </row>
    <row r="1806" spans="4:5" outlineLevel="2" x14ac:dyDescent="0.2">
      <c r="D1806" s="213" t="s">
        <v>2201</v>
      </c>
      <c r="E1806" s="214"/>
    </row>
    <row r="1807" spans="4:5" outlineLevel="2" x14ac:dyDescent="0.2">
      <c r="D1807" s="213" t="s">
        <v>2202</v>
      </c>
      <c r="E1807" s="214"/>
    </row>
    <row r="1808" spans="4:5" outlineLevel="2" x14ac:dyDescent="0.2">
      <c r="D1808" s="213" t="s">
        <v>2203</v>
      </c>
      <c r="E1808" s="214"/>
    </row>
    <row r="1809" spans="4:5" outlineLevel="2" x14ac:dyDescent="0.2">
      <c r="D1809" s="213" t="s">
        <v>2204</v>
      </c>
      <c r="E1809" s="214"/>
    </row>
    <row r="1810" spans="4:5" outlineLevel="2" x14ac:dyDescent="0.2">
      <c r="D1810" s="213" t="s">
        <v>2205</v>
      </c>
      <c r="E1810" s="214"/>
    </row>
    <row r="1811" spans="4:5" outlineLevel="2" x14ac:dyDescent="0.2">
      <c r="D1811" s="213" t="s">
        <v>2206</v>
      </c>
      <c r="E1811" s="214"/>
    </row>
    <row r="1812" spans="4:5" outlineLevel="2" x14ac:dyDescent="0.2">
      <c r="D1812" s="213" t="s">
        <v>2207</v>
      </c>
      <c r="E1812" s="214"/>
    </row>
    <row r="1813" spans="4:5" outlineLevel="2" x14ac:dyDescent="0.2">
      <c r="D1813" s="213" t="s">
        <v>2208</v>
      </c>
      <c r="E1813" s="214"/>
    </row>
    <row r="1814" spans="4:5" outlineLevel="2" x14ac:dyDescent="0.2">
      <c r="D1814" s="213" t="s">
        <v>2209</v>
      </c>
      <c r="E1814" s="214"/>
    </row>
    <row r="1815" spans="4:5" outlineLevel="2" x14ac:dyDescent="0.2">
      <c r="D1815" s="213" t="s">
        <v>2210</v>
      </c>
      <c r="E1815" s="214"/>
    </row>
    <row r="1816" spans="4:5" outlineLevel="2" x14ac:dyDescent="0.2">
      <c r="D1816" s="213" t="s">
        <v>2211</v>
      </c>
      <c r="E1816" s="214"/>
    </row>
    <row r="1817" spans="4:5" outlineLevel="2" x14ac:dyDescent="0.2">
      <c r="D1817" s="213" t="s">
        <v>2212</v>
      </c>
      <c r="E1817" s="214"/>
    </row>
    <row r="1818" spans="4:5" outlineLevel="2" x14ac:dyDescent="0.2">
      <c r="D1818" s="213" t="s">
        <v>2213</v>
      </c>
      <c r="E1818" s="214"/>
    </row>
    <row r="1819" spans="4:5" outlineLevel="2" x14ac:dyDescent="0.2">
      <c r="D1819" s="213" t="s">
        <v>2214</v>
      </c>
      <c r="E1819" s="214"/>
    </row>
    <row r="1820" spans="4:5" outlineLevel="2" x14ac:dyDescent="0.2">
      <c r="D1820" s="213" t="s">
        <v>2215</v>
      </c>
      <c r="E1820" s="214"/>
    </row>
    <row r="1821" spans="4:5" outlineLevel="2" x14ac:dyDescent="0.2">
      <c r="D1821" s="213" t="s">
        <v>2216</v>
      </c>
      <c r="E1821" s="214"/>
    </row>
    <row r="1822" spans="4:5" outlineLevel="2" x14ac:dyDescent="0.2">
      <c r="D1822" s="213" t="s">
        <v>2217</v>
      </c>
      <c r="E1822" s="214"/>
    </row>
    <row r="1823" spans="4:5" outlineLevel="2" x14ac:dyDescent="0.2">
      <c r="D1823" s="213" t="s">
        <v>2218</v>
      </c>
      <c r="E1823" s="214"/>
    </row>
    <row r="1824" spans="4:5" outlineLevel="2" x14ac:dyDescent="0.2">
      <c r="D1824" s="213" t="s">
        <v>2219</v>
      </c>
      <c r="E1824" s="214"/>
    </row>
    <row r="1825" spans="4:5" outlineLevel="2" x14ac:dyDescent="0.2">
      <c r="D1825" s="213" t="s">
        <v>2220</v>
      </c>
      <c r="E1825" s="214"/>
    </row>
    <row r="1826" spans="4:5" outlineLevel="2" x14ac:dyDescent="0.2">
      <c r="D1826" s="213" t="s">
        <v>2221</v>
      </c>
      <c r="E1826" s="214"/>
    </row>
    <row r="1827" spans="4:5" outlineLevel="2" x14ac:dyDescent="0.2">
      <c r="D1827" s="213" t="s">
        <v>2222</v>
      </c>
      <c r="E1827" s="214"/>
    </row>
    <row r="1828" spans="4:5" outlineLevel="2" x14ac:dyDescent="0.2">
      <c r="D1828" s="213" t="s">
        <v>2223</v>
      </c>
      <c r="E1828" s="214"/>
    </row>
    <row r="1829" spans="4:5" outlineLevel="2" x14ac:dyDescent="0.2">
      <c r="D1829" s="213" t="s">
        <v>2224</v>
      </c>
      <c r="E1829" s="214"/>
    </row>
    <row r="1830" spans="4:5" outlineLevel="2" x14ac:dyDescent="0.2">
      <c r="D1830" s="213" t="s">
        <v>2225</v>
      </c>
      <c r="E1830" s="214"/>
    </row>
    <row r="1831" spans="4:5" outlineLevel="2" x14ac:dyDescent="0.2">
      <c r="D1831" s="213" t="s">
        <v>2226</v>
      </c>
      <c r="E1831" s="214"/>
    </row>
    <row r="1832" spans="4:5" outlineLevel="2" x14ac:dyDescent="0.2">
      <c r="D1832" s="213" t="s">
        <v>2227</v>
      </c>
      <c r="E1832" s="214"/>
    </row>
    <row r="1833" spans="4:5" outlineLevel="2" x14ac:dyDescent="0.2">
      <c r="D1833" s="213" t="s">
        <v>2228</v>
      </c>
      <c r="E1833" s="214"/>
    </row>
    <row r="1834" spans="4:5" outlineLevel="2" x14ac:dyDescent="0.2">
      <c r="D1834" s="213" t="s">
        <v>2229</v>
      </c>
      <c r="E1834" s="214"/>
    </row>
    <row r="1835" spans="4:5" outlineLevel="2" x14ac:dyDescent="0.2">
      <c r="D1835" s="213" t="s">
        <v>2230</v>
      </c>
      <c r="E1835" s="214"/>
    </row>
    <row r="1836" spans="4:5" outlineLevel="2" x14ac:dyDescent="0.2">
      <c r="D1836" s="213" t="s">
        <v>2231</v>
      </c>
      <c r="E1836" s="214"/>
    </row>
    <row r="1837" spans="4:5" outlineLevel="2" x14ac:dyDescent="0.2">
      <c r="D1837" s="213" t="s">
        <v>2232</v>
      </c>
      <c r="E1837" s="214"/>
    </row>
    <row r="1838" spans="4:5" outlineLevel="2" x14ac:dyDescent="0.2">
      <c r="D1838" s="213" t="s">
        <v>2233</v>
      </c>
      <c r="E1838" s="214"/>
    </row>
    <row r="1839" spans="4:5" outlineLevel="2" x14ac:dyDescent="0.2">
      <c r="D1839" s="213" t="s">
        <v>2234</v>
      </c>
      <c r="E1839" s="214"/>
    </row>
    <row r="1840" spans="4:5" outlineLevel="2" x14ac:dyDescent="0.2">
      <c r="D1840" s="213" t="s">
        <v>2235</v>
      </c>
      <c r="E1840" s="214"/>
    </row>
    <row r="1841" spans="4:5" outlineLevel="2" x14ac:dyDescent="0.2">
      <c r="D1841" s="213" t="s">
        <v>2236</v>
      </c>
      <c r="E1841" s="214"/>
    </row>
    <row r="1842" spans="4:5" outlineLevel="2" x14ac:dyDescent="0.2">
      <c r="D1842" s="213" t="s">
        <v>2237</v>
      </c>
      <c r="E1842" s="214"/>
    </row>
    <row r="1843" spans="4:5" outlineLevel="2" x14ac:dyDescent="0.2">
      <c r="D1843" s="213" t="s">
        <v>2238</v>
      </c>
      <c r="E1843" s="214"/>
    </row>
    <row r="1844" spans="4:5" outlineLevel="2" x14ac:dyDescent="0.2">
      <c r="D1844" s="213" t="s">
        <v>2239</v>
      </c>
      <c r="E1844" s="214"/>
    </row>
    <row r="1845" spans="4:5" outlineLevel="2" x14ac:dyDescent="0.2">
      <c r="D1845" s="213" t="s">
        <v>2240</v>
      </c>
      <c r="E1845" s="214"/>
    </row>
    <row r="1846" spans="4:5" outlineLevel="2" x14ac:dyDescent="0.2">
      <c r="D1846" s="213" t="s">
        <v>2241</v>
      </c>
      <c r="E1846" s="214"/>
    </row>
    <row r="1847" spans="4:5" outlineLevel="2" x14ac:dyDescent="0.2">
      <c r="D1847" s="213" t="s">
        <v>2242</v>
      </c>
      <c r="E1847" s="214"/>
    </row>
    <row r="1848" spans="4:5" outlineLevel="2" x14ac:dyDescent="0.2">
      <c r="D1848" s="213" t="s">
        <v>2243</v>
      </c>
      <c r="E1848" s="214"/>
    </row>
    <row r="1849" spans="4:5" outlineLevel="2" x14ac:dyDescent="0.2">
      <c r="D1849" s="213" t="s">
        <v>2244</v>
      </c>
      <c r="E1849" s="214"/>
    </row>
    <row r="1850" spans="4:5" outlineLevel="2" x14ac:dyDescent="0.2">
      <c r="D1850" s="213" t="s">
        <v>2245</v>
      </c>
      <c r="E1850" s="214"/>
    </row>
    <row r="1851" spans="4:5" outlineLevel="2" x14ac:dyDescent="0.2">
      <c r="D1851" s="213" t="s">
        <v>2246</v>
      </c>
      <c r="E1851" s="214"/>
    </row>
    <row r="1852" spans="4:5" outlineLevel="2" x14ac:dyDescent="0.2">
      <c r="D1852" s="213" t="s">
        <v>2247</v>
      </c>
      <c r="E1852" s="214"/>
    </row>
    <row r="1853" spans="4:5" outlineLevel="2" x14ac:dyDescent="0.2">
      <c r="D1853" s="213" t="s">
        <v>2248</v>
      </c>
      <c r="E1853" s="214"/>
    </row>
    <row r="1854" spans="4:5" outlineLevel="2" x14ac:dyDescent="0.2">
      <c r="D1854" s="213" t="s">
        <v>2249</v>
      </c>
      <c r="E1854" s="214"/>
    </row>
    <row r="1855" spans="4:5" outlineLevel="2" x14ac:dyDescent="0.2">
      <c r="D1855" s="213" t="s">
        <v>2250</v>
      </c>
      <c r="E1855" s="214"/>
    </row>
    <row r="1856" spans="4:5" outlineLevel="2" x14ac:dyDescent="0.2">
      <c r="D1856" s="213" t="s">
        <v>2251</v>
      </c>
      <c r="E1856" s="214"/>
    </row>
    <row r="1857" spans="4:5" outlineLevel="2" x14ac:dyDescent="0.2">
      <c r="D1857" s="213" t="s">
        <v>2252</v>
      </c>
      <c r="E1857" s="214"/>
    </row>
    <row r="1858" spans="4:5" outlineLevel="2" x14ac:dyDescent="0.2">
      <c r="D1858" s="213" t="s">
        <v>2253</v>
      </c>
      <c r="E1858" s="214"/>
    </row>
    <row r="1859" spans="4:5" outlineLevel="2" x14ac:dyDescent="0.2">
      <c r="D1859" s="213" t="s">
        <v>2254</v>
      </c>
      <c r="E1859" s="214"/>
    </row>
    <row r="1860" spans="4:5" outlineLevel="2" x14ac:dyDescent="0.2">
      <c r="D1860" s="213" t="s">
        <v>2255</v>
      </c>
      <c r="E1860" s="214"/>
    </row>
    <row r="1861" spans="4:5" outlineLevel="2" x14ac:dyDescent="0.2">
      <c r="D1861" s="213" t="s">
        <v>2256</v>
      </c>
      <c r="E1861" s="214"/>
    </row>
    <row r="1862" spans="4:5" outlineLevel="2" x14ac:dyDescent="0.2">
      <c r="D1862" s="213" t="s">
        <v>2257</v>
      </c>
      <c r="E1862" s="214"/>
    </row>
    <row r="1863" spans="4:5" outlineLevel="2" x14ac:dyDescent="0.2">
      <c r="D1863" s="213" t="s">
        <v>2258</v>
      </c>
      <c r="E1863" s="214"/>
    </row>
    <row r="1864" spans="4:5" outlineLevel="2" x14ac:dyDescent="0.2">
      <c r="D1864" s="213" t="s">
        <v>2259</v>
      </c>
      <c r="E1864" s="214"/>
    </row>
    <row r="1865" spans="4:5" outlineLevel="2" x14ac:dyDescent="0.2">
      <c r="D1865" s="213" t="s">
        <v>2260</v>
      </c>
      <c r="E1865" s="214"/>
    </row>
    <row r="1866" spans="4:5" outlineLevel="2" x14ac:dyDescent="0.2">
      <c r="D1866" s="213" t="s">
        <v>2261</v>
      </c>
      <c r="E1866" s="214"/>
    </row>
    <row r="1867" spans="4:5" outlineLevel="2" x14ac:dyDescent="0.2">
      <c r="D1867" s="213" t="s">
        <v>2262</v>
      </c>
      <c r="E1867" s="214"/>
    </row>
    <row r="1868" spans="4:5" outlineLevel="2" x14ac:dyDescent="0.2">
      <c r="D1868" s="213" t="s">
        <v>2263</v>
      </c>
      <c r="E1868" s="214"/>
    </row>
    <row r="1869" spans="4:5" outlineLevel="2" x14ac:dyDescent="0.2">
      <c r="D1869" s="213" t="s">
        <v>2264</v>
      </c>
      <c r="E1869" s="214"/>
    </row>
    <row r="1870" spans="4:5" outlineLevel="2" x14ac:dyDescent="0.2">
      <c r="D1870" s="213" t="s">
        <v>2265</v>
      </c>
      <c r="E1870" s="214"/>
    </row>
    <row r="1871" spans="4:5" outlineLevel="2" x14ac:dyDescent="0.2">
      <c r="D1871" s="213" t="s">
        <v>2266</v>
      </c>
      <c r="E1871" s="214"/>
    </row>
    <row r="1872" spans="4:5" outlineLevel="2" x14ac:dyDescent="0.2">
      <c r="D1872" s="213" t="s">
        <v>2267</v>
      </c>
      <c r="E1872" s="214"/>
    </row>
    <row r="1873" spans="3:5" outlineLevel="2" x14ac:dyDescent="0.2">
      <c r="D1873" s="213" t="s">
        <v>2268</v>
      </c>
      <c r="E1873" s="214"/>
    </row>
    <row r="1874" spans="3:5" outlineLevel="2" x14ac:dyDescent="0.2">
      <c r="D1874" s="213" t="s">
        <v>2269</v>
      </c>
      <c r="E1874" s="214"/>
    </row>
    <row r="1875" spans="3:5" outlineLevel="2" x14ac:dyDescent="0.2">
      <c r="D1875" s="213" t="s">
        <v>2270</v>
      </c>
      <c r="E1875" s="214"/>
    </row>
    <row r="1876" spans="3:5" outlineLevel="2" x14ac:dyDescent="0.2">
      <c r="D1876" s="213" t="s">
        <v>2271</v>
      </c>
      <c r="E1876" s="214"/>
    </row>
    <row r="1877" spans="3:5" outlineLevel="2" x14ac:dyDescent="0.2">
      <c r="D1877" s="213" t="s">
        <v>2272</v>
      </c>
      <c r="E1877" s="214"/>
    </row>
    <row r="1878" spans="3:5" outlineLevel="2" x14ac:dyDescent="0.2">
      <c r="D1878" s="213" t="s">
        <v>2273</v>
      </c>
      <c r="E1878" s="214"/>
    </row>
    <row r="1879" spans="3:5" outlineLevel="2" x14ac:dyDescent="0.2">
      <c r="D1879" s="213" t="s">
        <v>2274</v>
      </c>
      <c r="E1879" s="214"/>
    </row>
    <row r="1880" spans="3:5" outlineLevel="2" x14ac:dyDescent="0.2">
      <c r="D1880" s="213" t="s">
        <v>2275</v>
      </c>
      <c r="E1880" s="214"/>
    </row>
    <row r="1881" spans="3:5" outlineLevel="2" x14ac:dyDescent="0.2">
      <c r="D1881" s="213" t="s">
        <v>2276</v>
      </c>
      <c r="E1881" s="214"/>
    </row>
    <row r="1882" spans="3:5" outlineLevel="2" x14ac:dyDescent="0.2">
      <c r="D1882" s="207" t="s">
        <v>2742</v>
      </c>
      <c r="E1882" s="215"/>
    </row>
    <row r="1883" spans="3:5" outlineLevel="1" x14ac:dyDescent="0.2"/>
    <row r="1884" spans="3:5" outlineLevel="1" x14ac:dyDescent="0.2">
      <c r="C1884" s="76" t="s">
        <v>144</v>
      </c>
    </row>
    <row r="1885" spans="3:5" outlineLevel="2" x14ac:dyDescent="0.2">
      <c r="D1885" s="202" t="s">
        <v>2277</v>
      </c>
      <c r="E1885" s="203"/>
    </row>
    <row r="1886" spans="3:5" outlineLevel="2" x14ac:dyDescent="0.2">
      <c r="D1886" s="209" t="s">
        <v>2278</v>
      </c>
      <c r="E1886" s="89"/>
    </row>
    <row r="1887" spans="3:5" outlineLevel="2" x14ac:dyDescent="0.2">
      <c r="D1887" s="209" t="s">
        <v>2279</v>
      </c>
      <c r="E1887" s="89"/>
    </row>
    <row r="1888" spans="3:5" outlineLevel="2" x14ac:dyDescent="0.2">
      <c r="D1888" s="209" t="s">
        <v>2280</v>
      </c>
      <c r="E1888" s="89"/>
    </row>
    <row r="1889" spans="4:5" outlineLevel="2" x14ac:dyDescent="0.2">
      <c r="D1889" s="209" t="s">
        <v>2281</v>
      </c>
      <c r="E1889" s="89"/>
    </row>
    <row r="1890" spans="4:5" outlineLevel="2" x14ac:dyDescent="0.2">
      <c r="D1890" s="209" t="s">
        <v>2282</v>
      </c>
      <c r="E1890" s="89"/>
    </row>
    <row r="1891" spans="4:5" outlineLevel="2" x14ac:dyDescent="0.2">
      <c r="D1891" s="209" t="s">
        <v>2283</v>
      </c>
      <c r="E1891" s="89"/>
    </row>
    <row r="1892" spans="4:5" outlineLevel="2" x14ac:dyDescent="0.2">
      <c r="D1892" s="209" t="s">
        <v>2284</v>
      </c>
      <c r="E1892" s="89"/>
    </row>
    <row r="1893" spans="4:5" outlineLevel="2" x14ac:dyDescent="0.2">
      <c r="D1893" s="209" t="s">
        <v>2285</v>
      </c>
      <c r="E1893" s="89"/>
    </row>
    <row r="1894" spans="4:5" outlineLevel="2" x14ac:dyDescent="0.2">
      <c r="D1894" s="209" t="s">
        <v>2286</v>
      </c>
      <c r="E1894" s="89"/>
    </row>
    <row r="1895" spans="4:5" outlineLevel="2" x14ac:dyDescent="0.2">
      <c r="D1895" s="209" t="s">
        <v>2287</v>
      </c>
      <c r="E1895" s="89"/>
    </row>
    <row r="1896" spans="4:5" outlineLevel="2" x14ac:dyDescent="0.2">
      <c r="D1896" s="209" t="s">
        <v>2288</v>
      </c>
      <c r="E1896" s="89"/>
    </row>
    <row r="1897" spans="4:5" outlineLevel="2" x14ac:dyDescent="0.2">
      <c r="D1897" s="209" t="s">
        <v>2289</v>
      </c>
      <c r="E1897" s="89"/>
    </row>
    <row r="1898" spans="4:5" outlineLevel="2" x14ac:dyDescent="0.2">
      <c r="D1898" s="209" t="s">
        <v>2290</v>
      </c>
      <c r="E1898" s="89"/>
    </row>
    <row r="1899" spans="4:5" outlineLevel="2" x14ac:dyDescent="0.2">
      <c r="D1899" s="209" t="s">
        <v>2291</v>
      </c>
      <c r="E1899" s="89"/>
    </row>
    <row r="1900" spans="4:5" outlineLevel="2" x14ac:dyDescent="0.2">
      <c r="D1900" s="209" t="s">
        <v>2292</v>
      </c>
      <c r="E1900" s="89"/>
    </row>
    <row r="1901" spans="4:5" outlineLevel="2" x14ac:dyDescent="0.2">
      <c r="D1901" s="209" t="s">
        <v>2293</v>
      </c>
      <c r="E1901" s="89"/>
    </row>
    <row r="1902" spans="4:5" outlineLevel="2" x14ac:dyDescent="0.2">
      <c r="D1902" s="209" t="s">
        <v>2294</v>
      </c>
      <c r="E1902" s="89"/>
    </row>
    <row r="1903" spans="4:5" outlineLevel="2" x14ac:dyDescent="0.2">
      <c r="D1903" s="209" t="s">
        <v>2295</v>
      </c>
      <c r="E1903" s="89"/>
    </row>
    <row r="1904" spans="4:5" outlineLevel="2" x14ac:dyDescent="0.2">
      <c r="D1904" s="209" t="s">
        <v>2296</v>
      </c>
      <c r="E1904" s="89"/>
    </row>
    <row r="1905" spans="4:5" outlineLevel="2" x14ac:dyDescent="0.2">
      <c r="D1905" s="209" t="s">
        <v>2297</v>
      </c>
      <c r="E1905" s="89"/>
    </row>
    <row r="1906" spans="4:5" outlineLevel="2" x14ac:dyDescent="0.2">
      <c r="D1906" s="209" t="s">
        <v>2298</v>
      </c>
      <c r="E1906" s="89"/>
    </row>
    <row r="1907" spans="4:5" outlineLevel="2" x14ac:dyDescent="0.2">
      <c r="D1907" s="209" t="s">
        <v>2299</v>
      </c>
      <c r="E1907" s="89"/>
    </row>
    <row r="1908" spans="4:5" outlineLevel="2" x14ac:dyDescent="0.2">
      <c r="D1908" s="209" t="s">
        <v>2300</v>
      </c>
      <c r="E1908" s="89"/>
    </row>
    <row r="1909" spans="4:5" outlineLevel="2" x14ac:dyDescent="0.2">
      <c r="D1909" s="209" t="s">
        <v>2301</v>
      </c>
      <c r="E1909" s="89"/>
    </row>
    <row r="1910" spans="4:5" outlineLevel="2" x14ac:dyDescent="0.2">
      <c r="D1910" s="209" t="s">
        <v>2302</v>
      </c>
      <c r="E1910" s="89"/>
    </row>
    <row r="1911" spans="4:5" outlineLevel="2" x14ac:dyDescent="0.2">
      <c r="D1911" s="209" t="s">
        <v>2303</v>
      </c>
      <c r="E1911" s="89"/>
    </row>
    <row r="1912" spans="4:5" outlineLevel="2" x14ac:dyDescent="0.2">
      <c r="D1912" s="209" t="s">
        <v>2304</v>
      </c>
      <c r="E1912" s="89"/>
    </row>
    <row r="1913" spans="4:5" outlineLevel="2" x14ac:dyDescent="0.2">
      <c r="D1913" s="209" t="s">
        <v>2305</v>
      </c>
      <c r="E1913" s="89"/>
    </row>
    <row r="1914" spans="4:5" outlineLevel="2" x14ac:dyDescent="0.2">
      <c r="D1914" s="209" t="s">
        <v>2306</v>
      </c>
      <c r="E1914" s="89"/>
    </row>
    <row r="1915" spans="4:5" outlineLevel="2" x14ac:dyDescent="0.2">
      <c r="D1915" s="209" t="s">
        <v>2307</v>
      </c>
      <c r="E1915" s="89"/>
    </row>
    <row r="1916" spans="4:5" outlineLevel="2" x14ac:dyDescent="0.2">
      <c r="D1916" s="209" t="s">
        <v>2308</v>
      </c>
      <c r="E1916" s="89"/>
    </row>
    <row r="1917" spans="4:5" outlineLevel="2" x14ac:dyDescent="0.2">
      <c r="D1917" s="209" t="s">
        <v>2309</v>
      </c>
      <c r="E1917" s="89"/>
    </row>
    <row r="1918" spans="4:5" outlineLevel="2" x14ac:dyDescent="0.2">
      <c r="D1918" s="209" t="s">
        <v>2310</v>
      </c>
      <c r="E1918" s="89"/>
    </row>
    <row r="1919" spans="4:5" outlineLevel="2" x14ac:dyDescent="0.2">
      <c r="D1919" s="209" t="s">
        <v>2311</v>
      </c>
      <c r="E1919" s="89"/>
    </row>
    <row r="1920" spans="4:5" outlineLevel="2" x14ac:dyDescent="0.2">
      <c r="D1920" s="209" t="s">
        <v>2312</v>
      </c>
      <c r="E1920" s="89"/>
    </row>
    <row r="1921" spans="4:5" outlineLevel="2" x14ac:dyDescent="0.2">
      <c r="D1921" s="209" t="s">
        <v>2313</v>
      </c>
      <c r="E1921" s="89"/>
    </row>
    <row r="1922" spans="4:5" outlineLevel="2" x14ac:dyDescent="0.2">
      <c r="D1922" s="209" t="s">
        <v>2314</v>
      </c>
      <c r="E1922" s="89"/>
    </row>
    <row r="1923" spans="4:5" outlineLevel="2" x14ac:dyDescent="0.2">
      <c r="D1923" s="209" t="s">
        <v>2315</v>
      </c>
      <c r="E1923" s="89"/>
    </row>
    <row r="1924" spans="4:5" outlineLevel="2" x14ac:dyDescent="0.2">
      <c r="D1924" s="209" t="s">
        <v>2316</v>
      </c>
      <c r="E1924" s="89"/>
    </row>
    <row r="1925" spans="4:5" outlineLevel="2" x14ac:dyDescent="0.2">
      <c r="D1925" s="209" t="s">
        <v>2317</v>
      </c>
      <c r="E1925" s="89"/>
    </row>
    <row r="1926" spans="4:5" outlineLevel="2" x14ac:dyDescent="0.2">
      <c r="D1926" s="209" t="s">
        <v>2318</v>
      </c>
      <c r="E1926" s="89"/>
    </row>
    <row r="1927" spans="4:5" outlineLevel="2" x14ac:dyDescent="0.2">
      <c r="D1927" s="209" t="s">
        <v>2319</v>
      </c>
      <c r="E1927" s="89"/>
    </row>
    <row r="1928" spans="4:5" outlineLevel="2" x14ac:dyDescent="0.2">
      <c r="D1928" s="209" t="s">
        <v>2320</v>
      </c>
      <c r="E1928" s="89"/>
    </row>
    <row r="1929" spans="4:5" outlineLevel="2" x14ac:dyDescent="0.2">
      <c r="D1929" s="209" t="s">
        <v>2321</v>
      </c>
      <c r="E1929" s="89"/>
    </row>
    <row r="1930" spans="4:5" outlineLevel="2" x14ac:dyDescent="0.2">
      <c r="D1930" s="209" t="s">
        <v>2322</v>
      </c>
      <c r="E1930" s="89"/>
    </row>
    <row r="1931" spans="4:5" outlineLevel="2" x14ac:dyDescent="0.2">
      <c r="D1931" s="209" t="s">
        <v>2323</v>
      </c>
      <c r="E1931" s="89"/>
    </row>
    <row r="1932" spans="4:5" outlineLevel="2" x14ac:dyDescent="0.2">
      <c r="D1932" s="209" t="s">
        <v>2324</v>
      </c>
      <c r="E1932" s="89"/>
    </row>
    <row r="1933" spans="4:5" outlineLevel="2" x14ac:dyDescent="0.2">
      <c r="D1933" s="209" t="s">
        <v>2325</v>
      </c>
      <c r="E1933" s="89"/>
    </row>
    <row r="1934" spans="4:5" outlineLevel="2" x14ac:dyDescent="0.2">
      <c r="D1934" s="209" t="s">
        <v>2326</v>
      </c>
      <c r="E1934" s="89"/>
    </row>
    <row r="1935" spans="4:5" outlineLevel="2" x14ac:dyDescent="0.2">
      <c r="D1935" s="209" t="s">
        <v>2327</v>
      </c>
      <c r="E1935" s="89"/>
    </row>
    <row r="1936" spans="4:5" outlineLevel="2" x14ac:dyDescent="0.2">
      <c r="D1936" s="209" t="s">
        <v>2328</v>
      </c>
      <c r="E1936" s="89"/>
    </row>
    <row r="1937" spans="4:5" outlineLevel="2" x14ac:dyDescent="0.2">
      <c r="D1937" s="209" t="s">
        <v>2329</v>
      </c>
      <c r="E1937" s="89"/>
    </row>
    <row r="1938" spans="4:5" outlineLevel="2" x14ac:dyDescent="0.2">
      <c r="D1938" s="209" t="s">
        <v>2330</v>
      </c>
      <c r="E1938" s="89"/>
    </row>
    <row r="1939" spans="4:5" outlineLevel="2" x14ac:dyDescent="0.2">
      <c r="D1939" s="209" t="s">
        <v>2331</v>
      </c>
      <c r="E1939" s="89"/>
    </row>
    <row r="1940" spans="4:5" outlineLevel="2" x14ac:dyDescent="0.2">
      <c r="D1940" s="209" t="s">
        <v>2332</v>
      </c>
      <c r="E1940" s="89"/>
    </row>
    <row r="1941" spans="4:5" outlineLevel="2" x14ac:dyDescent="0.2">
      <c r="D1941" s="209" t="s">
        <v>2333</v>
      </c>
      <c r="E1941" s="89"/>
    </row>
    <row r="1942" spans="4:5" outlineLevel="2" x14ac:dyDescent="0.2">
      <c r="D1942" s="209" t="s">
        <v>2334</v>
      </c>
      <c r="E1942" s="89"/>
    </row>
    <row r="1943" spans="4:5" outlineLevel="2" x14ac:dyDescent="0.2">
      <c r="D1943" s="209" t="s">
        <v>2335</v>
      </c>
      <c r="E1943" s="89"/>
    </row>
    <row r="1944" spans="4:5" outlineLevel="2" x14ac:dyDescent="0.2">
      <c r="D1944" s="209" t="s">
        <v>2336</v>
      </c>
      <c r="E1944" s="89"/>
    </row>
    <row r="1945" spans="4:5" outlineLevel="2" x14ac:dyDescent="0.2">
      <c r="D1945" s="209" t="s">
        <v>2337</v>
      </c>
      <c r="E1945" s="89"/>
    </row>
    <row r="1946" spans="4:5" outlineLevel="2" x14ac:dyDescent="0.2">
      <c r="D1946" s="209" t="s">
        <v>2338</v>
      </c>
      <c r="E1946" s="89"/>
    </row>
    <row r="1947" spans="4:5" outlineLevel="2" x14ac:dyDescent="0.2">
      <c r="D1947" s="209" t="s">
        <v>2339</v>
      </c>
      <c r="E1947" s="89"/>
    </row>
    <row r="1948" spans="4:5" outlineLevel="2" x14ac:dyDescent="0.2">
      <c r="D1948" s="209" t="s">
        <v>2340</v>
      </c>
      <c r="E1948" s="89"/>
    </row>
    <row r="1949" spans="4:5" outlineLevel="2" x14ac:dyDescent="0.2">
      <c r="D1949" s="209" t="s">
        <v>2341</v>
      </c>
      <c r="E1949" s="89"/>
    </row>
    <row r="1950" spans="4:5" outlineLevel="2" x14ac:dyDescent="0.2">
      <c r="D1950" s="209" t="s">
        <v>2342</v>
      </c>
      <c r="E1950" s="89"/>
    </row>
    <row r="1951" spans="4:5" outlineLevel="2" x14ac:dyDescent="0.2">
      <c r="D1951" s="209" t="s">
        <v>2343</v>
      </c>
      <c r="E1951" s="89"/>
    </row>
    <row r="1952" spans="4:5" outlineLevel="2" x14ac:dyDescent="0.2">
      <c r="D1952" s="209" t="s">
        <v>2344</v>
      </c>
      <c r="E1952" s="89"/>
    </row>
    <row r="1953" spans="4:5" outlineLevel="2" x14ac:dyDescent="0.2">
      <c r="D1953" s="209" t="s">
        <v>2345</v>
      </c>
      <c r="E1953" s="89"/>
    </row>
    <row r="1954" spans="4:5" outlineLevel="2" x14ac:dyDescent="0.2">
      <c r="D1954" s="209" t="s">
        <v>2346</v>
      </c>
      <c r="E1954" s="89"/>
    </row>
    <row r="1955" spans="4:5" outlineLevel="2" x14ac:dyDescent="0.2">
      <c r="D1955" s="209" t="s">
        <v>2347</v>
      </c>
      <c r="E1955" s="89"/>
    </row>
    <row r="1956" spans="4:5" outlineLevel="2" x14ac:dyDescent="0.2">
      <c r="D1956" s="209" t="s">
        <v>2348</v>
      </c>
      <c r="E1956" s="89"/>
    </row>
    <row r="1957" spans="4:5" outlineLevel="2" x14ac:dyDescent="0.2">
      <c r="D1957" s="209" t="s">
        <v>2349</v>
      </c>
      <c r="E1957" s="89"/>
    </row>
    <row r="1958" spans="4:5" outlineLevel="2" x14ac:dyDescent="0.2">
      <c r="D1958" s="209" t="s">
        <v>2350</v>
      </c>
      <c r="E1958" s="89"/>
    </row>
    <row r="1959" spans="4:5" outlineLevel="2" x14ac:dyDescent="0.2">
      <c r="D1959" s="209" t="s">
        <v>2351</v>
      </c>
      <c r="E1959" s="89"/>
    </row>
    <row r="1960" spans="4:5" outlineLevel="2" x14ac:dyDescent="0.2">
      <c r="D1960" s="209" t="s">
        <v>2352</v>
      </c>
      <c r="E1960" s="89"/>
    </row>
    <row r="1961" spans="4:5" outlineLevel="2" x14ac:dyDescent="0.2">
      <c r="D1961" s="209" t="s">
        <v>2353</v>
      </c>
      <c r="E1961" s="89"/>
    </row>
    <row r="1962" spans="4:5" outlineLevel="2" x14ac:dyDescent="0.2">
      <c r="D1962" s="209" t="s">
        <v>2354</v>
      </c>
      <c r="E1962" s="89"/>
    </row>
    <row r="1963" spans="4:5" outlineLevel="2" x14ac:dyDescent="0.2">
      <c r="D1963" s="209" t="s">
        <v>2355</v>
      </c>
      <c r="E1963" s="89"/>
    </row>
    <row r="1964" spans="4:5" outlineLevel="2" x14ac:dyDescent="0.2">
      <c r="D1964" s="209" t="s">
        <v>2356</v>
      </c>
      <c r="E1964" s="89"/>
    </row>
    <row r="1965" spans="4:5" outlineLevel="2" x14ac:dyDescent="0.2">
      <c r="D1965" s="209" t="s">
        <v>2357</v>
      </c>
      <c r="E1965" s="89"/>
    </row>
    <row r="1966" spans="4:5" outlineLevel="2" x14ac:dyDescent="0.2">
      <c r="D1966" s="209" t="s">
        <v>2358</v>
      </c>
      <c r="E1966" s="89"/>
    </row>
    <row r="1967" spans="4:5" outlineLevel="2" x14ac:dyDescent="0.2">
      <c r="D1967" s="209" t="s">
        <v>2359</v>
      </c>
      <c r="E1967" s="89"/>
    </row>
    <row r="1968" spans="4:5" outlineLevel="2" x14ac:dyDescent="0.2">
      <c r="D1968" s="209" t="s">
        <v>2360</v>
      </c>
      <c r="E1968" s="89"/>
    </row>
    <row r="1969" spans="4:5" outlineLevel="2" x14ac:dyDescent="0.2">
      <c r="D1969" s="209" t="s">
        <v>2361</v>
      </c>
      <c r="E1969" s="89"/>
    </row>
    <row r="1970" spans="4:5" outlineLevel="2" x14ac:dyDescent="0.2">
      <c r="D1970" s="209" t="s">
        <v>2362</v>
      </c>
      <c r="E1970" s="89"/>
    </row>
    <row r="1971" spans="4:5" outlineLevel="2" x14ac:dyDescent="0.2">
      <c r="D1971" s="209" t="s">
        <v>2363</v>
      </c>
      <c r="E1971" s="89"/>
    </row>
    <row r="1972" spans="4:5" outlineLevel="2" x14ac:dyDescent="0.2">
      <c r="D1972" s="209" t="s">
        <v>2364</v>
      </c>
      <c r="E1972" s="89"/>
    </row>
    <row r="1973" spans="4:5" outlineLevel="2" x14ac:dyDescent="0.2">
      <c r="D1973" s="209" t="s">
        <v>2365</v>
      </c>
      <c r="E1973" s="89"/>
    </row>
    <row r="1974" spans="4:5" outlineLevel="2" x14ac:dyDescent="0.2">
      <c r="D1974" s="209" t="s">
        <v>2366</v>
      </c>
      <c r="E1974" s="89"/>
    </row>
    <row r="1975" spans="4:5" outlineLevel="2" x14ac:dyDescent="0.2">
      <c r="D1975" s="209" t="s">
        <v>2367</v>
      </c>
      <c r="E1975" s="89"/>
    </row>
    <row r="1976" spans="4:5" outlineLevel="2" x14ac:dyDescent="0.2">
      <c r="D1976" s="209" t="s">
        <v>2368</v>
      </c>
      <c r="E1976" s="89"/>
    </row>
    <row r="1977" spans="4:5" outlineLevel="2" x14ac:dyDescent="0.2">
      <c r="D1977" s="209" t="s">
        <v>2369</v>
      </c>
      <c r="E1977" s="89"/>
    </row>
    <row r="1978" spans="4:5" outlineLevel="2" x14ac:dyDescent="0.2">
      <c r="D1978" s="209" t="s">
        <v>2370</v>
      </c>
      <c r="E1978" s="89"/>
    </row>
    <row r="1979" spans="4:5" outlineLevel="2" x14ac:dyDescent="0.2">
      <c r="D1979" s="209" t="s">
        <v>2371</v>
      </c>
      <c r="E1979" s="89"/>
    </row>
    <row r="1980" spans="4:5" outlineLevel="2" x14ac:dyDescent="0.2">
      <c r="D1980" s="209" t="s">
        <v>2372</v>
      </c>
      <c r="E1980" s="89"/>
    </row>
    <row r="1981" spans="4:5" outlineLevel="2" x14ac:dyDescent="0.2">
      <c r="D1981" s="209" t="s">
        <v>2373</v>
      </c>
      <c r="E1981" s="89"/>
    </row>
    <row r="1982" spans="4:5" outlineLevel="2" x14ac:dyDescent="0.2">
      <c r="D1982" s="209" t="s">
        <v>2374</v>
      </c>
      <c r="E1982" s="89"/>
    </row>
    <row r="1983" spans="4:5" outlineLevel="2" x14ac:dyDescent="0.2">
      <c r="D1983" s="209" t="s">
        <v>2375</v>
      </c>
      <c r="E1983" s="89"/>
    </row>
    <row r="1984" spans="4:5" outlineLevel="2" x14ac:dyDescent="0.2">
      <c r="D1984" s="209" t="s">
        <v>2376</v>
      </c>
      <c r="E1984" s="89"/>
    </row>
    <row r="1985" spans="4:5" outlineLevel="2" x14ac:dyDescent="0.2">
      <c r="D1985" s="209" t="s">
        <v>2377</v>
      </c>
      <c r="E1985" s="89"/>
    </row>
    <row r="1986" spans="4:5" outlineLevel="2" x14ac:dyDescent="0.2">
      <c r="D1986" s="209" t="s">
        <v>2378</v>
      </c>
      <c r="E1986" s="89"/>
    </row>
    <row r="1987" spans="4:5" outlineLevel="2" x14ac:dyDescent="0.2">
      <c r="D1987" s="209" t="s">
        <v>2379</v>
      </c>
      <c r="E1987" s="89"/>
    </row>
    <row r="1988" spans="4:5" outlineLevel="2" x14ac:dyDescent="0.2">
      <c r="D1988" s="209" t="s">
        <v>2380</v>
      </c>
      <c r="E1988" s="89"/>
    </row>
    <row r="1989" spans="4:5" outlineLevel="2" x14ac:dyDescent="0.2">
      <c r="D1989" s="209" t="s">
        <v>2381</v>
      </c>
      <c r="E1989" s="89"/>
    </row>
    <row r="1990" spans="4:5" outlineLevel="2" x14ac:dyDescent="0.2">
      <c r="D1990" s="209" t="s">
        <v>2382</v>
      </c>
      <c r="E1990" s="89"/>
    </row>
    <row r="1991" spans="4:5" outlineLevel="2" x14ac:dyDescent="0.2">
      <c r="D1991" s="209" t="s">
        <v>2383</v>
      </c>
      <c r="E1991" s="89"/>
    </row>
    <row r="1992" spans="4:5" outlineLevel="2" x14ac:dyDescent="0.2">
      <c r="D1992" s="209" t="s">
        <v>2384</v>
      </c>
      <c r="E1992" s="89"/>
    </row>
    <row r="1993" spans="4:5" outlineLevel="2" x14ac:dyDescent="0.2">
      <c r="D1993" s="209" t="s">
        <v>2385</v>
      </c>
      <c r="E1993" s="89"/>
    </row>
    <row r="1994" spans="4:5" outlineLevel="2" x14ac:dyDescent="0.2">
      <c r="D1994" s="209" t="s">
        <v>2386</v>
      </c>
      <c r="E1994" s="89"/>
    </row>
    <row r="1995" spans="4:5" outlineLevel="2" x14ac:dyDescent="0.2">
      <c r="D1995" s="209" t="s">
        <v>2387</v>
      </c>
      <c r="E1995" s="89"/>
    </row>
    <row r="1996" spans="4:5" outlineLevel="2" x14ac:dyDescent="0.2">
      <c r="D1996" s="209" t="s">
        <v>2388</v>
      </c>
      <c r="E1996" s="89"/>
    </row>
    <row r="1997" spans="4:5" outlineLevel="2" x14ac:dyDescent="0.2">
      <c r="D1997" s="209" t="s">
        <v>2389</v>
      </c>
      <c r="E1997" s="89"/>
    </row>
    <row r="1998" spans="4:5" outlineLevel="2" x14ac:dyDescent="0.2">
      <c r="D1998" s="209" t="s">
        <v>2390</v>
      </c>
      <c r="E1998" s="89"/>
    </row>
    <row r="1999" spans="4:5" outlineLevel="2" x14ac:dyDescent="0.2">
      <c r="D1999" s="209" t="s">
        <v>2391</v>
      </c>
      <c r="E1999" s="89"/>
    </row>
    <row r="2000" spans="4:5" outlineLevel="2" x14ac:dyDescent="0.2">
      <c r="D2000" s="209" t="s">
        <v>2392</v>
      </c>
      <c r="E2000" s="89"/>
    </row>
    <row r="2001" spans="4:5" outlineLevel="2" x14ac:dyDescent="0.2">
      <c r="D2001" s="209" t="s">
        <v>2393</v>
      </c>
      <c r="E2001" s="89"/>
    </row>
    <row r="2002" spans="4:5" outlineLevel="2" x14ac:dyDescent="0.2">
      <c r="D2002" s="209" t="s">
        <v>2394</v>
      </c>
      <c r="E2002" s="89"/>
    </row>
    <row r="2003" spans="4:5" outlineLevel="2" x14ac:dyDescent="0.2">
      <c r="D2003" s="209" t="s">
        <v>2395</v>
      </c>
      <c r="E2003" s="89"/>
    </row>
    <row r="2004" spans="4:5" outlineLevel="2" x14ac:dyDescent="0.2">
      <c r="D2004" s="209" t="s">
        <v>2396</v>
      </c>
      <c r="E2004" s="89"/>
    </row>
    <row r="2005" spans="4:5" outlineLevel="2" x14ac:dyDescent="0.2">
      <c r="D2005" s="209" t="s">
        <v>2397</v>
      </c>
      <c r="E2005" s="89"/>
    </row>
    <row r="2006" spans="4:5" outlineLevel="2" x14ac:dyDescent="0.2">
      <c r="D2006" s="209" t="s">
        <v>2398</v>
      </c>
      <c r="E2006" s="89"/>
    </row>
    <row r="2007" spans="4:5" outlineLevel="2" x14ac:dyDescent="0.2">
      <c r="D2007" s="209" t="s">
        <v>2399</v>
      </c>
      <c r="E2007" s="89"/>
    </row>
    <row r="2008" spans="4:5" outlineLevel="2" x14ac:dyDescent="0.2">
      <c r="D2008" s="209" t="s">
        <v>2400</v>
      </c>
      <c r="E2008" s="89"/>
    </row>
    <row r="2009" spans="4:5" outlineLevel="2" x14ac:dyDescent="0.2">
      <c r="D2009" s="209" t="s">
        <v>2401</v>
      </c>
      <c r="E2009" s="89"/>
    </row>
    <row r="2010" spans="4:5" outlineLevel="2" x14ac:dyDescent="0.2">
      <c r="D2010" s="209" t="s">
        <v>2402</v>
      </c>
      <c r="E2010" s="89"/>
    </row>
    <row r="2011" spans="4:5" outlineLevel="2" x14ac:dyDescent="0.2">
      <c r="D2011" s="209" t="s">
        <v>2403</v>
      </c>
      <c r="E2011" s="89"/>
    </row>
    <row r="2012" spans="4:5" outlineLevel="2" x14ac:dyDescent="0.2">
      <c r="D2012" s="209" t="s">
        <v>2404</v>
      </c>
      <c r="E2012" s="89"/>
    </row>
    <row r="2013" spans="4:5" outlineLevel="2" x14ac:dyDescent="0.2">
      <c r="D2013" s="209" t="s">
        <v>2405</v>
      </c>
      <c r="E2013" s="89"/>
    </row>
    <row r="2014" spans="4:5" outlineLevel="2" x14ac:dyDescent="0.2">
      <c r="D2014" s="209" t="s">
        <v>2406</v>
      </c>
      <c r="E2014" s="89"/>
    </row>
    <row r="2015" spans="4:5" outlineLevel="2" x14ac:dyDescent="0.2">
      <c r="D2015" s="209" t="s">
        <v>2407</v>
      </c>
      <c r="E2015" s="89"/>
    </row>
    <row r="2016" spans="4:5" outlineLevel="2" x14ac:dyDescent="0.2">
      <c r="D2016" s="209" t="s">
        <v>2408</v>
      </c>
      <c r="E2016" s="89"/>
    </row>
    <row r="2017" spans="4:5" outlineLevel="2" x14ac:dyDescent="0.2">
      <c r="D2017" s="209" t="s">
        <v>2409</v>
      </c>
      <c r="E2017" s="89"/>
    </row>
    <row r="2018" spans="4:5" outlineLevel="2" x14ac:dyDescent="0.2">
      <c r="D2018" s="209" t="s">
        <v>2410</v>
      </c>
      <c r="E2018" s="89"/>
    </row>
    <row r="2019" spans="4:5" outlineLevel="2" x14ac:dyDescent="0.2">
      <c r="D2019" s="209" t="s">
        <v>2411</v>
      </c>
      <c r="E2019" s="89"/>
    </row>
    <row r="2020" spans="4:5" outlineLevel="2" x14ac:dyDescent="0.2">
      <c r="D2020" s="209" t="s">
        <v>2412</v>
      </c>
      <c r="E2020" s="89"/>
    </row>
    <row r="2021" spans="4:5" outlineLevel="2" x14ac:dyDescent="0.2">
      <c r="D2021" s="209" t="s">
        <v>2413</v>
      </c>
      <c r="E2021" s="89"/>
    </row>
    <row r="2022" spans="4:5" outlineLevel="2" x14ac:dyDescent="0.2">
      <c r="D2022" s="209" t="s">
        <v>2414</v>
      </c>
      <c r="E2022" s="89"/>
    </row>
    <row r="2023" spans="4:5" outlineLevel="2" x14ac:dyDescent="0.2">
      <c r="D2023" s="209" t="s">
        <v>2415</v>
      </c>
      <c r="E2023" s="89"/>
    </row>
    <row r="2024" spans="4:5" outlineLevel="2" x14ac:dyDescent="0.2">
      <c r="D2024" s="209" t="s">
        <v>2416</v>
      </c>
      <c r="E2024" s="89"/>
    </row>
    <row r="2025" spans="4:5" outlineLevel="2" x14ac:dyDescent="0.2">
      <c r="D2025" s="209" t="s">
        <v>2417</v>
      </c>
      <c r="E2025" s="89"/>
    </row>
    <row r="2026" spans="4:5" outlineLevel="2" x14ac:dyDescent="0.2">
      <c r="D2026" s="209" t="s">
        <v>2418</v>
      </c>
      <c r="E2026" s="89"/>
    </row>
    <row r="2027" spans="4:5" outlineLevel="2" x14ac:dyDescent="0.2">
      <c r="D2027" s="209" t="s">
        <v>2419</v>
      </c>
      <c r="E2027" s="89"/>
    </row>
    <row r="2028" spans="4:5" outlineLevel="2" x14ac:dyDescent="0.2">
      <c r="D2028" s="209" t="s">
        <v>2420</v>
      </c>
      <c r="E2028" s="89"/>
    </row>
    <row r="2029" spans="4:5" outlineLevel="2" x14ac:dyDescent="0.2">
      <c r="D2029" s="209" t="s">
        <v>2421</v>
      </c>
      <c r="E2029" s="89"/>
    </row>
    <row r="2030" spans="4:5" outlineLevel="2" x14ac:dyDescent="0.2">
      <c r="D2030" s="209" t="s">
        <v>2422</v>
      </c>
      <c r="E2030" s="89"/>
    </row>
    <row r="2031" spans="4:5" outlineLevel="2" x14ac:dyDescent="0.2">
      <c r="D2031" s="209" t="s">
        <v>2423</v>
      </c>
      <c r="E2031" s="89"/>
    </row>
    <row r="2032" spans="4:5" outlineLevel="2" x14ac:dyDescent="0.2">
      <c r="D2032" s="209" t="s">
        <v>2424</v>
      </c>
      <c r="E2032" s="89"/>
    </row>
    <row r="2033" spans="4:5" outlineLevel="2" x14ac:dyDescent="0.2">
      <c r="D2033" s="209" t="s">
        <v>2425</v>
      </c>
      <c r="E2033" s="89"/>
    </row>
    <row r="2034" spans="4:5" outlineLevel="2" x14ac:dyDescent="0.2">
      <c r="D2034" s="209" t="s">
        <v>2426</v>
      </c>
      <c r="E2034" s="89"/>
    </row>
    <row r="2035" spans="4:5" outlineLevel="2" x14ac:dyDescent="0.2">
      <c r="D2035" s="209" t="s">
        <v>2427</v>
      </c>
      <c r="E2035" s="89"/>
    </row>
    <row r="2036" spans="4:5" outlineLevel="2" x14ac:dyDescent="0.2">
      <c r="D2036" s="209" t="s">
        <v>2428</v>
      </c>
      <c r="E2036" s="89"/>
    </row>
    <row r="2037" spans="4:5" outlineLevel="2" x14ac:dyDescent="0.2">
      <c r="D2037" s="209" t="s">
        <v>2429</v>
      </c>
      <c r="E2037" s="89"/>
    </row>
    <row r="2038" spans="4:5" outlineLevel="2" x14ac:dyDescent="0.2">
      <c r="D2038" s="209" t="s">
        <v>2430</v>
      </c>
      <c r="E2038" s="89"/>
    </row>
    <row r="2039" spans="4:5" outlineLevel="2" x14ac:dyDescent="0.2">
      <c r="D2039" s="209" t="s">
        <v>2431</v>
      </c>
      <c r="E2039" s="89"/>
    </row>
    <row r="2040" spans="4:5" outlineLevel="2" x14ac:dyDescent="0.2">
      <c r="D2040" s="209" t="s">
        <v>2432</v>
      </c>
      <c r="E2040" s="89"/>
    </row>
    <row r="2041" spans="4:5" outlineLevel="2" x14ac:dyDescent="0.2">
      <c r="D2041" s="209" t="s">
        <v>2433</v>
      </c>
      <c r="E2041" s="89"/>
    </row>
    <row r="2042" spans="4:5" outlineLevel="2" x14ac:dyDescent="0.2">
      <c r="D2042" s="209" t="s">
        <v>2434</v>
      </c>
      <c r="E2042" s="89"/>
    </row>
    <row r="2043" spans="4:5" outlineLevel="2" x14ac:dyDescent="0.2">
      <c r="D2043" s="209" t="s">
        <v>2435</v>
      </c>
      <c r="E2043" s="89"/>
    </row>
    <row r="2044" spans="4:5" outlineLevel="2" x14ac:dyDescent="0.2">
      <c r="D2044" s="209" t="s">
        <v>2436</v>
      </c>
      <c r="E2044" s="89"/>
    </row>
    <row r="2045" spans="4:5" outlineLevel="2" x14ac:dyDescent="0.2">
      <c r="D2045" s="209" t="s">
        <v>2437</v>
      </c>
      <c r="E2045" s="89"/>
    </row>
    <row r="2046" spans="4:5" outlineLevel="2" x14ac:dyDescent="0.2">
      <c r="D2046" s="209" t="s">
        <v>2438</v>
      </c>
      <c r="E2046" s="89"/>
    </row>
    <row r="2047" spans="4:5" outlineLevel="2" x14ac:dyDescent="0.2">
      <c r="D2047" s="209" t="s">
        <v>2439</v>
      </c>
      <c r="E2047" s="89"/>
    </row>
    <row r="2048" spans="4:5" outlineLevel="2" x14ac:dyDescent="0.2">
      <c r="D2048" s="209" t="s">
        <v>2440</v>
      </c>
      <c r="E2048" s="89"/>
    </row>
    <row r="2049" spans="4:5" outlineLevel="2" x14ac:dyDescent="0.2">
      <c r="D2049" s="209" t="s">
        <v>2441</v>
      </c>
      <c r="E2049" s="89"/>
    </row>
    <row r="2050" spans="4:5" outlineLevel="2" x14ac:dyDescent="0.2">
      <c r="D2050" s="213" t="s">
        <v>2442</v>
      </c>
      <c r="E2050" s="214"/>
    </row>
    <row r="2051" spans="4:5" outlineLevel="2" x14ac:dyDescent="0.2">
      <c r="D2051" s="213" t="s">
        <v>2443</v>
      </c>
      <c r="E2051" s="214"/>
    </row>
    <row r="2052" spans="4:5" outlineLevel="2" x14ac:dyDescent="0.2">
      <c r="D2052" s="213" t="s">
        <v>2444</v>
      </c>
      <c r="E2052" s="214"/>
    </row>
    <row r="2053" spans="4:5" outlineLevel="2" x14ac:dyDescent="0.2">
      <c r="D2053" s="213" t="s">
        <v>2445</v>
      </c>
      <c r="E2053" s="214"/>
    </row>
    <row r="2054" spans="4:5" outlineLevel="2" x14ac:dyDescent="0.2">
      <c r="D2054" s="213" t="s">
        <v>2446</v>
      </c>
      <c r="E2054" s="214"/>
    </row>
    <row r="2055" spans="4:5" outlineLevel="2" x14ac:dyDescent="0.2">
      <c r="D2055" s="213" t="s">
        <v>2447</v>
      </c>
      <c r="E2055" s="214"/>
    </row>
    <row r="2056" spans="4:5" outlineLevel="2" x14ac:dyDescent="0.2">
      <c r="D2056" s="213" t="s">
        <v>2448</v>
      </c>
      <c r="E2056" s="214"/>
    </row>
    <row r="2057" spans="4:5" outlineLevel="2" x14ac:dyDescent="0.2">
      <c r="D2057" s="213" t="s">
        <v>2449</v>
      </c>
      <c r="E2057" s="214"/>
    </row>
    <row r="2058" spans="4:5" outlineLevel="2" x14ac:dyDescent="0.2">
      <c r="D2058" s="213" t="s">
        <v>2450</v>
      </c>
      <c r="E2058" s="214"/>
    </row>
    <row r="2059" spans="4:5" outlineLevel="2" x14ac:dyDescent="0.2">
      <c r="D2059" s="213" t="s">
        <v>2451</v>
      </c>
      <c r="E2059" s="214"/>
    </row>
    <row r="2060" spans="4:5" outlineLevel="2" x14ac:dyDescent="0.2">
      <c r="D2060" s="213" t="s">
        <v>2452</v>
      </c>
      <c r="E2060" s="214"/>
    </row>
    <row r="2061" spans="4:5" outlineLevel="2" x14ac:dyDescent="0.2">
      <c r="D2061" s="213" t="s">
        <v>2453</v>
      </c>
      <c r="E2061" s="214"/>
    </row>
    <row r="2062" spans="4:5" outlineLevel="2" x14ac:dyDescent="0.2">
      <c r="D2062" s="213" t="s">
        <v>2454</v>
      </c>
      <c r="E2062" s="214"/>
    </row>
    <row r="2063" spans="4:5" outlineLevel="2" x14ac:dyDescent="0.2">
      <c r="D2063" s="213" t="s">
        <v>2455</v>
      </c>
      <c r="E2063" s="214"/>
    </row>
    <row r="2064" spans="4:5" outlineLevel="2" x14ac:dyDescent="0.2">
      <c r="D2064" s="213" t="s">
        <v>2456</v>
      </c>
      <c r="E2064" s="214"/>
    </row>
    <row r="2065" spans="4:5" outlineLevel="2" x14ac:dyDescent="0.2">
      <c r="D2065" s="213" t="s">
        <v>2457</v>
      </c>
      <c r="E2065" s="214"/>
    </row>
    <row r="2066" spans="4:5" outlineLevel="2" x14ac:dyDescent="0.2">
      <c r="D2066" s="213" t="s">
        <v>2458</v>
      </c>
      <c r="E2066" s="214"/>
    </row>
    <row r="2067" spans="4:5" outlineLevel="2" x14ac:dyDescent="0.2">
      <c r="D2067" s="213" t="s">
        <v>2459</v>
      </c>
      <c r="E2067" s="214"/>
    </row>
    <row r="2068" spans="4:5" outlineLevel="2" x14ac:dyDescent="0.2">
      <c r="D2068" s="213" t="s">
        <v>2460</v>
      </c>
      <c r="E2068" s="214"/>
    </row>
    <row r="2069" spans="4:5" outlineLevel="2" x14ac:dyDescent="0.2">
      <c r="D2069" s="213" t="s">
        <v>2461</v>
      </c>
      <c r="E2069" s="214"/>
    </row>
    <row r="2070" spans="4:5" outlineLevel="2" x14ac:dyDescent="0.2">
      <c r="D2070" s="213" t="s">
        <v>2462</v>
      </c>
      <c r="E2070" s="214"/>
    </row>
    <row r="2071" spans="4:5" outlineLevel="2" x14ac:dyDescent="0.2">
      <c r="D2071" s="213" t="s">
        <v>2463</v>
      </c>
      <c r="E2071" s="214"/>
    </row>
    <row r="2072" spans="4:5" outlineLevel="2" x14ac:dyDescent="0.2">
      <c r="D2072" s="213" t="s">
        <v>2464</v>
      </c>
      <c r="E2072" s="214"/>
    </row>
    <row r="2073" spans="4:5" outlineLevel="2" x14ac:dyDescent="0.2">
      <c r="D2073" s="213" t="s">
        <v>2465</v>
      </c>
      <c r="E2073" s="214"/>
    </row>
    <row r="2074" spans="4:5" outlineLevel="2" x14ac:dyDescent="0.2">
      <c r="D2074" s="213" t="s">
        <v>2466</v>
      </c>
      <c r="E2074" s="214"/>
    </row>
    <row r="2075" spans="4:5" outlineLevel="2" x14ac:dyDescent="0.2">
      <c r="D2075" s="213" t="s">
        <v>2467</v>
      </c>
      <c r="E2075" s="214"/>
    </row>
    <row r="2076" spans="4:5" outlineLevel="2" x14ac:dyDescent="0.2">
      <c r="D2076" s="213" t="s">
        <v>2468</v>
      </c>
      <c r="E2076" s="214"/>
    </row>
    <row r="2077" spans="4:5" outlineLevel="2" x14ac:dyDescent="0.2">
      <c r="D2077" s="213" t="s">
        <v>2469</v>
      </c>
      <c r="E2077" s="214"/>
    </row>
    <row r="2078" spans="4:5" outlineLevel="2" x14ac:dyDescent="0.2">
      <c r="D2078" s="213" t="s">
        <v>2470</v>
      </c>
      <c r="E2078" s="214"/>
    </row>
    <row r="2079" spans="4:5" outlineLevel="2" x14ac:dyDescent="0.2">
      <c r="D2079" s="213" t="s">
        <v>2471</v>
      </c>
      <c r="E2079" s="214"/>
    </row>
    <row r="2080" spans="4:5" outlineLevel="2" x14ac:dyDescent="0.2">
      <c r="D2080" s="213" t="s">
        <v>2472</v>
      </c>
      <c r="E2080" s="214"/>
    </row>
    <row r="2081" spans="4:5" outlineLevel="2" x14ac:dyDescent="0.2">
      <c r="D2081" s="213" t="s">
        <v>2473</v>
      </c>
      <c r="E2081" s="214"/>
    </row>
    <row r="2082" spans="4:5" outlineLevel="2" x14ac:dyDescent="0.2">
      <c r="D2082" s="213" t="s">
        <v>2474</v>
      </c>
      <c r="E2082" s="214"/>
    </row>
    <row r="2083" spans="4:5" outlineLevel="2" x14ac:dyDescent="0.2">
      <c r="D2083" s="213" t="s">
        <v>2475</v>
      </c>
      <c r="E2083" s="214"/>
    </row>
    <row r="2084" spans="4:5" outlineLevel="2" x14ac:dyDescent="0.2">
      <c r="D2084" s="213" t="s">
        <v>2476</v>
      </c>
      <c r="E2084" s="214"/>
    </row>
    <row r="2085" spans="4:5" outlineLevel="2" x14ac:dyDescent="0.2">
      <c r="D2085" s="213" t="s">
        <v>2477</v>
      </c>
      <c r="E2085" s="214"/>
    </row>
    <row r="2086" spans="4:5" outlineLevel="2" x14ac:dyDescent="0.2">
      <c r="D2086" s="213" t="s">
        <v>2478</v>
      </c>
      <c r="E2086" s="214"/>
    </row>
    <row r="2087" spans="4:5" outlineLevel="2" x14ac:dyDescent="0.2">
      <c r="D2087" s="213" t="s">
        <v>2479</v>
      </c>
      <c r="E2087" s="214"/>
    </row>
    <row r="2088" spans="4:5" outlineLevel="2" x14ac:dyDescent="0.2">
      <c r="D2088" s="213" t="s">
        <v>2480</v>
      </c>
      <c r="E2088" s="214"/>
    </row>
    <row r="2089" spans="4:5" outlineLevel="2" x14ac:dyDescent="0.2">
      <c r="D2089" s="213" t="s">
        <v>2481</v>
      </c>
      <c r="E2089" s="214"/>
    </row>
    <row r="2090" spans="4:5" outlineLevel="2" x14ac:dyDescent="0.2">
      <c r="D2090" s="213" t="s">
        <v>2482</v>
      </c>
      <c r="E2090" s="214"/>
    </row>
    <row r="2091" spans="4:5" outlineLevel="2" x14ac:dyDescent="0.2">
      <c r="D2091" s="213" t="s">
        <v>2483</v>
      </c>
      <c r="E2091" s="214"/>
    </row>
    <row r="2092" spans="4:5" outlineLevel="2" x14ac:dyDescent="0.2">
      <c r="D2092" s="213" t="s">
        <v>2484</v>
      </c>
      <c r="E2092" s="214"/>
    </row>
    <row r="2093" spans="4:5" outlineLevel="2" x14ac:dyDescent="0.2">
      <c r="D2093" s="213" t="s">
        <v>2485</v>
      </c>
      <c r="E2093" s="214"/>
    </row>
    <row r="2094" spans="4:5" outlineLevel="2" x14ac:dyDescent="0.2">
      <c r="D2094" s="213" t="s">
        <v>2486</v>
      </c>
      <c r="E2094" s="214"/>
    </row>
    <row r="2095" spans="4:5" outlineLevel="2" x14ac:dyDescent="0.2">
      <c r="D2095" s="213" t="s">
        <v>2487</v>
      </c>
      <c r="E2095" s="214"/>
    </row>
    <row r="2096" spans="4:5" outlineLevel="2" x14ac:dyDescent="0.2">
      <c r="D2096" s="213" t="s">
        <v>2488</v>
      </c>
      <c r="E2096" s="214"/>
    </row>
    <row r="2097" spans="4:5" outlineLevel="2" x14ac:dyDescent="0.2">
      <c r="D2097" s="213" t="s">
        <v>2489</v>
      </c>
      <c r="E2097" s="214"/>
    </row>
    <row r="2098" spans="4:5" outlineLevel="2" x14ac:dyDescent="0.2">
      <c r="D2098" s="213" t="s">
        <v>2490</v>
      </c>
      <c r="E2098" s="214"/>
    </row>
    <row r="2099" spans="4:5" outlineLevel="2" x14ac:dyDescent="0.2">
      <c r="D2099" s="213" t="s">
        <v>2491</v>
      </c>
      <c r="E2099" s="214"/>
    </row>
    <row r="2100" spans="4:5" outlineLevel="2" x14ac:dyDescent="0.2">
      <c r="D2100" s="213" t="s">
        <v>2492</v>
      </c>
      <c r="E2100" s="214"/>
    </row>
    <row r="2101" spans="4:5" outlineLevel="2" x14ac:dyDescent="0.2">
      <c r="D2101" s="213" t="s">
        <v>2493</v>
      </c>
      <c r="E2101" s="214"/>
    </row>
    <row r="2102" spans="4:5" outlineLevel="2" x14ac:dyDescent="0.2">
      <c r="D2102" s="213" t="s">
        <v>2494</v>
      </c>
      <c r="E2102" s="214"/>
    </row>
    <row r="2103" spans="4:5" outlineLevel="2" x14ac:dyDescent="0.2">
      <c r="D2103" s="213" t="s">
        <v>2495</v>
      </c>
      <c r="E2103" s="214"/>
    </row>
    <row r="2104" spans="4:5" outlineLevel="2" x14ac:dyDescent="0.2">
      <c r="D2104" s="213" t="s">
        <v>2496</v>
      </c>
      <c r="E2104" s="214"/>
    </row>
    <row r="2105" spans="4:5" outlineLevel="2" x14ac:dyDescent="0.2">
      <c r="D2105" s="213" t="s">
        <v>2497</v>
      </c>
      <c r="E2105" s="214"/>
    </row>
    <row r="2106" spans="4:5" outlineLevel="2" x14ac:dyDescent="0.2">
      <c r="D2106" s="213" t="s">
        <v>2498</v>
      </c>
      <c r="E2106" s="214"/>
    </row>
    <row r="2107" spans="4:5" outlineLevel="2" x14ac:dyDescent="0.2">
      <c r="D2107" s="213" t="s">
        <v>2499</v>
      </c>
      <c r="E2107" s="214"/>
    </row>
    <row r="2108" spans="4:5" outlineLevel="2" x14ac:dyDescent="0.2">
      <c r="D2108" s="213" t="s">
        <v>2500</v>
      </c>
      <c r="E2108" s="214"/>
    </row>
    <row r="2109" spans="4:5" outlineLevel="2" x14ac:dyDescent="0.2">
      <c r="D2109" s="213" t="s">
        <v>2501</v>
      </c>
      <c r="E2109" s="214"/>
    </row>
    <row r="2110" spans="4:5" outlineLevel="2" x14ac:dyDescent="0.2">
      <c r="D2110" s="213" t="s">
        <v>2502</v>
      </c>
      <c r="E2110" s="214"/>
    </row>
    <row r="2111" spans="4:5" outlineLevel="2" x14ac:dyDescent="0.2">
      <c r="D2111" s="213" t="s">
        <v>2503</v>
      </c>
      <c r="E2111" s="214"/>
    </row>
    <row r="2112" spans="4:5" outlineLevel="2" x14ac:dyDescent="0.2">
      <c r="D2112" s="213" t="s">
        <v>2504</v>
      </c>
      <c r="E2112" s="214"/>
    </row>
    <row r="2113" spans="4:5" outlineLevel="2" x14ac:dyDescent="0.2">
      <c r="D2113" s="213" t="s">
        <v>2505</v>
      </c>
      <c r="E2113" s="214"/>
    </row>
    <row r="2114" spans="4:5" outlineLevel="2" x14ac:dyDescent="0.2">
      <c r="D2114" s="213" t="s">
        <v>2506</v>
      </c>
      <c r="E2114" s="214"/>
    </row>
    <row r="2115" spans="4:5" outlineLevel="2" x14ac:dyDescent="0.2">
      <c r="D2115" s="213" t="s">
        <v>2507</v>
      </c>
      <c r="E2115" s="214"/>
    </row>
    <row r="2116" spans="4:5" outlineLevel="2" x14ac:dyDescent="0.2">
      <c r="D2116" s="213" t="s">
        <v>2508</v>
      </c>
      <c r="E2116" s="214"/>
    </row>
    <row r="2117" spans="4:5" outlineLevel="2" x14ac:dyDescent="0.2">
      <c r="D2117" s="213" t="s">
        <v>2509</v>
      </c>
      <c r="E2117" s="214"/>
    </row>
    <row r="2118" spans="4:5" outlineLevel="2" x14ac:dyDescent="0.2">
      <c r="D2118" s="213" t="s">
        <v>2510</v>
      </c>
      <c r="E2118" s="214"/>
    </row>
    <row r="2119" spans="4:5" outlineLevel="2" x14ac:dyDescent="0.2">
      <c r="D2119" s="213" t="s">
        <v>2511</v>
      </c>
      <c r="E2119" s="214"/>
    </row>
    <row r="2120" spans="4:5" outlineLevel="2" x14ac:dyDescent="0.2">
      <c r="D2120" s="213" t="s">
        <v>2512</v>
      </c>
      <c r="E2120" s="214"/>
    </row>
    <row r="2121" spans="4:5" outlineLevel="2" x14ac:dyDescent="0.2">
      <c r="D2121" s="213" t="s">
        <v>2513</v>
      </c>
      <c r="E2121" s="214"/>
    </row>
    <row r="2122" spans="4:5" outlineLevel="2" x14ac:dyDescent="0.2">
      <c r="D2122" s="213" t="s">
        <v>2514</v>
      </c>
      <c r="E2122" s="214"/>
    </row>
    <row r="2123" spans="4:5" outlineLevel="2" x14ac:dyDescent="0.2">
      <c r="D2123" s="213" t="s">
        <v>2515</v>
      </c>
      <c r="E2123" s="214"/>
    </row>
    <row r="2124" spans="4:5" outlineLevel="2" x14ac:dyDescent="0.2">
      <c r="D2124" s="213" t="s">
        <v>2516</v>
      </c>
      <c r="E2124" s="214"/>
    </row>
    <row r="2125" spans="4:5" outlineLevel="2" x14ac:dyDescent="0.2">
      <c r="D2125" s="213" t="s">
        <v>2517</v>
      </c>
      <c r="E2125" s="214"/>
    </row>
    <row r="2126" spans="4:5" outlineLevel="2" x14ac:dyDescent="0.2">
      <c r="D2126" s="213" t="s">
        <v>2518</v>
      </c>
      <c r="E2126" s="214"/>
    </row>
    <row r="2127" spans="4:5" outlineLevel="2" x14ac:dyDescent="0.2">
      <c r="D2127" s="213" t="s">
        <v>2519</v>
      </c>
      <c r="E2127" s="214"/>
    </row>
    <row r="2128" spans="4:5" outlineLevel="2" x14ac:dyDescent="0.2">
      <c r="D2128" s="213" t="s">
        <v>2520</v>
      </c>
      <c r="E2128" s="214"/>
    </row>
    <row r="2129" spans="3:5" outlineLevel="2" x14ac:dyDescent="0.2">
      <c r="D2129" s="213" t="s">
        <v>2521</v>
      </c>
      <c r="E2129" s="214"/>
    </row>
    <row r="2130" spans="3:5" outlineLevel="2" x14ac:dyDescent="0.2">
      <c r="D2130" s="213" t="s">
        <v>2522</v>
      </c>
      <c r="E2130" s="214"/>
    </row>
    <row r="2131" spans="3:5" outlineLevel="2" x14ac:dyDescent="0.2">
      <c r="D2131" s="213" t="s">
        <v>2523</v>
      </c>
      <c r="E2131" s="214"/>
    </row>
    <row r="2132" spans="3:5" outlineLevel="2" x14ac:dyDescent="0.2">
      <c r="D2132" s="213" t="s">
        <v>2524</v>
      </c>
      <c r="E2132" s="214"/>
    </row>
    <row r="2133" spans="3:5" outlineLevel="2" x14ac:dyDescent="0.2">
      <c r="D2133" s="213" t="s">
        <v>2525</v>
      </c>
      <c r="E2133" s="214"/>
    </row>
    <row r="2134" spans="3:5" outlineLevel="2" x14ac:dyDescent="0.2">
      <c r="D2134" s="207" t="s">
        <v>2743</v>
      </c>
      <c r="E2134" s="215"/>
    </row>
    <row r="2135" spans="3:5" outlineLevel="1" x14ac:dyDescent="0.2"/>
    <row r="2136" spans="3:5" outlineLevel="1" x14ac:dyDescent="0.2">
      <c r="C2136" s="76" t="s">
        <v>2829</v>
      </c>
    </row>
    <row r="2137" spans="3:5" outlineLevel="2" x14ac:dyDescent="0.2">
      <c r="D2137" s="1053" t="s">
        <v>2830</v>
      </c>
      <c r="E2137" s="1054"/>
    </row>
    <row r="2138" spans="3:5" outlineLevel="2" x14ac:dyDescent="0.2">
      <c r="D2138" s="213" t="s">
        <v>2831</v>
      </c>
      <c r="E2138" s="214"/>
    </row>
    <row r="2139" spans="3:5" outlineLevel="2" x14ac:dyDescent="0.2">
      <c r="D2139" s="213" t="s">
        <v>2832</v>
      </c>
      <c r="E2139" s="214"/>
    </row>
    <row r="2140" spans="3:5" outlineLevel="2" x14ac:dyDescent="0.2">
      <c r="D2140" s="213" t="s">
        <v>2833</v>
      </c>
      <c r="E2140" s="214"/>
    </row>
    <row r="2141" spans="3:5" outlineLevel="2" x14ac:dyDescent="0.2">
      <c r="D2141" s="213" t="s">
        <v>2834</v>
      </c>
      <c r="E2141" s="214"/>
    </row>
    <row r="2142" spans="3:5" outlineLevel="2" x14ac:dyDescent="0.2">
      <c r="D2142" s="213" t="s">
        <v>2835</v>
      </c>
      <c r="E2142" s="214"/>
    </row>
    <row r="2143" spans="3:5" outlineLevel="2" x14ac:dyDescent="0.2">
      <c r="D2143" s="213" t="s">
        <v>2836</v>
      </c>
      <c r="E2143" s="214"/>
    </row>
    <row r="2144" spans="3:5" outlineLevel="2" x14ac:dyDescent="0.2">
      <c r="D2144" s="213" t="s">
        <v>2837</v>
      </c>
      <c r="E2144" s="214"/>
    </row>
    <row r="2145" spans="3:5" outlineLevel="2" x14ac:dyDescent="0.2">
      <c r="D2145" s="213" t="s">
        <v>2838</v>
      </c>
      <c r="E2145" s="214"/>
    </row>
    <row r="2146" spans="3:5" outlineLevel="2" x14ac:dyDescent="0.2">
      <c r="D2146" s="213" t="s">
        <v>2839</v>
      </c>
      <c r="E2146" s="214"/>
    </row>
    <row r="2147" spans="3:5" outlineLevel="2" x14ac:dyDescent="0.2">
      <c r="D2147" s="213" t="s">
        <v>2840</v>
      </c>
      <c r="E2147" s="214"/>
    </row>
    <row r="2148" spans="3:5" outlineLevel="2" x14ac:dyDescent="0.2">
      <c r="D2148" s="213" t="s">
        <v>2841</v>
      </c>
      <c r="E2148" s="214"/>
    </row>
    <row r="2149" spans="3:5" outlineLevel="2" x14ac:dyDescent="0.2">
      <c r="D2149" s="213" t="s">
        <v>2842</v>
      </c>
      <c r="E2149" s="214"/>
    </row>
    <row r="2150" spans="3:5" outlineLevel="2" x14ac:dyDescent="0.2">
      <c r="D2150" s="213" t="s">
        <v>2843</v>
      </c>
      <c r="E2150" s="214"/>
    </row>
    <row r="2151" spans="3:5" outlineLevel="2" x14ac:dyDescent="0.2">
      <c r="D2151" s="213" t="s">
        <v>2844</v>
      </c>
      <c r="E2151" s="214"/>
    </row>
    <row r="2152" spans="3:5" outlineLevel="2" x14ac:dyDescent="0.2">
      <c r="D2152" s="213" t="s">
        <v>2845</v>
      </c>
      <c r="E2152" s="214"/>
    </row>
    <row r="2153" spans="3:5" outlineLevel="2" x14ac:dyDescent="0.2">
      <c r="D2153" s="213" t="s">
        <v>2846</v>
      </c>
      <c r="E2153" s="214"/>
    </row>
    <row r="2154" spans="3:5" outlineLevel="2" x14ac:dyDescent="0.2">
      <c r="D2154" s="213" t="s">
        <v>2847</v>
      </c>
      <c r="E2154" s="214"/>
    </row>
    <row r="2155" spans="3:5" outlineLevel="2" x14ac:dyDescent="0.2">
      <c r="D2155" s="213" t="s">
        <v>2848</v>
      </c>
      <c r="E2155" s="214"/>
    </row>
    <row r="2156" spans="3:5" outlineLevel="2" x14ac:dyDescent="0.2">
      <c r="D2156" s="207" t="s">
        <v>2849</v>
      </c>
      <c r="E2156" s="239"/>
    </row>
    <row r="2157" spans="3:5" ht="9.75" customHeight="1" outlineLevel="1" x14ac:dyDescent="0.2"/>
    <row r="2158" spans="3:5" ht="9.75" customHeight="1" outlineLevel="1" x14ac:dyDescent="0.2"/>
    <row r="2159" spans="3:5" outlineLevel="1" x14ac:dyDescent="0.2">
      <c r="C2159" s="76" t="s">
        <v>145</v>
      </c>
    </row>
    <row r="2160" spans="3:5" outlineLevel="2" x14ac:dyDescent="0.2">
      <c r="D2160" s="202" t="s">
        <v>2526</v>
      </c>
      <c r="E2160" s="227"/>
    </row>
    <row r="2161" spans="3:5" outlineLevel="2" x14ac:dyDescent="0.2">
      <c r="D2161" s="209" t="s">
        <v>2527</v>
      </c>
      <c r="E2161" s="228"/>
    </row>
    <row r="2162" spans="3:5" outlineLevel="2" x14ac:dyDescent="0.2">
      <c r="D2162" s="209" t="s">
        <v>2528</v>
      </c>
      <c r="E2162" s="228"/>
    </row>
    <row r="2163" spans="3:5" outlineLevel="2" x14ac:dyDescent="0.2">
      <c r="D2163" s="209" t="s">
        <v>2529</v>
      </c>
      <c r="E2163" s="228"/>
    </row>
    <row r="2164" spans="3:5" outlineLevel="2" x14ac:dyDescent="0.2">
      <c r="D2164" s="209" t="s">
        <v>1684</v>
      </c>
      <c r="E2164" s="228"/>
    </row>
    <row r="2165" spans="3:5" outlineLevel="2" x14ac:dyDescent="0.2">
      <c r="D2165" s="209" t="s">
        <v>1685</v>
      </c>
      <c r="E2165" s="228"/>
    </row>
    <row r="2166" spans="3:5" outlineLevel="2" x14ac:dyDescent="0.2">
      <c r="D2166" s="209" t="s">
        <v>1686</v>
      </c>
      <c r="E2166" s="228"/>
    </row>
    <row r="2167" spans="3:5" outlineLevel="2" x14ac:dyDescent="0.2">
      <c r="D2167" s="213" t="s">
        <v>2530</v>
      </c>
      <c r="E2167" s="214"/>
    </row>
    <row r="2168" spans="3:5" outlineLevel="2" x14ac:dyDescent="0.2">
      <c r="D2168" s="213" t="s">
        <v>2531</v>
      </c>
      <c r="E2168" s="214"/>
    </row>
    <row r="2169" spans="3:5" outlineLevel="2" x14ac:dyDescent="0.2">
      <c r="D2169" s="207" t="s">
        <v>2744</v>
      </c>
      <c r="E2169" s="239"/>
    </row>
    <row r="2170" spans="3:5" outlineLevel="1" x14ac:dyDescent="0.2"/>
    <row r="2171" spans="3:5" outlineLevel="1" x14ac:dyDescent="0.2">
      <c r="C2171" s="76" t="s">
        <v>146</v>
      </c>
    </row>
    <row r="2172" spans="3:5" outlineLevel="2" x14ac:dyDescent="0.2">
      <c r="D2172" s="202" t="s">
        <v>2532</v>
      </c>
      <c r="E2172" s="227"/>
    </row>
    <row r="2173" spans="3:5" outlineLevel="2" x14ac:dyDescent="0.2">
      <c r="D2173" s="209" t="s">
        <v>2533</v>
      </c>
      <c r="E2173" s="228"/>
    </row>
    <row r="2174" spans="3:5" outlineLevel="2" x14ac:dyDescent="0.2">
      <c r="D2174" s="209" t="s">
        <v>2534</v>
      </c>
      <c r="E2174" s="228"/>
    </row>
    <row r="2175" spans="3:5" outlineLevel="2" x14ac:dyDescent="0.2">
      <c r="D2175" s="209" t="s">
        <v>2535</v>
      </c>
      <c r="E2175" s="228"/>
    </row>
    <row r="2176" spans="3:5" outlineLevel="2" x14ac:dyDescent="0.2">
      <c r="D2176" s="209" t="s">
        <v>1832</v>
      </c>
      <c r="E2176" s="228"/>
    </row>
    <row r="2177" spans="3:5" outlineLevel="2" x14ac:dyDescent="0.2">
      <c r="D2177" s="209" t="s">
        <v>1833</v>
      </c>
      <c r="E2177" s="228"/>
    </row>
    <row r="2178" spans="3:5" outlineLevel="2" x14ac:dyDescent="0.2">
      <c r="D2178" s="209" t="s">
        <v>1834</v>
      </c>
      <c r="E2178" s="228"/>
    </row>
    <row r="2179" spans="3:5" outlineLevel="2" x14ac:dyDescent="0.2">
      <c r="D2179" s="213" t="s">
        <v>2536</v>
      </c>
      <c r="E2179" s="214"/>
    </row>
    <row r="2180" spans="3:5" outlineLevel="2" x14ac:dyDescent="0.2">
      <c r="D2180" s="213" t="s">
        <v>2537</v>
      </c>
      <c r="E2180" s="214"/>
    </row>
    <row r="2181" spans="3:5" outlineLevel="2" x14ac:dyDescent="0.2">
      <c r="D2181" s="207" t="s">
        <v>2745</v>
      </c>
      <c r="E2181" s="239"/>
    </row>
    <row r="2182" spans="3:5" outlineLevel="1" x14ac:dyDescent="0.2"/>
    <row r="2183" spans="3:5" ht="9.75" customHeight="1" outlineLevel="1" x14ac:dyDescent="0.2"/>
    <row r="2184" spans="3:5" outlineLevel="1" x14ac:dyDescent="0.2">
      <c r="C2184" s="217" t="s">
        <v>147</v>
      </c>
    </row>
    <row r="2185" spans="3:5" outlineLevel="1" x14ac:dyDescent="0.2">
      <c r="D2185" s="202" t="s">
        <v>2538</v>
      </c>
      <c r="E2185" s="203"/>
    </row>
    <row r="2186" spans="3:5" outlineLevel="1" x14ac:dyDescent="0.2">
      <c r="D2186" s="209" t="s">
        <v>2539</v>
      </c>
      <c r="E2186" s="89"/>
    </row>
    <row r="2187" spans="3:5" outlineLevel="1" x14ac:dyDescent="0.2">
      <c r="D2187" s="209" t="s">
        <v>2540</v>
      </c>
      <c r="E2187" s="89"/>
    </row>
    <row r="2188" spans="3:5" outlineLevel="1" x14ac:dyDescent="0.2">
      <c r="D2188" s="209" t="s">
        <v>2541</v>
      </c>
      <c r="E2188" s="89"/>
    </row>
    <row r="2189" spans="3:5" outlineLevel="1" x14ac:dyDescent="0.2">
      <c r="D2189" s="209" t="s">
        <v>2542</v>
      </c>
      <c r="E2189" s="89"/>
    </row>
    <row r="2190" spans="3:5" outlineLevel="1" x14ac:dyDescent="0.2">
      <c r="D2190" s="209" t="s">
        <v>2543</v>
      </c>
      <c r="E2190" s="89"/>
    </row>
    <row r="2191" spans="3:5" outlineLevel="1" x14ac:dyDescent="0.2">
      <c r="D2191" s="209" t="s">
        <v>2544</v>
      </c>
      <c r="E2191" s="89"/>
    </row>
    <row r="2192" spans="3:5" outlineLevel="1" x14ac:dyDescent="0.2">
      <c r="D2192" s="209" t="s">
        <v>2545</v>
      </c>
      <c r="E2192" s="89"/>
    </row>
    <row r="2193" spans="2:8" outlineLevel="1" x14ac:dyDescent="0.2">
      <c r="D2193" s="209" t="s">
        <v>2546</v>
      </c>
      <c r="E2193" s="89"/>
    </row>
    <row r="2194" spans="2:8" outlineLevel="1" x14ac:dyDescent="0.2">
      <c r="D2194" s="209" t="s">
        <v>2547</v>
      </c>
      <c r="E2194" s="89"/>
    </row>
    <row r="2195" spans="2:8" outlineLevel="1" x14ac:dyDescent="0.2">
      <c r="D2195" s="209" t="s">
        <v>2548</v>
      </c>
      <c r="E2195" s="89"/>
    </row>
    <row r="2196" spans="2:8" outlineLevel="1" x14ac:dyDescent="0.2">
      <c r="D2196" s="209" t="s">
        <v>2784</v>
      </c>
      <c r="E2196" s="89"/>
    </row>
    <row r="2197" spans="2:8" outlineLevel="1" x14ac:dyDescent="0.2">
      <c r="D2197" s="209" t="s">
        <v>2549</v>
      </c>
      <c r="E2197" s="89"/>
    </row>
    <row r="2198" spans="2:8" outlineLevel="1" x14ac:dyDescent="0.2">
      <c r="D2198" s="209" t="s">
        <v>2780</v>
      </c>
      <c r="E2198" s="89"/>
    </row>
    <row r="2199" spans="2:8" outlineLevel="1" x14ac:dyDescent="0.2">
      <c r="D2199" s="213" t="s">
        <v>2746</v>
      </c>
      <c r="E2199" s="214"/>
    </row>
    <row r="2200" spans="2:8" outlineLevel="1" x14ac:dyDescent="0.2">
      <c r="D2200" s="213" t="s">
        <v>2850</v>
      </c>
      <c r="E2200" s="214"/>
    </row>
    <row r="2201" spans="2:8" outlineLevel="1" x14ac:dyDescent="0.2">
      <c r="D2201" s="213" t="s">
        <v>2851</v>
      </c>
      <c r="E2201" s="214"/>
    </row>
    <row r="2202" spans="2:8" outlineLevel="1" x14ac:dyDescent="0.2">
      <c r="D2202" s="213" t="s">
        <v>2852</v>
      </c>
      <c r="E2202" s="214"/>
    </row>
    <row r="2203" spans="2:8" outlineLevel="1" x14ac:dyDescent="0.2">
      <c r="D2203" s="213" t="s">
        <v>2853</v>
      </c>
      <c r="E2203" s="214"/>
    </row>
    <row r="2204" spans="2:8" outlineLevel="1" x14ac:dyDescent="0.2">
      <c r="D2204" s="207" t="s">
        <v>2854</v>
      </c>
      <c r="E2204" s="239"/>
    </row>
    <row r="2206" spans="2:8" ht="15" x14ac:dyDescent="0.25">
      <c r="B2206" s="21" t="s">
        <v>148</v>
      </c>
      <c r="C2206" s="21"/>
      <c r="D2206" s="21"/>
      <c r="E2206" s="21"/>
      <c r="F2206" s="21"/>
      <c r="G2206" s="21"/>
      <c r="H2206" s="21"/>
    </row>
    <row r="2207" spans="2:8" outlineLevel="1" x14ac:dyDescent="0.2"/>
    <row r="2208" spans="2:8" outlineLevel="1" x14ac:dyDescent="0.2">
      <c r="C2208" s="217" t="s">
        <v>149</v>
      </c>
    </row>
    <row r="2209" spans="3:5" outlineLevel="1" x14ac:dyDescent="0.2">
      <c r="D2209" s="202" t="s">
        <v>2550</v>
      </c>
      <c r="E2209" s="203"/>
    </row>
    <row r="2210" spans="3:5" outlineLevel="1" x14ac:dyDescent="0.2">
      <c r="D2210" s="209" t="s">
        <v>2551</v>
      </c>
      <c r="E2210" s="89"/>
    </row>
    <row r="2211" spans="3:5" outlineLevel="1" x14ac:dyDescent="0.2">
      <c r="D2211" s="209" t="s">
        <v>2552</v>
      </c>
      <c r="E2211" s="89"/>
    </row>
    <row r="2212" spans="3:5" outlineLevel="1" x14ac:dyDescent="0.2">
      <c r="D2212" s="209" t="s">
        <v>2553</v>
      </c>
      <c r="E2212" s="89"/>
    </row>
    <row r="2213" spans="3:5" outlineLevel="1" x14ac:dyDescent="0.2">
      <c r="D2213" s="209" t="s">
        <v>2554</v>
      </c>
      <c r="E2213" s="89"/>
    </row>
    <row r="2214" spans="3:5" outlineLevel="1" x14ac:dyDescent="0.2">
      <c r="D2214" s="209" t="s">
        <v>2918</v>
      </c>
      <c r="E2214" s="89"/>
    </row>
    <row r="2215" spans="3:5" outlineLevel="1" x14ac:dyDescent="0.2">
      <c r="D2215" s="213" t="s">
        <v>2555</v>
      </c>
      <c r="E2215" s="214"/>
    </row>
    <row r="2216" spans="3:5" outlineLevel="1" x14ac:dyDescent="0.2">
      <c r="D2216" s="213" t="s">
        <v>2556</v>
      </c>
      <c r="E2216" s="214"/>
    </row>
    <row r="2217" spans="3:5" outlineLevel="1" x14ac:dyDescent="0.2">
      <c r="D2217" s="213" t="s">
        <v>2557</v>
      </c>
      <c r="E2217" s="214"/>
    </row>
    <row r="2218" spans="3:5" outlineLevel="1" x14ac:dyDescent="0.2">
      <c r="D2218" s="207" t="s">
        <v>2558</v>
      </c>
      <c r="E2218" s="239"/>
    </row>
    <row r="2219" spans="3:5" outlineLevel="1" x14ac:dyDescent="0.2"/>
    <row r="2220" spans="3:5" outlineLevel="1" x14ac:dyDescent="0.2">
      <c r="C2220" s="200" t="s">
        <v>150</v>
      </c>
    </row>
    <row r="2221" spans="3:5" outlineLevel="1" x14ac:dyDescent="0.2">
      <c r="D2221" s="202" t="s">
        <v>2559</v>
      </c>
      <c r="E2221" s="222"/>
    </row>
    <row r="2222" spans="3:5" outlineLevel="1" x14ac:dyDescent="0.2">
      <c r="D2222" s="209" t="s">
        <v>2560</v>
      </c>
      <c r="E2222" s="89"/>
    </row>
    <row r="2223" spans="3:5" outlineLevel="1" x14ac:dyDescent="0.2">
      <c r="D2223" s="209" t="s">
        <v>2561</v>
      </c>
      <c r="E2223" s="89"/>
    </row>
    <row r="2224" spans="3:5" outlineLevel="1" x14ac:dyDescent="0.2">
      <c r="D2224" s="213" t="s">
        <v>2562</v>
      </c>
      <c r="E2224" s="214"/>
    </row>
    <row r="2225" spans="3:5" outlineLevel="1" x14ac:dyDescent="0.2">
      <c r="D2225" s="207" t="s">
        <v>2563</v>
      </c>
      <c r="E2225" s="239"/>
    </row>
    <row r="2226" spans="3:5" outlineLevel="1" x14ac:dyDescent="0.2"/>
    <row r="2227" spans="3:5" outlineLevel="1" x14ac:dyDescent="0.2">
      <c r="C2227" s="217" t="s">
        <v>151</v>
      </c>
    </row>
    <row r="2228" spans="3:5" outlineLevel="1" x14ac:dyDescent="0.2">
      <c r="D2228" s="240" t="s">
        <v>2564</v>
      </c>
      <c r="E2228" s="241"/>
    </row>
    <row r="2229" spans="3:5" outlineLevel="1" x14ac:dyDescent="0.2">
      <c r="D2229" s="205" t="s">
        <v>2565</v>
      </c>
      <c r="E2229" s="206"/>
    </row>
    <row r="2230" spans="3:5" outlineLevel="1" x14ac:dyDescent="0.2">
      <c r="D2230" s="205" t="s">
        <v>2566</v>
      </c>
      <c r="E2230" s="206"/>
    </row>
    <row r="2231" spans="3:5" outlineLevel="1" x14ac:dyDescent="0.2">
      <c r="D2231" s="205" t="s">
        <v>2567</v>
      </c>
      <c r="E2231" s="206"/>
    </row>
    <row r="2232" spans="3:5" outlineLevel="1" x14ac:dyDescent="0.2">
      <c r="D2232" s="210" t="s">
        <v>2568</v>
      </c>
      <c r="E2232" s="208"/>
    </row>
    <row r="2233" spans="3:5" outlineLevel="1" x14ac:dyDescent="0.2"/>
    <row r="2234" spans="3:5" outlineLevel="1" x14ac:dyDescent="0.2">
      <c r="C2234" s="200" t="s">
        <v>2722</v>
      </c>
    </row>
    <row r="2235" spans="3:5" outlineLevel="1" x14ac:dyDescent="0.2">
      <c r="D2235" s="202" t="s">
        <v>2570</v>
      </c>
      <c r="E2235" s="222"/>
    </row>
    <row r="2236" spans="3:5" outlineLevel="1" x14ac:dyDescent="0.2">
      <c r="D2236" s="209" t="s">
        <v>2912</v>
      </c>
      <c r="E2236" s="89"/>
    </row>
    <row r="2237" spans="3:5" outlineLevel="1" x14ac:dyDescent="0.2">
      <c r="D2237" s="209" t="s">
        <v>2569</v>
      </c>
      <c r="E2237" s="89"/>
    </row>
    <row r="2238" spans="3:5" outlineLevel="1" x14ac:dyDescent="0.2">
      <c r="D2238" s="209" t="s">
        <v>2571</v>
      </c>
      <c r="E2238" s="89"/>
    </row>
    <row r="2239" spans="3:5" outlineLevel="1" x14ac:dyDescent="0.2">
      <c r="D2239" s="209" t="s">
        <v>2572</v>
      </c>
      <c r="E2239" s="89"/>
    </row>
    <row r="2240" spans="3:5" outlineLevel="1" x14ac:dyDescent="0.2">
      <c r="D2240" s="209" t="s">
        <v>2914</v>
      </c>
      <c r="E2240" s="89"/>
    </row>
    <row r="2241" spans="2:8" outlineLevel="1" x14ac:dyDescent="0.2">
      <c r="D2241" s="209" t="s">
        <v>2913</v>
      </c>
      <c r="E2241" s="89"/>
    </row>
    <row r="2242" spans="2:8" outlineLevel="1" x14ac:dyDescent="0.2">
      <c r="D2242" s="209" t="s">
        <v>2915</v>
      </c>
      <c r="E2242" s="89"/>
    </row>
    <row r="2243" spans="2:8" outlineLevel="1" x14ac:dyDescent="0.2">
      <c r="D2243" s="209" t="s">
        <v>2916</v>
      </c>
      <c r="E2243" s="89"/>
    </row>
    <row r="2244" spans="2:8" outlineLevel="1" x14ac:dyDescent="0.2">
      <c r="D2244" s="225" t="s">
        <v>2917</v>
      </c>
      <c r="E2244" s="238"/>
    </row>
    <row r="2246" spans="2:8" ht="15" x14ac:dyDescent="0.25">
      <c r="B2246" s="21" t="s">
        <v>152</v>
      </c>
      <c r="C2246" s="21"/>
      <c r="D2246" s="21"/>
      <c r="E2246" s="21"/>
      <c r="F2246" s="21"/>
      <c r="G2246" s="21"/>
      <c r="H2246" s="21"/>
    </row>
    <row r="2247" spans="2:8" outlineLevel="1" x14ac:dyDescent="0.2"/>
    <row r="2248" spans="2:8" outlineLevel="1" x14ac:dyDescent="0.2">
      <c r="D2248" s="242" t="s">
        <v>2573</v>
      </c>
      <c r="E2248" s="241"/>
    </row>
    <row r="2249" spans="2:8" outlineLevel="1" x14ac:dyDescent="0.2">
      <c r="D2249" s="205" t="s">
        <v>2574</v>
      </c>
      <c r="E2249" s="206"/>
    </row>
    <row r="2250" spans="2:8" outlineLevel="1" x14ac:dyDescent="0.2">
      <c r="D2250" s="205" t="s">
        <v>2575</v>
      </c>
      <c r="E2250" s="206"/>
    </row>
    <row r="2251" spans="2:8" outlineLevel="1" x14ac:dyDescent="0.2">
      <c r="D2251" s="205" t="s">
        <v>2576</v>
      </c>
      <c r="E2251" s="206"/>
    </row>
    <row r="2252" spans="2:8" outlineLevel="1" x14ac:dyDescent="0.2">
      <c r="D2252" s="210" t="s">
        <v>2577</v>
      </c>
      <c r="E2252" s="208"/>
    </row>
    <row r="2254" spans="2:8" ht="15" x14ac:dyDescent="0.25">
      <c r="B2254" s="21" t="s">
        <v>153</v>
      </c>
      <c r="C2254" s="21"/>
      <c r="D2254" s="21"/>
      <c r="E2254" s="21"/>
      <c r="F2254" s="21"/>
      <c r="G2254" s="21"/>
      <c r="H2254" s="21"/>
    </row>
    <row r="2255" spans="2:8" outlineLevel="1" x14ac:dyDescent="0.2"/>
    <row r="2256" spans="2:8" outlineLevel="1" x14ac:dyDescent="0.2">
      <c r="D2256" s="243" t="s">
        <v>2578</v>
      </c>
      <c r="E2256" s="241"/>
    </row>
    <row r="2257" spans="2:8" outlineLevel="1" x14ac:dyDescent="0.2">
      <c r="D2257" s="205" t="s">
        <v>2579</v>
      </c>
      <c r="E2257" s="206"/>
    </row>
    <row r="2258" spans="2:8" outlineLevel="1" x14ac:dyDescent="0.2">
      <c r="D2258" s="205" t="s">
        <v>2580</v>
      </c>
      <c r="E2258" s="206"/>
    </row>
    <row r="2259" spans="2:8" outlineLevel="1" x14ac:dyDescent="0.2">
      <c r="D2259" s="205" t="s">
        <v>2581</v>
      </c>
      <c r="E2259" s="206"/>
    </row>
    <row r="2260" spans="2:8" outlineLevel="1" x14ac:dyDescent="0.2">
      <c r="D2260" s="207" t="s">
        <v>2582</v>
      </c>
      <c r="E2260" s="215"/>
    </row>
    <row r="2262" spans="2:8" ht="15" x14ac:dyDescent="0.25">
      <c r="B2262" s="21" t="s">
        <v>154</v>
      </c>
      <c r="C2262" s="21"/>
      <c r="D2262" s="21"/>
      <c r="E2262" s="21"/>
      <c r="F2262" s="21"/>
      <c r="G2262" s="21"/>
      <c r="H2262" s="21"/>
    </row>
    <row r="2263" spans="2:8" outlineLevel="1" x14ac:dyDescent="0.2"/>
    <row r="2264" spans="2:8" outlineLevel="1" x14ac:dyDescent="0.2">
      <c r="D2264" s="243" t="s">
        <v>2583</v>
      </c>
      <c r="E2264" s="241"/>
    </row>
    <row r="2265" spans="2:8" outlineLevel="1" x14ac:dyDescent="0.2">
      <c r="D2265" s="205" t="s">
        <v>2584</v>
      </c>
      <c r="E2265" s="206"/>
    </row>
    <row r="2266" spans="2:8" outlineLevel="1" x14ac:dyDescent="0.2">
      <c r="D2266" s="205" t="s">
        <v>2585</v>
      </c>
      <c r="E2266" s="206"/>
    </row>
    <row r="2267" spans="2:8" outlineLevel="1" x14ac:dyDescent="0.2">
      <c r="D2267" s="205" t="s">
        <v>2586</v>
      </c>
      <c r="E2267" s="206"/>
    </row>
    <row r="2268" spans="2:8" outlineLevel="1" x14ac:dyDescent="0.2">
      <c r="D2268" s="207" t="s">
        <v>2587</v>
      </c>
      <c r="E2268" s="215"/>
    </row>
    <row r="2270" spans="2:8" ht="15" x14ac:dyDescent="0.25">
      <c r="B2270" s="21" t="s">
        <v>155</v>
      </c>
      <c r="C2270" s="21"/>
      <c r="D2270" s="21"/>
      <c r="E2270" s="21"/>
      <c r="F2270" s="21"/>
      <c r="G2270" s="21"/>
      <c r="H2270" s="21"/>
    </row>
    <row r="2271" spans="2:8" outlineLevel="1" x14ac:dyDescent="0.2"/>
    <row r="2272" spans="2:8" outlineLevel="1" x14ac:dyDescent="0.2">
      <c r="D2272" s="243" t="s">
        <v>2588</v>
      </c>
      <c r="E2272" s="241"/>
    </row>
    <row r="2273" spans="2:8" outlineLevel="1" x14ac:dyDescent="0.2">
      <c r="D2273" s="205" t="s">
        <v>2589</v>
      </c>
      <c r="E2273" s="206"/>
    </row>
    <row r="2274" spans="2:8" outlineLevel="1" x14ac:dyDescent="0.2">
      <c r="D2274" s="205" t="s">
        <v>2590</v>
      </c>
      <c r="E2274" s="206"/>
    </row>
    <row r="2275" spans="2:8" outlineLevel="1" x14ac:dyDescent="0.2">
      <c r="D2275" s="205" t="s">
        <v>2591</v>
      </c>
      <c r="E2275" s="206"/>
    </row>
    <row r="2276" spans="2:8" outlineLevel="1" x14ac:dyDescent="0.2">
      <c r="D2276" s="210" t="s">
        <v>2592</v>
      </c>
      <c r="E2276" s="208"/>
    </row>
    <row r="2278" spans="2:8" ht="15" x14ac:dyDescent="0.25">
      <c r="B2278" s="21" t="s">
        <v>156</v>
      </c>
      <c r="C2278" s="21"/>
      <c r="D2278" s="21"/>
      <c r="E2278" s="21"/>
      <c r="F2278" s="21"/>
      <c r="G2278" s="21"/>
      <c r="H2278" s="21"/>
    </row>
    <row r="2279" spans="2:8" outlineLevel="1" x14ac:dyDescent="0.2"/>
    <row r="2280" spans="2:8" outlineLevel="1" x14ac:dyDescent="0.2">
      <c r="D2280" s="243" t="s">
        <v>2593</v>
      </c>
      <c r="E2280" s="241"/>
    </row>
    <row r="2281" spans="2:8" outlineLevel="1" x14ac:dyDescent="0.2">
      <c r="D2281" s="205" t="s">
        <v>2594</v>
      </c>
      <c r="E2281" s="206"/>
    </row>
    <row r="2282" spans="2:8" outlineLevel="1" x14ac:dyDescent="0.2">
      <c r="D2282" s="205" t="s">
        <v>2595</v>
      </c>
      <c r="E2282" s="206"/>
    </row>
    <row r="2283" spans="2:8" outlineLevel="1" x14ac:dyDescent="0.2">
      <c r="D2283" s="205" t="s">
        <v>2596</v>
      </c>
      <c r="E2283" s="206"/>
    </row>
    <row r="2284" spans="2:8" outlineLevel="1" x14ac:dyDescent="0.2">
      <c r="D2284" s="210" t="s">
        <v>2597</v>
      </c>
      <c r="E2284" s="208"/>
    </row>
    <row r="2287" spans="2:8" ht="16.5" x14ac:dyDescent="0.25">
      <c r="B2287" s="11" t="s">
        <v>157</v>
      </c>
      <c r="C2287" s="11"/>
      <c r="D2287" s="11"/>
      <c r="E2287" s="11"/>
      <c r="F2287" s="11"/>
      <c r="G2287" s="11"/>
      <c r="H2287" s="11"/>
    </row>
    <row r="2289" spans="2:8" ht="15" x14ac:dyDescent="0.25">
      <c r="B2289" s="21" t="s">
        <v>158</v>
      </c>
      <c r="C2289" s="21"/>
      <c r="D2289" s="21"/>
      <c r="E2289" s="21"/>
      <c r="F2289" s="21"/>
      <c r="G2289" s="21"/>
      <c r="H2289" s="21"/>
    </row>
    <row r="2290" spans="2:8" outlineLevel="1" x14ac:dyDescent="0.2"/>
    <row r="2291" spans="2:8" outlineLevel="1" x14ac:dyDescent="0.2">
      <c r="D2291" s="223" t="s">
        <v>2598</v>
      </c>
      <c r="E2291" s="244"/>
    </row>
    <row r="2292" spans="2:8" outlineLevel="1" x14ac:dyDescent="0.2">
      <c r="D2292" s="209" t="s">
        <v>2599</v>
      </c>
      <c r="E2292" s="228"/>
    </row>
    <row r="2293" spans="2:8" outlineLevel="1" x14ac:dyDescent="0.2">
      <c r="D2293" s="209" t="s">
        <v>2600</v>
      </c>
      <c r="E2293" s="228"/>
    </row>
    <row r="2294" spans="2:8" outlineLevel="1" x14ac:dyDescent="0.2">
      <c r="D2294" s="209" t="s">
        <v>2601</v>
      </c>
      <c r="E2294" s="228"/>
    </row>
    <row r="2295" spans="2:8" outlineLevel="1" x14ac:dyDescent="0.2">
      <c r="D2295" s="209" t="s">
        <v>2602</v>
      </c>
      <c r="E2295" s="228"/>
    </row>
    <row r="2296" spans="2:8" outlineLevel="1" x14ac:dyDescent="0.2">
      <c r="D2296" s="209" t="s">
        <v>2603</v>
      </c>
      <c r="E2296" s="228"/>
    </row>
    <row r="2297" spans="2:8" outlineLevel="1" x14ac:dyDescent="0.2">
      <c r="D2297" s="209" t="s">
        <v>2604</v>
      </c>
      <c r="E2297" s="228"/>
    </row>
    <row r="2298" spans="2:8" outlineLevel="1" x14ac:dyDescent="0.2">
      <c r="D2298" s="213" t="s">
        <v>2605</v>
      </c>
      <c r="E2298" s="245"/>
    </row>
    <row r="2299" spans="2:8" outlineLevel="1" x14ac:dyDescent="0.2">
      <c r="D2299" s="213" t="s">
        <v>2606</v>
      </c>
      <c r="E2299" s="245"/>
    </row>
    <row r="2300" spans="2:8" outlineLevel="1" x14ac:dyDescent="0.2">
      <c r="D2300" s="213" t="s">
        <v>2607</v>
      </c>
      <c r="E2300" s="245"/>
    </row>
    <row r="2301" spans="2:8" outlineLevel="1" x14ac:dyDescent="0.2">
      <c r="D2301" s="213" t="s">
        <v>2608</v>
      </c>
      <c r="E2301" s="245"/>
    </row>
    <row r="2302" spans="2:8" outlineLevel="1" x14ac:dyDescent="0.2">
      <c r="D2302" s="213" t="s">
        <v>2609</v>
      </c>
      <c r="E2302" s="245"/>
    </row>
    <row r="2303" spans="2:8" outlineLevel="1" x14ac:dyDescent="0.2">
      <c r="D2303" s="213" t="s">
        <v>2610</v>
      </c>
      <c r="E2303" s="245"/>
    </row>
    <row r="2304" spans="2:8" outlineLevel="1" x14ac:dyDescent="0.2">
      <c r="D2304" s="213" t="s">
        <v>2611</v>
      </c>
      <c r="E2304" s="245"/>
    </row>
    <row r="2305" spans="2:8" outlineLevel="1" x14ac:dyDescent="0.2">
      <c r="D2305" s="213" t="s">
        <v>2612</v>
      </c>
      <c r="E2305" s="245"/>
    </row>
    <row r="2306" spans="2:8" outlineLevel="1" x14ac:dyDescent="0.2">
      <c r="D2306" s="213" t="s">
        <v>2613</v>
      </c>
      <c r="E2306" s="245"/>
    </row>
    <row r="2307" spans="2:8" outlineLevel="1" x14ac:dyDescent="0.2">
      <c r="D2307" s="213" t="s">
        <v>2614</v>
      </c>
      <c r="E2307" s="245"/>
    </row>
    <row r="2308" spans="2:8" outlineLevel="1" x14ac:dyDescent="0.2">
      <c r="D2308" s="213" t="s">
        <v>2615</v>
      </c>
      <c r="E2308" s="245"/>
    </row>
    <row r="2309" spans="2:8" outlineLevel="1" x14ac:dyDescent="0.2">
      <c r="D2309" s="213" t="s">
        <v>2616</v>
      </c>
      <c r="E2309" s="245"/>
    </row>
    <row r="2310" spans="2:8" outlineLevel="1" x14ac:dyDescent="0.2">
      <c r="D2310" s="210" t="s">
        <v>2617</v>
      </c>
      <c r="E2310" s="208"/>
    </row>
    <row r="2312" spans="2:8" ht="15" x14ac:dyDescent="0.25">
      <c r="B2312" s="21" t="s">
        <v>159</v>
      </c>
      <c r="C2312" s="21"/>
      <c r="D2312" s="21"/>
      <c r="E2312" s="21"/>
      <c r="F2312" s="21"/>
      <c r="G2312" s="21"/>
      <c r="H2312" s="21"/>
    </row>
    <row r="2313" spans="2:8" outlineLevel="1" x14ac:dyDescent="0.2"/>
    <row r="2314" spans="2:8" outlineLevel="1" x14ac:dyDescent="0.2">
      <c r="C2314" s="217" t="s">
        <v>160</v>
      </c>
    </row>
    <row r="2315" spans="2:8" outlineLevel="1" x14ac:dyDescent="0.2">
      <c r="D2315" s="223" t="s">
        <v>2785</v>
      </c>
      <c r="E2315" s="244"/>
    </row>
    <row r="2316" spans="2:8" outlineLevel="1" x14ac:dyDescent="0.2">
      <c r="D2316" s="209" t="s">
        <v>2786</v>
      </c>
      <c r="E2316" s="228"/>
    </row>
    <row r="2317" spans="2:8" outlineLevel="1" x14ac:dyDescent="0.2">
      <c r="D2317" s="209" t="s">
        <v>2787</v>
      </c>
      <c r="E2317" s="228"/>
    </row>
    <row r="2318" spans="2:8" outlineLevel="1" x14ac:dyDescent="0.2">
      <c r="D2318" s="209" t="s">
        <v>2788</v>
      </c>
      <c r="E2318" s="228"/>
    </row>
    <row r="2319" spans="2:8" outlineLevel="1" x14ac:dyDescent="0.2">
      <c r="D2319" s="209" t="s">
        <v>2789</v>
      </c>
      <c r="E2319" s="228"/>
    </row>
    <row r="2320" spans="2:8" outlineLevel="1" x14ac:dyDescent="0.2">
      <c r="D2320" s="209" t="s">
        <v>2790</v>
      </c>
      <c r="E2320" s="228"/>
    </row>
    <row r="2321" spans="3:5" outlineLevel="1" x14ac:dyDescent="0.2">
      <c r="D2321" s="213" t="s">
        <v>161</v>
      </c>
      <c r="E2321" s="245"/>
    </row>
    <row r="2322" spans="3:5" outlineLevel="1" x14ac:dyDescent="0.2">
      <c r="D2322" s="210" t="s">
        <v>162</v>
      </c>
      <c r="E2322" s="208"/>
    </row>
    <row r="2323" spans="3:5" outlineLevel="1" x14ac:dyDescent="0.2"/>
    <row r="2324" spans="3:5" outlineLevel="1" x14ac:dyDescent="0.2">
      <c r="C2324" s="217" t="s">
        <v>163</v>
      </c>
    </row>
    <row r="2325" spans="3:5" outlineLevel="1" x14ac:dyDescent="0.2">
      <c r="D2325" s="223" t="s">
        <v>164</v>
      </c>
      <c r="E2325" s="244"/>
    </row>
    <row r="2326" spans="3:5" outlineLevel="1" x14ac:dyDescent="0.2">
      <c r="D2326" s="209" t="s">
        <v>165</v>
      </c>
      <c r="E2326" s="228"/>
    </row>
    <row r="2327" spans="3:5" outlineLevel="1" x14ac:dyDescent="0.2">
      <c r="D2327" s="209" t="s">
        <v>166</v>
      </c>
      <c r="E2327" s="228"/>
    </row>
    <row r="2328" spans="3:5" outlineLevel="1" x14ac:dyDescent="0.2">
      <c r="D2328" s="209" t="s">
        <v>167</v>
      </c>
      <c r="E2328" s="228"/>
    </row>
    <row r="2329" spans="3:5" outlineLevel="1" x14ac:dyDescent="0.2">
      <c r="D2329" s="213" t="s">
        <v>168</v>
      </c>
      <c r="E2329" s="245"/>
    </row>
    <row r="2330" spans="3:5" outlineLevel="1" x14ac:dyDescent="0.2">
      <c r="D2330" s="210" t="s">
        <v>169</v>
      </c>
      <c r="E2330" s="208"/>
    </row>
    <row r="2331" spans="3:5" outlineLevel="1" x14ac:dyDescent="0.2"/>
    <row r="2332" spans="3:5" outlineLevel="1" x14ac:dyDescent="0.2">
      <c r="C2332" s="217" t="s">
        <v>170</v>
      </c>
    </row>
    <row r="2333" spans="3:5" outlineLevel="1" x14ac:dyDescent="0.2">
      <c r="D2333" s="223" t="s">
        <v>171</v>
      </c>
      <c r="E2333" s="244"/>
    </row>
    <row r="2334" spans="3:5" outlineLevel="1" x14ac:dyDescent="0.2">
      <c r="D2334" s="209" t="s">
        <v>172</v>
      </c>
      <c r="E2334" s="228"/>
    </row>
    <row r="2335" spans="3:5" outlineLevel="1" x14ac:dyDescent="0.2">
      <c r="D2335" s="209" t="s">
        <v>173</v>
      </c>
      <c r="E2335" s="228"/>
    </row>
    <row r="2336" spans="3:5" outlineLevel="1" x14ac:dyDescent="0.2">
      <c r="D2336" s="209" t="s">
        <v>174</v>
      </c>
      <c r="E2336" s="228"/>
    </row>
    <row r="2337" spans="3:5" outlineLevel="1" x14ac:dyDescent="0.2">
      <c r="D2337" s="209" t="s">
        <v>175</v>
      </c>
      <c r="E2337" s="228"/>
    </row>
    <row r="2338" spans="3:5" outlineLevel="1" x14ac:dyDescent="0.2">
      <c r="D2338" s="209" t="s">
        <v>176</v>
      </c>
      <c r="E2338" s="228"/>
    </row>
    <row r="2339" spans="3:5" outlineLevel="1" x14ac:dyDescent="0.2">
      <c r="D2339" s="209" t="s">
        <v>177</v>
      </c>
      <c r="E2339" s="228"/>
    </row>
    <row r="2340" spans="3:5" outlineLevel="1" x14ac:dyDescent="0.2">
      <c r="D2340" s="209" t="s">
        <v>178</v>
      </c>
      <c r="E2340" s="228"/>
    </row>
    <row r="2341" spans="3:5" outlineLevel="1" x14ac:dyDescent="0.2">
      <c r="D2341" s="210" t="s">
        <v>179</v>
      </c>
      <c r="E2341" s="208"/>
    </row>
    <row r="2342" spans="3:5" outlineLevel="1" x14ac:dyDescent="0.2"/>
    <row r="2343" spans="3:5" outlineLevel="1" x14ac:dyDescent="0.2">
      <c r="C2343" s="217" t="s">
        <v>180</v>
      </c>
    </row>
    <row r="2344" spans="3:5" outlineLevel="1" x14ac:dyDescent="0.2">
      <c r="D2344" s="59" t="s">
        <v>180</v>
      </c>
      <c r="E2344" s="246"/>
    </row>
    <row r="2345" spans="3:5" outlineLevel="1" x14ac:dyDescent="0.2"/>
    <row r="2346" spans="3:5" outlineLevel="1" x14ac:dyDescent="0.2">
      <c r="C2346" s="217" t="s">
        <v>181</v>
      </c>
    </row>
    <row r="2347" spans="3:5" outlineLevel="1" x14ac:dyDescent="0.2">
      <c r="D2347" s="223" t="s">
        <v>182</v>
      </c>
      <c r="E2347" s="244"/>
    </row>
    <row r="2348" spans="3:5" outlineLevel="1" x14ac:dyDescent="0.2">
      <c r="D2348" s="209" t="s">
        <v>183</v>
      </c>
      <c r="E2348" s="228"/>
    </row>
    <row r="2349" spans="3:5" outlineLevel="1" x14ac:dyDescent="0.2">
      <c r="D2349" s="209" t="s">
        <v>2919</v>
      </c>
      <c r="E2349" s="228"/>
    </row>
    <row r="2350" spans="3:5" outlineLevel="1" x14ac:dyDescent="0.2">
      <c r="D2350" s="209" t="s">
        <v>2920</v>
      </c>
      <c r="E2350" s="228"/>
    </row>
    <row r="2351" spans="3:5" outlineLevel="1" x14ac:dyDescent="0.2">
      <c r="D2351" s="207" t="s">
        <v>184</v>
      </c>
      <c r="E2351" s="239"/>
    </row>
    <row r="2352" spans="3:5" outlineLevel="1" x14ac:dyDescent="0.2"/>
    <row r="2353" spans="2:8" outlineLevel="1" x14ac:dyDescent="0.2">
      <c r="C2353" s="217" t="s">
        <v>185</v>
      </c>
    </row>
    <row r="2354" spans="2:8" outlineLevel="1" x14ac:dyDescent="0.2">
      <c r="D2354" s="223" t="s">
        <v>2791</v>
      </c>
      <c r="E2354" s="244"/>
    </row>
    <row r="2355" spans="2:8" outlineLevel="1" x14ac:dyDescent="0.2">
      <c r="D2355" s="209" t="s">
        <v>2792</v>
      </c>
      <c r="E2355" s="228"/>
    </row>
    <row r="2356" spans="2:8" outlineLevel="1" x14ac:dyDescent="0.2">
      <c r="D2356" s="209" t="s">
        <v>2793</v>
      </c>
      <c r="E2356" s="228"/>
    </row>
    <row r="2357" spans="2:8" outlineLevel="1" x14ac:dyDescent="0.2">
      <c r="D2357" s="209" t="s">
        <v>2910</v>
      </c>
      <c r="E2357" s="228"/>
    </row>
    <row r="2358" spans="2:8" outlineLevel="1" x14ac:dyDescent="0.2">
      <c r="D2358" s="213" t="s">
        <v>2771</v>
      </c>
      <c r="E2358" s="245"/>
    </row>
    <row r="2359" spans="2:8" outlineLevel="1" x14ac:dyDescent="0.2">
      <c r="D2359" s="213" t="s">
        <v>186</v>
      </c>
      <c r="E2359" s="245"/>
    </row>
    <row r="2360" spans="2:8" outlineLevel="1" x14ac:dyDescent="0.2">
      <c r="D2360" s="207" t="s">
        <v>187</v>
      </c>
      <c r="E2360" s="239"/>
    </row>
    <row r="2363" spans="2:8" ht="16.5" x14ac:dyDescent="0.25">
      <c r="B2363" s="11" t="s">
        <v>188</v>
      </c>
      <c r="C2363" s="11"/>
      <c r="D2363" s="11"/>
      <c r="E2363" s="11"/>
      <c r="F2363" s="11"/>
      <c r="G2363" s="11"/>
      <c r="H2363" s="11"/>
    </row>
    <row r="2365" spans="2:8" outlineLevel="1" x14ac:dyDescent="0.2">
      <c r="D2365" s="243" t="s">
        <v>2747</v>
      </c>
      <c r="E2365" s="247"/>
    </row>
    <row r="2366" spans="2:8" outlineLevel="1" x14ac:dyDescent="0.2">
      <c r="D2366" s="213" t="s">
        <v>2748</v>
      </c>
      <c r="E2366" s="245"/>
    </row>
    <row r="2367" spans="2:8" outlineLevel="1" x14ac:dyDescent="0.2">
      <c r="D2367" s="213" t="s">
        <v>2749</v>
      </c>
      <c r="E2367" s="245"/>
    </row>
    <row r="2368" spans="2:8" outlineLevel="1" x14ac:dyDescent="0.2">
      <c r="D2368" s="213" t="s">
        <v>2750</v>
      </c>
      <c r="E2368" s="245"/>
    </row>
    <row r="2369" spans="4:5" outlineLevel="1" x14ac:dyDescent="0.2">
      <c r="D2369" s="213" t="s">
        <v>2751</v>
      </c>
      <c r="E2369" s="245"/>
    </row>
    <row r="2370" spans="4:5" outlineLevel="1" x14ac:dyDescent="0.2">
      <c r="D2370" s="213" t="s">
        <v>2752</v>
      </c>
      <c r="E2370" s="214"/>
    </row>
    <row r="2371" spans="4:5" outlineLevel="1" x14ac:dyDescent="0.2">
      <c r="D2371" s="213" t="s">
        <v>2753</v>
      </c>
      <c r="E2371" s="214"/>
    </row>
    <row r="2372" spans="4:5" outlineLevel="1" x14ac:dyDescent="0.2">
      <c r="D2372" s="213" t="s">
        <v>2754</v>
      </c>
      <c r="E2372" s="214"/>
    </row>
    <row r="2373" spans="4:5" outlineLevel="1" x14ac:dyDescent="0.2">
      <c r="D2373" s="213" t="s">
        <v>2755</v>
      </c>
      <c r="E2373" s="214"/>
    </row>
    <row r="2374" spans="4:5" outlineLevel="1" x14ac:dyDescent="0.2">
      <c r="D2374" s="213" t="s">
        <v>2756</v>
      </c>
      <c r="E2374" s="214"/>
    </row>
    <row r="2375" spans="4:5" outlineLevel="1" x14ac:dyDescent="0.2">
      <c r="D2375" s="213" t="s">
        <v>2757</v>
      </c>
      <c r="E2375" s="245"/>
    </row>
    <row r="2376" spans="4:5" outlineLevel="1" x14ac:dyDescent="0.2">
      <c r="D2376" s="213" t="s">
        <v>2758</v>
      </c>
      <c r="E2376" s="214"/>
    </row>
    <row r="2377" spans="4:5" outlineLevel="1" x14ac:dyDescent="0.2">
      <c r="D2377" s="213" t="s">
        <v>2759</v>
      </c>
      <c r="E2377" s="214"/>
    </row>
    <row r="2378" spans="4:5" outlineLevel="1" x14ac:dyDescent="0.2">
      <c r="D2378" s="213" t="s">
        <v>2760</v>
      </c>
      <c r="E2378" s="214"/>
    </row>
    <row r="2379" spans="4:5" outlineLevel="1" x14ac:dyDescent="0.2">
      <c r="D2379" s="213" t="s">
        <v>2761</v>
      </c>
      <c r="E2379" s="214"/>
    </row>
    <row r="2380" spans="4:5" outlineLevel="1" x14ac:dyDescent="0.2">
      <c r="D2380" s="213" t="s">
        <v>2762</v>
      </c>
      <c r="E2380" s="214"/>
    </row>
    <row r="2381" spans="4:5" outlineLevel="1" x14ac:dyDescent="0.2">
      <c r="D2381" s="213" t="s">
        <v>2763</v>
      </c>
      <c r="E2381" s="214"/>
    </row>
    <row r="2382" spans="4:5" outlineLevel="1" x14ac:dyDescent="0.2">
      <c r="D2382" s="213" t="s">
        <v>2764</v>
      </c>
      <c r="E2382" s="214"/>
    </row>
    <row r="2383" spans="4:5" outlineLevel="1" x14ac:dyDescent="0.2">
      <c r="D2383" s="213" t="s">
        <v>2765</v>
      </c>
      <c r="E2383" s="214"/>
    </row>
    <row r="2384" spans="4:5" outlineLevel="1" x14ac:dyDescent="0.2">
      <c r="D2384" s="213" t="s">
        <v>2618</v>
      </c>
      <c r="E2384" s="206"/>
    </row>
    <row r="2385" spans="2:8" outlineLevel="1" x14ac:dyDescent="0.2">
      <c r="D2385" s="205" t="s">
        <v>2619</v>
      </c>
      <c r="E2385" s="248"/>
    </row>
    <row r="2386" spans="2:8" outlineLevel="1" x14ac:dyDescent="0.2">
      <c r="D2386" s="205" t="s">
        <v>2620</v>
      </c>
      <c r="E2386" s="248"/>
    </row>
    <row r="2387" spans="2:8" outlineLevel="1" x14ac:dyDescent="0.2">
      <c r="D2387" s="205" t="s">
        <v>2621</v>
      </c>
      <c r="E2387" s="248"/>
    </row>
    <row r="2388" spans="2:8" outlineLevel="1" x14ac:dyDescent="0.2">
      <c r="D2388" s="205" t="s">
        <v>2622</v>
      </c>
      <c r="E2388" s="248"/>
    </row>
    <row r="2389" spans="2:8" outlineLevel="1" x14ac:dyDescent="0.2">
      <c r="D2389" s="205" t="s">
        <v>2623</v>
      </c>
      <c r="E2389" s="248"/>
    </row>
    <row r="2390" spans="2:8" outlineLevel="1" x14ac:dyDescent="0.2">
      <c r="D2390" s="205" t="s">
        <v>2624</v>
      </c>
      <c r="E2390" s="248"/>
    </row>
    <row r="2391" spans="2:8" outlineLevel="1" x14ac:dyDescent="0.2">
      <c r="D2391" s="205" t="s">
        <v>2625</v>
      </c>
      <c r="E2391" s="248"/>
    </row>
    <row r="2392" spans="2:8" outlineLevel="1" x14ac:dyDescent="0.2">
      <c r="D2392" s="205" t="s">
        <v>2626</v>
      </c>
      <c r="E2392" s="248"/>
    </row>
    <row r="2393" spans="2:8" outlineLevel="1" x14ac:dyDescent="0.2">
      <c r="D2393" s="205" t="s">
        <v>2627</v>
      </c>
      <c r="E2393" s="248"/>
    </row>
    <row r="2394" spans="2:8" outlineLevel="1" x14ac:dyDescent="0.2">
      <c r="D2394" s="210" t="s">
        <v>2628</v>
      </c>
      <c r="E2394" s="249"/>
    </row>
    <row r="2396" spans="2:8" ht="16.5" x14ac:dyDescent="0.25">
      <c r="B2396" s="11" t="s">
        <v>189</v>
      </c>
      <c r="C2396" s="11"/>
      <c r="D2396" s="11"/>
      <c r="E2396" s="11"/>
      <c r="F2396" s="11"/>
      <c r="G2396" s="11"/>
      <c r="H2396" s="11"/>
    </row>
    <row r="2398" spans="2:8" outlineLevel="1" x14ac:dyDescent="0.2">
      <c r="D2398" s="243" t="s">
        <v>2629</v>
      </c>
      <c r="E2398" s="247"/>
    </row>
    <row r="2399" spans="2:8" outlineLevel="1" x14ac:dyDescent="0.2">
      <c r="D2399" s="213" t="s">
        <v>2630</v>
      </c>
      <c r="E2399" s="245"/>
    </row>
    <row r="2400" spans="2:8" outlineLevel="1" x14ac:dyDescent="0.2">
      <c r="D2400" s="213" t="s">
        <v>2631</v>
      </c>
      <c r="E2400" s="245"/>
    </row>
    <row r="2401" spans="4:5" outlineLevel="1" x14ac:dyDescent="0.2">
      <c r="D2401" s="213" t="s">
        <v>2632</v>
      </c>
      <c r="E2401" s="245"/>
    </row>
    <row r="2402" spans="4:5" outlineLevel="1" x14ac:dyDescent="0.2">
      <c r="D2402" s="213" t="s">
        <v>2633</v>
      </c>
      <c r="E2402" s="245"/>
    </row>
    <row r="2403" spans="4:5" outlineLevel="1" x14ac:dyDescent="0.2">
      <c r="D2403" s="213" t="s">
        <v>2634</v>
      </c>
      <c r="E2403" s="214"/>
    </row>
    <row r="2404" spans="4:5" outlineLevel="1" x14ac:dyDescent="0.2">
      <c r="D2404" s="213" t="s">
        <v>2635</v>
      </c>
      <c r="E2404" s="214"/>
    </row>
    <row r="2405" spans="4:5" outlineLevel="1" x14ac:dyDescent="0.2">
      <c r="D2405" s="213" t="s">
        <v>2636</v>
      </c>
      <c r="E2405" s="214"/>
    </row>
    <row r="2406" spans="4:5" outlineLevel="1" x14ac:dyDescent="0.2">
      <c r="D2406" s="213" t="s">
        <v>2637</v>
      </c>
      <c r="E2406" s="214"/>
    </row>
    <row r="2407" spans="4:5" outlineLevel="1" x14ac:dyDescent="0.2">
      <c r="D2407" s="213" t="s">
        <v>2638</v>
      </c>
      <c r="E2407" s="214"/>
    </row>
    <row r="2408" spans="4:5" outlineLevel="1" x14ac:dyDescent="0.2">
      <c r="D2408" s="213" t="s">
        <v>2639</v>
      </c>
      <c r="E2408" s="214"/>
    </row>
    <row r="2409" spans="4:5" outlineLevel="1" x14ac:dyDescent="0.2">
      <c r="D2409" s="213" t="s">
        <v>2640</v>
      </c>
      <c r="E2409" s="214"/>
    </row>
    <row r="2410" spans="4:5" outlineLevel="1" x14ac:dyDescent="0.2">
      <c r="D2410" s="213" t="s">
        <v>2641</v>
      </c>
      <c r="E2410" s="214"/>
    </row>
    <row r="2411" spans="4:5" outlineLevel="1" x14ac:dyDescent="0.2">
      <c r="D2411" s="213" t="s">
        <v>2642</v>
      </c>
      <c r="E2411" s="214"/>
    </row>
    <row r="2412" spans="4:5" outlineLevel="1" x14ac:dyDescent="0.2">
      <c r="D2412" s="213" t="s">
        <v>2643</v>
      </c>
      <c r="E2412" s="214"/>
    </row>
    <row r="2413" spans="4:5" outlineLevel="1" x14ac:dyDescent="0.2">
      <c r="D2413" s="213" t="s">
        <v>2644</v>
      </c>
      <c r="E2413" s="214"/>
    </row>
    <row r="2414" spans="4:5" outlineLevel="1" x14ac:dyDescent="0.2">
      <c r="D2414" s="213" t="s">
        <v>2645</v>
      </c>
      <c r="E2414" s="214"/>
    </row>
    <row r="2415" spans="4:5" outlineLevel="1" x14ac:dyDescent="0.2">
      <c r="D2415" s="213" t="s">
        <v>2646</v>
      </c>
      <c r="E2415" s="214"/>
    </row>
    <row r="2416" spans="4:5" outlineLevel="1" x14ac:dyDescent="0.2">
      <c r="D2416" s="213" t="s">
        <v>2647</v>
      </c>
      <c r="E2416" s="214"/>
    </row>
    <row r="2417" spans="2:8" outlineLevel="1" x14ac:dyDescent="0.2">
      <c r="D2417" s="213" t="s">
        <v>2648</v>
      </c>
      <c r="E2417" s="206"/>
    </row>
    <row r="2418" spans="2:8" outlineLevel="1" x14ac:dyDescent="0.2">
      <c r="D2418" s="205" t="s">
        <v>2649</v>
      </c>
      <c r="E2418" s="248"/>
    </row>
    <row r="2419" spans="2:8" outlineLevel="1" x14ac:dyDescent="0.2">
      <c r="D2419" s="205" t="s">
        <v>2650</v>
      </c>
      <c r="E2419" s="248"/>
    </row>
    <row r="2420" spans="2:8" outlineLevel="1" x14ac:dyDescent="0.2">
      <c r="D2420" s="205" t="s">
        <v>2651</v>
      </c>
      <c r="E2420" s="248"/>
    </row>
    <row r="2421" spans="2:8" outlineLevel="1" x14ac:dyDescent="0.2">
      <c r="D2421" s="205" t="s">
        <v>2652</v>
      </c>
      <c r="E2421" s="248"/>
    </row>
    <row r="2422" spans="2:8" outlineLevel="1" x14ac:dyDescent="0.2">
      <c r="D2422" s="205" t="s">
        <v>2653</v>
      </c>
      <c r="E2422" s="248"/>
    </row>
    <row r="2423" spans="2:8" outlineLevel="1" x14ac:dyDescent="0.2">
      <c r="D2423" s="205" t="s">
        <v>2654</v>
      </c>
      <c r="E2423" s="248"/>
    </row>
    <row r="2424" spans="2:8" outlineLevel="1" x14ac:dyDescent="0.2">
      <c r="D2424" s="205" t="s">
        <v>2655</v>
      </c>
      <c r="E2424" s="248"/>
    </row>
    <row r="2425" spans="2:8" outlineLevel="1" x14ac:dyDescent="0.2">
      <c r="D2425" s="205" t="s">
        <v>2656</v>
      </c>
      <c r="E2425" s="248"/>
    </row>
    <row r="2426" spans="2:8" outlineLevel="1" x14ac:dyDescent="0.2">
      <c r="D2426" s="205" t="s">
        <v>2657</v>
      </c>
      <c r="E2426" s="248"/>
    </row>
    <row r="2427" spans="2:8" outlineLevel="1" x14ac:dyDescent="0.2">
      <c r="D2427" s="210" t="s">
        <v>2658</v>
      </c>
      <c r="E2427" s="249"/>
    </row>
    <row r="2429" spans="2:8" ht="16.5" x14ac:dyDescent="0.25">
      <c r="B2429" s="11" t="s">
        <v>190</v>
      </c>
      <c r="C2429" s="11"/>
      <c r="D2429" s="11"/>
      <c r="E2429" s="11"/>
      <c r="F2429" s="11"/>
      <c r="G2429" s="11"/>
      <c r="H2429" s="11"/>
    </row>
    <row r="2431" spans="2:8" ht="15" x14ac:dyDescent="0.25">
      <c r="B2431" s="21" t="s">
        <v>191</v>
      </c>
      <c r="C2431" s="21"/>
      <c r="D2431" s="21"/>
      <c r="E2431" s="21"/>
      <c r="F2431" s="21"/>
      <c r="G2431" s="21"/>
      <c r="H2431" s="21"/>
    </row>
    <row r="2432" spans="2:8" outlineLevel="1" x14ac:dyDescent="0.2"/>
    <row r="2433" spans="2:8" outlineLevel="1" x14ac:dyDescent="0.2">
      <c r="D2433" s="223" t="s">
        <v>95</v>
      </c>
      <c r="E2433" s="244"/>
    </row>
    <row r="2434" spans="2:8" outlineLevel="1" x14ac:dyDescent="0.2">
      <c r="D2434" s="209" t="s">
        <v>99</v>
      </c>
      <c r="E2434" s="228"/>
    </row>
    <row r="2435" spans="2:8" outlineLevel="1" x14ac:dyDescent="0.2">
      <c r="D2435" s="209" t="s">
        <v>105</v>
      </c>
      <c r="E2435" s="228"/>
    </row>
    <row r="2436" spans="2:8" outlineLevel="1" x14ac:dyDescent="0.2">
      <c r="D2436" s="209" t="s">
        <v>117</v>
      </c>
      <c r="E2436" s="228"/>
    </row>
    <row r="2437" spans="2:8" outlineLevel="1" x14ac:dyDescent="0.2">
      <c r="D2437" s="209" t="s">
        <v>129</v>
      </c>
      <c r="E2437" s="228"/>
    </row>
    <row r="2438" spans="2:8" outlineLevel="1" x14ac:dyDescent="0.2">
      <c r="D2438" s="204" t="s">
        <v>130</v>
      </c>
      <c r="E2438" s="228"/>
    </row>
    <row r="2439" spans="2:8" outlineLevel="1" x14ac:dyDescent="0.2">
      <c r="D2439" s="225" t="s">
        <v>157</v>
      </c>
      <c r="E2439" s="238"/>
    </row>
    <row r="2441" spans="2:8" ht="15" x14ac:dyDescent="0.25">
      <c r="B2441" s="21" t="s">
        <v>192</v>
      </c>
      <c r="C2441" s="21"/>
      <c r="D2441" s="21"/>
      <c r="E2441" s="21"/>
      <c r="F2441" s="21"/>
      <c r="G2441" s="21"/>
      <c r="H2441" s="21"/>
    </row>
    <row r="2442" spans="2:8" outlineLevel="1" x14ac:dyDescent="0.2"/>
    <row r="2443" spans="2:8" outlineLevel="1" x14ac:dyDescent="0.2">
      <c r="D2443" s="1043" t="str">
        <f t="shared" ref="D2443:D2462" si="1">D$2433&amp;": "&amp;D14</f>
        <v>Passenger Fares Revenue: SG 01 - Kent Mainline</v>
      </c>
      <c r="E2443" s="250"/>
    </row>
    <row r="2444" spans="2:8" outlineLevel="1" x14ac:dyDescent="0.2">
      <c r="D2444" s="142" t="str">
        <f t="shared" si="1"/>
        <v>Passenger Fares Revenue: SG 02 - Kent Metro</v>
      </c>
      <c r="E2444" s="251"/>
    </row>
    <row r="2445" spans="2:8" outlineLevel="1" x14ac:dyDescent="0.2">
      <c r="D2445" s="142" t="str">
        <f t="shared" si="1"/>
        <v>Passenger Fares Revenue: SG 03 - Kent Rural</v>
      </c>
      <c r="E2445" s="251"/>
    </row>
    <row r="2446" spans="2:8" outlineLevel="1" x14ac:dyDescent="0.2">
      <c r="D2446" s="142" t="str">
        <f t="shared" si="1"/>
        <v>Passenger Fares Revenue: SG 04 - Kent High Speed</v>
      </c>
      <c r="E2446" s="251"/>
    </row>
    <row r="2447" spans="2:8" outlineLevel="1" x14ac:dyDescent="0.2">
      <c r="D2447" s="142" t="str">
        <f t="shared" si="1"/>
        <v>Passenger Fares Revenue: SG 05 - Spare SG 05</v>
      </c>
      <c r="E2447" s="251"/>
    </row>
    <row r="2448" spans="2:8" outlineLevel="1" x14ac:dyDescent="0.2">
      <c r="D2448" s="142" t="str">
        <f t="shared" si="1"/>
        <v>Passenger Fares Revenue: SG 06 - Spare SG 06</v>
      </c>
      <c r="E2448" s="251"/>
    </row>
    <row r="2449" spans="3:5" outlineLevel="1" x14ac:dyDescent="0.2">
      <c r="D2449" s="142" t="str">
        <f t="shared" si="1"/>
        <v>Passenger Fares Revenue: SG 07 - Spare SG 07</v>
      </c>
      <c r="E2449" s="251"/>
    </row>
    <row r="2450" spans="3:5" outlineLevel="1" x14ac:dyDescent="0.2">
      <c r="D2450" s="142" t="str">
        <f t="shared" si="1"/>
        <v>Passenger Fares Revenue: SG 08 - Spare SG 08</v>
      </c>
      <c r="E2450" s="251"/>
    </row>
    <row r="2451" spans="3:5" outlineLevel="1" x14ac:dyDescent="0.2">
      <c r="D2451" s="142" t="str">
        <f t="shared" si="1"/>
        <v>Passenger Fares Revenue: SG 09 - Spare SG 09</v>
      </c>
      <c r="E2451" s="251"/>
    </row>
    <row r="2452" spans="3:5" outlineLevel="1" x14ac:dyDescent="0.2">
      <c r="D2452" s="142" t="str">
        <f t="shared" si="1"/>
        <v>Passenger Fares Revenue: SG 10 - Spare SG 10</v>
      </c>
      <c r="E2452" s="251"/>
    </row>
    <row r="2453" spans="3:5" outlineLevel="1" x14ac:dyDescent="0.2">
      <c r="D2453" s="142" t="str">
        <f t="shared" si="1"/>
        <v>Passenger Fares Revenue: SG 11 - Spare SG 11</v>
      </c>
      <c r="E2453" s="251"/>
    </row>
    <row r="2454" spans="3:5" outlineLevel="1" x14ac:dyDescent="0.2">
      <c r="D2454" s="142" t="str">
        <f t="shared" si="1"/>
        <v>Passenger Fares Revenue: SG 12 - Spare SG 12</v>
      </c>
      <c r="E2454" s="251"/>
    </row>
    <row r="2455" spans="3:5" outlineLevel="1" x14ac:dyDescent="0.2">
      <c r="D2455" s="142" t="str">
        <f t="shared" si="1"/>
        <v>Passenger Fares Revenue: SG 13 - Spare SG 13</v>
      </c>
      <c r="E2455" s="251"/>
    </row>
    <row r="2456" spans="3:5" outlineLevel="1" x14ac:dyDescent="0.2">
      <c r="D2456" s="142" t="str">
        <f t="shared" si="1"/>
        <v>Passenger Fares Revenue: SG 14 - Spare SG 14</v>
      </c>
      <c r="E2456" s="251"/>
    </row>
    <row r="2457" spans="3:5" outlineLevel="1" x14ac:dyDescent="0.2">
      <c r="D2457" s="142" t="str">
        <f t="shared" si="1"/>
        <v>Passenger Fares Revenue: SG 15 - Spare SG 15</v>
      </c>
      <c r="E2457" s="251"/>
    </row>
    <row r="2458" spans="3:5" outlineLevel="1" x14ac:dyDescent="0.2">
      <c r="D2458" s="142" t="str">
        <f t="shared" si="1"/>
        <v>Passenger Fares Revenue: SG 16 - Spare SG 16</v>
      </c>
      <c r="E2458" s="251"/>
    </row>
    <row r="2459" spans="3:5" outlineLevel="1" x14ac:dyDescent="0.2">
      <c r="D2459" s="142" t="str">
        <f t="shared" si="1"/>
        <v>Passenger Fares Revenue: SG 17 - Spare SG 17</v>
      </c>
      <c r="E2459" s="251"/>
    </row>
    <row r="2460" spans="3:5" outlineLevel="1" x14ac:dyDescent="0.2">
      <c r="D2460" s="142" t="str">
        <f t="shared" si="1"/>
        <v>Passenger Fares Revenue: SG 18 - Spare SG 18</v>
      </c>
      <c r="E2460" s="251"/>
    </row>
    <row r="2461" spans="3:5" outlineLevel="1" x14ac:dyDescent="0.2">
      <c r="D2461" s="142" t="str">
        <f t="shared" si="1"/>
        <v>Passenger Fares Revenue: SG 19 - Spare SG 19</v>
      </c>
      <c r="E2461" s="251"/>
    </row>
    <row r="2462" spans="3:5" outlineLevel="1" x14ac:dyDescent="0.2">
      <c r="D2462" s="142" t="str">
        <f t="shared" si="1"/>
        <v>Passenger Fares Revenue: SG 20 - Spare SG 20</v>
      </c>
      <c r="E2462" s="251"/>
    </row>
    <row r="2463" spans="3:5" outlineLevel="1" x14ac:dyDescent="0.2">
      <c r="C2463" s="9" t="s">
        <v>193</v>
      </c>
      <c r="D2463" s="1044" t="str">
        <f>D$2433&amp;": "&amp;B35</f>
        <v>Passenger Fares Revenue: Other Fares Revenue</v>
      </c>
      <c r="E2463" s="1045"/>
    </row>
    <row r="2464" spans="3:5" outlineLevel="1" x14ac:dyDescent="0.2">
      <c r="D2464" s="1044" t="str">
        <f>D$2433&amp;": "&amp;B68</f>
        <v>Passenger Fares Revenue: Downside Risk Adjusted Scenario Revenue Decrement</v>
      </c>
      <c r="E2464" s="1045"/>
    </row>
    <row r="2465" spans="4:5" outlineLevel="1" x14ac:dyDescent="0.2">
      <c r="D2465" s="142" t="str">
        <f>D$2434&amp;": "&amp;B$79</f>
        <v>Other Revenue: Other Revenue from Core Business</v>
      </c>
      <c r="E2465" s="251"/>
    </row>
    <row r="2466" spans="4:5" outlineLevel="1" x14ac:dyDescent="0.2">
      <c r="D2466" s="1044" t="str">
        <f>D$2434&amp;": "&amp;B$107</f>
        <v>Other Revenue: Revenue from Station Access Offcharged</v>
      </c>
      <c r="E2466" s="1045"/>
    </row>
    <row r="2467" spans="4:5" outlineLevel="1" x14ac:dyDescent="0.2">
      <c r="D2467" s="1044" t="str">
        <f>D$2434&amp;": "&amp;B$614</f>
        <v>Other Revenue: Revenue from Other Costs Offcharged</v>
      </c>
      <c r="E2467" s="1045"/>
    </row>
    <row r="2468" spans="4:5" outlineLevel="1" x14ac:dyDescent="0.2">
      <c r="D2468" s="142" t="str">
        <f>H653</f>
        <v>Staff Costs: Trains</v>
      </c>
      <c r="E2468" s="251"/>
    </row>
    <row r="2469" spans="4:5" outlineLevel="1" x14ac:dyDescent="0.2">
      <c r="D2469" s="142" t="str">
        <f>H654</f>
        <v>Staff Costs: Stations</v>
      </c>
      <c r="E2469" s="251"/>
    </row>
    <row r="2470" spans="4:5" outlineLevel="1" x14ac:dyDescent="0.2">
      <c r="D2470" s="142" t="str">
        <f>H655</f>
        <v>Staff Costs: Depot</v>
      </c>
      <c r="E2470" s="251"/>
    </row>
    <row r="2471" spans="4:5" outlineLevel="1" x14ac:dyDescent="0.2">
      <c r="D2471" s="142" t="str">
        <f>H656</f>
        <v>Staff Costs: HQ</v>
      </c>
      <c r="E2471" s="251"/>
    </row>
    <row r="2472" spans="4:5" outlineLevel="1" x14ac:dyDescent="0.2">
      <c r="D2472" s="142" t="str">
        <f>H657</f>
        <v>Staff Costs: Other</v>
      </c>
      <c r="E2472" s="251"/>
    </row>
    <row r="2473" spans="4:5" outlineLevel="1" x14ac:dyDescent="0.2">
      <c r="D2473" s="1044" t="str">
        <f>D$2436&amp;": "&amp;B$700</f>
        <v>Other Operating Costs: Other Staff Costs</v>
      </c>
      <c r="E2473" s="1045"/>
    </row>
    <row r="2474" spans="4:5" outlineLevel="1" x14ac:dyDescent="0.2">
      <c r="D2474" s="142" t="str">
        <f>D$2436&amp;": "&amp;B$748</f>
        <v>Other Operating Costs: Station &amp; Train Operations</v>
      </c>
      <c r="E2474" s="251"/>
    </row>
    <row r="2475" spans="4:5" outlineLevel="1" x14ac:dyDescent="0.2">
      <c r="D2475" s="1044" t="str">
        <f>D$2436&amp;": "&amp;B$821</f>
        <v>Other Operating Costs: Rolling Stock Maintenance</v>
      </c>
      <c r="E2475" s="1045"/>
    </row>
    <row r="2476" spans="4:5" outlineLevel="1" x14ac:dyDescent="0.2">
      <c r="D2476" s="142" t="str">
        <f>D$2436&amp;": "&amp;B$879</f>
        <v>Other Operating Costs: Industry &amp; Professional Services</v>
      </c>
      <c r="E2476" s="251"/>
    </row>
    <row r="2477" spans="4:5" outlineLevel="1" x14ac:dyDescent="0.2">
      <c r="D2477" s="1044" t="str">
        <f>D$2436&amp;": "&amp;B$927</f>
        <v>Other Operating Costs: Administrative Costs &amp; Other</v>
      </c>
      <c r="E2477" s="1045"/>
    </row>
    <row r="2478" spans="4:5" outlineLevel="1" x14ac:dyDescent="0.2">
      <c r="D2478" s="1044" t="str">
        <f>D$2436&amp;": "&amp;B$984</f>
        <v>Other Operating Costs: Non-Cash Costs</v>
      </c>
      <c r="E2478" s="1045"/>
    </row>
    <row r="2479" spans="4:5" outlineLevel="1" x14ac:dyDescent="0.2">
      <c r="D2479" s="1044" t="str">
        <f>D$2437</f>
        <v>Rolling Stock Charges</v>
      </c>
      <c r="E2479" s="1045"/>
    </row>
    <row r="2480" spans="4:5" outlineLevel="1" x14ac:dyDescent="0.2">
      <c r="D2480" s="1044" t="str">
        <f>D$2438&amp;": "&amp;B$1183</f>
        <v>Infrastructure Charges: Secondary Station Access Charges</v>
      </c>
      <c r="E2480" s="1045"/>
    </row>
    <row r="2481" spans="2:8" outlineLevel="1" x14ac:dyDescent="0.2">
      <c r="D2481" s="142" t="str">
        <f>D$2438&amp;": "&amp;B$1490</f>
        <v>Infrastructure Charges: Fixed Track Access Charge</v>
      </c>
      <c r="E2481" s="251"/>
    </row>
    <row r="2482" spans="2:8" outlineLevel="1" x14ac:dyDescent="0.2">
      <c r="D2482" s="1044" t="str">
        <f>D$2438&amp;": "&amp;B$1496</f>
        <v>Infrastructure Charges: Variable Usage Charges</v>
      </c>
      <c r="E2482" s="1045"/>
    </row>
    <row r="2483" spans="2:8" outlineLevel="1" x14ac:dyDescent="0.2">
      <c r="D2483" s="142" t="str">
        <f>D$2438&amp;": "&amp;B$1560</f>
        <v>Infrastructure Charges: Electric Current for Traction</v>
      </c>
      <c r="E2483" s="251"/>
    </row>
    <row r="2484" spans="2:8" outlineLevel="1" x14ac:dyDescent="0.2">
      <c r="D2484" s="1044" t="str">
        <f>D$2438&amp;": "&amp;B$1564</f>
        <v>Infrastructure Charges: Electrification Asset Usage Charge</v>
      </c>
      <c r="E2484" s="1045"/>
    </row>
    <row r="2485" spans="2:8" outlineLevel="1" x14ac:dyDescent="0.2">
      <c r="D2485" s="1044" t="str">
        <f>D$2438&amp;": "&amp;B$1569</f>
        <v>Infrastructure Charges: Capacity Charges</v>
      </c>
      <c r="E2485" s="1045"/>
    </row>
    <row r="2486" spans="2:8" outlineLevel="1" x14ac:dyDescent="0.2">
      <c r="D2486" s="142" t="str">
        <f>D$2438&amp;": "&amp;B$1625</f>
        <v>Infrastructure Charges: Station &amp; Depot Access Charges</v>
      </c>
      <c r="E2486" s="251"/>
    </row>
    <row r="2487" spans="2:8" outlineLevel="1" x14ac:dyDescent="0.2">
      <c r="D2487" s="1044" t="str">
        <f>D$2438&amp;": "&amp;B$2206</f>
        <v>Infrastructure Charges: Other Infrastructure Charges</v>
      </c>
      <c r="E2487" s="1045"/>
    </row>
    <row r="2488" spans="2:8" outlineLevel="1" x14ac:dyDescent="0.2">
      <c r="D2488" s="142" t="str">
        <f>D$2438&amp;": "&amp;B$2246</f>
        <v>Infrastructure Charges: ROSCO Funded Infrastructure (Spare)</v>
      </c>
      <c r="E2488" s="251"/>
    </row>
    <row r="2489" spans="2:8" outlineLevel="1" x14ac:dyDescent="0.2">
      <c r="D2489" s="1044" t="str">
        <f>D$2438&amp;": "&amp;B$2254</f>
        <v>Infrastructure Charges: Privately Funded Infrastructure (Spare)</v>
      </c>
      <c r="E2489" s="1045"/>
    </row>
    <row r="2490" spans="2:8" outlineLevel="1" x14ac:dyDescent="0.2">
      <c r="D2490" s="1044" t="str">
        <f>D$2438&amp;": "&amp;B$2262</f>
        <v>Infrastructure Charges: Other Funded Infrastructure (Spare)</v>
      </c>
      <c r="E2490" s="1045"/>
    </row>
    <row r="2491" spans="2:8" outlineLevel="1" x14ac:dyDescent="0.2">
      <c r="D2491" s="1044" t="str">
        <f>D$2439&amp;": Net Schedule 8 Payments"</f>
        <v>Performance Regimes: Net Schedule 8 Payments</v>
      </c>
      <c r="E2491" s="1045"/>
    </row>
    <row r="2492" spans="2:8" outlineLevel="1" x14ac:dyDescent="0.2">
      <c r="D2492" s="113" t="str">
        <f>D$2439&amp;": Other Performance Measures"</f>
        <v>Performance Regimes: Other Performance Measures</v>
      </c>
      <c r="E2492" s="252"/>
    </row>
    <row r="2494" spans="2:8" ht="15" x14ac:dyDescent="0.25">
      <c r="B2494" s="21" t="s">
        <v>194</v>
      </c>
      <c r="C2494" s="21"/>
      <c r="D2494" s="21"/>
      <c r="E2494" s="21"/>
      <c r="F2494" s="21"/>
      <c r="G2494" s="21"/>
      <c r="H2494" s="21"/>
    </row>
    <row r="2496" spans="2:8" outlineLevel="1" x14ac:dyDescent="0.2">
      <c r="D2496" s="223" t="s">
        <v>195</v>
      </c>
      <c r="E2496" s="244"/>
    </row>
    <row r="2497" spans="3:6" outlineLevel="1" x14ac:dyDescent="0.2">
      <c r="D2497" s="209" t="s">
        <v>196</v>
      </c>
      <c r="E2497" s="228"/>
    </row>
    <row r="2498" spans="3:6" outlineLevel="1" x14ac:dyDescent="0.2">
      <c r="D2498" s="209" t="s">
        <v>197</v>
      </c>
      <c r="E2498" s="228"/>
    </row>
    <row r="2499" spans="3:6" outlineLevel="1" x14ac:dyDescent="0.2">
      <c r="D2499" s="209" t="s">
        <v>198</v>
      </c>
      <c r="E2499" s="228"/>
    </row>
    <row r="2500" spans="3:6" outlineLevel="1" x14ac:dyDescent="0.2">
      <c r="D2500" s="209" t="s">
        <v>199</v>
      </c>
      <c r="E2500" s="228"/>
    </row>
    <row r="2501" spans="3:6" outlineLevel="1" x14ac:dyDescent="0.2">
      <c r="D2501" s="209" t="s">
        <v>200</v>
      </c>
      <c r="E2501" s="228"/>
    </row>
    <row r="2502" spans="3:6" outlineLevel="1" x14ac:dyDescent="0.2">
      <c r="D2502" s="209" t="s">
        <v>201</v>
      </c>
      <c r="E2502" s="228"/>
    </row>
    <row r="2503" spans="3:6" outlineLevel="1" x14ac:dyDescent="0.2">
      <c r="D2503" s="209" t="s">
        <v>202</v>
      </c>
      <c r="E2503" s="228"/>
    </row>
    <row r="2504" spans="3:6" outlineLevel="1" x14ac:dyDescent="0.2">
      <c r="D2504" s="209" t="s">
        <v>203</v>
      </c>
      <c r="E2504" s="228"/>
    </row>
    <row r="2505" spans="3:6" outlineLevel="1" x14ac:dyDescent="0.2">
      <c r="D2505" s="209" t="s">
        <v>204</v>
      </c>
      <c r="E2505" s="228"/>
    </row>
    <row r="2506" spans="3:6" outlineLevel="1" x14ac:dyDescent="0.2">
      <c r="D2506" s="209" t="s">
        <v>205</v>
      </c>
      <c r="E2506" s="228"/>
    </row>
    <row r="2507" spans="3:6" outlineLevel="1" x14ac:dyDescent="0.2">
      <c r="C2507" s="9" t="s">
        <v>193</v>
      </c>
      <c r="D2507" s="209" t="s">
        <v>206</v>
      </c>
      <c r="E2507" s="228"/>
    </row>
    <row r="2508" spans="3:6" outlineLevel="1" x14ac:dyDescent="0.2">
      <c r="D2508" s="209" t="s">
        <v>207</v>
      </c>
      <c r="E2508" s="228"/>
    </row>
    <row r="2509" spans="3:6" outlineLevel="1" x14ac:dyDescent="0.2">
      <c r="D2509" s="209" t="s">
        <v>208</v>
      </c>
      <c r="E2509" s="228"/>
    </row>
    <row r="2510" spans="3:6" outlineLevel="1" x14ac:dyDescent="0.2">
      <c r="D2510" s="205" t="s">
        <v>209</v>
      </c>
      <c r="E2510" s="206"/>
      <c r="F2510" s="9" t="str">
        <f>"Rows "&amp;ROW(D2510)&amp;" to "&amp;ROW(D2514)&amp;" are for Interest Payable and Receivable"</f>
        <v>Rows 2510 to 2514 are for Interest Payable and Receivable</v>
      </c>
    </row>
    <row r="2511" spans="3:6" outlineLevel="1" x14ac:dyDescent="0.2">
      <c r="D2511" s="205" t="s">
        <v>210</v>
      </c>
      <c r="E2511" s="206"/>
    </row>
    <row r="2512" spans="3:6" outlineLevel="1" x14ac:dyDescent="0.2">
      <c r="D2512" s="205" t="s">
        <v>211</v>
      </c>
      <c r="E2512" s="206"/>
    </row>
    <row r="2513" spans="4:5" outlineLevel="1" x14ac:dyDescent="0.2">
      <c r="D2513" s="205" t="s">
        <v>212</v>
      </c>
      <c r="E2513" s="206"/>
    </row>
    <row r="2514" spans="4:5" outlineLevel="1" x14ac:dyDescent="0.2">
      <c r="D2514" s="205" t="s">
        <v>213</v>
      </c>
      <c r="E2514" s="206"/>
    </row>
    <row r="2515" spans="4:5" outlineLevel="1" x14ac:dyDescent="0.2">
      <c r="D2515" s="209" t="s">
        <v>214</v>
      </c>
      <c r="E2515" s="228"/>
    </row>
    <row r="2516" spans="4:5" outlineLevel="1" x14ac:dyDescent="0.2">
      <c r="D2516" s="209" t="s">
        <v>215</v>
      </c>
      <c r="E2516" s="228"/>
    </row>
    <row r="2517" spans="4:5" outlineLevel="1" x14ac:dyDescent="0.2">
      <c r="D2517" s="253" t="s">
        <v>216</v>
      </c>
      <c r="E2517" s="254"/>
    </row>
    <row r="2518" spans="4:5" outlineLevel="1" x14ac:dyDescent="0.2">
      <c r="D2518" s="253" t="s">
        <v>217</v>
      </c>
      <c r="E2518" s="254"/>
    </row>
    <row r="2519" spans="4:5" outlineLevel="1" x14ac:dyDescent="0.2">
      <c r="D2519" s="209" t="s">
        <v>218</v>
      </c>
      <c r="E2519" s="228"/>
    </row>
    <row r="2520" spans="4:5" outlineLevel="1" x14ac:dyDescent="0.2">
      <c r="D2520" s="209" t="s">
        <v>219</v>
      </c>
      <c r="E2520" s="89"/>
    </row>
    <row r="2521" spans="4:5" outlineLevel="1" x14ac:dyDescent="0.2">
      <c r="D2521" s="209" t="s">
        <v>220</v>
      </c>
      <c r="E2521" s="228"/>
    </row>
    <row r="2522" spans="4:5" outlineLevel="1" x14ac:dyDescent="0.2">
      <c r="D2522" s="209" t="s">
        <v>221</v>
      </c>
      <c r="E2522" s="228"/>
    </row>
    <row r="2523" spans="4:5" outlineLevel="1" x14ac:dyDescent="0.2">
      <c r="D2523" s="209" t="s">
        <v>222</v>
      </c>
      <c r="E2523" s="228"/>
    </row>
    <row r="2524" spans="4:5" outlineLevel="1" x14ac:dyDescent="0.2">
      <c r="D2524" s="209" t="s">
        <v>223</v>
      </c>
      <c r="E2524" s="228"/>
    </row>
    <row r="2525" spans="4:5" outlineLevel="1" x14ac:dyDescent="0.2">
      <c r="D2525" s="209" t="s">
        <v>224</v>
      </c>
      <c r="E2525" s="228"/>
    </row>
    <row r="2526" spans="4:5" outlineLevel="1" x14ac:dyDescent="0.2">
      <c r="D2526" s="209" t="s">
        <v>225</v>
      </c>
      <c r="E2526" s="228"/>
    </row>
    <row r="2527" spans="4:5" outlineLevel="1" x14ac:dyDescent="0.2">
      <c r="D2527" s="225" t="s">
        <v>226</v>
      </c>
      <c r="E2527" s="238"/>
    </row>
    <row r="2528" spans="4:5" outlineLevel="1" x14ac:dyDescent="0.2">
      <c r="D2528" s="9" t="s">
        <v>227</v>
      </c>
    </row>
    <row r="2530" spans="2:8" ht="16.5" x14ac:dyDescent="0.25">
      <c r="B2530" s="11" t="s">
        <v>228</v>
      </c>
      <c r="C2530" s="11"/>
      <c r="D2530" s="11"/>
      <c r="E2530" s="11"/>
      <c r="F2530" s="11"/>
      <c r="G2530" s="11"/>
      <c r="H2530" s="11"/>
    </row>
    <row r="2531" spans="2:8" outlineLevel="1" x14ac:dyDescent="0.2"/>
    <row r="2532" spans="2:8" outlineLevel="1" x14ac:dyDescent="0.2">
      <c r="C2532" s="217" t="s">
        <v>229</v>
      </c>
      <c r="D2532" s="255"/>
      <c r="E2532" s="255"/>
    </row>
    <row r="2533" spans="2:8" outlineLevel="1" x14ac:dyDescent="0.2">
      <c r="D2533" s="223" t="s">
        <v>200</v>
      </c>
      <c r="E2533" s="222"/>
    </row>
    <row r="2534" spans="2:8" outlineLevel="1" x14ac:dyDescent="0.2">
      <c r="D2534" s="209" t="s">
        <v>230</v>
      </c>
      <c r="E2534" s="89"/>
    </row>
    <row r="2535" spans="2:8" outlineLevel="1" x14ac:dyDescent="0.2">
      <c r="D2535" s="209"/>
      <c r="E2535" s="89" t="s">
        <v>231</v>
      </c>
    </row>
    <row r="2536" spans="2:8" outlineLevel="1" x14ac:dyDescent="0.2">
      <c r="D2536" s="209"/>
      <c r="E2536" s="89" t="s">
        <v>232</v>
      </c>
    </row>
    <row r="2537" spans="2:8" outlineLevel="1" x14ac:dyDescent="0.2">
      <c r="D2537" s="209"/>
      <c r="E2537" s="89" t="s">
        <v>233</v>
      </c>
    </row>
    <row r="2538" spans="2:8" outlineLevel="1" x14ac:dyDescent="0.2">
      <c r="D2538" s="205"/>
      <c r="E2538" s="256" t="s">
        <v>234</v>
      </c>
    </row>
    <row r="2539" spans="2:8" outlineLevel="1" x14ac:dyDescent="0.2">
      <c r="D2539" s="205"/>
      <c r="E2539" s="256" t="s">
        <v>235</v>
      </c>
    </row>
    <row r="2540" spans="2:8" outlineLevel="1" x14ac:dyDescent="0.2">
      <c r="D2540" s="225" t="s">
        <v>236</v>
      </c>
      <c r="E2540" s="237"/>
    </row>
    <row r="2541" spans="2:8" outlineLevel="1" x14ac:dyDescent="0.2"/>
    <row r="2542" spans="2:8" outlineLevel="1" x14ac:dyDescent="0.2">
      <c r="D2542" s="223" t="s">
        <v>237</v>
      </c>
      <c r="E2542" s="222"/>
    </row>
    <row r="2543" spans="2:8" outlineLevel="1" x14ac:dyDescent="0.2">
      <c r="D2543" s="209" t="s">
        <v>238</v>
      </c>
      <c r="E2543" s="89"/>
    </row>
    <row r="2544" spans="2:8" outlineLevel="1" x14ac:dyDescent="0.2">
      <c r="D2544" s="209" t="s">
        <v>239</v>
      </c>
      <c r="E2544" s="89"/>
    </row>
    <row r="2545" spans="3:5" outlineLevel="1" x14ac:dyDescent="0.2">
      <c r="D2545" s="225" t="s">
        <v>240</v>
      </c>
      <c r="E2545" s="237"/>
    </row>
    <row r="2546" spans="3:5" outlineLevel="1" x14ac:dyDescent="0.2"/>
    <row r="2547" spans="3:5" outlineLevel="1" x14ac:dyDescent="0.2">
      <c r="D2547" s="233" t="s">
        <v>241</v>
      </c>
      <c r="E2547" s="234"/>
    </row>
    <row r="2548" spans="3:5" outlineLevel="1" x14ac:dyDescent="0.2"/>
    <row r="2549" spans="3:5" outlineLevel="1" x14ac:dyDescent="0.2">
      <c r="C2549" s="217" t="s">
        <v>242</v>
      </c>
      <c r="D2549" s="97"/>
      <c r="E2549" s="97"/>
    </row>
    <row r="2550" spans="3:5" outlineLevel="1" x14ac:dyDescent="0.2">
      <c r="D2550" s="223" t="s">
        <v>243</v>
      </c>
      <c r="E2550" s="222"/>
    </row>
    <row r="2551" spans="3:5" outlineLevel="1" x14ac:dyDescent="0.2">
      <c r="D2551" s="209" t="s">
        <v>244</v>
      </c>
      <c r="E2551" s="89"/>
    </row>
    <row r="2552" spans="3:5" outlineLevel="1" x14ac:dyDescent="0.2">
      <c r="D2552" s="209" t="s">
        <v>245</v>
      </c>
      <c r="E2552" s="89"/>
    </row>
    <row r="2553" spans="3:5" outlineLevel="1" x14ac:dyDescent="0.2">
      <c r="D2553" s="209" t="s">
        <v>246</v>
      </c>
      <c r="E2553" s="89"/>
    </row>
    <row r="2554" spans="3:5" outlineLevel="1" x14ac:dyDescent="0.2">
      <c r="D2554" s="209" t="s">
        <v>247</v>
      </c>
      <c r="E2554" s="89"/>
    </row>
    <row r="2555" spans="3:5" outlineLevel="1" x14ac:dyDescent="0.2">
      <c r="D2555" s="209" t="s">
        <v>248</v>
      </c>
      <c r="E2555" s="89"/>
    </row>
    <row r="2556" spans="3:5" outlineLevel="1" x14ac:dyDescent="0.2">
      <c r="D2556" s="209" t="s">
        <v>249</v>
      </c>
      <c r="E2556" s="89"/>
    </row>
    <row r="2557" spans="3:5" outlineLevel="1" x14ac:dyDescent="0.2">
      <c r="D2557" s="209" t="s">
        <v>250</v>
      </c>
      <c r="E2557" s="89"/>
    </row>
    <row r="2558" spans="3:5" outlineLevel="1" x14ac:dyDescent="0.2">
      <c r="D2558" s="205" t="s">
        <v>251</v>
      </c>
      <c r="E2558" s="206"/>
    </row>
    <row r="2559" spans="3:5" outlineLevel="1" x14ac:dyDescent="0.2">
      <c r="D2559" s="205" t="s">
        <v>210</v>
      </c>
      <c r="E2559" s="206"/>
    </row>
    <row r="2560" spans="3:5" outlineLevel="1" x14ac:dyDescent="0.2">
      <c r="D2560" s="205" t="s">
        <v>211</v>
      </c>
      <c r="E2560" s="206"/>
    </row>
    <row r="2561" spans="3:5" outlineLevel="1" x14ac:dyDescent="0.2">
      <c r="D2561" s="205" t="s">
        <v>212</v>
      </c>
      <c r="E2561" s="206"/>
    </row>
    <row r="2562" spans="3:5" outlineLevel="1" x14ac:dyDescent="0.2">
      <c r="D2562" s="210" t="s">
        <v>213</v>
      </c>
      <c r="E2562" s="208"/>
    </row>
    <row r="2563" spans="3:5" outlineLevel="1" x14ac:dyDescent="0.2"/>
    <row r="2564" spans="3:5" outlineLevel="1" x14ac:dyDescent="0.2">
      <c r="D2564" s="233" t="s">
        <v>252</v>
      </c>
      <c r="E2564" s="234"/>
    </row>
    <row r="2565" spans="3:5" outlineLevel="1" x14ac:dyDescent="0.2"/>
    <row r="2566" spans="3:5" outlineLevel="1" x14ac:dyDescent="0.2">
      <c r="C2566" s="200" t="s">
        <v>253</v>
      </c>
      <c r="D2566" s="255"/>
      <c r="E2566" s="255"/>
    </row>
    <row r="2567" spans="3:5" outlineLevel="1" x14ac:dyDescent="0.2">
      <c r="D2567" s="223" t="s">
        <v>201</v>
      </c>
      <c r="E2567" s="222"/>
    </row>
    <row r="2568" spans="3:5" outlineLevel="1" x14ac:dyDescent="0.2">
      <c r="D2568" s="209" t="s">
        <v>202</v>
      </c>
      <c r="E2568" s="89"/>
    </row>
    <row r="2569" spans="3:5" outlineLevel="1" x14ac:dyDescent="0.2">
      <c r="D2569" s="209" t="s">
        <v>254</v>
      </c>
      <c r="E2569" s="89"/>
    </row>
    <row r="2570" spans="3:5" outlineLevel="1" x14ac:dyDescent="0.2">
      <c r="D2570" s="209" t="s">
        <v>255</v>
      </c>
      <c r="E2570" s="89"/>
    </row>
    <row r="2571" spans="3:5" outlineLevel="1" x14ac:dyDescent="0.2">
      <c r="D2571" s="209" t="s">
        <v>205</v>
      </c>
      <c r="E2571" s="89"/>
    </row>
    <row r="2572" spans="3:5" outlineLevel="1" x14ac:dyDescent="0.2">
      <c r="D2572" s="209" t="s">
        <v>206</v>
      </c>
      <c r="E2572" s="89"/>
    </row>
    <row r="2573" spans="3:5" outlineLevel="1" x14ac:dyDescent="0.2">
      <c r="D2573" s="209" t="s">
        <v>207</v>
      </c>
      <c r="E2573" s="89"/>
    </row>
    <row r="2574" spans="3:5" outlineLevel="1" x14ac:dyDescent="0.2">
      <c r="D2574" s="209" t="s">
        <v>208</v>
      </c>
      <c r="E2574" s="89"/>
    </row>
    <row r="2575" spans="3:5" outlineLevel="1" x14ac:dyDescent="0.2">
      <c r="D2575" s="205" t="s">
        <v>256</v>
      </c>
      <c r="E2575" s="206"/>
    </row>
    <row r="2576" spans="3:5" outlineLevel="1" x14ac:dyDescent="0.2">
      <c r="D2576" s="205" t="s">
        <v>257</v>
      </c>
      <c r="E2576" s="206"/>
    </row>
    <row r="2577" spans="4:5" outlineLevel="1" x14ac:dyDescent="0.2">
      <c r="D2577" s="205" t="s">
        <v>258</v>
      </c>
      <c r="E2577" s="206"/>
    </row>
    <row r="2578" spans="4:5" outlineLevel="1" x14ac:dyDescent="0.2">
      <c r="D2578" s="205" t="s">
        <v>259</v>
      </c>
      <c r="E2578" s="206"/>
    </row>
    <row r="2579" spans="4:5" outlineLevel="1" x14ac:dyDescent="0.2">
      <c r="D2579" s="210" t="s">
        <v>260</v>
      </c>
      <c r="E2579" s="208"/>
    </row>
    <row r="2580" spans="4:5" s="212" customFormat="1" ht="15" outlineLevel="1" x14ac:dyDescent="0.25"/>
    <row r="2581" spans="4:5" outlineLevel="1" x14ac:dyDescent="0.2">
      <c r="D2581" s="233" t="s">
        <v>261</v>
      </c>
      <c r="E2581" s="234"/>
    </row>
    <row r="2582" spans="4:5" outlineLevel="1" x14ac:dyDescent="0.2"/>
    <row r="2583" spans="4:5" outlineLevel="1" x14ac:dyDescent="0.2">
      <c r="D2583" s="233" t="s">
        <v>262</v>
      </c>
      <c r="E2583" s="234"/>
    </row>
    <row r="2584" spans="4:5" outlineLevel="1" x14ac:dyDescent="0.2"/>
    <row r="2585" spans="4:5" outlineLevel="1" x14ac:dyDescent="0.2">
      <c r="D2585" s="1049" t="s">
        <v>263</v>
      </c>
      <c r="E2585" s="1050"/>
    </row>
    <row r="2586" spans="4:5" outlineLevel="1" x14ac:dyDescent="0.2">
      <c r="D2586" s="253" t="s">
        <v>264</v>
      </c>
      <c r="E2586" s="254"/>
    </row>
    <row r="2587" spans="4:5" outlineLevel="1" x14ac:dyDescent="0.2">
      <c r="D2587" s="209" t="s">
        <v>218</v>
      </c>
      <c r="E2587" s="89"/>
    </row>
    <row r="2588" spans="4:5" outlineLevel="1" x14ac:dyDescent="0.2">
      <c r="D2588" s="225" t="s">
        <v>219</v>
      </c>
      <c r="E2588" s="237"/>
    </row>
    <row r="2589" spans="4:5" outlineLevel="1" x14ac:dyDescent="0.2"/>
    <row r="2590" spans="4:5" outlineLevel="1" x14ac:dyDescent="0.2">
      <c r="D2590" s="233" t="s">
        <v>224</v>
      </c>
      <c r="E2590" s="234"/>
    </row>
    <row r="2591" spans="4:5" outlineLevel="1" x14ac:dyDescent="0.2"/>
    <row r="2592" spans="4:5" outlineLevel="1" x14ac:dyDescent="0.2">
      <c r="D2592" s="233" t="s">
        <v>265</v>
      </c>
      <c r="E2592" s="234"/>
    </row>
    <row r="2593" spans="2:8" outlineLevel="1" x14ac:dyDescent="0.2"/>
    <row r="2594" spans="2:8" outlineLevel="1" x14ac:dyDescent="0.2">
      <c r="D2594" s="223" t="s">
        <v>266</v>
      </c>
      <c r="E2594" s="222"/>
    </row>
    <row r="2595" spans="2:8" outlineLevel="1" x14ac:dyDescent="0.2">
      <c r="D2595" s="209" t="s">
        <v>267</v>
      </c>
      <c r="E2595" s="89"/>
    </row>
    <row r="2596" spans="2:8" outlineLevel="1" x14ac:dyDescent="0.2">
      <c r="D2596" s="225" t="s">
        <v>268</v>
      </c>
      <c r="E2596" s="237"/>
    </row>
    <row r="2599" spans="2:8" ht="16.5" x14ac:dyDescent="0.25">
      <c r="B2599" s="11" t="s">
        <v>269</v>
      </c>
      <c r="C2599" s="11"/>
      <c r="D2599" s="11"/>
      <c r="E2599" s="11"/>
      <c r="F2599" s="11"/>
      <c r="G2599" s="11"/>
      <c r="H2599" s="11"/>
    </row>
    <row r="2601" spans="2:8" outlineLevel="1" x14ac:dyDescent="0.2">
      <c r="C2601" s="200" t="s">
        <v>270</v>
      </c>
    </row>
    <row r="2602" spans="2:8" outlineLevel="1" x14ac:dyDescent="0.2">
      <c r="D2602" s="223" t="s">
        <v>271</v>
      </c>
      <c r="E2602" s="222"/>
    </row>
    <row r="2603" spans="2:8" outlineLevel="1" x14ac:dyDescent="0.2">
      <c r="D2603" s="209" t="s">
        <v>272</v>
      </c>
      <c r="E2603" s="89"/>
    </row>
    <row r="2604" spans="2:8" outlineLevel="1" x14ac:dyDescent="0.2">
      <c r="D2604" s="233" t="s">
        <v>273</v>
      </c>
      <c r="E2604" s="234"/>
    </row>
    <row r="2605" spans="2:8" outlineLevel="1" x14ac:dyDescent="0.2"/>
    <row r="2606" spans="2:8" ht="38.25" outlineLevel="1" x14ac:dyDescent="0.2">
      <c r="C2606" s="200" t="s">
        <v>274</v>
      </c>
      <c r="H2606" s="257" t="s">
        <v>275</v>
      </c>
    </row>
    <row r="2607" spans="2:8" outlineLevel="1" x14ac:dyDescent="0.2">
      <c r="D2607" s="223" t="s">
        <v>276</v>
      </c>
      <c r="E2607" s="222"/>
      <c r="H2607" s="258">
        <v>0</v>
      </c>
    </row>
    <row r="2608" spans="2:8" outlineLevel="1" x14ac:dyDescent="0.2">
      <c r="D2608" s="209" t="s">
        <v>277</v>
      </c>
      <c r="E2608" s="89"/>
      <c r="H2608" s="259">
        <v>1</v>
      </c>
    </row>
    <row r="2609" spans="3:8" outlineLevel="1" x14ac:dyDescent="0.2">
      <c r="D2609" s="209" t="s">
        <v>278</v>
      </c>
      <c r="E2609" s="89"/>
      <c r="H2609" s="259">
        <v>1</v>
      </c>
    </row>
    <row r="2610" spans="3:8" outlineLevel="1" x14ac:dyDescent="0.2">
      <c r="D2610" s="209" t="s">
        <v>279</v>
      </c>
      <c r="E2610" s="89"/>
      <c r="H2610" s="259">
        <v>1</v>
      </c>
    </row>
    <row r="2611" spans="3:8" outlineLevel="1" x14ac:dyDescent="0.2">
      <c r="D2611" s="209" t="s">
        <v>280</v>
      </c>
      <c r="E2611" s="89"/>
      <c r="H2611" s="259">
        <v>1</v>
      </c>
    </row>
    <row r="2612" spans="3:8" outlineLevel="1" x14ac:dyDescent="0.2">
      <c r="D2612" s="209" t="s">
        <v>281</v>
      </c>
      <c r="E2612" s="89"/>
      <c r="H2612" s="259">
        <v>0</v>
      </c>
    </row>
    <row r="2613" spans="3:8" outlineLevel="1" x14ac:dyDescent="0.2">
      <c r="D2613" s="204" t="s">
        <v>282</v>
      </c>
      <c r="E2613" s="89"/>
      <c r="H2613" s="260">
        <v>1</v>
      </c>
    </row>
    <row r="2614" spans="3:8" outlineLevel="1" x14ac:dyDescent="0.2">
      <c r="D2614" s="209" t="s">
        <v>222</v>
      </c>
      <c r="E2614" s="89"/>
      <c r="H2614" s="259">
        <v>1</v>
      </c>
    </row>
    <row r="2615" spans="3:8" outlineLevel="1" x14ac:dyDescent="0.2">
      <c r="D2615" s="209" t="s">
        <v>283</v>
      </c>
      <c r="E2615" s="89"/>
      <c r="H2615" s="259">
        <v>0</v>
      </c>
    </row>
    <row r="2616" spans="3:8" outlineLevel="1" x14ac:dyDescent="0.2">
      <c r="D2616" s="209" t="s">
        <v>2769</v>
      </c>
      <c r="E2616" s="89"/>
      <c r="H2616" s="260">
        <v>1</v>
      </c>
    </row>
    <row r="2617" spans="3:8" outlineLevel="1" x14ac:dyDescent="0.2">
      <c r="D2617" s="209" t="s">
        <v>2776</v>
      </c>
      <c r="E2617" s="89"/>
      <c r="H2617" s="260">
        <v>1</v>
      </c>
    </row>
    <row r="2618" spans="3:8" outlineLevel="1" x14ac:dyDescent="0.2">
      <c r="D2618" s="205" t="s">
        <v>2659</v>
      </c>
      <c r="E2618" s="206"/>
      <c r="H2618" s="260">
        <v>1</v>
      </c>
    </row>
    <row r="2619" spans="3:8" outlineLevel="1" x14ac:dyDescent="0.2">
      <c r="D2619" s="205" t="s">
        <v>2660</v>
      </c>
      <c r="E2619" s="206"/>
      <c r="H2619" s="260">
        <v>1</v>
      </c>
    </row>
    <row r="2620" spans="3:8" outlineLevel="1" x14ac:dyDescent="0.2">
      <c r="D2620" s="205" t="s">
        <v>2661</v>
      </c>
      <c r="E2620" s="206"/>
      <c r="H2620" s="260">
        <v>1</v>
      </c>
    </row>
    <row r="2621" spans="3:8" outlineLevel="1" x14ac:dyDescent="0.2">
      <c r="D2621" s="205" t="s">
        <v>2662</v>
      </c>
      <c r="E2621" s="206"/>
      <c r="H2621" s="261">
        <v>1</v>
      </c>
    </row>
    <row r="2622" spans="3:8" outlineLevel="1" x14ac:dyDescent="0.2">
      <c r="D2622" s="262" t="s">
        <v>284</v>
      </c>
      <c r="E2622" s="263"/>
      <c r="H2622" s="264"/>
    </row>
    <row r="2623" spans="3:8" outlineLevel="1" x14ac:dyDescent="0.2">
      <c r="H2623" s="264"/>
    </row>
    <row r="2624" spans="3:8" outlineLevel="1" x14ac:dyDescent="0.2">
      <c r="C2624" s="200" t="s">
        <v>285</v>
      </c>
      <c r="H2624" s="264"/>
    </row>
    <row r="2625" spans="4:8" outlineLevel="1" x14ac:dyDescent="0.2">
      <c r="D2625" s="223" t="s">
        <v>286</v>
      </c>
      <c r="E2625" s="222"/>
      <c r="H2625" s="258">
        <v>1</v>
      </c>
    </row>
    <row r="2626" spans="4:8" outlineLevel="1" x14ac:dyDescent="0.2">
      <c r="D2626" s="204" t="s">
        <v>287</v>
      </c>
      <c r="E2626" s="89"/>
      <c r="H2626" s="259">
        <v>1</v>
      </c>
    </row>
    <row r="2627" spans="4:8" outlineLevel="1" x14ac:dyDescent="0.2">
      <c r="D2627" s="209" t="s">
        <v>288</v>
      </c>
      <c r="E2627" s="89"/>
      <c r="H2627" s="259">
        <v>1</v>
      </c>
    </row>
    <row r="2628" spans="4:8" outlineLevel="1" x14ac:dyDescent="0.2">
      <c r="D2628" s="209" t="s">
        <v>289</v>
      </c>
      <c r="E2628" s="89"/>
      <c r="H2628" s="259">
        <v>1</v>
      </c>
    </row>
    <row r="2629" spans="4:8" outlineLevel="1" x14ac:dyDescent="0.2">
      <c r="D2629" s="209" t="s">
        <v>222</v>
      </c>
      <c r="E2629" s="89"/>
      <c r="H2629" s="259">
        <v>1</v>
      </c>
    </row>
    <row r="2630" spans="4:8" outlineLevel="1" x14ac:dyDescent="0.2">
      <c r="D2630" s="209" t="s">
        <v>290</v>
      </c>
      <c r="E2630" s="89"/>
      <c r="H2630" s="259">
        <v>1</v>
      </c>
    </row>
    <row r="2631" spans="4:8" outlineLevel="1" x14ac:dyDescent="0.2">
      <c r="D2631" s="209" t="s">
        <v>291</v>
      </c>
      <c r="E2631" s="89"/>
      <c r="H2631" s="259">
        <v>1</v>
      </c>
    </row>
    <row r="2632" spans="4:8" outlineLevel="1" x14ac:dyDescent="0.2">
      <c r="D2632" s="209" t="s">
        <v>292</v>
      </c>
      <c r="E2632" s="89"/>
      <c r="H2632" s="259">
        <v>1</v>
      </c>
    </row>
    <row r="2633" spans="4:8" outlineLevel="1" x14ac:dyDescent="0.2">
      <c r="D2633" s="209" t="s">
        <v>293</v>
      </c>
      <c r="E2633" s="89"/>
      <c r="H2633" s="259">
        <v>1</v>
      </c>
    </row>
    <row r="2634" spans="4:8" outlineLevel="1" x14ac:dyDescent="0.2">
      <c r="D2634" s="209" t="s">
        <v>294</v>
      </c>
      <c r="E2634" s="89"/>
      <c r="H2634" s="259">
        <v>0</v>
      </c>
    </row>
    <row r="2635" spans="4:8" outlineLevel="1" x14ac:dyDescent="0.2">
      <c r="D2635" s="209" t="s">
        <v>295</v>
      </c>
      <c r="E2635" s="89"/>
      <c r="H2635" s="260">
        <v>1</v>
      </c>
    </row>
    <row r="2636" spans="4:8" outlineLevel="1" x14ac:dyDescent="0.2">
      <c r="D2636" s="204" t="s">
        <v>296</v>
      </c>
      <c r="E2636" s="89"/>
      <c r="H2636" s="260">
        <v>0</v>
      </c>
    </row>
    <row r="2637" spans="4:8" outlineLevel="1" x14ac:dyDescent="0.2">
      <c r="D2637" s="204" t="s">
        <v>2770</v>
      </c>
      <c r="E2637" s="89"/>
      <c r="H2637" s="260">
        <v>1</v>
      </c>
    </row>
    <row r="2638" spans="4:8" outlineLevel="1" x14ac:dyDescent="0.2">
      <c r="D2638" s="204" t="s">
        <v>2911</v>
      </c>
      <c r="E2638" s="89"/>
      <c r="H2638" s="260">
        <v>1</v>
      </c>
    </row>
    <row r="2639" spans="4:8" outlineLevel="1" x14ac:dyDescent="0.2">
      <c r="D2639" s="204" t="s">
        <v>2927</v>
      </c>
      <c r="E2639" s="89"/>
      <c r="H2639" s="260">
        <v>0</v>
      </c>
    </row>
    <row r="2640" spans="4:8" outlineLevel="1" x14ac:dyDescent="0.2">
      <c r="D2640" s="205" t="s">
        <v>2663</v>
      </c>
      <c r="E2640" s="206"/>
      <c r="H2640" s="260">
        <v>1</v>
      </c>
    </row>
    <row r="2641" spans="3:8" outlineLevel="1" x14ac:dyDescent="0.2">
      <c r="D2641" s="213" t="s">
        <v>2664</v>
      </c>
      <c r="E2641" s="206"/>
      <c r="H2641" s="261">
        <v>1</v>
      </c>
    </row>
    <row r="2642" spans="3:8" outlineLevel="1" x14ac:dyDescent="0.2">
      <c r="D2642" s="265" t="s">
        <v>297</v>
      </c>
      <c r="E2642" s="263"/>
    </row>
    <row r="2643" spans="3:8" outlineLevel="1" x14ac:dyDescent="0.2"/>
    <row r="2644" spans="3:8" outlineLevel="1" x14ac:dyDescent="0.2">
      <c r="D2644" s="233" t="s">
        <v>298</v>
      </c>
      <c r="E2644" s="234"/>
    </row>
    <row r="2645" spans="3:8" outlineLevel="1" x14ac:dyDescent="0.2"/>
    <row r="2646" spans="3:8" outlineLevel="1" x14ac:dyDescent="0.2">
      <c r="C2646" s="200" t="s">
        <v>299</v>
      </c>
    </row>
    <row r="2647" spans="3:8" outlineLevel="1" x14ac:dyDescent="0.2">
      <c r="D2647" s="235" t="s">
        <v>300</v>
      </c>
      <c r="E2647" s="222"/>
      <c r="H2647" s="258">
        <v>1</v>
      </c>
    </row>
    <row r="2648" spans="3:8" outlineLevel="1" x14ac:dyDescent="0.2">
      <c r="D2648" s="209" t="s">
        <v>301</v>
      </c>
      <c r="E2648" s="89"/>
      <c r="H2648" s="259">
        <v>1</v>
      </c>
    </row>
    <row r="2649" spans="3:8" outlineLevel="1" x14ac:dyDescent="0.2">
      <c r="D2649" s="209" t="s">
        <v>302</v>
      </c>
      <c r="E2649" s="89"/>
      <c r="H2649" s="259">
        <v>1</v>
      </c>
    </row>
    <row r="2650" spans="3:8" outlineLevel="1" x14ac:dyDescent="0.2">
      <c r="D2650" s="209" t="s">
        <v>303</v>
      </c>
      <c r="E2650" s="89"/>
      <c r="H2650" s="259">
        <v>1</v>
      </c>
    </row>
    <row r="2651" spans="3:8" outlineLevel="1" x14ac:dyDescent="0.2">
      <c r="D2651" s="209" t="s">
        <v>304</v>
      </c>
      <c r="E2651" s="89"/>
      <c r="H2651" s="259">
        <v>1</v>
      </c>
    </row>
    <row r="2652" spans="3:8" outlineLevel="1" x14ac:dyDescent="0.2">
      <c r="D2652" s="209" t="s">
        <v>305</v>
      </c>
      <c r="E2652" s="89"/>
      <c r="H2652" s="259">
        <v>1</v>
      </c>
    </row>
    <row r="2653" spans="3:8" outlineLevel="1" x14ac:dyDescent="0.2">
      <c r="D2653" s="209" t="s">
        <v>2928</v>
      </c>
      <c r="E2653" s="89"/>
      <c r="H2653" s="260">
        <v>0</v>
      </c>
    </row>
    <row r="2654" spans="3:8" outlineLevel="1" x14ac:dyDescent="0.2">
      <c r="D2654" s="205" t="s">
        <v>2665</v>
      </c>
      <c r="E2654" s="206"/>
      <c r="H2654" s="260">
        <v>1</v>
      </c>
    </row>
    <row r="2655" spans="3:8" outlineLevel="1" x14ac:dyDescent="0.2">
      <c r="D2655" s="205" t="s">
        <v>2666</v>
      </c>
      <c r="E2655" s="206"/>
      <c r="H2655" s="260">
        <v>1</v>
      </c>
    </row>
    <row r="2656" spans="3:8" outlineLevel="1" x14ac:dyDescent="0.2">
      <c r="D2656" s="210" t="s">
        <v>2667</v>
      </c>
      <c r="E2656" s="208"/>
      <c r="H2656" s="261">
        <v>1</v>
      </c>
    </row>
    <row r="2657" spans="2:8" outlineLevel="1" x14ac:dyDescent="0.2"/>
    <row r="2658" spans="2:8" outlineLevel="1" x14ac:dyDescent="0.2">
      <c r="D2658" s="233" t="s">
        <v>306</v>
      </c>
      <c r="E2658" s="234"/>
    </row>
    <row r="2659" spans="2:8" outlineLevel="1" x14ac:dyDescent="0.2"/>
    <row r="2660" spans="2:8" outlineLevel="1" x14ac:dyDescent="0.2">
      <c r="C2660" s="200" t="s">
        <v>307</v>
      </c>
    </row>
    <row r="2661" spans="2:8" outlineLevel="1" x14ac:dyDescent="0.2">
      <c r="D2661" s="223" t="s">
        <v>308</v>
      </c>
      <c r="E2661" s="222"/>
    </row>
    <row r="2662" spans="2:8" outlineLevel="1" x14ac:dyDescent="0.2">
      <c r="D2662" s="205" t="s">
        <v>2766</v>
      </c>
      <c r="E2662" s="206"/>
    </row>
    <row r="2663" spans="2:8" outlineLevel="1" x14ac:dyDescent="0.2">
      <c r="D2663" s="209" t="s">
        <v>309</v>
      </c>
      <c r="E2663" s="89"/>
    </row>
    <row r="2664" spans="2:8" outlineLevel="1" x14ac:dyDescent="0.2">
      <c r="D2664" s="209" t="s">
        <v>310</v>
      </c>
      <c r="E2664" s="89"/>
    </row>
    <row r="2665" spans="2:8" outlineLevel="1" x14ac:dyDescent="0.2">
      <c r="D2665" s="262" t="s">
        <v>311</v>
      </c>
      <c r="E2665" s="234"/>
    </row>
    <row r="2666" spans="2:8" outlineLevel="1" x14ac:dyDescent="0.2"/>
    <row r="2667" spans="2:8" outlineLevel="1" x14ac:dyDescent="0.2">
      <c r="D2667" s="223" t="s">
        <v>312</v>
      </c>
      <c r="E2667" s="222"/>
    </row>
    <row r="2668" spans="2:8" outlineLevel="1" x14ac:dyDescent="0.2">
      <c r="D2668" s="266" t="s">
        <v>313</v>
      </c>
      <c r="E2668" s="237"/>
    </row>
    <row r="2669" spans="2:8" outlineLevel="1" x14ac:dyDescent="0.2"/>
    <row r="2670" spans="2:8" outlineLevel="1" x14ac:dyDescent="0.2">
      <c r="D2670" s="233" t="s">
        <v>314</v>
      </c>
      <c r="E2670" s="234"/>
    </row>
    <row r="2671" spans="2:8" outlineLevel="1" x14ac:dyDescent="0.2"/>
    <row r="2672" spans="2:8" ht="15" outlineLevel="1" x14ac:dyDescent="0.25">
      <c r="B2672" s="21" t="s">
        <v>315</v>
      </c>
      <c r="C2672" s="21"/>
      <c r="D2672" s="21"/>
      <c r="E2672" s="21"/>
      <c r="F2672" s="21"/>
      <c r="G2672" s="21"/>
      <c r="H2672" s="21"/>
    </row>
    <row r="2673" spans="2:8" s="212" customFormat="1" ht="15" outlineLevel="1" x14ac:dyDescent="0.25"/>
    <row r="2674" spans="2:8" outlineLevel="1" x14ac:dyDescent="0.2">
      <c r="C2674" s="200" t="s">
        <v>316</v>
      </c>
    </row>
    <row r="2675" spans="2:8" outlineLevel="1" x14ac:dyDescent="0.2">
      <c r="D2675" s="233" t="s">
        <v>316</v>
      </c>
      <c r="E2675" s="234"/>
    </row>
    <row r="2676" spans="2:8" s="212" customFormat="1" ht="15" outlineLevel="1" x14ac:dyDescent="0.25">
      <c r="C2676" s="267"/>
    </row>
    <row r="2677" spans="2:8" s="212" customFormat="1" ht="15" outlineLevel="1" x14ac:dyDescent="0.25">
      <c r="C2677" s="200" t="s">
        <v>317</v>
      </c>
    </row>
    <row r="2678" spans="2:8" outlineLevel="1" x14ac:dyDescent="0.2">
      <c r="D2678" s="262" t="s">
        <v>317</v>
      </c>
      <c r="E2678" s="234"/>
    </row>
    <row r="2680" spans="2:8" ht="16.5" x14ac:dyDescent="0.25">
      <c r="B2680" s="11" t="s">
        <v>318</v>
      </c>
      <c r="C2680" s="11"/>
      <c r="D2680" s="11"/>
      <c r="E2680" s="11"/>
      <c r="F2680" s="11"/>
      <c r="G2680" s="11"/>
      <c r="H2680" s="11"/>
    </row>
    <row r="2682" spans="2:8" ht="15" x14ac:dyDescent="0.25">
      <c r="B2682" s="21" t="s">
        <v>319</v>
      </c>
      <c r="C2682" s="21"/>
      <c r="D2682" s="21"/>
      <c r="E2682" s="21"/>
      <c r="F2682" s="21"/>
      <c r="G2682" s="21"/>
      <c r="H2682" s="21"/>
    </row>
    <row r="2683" spans="2:8" outlineLevel="1" x14ac:dyDescent="0.2"/>
    <row r="2684" spans="2:8" outlineLevel="1" x14ac:dyDescent="0.2">
      <c r="C2684" s="217" t="s">
        <v>320</v>
      </c>
    </row>
    <row r="2685" spans="2:8" outlineLevel="1" x14ac:dyDescent="0.2">
      <c r="D2685" s="202" t="s">
        <v>321</v>
      </c>
      <c r="E2685" s="203"/>
    </row>
    <row r="2686" spans="2:8" outlineLevel="1" x14ac:dyDescent="0.2">
      <c r="D2686" s="209" t="s">
        <v>322</v>
      </c>
      <c r="E2686" s="89"/>
    </row>
    <row r="2687" spans="2:8" outlineLevel="1" x14ac:dyDescent="0.2">
      <c r="D2687" s="209" t="s">
        <v>323</v>
      </c>
      <c r="E2687" s="89"/>
    </row>
    <row r="2688" spans="2:8" outlineLevel="1" x14ac:dyDescent="0.2">
      <c r="D2688" s="209" t="s">
        <v>324</v>
      </c>
      <c r="E2688" s="89"/>
    </row>
    <row r="2689" spans="3:5" outlineLevel="1" x14ac:dyDescent="0.2">
      <c r="D2689" s="209" t="s">
        <v>325</v>
      </c>
      <c r="E2689" s="89"/>
    </row>
    <row r="2690" spans="3:5" outlineLevel="1" x14ac:dyDescent="0.2">
      <c r="D2690" s="209" t="s">
        <v>326</v>
      </c>
      <c r="E2690" s="89"/>
    </row>
    <row r="2691" spans="3:5" outlineLevel="1" x14ac:dyDescent="0.2">
      <c r="D2691" s="253" t="s">
        <v>2908</v>
      </c>
      <c r="E2691" s="254"/>
    </row>
    <row r="2692" spans="3:5" outlineLevel="1" x14ac:dyDescent="0.2">
      <c r="D2692" s="253" t="s">
        <v>2909</v>
      </c>
      <c r="E2692" s="254"/>
    </row>
    <row r="2693" spans="3:5" outlineLevel="1" x14ac:dyDescent="0.2">
      <c r="D2693" s="253" t="s">
        <v>327</v>
      </c>
      <c r="E2693" s="254"/>
    </row>
    <row r="2694" spans="3:5" outlineLevel="1" x14ac:dyDescent="0.2">
      <c r="D2694" s="268" t="s">
        <v>328</v>
      </c>
      <c r="E2694" s="269"/>
    </row>
    <row r="2695" spans="3:5" outlineLevel="1" x14ac:dyDescent="0.2"/>
    <row r="2696" spans="3:5" outlineLevel="1" x14ac:dyDescent="0.2">
      <c r="C2696" s="200" t="s">
        <v>329</v>
      </c>
    </row>
    <row r="2697" spans="3:5" ht="43.15" customHeight="1" outlineLevel="1" x14ac:dyDescent="0.2">
      <c r="C2697" s="200"/>
      <c r="D2697" s="270" t="s">
        <v>330</v>
      </c>
      <c r="E2697" s="270" t="s">
        <v>331</v>
      </c>
    </row>
    <row r="2698" spans="3:5" outlineLevel="1" x14ac:dyDescent="0.2">
      <c r="D2698" s="271" t="s">
        <v>620</v>
      </c>
      <c r="E2698" s="271" t="s">
        <v>620</v>
      </c>
    </row>
    <row r="2699" spans="3:5" outlineLevel="1" x14ac:dyDescent="0.2">
      <c r="D2699" s="70" t="s">
        <v>333</v>
      </c>
      <c r="E2699" s="70" t="s">
        <v>333</v>
      </c>
    </row>
    <row r="2700" spans="3:5" outlineLevel="1" x14ac:dyDescent="0.2">
      <c r="D2700" s="70" t="s">
        <v>334</v>
      </c>
      <c r="E2700" s="70" t="s">
        <v>334</v>
      </c>
    </row>
    <row r="2701" spans="3:5" outlineLevel="1" x14ac:dyDescent="0.2">
      <c r="D2701" s="70" t="s">
        <v>335</v>
      </c>
      <c r="E2701" s="70" t="s">
        <v>335</v>
      </c>
    </row>
    <row r="2702" spans="3:5" outlineLevel="1" x14ac:dyDescent="0.2">
      <c r="D2702" s="70" t="s">
        <v>336</v>
      </c>
      <c r="E2702" s="70" t="s">
        <v>336</v>
      </c>
    </row>
    <row r="2703" spans="3:5" outlineLevel="1" x14ac:dyDescent="0.2">
      <c r="D2703" s="70" t="s">
        <v>337</v>
      </c>
      <c r="E2703" s="70" t="s">
        <v>337</v>
      </c>
    </row>
    <row r="2704" spans="3:5" outlineLevel="1" x14ac:dyDescent="0.2">
      <c r="D2704" s="70" t="s">
        <v>338</v>
      </c>
      <c r="E2704" s="70" t="s">
        <v>338</v>
      </c>
    </row>
    <row r="2705" spans="4:5" outlineLevel="1" x14ac:dyDescent="0.2">
      <c r="D2705" s="70" t="s">
        <v>339</v>
      </c>
      <c r="E2705" s="70" t="s">
        <v>339</v>
      </c>
    </row>
    <row r="2706" spans="4:5" outlineLevel="1" x14ac:dyDescent="0.2">
      <c r="D2706" s="70" t="s">
        <v>2948</v>
      </c>
      <c r="E2706" s="70" t="s">
        <v>340</v>
      </c>
    </row>
    <row r="2707" spans="4:5" outlineLevel="1" x14ac:dyDescent="0.2">
      <c r="D2707" s="70" t="s">
        <v>343</v>
      </c>
      <c r="E2707" s="70"/>
    </row>
    <row r="2708" spans="4:5" outlineLevel="1" x14ac:dyDescent="0.2">
      <c r="D2708" s="70" t="s">
        <v>343</v>
      </c>
      <c r="E2708" s="70"/>
    </row>
    <row r="2709" spans="4:5" outlineLevel="1" x14ac:dyDescent="0.2">
      <c r="D2709" s="70" t="s">
        <v>343</v>
      </c>
      <c r="E2709" s="70"/>
    </row>
    <row r="2710" spans="4:5" outlineLevel="1" x14ac:dyDescent="0.2">
      <c r="D2710" s="70" t="s">
        <v>343</v>
      </c>
      <c r="E2710" s="70"/>
    </row>
    <row r="2711" spans="4:5" outlineLevel="1" x14ac:dyDescent="0.2">
      <c r="D2711" s="70" t="s">
        <v>343</v>
      </c>
      <c r="E2711" s="70"/>
    </row>
    <row r="2712" spans="4:5" outlineLevel="1" x14ac:dyDescent="0.2">
      <c r="D2712" s="70" t="s">
        <v>343</v>
      </c>
      <c r="E2712" s="70"/>
    </row>
    <row r="2713" spans="4:5" outlineLevel="1" x14ac:dyDescent="0.2">
      <c r="D2713" s="70" t="s">
        <v>343</v>
      </c>
      <c r="E2713" s="70"/>
    </row>
    <row r="2714" spans="4:5" outlineLevel="1" x14ac:dyDescent="0.2">
      <c r="D2714" s="70" t="s">
        <v>343</v>
      </c>
      <c r="E2714" s="70"/>
    </row>
    <row r="2715" spans="4:5" outlineLevel="1" x14ac:dyDescent="0.2">
      <c r="D2715" s="70" t="s">
        <v>343</v>
      </c>
      <c r="E2715" s="70"/>
    </row>
    <row r="2716" spans="4:5" outlineLevel="1" x14ac:dyDescent="0.2">
      <c r="D2716" s="70" t="s">
        <v>343</v>
      </c>
      <c r="E2716" s="70"/>
    </row>
    <row r="2717" spans="4:5" outlineLevel="1" x14ac:dyDescent="0.2">
      <c r="D2717" s="70" t="s">
        <v>343</v>
      </c>
      <c r="E2717" s="70"/>
    </row>
    <row r="2718" spans="4:5" outlineLevel="1" x14ac:dyDescent="0.2">
      <c r="D2718" s="70" t="s">
        <v>343</v>
      </c>
      <c r="E2718" s="70"/>
    </row>
    <row r="2719" spans="4:5" outlineLevel="1" x14ac:dyDescent="0.2">
      <c r="D2719" s="73" t="s">
        <v>343</v>
      </c>
      <c r="E2719" s="73"/>
    </row>
    <row r="2722" spans="2:8" ht="16.5" x14ac:dyDescent="0.25">
      <c r="B2722" s="11" t="s">
        <v>344</v>
      </c>
      <c r="C2722" s="11"/>
      <c r="D2722" s="11"/>
      <c r="E2722" s="11"/>
      <c r="F2722" s="11"/>
      <c r="G2722" s="11"/>
      <c r="H2722" s="11"/>
    </row>
    <row r="2724" spans="2:8" ht="15" x14ac:dyDescent="0.25">
      <c r="B2724" s="272" t="s">
        <v>345</v>
      </c>
      <c r="C2724" s="272"/>
      <c r="D2724" s="272"/>
      <c r="E2724" s="272"/>
      <c r="F2724" s="272"/>
      <c r="G2724" s="272"/>
      <c r="H2724" s="272"/>
    </row>
    <row r="2725" spans="2:8" outlineLevel="1" x14ac:dyDescent="0.2"/>
    <row r="2726" spans="2:8" outlineLevel="1" x14ac:dyDescent="0.2">
      <c r="D2726" s="223" t="s">
        <v>95</v>
      </c>
      <c r="E2726" s="222"/>
    </row>
    <row r="2727" spans="2:8" outlineLevel="1" x14ac:dyDescent="0.2">
      <c r="D2727" s="209" t="s">
        <v>99</v>
      </c>
      <c r="E2727" s="89"/>
    </row>
    <row r="2728" spans="2:8" outlineLevel="1" x14ac:dyDescent="0.2">
      <c r="D2728" s="209" t="s">
        <v>346</v>
      </c>
      <c r="E2728" s="89"/>
    </row>
    <row r="2729" spans="2:8" outlineLevel="1" x14ac:dyDescent="0.2">
      <c r="D2729" s="209" t="s">
        <v>347</v>
      </c>
      <c r="E2729" s="89"/>
    </row>
    <row r="2730" spans="2:8" outlineLevel="1" x14ac:dyDescent="0.2">
      <c r="D2730" s="209" t="s">
        <v>348</v>
      </c>
      <c r="E2730" s="89"/>
    </row>
    <row r="2731" spans="2:8" outlineLevel="1" x14ac:dyDescent="0.2">
      <c r="D2731" s="209" t="s">
        <v>349</v>
      </c>
      <c r="E2731" s="89"/>
    </row>
    <row r="2732" spans="2:8" outlineLevel="1" x14ac:dyDescent="0.2">
      <c r="D2732" s="209" t="s">
        <v>350</v>
      </c>
      <c r="E2732" s="89"/>
      <c r="F2732" s="135"/>
    </row>
    <row r="2733" spans="2:8" outlineLevel="1" x14ac:dyDescent="0.2">
      <c r="D2733" s="209" t="s">
        <v>351</v>
      </c>
      <c r="E2733" s="89"/>
    </row>
    <row r="2734" spans="2:8" outlineLevel="1" x14ac:dyDescent="0.2">
      <c r="D2734" s="209" t="s">
        <v>352</v>
      </c>
      <c r="E2734" s="89"/>
    </row>
    <row r="2735" spans="2:8" outlineLevel="1" x14ac:dyDescent="0.2">
      <c r="D2735" s="209" t="s">
        <v>353</v>
      </c>
      <c r="E2735" s="89"/>
    </row>
    <row r="2736" spans="2:8" outlineLevel="1" x14ac:dyDescent="0.2">
      <c r="D2736" s="209" t="s">
        <v>354</v>
      </c>
      <c r="E2736" s="89"/>
    </row>
    <row r="2737" spans="2:8" outlineLevel="1" x14ac:dyDescent="0.2">
      <c r="D2737" s="209" t="s">
        <v>355</v>
      </c>
      <c r="E2737" s="89"/>
    </row>
    <row r="2738" spans="2:8" outlineLevel="1" x14ac:dyDescent="0.2">
      <c r="D2738" s="209" t="s">
        <v>356</v>
      </c>
      <c r="E2738" s="89"/>
    </row>
    <row r="2739" spans="2:8" outlineLevel="1" x14ac:dyDescent="0.2">
      <c r="D2739" s="209" t="s">
        <v>357</v>
      </c>
      <c r="E2739" s="89"/>
    </row>
    <row r="2740" spans="2:8" outlineLevel="1" x14ac:dyDescent="0.2">
      <c r="D2740" s="225" t="s">
        <v>358</v>
      </c>
      <c r="E2740" s="237"/>
    </row>
    <row r="2742" spans="2:8" ht="15" x14ac:dyDescent="0.25">
      <c r="B2742" s="272" t="s">
        <v>359</v>
      </c>
      <c r="C2742" s="272"/>
      <c r="D2742" s="272"/>
      <c r="E2742" s="272"/>
      <c r="F2742" s="272"/>
      <c r="G2742" s="272"/>
      <c r="H2742" s="272"/>
    </row>
    <row r="2743" spans="2:8" outlineLevel="1" x14ac:dyDescent="0.2"/>
    <row r="2744" spans="2:8" outlineLevel="1" x14ac:dyDescent="0.2">
      <c r="D2744" s="273" t="s">
        <v>196</v>
      </c>
      <c r="E2744" s="274"/>
    </row>
    <row r="2745" spans="2:8" outlineLevel="1" x14ac:dyDescent="0.2">
      <c r="D2745" s="209" t="s">
        <v>360</v>
      </c>
      <c r="E2745" s="89"/>
    </row>
    <row r="2746" spans="2:8" outlineLevel="1" x14ac:dyDescent="0.2">
      <c r="D2746" s="209" t="s">
        <v>361</v>
      </c>
      <c r="E2746" s="89"/>
    </row>
    <row r="2747" spans="2:8" outlineLevel="1" x14ac:dyDescent="0.2">
      <c r="D2747" s="204" t="s">
        <v>362</v>
      </c>
      <c r="E2747" s="89"/>
    </row>
    <row r="2748" spans="2:8" outlineLevel="1" x14ac:dyDescent="0.2">
      <c r="D2748" s="209" t="s">
        <v>363</v>
      </c>
      <c r="E2748" s="89"/>
    </row>
    <row r="2749" spans="2:8" outlineLevel="1" x14ac:dyDescent="0.2">
      <c r="D2749" s="209" t="s">
        <v>364</v>
      </c>
      <c r="E2749" s="89"/>
    </row>
    <row r="2750" spans="2:8" outlineLevel="1" x14ac:dyDescent="0.2">
      <c r="D2750" s="209" t="s">
        <v>224</v>
      </c>
      <c r="E2750" s="89"/>
    </row>
    <row r="2751" spans="2:8" outlineLevel="1" x14ac:dyDescent="0.2">
      <c r="D2751" s="209" t="s">
        <v>202</v>
      </c>
      <c r="E2751" s="89"/>
    </row>
    <row r="2752" spans="2:8" outlineLevel="1" x14ac:dyDescent="0.2">
      <c r="D2752" s="209" t="s">
        <v>365</v>
      </c>
      <c r="E2752" s="89"/>
    </row>
    <row r="2753" spans="4:5" outlineLevel="1" x14ac:dyDescent="0.2">
      <c r="D2753" s="209" t="s">
        <v>366</v>
      </c>
      <c r="E2753" s="89"/>
    </row>
    <row r="2754" spans="4:5" outlineLevel="1" x14ac:dyDescent="0.2">
      <c r="D2754" s="209" t="s">
        <v>367</v>
      </c>
      <c r="E2754" s="89"/>
    </row>
    <row r="2755" spans="4:5" outlineLevel="1" x14ac:dyDescent="0.2">
      <c r="D2755" s="209" t="s">
        <v>368</v>
      </c>
      <c r="E2755" s="89"/>
    </row>
    <row r="2756" spans="4:5" outlineLevel="1" x14ac:dyDescent="0.2">
      <c r="D2756" s="205" t="s">
        <v>369</v>
      </c>
      <c r="E2756" s="206"/>
    </row>
    <row r="2757" spans="4:5" outlineLevel="1" x14ac:dyDescent="0.2">
      <c r="D2757" s="209" t="s">
        <v>370</v>
      </c>
      <c r="E2757" s="89"/>
    </row>
    <row r="2758" spans="4:5" outlineLevel="1" x14ac:dyDescent="0.2">
      <c r="D2758" s="209" t="s">
        <v>371</v>
      </c>
      <c r="E2758" s="89"/>
    </row>
    <row r="2759" spans="4:5" outlineLevel="1" x14ac:dyDescent="0.2">
      <c r="D2759" s="204" t="s">
        <v>372</v>
      </c>
      <c r="E2759" s="89"/>
    </row>
    <row r="2760" spans="4:5" outlineLevel="1" x14ac:dyDescent="0.2">
      <c r="D2760" s="209" t="s">
        <v>373</v>
      </c>
      <c r="E2760" s="89"/>
    </row>
    <row r="2761" spans="4:5" outlineLevel="1" x14ac:dyDescent="0.2">
      <c r="D2761" s="204" t="s">
        <v>374</v>
      </c>
      <c r="E2761" s="89"/>
    </row>
    <row r="2762" spans="4:5" outlineLevel="1" x14ac:dyDescent="0.2">
      <c r="D2762" s="209" t="s">
        <v>375</v>
      </c>
      <c r="E2762" s="89"/>
    </row>
    <row r="2763" spans="4:5" outlineLevel="1" x14ac:dyDescent="0.2">
      <c r="D2763" s="209" t="s">
        <v>376</v>
      </c>
      <c r="E2763" s="89"/>
    </row>
    <row r="2764" spans="4:5" outlineLevel="1" x14ac:dyDescent="0.2">
      <c r="D2764" s="209" t="s">
        <v>377</v>
      </c>
      <c r="E2764" s="89"/>
    </row>
    <row r="2765" spans="4:5" outlineLevel="1" x14ac:dyDescent="0.2">
      <c r="D2765" s="209" t="s">
        <v>378</v>
      </c>
      <c r="E2765" s="89"/>
    </row>
    <row r="2766" spans="4:5" outlineLevel="1" x14ac:dyDescent="0.2">
      <c r="D2766" s="209" t="s">
        <v>379</v>
      </c>
      <c r="E2766" s="89"/>
    </row>
    <row r="2767" spans="4:5" outlineLevel="1" x14ac:dyDescent="0.2">
      <c r="D2767" s="225" t="s">
        <v>380</v>
      </c>
      <c r="E2767" s="237"/>
    </row>
    <row r="2769" spans="2:8" ht="15" x14ac:dyDescent="0.25">
      <c r="B2769" s="272" t="s">
        <v>381</v>
      </c>
      <c r="C2769" s="272"/>
      <c r="D2769" s="272"/>
      <c r="E2769" s="272"/>
      <c r="F2769" s="272"/>
      <c r="G2769" s="272"/>
      <c r="H2769" s="272"/>
    </row>
    <row r="2770" spans="2:8" outlineLevel="1" x14ac:dyDescent="0.2"/>
    <row r="2771" spans="2:8" outlineLevel="1" x14ac:dyDescent="0.2">
      <c r="D2771" s="273" t="s">
        <v>382</v>
      </c>
      <c r="E2771" s="274"/>
    </row>
    <row r="2772" spans="2:8" outlineLevel="1" x14ac:dyDescent="0.2">
      <c r="D2772" s="209" t="s">
        <v>78</v>
      </c>
      <c r="E2772" s="89"/>
    </row>
    <row r="2773" spans="2:8" outlineLevel="1" x14ac:dyDescent="0.2">
      <c r="D2773" s="209" t="s">
        <v>383</v>
      </c>
      <c r="E2773" s="89"/>
    </row>
    <row r="2774" spans="2:8" outlineLevel="1" x14ac:dyDescent="0.2">
      <c r="D2774" s="225" t="s">
        <v>384</v>
      </c>
      <c r="E2774" s="237"/>
    </row>
    <row r="2776" spans="2:8" ht="15" x14ac:dyDescent="0.25">
      <c r="B2776" s="272" t="s">
        <v>385</v>
      </c>
      <c r="C2776" s="272"/>
      <c r="D2776" s="272"/>
      <c r="E2776" s="272"/>
      <c r="F2776" s="272"/>
      <c r="G2776" s="272"/>
      <c r="H2776" s="272"/>
    </row>
    <row r="2777" spans="2:8" outlineLevel="1" x14ac:dyDescent="0.2"/>
    <row r="2778" spans="2:8" outlineLevel="1" x14ac:dyDescent="0.2">
      <c r="D2778" s="273" t="s">
        <v>34</v>
      </c>
      <c r="E2778" s="274"/>
    </row>
    <row r="2779" spans="2:8" outlineLevel="1" x14ac:dyDescent="0.2">
      <c r="D2779" s="205" t="s">
        <v>386</v>
      </c>
      <c r="E2779" s="206"/>
    </row>
    <row r="2780" spans="2:8" outlineLevel="1" x14ac:dyDescent="0.2">
      <c r="D2780" s="205" t="s">
        <v>387</v>
      </c>
      <c r="E2780" s="206"/>
    </row>
    <row r="2781" spans="2:8" outlineLevel="1" x14ac:dyDescent="0.2">
      <c r="D2781" s="205" t="s">
        <v>388</v>
      </c>
      <c r="E2781" s="206"/>
    </row>
    <row r="2782" spans="2:8" outlineLevel="1" x14ac:dyDescent="0.2">
      <c r="D2782" s="205" t="s">
        <v>389</v>
      </c>
      <c r="E2782" s="206"/>
    </row>
    <row r="2783" spans="2:8" outlineLevel="1" x14ac:dyDescent="0.2">
      <c r="D2783" s="205" t="s">
        <v>390</v>
      </c>
      <c r="E2783" s="206"/>
    </row>
    <row r="2784" spans="2:8" outlineLevel="1" x14ac:dyDescent="0.2">
      <c r="D2784" s="205" t="s">
        <v>391</v>
      </c>
      <c r="E2784" s="206"/>
    </row>
    <row r="2785" spans="2:8" outlineLevel="1" x14ac:dyDescent="0.2">
      <c r="D2785" s="205" t="s">
        <v>392</v>
      </c>
      <c r="E2785" s="206"/>
    </row>
    <row r="2786" spans="2:8" outlineLevel="1" x14ac:dyDescent="0.2">
      <c r="D2786" s="205" t="s">
        <v>393</v>
      </c>
      <c r="E2786" s="206"/>
    </row>
    <row r="2787" spans="2:8" outlineLevel="1" x14ac:dyDescent="0.2">
      <c r="D2787" s="205" t="s">
        <v>394</v>
      </c>
      <c r="E2787" s="206"/>
    </row>
    <row r="2788" spans="2:8" outlineLevel="1" x14ac:dyDescent="0.2">
      <c r="D2788" s="205" t="s">
        <v>395</v>
      </c>
      <c r="E2788" s="206"/>
    </row>
    <row r="2789" spans="2:8" outlineLevel="1" x14ac:dyDescent="0.2">
      <c r="D2789" s="205" t="s">
        <v>396</v>
      </c>
      <c r="E2789" s="206"/>
    </row>
    <row r="2790" spans="2:8" outlineLevel="1" x14ac:dyDescent="0.2">
      <c r="D2790" s="205" t="s">
        <v>397</v>
      </c>
      <c r="E2790" s="206"/>
    </row>
    <row r="2791" spans="2:8" outlineLevel="1" x14ac:dyDescent="0.2">
      <c r="D2791" s="205" t="s">
        <v>398</v>
      </c>
      <c r="E2791" s="206"/>
    </row>
    <row r="2792" spans="2:8" outlineLevel="1" x14ac:dyDescent="0.2">
      <c r="D2792" s="205" t="s">
        <v>399</v>
      </c>
      <c r="E2792" s="206"/>
    </row>
    <row r="2793" spans="2:8" outlineLevel="1" x14ac:dyDescent="0.2">
      <c r="D2793" s="205" t="s">
        <v>400</v>
      </c>
      <c r="E2793" s="206"/>
    </row>
    <row r="2794" spans="2:8" outlineLevel="1" x14ac:dyDescent="0.2">
      <c r="D2794" s="205" t="s">
        <v>401</v>
      </c>
      <c r="E2794" s="206"/>
    </row>
    <row r="2795" spans="2:8" outlineLevel="1" x14ac:dyDescent="0.2">
      <c r="D2795" s="205" t="s">
        <v>402</v>
      </c>
      <c r="E2795" s="206"/>
    </row>
    <row r="2796" spans="2:8" outlineLevel="1" x14ac:dyDescent="0.2">
      <c r="D2796" s="205" t="s">
        <v>403</v>
      </c>
      <c r="E2796" s="206"/>
    </row>
    <row r="2797" spans="2:8" outlineLevel="1" x14ac:dyDescent="0.2">
      <c r="D2797" s="205" t="s">
        <v>404</v>
      </c>
      <c r="E2797" s="206"/>
    </row>
    <row r="2798" spans="2:8" outlineLevel="1" x14ac:dyDescent="0.2">
      <c r="D2798" s="210" t="s">
        <v>405</v>
      </c>
      <c r="E2798" s="208"/>
    </row>
    <row r="2800" spans="2:8" ht="15" x14ac:dyDescent="0.25">
      <c r="B2800" s="272" t="s">
        <v>406</v>
      </c>
      <c r="C2800" s="272"/>
      <c r="D2800" s="272"/>
      <c r="E2800" s="272"/>
      <c r="F2800" s="272"/>
      <c r="G2800" s="272"/>
      <c r="H2800" s="272"/>
    </row>
    <row r="2801" spans="4:5" outlineLevel="1" x14ac:dyDescent="0.2"/>
    <row r="2802" spans="4:5" outlineLevel="1" x14ac:dyDescent="0.2">
      <c r="D2802" s="273" t="s">
        <v>78</v>
      </c>
      <c r="E2802" s="274"/>
    </row>
    <row r="2803" spans="4:5" outlineLevel="1" x14ac:dyDescent="0.2">
      <c r="D2803" s="209" t="s">
        <v>79</v>
      </c>
      <c r="E2803" s="89"/>
    </row>
    <row r="2804" spans="4:5" outlineLevel="1" x14ac:dyDescent="0.2">
      <c r="D2804" s="209" t="s">
        <v>407</v>
      </c>
      <c r="E2804" s="89"/>
    </row>
    <row r="2805" spans="4:5" outlineLevel="1" x14ac:dyDescent="0.2">
      <c r="D2805" s="205" t="s">
        <v>2668</v>
      </c>
      <c r="E2805" s="206"/>
    </row>
    <row r="2806" spans="4:5" outlineLevel="1" x14ac:dyDescent="0.2">
      <c r="D2806" s="205" t="s">
        <v>2669</v>
      </c>
      <c r="E2806" s="206"/>
    </row>
    <row r="2807" spans="4:5" outlineLevel="1" x14ac:dyDescent="0.2">
      <c r="D2807" s="205" t="s">
        <v>2670</v>
      </c>
      <c r="E2807" s="206"/>
    </row>
    <row r="2808" spans="4:5" outlineLevel="1" x14ac:dyDescent="0.2">
      <c r="D2808" s="205" t="s">
        <v>2671</v>
      </c>
      <c r="E2808" s="206"/>
    </row>
    <row r="2809" spans="4:5" outlineLevel="1" x14ac:dyDescent="0.2">
      <c r="D2809" s="205" t="s">
        <v>2672</v>
      </c>
      <c r="E2809" s="206"/>
    </row>
    <row r="2810" spans="4:5" outlineLevel="1" x14ac:dyDescent="0.2">
      <c r="D2810" s="205" t="s">
        <v>2673</v>
      </c>
      <c r="E2810" s="206"/>
    </row>
    <row r="2811" spans="4:5" outlineLevel="1" x14ac:dyDescent="0.2">
      <c r="D2811" s="205" t="s">
        <v>2674</v>
      </c>
      <c r="E2811" s="206"/>
    </row>
    <row r="2812" spans="4:5" outlineLevel="1" x14ac:dyDescent="0.2">
      <c r="D2812" s="205" t="s">
        <v>2675</v>
      </c>
      <c r="E2812" s="206"/>
    </row>
    <row r="2813" spans="4:5" outlineLevel="1" x14ac:dyDescent="0.2">
      <c r="D2813" s="205" t="s">
        <v>2676</v>
      </c>
      <c r="E2813" s="206"/>
    </row>
    <row r="2814" spans="4:5" outlineLevel="1" x14ac:dyDescent="0.2">
      <c r="D2814" s="205" t="s">
        <v>2677</v>
      </c>
      <c r="E2814" s="206"/>
    </row>
    <row r="2815" spans="4:5" outlineLevel="1" x14ac:dyDescent="0.2">
      <c r="D2815" s="205" t="s">
        <v>2678</v>
      </c>
      <c r="E2815" s="206"/>
    </row>
    <row r="2816" spans="4:5" outlineLevel="1" x14ac:dyDescent="0.2">
      <c r="D2816" s="205" t="s">
        <v>2679</v>
      </c>
      <c r="E2816" s="206"/>
    </row>
    <row r="2817" spans="4:5" outlineLevel="1" x14ac:dyDescent="0.2">
      <c r="D2817" s="205" t="s">
        <v>2680</v>
      </c>
      <c r="E2817" s="206"/>
    </row>
    <row r="2818" spans="4:5" outlineLevel="1" x14ac:dyDescent="0.2">
      <c r="D2818" s="205" t="s">
        <v>2681</v>
      </c>
      <c r="E2818" s="206"/>
    </row>
    <row r="2819" spans="4:5" outlineLevel="1" x14ac:dyDescent="0.2">
      <c r="D2819" s="205" t="s">
        <v>2682</v>
      </c>
      <c r="E2819" s="206"/>
    </row>
    <row r="2820" spans="4:5" outlineLevel="1" x14ac:dyDescent="0.2">
      <c r="D2820" s="205" t="s">
        <v>2683</v>
      </c>
      <c r="E2820" s="206"/>
    </row>
    <row r="2821" spans="4:5" outlineLevel="1" x14ac:dyDescent="0.2">
      <c r="D2821" s="205" t="s">
        <v>2684</v>
      </c>
      <c r="E2821" s="206"/>
    </row>
    <row r="2822" spans="4:5" outlineLevel="1" x14ac:dyDescent="0.2">
      <c r="D2822" s="205" t="s">
        <v>2685</v>
      </c>
      <c r="E2822" s="206"/>
    </row>
    <row r="2823" spans="4:5" outlineLevel="1" x14ac:dyDescent="0.2">
      <c r="D2823" s="205" t="s">
        <v>2686</v>
      </c>
      <c r="E2823" s="206"/>
    </row>
    <row r="2824" spans="4:5" outlineLevel="1" x14ac:dyDescent="0.2">
      <c r="D2824" s="205" t="s">
        <v>2687</v>
      </c>
      <c r="E2824" s="206"/>
    </row>
    <row r="2825" spans="4:5" outlineLevel="1" x14ac:dyDescent="0.2">
      <c r="D2825" s="205" t="s">
        <v>2688</v>
      </c>
      <c r="E2825" s="206"/>
    </row>
    <row r="2826" spans="4:5" outlineLevel="1" x14ac:dyDescent="0.2">
      <c r="D2826" s="205" t="s">
        <v>2689</v>
      </c>
      <c r="E2826" s="206"/>
    </row>
    <row r="2827" spans="4:5" outlineLevel="1" x14ac:dyDescent="0.2">
      <c r="D2827" s="205" t="s">
        <v>2690</v>
      </c>
      <c r="E2827" s="206"/>
    </row>
    <row r="2828" spans="4:5" outlineLevel="1" x14ac:dyDescent="0.2">
      <c r="D2828" s="205" t="s">
        <v>2691</v>
      </c>
      <c r="E2828" s="206"/>
    </row>
    <row r="2829" spans="4:5" outlineLevel="1" x14ac:dyDescent="0.2">
      <c r="D2829" s="205" t="s">
        <v>2692</v>
      </c>
      <c r="E2829" s="206"/>
    </row>
    <row r="2830" spans="4:5" outlineLevel="1" x14ac:dyDescent="0.2">
      <c r="D2830" s="205" t="s">
        <v>2693</v>
      </c>
      <c r="E2830" s="206"/>
    </row>
    <row r="2831" spans="4:5" outlineLevel="1" x14ac:dyDescent="0.2">
      <c r="D2831" s="205" t="s">
        <v>2694</v>
      </c>
      <c r="E2831" s="206"/>
    </row>
    <row r="2832" spans="4:5" outlineLevel="1" x14ac:dyDescent="0.2">
      <c r="D2832" s="205" t="s">
        <v>2695</v>
      </c>
      <c r="E2832" s="206"/>
    </row>
    <row r="2833" spans="2:8" outlineLevel="1" x14ac:dyDescent="0.2">
      <c r="D2833" s="205" t="s">
        <v>2696</v>
      </c>
      <c r="E2833" s="206"/>
    </row>
    <row r="2834" spans="2:8" outlineLevel="1" x14ac:dyDescent="0.2">
      <c r="D2834" s="210" t="s">
        <v>2697</v>
      </c>
      <c r="E2834" s="208"/>
    </row>
    <row r="2836" spans="2:8" ht="15" x14ac:dyDescent="0.25">
      <c r="B2836" s="272" t="s">
        <v>408</v>
      </c>
      <c r="C2836" s="272"/>
      <c r="D2836" s="272"/>
      <c r="E2836" s="272"/>
      <c r="F2836" s="272"/>
      <c r="G2836" s="272"/>
      <c r="H2836" s="272"/>
    </row>
    <row r="2837" spans="2:8" outlineLevel="1" x14ac:dyDescent="0.2"/>
    <row r="2838" spans="2:8" outlineLevel="1" x14ac:dyDescent="0.2">
      <c r="D2838" s="223" t="s">
        <v>409</v>
      </c>
      <c r="E2838" s="271"/>
    </row>
    <row r="2839" spans="2:8" outlineLevel="1" x14ac:dyDescent="0.2">
      <c r="D2839" s="209" t="s">
        <v>410</v>
      </c>
      <c r="E2839" s="89"/>
    </row>
    <row r="2840" spans="2:8" outlineLevel="1" x14ac:dyDescent="0.2">
      <c r="D2840" s="209" t="s">
        <v>411</v>
      </c>
      <c r="E2840" s="89"/>
    </row>
    <row r="2841" spans="2:8" outlineLevel="1" x14ac:dyDescent="0.2">
      <c r="D2841" s="209" t="s">
        <v>412</v>
      </c>
      <c r="E2841" s="89"/>
    </row>
    <row r="2842" spans="2:8" outlineLevel="1" x14ac:dyDescent="0.2">
      <c r="D2842" s="209" t="s">
        <v>413</v>
      </c>
      <c r="E2842" s="89"/>
    </row>
    <row r="2843" spans="2:8" outlineLevel="1" x14ac:dyDescent="0.2">
      <c r="D2843" s="209" t="s">
        <v>414</v>
      </c>
      <c r="E2843" s="89"/>
    </row>
    <row r="2844" spans="2:8" outlineLevel="1" x14ac:dyDescent="0.2">
      <c r="D2844" s="209" t="s">
        <v>415</v>
      </c>
      <c r="E2844" s="89"/>
    </row>
    <row r="2845" spans="2:8" outlineLevel="1" x14ac:dyDescent="0.2">
      <c r="D2845" s="209" t="s">
        <v>416</v>
      </c>
      <c r="E2845" s="89"/>
    </row>
    <row r="2846" spans="2:8" outlineLevel="1" x14ac:dyDescent="0.2">
      <c r="D2846" s="209" t="s">
        <v>417</v>
      </c>
      <c r="E2846" s="89"/>
    </row>
    <row r="2847" spans="2:8" outlineLevel="1" x14ac:dyDescent="0.2">
      <c r="D2847" s="209" t="s">
        <v>418</v>
      </c>
      <c r="E2847" s="89"/>
    </row>
    <row r="2848" spans="2:8" outlineLevel="1" x14ac:dyDescent="0.2">
      <c r="D2848" s="209" t="s">
        <v>419</v>
      </c>
      <c r="E2848" s="70"/>
      <c r="F2848" s="135"/>
    </row>
    <row r="2849" spans="2:8" outlineLevel="1" x14ac:dyDescent="0.2">
      <c r="D2849" s="209" t="s">
        <v>420</v>
      </c>
      <c r="E2849" s="70"/>
    </row>
    <row r="2850" spans="2:8" outlineLevel="1" x14ac:dyDescent="0.2">
      <c r="D2850" s="209" t="s">
        <v>421</v>
      </c>
      <c r="E2850" s="70"/>
    </row>
    <row r="2851" spans="2:8" outlineLevel="1" x14ac:dyDescent="0.2">
      <c r="D2851" s="205" t="s">
        <v>2698</v>
      </c>
      <c r="E2851" s="206"/>
    </row>
    <row r="2852" spans="2:8" outlineLevel="1" x14ac:dyDescent="0.2">
      <c r="D2852" s="205" t="s">
        <v>2699</v>
      </c>
      <c r="E2852" s="206"/>
    </row>
    <row r="2853" spans="2:8" outlineLevel="1" x14ac:dyDescent="0.2">
      <c r="D2853" s="205" t="s">
        <v>2700</v>
      </c>
      <c r="E2853" s="206"/>
    </row>
    <row r="2854" spans="2:8" outlineLevel="1" x14ac:dyDescent="0.2">
      <c r="D2854" s="205" t="s">
        <v>2701</v>
      </c>
      <c r="E2854" s="206"/>
    </row>
    <row r="2855" spans="2:8" outlineLevel="1" x14ac:dyDescent="0.2">
      <c r="D2855" s="205" t="s">
        <v>2702</v>
      </c>
      <c r="E2855" s="206"/>
    </row>
    <row r="2856" spans="2:8" outlineLevel="1" x14ac:dyDescent="0.2">
      <c r="D2856" s="205" t="s">
        <v>2703</v>
      </c>
      <c r="E2856" s="206"/>
    </row>
    <row r="2857" spans="2:8" outlineLevel="1" x14ac:dyDescent="0.2">
      <c r="D2857" s="210" t="s">
        <v>2704</v>
      </c>
      <c r="E2857" s="208"/>
    </row>
    <row r="2859" spans="2:8" ht="15" x14ac:dyDescent="0.25">
      <c r="B2859" s="272" t="s">
        <v>422</v>
      </c>
      <c r="C2859" s="272"/>
      <c r="D2859" s="272"/>
      <c r="E2859" s="272"/>
      <c r="F2859" s="272"/>
      <c r="G2859" s="272"/>
      <c r="H2859" s="272"/>
    </row>
    <row r="2860" spans="2:8" outlineLevel="1" x14ac:dyDescent="0.2"/>
    <row r="2861" spans="2:8" outlineLevel="1" x14ac:dyDescent="0.2">
      <c r="D2861" s="223" t="s">
        <v>423</v>
      </c>
      <c r="E2861" s="271"/>
    </row>
    <row r="2862" spans="2:8" outlineLevel="1" x14ac:dyDescent="0.2">
      <c r="D2862" s="225" t="s">
        <v>424</v>
      </c>
      <c r="E2862" s="237"/>
    </row>
    <row r="2864" spans="2:8" ht="15" x14ac:dyDescent="0.25">
      <c r="B2864" s="272" t="s">
        <v>2951</v>
      </c>
      <c r="C2864" s="272"/>
      <c r="D2864" s="272"/>
      <c r="E2864" s="272"/>
      <c r="F2864" s="272"/>
      <c r="G2864" s="272"/>
      <c r="H2864" s="272"/>
    </row>
    <row r="2865" spans="2:8" outlineLevel="1" x14ac:dyDescent="0.2"/>
    <row r="2866" spans="2:8" outlineLevel="1" x14ac:dyDescent="0.2">
      <c r="D2866" s="223" t="s">
        <v>2952</v>
      </c>
      <c r="E2866" s="271"/>
    </row>
    <row r="2867" spans="2:8" outlineLevel="1" x14ac:dyDescent="0.2">
      <c r="D2867" s="225" t="s">
        <v>748</v>
      </c>
      <c r="E2867" s="237"/>
    </row>
    <row r="2870" spans="2:8" ht="16.5" x14ac:dyDescent="0.25">
      <c r="B2870" s="11" t="s">
        <v>25</v>
      </c>
      <c r="C2870" s="11"/>
      <c r="D2870" s="11"/>
      <c r="E2870" s="11"/>
      <c r="F2870" s="11"/>
      <c r="G2870" s="11"/>
      <c r="H2870" s="11"/>
    </row>
  </sheetData>
  <dataValidations disablePrompts="1" count="2">
    <dataValidation type="list" allowBlank="1" showInputMessage="1" showErrorMessage="1" sqref="F696 F653:F692">
      <formula1>Staff_Groups</formula1>
    </dataValidation>
    <dataValidation type="list" allowBlank="1" showInputMessage="1" showErrorMessage="1" sqref="H2607:H2621 H2625:H2641 H2647:H2656">
      <formula1>"1,0"</formula1>
    </dataValidation>
  </dataValidations>
  <pageMargins left="0.39370078740157483" right="0.39370078740157483" top="0.39370078740157483" bottom="0.39370078740157483" header="0.31496062992125984" footer="0.31496062992125984"/>
  <pageSetup paperSize="8" scale="68" fitToHeight="99" orientation="landscape" r:id="rId1"/>
  <rowBreaks count="8" manualBreakCount="8">
    <brk id="619" max="7" man="1"/>
    <brk id="692" max="16383" man="1"/>
    <brk id="926" max="16383" man="1"/>
    <brk id="2428" max="16383" man="1"/>
    <brk id="2493" max="16383" man="1"/>
    <brk id="2565" max="16383" man="1"/>
    <brk id="2644" max="16383" man="1"/>
    <brk id="2721" max="16383" man="1"/>
  </rowBreaks>
  <ignoredErrors>
    <ignoredError sqref="D1572:D1608" numberStoredAsText="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Timeline!$I$29:$AI$29</xm:f>
          </x14:formula1>
          <xm:sqref>E2698:E2719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rgb="FF008080"/>
    <pageSetUpPr fitToPage="1"/>
  </sheetPr>
  <dimension ref="A1:P32"/>
  <sheetViews>
    <sheetView showGridLines="0" zoomScale="70" zoomScaleNormal="70" zoomScaleSheetLayoutView="85" workbookViewId="0"/>
  </sheetViews>
  <sheetFormatPr defaultColWidth="9" defaultRowHeight="12.75" x14ac:dyDescent="0.2"/>
  <cols>
    <col min="1" max="1" width="2.85546875" style="9" customWidth="1"/>
    <col min="2" max="2" width="7.5703125" style="9" customWidth="1"/>
    <col min="3" max="3" width="7.7109375" style="9" customWidth="1"/>
    <col min="4" max="4" width="49.85546875" style="9" customWidth="1"/>
    <col min="5" max="16384" width="9" style="9"/>
  </cols>
  <sheetData>
    <row r="1" spans="1:16" x14ac:dyDescent="0.2">
      <c r="A1" s="56"/>
    </row>
    <row r="2" spans="1:16" x14ac:dyDescent="0.2">
      <c r="B2" s="8"/>
      <c r="C2" s="8"/>
      <c r="D2" s="8"/>
      <c r="E2" s="8"/>
      <c r="F2" s="8"/>
      <c r="G2" s="8"/>
      <c r="H2" s="8"/>
      <c r="I2" s="8"/>
      <c r="J2" s="8"/>
      <c r="K2" s="8"/>
      <c r="L2" s="8"/>
      <c r="M2" s="8"/>
      <c r="N2" s="8"/>
      <c r="O2" s="8"/>
      <c r="P2" s="8"/>
    </row>
    <row r="3" spans="1:16" x14ac:dyDescent="0.2">
      <c r="B3" s="8"/>
      <c r="C3" s="8"/>
      <c r="D3" s="8"/>
      <c r="E3" s="8"/>
      <c r="F3" s="8"/>
      <c r="G3" s="8"/>
      <c r="H3" s="8"/>
      <c r="I3" s="8"/>
      <c r="J3" s="8"/>
      <c r="K3" s="8"/>
      <c r="L3" s="8"/>
      <c r="M3" s="8"/>
      <c r="N3" s="8"/>
      <c r="O3" s="8"/>
      <c r="P3" s="8"/>
    </row>
    <row r="4" spans="1:16" x14ac:dyDescent="0.2">
      <c r="B4" s="8"/>
      <c r="C4" s="8"/>
      <c r="D4" s="8"/>
      <c r="E4" s="8"/>
      <c r="F4" s="8"/>
      <c r="G4" s="8"/>
      <c r="H4" s="8"/>
      <c r="I4" s="8"/>
      <c r="J4" s="8"/>
      <c r="K4" s="8"/>
      <c r="L4" s="8"/>
      <c r="M4" s="8"/>
      <c r="N4" s="8"/>
      <c r="O4" s="8"/>
      <c r="P4" s="8"/>
    </row>
    <row r="5" spans="1:16" x14ac:dyDescent="0.2">
      <c r="B5" s="8"/>
      <c r="C5" s="8"/>
      <c r="D5" s="8"/>
      <c r="E5" s="8"/>
      <c r="F5" s="8"/>
      <c r="G5" s="8"/>
      <c r="H5" s="8"/>
      <c r="I5" s="8"/>
      <c r="J5" s="8"/>
      <c r="K5" s="8"/>
      <c r="L5" s="8"/>
      <c r="M5" s="8"/>
      <c r="N5" s="8"/>
      <c r="O5" s="8"/>
      <c r="P5" s="8"/>
    </row>
    <row r="6" spans="1:16" x14ac:dyDescent="0.2">
      <c r="B6" s="8"/>
      <c r="C6" s="8"/>
      <c r="D6" s="8"/>
      <c r="E6" s="8"/>
      <c r="F6" s="8"/>
      <c r="G6" s="8"/>
      <c r="H6" s="8"/>
      <c r="I6" s="8"/>
      <c r="J6" s="8"/>
      <c r="K6" s="8"/>
      <c r="L6" s="8"/>
      <c r="M6" s="8"/>
      <c r="N6" s="8"/>
      <c r="O6" s="8"/>
      <c r="P6" s="8"/>
    </row>
    <row r="7" spans="1:16" x14ac:dyDescent="0.2">
      <c r="B7" s="8"/>
      <c r="C7" s="8"/>
      <c r="D7" s="8"/>
      <c r="E7" s="8"/>
      <c r="F7" s="8"/>
      <c r="G7" s="8"/>
      <c r="H7" s="8"/>
      <c r="I7" s="8"/>
      <c r="J7" s="8"/>
      <c r="K7" s="8"/>
      <c r="L7" s="8"/>
      <c r="M7" s="8"/>
      <c r="N7" s="8"/>
      <c r="O7" s="8"/>
      <c r="P7" s="8"/>
    </row>
    <row r="8" spans="1:16" x14ac:dyDescent="0.2">
      <c r="B8" s="8"/>
      <c r="C8" s="8"/>
      <c r="D8" s="8"/>
      <c r="E8" s="8"/>
      <c r="F8" s="8"/>
      <c r="G8" s="8"/>
      <c r="H8" s="8"/>
      <c r="I8" s="8"/>
      <c r="J8" s="8"/>
      <c r="K8" s="8"/>
      <c r="L8" s="8"/>
      <c r="M8" s="8"/>
      <c r="N8" s="8"/>
      <c r="O8" s="8"/>
      <c r="P8" s="8"/>
    </row>
    <row r="9" spans="1:16" x14ac:dyDescent="0.2">
      <c r="B9" s="8"/>
      <c r="C9" s="8"/>
      <c r="D9" s="8"/>
      <c r="E9" s="8"/>
      <c r="F9" s="8"/>
      <c r="G9" s="8"/>
      <c r="H9" s="8"/>
      <c r="I9" s="8"/>
      <c r="J9" s="8"/>
      <c r="K9" s="8"/>
      <c r="L9" s="8"/>
      <c r="M9" s="8"/>
      <c r="N9" s="8"/>
      <c r="O9" s="8"/>
      <c r="P9" s="8"/>
    </row>
    <row r="10" spans="1:16" x14ac:dyDescent="0.2">
      <c r="B10" s="8"/>
      <c r="C10" s="8"/>
      <c r="D10" s="8"/>
      <c r="E10" s="8"/>
      <c r="F10" s="8"/>
      <c r="G10" s="8"/>
      <c r="H10" s="8"/>
      <c r="I10" s="8"/>
      <c r="J10" s="8"/>
      <c r="K10" s="8"/>
      <c r="L10" s="8"/>
      <c r="M10" s="8"/>
      <c r="N10" s="8"/>
      <c r="O10" s="8"/>
      <c r="P10" s="8"/>
    </row>
    <row r="11" spans="1:16" ht="60" x14ac:dyDescent="0.8">
      <c r="B11" s="57"/>
      <c r="C11" s="57" t="str">
        <f ca="1">MID(CELL("filename",A1),FIND("]",CELL("filename",A1))+1,99)</f>
        <v>Templated Outputs</v>
      </c>
      <c r="D11" s="57"/>
      <c r="E11" s="57"/>
      <c r="F11" s="57"/>
      <c r="G11" s="57"/>
      <c r="H11" s="57"/>
      <c r="I11" s="57"/>
      <c r="J11" s="57"/>
      <c r="K11" s="57"/>
      <c r="L11" s="57"/>
      <c r="M11" s="57"/>
      <c r="N11" s="57"/>
      <c r="O11" s="57"/>
      <c r="P11" s="57"/>
    </row>
    <row r="12" spans="1:16" x14ac:dyDescent="0.2">
      <c r="B12" s="8"/>
      <c r="C12" s="8"/>
      <c r="D12" s="8"/>
      <c r="E12" s="8"/>
      <c r="F12" s="8"/>
      <c r="G12" s="8"/>
      <c r="H12" s="8"/>
      <c r="I12" s="8"/>
      <c r="J12" s="8"/>
      <c r="K12" s="8"/>
      <c r="L12" s="8"/>
      <c r="M12" s="8"/>
      <c r="N12" s="8"/>
      <c r="O12" s="8"/>
      <c r="P12" s="8"/>
    </row>
    <row r="13" spans="1:16" x14ac:dyDescent="0.2">
      <c r="B13" s="8"/>
      <c r="C13" s="8"/>
      <c r="D13" s="8"/>
      <c r="E13" s="8"/>
      <c r="F13" s="8"/>
      <c r="G13" s="8"/>
      <c r="H13" s="8"/>
      <c r="I13" s="8"/>
      <c r="J13" s="8"/>
      <c r="K13" s="8"/>
      <c r="L13" s="8"/>
      <c r="M13" s="8"/>
      <c r="N13" s="8"/>
      <c r="O13" s="8"/>
      <c r="P13" s="8"/>
    </row>
    <row r="14" spans="1:16" x14ac:dyDescent="0.2">
      <c r="B14" s="8"/>
      <c r="C14" s="8"/>
      <c r="D14" s="8"/>
      <c r="E14" s="8"/>
      <c r="F14" s="8"/>
      <c r="G14" s="8"/>
      <c r="H14" s="8"/>
      <c r="I14" s="8"/>
      <c r="J14" s="8"/>
      <c r="K14" s="8"/>
      <c r="L14" s="8"/>
      <c r="M14" s="8"/>
      <c r="N14" s="8"/>
      <c r="O14" s="8"/>
      <c r="P14" s="8"/>
    </row>
    <row r="15" spans="1:16" x14ac:dyDescent="0.2">
      <c r="B15" s="8"/>
      <c r="C15" s="8"/>
      <c r="D15" s="8"/>
      <c r="E15" s="8"/>
      <c r="F15" s="8"/>
      <c r="G15" s="8"/>
      <c r="H15" s="8"/>
      <c r="I15" s="8"/>
      <c r="J15" s="8"/>
      <c r="K15" s="8"/>
      <c r="L15" s="8"/>
      <c r="M15" s="8"/>
      <c r="N15" s="8"/>
      <c r="O15" s="8"/>
      <c r="P15" s="8"/>
    </row>
    <row r="16" spans="1:16" x14ac:dyDescent="0.2">
      <c r="B16" s="8"/>
      <c r="C16" s="8"/>
      <c r="D16" s="8"/>
      <c r="E16" s="8"/>
      <c r="F16" s="8"/>
      <c r="G16" s="8"/>
      <c r="H16" s="8"/>
      <c r="I16" s="8"/>
      <c r="J16" s="8"/>
      <c r="K16" s="8"/>
      <c r="L16" s="8"/>
      <c r="M16" s="8"/>
      <c r="N16" s="8"/>
      <c r="O16" s="8"/>
      <c r="P16" s="8"/>
    </row>
    <row r="17" spans="2:16" x14ac:dyDescent="0.2">
      <c r="B17" s="8"/>
      <c r="C17" s="8"/>
      <c r="D17" s="8"/>
      <c r="E17" s="8"/>
      <c r="F17" s="8"/>
      <c r="G17" s="8"/>
      <c r="H17" s="8"/>
      <c r="I17" s="8"/>
      <c r="J17" s="8"/>
      <c r="K17" s="8"/>
      <c r="L17" s="8"/>
      <c r="M17" s="8"/>
      <c r="N17" s="8"/>
      <c r="O17" s="8"/>
      <c r="P17" s="8"/>
    </row>
    <row r="18" spans="2:16" x14ac:dyDescent="0.2">
      <c r="B18" s="8"/>
      <c r="C18" s="8"/>
      <c r="D18" s="8"/>
      <c r="E18" s="8"/>
      <c r="F18" s="8"/>
      <c r="G18" s="8"/>
      <c r="H18" s="8"/>
      <c r="I18" s="8"/>
      <c r="J18" s="8"/>
      <c r="K18" s="8"/>
      <c r="L18" s="8"/>
      <c r="M18" s="8"/>
      <c r="N18" s="8"/>
      <c r="O18" s="8"/>
      <c r="P18" s="8"/>
    </row>
    <row r="19" spans="2:16" x14ac:dyDescent="0.2">
      <c r="B19" s="8"/>
      <c r="C19" s="8"/>
      <c r="D19" s="8"/>
      <c r="E19" s="8"/>
      <c r="F19" s="8"/>
      <c r="G19" s="8"/>
      <c r="H19" s="8"/>
      <c r="I19" s="8"/>
      <c r="J19" s="8"/>
      <c r="K19" s="8"/>
      <c r="L19" s="8"/>
      <c r="M19" s="8"/>
      <c r="N19" s="8"/>
      <c r="O19" s="8"/>
      <c r="P19" s="8"/>
    </row>
    <row r="20" spans="2:16" x14ac:dyDescent="0.2">
      <c r="B20" s="8"/>
      <c r="C20" s="8"/>
      <c r="D20" s="8"/>
      <c r="E20" s="8"/>
      <c r="F20" s="8"/>
      <c r="G20" s="8"/>
      <c r="H20" s="8"/>
      <c r="I20" s="8"/>
      <c r="J20" s="8"/>
      <c r="K20" s="8"/>
      <c r="L20" s="8"/>
      <c r="M20" s="8"/>
      <c r="N20" s="8"/>
      <c r="O20" s="8"/>
      <c r="P20" s="8"/>
    </row>
    <row r="21" spans="2:16" x14ac:dyDescent="0.2">
      <c r="B21" s="8"/>
      <c r="C21" s="8"/>
      <c r="D21" s="8"/>
      <c r="E21" s="8"/>
      <c r="F21" s="8"/>
      <c r="G21" s="8"/>
      <c r="H21" s="8"/>
      <c r="I21" s="8"/>
      <c r="J21" s="8"/>
      <c r="K21" s="8"/>
      <c r="L21" s="8"/>
      <c r="M21" s="8"/>
      <c r="N21" s="8"/>
      <c r="O21" s="8"/>
      <c r="P21" s="8"/>
    </row>
    <row r="22" spans="2:16" x14ac:dyDescent="0.2">
      <c r="B22" s="8"/>
      <c r="C22" s="8"/>
      <c r="D22" s="8"/>
      <c r="E22" s="8"/>
      <c r="F22" s="8"/>
      <c r="G22" s="8"/>
      <c r="H22" s="8"/>
      <c r="I22" s="8"/>
      <c r="J22" s="8"/>
      <c r="K22" s="8"/>
      <c r="L22" s="8"/>
      <c r="M22" s="8"/>
      <c r="N22" s="8"/>
      <c r="O22" s="8"/>
      <c r="P22" s="8"/>
    </row>
    <row r="23" spans="2:16" x14ac:dyDescent="0.2">
      <c r="B23" s="8"/>
      <c r="C23" s="8"/>
      <c r="D23" s="8"/>
      <c r="E23" s="8"/>
      <c r="F23" s="8"/>
      <c r="G23" s="8"/>
      <c r="H23" s="8"/>
      <c r="I23" s="8"/>
      <c r="J23" s="8"/>
      <c r="K23" s="8"/>
      <c r="L23" s="8"/>
      <c r="M23" s="8"/>
      <c r="N23" s="8"/>
      <c r="O23" s="8"/>
      <c r="P23" s="8"/>
    </row>
    <row r="24" spans="2:16" x14ac:dyDescent="0.2">
      <c r="B24" s="8"/>
      <c r="C24" s="8"/>
      <c r="D24" s="8"/>
      <c r="E24" s="8"/>
      <c r="F24" s="8"/>
      <c r="G24" s="8"/>
      <c r="H24" s="8"/>
      <c r="I24" s="8"/>
      <c r="J24" s="8"/>
      <c r="K24" s="8"/>
      <c r="L24" s="8"/>
      <c r="M24" s="8"/>
      <c r="N24" s="8"/>
      <c r="O24" s="8"/>
      <c r="P24" s="8"/>
    </row>
    <row r="25" spans="2:16" x14ac:dyDescent="0.2">
      <c r="B25" s="8"/>
      <c r="C25" s="8"/>
      <c r="D25" s="8"/>
      <c r="E25" s="8"/>
      <c r="F25" s="8"/>
      <c r="G25" s="8"/>
      <c r="H25" s="8"/>
      <c r="I25" s="8"/>
      <c r="J25" s="8"/>
      <c r="K25" s="8"/>
      <c r="L25" s="8"/>
      <c r="M25" s="8"/>
      <c r="N25" s="8"/>
      <c r="O25" s="8"/>
      <c r="P25" s="8"/>
    </row>
    <row r="26" spans="2:16" x14ac:dyDescent="0.2">
      <c r="B26" s="8"/>
      <c r="C26" s="8"/>
      <c r="D26" s="8"/>
      <c r="E26" s="8"/>
      <c r="F26" s="8"/>
      <c r="G26" s="8"/>
      <c r="H26" s="8"/>
      <c r="I26" s="8"/>
      <c r="J26" s="8"/>
      <c r="K26" s="8"/>
      <c r="L26" s="8"/>
      <c r="M26" s="8"/>
      <c r="N26" s="8"/>
      <c r="O26" s="8"/>
      <c r="P26" s="8"/>
    </row>
    <row r="27" spans="2:16" x14ac:dyDescent="0.2">
      <c r="B27" s="8"/>
      <c r="C27" s="8"/>
      <c r="D27" s="8"/>
      <c r="E27" s="8"/>
      <c r="F27" s="8"/>
      <c r="G27" s="8"/>
      <c r="H27" s="8"/>
      <c r="I27" s="8"/>
      <c r="J27" s="8"/>
      <c r="K27" s="8"/>
      <c r="L27" s="8"/>
      <c r="M27" s="8"/>
      <c r="N27" s="8"/>
      <c r="O27" s="8"/>
      <c r="P27" s="8"/>
    </row>
    <row r="28" spans="2:16" x14ac:dyDescent="0.2">
      <c r="B28" s="8"/>
      <c r="C28" s="8"/>
      <c r="D28" s="8"/>
      <c r="E28" s="8"/>
      <c r="F28" s="8"/>
      <c r="G28" s="8"/>
      <c r="H28" s="8"/>
      <c r="I28" s="8"/>
      <c r="J28" s="8"/>
      <c r="K28" s="8"/>
      <c r="L28" s="8"/>
      <c r="M28" s="8"/>
      <c r="N28" s="8"/>
      <c r="O28" s="8"/>
      <c r="P28" s="8"/>
    </row>
    <row r="29" spans="2:16" x14ac:dyDescent="0.2">
      <c r="B29" s="8"/>
      <c r="C29" s="8"/>
      <c r="D29" s="8"/>
      <c r="E29" s="8"/>
      <c r="F29" s="8"/>
      <c r="G29" s="8"/>
      <c r="H29" s="8"/>
      <c r="I29" s="8"/>
      <c r="J29" s="8"/>
      <c r="K29" s="8"/>
      <c r="L29" s="8"/>
      <c r="M29" s="8"/>
      <c r="N29" s="8"/>
      <c r="O29" s="8"/>
      <c r="P29" s="8"/>
    </row>
    <row r="30" spans="2:16" x14ac:dyDescent="0.2">
      <c r="B30" s="8"/>
      <c r="C30" s="8"/>
      <c r="D30" s="8"/>
      <c r="E30" s="8"/>
      <c r="F30" s="8"/>
      <c r="G30" s="8"/>
      <c r="H30" s="8"/>
      <c r="I30" s="8"/>
      <c r="J30" s="8"/>
      <c r="K30" s="8"/>
      <c r="L30" s="8"/>
      <c r="M30" s="8"/>
      <c r="N30" s="8"/>
      <c r="O30" s="8"/>
      <c r="P30" s="8"/>
    </row>
    <row r="31" spans="2:16" x14ac:dyDescent="0.2">
      <c r="B31" s="8"/>
      <c r="C31" s="8"/>
      <c r="D31" s="8"/>
      <c r="E31" s="8"/>
      <c r="F31" s="8"/>
      <c r="G31" s="8"/>
      <c r="H31" s="8"/>
      <c r="I31" s="8"/>
      <c r="J31" s="8"/>
      <c r="K31" s="8"/>
      <c r="L31" s="8"/>
      <c r="M31" s="8"/>
      <c r="N31" s="8"/>
      <c r="O31" s="8"/>
      <c r="P31" s="8"/>
    </row>
    <row r="32" spans="2:16" x14ac:dyDescent="0.2">
      <c r="B32" s="8"/>
      <c r="C32" s="8"/>
      <c r="D32" s="8"/>
      <c r="E32" s="8"/>
      <c r="F32" s="8"/>
      <c r="G32" s="8"/>
      <c r="H32" s="8"/>
      <c r="I32" s="8"/>
      <c r="J32" s="8"/>
      <c r="K32" s="8"/>
      <c r="L32" s="8"/>
      <c r="M32" s="8"/>
      <c r="N32" s="8"/>
      <c r="O32" s="8"/>
      <c r="P32" s="8"/>
    </row>
  </sheetData>
  <pageMargins left="0.39370078740157483" right="0.39370078740157483" top="0.39370078740157483" bottom="0.39370078740157483" header="0.31496062992125984" footer="0.31496062992125984"/>
  <pageSetup paperSize="8" fitToHeight="9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DfT Templates</vt:lpstr>
      <vt:lpstr>Template Cover</vt:lpstr>
      <vt:lpstr>Template Control</vt:lpstr>
      <vt:lpstr>Version Control</vt:lpstr>
      <vt:lpstr>Templated Inputs</vt:lpstr>
      <vt:lpstr>Timeline</vt:lpstr>
      <vt:lpstr>Indices &amp; Rates</vt:lpstr>
      <vt:lpstr>Line Items</vt:lpstr>
      <vt:lpstr>Templated Outputs</vt:lpstr>
      <vt:lpstr>Pax Revenue</vt:lpstr>
      <vt:lpstr>Other Revenue</vt:lpstr>
      <vt:lpstr>Staff</vt:lpstr>
      <vt:lpstr>Other Opex</vt:lpstr>
      <vt:lpstr>RS Charges</vt:lpstr>
      <vt:lpstr>Infrastructure</vt:lpstr>
      <vt:lpstr>Performance</vt:lpstr>
      <vt:lpstr>TOC Capex</vt:lpstr>
      <vt:lpstr>Financial Statements</vt:lpstr>
      <vt:lpstr>P&amp;L1</vt:lpstr>
      <vt:lpstr>P&amp;L2</vt:lpstr>
      <vt:lpstr>P&amp;L3</vt:lpstr>
      <vt:lpstr>CF</vt:lpstr>
      <vt:lpstr>BS</vt:lpstr>
      <vt:lpstr>Output Calculations</vt:lpstr>
      <vt:lpstr>FAA</vt:lpstr>
      <vt:lpstr>NPV</vt:lpstr>
      <vt:lpstr>FO&amp;C</vt:lpstr>
      <vt:lpstr>Funding</vt:lpstr>
      <vt:lpstr>'DfT Templates'!__index_cell_dflysheet</vt:lpstr>
      <vt:lpstr>BaseFpyPCS</vt:lpstr>
      <vt:lpstr>Disc_Base</vt:lpstr>
      <vt:lpstr>Franchise_End_1</vt:lpstr>
      <vt:lpstr>Franchise_End_2</vt:lpstr>
      <vt:lpstr>Franchise_Start</vt:lpstr>
      <vt:lpstr>LIVEFpyPCS</vt:lpstr>
      <vt:lpstr>Model_Option</vt:lpstr>
      <vt:lpstr>Option_Switch</vt:lpstr>
      <vt:lpstr>Output_Price_Base</vt:lpstr>
      <vt:lpstr>'Indices &amp; Rates'!Print_Area</vt:lpstr>
      <vt:lpstr>'Other Revenue'!Print_Area</vt:lpstr>
      <vt:lpstr>'P&amp;L1'!Print_Area</vt:lpstr>
      <vt:lpstr>'Pax Revenue'!Print_Area</vt:lpstr>
      <vt:lpstr>BS!Print_Titles</vt:lpstr>
      <vt:lpstr>CF!Print_Titles</vt:lpstr>
      <vt:lpstr>FAA!Print_Titles</vt:lpstr>
      <vt:lpstr>'FO&amp;C'!Print_Titles</vt:lpstr>
      <vt:lpstr>Funding!Print_Titles</vt:lpstr>
      <vt:lpstr>'Indices &amp; Rates'!Print_Titles</vt:lpstr>
      <vt:lpstr>Infrastructure!Print_Titles</vt:lpstr>
      <vt:lpstr>'Line Items'!Print_Titles</vt:lpstr>
      <vt:lpstr>NPV!Print_Titles</vt:lpstr>
      <vt:lpstr>'Other Opex'!Print_Titles</vt:lpstr>
      <vt:lpstr>'Other Revenue'!Print_Titles</vt:lpstr>
      <vt:lpstr>'P&amp;L1'!Print_Titles</vt:lpstr>
      <vt:lpstr>'P&amp;L2'!Print_Titles</vt:lpstr>
      <vt:lpstr>'P&amp;L3'!Print_Titles</vt:lpstr>
      <vt:lpstr>'Pax Revenue'!Print_Titles</vt:lpstr>
      <vt:lpstr>Performance!Print_Titles</vt:lpstr>
      <vt:lpstr>'RS Charges'!Print_Titles</vt:lpstr>
      <vt:lpstr>Staff!Print_Titles</vt:lpstr>
      <vt:lpstr>'TOC Capex'!Print_Titles</vt:lpstr>
      <vt:lpstr>'Version Control'!Print_Titles</vt:lpstr>
      <vt:lpstr>RiskAdjustmentScenarios</vt:lpstr>
      <vt:lpstr>RN_Switch</vt:lpstr>
      <vt:lpstr>Staff_Groups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Platten, Jonathan</dc:creator>
  <cp:lastModifiedBy>Vincent Roux</cp:lastModifiedBy>
  <cp:lastPrinted>2017-08-16T15:30:09Z</cp:lastPrinted>
  <dcterms:created xsi:type="dcterms:W3CDTF">2017-08-09T15:12:33Z</dcterms:created>
  <dcterms:modified xsi:type="dcterms:W3CDTF">2017-11-28T10:15:35Z</dcterms:modified>
</cp:coreProperties>
</file>